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HSI\"/>
    </mc:Choice>
  </mc:AlternateContent>
  <xr:revisionPtr revIDLastSave="0" documentId="13_ncr:1_{15E53B73-F9CA-4954-B76F-2FF10DCEE50B}" xr6:coauthVersionLast="47" xr6:coauthVersionMax="47" xr10:uidLastSave="{00000000-0000-0000-0000-000000000000}"/>
  <bookViews>
    <workbookView xWindow="-120" yWindow="-120" windowWidth="20730" windowHeight="11040" firstSheet="3" activeTab="3" xr2:uid="{00000000-000D-0000-FFFF-FFFF00000000}"/>
  </bookViews>
  <sheets>
    <sheet name="DATA MTD" sheetId="2" state="hidden" r:id="rId1"/>
    <sheet name="HARIAN" sheetId="4" r:id="rId2"/>
    <sheet name="Sheet1" sheetId="10" r:id="rId3"/>
    <sheet name="LAPORAN" sheetId="15" r:id="rId4"/>
    <sheet name="Sheet4" sheetId="17" r:id="rId5"/>
    <sheet name="LOOKUP  telda" sheetId="3" r:id="rId6"/>
    <sheet name="COPY DATA XPRO" sheetId="5" r:id="rId7"/>
    <sheet name="Sheet3" sheetId="8" r:id="rId8"/>
    <sheet name="DATA DETAIL" sheetId="7" r:id="rId9"/>
    <sheet name="Sheet2" sheetId="9" r:id="rId10"/>
    <sheet name="Sheet5" sheetId="13" r:id="rId11"/>
  </sheets>
  <externalReferences>
    <externalReference r:id="rId12"/>
  </externalReferences>
  <definedNames>
    <definedName name="_xlnm._FilterDatabase" localSheetId="8" hidden="1">'DATA DETAIL'!$A$1:$BI$5978</definedName>
    <definedName name="_xlnm._FilterDatabase" localSheetId="10" hidden="1">Sheet5!$A$1:$J$270</definedName>
  </definedNames>
  <calcPr calcId="191029"/>
  <pivotCaches>
    <pivotCache cacheId="57" r:id="rId13"/>
    <pivotCache cacheId="63" r:id="rId14"/>
  </pivotCaches>
</workbook>
</file>

<file path=xl/calcChain.xml><?xml version="1.0" encoding="utf-8"?>
<calcChain xmlns="http://schemas.openxmlformats.org/spreadsheetml/2006/main">
  <c r="G20" i="8" l="1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19" i="8"/>
  <c r="G10" i="8"/>
  <c r="G9" i="8"/>
  <c r="G8" i="8"/>
  <c r="G7" i="8"/>
  <c r="G6" i="8"/>
  <c r="G5" i="8"/>
  <c r="C2" i="15" l="1"/>
  <c r="C2" i="17" s="1"/>
  <c r="C1" i="15"/>
  <c r="C3" i="17"/>
  <c r="C11" i="17"/>
  <c r="C10" i="17"/>
  <c r="C9" i="17"/>
  <c r="C8" i="17"/>
  <c r="C7" i="17"/>
  <c r="C6" i="17"/>
  <c r="B23" i="15" l="1"/>
  <c r="A3" i="10"/>
  <c r="B24" i="15"/>
  <c r="S34" i="4"/>
  <c r="S45" i="4"/>
  <c r="S48" i="4"/>
  <c r="S50" i="4"/>
  <c r="S51" i="4"/>
  <c r="S52" i="4"/>
  <c r="S54" i="4"/>
  <c r="S55" i="4"/>
  <c r="S57" i="4"/>
  <c r="S58" i="4"/>
  <c r="S62" i="4"/>
  <c r="S66" i="4"/>
  <c r="S69" i="4"/>
  <c r="S70" i="4"/>
  <c r="S73" i="4"/>
  <c r="S75" i="4"/>
  <c r="S77" i="4"/>
  <c r="S78" i="4"/>
  <c r="S79" i="4"/>
  <c r="S80" i="4"/>
  <c r="S81" i="4"/>
  <c r="S82" i="4"/>
  <c r="P37" i="15"/>
  <c r="B25" i="15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33" i="4"/>
  <c r="P10" i="4"/>
  <c r="BI5978" i="7"/>
  <c r="BF5978" i="7"/>
  <c r="BG5978" i="7" s="1"/>
  <c r="BH5978" i="7" s="1"/>
  <c r="BI5977" i="7"/>
  <c r="BF5977" i="7"/>
  <c r="BG5977" i="7" s="1"/>
  <c r="BH5977" i="7" s="1"/>
  <c r="BI5976" i="7"/>
  <c r="BF5976" i="7"/>
  <c r="BG5976" i="7" s="1"/>
  <c r="BH5976" i="7" s="1"/>
  <c r="BI5975" i="7"/>
  <c r="BF5975" i="7"/>
  <c r="BG5975" i="7" s="1"/>
  <c r="BH5975" i="7" s="1"/>
  <c r="BI5974" i="7"/>
  <c r="BF5974" i="7"/>
  <c r="BG5974" i="7" s="1"/>
  <c r="BH5974" i="7" s="1"/>
  <c r="BI5973" i="7"/>
  <c r="BF5973" i="7"/>
  <c r="BG5973" i="7" s="1"/>
  <c r="BH5973" i="7" s="1"/>
  <c r="BI5972" i="7"/>
  <c r="BF5972" i="7"/>
  <c r="BG5972" i="7" s="1"/>
  <c r="BH5972" i="7" s="1"/>
  <c r="BI5971" i="7"/>
  <c r="BF5971" i="7"/>
  <c r="BG5971" i="7" s="1"/>
  <c r="BH5971" i="7" s="1"/>
  <c r="BI5970" i="7"/>
  <c r="BF5970" i="7"/>
  <c r="BG5970" i="7" s="1"/>
  <c r="BH5970" i="7" s="1"/>
  <c r="BI5969" i="7"/>
  <c r="BF5969" i="7"/>
  <c r="BG5969" i="7" s="1"/>
  <c r="BH5969" i="7" s="1"/>
  <c r="BI5968" i="7"/>
  <c r="BF5968" i="7"/>
  <c r="BG5968" i="7" s="1"/>
  <c r="BH5968" i="7" s="1"/>
  <c r="BI5967" i="7"/>
  <c r="BF5967" i="7"/>
  <c r="BG5967" i="7" s="1"/>
  <c r="BH5967" i="7" s="1"/>
  <c r="BI5966" i="7"/>
  <c r="BF5966" i="7"/>
  <c r="BG5966" i="7" s="1"/>
  <c r="BH5966" i="7" s="1"/>
  <c r="BI5965" i="7"/>
  <c r="BF5965" i="7"/>
  <c r="BG5965" i="7" s="1"/>
  <c r="BH5965" i="7" s="1"/>
  <c r="BI5964" i="7"/>
  <c r="BF5964" i="7"/>
  <c r="BG5964" i="7" s="1"/>
  <c r="BH5964" i="7" s="1"/>
  <c r="BI5963" i="7"/>
  <c r="BF5963" i="7"/>
  <c r="BG5963" i="7" s="1"/>
  <c r="BH5963" i="7" s="1"/>
  <c r="BI5962" i="7"/>
  <c r="BF5962" i="7"/>
  <c r="BG5962" i="7" s="1"/>
  <c r="BH5962" i="7" s="1"/>
  <c r="BI5961" i="7"/>
  <c r="BF5961" i="7"/>
  <c r="BG5961" i="7" s="1"/>
  <c r="BH5961" i="7" s="1"/>
  <c r="BI5960" i="7"/>
  <c r="BF5960" i="7"/>
  <c r="BG5960" i="7" s="1"/>
  <c r="BH5960" i="7" s="1"/>
  <c r="BI5959" i="7"/>
  <c r="BF5959" i="7"/>
  <c r="BG5959" i="7" s="1"/>
  <c r="BH5959" i="7" s="1"/>
  <c r="BI5958" i="7"/>
  <c r="BF5958" i="7"/>
  <c r="BG5958" i="7" s="1"/>
  <c r="BH5958" i="7" s="1"/>
  <c r="BI5957" i="7"/>
  <c r="BF5957" i="7"/>
  <c r="BG5957" i="7" s="1"/>
  <c r="BH5957" i="7" s="1"/>
  <c r="BI5956" i="7"/>
  <c r="BF5956" i="7"/>
  <c r="BG5956" i="7" s="1"/>
  <c r="BH5956" i="7" s="1"/>
  <c r="BI5955" i="7"/>
  <c r="BF5955" i="7"/>
  <c r="BG5955" i="7" s="1"/>
  <c r="BH5955" i="7" s="1"/>
  <c r="BI5954" i="7"/>
  <c r="BF5954" i="7"/>
  <c r="BG5954" i="7" s="1"/>
  <c r="BH5954" i="7" s="1"/>
  <c r="BI5953" i="7"/>
  <c r="BF5953" i="7"/>
  <c r="BG5953" i="7" s="1"/>
  <c r="BH5953" i="7" s="1"/>
  <c r="BI5952" i="7"/>
  <c r="BF5952" i="7"/>
  <c r="BG5952" i="7" s="1"/>
  <c r="BH5952" i="7" s="1"/>
  <c r="BI5951" i="7"/>
  <c r="BF5951" i="7"/>
  <c r="BG5951" i="7" s="1"/>
  <c r="BH5951" i="7" s="1"/>
  <c r="BI5950" i="7"/>
  <c r="BF5950" i="7"/>
  <c r="BG5950" i="7" s="1"/>
  <c r="BH5950" i="7" s="1"/>
  <c r="BI5949" i="7"/>
  <c r="BF5949" i="7"/>
  <c r="BG5949" i="7" s="1"/>
  <c r="BH5949" i="7" s="1"/>
  <c r="BI5948" i="7"/>
  <c r="BF5948" i="7"/>
  <c r="BG5948" i="7" s="1"/>
  <c r="BH5948" i="7" s="1"/>
  <c r="BI5947" i="7"/>
  <c r="BF5947" i="7"/>
  <c r="BG5947" i="7" s="1"/>
  <c r="BH5947" i="7" s="1"/>
  <c r="BI5946" i="7"/>
  <c r="BF5946" i="7"/>
  <c r="BG5946" i="7" s="1"/>
  <c r="BH5946" i="7" s="1"/>
  <c r="BI5945" i="7"/>
  <c r="BF5945" i="7"/>
  <c r="BG5945" i="7" s="1"/>
  <c r="BH5945" i="7" s="1"/>
  <c r="BI5944" i="7"/>
  <c r="BF5944" i="7"/>
  <c r="BG5944" i="7" s="1"/>
  <c r="BH5944" i="7" s="1"/>
  <c r="BI5943" i="7"/>
  <c r="BF5943" i="7"/>
  <c r="BG5943" i="7" s="1"/>
  <c r="BH5943" i="7" s="1"/>
  <c r="BI5942" i="7"/>
  <c r="BF5942" i="7"/>
  <c r="BG5942" i="7" s="1"/>
  <c r="BH5942" i="7" s="1"/>
  <c r="BI5941" i="7"/>
  <c r="BF5941" i="7"/>
  <c r="BG5941" i="7" s="1"/>
  <c r="BH5941" i="7" s="1"/>
  <c r="BI5940" i="7"/>
  <c r="BF5940" i="7"/>
  <c r="BG5940" i="7" s="1"/>
  <c r="BH5940" i="7" s="1"/>
  <c r="BI5939" i="7"/>
  <c r="BF5939" i="7"/>
  <c r="BG5939" i="7" s="1"/>
  <c r="BH5939" i="7" s="1"/>
  <c r="BI5938" i="7"/>
  <c r="BF5938" i="7"/>
  <c r="BG5938" i="7" s="1"/>
  <c r="BH5938" i="7" s="1"/>
  <c r="BI5937" i="7"/>
  <c r="BF5937" i="7"/>
  <c r="BG5937" i="7" s="1"/>
  <c r="BH5937" i="7" s="1"/>
  <c r="BI5936" i="7"/>
  <c r="BF5936" i="7"/>
  <c r="BG5936" i="7" s="1"/>
  <c r="BH5936" i="7" s="1"/>
  <c r="BI5935" i="7"/>
  <c r="BF5935" i="7"/>
  <c r="BG5935" i="7" s="1"/>
  <c r="BH5935" i="7" s="1"/>
  <c r="BI5934" i="7"/>
  <c r="BF5934" i="7"/>
  <c r="BG5934" i="7" s="1"/>
  <c r="BH5934" i="7" s="1"/>
  <c r="BI5933" i="7"/>
  <c r="BF5933" i="7"/>
  <c r="BG5933" i="7" s="1"/>
  <c r="BH5933" i="7" s="1"/>
  <c r="BI5932" i="7"/>
  <c r="BF5932" i="7"/>
  <c r="BG5932" i="7" s="1"/>
  <c r="BH5932" i="7" s="1"/>
  <c r="BI5931" i="7"/>
  <c r="BF5931" i="7"/>
  <c r="BG5931" i="7" s="1"/>
  <c r="BH5931" i="7" s="1"/>
  <c r="BI5930" i="7"/>
  <c r="BF5930" i="7"/>
  <c r="BG5930" i="7" s="1"/>
  <c r="BH5930" i="7" s="1"/>
  <c r="BI5929" i="7"/>
  <c r="BF5929" i="7"/>
  <c r="BG5929" i="7" s="1"/>
  <c r="BH5929" i="7" s="1"/>
  <c r="BI5928" i="7"/>
  <c r="BF5928" i="7"/>
  <c r="BG5928" i="7" s="1"/>
  <c r="BH5928" i="7" s="1"/>
  <c r="BI5927" i="7"/>
  <c r="BF5927" i="7"/>
  <c r="BG5927" i="7" s="1"/>
  <c r="BH5927" i="7" s="1"/>
  <c r="BI5926" i="7"/>
  <c r="BF5926" i="7"/>
  <c r="BG5926" i="7" s="1"/>
  <c r="BH5926" i="7" s="1"/>
  <c r="BI5925" i="7"/>
  <c r="BF5925" i="7"/>
  <c r="BG5925" i="7" s="1"/>
  <c r="BH5925" i="7" s="1"/>
  <c r="BI5924" i="7"/>
  <c r="BF5924" i="7"/>
  <c r="BG5924" i="7" s="1"/>
  <c r="BH5924" i="7" s="1"/>
  <c r="BI5923" i="7"/>
  <c r="BF5923" i="7"/>
  <c r="BG5923" i="7" s="1"/>
  <c r="BH5923" i="7" s="1"/>
  <c r="BI5922" i="7"/>
  <c r="BF5922" i="7"/>
  <c r="BG5922" i="7" s="1"/>
  <c r="BH5922" i="7" s="1"/>
  <c r="BI5921" i="7"/>
  <c r="BF5921" i="7"/>
  <c r="BG5921" i="7" s="1"/>
  <c r="BH5921" i="7" s="1"/>
  <c r="BI5920" i="7"/>
  <c r="BF5920" i="7"/>
  <c r="BG5920" i="7" s="1"/>
  <c r="BH5920" i="7" s="1"/>
  <c r="BI5919" i="7"/>
  <c r="BF5919" i="7"/>
  <c r="BG5919" i="7" s="1"/>
  <c r="BH5919" i="7" s="1"/>
  <c r="BI5918" i="7"/>
  <c r="BF5918" i="7"/>
  <c r="BG5918" i="7" s="1"/>
  <c r="BH5918" i="7" s="1"/>
  <c r="BI5917" i="7"/>
  <c r="BF5917" i="7"/>
  <c r="BG5917" i="7" s="1"/>
  <c r="BH5917" i="7" s="1"/>
  <c r="BI5916" i="7"/>
  <c r="BF5916" i="7"/>
  <c r="BG5916" i="7" s="1"/>
  <c r="BH5916" i="7" s="1"/>
  <c r="BI5915" i="7"/>
  <c r="BF5915" i="7"/>
  <c r="BG5915" i="7" s="1"/>
  <c r="BH5915" i="7" s="1"/>
  <c r="BI5914" i="7"/>
  <c r="BF5914" i="7"/>
  <c r="BG5914" i="7" s="1"/>
  <c r="BH5914" i="7" s="1"/>
  <c r="BI5913" i="7"/>
  <c r="BF5913" i="7"/>
  <c r="BG5913" i="7" s="1"/>
  <c r="BH5913" i="7" s="1"/>
  <c r="BI5912" i="7"/>
  <c r="BF5912" i="7"/>
  <c r="BG5912" i="7" s="1"/>
  <c r="BH5912" i="7" s="1"/>
  <c r="BI5911" i="7"/>
  <c r="BF5911" i="7"/>
  <c r="BG5911" i="7" s="1"/>
  <c r="BH5911" i="7" s="1"/>
  <c r="BI5910" i="7"/>
  <c r="BF5910" i="7"/>
  <c r="BG5910" i="7" s="1"/>
  <c r="BH5910" i="7" s="1"/>
  <c r="BI5909" i="7"/>
  <c r="BF5909" i="7"/>
  <c r="BG5909" i="7" s="1"/>
  <c r="BH5909" i="7" s="1"/>
  <c r="BI5908" i="7"/>
  <c r="BF5908" i="7"/>
  <c r="BG5908" i="7" s="1"/>
  <c r="BH5908" i="7" s="1"/>
  <c r="BI5907" i="7"/>
  <c r="BF5907" i="7"/>
  <c r="BG5907" i="7" s="1"/>
  <c r="BH5907" i="7" s="1"/>
  <c r="BI5906" i="7"/>
  <c r="BF5906" i="7"/>
  <c r="BG5906" i="7" s="1"/>
  <c r="BH5906" i="7" s="1"/>
  <c r="BI5905" i="7"/>
  <c r="BF5905" i="7"/>
  <c r="BG5905" i="7" s="1"/>
  <c r="BH5905" i="7" s="1"/>
  <c r="BI5904" i="7"/>
  <c r="BF5904" i="7"/>
  <c r="BG5904" i="7" s="1"/>
  <c r="BH5904" i="7" s="1"/>
  <c r="BI5903" i="7"/>
  <c r="BF5903" i="7"/>
  <c r="BG5903" i="7" s="1"/>
  <c r="BH5903" i="7" s="1"/>
  <c r="BI5902" i="7"/>
  <c r="BF5902" i="7"/>
  <c r="BG5902" i="7" s="1"/>
  <c r="BH5902" i="7" s="1"/>
  <c r="BI5901" i="7"/>
  <c r="BF5901" i="7"/>
  <c r="BG5901" i="7" s="1"/>
  <c r="BH5901" i="7" s="1"/>
  <c r="BI5900" i="7"/>
  <c r="BF5900" i="7"/>
  <c r="BG5900" i="7" s="1"/>
  <c r="BH5900" i="7" s="1"/>
  <c r="BI5899" i="7"/>
  <c r="BF5899" i="7"/>
  <c r="BG5899" i="7" s="1"/>
  <c r="BH5899" i="7" s="1"/>
  <c r="BI5898" i="7"/>
  <c r="BF5898" i="7"/>
  <c r="BG5898" i="7" s="1"/>
  <c r="BH5898" i="7" s="1"/>
  <c r="BI5897" i="7"/>
  <c r="BF5897" i="7"/>
  <c r="BG5897" i="7" s="1"/>
  <c r="BH5897" i="7" s="1"/>
  <c r="BI5896" i="7"/>
  <c r="BF5896" i="7"/>
  <c r="BG5896" i="7" s="1"/>
  <c r="BH5896" i="7" s="1"/>
  <c r="BI5895" i="7"/>
  <c r="BF5895" i="7"/>
  <c r="BG5895" i="7" s="1"/>
  <c r="BH5895" i="7" s="1"/>
  <c r="BI5894" i="7"/>
  <c r="BF5894" i="7"/>
  <c r="BG5894" i="7" s="1"/>
  <c r="BH5894" i="7" s="1"/>
  <c r="BI5893" i="7"/>
  <c r="BF5893" i="7"/>
  <c r="BG5893" i="7" s="1"/>
  <c r="BH5893" i="7" s="1"/>
  <c r="BI5892" i="7"/>
  <c r="BF5892" i="7"/>
  <c r="BG5892" i="7" s="1"/>
  <c r="BH5892" i="7" s="1"/>
  <c r="BI5891" i="7"/>
  <c r="BF5891" i="7"/>
  <c r="BG5891" i="7" s="1"/>
  <c r="BH5891" i="7" s="1"/>
  <c r="BI5890" i="7"/>
  <c r="BF5890" i="7"/>
  <c r="BG5890" i="7" s="1"/>
  <c r="BH5890" i="7" s="1"/>
  <c r="BI5889" i="7"/>
  <c r="BF5889" i="7"/>
  <c r="BG5889" i="7" s="1"/>
  <c r="BH5889" i="7" s="1"/>
  <c r="BI5888" i="7"/>
  <c r="BF5888" i="7"/>
  <c r="BG5888" i="7" s="1"/>
  <c r="BH5888" i="7" s="1"/>
  <c r="BI5887" i="7"/>
  <c r="BF5887" i="7"/>
  <c r="BG5887" i="7" s="1"/>
  <c r="BH5887" i="7" s="1"/>
  <c r="BI5886" i="7"/>
  <c r="BF5886" i="7"/>
  <c r="BG5886" i="7" s="1"/>
  <c r="BH5886" i="7" s="1"/>
  <c r="BI5885" i="7"/>
  <c r="BF5885" i="7"/>
  <c r="BG5885" i="7" s="1"/>
  <c r="BH5885" i="7" s="1"/>
  <c r="BI5884" i="7"/>
  <c r="BF5884" i="7"/>
  <c r="BG5884" i="7" s="1"/>
  <c r="BH5884" i="7" s="1"/>
  <c r="BI5883" i="7"/>
  <c r="BF5883" i="7"/>
  <c r="BG5883" i="7" s="1"/>
  <c r="BH5883" i="7" s="1"/>
  <c r="BI5882" i="7"/>
  <c r="BF5882" i="7"/>
  <c r="BG5882" i="7" s="1"/>
  <c r="BH5882" i="7" s="1"/>
  <c r="BI5881" i="7"/>
  <c r="BF5881" i="7"/>
  <c r="BG5881" i="7" s="1"/>
  <c r="BH5881" i="7" s="1"/>
  <c r="BI5880" i="7"/>
  <c r="BF5880" i="7"/>
  <c r="BG5880" i="7" s="1"/>
  <c r="BH5880" i="7" s="1"/>
  <c r="BI5879" i="7"/>
  <c r="BF5879" i="7"/>
  <c r="BG5879" i="7" s="1"/>
  <c r="BH5879" i="7" s="1"/>
  <c r="BI5878" i="7"/>
  <c r="BF5878" i="7"/>
  <c r="BG5878" i="7" s="1"/>
  <c r="BH5878" i="7" s="1"/>
  <c r="BI5877" i="7"/>
  <c r="BF5877" i="7"/>
  <c r="BG5877" i="7" s="1"/>
  <c r="BH5877" i="7" s="1"/>
  <c r="BI5876" i="7"/>
  <c r="BF5876" i="7"/>
  <c r="BG5876" i="7" s="1"/>
  <c r="BH5876" i="7" s="1"/>
  <c r="BI5875" i="7"/>
  <c r="BF5875" i="7"/>
  <c r="BG5875" i="7" s="1"/>
  <c r="BH5875" i="7" s="1"/>
  <c r="BI5874" i="7"/>
  <c r="BF5874" i="7"/>
  <c r="BG5874" i="7" s="1"/>
  <c r="BH5874" i="7" s="1"/>
  <c r="BI5873" i="7"/>
  <c r="BF5873" i="7"/>
  <c r="BG5873" i="7" s="1"/>
  <c r="BH5873" i="7" s="1"/>
  <c r="BI5872" i="7"/>
  <c r="BF5872" i="7"/>
  <c r="BG5872" i="7" s="1"/>
  <c r="BH5872" i="7" s="1"/>
  <c r="BI5871" i="7"/>
  <c r="BF5871" i="7"/>
  <c r="BG5871" i="7" s="1"/>
  <c r="BH5871" i="7" s="1"/>
  <c r="BI5870" i="7"/>
  <c r="BF5870" i="7"/>
  <c r="BG5870" i="7" s="1"/>
  <c r="BH5870" i="7" s="1"/>
  <c r="BI5869" i="7"/>
  <c r="BF5869" i="7"/>
  <c r="BG5869" i="7" s="1"/>
  <c r="BH5869" i="7" s="1"/>
  <c r="BI5868" i="7"/>
  <c r="BF5868" i="7"/>
  <c r="BG5868" i="7" s="1"/>
  <c r="BH5868" i="7" s="1"/>
  <c r="BI5867" i="7"/>
  <c r="BF5867" i="7"/>
  <c r="BG5867" i="7" s="1"/>
  <c r="BH5867" i="7" s="1"/>
  <c r="BI5866" i="7"/>
  <c r="BF5866" i="7"/>
  <c r="BG5866" i="7" s="1"/>
  <c r="BH5866" i="7" s="1"/>
  <c r="BI5865" i="7"/>
  <c r="BF5865" i="7"/>
  <c r="BG5865" i="7" s="1"/>
  <c r="BH5865" i="7" s="1"/>
  <c r="BI5864" i="7"/>
  <c r="BF5864" i="7"/>
  <c r="BG5864" i="7" s="1"/>
  <c r="BH5864" i="7" s="1"/>
  <c r="BI5863" i="7"/>
  <c r="BF5863" i="7"/>
  <c r="BG5863" i="7" s="1"/>
  <c r="BH5863" i="7" s="1"/>
  <c r="BI5862" i="7"/>
  <c r="BF5862" i="7"/>
  <c r="BG5862" i="7" s="1"/>
  <c r="BH5862" i="7" s="1"/>
  <c r="BI5861" i="7"/>
  <c r="BF5861" i="7"/>
  <c r="BG5861" i="7" s="1"/>
  <c r="BH5861" i="7" s="1"/>
  <c r="BI5860" i="7"/>
  <c r="BF5860" i="7"/>
  <c r="BG5860" i="7" s="1"/>
  <c r="BH5860" i="7" s="1"/>
  <c r="BI5859" i="7"/>
  <c r="BF5859" i="7"/>
  <c r="BG5859" i="7" s="1"/>
  <c r="BH5859" i="7" s="1"/>
  <c r="BI5858" i="7"/>
  <c r="BF5858" i="7"/>
  <c r="BG5858" i="7" s="1"/>
  <c r="BH5858" i="7" s="1"/>
  <c r="BI5857" i="7"/>
  <c r="BF5857" i="7"/>
  <c r="BG5857" i="7" s="1"/>
  <c r="BH5857" i="7" s="1"/>
  <c r="BI5856" i="7"/>
  <c r="BF5856" i="7"/>
  <c r="BG5856" i="7" s="1"/>
  <c r="BH5856" i="7" s="1"/>
  <c r="BI5855" i="7"/>
  <c r="BF5855" i="7"/>
  <c r="BG5855" i="7" s="1"/>
  <c r="BH5855" i="7" s="1"/>
  <c r="BI5854" i="7"/>
  <c r="BF5854" i="7"/>
  <c r="BG5854" i="7" s="1"/>
  <c r="BH5854" i="7" s="1"/>
  <c r="BI5853" i="7"/>
  <c r="BF5853" i="7"/>
  <c r="BG5853" i="7" s="1"/>
  <c r="BH5853" i="7" s="1"/>
  <c r="BI5852" i="7"/>
  <c r="BF5852" i="7"/>
  <c r="BG5852" i="7" s="1"/>
  <c r="BH5852" i="7" s="1"/>
  <c r="BI5851" i="7"/>
  <c r="BF5851" i="7"/>
  <c r="BG5851" i="7" s="1"/>
  <c r="BH5851" i="7" s="1"/>
  <c r="BI5850" i="7"/>
  <c r="BF5850" i="7"/>
  <c r="BG5850" i="7" s="1"/>
  <c r="BH5850" i="7" s="1"/>
  <c r="BI5849" i="7"/>
  <c r="BF5849" i="7"/>
  <c r="BG5849" i="7" s="1"/>
  <c r="BH5849" i="7" s="1"/>
  <c r="BI5848" i="7"/>
  <c r="BF5848" i="7"/>
  <c r="BG5848" i="7" s="1"/>
  <c r="BH5848" i="7" s="1"/>
  <c r="BI5847" i="7"/>
  <c r="BF5847" i="7"/>
  <c r="BG5847" i="7" s="1"/>
  <c r="BH5847" i="7" s="1"/>
  <c r="BI5846" i="7"/>
  <c r="BF5846" i="7"/>
  <c r="BG5846" i="7" s="1"/>
  <c r="BH5846" i="7" s="1"/>
  <c r="BI5845" i="7"/>
  <c r="BF5845" i="7"/>
  <c r="BG5845" i="7" s="1"/>
  <c r="BH5845" i="7" s="1"/>
  <c r="BI5844" i="7"/>
  <c r="BF5844" i="7"/>
  <c r="BG5844" i="7" s="1"/>
  <c r="BH5844" i="7" s="1"/>
  <c r="BI5843" i="7"/>
  <c r="BF5843" i="7"/>
  <c r="BG5843" i="7" s="1"/>
  <c r="BH5843" i="7" s="1"/>
  <c r="BI5842" i="7"/>
  <c r="BF5842" i="7"/>
  <c r="BG5842" i="7" s="1"/>
  <c r="BH5842" i="7" s="1"/>
  <c r="BI5841" i="7"/>
  <c r="BF5841" i="7"/>
  <c r="BG5841" i="7" s="1"/>
  <c r="BH5841" i="7" s="1"/>
  <c r="BI5840" i="7"/>
  <c r="BF5840" i="7"/>
  <c r="BG5840" i="7" s="1"/>
  <c r="BH5840" i="7" s="1"/>
  <c r="BI5839" i="7"/>
  <c r="BF5839" i="7"/>
  <c r="BG5839" i="7" s="1"/>
  <c r="BH5839" i="7" s="1"/>
  <c r="BI5838" i="7"/>
  <c r="BF5838" i="7"/>
  <c r="BG5838" i="7" s="1"/>
  <c r="BH5838" i="7" s="1"/>
  <c r="BI5837" i="7"/>
  <c r="BF5837" i="7"/>
  <c r="BG5837" i="7" s="1"/>
  <c r="BH5837" i="7" s="1"/>
  <c r="BI5836" i="7"/>
  <c r="BF5836" i="7"/>
  <c r="BG5836" i="7" s="1"/>
  <c r="BH5836" i="7" s="1"/>
  <c r="BI5835" i="7"/>
  <c r="BF5835" i="7"/>
  <c r="BG5835" i="7" s="1"/>
  <c r="BH5835" i="7" s="1"/>
  <c r="BI5834" i="7"/>
  <c r="BF5834" i="7"/>
  <c r="BG5834" i="7" s="1"/>
  <c r="BH5834" i="7" s="1"/>
  <c r="BI5833" i="7"/>
  <c r="BF5833" i="7"/>
  <c r="BG5833" i="7" s="1"/>
  <c r="BH5833" i="7" s="1"/>
  <c r="BI5832" i="7"/>
  <c r="BF5832" i="7"/>
  <c r="BG5832" i="7" s="1"/>
  <c r="BH5832" i="7" s="1"/>
  <c r="BI5831" i="7"/>
  <c r="BF5831" i="7"/>
  <c r="BG5831" i="7" s="1"/>
  <c r="BH5831" i="7" s="1"/>
  <c r="BI5830" i="7"/>
  <c r="BF5830" i="7"/>
  <c r="BG5830" i="7" s="1"/>
  <c r="BH5830" i="7" s="1"/>
  <c r="BI5829" i="7"/>
  <c r="BF5829" i="7"/>
  <c r="BG5829" i="7" s="1"/>
  <c r="BH5829" i="7" s="1"/>
  <c r="BI5828" i="7"/>
  <c r="BF5828" i="7"/>
  <c r="BG5828" i="7" s="1"/>
  <c r="BH5828" i="7" s="1"/>
  <c r="BI5827" i="7"/>
  <c r="BF5827" i="7"/>
  <c r="BG5827" i="7" s="1"/>
  <c r="BH5827" i="7" s="1"/>
  <c r="BI5826" i="7"/>
  <c r="BF5826" i="7"/>
  <c r="BG5826" i="7" s="1"/>
  <c r="BH5826" i="7" s="1"/>
  <c r="BI5825" i="7"/>
  <c r="BF5825" i="7"/>
  <c r="BG5825" i="7" s="1"/>
  <c r="BH5825" i="7" s="1"/>
  <c r="BI5824" i="7"/>
  <c r="BF5824" i="7"/>
  <c r="BG5824" i="7" s="1"/>
  <c r="BH5824" i="7" s="1"/>
  <c r="BI5823" i="7"/>
  <c r="BF5823" i="7"/>
  <c r="BG5823" i="7" s="1"/>
  <c r="BH5823" i="7" s="1"/>
  <c r="BI5822" i="7"/>
  <c r="BF5822" i="7"/>
  <c r="BG5822" i="7" s="1"/>
  <c r="BH5822" i="7" s="1"/>
  <c r="BI5821" i="7"/>
  <c r="BF5821" i="7"/>
  <c r="BG5821" i="7" s="1"/>
  <c r="BH5821" i="7" s="1"/>
  <c r="BI5820" i="7"/>
  <c r="BF5820" i="7"/>
  <c r="BG5820" i="7" s="1"/>
  <c r="BH5820" i="7" s="1"/>
  <c r="BI5819" i="7"/>
  <c r="BF5819" i="7"/>
  <c r="BG5819" i="7" s="1"/>
  <c r="BH5819" i="7" s="1"/>
  <c r="BI5818" i="7"/>
  <c r="BF5818" i="7"/>
  <c r="BG5818" i="7" s="1"/>
  <c r="BH5818" i="7" s="1"/>
  <c r="BI5817" i="7"/>
  <c r="BF5817" i="7"/>
  <c r="BG5817" i="7" s="1"/>
  <c r="BH5817" i="7" s="1"/>
  <c r="BI5816" i="7"/>
  <c r="BF5816" i="7"/>
  <c r="BG5816" i="7" s="1"/>
  <c r="BH5816" i="7" s="1"/>
  <c r="BI5815" i="7"/>
  <c r="BF5815" i="7"/>
  <c r="BG5815" i="7" s="1"/>
  <c r="BH5815" i="7" s="1"/>
  <c r="BI5814" i="7"/>
  <c r="BF5814" i="7"/>
  <c r="BG5814" i="7" s="1"/>
  <c r="BH5814" i="7" s="1"/>
  <c r="BI5813" i="7"/>
  <c r="BF5813" i="7"/>
  <c r="BG5813" i="7" s="1"/>
  <c r="BH5813" i="7" s="1"/>
  <c r="BI5812" i="7"/>
  <c r="BF5812" i="7"/>
  <c r="BG5812" i="7" s="1"/>
  <c r="BH5812" i="7" s="1"/>
  <c r="BI5811" i="7"/>
  <c r="BF5811" i="7"/>
  <c r="BG5811" i="7" s="1"/>
  <c r="BH5811" i="7" s="1"/>
  <c r="BI5810" i="7"/>
  <c r="BF5810" i="7"/>
  <c r="BG5810" i="7" s="1"/>
  <c r="BH5810" i="7" s="1"/>
  <c r="BI5809" i="7"/>
  <c r="BF5809" i="7"/>
  <c r="BG5809" i="7" s="1"/>
  <c r="BH5809" i="7" s="1"/>
  <c r="BI5808" i="7"/>
  <c r="BF5808" i="7"/>
  <c r="BG5808" i="7" s="1"/>
  <c r="BH5808" i="7" s="1"/>
  <c r="BI5807" i="7"/>
  <c r="BF5807" i="7"/>
  <c r="BG5807" i="7" s="1"/>
  <c r="BH5807" i="7" s="1"/>
  <c r="BI5806" i="7"/>
  <c r="BF5806" i="7"/>
  <c r="BG5806" i="7" s="1"/>
  <c r="BH5806" i="7" s="1"/>
  <c r="BI5805" i="7"/>
  <c r="BF5805" i="7"/>
  <c r="BG5805" i="7" s="1"/>
  <c r="BH5805" i="7" s="1"/>
  <c r="BI5804" i="7"/>
  <c r="BF5804" i="7"/>
  <c r="BG5804" i="7" s="1"/>
  <c r="BH5804" i="7" s="1"/>
  <c r="BI5803" i="7"/>
  <c r="BF5803" i="7"/>
  <c r="BG5803" i="7" s="1"/>
  <c r="BH5803" i="7" s="1"/>
  <c r="BI5802" i="7"/>
  <c r="BF5802" i="7"/>
  <c r="BG5802" i="7" s="1"/>
  <c r="BH5802" i="7" s="1"/>
  <c r="BI5801" i="7"/>
  <c r="BF5801" i="7"/>
  <c r="BG5801" i="7" s="1"/>
  <c r="BH5801" i="7" s="1"/>
  <c r="BI5800" i="7"/>
  <c r="BF5800" i="7"/>
  <c r="BG5800" i="7" s="1"/>
  <c r="BH5800" i="7" s="1"/>
  <c r="BI5799" i="7"/>
  <c r="BF5799" i="7"/>
  <c r="BG5799" i="7" s="1"/>
  <c r="BH5799" i="7" s="1"/>
  <c r="BI5798" i="7"/>
  <c r="BF5798" i="7"/>
  <c r="BG5798" i="7" s="1"/>
  <c r="BH5798" i="7" s="1"/>
  <c r="BI5797" i="7"/>
  <c r="BF5797" i="7"/>
  <c r="BG5797" i="7" s="1"/>
  <c r="BH5797" i="7" s="1"/>
  <c r="BI5796" i="7"/>
  <c r="BF5796" i="7"/>
  <c r="BG5796" i="7" s="1"/>
  <c r="BH5796" i="7" s="1"/>
  <c r="BI5795" i="7"/>
  <c r="BF5795" i="7"/>
  <c r="BG5795" i="7" s="1"/>
  <c r="BH5795" i="7" s="1"/>
  <c r="BI5794" i="7"/>
  <c r="BF5794" i="7"/>
  <c r="BG5794" i="7" s="1"/>
  <c r="BH5794" i="7" s="1"/>
  <c r="BI5793" i="7"/>
  <c r="BF5793" i="7"/>
  <c r="BG5793" i="7" s="1"/>
  <c r="BH5793" i="7" s="1"/>
  <c r="BI5792" i="7"/>
  <c r="BF5792" i="7"/>
  <c r="BG5792" i="7" s="1"/>
  <c r="BH5792" i="7" s="1"/>
  <c r="BI5791" i="7"/>
  <c r="BF5791" i="7"/>
  <c r="BG5791" i="7" s="1"/>
  <c r="BH5791" i="7" s="1"/>
  <c r="BI5790" i="7"/>
  <c r="BF5790" i="7"/>
  <c r="BG5790" i="7" s="1"/>
  <c r="BH5790" i="7" s="1"/>
  <c r="BI5789" i="7"/>
  <c r="BF5789" i="7"/>
  <c r="BG5789" i="7" s="1"/>
  <c r="BH5789" i="7" s="1"/>
  <c r="BI5788" i="7"/>
  <c r="BF5788" i="7"/>
  <c r="BG5788" i="7" s="1"/>
  <c r="BH5788" i="7" s="1"/>
  <c r="BI5787" i="7"/>
  <c r="BF5787" i="7"/>
  <c r="BG5787" i="7" s="1"/>
  <c r="BH5787" i="7" s="1"/>
  <c r="BI5786" i="7"/>
  <c r="BF5786" i="7"/>
  <c r="BG5786" i="7" s="1"/>
  <c r="BH5786" i="7" s="1"/>
  <c r="BI5785" i="7"/>
  <c r="BF5785" i="7"/>
  <c r="BG5785" i="7" s="1"/>
  <c r="BH5785" i="7" s="1"/>
  <c r="BI5784" i="7"/>
  <c r="BF5784" i="7"/>
  <c r="BG5784" i="7" s="1"/>
  <c r="BH5784" i="7" s="1"/>
  <c r="BI5783" i="7"/>
  <c r="BF5783" i="7"/>
  <c r="BG5783" i="7" s="1"/>
  <c r="BH5783" i="7" s="1"/>
  <c r="BI5782" i="7"/>
  <c r="BF5782" i="7"/>
  <c r="BG5782" i="7" s="1"/>
  <c r="BH5782" i="7" s="1"/>
  <c r="BI5781" i="7"/>
  <c r="BF5781" i="7"/>
  <c r="BG5781" i="7" s="1"/>
  <c r="BH5781" i="7" s="1"/>
  <c r="BI5780" i="7"/>
  <c r="BF5780" i="7"/>
  <c r="BG5780" i="7" s="1"/>
  <c r="BH5780" i="7" s="1"/>
  <c r="BI5779" i="7"/>
  <c r="BF5779" i="7"/>
  <c r="BG5779" i="7" s="1"/>
  <c r="BH5779" i="7" s="1"/>
  <c r="BI5778" i="7"/>
  <c r="BF5778" i="7"/>
  <c r="BG5778" i="7" s="1"/>
  <c r="BH5778" i="7" s="1"/>
  <c r="BI5777" i="7"/>
  <c r="BF5777" i="7"/>
  <c r="BG5777" i="7" s="1"/>
  <c r="BH5777" i="7" s="1"/>
  <c r="BI5776" i="7"/>
  <c r="BF5776" i="7"/>
  <c r="BG5776" i="7" s="1"/>
  <c r="BH5776" i="7" s="1"/>
  <c r="BI5775" i="7"/>
  <c r="BF5775" i="7"/>
  <c r="BG5775" i="7" s="1"/>
  <c r="BH5775" i="7" s="1"/>
  <c r="BI5774" i="7"/>
  <c r="BF5774" i="7"/>
  <c r="BG5774" i="7" s="1"/>
  <c r="BH5774" i="7" s="1"/>
  <c r="BI5773" i="7"/>
  <c r="BF5773" i="7"/>
  <c r="BG5773" i="7" s="1"/>
  <c r="BH5773" i="7" s="1"/>
  <c r="BI5772" i="7"/>
  <c r="BF5772" i="7"/>
  <c r="BG5772" i="7" s="1"/>
  <c r="BH5772" i="7" s="1"/>
  <c r="BI5771" i="7"/>
  <c r="BF5771" i="7"/>
  <c r="BG5771" i="7" s="1"/>
  <c r="BH5771" i="7" s="1"/>
  <c r="BI5770" i="7"/>
  <c r="BF5770" i="7"/>
  <c r="BG5770" i="7" s="1"/>
  <c r="BH5770" i="7" s="1"/>
  <c r="BI5769" i="7"/>
  <c r="BF5769" i="7"/>
  <c r="BG5769" i="7" s="1"/>
  <c r="BH5769" i="7" s="1"/>
  <c r="BI5768" i="7"/>
  <c r="BF5768" i="7"/>
  <c r="BG5768" i="7" s="1"/>
  <c r="BH5768" i="7" s="1"/>
  <c r="BI5767" i="7"/>
  <c r="BF5767" i="7"/>
  <c r="BG5767" i="7" s="1"/>
  <c r="BH5767" i="7" s="1"/>
  <c r="BI5766" i="7"/>
  <c r="BF5766" i="7"/>
  <c r="BG5766" i="7" s="1"/>
  <c r="BH5766" i="7" s="1"/>
  <c r="BI5765" i="7"/>
  <c r="BF5765" i="7"/>
  <c r="BG5765" i="7" s="1"/>
  <c r="BH5765" i="7" s="1"/>
  <c r="BI5764" i="7"/>
  <c r="BF5764" i="7"/>
  <c r="BG5764" i="7" s="1"/>
  <c r="BH5764" i="7" s="1"/>
  <c r="BI5763" i="7"/>
  <c r="BF5763" i="7"/>
  <c r="BG5763" i="7" s="1"/>
  <c r="BH5763" i="7" s="1"/>
  <c r="BI5762" i="7"/>
  <c r="BF5762" i="7"/>
  <c r="BG5762" i="7" s="1"/>
  <c r="BH5762" i="7" s="1"/>
  <c r="BI5761" i="7"/>
  <c r="BF5761" i="7"/>
  <c r="BG5761" i="7" s="1"/>
  <c r="BH5761" i="7" s="1"/>
  <c r="BI5760" i="7"/>
  <c r="BF5760" i="7"/>
  <c r="BG5760" i="7" s="1"/>
  <c r="BH5760" i="7" s="1"/>
  <c r="BI5759" i="7"/>
  <c r="BF5759" i="7"/>
  <c r="BG5759" i="7" s="1"/>
  <c r="BH5759" i="7" s="1"/>
  <c r="BI5758" i="7"/>
  <c r="BF5758" i="7"/>
  <c r="BG5758" i="7" s="1"/>
  <c r="BH5758" i="7" s="1"/>
  <c r="BI5757" i="7"/>
  <c r="BF5757" i="7"/>
  <c r="BG5757" i="7" s="1"/>
  <c r="BH5757" i="7" s="1"/>
  <c r="BI5756" i="7"/>
  <c r="BF5756" i="7"/>
  <c r="BG5756" i="7" s="1"/>
  <c r="BH5756" i="7" s="1"/>
  <c r="BI5755" i="7"/>
  <c r="BF5755" i="7"/>
  <c r="BG5755" i="7" s="1"/>
  <c r="BH5755" i="7" s="1"/>
  <c r="BI5754" i="7"/>
  <c r="BF5754" i="7"/>
  <c r="BG5754" i="7" s="1"/>
  <c r="BH5754" i="7" s="1"/>
  <c r="BI5753" i="7"/>
  <c r="BF5753" i="7"/>
  <c r="BG5753" i="7" s="1"/>
  <c r="BH5753" i="7" s="1"/>
  <c r="BI5752" i="7"/>
  <c r="BF5752" i="7"/>
  <c r="BG5752" i="7" s="1"/>
  <c r="BH5752" i="7" s="1"/>
  <c r="BI5751" i="7"/>
  <c r="BF5751" i="7"/>
  <c r="BG5751" i="7" s="1"/>
  <c r="BH5751" i="7" s="1"/>
  <c r="BI5750" i="7"/>
  <c r="BF5750" i="7"/>
  <c r="BG5750" i="7" s="1"/>
  <c r="BH5750" i="7" s="1"/>
  <c r="BI5749" i="7"/>
  <c r="BF5749" i="7"/>
  <c r="BG5749" i="7" s="1"/>
  <c r="BH5749" i="7" s="1"/>
  <c r="BI5748" i="7"/>
  <c r="BF5748" i="7"/>
  <c r="BG5748" i="7" s="1"/>
  <c r="BH5748" i="7" s="1"/>
  <c r="BI5747" i="7"/>
  <c r="BF5747" i="7"/>
  <c r="BG5747" i="7" s="1"/>
  <c r="BH5747" i="7" s="1"/>
  <c r="BI5746" i="7"/>
  <c r="BF5746" i="7"/>
  <c r="BG5746" i="7" s="1"/>
  <c r="BH5746" i="7" s="1"/>
  <c r="BI5745" i="7"/>
  <c r="BF5745" i="7"/>
  <c r="BG5745" i="7" s="1"/>
  <c r="BH5745" i="7" s="1"/>
  <c r="BI5744" i="7"/>
  <c r="BF5744" i="7"/>
  <c r="BG5744" i="7" s="1"/>
  <c r="BH5744" i="7" s="1"/>
  <c r="BI5743" i="7"/>
  <c r="BF5743" i="7"/>
  <c r="BG5743" i="7" s="1"/>
  <c r="BH5743" i="7" s="1"/>
  <c r="BI5742" i="7"/>
  <c r="BF5742" i="7"/>
  <c r="BG5742" i="7" s="1"/>
  <c r="BH5742" i="7" s="1"/>
  <c r="BI5741" i="7"/>
  <c r="BF5741" i="7"/>
  <c r="BG5741" i="7" s="1"/>
  <c r="BH5741" i="7" s="1"/>
  <c r="BI5740" i="7"/>
  <c r="BF5740" i="7"/>
  <c r="BG5740" i="7" s="1"/>
  <c r="BH5740" i="7" s="1"/>
  <c r="BI5739" i="7"/>
  <c r="BF5739" i="7"/>
  <c r="BG5739" i="7" s="1"/>
  <c r="BH5739" i="7" s="1"/>
  <c r="BI5738" i="7"/>
  <c r="BF5738" i="7"/>
  <c r="BG5738" i="7" s="1"/>
  <c r="BH5738" i="7" s="1"/>
  <c r="BI5737" i="7"/>
  <c r="BF5737" i="7"/>
  <c r="BG5737" i="7" s="1"/>
  <c r="BH5737" i="7" s="1"/>
  <c r="BI5736" i="7"/>
  <c r="BF5736" i="7"/>
  <c r="BG5736" i="7" s="1"/>
  <c r="BH5736" i="7" s="1"/>
  <c r="BI5735" i="7"/>
  <c r="BF5735" i="7"/>
  <c r="BG5735" i="7" s="1"/>
  <c r="BH5735" i="7" s="1"/>
  <c r="BI5734" i="7"/>
  <c r="BF5734" i="7"/>
  <c r="BG5734" i="7" s="1"/>
  <c r="BH5734" i="7" s="1"/>
  <c r="BI5733" i="7"/>
  <c r="BF5733" i="7"/>
  <c r="BG5733" i="7" s="1"/>
  <c r="BH5733" i="7" s="1"/>
  <c r="BI5732" i="7"/>
  <c r="BF5732" i="7"/>
  <c r="BG5732" i="7" s="1"/>
  <c r="BH5732" i="7" s="1"/>
  <c r="BI5731" i="7"/>
  <c r="BF5731" i="7"/>
  <c r="BG5731" i="7" s="1"/>
  <c r="BH5731" i="7" s="1"/>
  <c r="BI5730" i="7"/>
  <c r="BF5730" i="7"/>
  <c r="BG5730" i="7" s="1"/>
  <c r="BH5730" i="7" s="1"/>
  <c r="BI5729" i="7"/>
  <c r="BF5729" i="7"/>
  <c r="BG5729" i="7" s="1"/>
  <c r="BH5729" i="7" s="1"/>
  <c r="BI5728" i="7"/>
  <c r="BF5728" i="7"/>
  <c r="BG5728" i="7" s="1"/>
  <c r="BH5728" i="7" s="1"/>
  <c r="BI5727" i="7"/>
  <c r="BF5727" i="7"/>
  <c r="BG5727" i="7" s="1"/>
  <c r="BH5727" i="7" s="1"/>
  <c r="BI5726" i="7"/>
  <c r="BF5726" i="7"/>
  <c r="BG5726" i="7" s="1"/>
  <c r="BH5726" i="7" s="1"/>
  <c r="BI5725" i="7"/>
  <c r="BF5725" i="7"/>
  <c r="BG5725" i="7" s="1"/>
  <c r="BH5725" i="7" s="1"/>
  <c r="BI5724" i="7"/>
  <c r="BF5724" i="7"/>
  <c r="BG5724" i="7" s="1"/>
  <c r="BH5724" i="7" s="1"/>
  <c r="BI5723" i="7"/>
  <c r="BF5723" i="7"/>
  <c r="BG5723" i="7" s="1"/>
  <c r="BH5723" i="7" s="1"/>
  <c r="BI5722" i="7"/>
  <c r="BF5722" i="7"/>
  <c r="BG5722" i="7" s="1"/>
  <c r="BH5722" i="7" s="1"/>
  <c r="BI5721" i="7"/>
  <c r="BF5721" i="7"/>
  <c r="BG5721" i="7" s="1"/>
  <c r="BH5721" i="7" s="1"/>
  <c r="BI5720" i="7"/>
  <c r="BF5720" i="7"/>
  <c r="BG5720" i="7" s="1"/>
  <c r="BH5720" i="7" s="1"/>
  <c r="BI5719" i="7"/>
  <c r="BF5719" i="7"/>
  <c r="BG5719" i="7" s="1"/>
  <c r="BH5719" i="7" s="1"/>
  <c r="BI5718" i="7"/>
  <c r="BF5718" i="7"/>
  <c r="BG5718" i="7" s="1"/>
  <c r="BH5718" i="7" s="1"/>
  <c r="BI5717" i="7"/>
  <c r="BF5717" i="7"/>
  <c r="BG5717" i="7" s="1"/>
  <c r="BH5717" i="7" s="1"/>
  <c r="BI5716" i="7"/>
  <c r="BF5716" i="7"/>
  <c r="BG5716" i="7" s="1"/>
  <c r="BH5716" i="7" s="1"/>
  <c r="BI5715" i="7"/>
  <c r="BF5715" i="7"/>
  <c r="BG5715" i="7" s="1"/>
  <c r="BH5715" i="7" s="1"/>
  <c r="BI5714" i="7"/>
  <c r="BF5714" i="7"/>
  <c r="BG5714" i="7" s="1"/>
  <c r="BH5714" i="7" s="1"/>
  <c r="BI5713" i="7"/>
  <c r="BF5713" i="7"/>
  <c r="BG5713" i="7" s="1"/>
  <c r="BH5713" i="7" s="1"/>
  <c r="BI5712" i="7"/>
  <c r="BF5712" i="7"/>
  <c r="BG5712" i="7" s="1"/>
  <c r="BH5712" i="7" s="1"/>
  <c r="BI5711" i="7"/>
  <c r="BF5711" i="7"/>
  <c r="BG5711" i="7" s="1"/>
  <c r="BH5711" i="7" s="1"/>
  <c r="BI5710" i="7"/>
  <c r="BF5710" i="7"/>
  <c r="BG5710" i="7" s="1"/>
  <c r="BH5710" i="7" s="1"/>
  <c r="BI5709" i="7"/>
  <c r="BF5709" i="7"/>
  <c r="BG5709" i="7" s="1"/>
  <c r="BH5709" i="7" s="1"/>
  <c r="BI5708" i="7"/>
  <c r="BF5708" i="7"/>
  <c r="BG5708" i="7" s="1"/>
  <c r="BH5708" i="7" s="1"/>
  <c r="BI5707" i="7"/>
  <c r="BF5707" i="7"/>
  <c r="BG5707" i="7" s="1"/>
  <c r="BH5707" i="7" s="1"/>
  <c r="BI5706" i="7"/>
  <c r="BF5706" i="7"/>
  <c r="BG5706" i="7" s="1"/>
  <c r="BH5706" i="7" s="1"/>
  <c r="BI5705" i="7"/>
  <c r="BF5705" i="7"/>
  <c r="BG5705" i="7" s="1"/>
  <c r="BH5705" i="7" s="1"/>
  <c r="BI5704" i="7"/>
  <c r="BF5704" i="7"/>
  <c r="BG5704" i="7" s="1"/>
  <c r="BH5704" i="7" s="1"/>
  <c r="BI5703" i="7"/>
  <c r="BF5703" i="7"/>
  <c r="BG5703" i="7" s="1"/>
  <c r="BH5703" i="7" s="1"/>
  <c r="BI5702" i="7"/>
  <c r="BF5702" i="7"/>
  <c r="BG5702" i="7" s="1"/>
  <c r="BH5702" i="7" s="1"/>
  <c r="BI5701" i="7"/>
  <c r="BF5701" i="7"/>
  <c r="BG5701" i="7" s="1"/>
  <c r="BH5701" i="7" s="1"/>
  <c r="BI5700" i="7"/>
  <c r="BF5700" i="7"/>
  <c r="BG5700" i="7" s="1"/>
  <c r="BH5700" i="7" s="1"/>
  <c r="BI5699" i="7"/>
  <c r="BF5699" i="7"/>
  <c r="BG5699" i="7" s="1"/>
  <c r="BH5699" i="7" s="1"/>
  <c r="BI5698" i="7"/>
  <c r="BF5698" i="7"/>
  <c r="BG5698" i="7" s="1"/>
  <c r="BH5698" i="7" s="1"/>
  <c r="BF5441" i="7"/>
  <c r="BG5441" i="7" s="1"/>
  <c r="BH5441" i="7" s="1"/>
  <c r="BI5441" i="7"/>
  <c r="BF5442" i="7"/>
  <c r="BG5442" i="7" s="1"/>
  <c r="BH5442" i="7" s="1"/>
  <c r="BI5442" i="7"/>
  <c r="BF5443" i="7"/>
  <c r="BG5443" i="7" s="1"/>
  <c r="BH5443" i="7" s="1"/>
  <c r="BI5443" i="7"/>
  <c r="BF5444" i="7"/>
  <c r="BG5444" i="7" s="1"/>
  <c r="BH5444" i="7" s="1"/>
  <c r="BI5444" i="7"/>
  <c r="BF5445" i="7"/>
  <c r="BG5445" i="7" s="1"/>
  <c r="BH5445" i="7" s="1"/>
  <c r="BI5445" i="7"/>
  <c r="BF5446" i="7"/>
  <c r="BG5446" i="7" s="1"/>
  <c r="BH5446" i="7" s="1"/>
  <c r="BI5446" i="7"/>
  <c r="BF5447" i="7"/>
  <c r="BG5447" i="7" s="1"/>
  <c r="BH5447" i="7" s="1"/>
  <c r="BI5447" i="7"/>
  <c r="BF5448" i="7"/>
  <c r="BG5448" i="7" s="1"/>
  <c r="BH5448" i="7" s="1"/>
  <c r="BI5448" i="7"/>
  <c r="BF5449" i="7"/>
  <c r="BG5449" i="7" s="1"/>
  <c r="BH5449" i="7" s="1"/>
  <c r="BI5449" i="7"/>
  <c r="BF5450" i="7"/>
  <c r="BG5450" i="7" s="1"/>
  <c r="BH5450" i="7" s="1"/>
  <c r="BI5450" i="7"/>
  <c r="BF5451" i="7"/>
  <c r="BG5451" i="7" s="1"/>
  <c r="BH5451" i="7" s="1"/>
  <c r="BI5451" i="7"/>
  <c r="BF5452" i="7"/>
  <c r="BG5452" i="7" s="1"/>
  <c r="BH5452" i="7" s="1"/>
  <c r="BI5452" i="7"/>
  <c r="BF5453" i="7"/>
  <c r="BG5453" i="7" s="1"/>
  <c r="BH5453" i="7" s="1"/>
  <c r="BI5453" i="7"/>
  <c r="BF5454" i="7"/>
  <c r="BG5454" i="7" s="1"/>
  <c r="BH5454" i="7" s="1"/>
  <c r="BI5454" i="7"/>
  <c r="BF5455" i="7"/>
  <c r="BG5455" i="7" s="1"/>
  <c r="BH5455" i="7" s="1"/>
  <c r="BI5455" i="7"/>
  <c r="BF5456" i="7"/>
  <c r="BG5456" i="7" s="1"/>
  <c r="BH5456" i="7" s="1"/>
  <c r="BI5456" i="7"/>
  <c r="BF5457" i="7"/>
  <c r="BG5457" i="7" s="1"/>
  <c r="BH5457" i="7" s="1"/>
  <c r="BI5457" i="7"/>
  <c r="BF5458" i="7"/>
  <c r="BG5458" i="7" s="1"/>
  <c r="BH5458" i="7" s="1"/>
  <c r="BI5458" i="7"/>
  <c r="BF5459" i="7"/>
  <c r="BG5459" i="7" s="1"/>
  <c r="BH5459" i="7" s="1"/>
  <c r="BI5459" i="7"/>
  <c r="BF5460" i="7"/>
  <c r="BG5460" i="7" s="1"/>
  <c r="BH5460" i="7" s="1"/>
  <c r="BI5460" i="7"/>
  <c r="BF5461" i="7"/>
  <c r="BG5461" i="7" s="1"/>
  <c r="BH5461" i="7" s="1"/>
  <c r="BI5461" i="7"/>
  <c r="BF5462" i="7"/>
  <c r="BG5462" i="7" s="1"/>
  <c r="BH5462" i="7" s="1"/>
  <c r="BI5462" i="7"/>
  <c r="BF5463" i="7"/>
  <c r="BG5463" i="7" s="1"/>
  <c r="BH5463" i="7" s="1"/>
  <c r="BI5463" i="7"/>
  <c r="BF5464" i="7"/>
  <c r="BG5464" i="7" s="1"/>
  <c r="BH5464" i="7" s="1"/>
  <c r="BI5464" i="7"/>
  <c r="BF5465" i="7"/>
  <c r="BG5465" i="7" s="1"/>
  <c r="BH5465" i="7" s="1"/>
  <c r="BI5465" i="7"/>
  <c r="BF5466" i="7"/>
  <c r="BG5466" i="7" s="1"/>
  <c r="BH5466" i="7" s="1"/>
  <c r="BI5466" i="7"/>
  <c r="BF5467" i="7"/>
  <c r="BG5467" i="7" s="1"/>
  <c r="BH5467" i="7" s="1"/>
  <c r="BI5467" i="7"/>
  <c r="BF5468" i="7"/>
  <c r="BG5468" i="7" s="1"/>
  <c r="BH5468" i="7" s="1"/>
  <c r="BI5468" i="7"/>
  <c r="BF5469" i="7"/>
  <c r="BG5469" i="7" s="1"/>
  <c r="BH5469" i="7" s="1"/>
  <c r="BI5469" i="7"/>
  <c r="BF5470" i="7"/>
  <c r="BG5470" i="7" s="1"/>
  <c r="BH5470" i="7" s="1"/>
  <c r="BI5470" i="7"/>
  <c r="BF5471" i="7"/>
  <c r="BG5471" i="7" s="1"/>
  <c r="BH5471" i="7" s="1"/>
  <c r="BI5471" i="7"/>
  <c r="BF5472" i="7"/>
  <c r="BG5472" i="7" s="1"/>
  <c r="BH5472" i="7" s="1"/>
  <c r="BI5472" i="7"/>
  <c r="BF5473" i="7"/>
  <c r="BG5473" i="7" s="1"/>
  <c r="BH5473" i="7" s="1"/>
  <c r="BI5473" i="7"/>
  <c r="BF5474" i="7"/>
  <c r="BG5474" i="7" s="1"/>
  <c r="BH5474" i="7" s="1"/>
  <c r="BI5474" i="7"/>
  <c r="BF5475" i="7"/>
  <c r="BG5475" i="7" s="1"/>
  <c r="BH5475" i="7" s="1"/>
  <c r="BI5475" i="7"/>
  <c r="BF5476" i="7"/>
  <c r="BG5476" i="7" s="1"/>
  <c r="BH5476" i="7" s="1"/>
  <c r="BI5476" i="7"/>
  <c r="BF5477" i="7"/>
  <c r="BG5477" i="7" s="1"/>
  <c r="BH5477" i="7" s="1"/>
  <c r="BI5477" i="7"/>
  <c r="BF5478" i="7"/>
  <c r="BG5478" i="7" s="1"/>
  <c r="BH5478" i="7" s="1"/>
  <c r="BI5478" i="7"/>
  <c r="BF5479" i="7"/>
  <c r="BG5479" i="7" s="1"/>
  <c r="BH5479" i="7" s="1"/>
  <c r="BI5479" i="7"/>
  <c r="BF5480" i="7"/>
  <c r="BG5480" i="7" s="1"/>
  <c r="BH5480" i="7" s="1"/>
  <c r="BI5480" i="7"/>
  <c r="BF5481" i="7"/>
  <c r="BG5481" i="7" s="1"/>
  <c r="BH5481" i="7" s="1"/>
  <c r="BI5481" i="7"/>
  <c r="BF5482" i="7"/>
  <c r="BG5482" i="7" s="1"/>
  <c r="BH5482" i="7" s="1"/>
  <c r="BI5482" i="7"/>
  <c r="BF5483" i="7"/>
  <c r="BG5483" i="7" s="1"/>
  <c r="BH5483" i="7" s="1"/>
  <c r="BI5483" i="7"/>
  <c r="BF5484" i="7"/>
  <c r="BG5484" i="7" s="1"/>
  <c r="BH5484" i="7" s="1"/>
  <c r="BI5484" i="7"/>
  <c r="BF5485" i="7"/>
  <c r="BG5485" i="7" s="1"/>
  <c r="BH5485" i="7" s="1"/>
  <c r="BI5485" i="7"/>
  <c r="BF5486" i="7"/>
  <c r="BG5486" i="7" s="1"/>
  <c r="BH5486" i="7" s="1"/>
  <c r="BI5486" i="7"/>
  <c r="BF5487" i="7"/>
  <c r="BG5487" i="7" s="1"/>
  <c r="BH5487" i="7" s="1"/>
  <c r="BI5487" i="7"/>
  <c r="BF5488" i="7"/>
  <c r="BG5488" i="7" s="1"/>
  <c r="BH5488" i="7" s="1"/>
  <c r="BI5488" i="7"/>
  <c r="BF5489" i="7"/>
  <c r="BG5489" i="7" s="1"/>
  <c r="BH5489" i="7" s="1"/>
  <c r="BI5489" i="7"/>
  <c r="BF5490" i="7"/>
  <c r="BG5490" i="7" s="1"/>
  <c r="BH5490" i="7" s="1"/>
  <c r="BI5490" i="7"/>
  <c r="BF5491" i="7"/>
  <c r="BG5491" i="7" s="1"/>
  <c r="BH5491" i="7" s="1"/>
  <c r="BI5491" i="7"/>
  <c r="BF5492" i="7"/>
  <c r="BG5492" i="7" s="1"/>
  <c r="BH5492" i="7" s="1"/>
  <c r="BI5492" i="7"/>
  <c r="BF5493" i="7"/>
  <c r="BG5493" i="7" s="1"/>
  <c r="BH5493" i="7" s="1"/>
  <c r="BI5493" i="7"/>
  <c r="BF5494" i="7"/>
  <c r="BG5494" i="7" s="1"/>
  <c r="BH5494" i="7" s="1"/>
  <c r="BI5494" i="7"/>
  <c r="BF5495" i="7"/>
  <c r="BG5495" i="7" s="1"/>
  <c r="BH5495" i="7" s="1"/>
  <c r="BI5495" i="7"/>
  <c r="BF5496" i="7"/>
  <c r="BG5496" i="7" s="1"/>
  <c r="BH5496" i="7" s="1"/>
  <c r="BI5496" i="7"/>
  <c r="BF5497" i="7"/>
  <c r="BG5497" i="7" s="1"/>
  <c r="BH5497" i="7" s="1"/>
  <c r="BI5497" i="7"/>
  <c r="BF5498" i="7"/>
  <c r="BG5498" i="7" s="1"/>
  <c r="BH5498" i="7" s="1"/>
  <c r="BI5498" i="7"/>
  <c r="BF5499" i="7"/>
  <c r="BG5499" i="7" s="1"/>
  <c r="BH5499" i="7" s="1"/>
  <c r="BI5499" i="7"/>
  <c r="BF5500" i="7"/>
  <c r="BG5500" i="7" s="1"/>
  <c r="BH5500" i="7" s="1"/>
  <c r="BI5500" i="7"/>
  <c r="BF5501" i="7"/>
  <c r="BG5501" i="7" s="1"/>
  <c r="BH5501" i="7" s="1"/>
  <c r="BI5501" i="7"/>
  <c r="BF5502" i="7"/>
  <c r="BG5502" i="7" s="1"/>
  <c r="BH5502" i="7" s="1"/>
  <c r="BI5502" i="7"/>
  <c r="BF5503" i="7"/>
  <c r="BG5503" i="7" s="1"/>
  <c r="BH5503" i="7" s="1"/>
  <c r="BI5503" i="7"/>
  <c r="BF5504" i="7"/>
  <c r="BG5504" i="7" s="1"/>
  <c r="BH5504" i="7" s="1"/>
  <c r="BI5504" i="7"/>
  <c r="BF5505" i="7"/>
  <c r="BG5505" i="7" s="1"/>
  <c r="BH5505" i="7" s="1"/>
  <c r="BI5505" i="7"/>
  <c r="BF5506" i="7"/>
  <c r="BG5506" i="7" s="1"/>
  <c r="BH5506" i="7" s="1"/>
  <c r="BI5506" i="7"/>
  <c r="BF5507" i="7"/>
  <c r="BG5507" i="7" s="1"/>
  <c r="BH5507" i="7" s="1"/>
  <c r="BI5507" i="7"/>
  <c r="BF5508" i="7"/>
  <c r="BG5508" i="7" s="1"/>
  <c r="BH5508" i="7" s="1"/>
  <c r="BI5508" i="7"/>
  <c r="BF5509" i="7"/>
  <c r="BG5509" i="7" s="1"/>
  <c r="BH5509" i="7" s="1"/>
  <c r="BI5509" i="7"/>
  <c r="BF5510" i="7"/>
  <c r="BG5510" i="7" s="1"/>
  <c r="BH5510" i="7" s="1"/>
  <c r="BI5510" i="7"/>
  <c r="BF5511" i="7"/>
  <c r="BG5511" i="7" s="1"/>
  <c r="BH5511" i="7" s="1"/>
  <c r="BI5511" i="7"/>
  <c r="BF5512" i="7"/>
  <c r="BG5512" i="7" s="1"/>
  <c r="BH5512" i="7" s="1"/>
  <c r="BI5512" i="7"/>
  <c r="BF5513" i="7"/>
  <c r="BG5513" i="7" s="1"/>
  <c r="BH5513" i="7" s="1"/>
  <c r="BI5513" i="7"/>
  <c r="BF5514" i="7"/>
  <c r="BG5514" i="7" s="1"/>
  <c r="BH5514" i="7" s="1"/>
  <c r="BI5514" i="7"/>
  <c r="BF5515" i="7"/>
  <c r="BG5515" i="7" s="1"/>
  <c r="BH5515" i="7" s="1"/>
  <c r="BI5515" i="7"/>
  <c r="BF5516" i="7"/>
  <c r="BG5516" i="7" s="1"/>
  <c r="BH5516" i="7" s="1"/>
  <c r="BI5516" i="7"/>
  <c r="BF5517" i="7"/>
  <c r="BG5517" i="7" s="1"/>
  <c r="BH5517" i="7" s="1"/>
  <c r="BI5517" i="7"/>
  <c r="BF5518" i="7"/>
  <c r="BG5518" i="7" s="1"/>
  <c r="BH5518" i="7" s="1"/>
  <c r="BI5518" i="7"/>
  <c r="BF5519" i="7"/>
  <c r="BG5519" i="7" s="1"/>
  <c r="BH5519" i="7" s="1"/>
  <c r="BI5519" i="7"/>
  <c r="BF5520" i="7"/>
  <c r="BG5520" i="7" s="1"/>
  <c r="BH5520" i="7" s="1"/>
  <c r="BI5520" i="7"/>
  <c r="BF5521" i="7"/>
  <c r="BG5521" i="7" s="1"/>
  <c r="BH5521" i="7" s="1"/>
  <c r="BI5521" i="7"/>
  <c r="BF5522" i="7"/>
  <c r="BG5522" i="7" s="1"/>
  <c r="BH5522" i="7" s="1"/>
  <c r="BI5522" i="7"/>
  <c r="BF5523" i="7"/>
  <c r="BG5523" i="7" s="1"/>
  <c r="BH5523" i="7" s="1"/>
  <c r="BI5523" i="7"/>
  <c r="BF5524" i="7"/>
  <c r="BG5524" i="7" s="1"/>
  <c r="BH5524" i="7" s="1"/>
  <c r="BI5524" i="7"/>
  <c r="BF5525" i="7"/>
  <c r="BG5525" i="7" s="1"/>
  <c r="BH5525" i="7" s="1"/>
  <c r="BI5525" i="7"/>
  <c r="BF5526" i="7"/>
  <c r="BG5526" i="7" s="1"/>
  <c r="BH5526" i="7" s="1"/>
  <c r="BI5526" i="7"/>
  <c r="BF5527" i="7"/>
  <c r="BG5527" i="7" s="1"/>
  <c r="BH5527" i="7" s="1"/>
  <c r="BI5527" i="7"/>
  <c r="BF5528" i="7"/>
  <c r="BG5528" i="7" s="1"/>
  <c r="BH5528" i="7" s="1"/>
  <c r="BI5528" i="7"/>
  <c r="BF5529" i="7"/>
  <c r="BG5529" i="7" s="1"/>
  <c r="BH5529" i="7" s="1"/>
  <c r="BI5529" i="7"/>
  <c r="BF5530" i="7"/>
  <c r="BG5530" i="7" s="1"/>
  <c r="BH5530" i="7" s="1"/>
  <c r="BI5530" i="7"/>
  <c r="BF5531" i="7"/>
  <c r="BG5531" i="7" s="1"/>
  <c r="BH5531" i="7" s="1"/>
  <c r="BI5531" i="7"/>
  <c r="BF5532" i="7"/>
  <c r="BG5532" i="7" s="1"/>
  <c r="BH5532" i="7" s="1"/>
  <c r="BI5532" i="7"/>
  <c r="BF5533" i="7"/>
  <c r="BG5533" i="7" s="1"/>
  <c r="BH5533" i="7" s="1"/>
  <c r="BI5533" i="7"/>
  <c r="BF5534" i="7"/>
  <c r="BG5534" i="7" s="1"/>
  <c r="BH5534" i="7" s="1"/>
  <c r="BI5534" i="7"/>
  <c r="BF5535" i="7"/>
  <c r="BG5535" i="7" s="1"/>
  <c r="BH5535" i="7" s="1"/>
  <c r="BI5535" i="7"/>
  <c r="BF5536" i="7"/>
  <c r="BG5536" i="7" s="1"/>
  <c r="BH5536" i="7" s="1"/>
  <c r="BI5536" i="7"/>
  <c r="BF5537" i="7"/>
  <c r="BG5537" i="7" s="1"/>
  <c r="BH5537" i="7" s="1"/>
  <c r="BI5537" i="7"/>
  <c r="BF5538" i="7"/>
  <c r="BG5538" i="7" s="1"/>
  <c r="BH5538" i="7" s="1"/>
  <c r="BI5538" i="7"/>
  <c r="BF5539" i="7"/>
  <c r="BG5539" i="7" s="1"/>
  <c r="BH5539" i="7" s="1"/>
  <c r="BI5539" i="7"/>
  <c r="BF5540" i="7"/>
  <c r="BG5540" i="7" s="1"/>
  <c r="BH5540" i="7" s="1"/>
  <c r="BI5540" i="7"/>
  <c r="BF5541" i="7"/>
  <c r="BG5541" i="7" s="1"/>
  <c r="BH5541" i="7" s="1"/>
  <c r="BI5541" i="7"/>
  <c r="BF5542" i="7"/>
  <c r="BG5542" i="7" s="1"/>
  <c r="BH5542" i="7" s="1"/>
  <c r="BI5542" i="7"/>
  <c r="BF5543" i="7"/>
  <c r="BG5543" i="7" s="1"/>
  <c r="BH5543" i="7" s="1"/>
  <c r="BI5543" i="7"/>
  <c r="BF5544" i="7"/>
  <c r="BG5544" i="7" s="1"/>
  <c r="BH5544" i="7" s="1"/>
  <c r="BI5544" i="7"/>
  <c r="BF5545" i="7"/>
  <c r="BG5545" i="7" s="1"/>
  <c r="BH5545" i="7" s="1"/>
  <c r="BI5545" i="7"/>
  <c r="BF5546" i="7"/>
  <c r="BG5546" i="7" s="1"/>
  <c r="BH5546" i="7" s="1"/>
  <c r="BI5546" i="7"/>
  <c r="BF5547" i="7"/>
  <c r="BG5547" i="7" s="1"/>
  <c r="BH5547" i="7" s="1"/>
  <c r="BI5547" i="7"/>
  <c r="BF5548" i="7"/>
  <c r="BG5548" i="7" s="1"/>
  <c r="BH5548" i="7" s="1"/>
  <c r="BI5548" i="7"/>
  <c r="BF5549" i="7"/>
  <c r="BG5549" i="7" s="1"/>
  <c r="BH5549" i="7" s="1"/>
  <c r="BI5549" i="7"/>
  <c r="BF5550" i="7"/>
  <c r="BG5550" i="7" s="1"/>
  <c r="BH5550" i="7" s="1"/>
  <c r="BI5550" i="7"/>
  <c r="BF5551" i="7"/>
  <c r="BG5551" i="7" s="1"/>
  <c r="BH5551" i="7" s="1"/>
  <c r="BI5551" i="7"/>
  <c r="BF5552" i="7"/>
  <c r="BG5552" i="7" s="1"/>
  <c r="BH5552" i="7" s="1"/>
  <c r="BI5552" i="7"/>
  <c r="BF5553" i="7"/>
  <c r="BG5553" i="7" s="1"/>
  <c r="BH5553" i="7" s="1"/>
  <c r="BI5553" i="7"/>
  <c r="BF5554" i="7"/>
  <c r="BG5554" i="7" s="1"/>
  <c r="BH5554" i="7" s="1"/>
  <c r="BI5554" i="7"/>
  <c r="BF5555" i="7"/>
  <c r="BG5555" i="7" s="1"/>
  <c r="BH5555" i="7" s="1"/>
  <c r="BI5555" i="7"/>
  <c r="BF5556" i="7"/>
  <c r="BG5556" i="7" s="1"/>
  <c r="BH5556" i="7" s="1"/>
  <c r="BI5556" i="7"/>
  <c r="BF5557" i="7"/>
  <c r="BG5557" i="7" s="1"/>
  <c r="BH5557" i="7" s="1"/>
  <c r="BI5557" i="7"/>
  <c r="BF5558" i="7"/>
  <c r="BG5558" i="7" s="1"/>
  <c r="BH5558" i="7" s="1"/>
  <c r="BI5558" i="7"/>
  <c r="BF5559" i="7"/>
  <c r="BG5559" i="7" s="1"/>
  <c r="BH5559" i="7" s="1"/>
  <c r="BI5559" i="7"/>
  <c r="BF5560" i="7"/>
  <c r="BG5560" i="7" s="1"/>
  <c r="BH5560" i="7" s="1"/>
  <c r="BI5560" i="7"/>
  <c r="BF5561" i="7"/>
  <c r="BG5561" i="7" s="1"/>
  <c r="BH5561" i="7" s="1"/>
  <c r="BI5561" i="7"/>
  <c r="BF5562" i="7"/>
  <c r="BG5562" i="7" s="1"/>
  <c r="BH5562" i="7" s="1"/>
  <c r="BI5562" i="7"/>
  <c r="BF5563" i="7"/>
  <c r="BG5563" i="7" s="1"/>
  <c r="BH5563" i="7" s="1"/>
  <c r="BI5563" i="7"/>
  <c r="BF5564" i="7"/>
  <c r="BG5564" i="7" s="1"/>
  <c r="BH5564" i="7" s="1"/>
  <c r="BI5564" i="7"/>
  <c r="BF5565" i="7"/>
  <c r="BG5565" i="7" s="1"/>
  <c r="BH5565" i="7" s="1"/>
  <c r="BI5565" i="7"/>
  <c r="BF5566" i="7"/>
  <c r="BG5566" i="7" s="1"/>
  <c r="BH5566" i="7" s="1"/>
  <c r="BI5566" i="7"/>
  <c r="BF5567" i="7"/>
  <c r="BG5567" i="7" s="1"/>
  <c r="BH5567" i="7" s="1"/>
  <c r="BI5567" i="7"/>
  <c r="BF5568" i="7"/>
  <c r="BG5568" i="7" s="1"/>
  <c r="BH5568" i="7" s="1"/>
  <c r="BI5568" i="7"/>
  <c r="BF5569" i="7"/>
  <c r="BG5569" i="7" s="1"/>
  <c r="BH5569" i="7" s="1"/>
  <c r="BI5569" i="7"/>
  <c r="BF5570" i="7"/>
  <c r="BG5570" i="7" s="1"/>
  <c r="BH5570" i="7" s="1"/>
  <c r="BI5570" i="7"/>
  <c r="BF5571" i="7"/>
  <c r="BG5571" i="7" s="1"/>
  <c r="BH5571" i="7" s="1"/>
  <c r="BI5571" i="7"/>
  <c r="BF5572" i="7"/>
  <c r="BG5572" i="7" s="1"/>
  <c r="BH5572" i="7" s="1"/>
  <c r="BI5572" i="7"/>
  <c r="BF5573" i="7"/>
  <c r="BG5573" i="7" s="1"/>
  <c r="BH5573" i="7" s="1"/>
  <c r="BI5573" i="7"/>
  <c r="BF5574" i="7"/>
  <c r="BG5574" i="7" s="1"/>
  <c r="BH5574" i="7" s="1"/>
  <c r="BI5574" i="7"/>
  <c r="BF5575" i="7"/>
  <c r="BG5575" i="7" s="1"/>
  <c r="BH5575" i="7" s="1"/>
  <c r="BI5575" i="7"/>
  <c r="BF5576" i="7"/>
  <c r="BG5576" i="7" s="1"/>
  <c r="BH5576" i="7" s="1"/>
  <c r="BI5576" i="7"/>
  <c r="BF5577" i="7"/>
  <c r="BG5577" i="7" s="1"/>
  <c r="BH5577" i="7" s="1"/>
  <c r="BI5577" i="7"/>
  <c r="BF5578" i="7"/>
  <c r="BG5578" i="7" s="1"/>
  <c r="BH5578" i="7" s="1"/>
  <c r="BI5578" i="7"/>
  <c r="BF5579" i="7"/>
  <c r="BG5579" i="7" s="1"/>
  <c r="BH5579" i="7" s="1"/>
  <c r="BI5579" i="7"/>
  <c r="BF5580" i="7"/>
  <c r="BG5580" i="7" s="1"/>
  <c r="BH5580" i="7" s="1"/>
  <c r="BI5580" i="7"/>
  <c r="BF5581" i="7"/>
  <c r="BG5581" i="7" s="1"/>
  <c r="BH5581" i="7" s="1"/>
  <c r="BI5581" i="7"/>
  <c r="BF5582" i="7"/>
  <c r="BG5582" i="7" s="1"/>
  <c r="BH5582" i="7" s="1"/>
  <c r="BI5582" i="7"/>
  <c r="BF5583" i="7"/>
  <c r="BG5583" i="7" s="1"/>
  <c r="BH5583" i="7" s="1"/>
  <c r="BI5583" i="7"/>
  <c r="BF5584" i="7"/>
  <c r="BG5584" i="7" s="1"/>
  <c r="BH5584" i="7" s="1"/>
  <c r="BI5584" i="7"/>
  <c r="BF5585" i="7"/>
  <c r="BG5585" i="7" s="1"/>
  <c r="BH5585" i="7" s="1"/>
  <c r="BI5585" i="7"/>
  <c r="BF5586" i="7"/>
  <c r="BG5586" i="7" s="1"/>
  <c r="BH5586" i="7" s="1"/>
  <c r="BI5586" i="7"/>
  <c r="BF5587" i="7"/>
  <c r="BG5587" i="7" s="1"/>
  <c r="BH5587" i="7" s="1"/>
  <c r="BI5587" i="7"/>
  <c r="BF5588" i="7"/>
  <c r="BG5588" i="7" s="1"/>
  <c r="BH5588" i="7" s="1"/>
  <c r="BI5588" i="7"/>
  <c r="BF5589" i="7"/>
  <c r="BG5589" i="7" s="1"/>
  <c r="BH5589" i="7" s="1"/>
  <c r="BI5589" i="7"/>
  <c r="BF5590" i="7"/>
  <c r="BG5590" i="7" s="1"/>
  <c r="BH5590" i="7" s="1"/>
  <c r="BI5590" i="7"/>
  <c r="BF5591" i="7"/>
  <c r="BG5591" i="7" s="1"/>
  <c r="BH5591" i="7" s="1"/>
  <c r="BI5591" i="7"/>
  <c r="BF5592" i="7"/>
  <c r="BG5592" i="7" s="1"/>
  <c r="BH5592" i="7" s="1"/>
  <c r="BI5592" i="7"/>
  <c r="BF5593" i="7"/>
  <c r="BG5593" i="7" s="1"/>
  <c r="BH5593" i="7" s="1"/>
  <c r="BI5593" i="7"/>
  <c r="BF5594" i="7"/>
  <c r="BG5594" i="7" s="1"/>
  <c r="BH5594" i="7" s="1"/>
  <c r="BI5594" i="7"/>
  <c r="BF5595" i="7"/>
  <c r="BG5595" i="7" s="1"/>
  <c r="BH5595" i="7" s="1"/>
  <c r="BI5595" i="7"/>
  <c r="BF5596" i="7"/>
  <c r="BG5596" i="7" s="1"/>
  <c r="BH5596" i="7" s="1"/>
  <c r="BI5596" i="7"/>
  <c r="BF5597" i="7"/>
  <c r="BG5597" i="7" s="1"/>
  <c r="BH5597" i="7" s="1"/>
  <c r="BI5597" i="7"/>
  <c r="BF5598" i="7"/>
  <c r="BG5598" i="7" s="1"/>
  <c r="BH5598" i="7" s="1"/>
  <c r="BI5598" i="7"/>
  <c r="BF5599" i="7"/>
  <c r="BG5599" i="7" s="1"/>
  <c r="BH5599" i="7" s="1"/>
  <c r="BI5599" i="7"/>
  <c r="BF5600" i="7"/>
  <c r="BG5600" i="7" s="1"/>
  <c r="BH5600" i="7" s="1"/>
  <c r="BI5600" i="7"/>
  <c r="BF5601" i="7"/>
  <c r="BG5601" i="7" s="1"/>
  <c r="BH5601" i="7" s="1"/>
  <c r="BI5601" i="7"/>
  <c r="BF5602" i="7"/>
  <c r="BG5602" i="7" s="1"/>
  <c r="BH5602" i="7" s="1"/>
  <c r="BI5602" i="7"/>
  <c r="BF5603" i="7"/>
  <c r="BG5603" i="7" s="1"/>
  <c r="BH5603" i="7" s="1"/>
  <c r="BI5603" i="7"/>
  <c r="BF5604" i="7"/>
  <c r="BG5604" i="7" s="1"/>
  <c r="BH5604" i="7" s="1"/>
  <c r="BI5604" i="7"/>
  <c r="BF5605" i="7"/>
  <c r="BG5605" i="7" s="1"/>
  <c r="BH5605" i="7" s="1"/>
  <c r="BI5605" i="7"/>
  <c r="BF5606" i="7"/>
  <c r="BG5606" i="7" s="1"/>
  <c r="BH5606" i="7" s="1"/>
  <c r="BI5606" i="7"/>
  <c r="BF5607" i="7"/>
  <c r="BG5607" i="7" s="1"/>
  <c r="BH5607" i="7" s="1"/>
  <c r="BI5607" i="7"/>
  <c r="BF5608" i="7"/>
  <c r="BG5608" i="7" s="1"/>
  <c r="BH5608" i="7" s="1"/>
  <c r="BI5608" i="7"/>
  <c r="BF5609" i="7"/>
  <c r="BG5609" i="7" s="1"/>
  <c r="BH5609" i="7" s="1"/>
  <c r="BI5609" i="7"/>
  <c r="BF5610" i="7"/>
  <c r="BG5610" i="7" s="1"/>
  <c r="BH5610" i="7" s="1"/>
  <c r="BI5610" i="7"/>
  <c r="BF5611" i="7"/>
  <c r="BG5611" i="7" s="1"/>
  <c r="BH5611" i="7" s="1"/>
  <c r="BI5611" i="7"/>
  <c r="BF5612" i="7"/>
  <c r="BG5612" i="7" s="1"/>
  <c r="BH5612" i="7" s="1"/>
  <c r="BI5612" i="7"/>
  <c r="BF5613" i="7"/>
  <c r="BG5613" i="7" s="1"/>
  <c r="BH5613" i="7" s="1"/>
  <c r="BI5613" i="7"/>
  <c r="BF5614" i="7"/>
  <c r="BG5614" i="7" s="1"/>
  <c r="BH5614" i="7" s="1"/>
  <c r="BI5614" i="7"/>
  <c r="BF5615" i="7"/>
  <c r="BG5615" i="7" s="1"/>
  <c r="BH5615" i="7" s="1"/>
  <c r="BI5615" i="7"/>
  <c r="BF5616" i="7"/>
  <c r="BG5616" i="7" s="1"/>
  <c r="BH5616" i="7" s="1"/>
  <c r="BI5616" i="7"/>
  <c r="BF5617" i="7"/>
  <c r="BG5617" i="7" s="1"/>
  <c r="BH5617" i="7" s="1"/>
  <c r="BI5617" i="7"/>
  <c r="BF5618" i="7"/>
  <c r="BG5618" i="7" s="1"/>
  <c r="BH5618" i="7" s="1"/>
  <c r="BI5618" i="7"/>
  <c r="BF5619" i="7"/>
  <c r="BG5619" i="7" s="1"/>
  <c r="BH5619" i="7" s="1"/>
  <c r="BI5619" i="7"/>
  <c r="BF5620" i="7"/>
  <c r="BG5620" i="7" s="1"/>
  <c r="BH5620" i="7" s="1"/>
  <c r="BI5620" i="7"/>
  <c r="BF5621" i="7"/>
  <c r="BG5621" i="7" s="1"/>
  <c r="BH5621" i="7" s="1"/>
  <c r="BI5621" i="7"/>
  <c r="BF5622" i="7"/>
  <c r="BG5622" i="7" s="1"/>
  <c r="BH5622" i="7" s="1"/>
  <c r="BI5622" i="7"/>
  <c r="BF5623" i="7"/>
  <c r="BG5623" i="7" s="1"/>
  <c r="BH5623" i="7" s="1"/>
  <c r="BI5623" i="7"/>
  <c r="BF5624" i="7"/>
  <c r="BG5624" i="7" s="1"/>
  <c r="BH5624" i="7" s="1"/>
  <c r="BI5624" i="7"/>
  <c r="BF5625" i="7"/>
  <c r="BG5625" i="7" s="1"/>
  <c r="BH5625" i="7" s="1"/>
  <c r="BI5625" i="7"/>
  <c r="BF5626" i="7"/>
  <c r="BG5626" i="7" s="1"/>
  <c r="BH5626" i="7" s="1"/>
  <c r="BI5626" i="7"/>
  <c r="BF5627" i="7"/>
  <c r="BG5627" i="7" s="1"/>
  <c r="BH5627" i="7" s="1"/>
  <c r="BI5627" i="7"/>
  <c r="BF5628" i="7"/>
  <c r="BG5628" i="7" s="1"/>
  <c r="BH5628" i="7" s="1"/>
  <c r="BI5628" i="7"/>
  <c r="BF5629" i="7"/>
  <c r="BG5629" i="7" s="1"/>
  <c r="BH5629" i="7" s="1"/>
  <c r="BI5629" i="7"/>
  <c r="BF5630" i="7"/>
  <c r="BG5630" i="7" s="1"/>
  <c r="BH5630" i="7" s="1"/>
  <c r="BI5630" i="7"/>
  <c r="BF5631" i="7"/>
  <c r="BG5631" i="7" s="1"/>
  <c r="BH5631" i="7" s="1"/>
  <c r="BI5631" i="7"/>
  <c r="BF5632" i="7"/>
  <c r="BG5632" i="7" s="1"/>
  <c r="BH5632" i="7" s="1"/>
  <c r="BI5632" i="7"/>
  <c r="BF5633" i="7"/>
  <c r="BG5633" i="7" s="1"/>
  <c r="BH5633" i="7" s="1"/>
  <c r="BI5633" i="7"/>
  <c r="BF5634" i="7"/>
  <c r="BG5634" i="7" s="1"/>
  <c r="BH5634" i="7" s="1"/>
  <c r="BI5634" i="7"/>
  <c r="BF5635" i="7"/>
  <c r="BG5635" i="7" s="1"/>
  <c r="BH5635" i="7" s="1"/>
  <c r="BI5635" i="7"/>
  <c r="BF5636" i="7"/>
  <c r="BG5636" i="7" s="1"/>
  <c r="BH5636" i="7" s="1"/>
  <c r="BI5636" i="7"/>
  <c r="BF5637" i="7"/>
  <c r="BG5637" i="7" s="1"/>
  <c r="BH5637" i="7" s="1"/>
  <c r="BI5637" i="7"/>
  <c r="BF5638" i="7"/>
  <c r="BG5638" i="7" s="1"/>
  <c r="BH5638" i="7" s="1"/>
  <c r="BI5638" i="7"/>
  <c r="BF5639" i="7"/>
  <c r="BG5639" i="7" s="1"/>
  <c r="BH5639" i="7" s="1"/>
  <c r="BI5639" i="7"/>
  <c r="BF5640" i="7"/>
  <c r="BG5640" i="7" s="1"/>
  <c r="BH5640" i="7" s="1"/>
  <c r="BI5640" i="7"/>
  <c r="BF5641" i="7"/>
  <c r="BG5641" i="7" s="1"/>
  <c r="BH5641" i="7" s="1"/>
  <c r="BI5641" i="7"/>
  <c r="BF5642" i="7"/>
  <c r="BG5642" i="7" s="1"/>
  <c r="BH5642" i="7" s="1"/>
  <c r="BI5642" i="7"/>
  <c r="BF5643" i="7"/>
  <c r="BG5643" i="7" s="1"/>
  <c r="BH5643" i="7" s="1"/>
  <c r="BI5643" i="7"/>
  <c r="BF5644" i="7"/>
  <c r="BG5644" i="7" s="1"/>
  <c r="BH5644" i="7" s="1"/>
  <c r="BI5644" i="7"/>
  <c r="BF5645" i="7"/>
  <c r="BG5645" i="7" s="1"/>
  <c r="BH5645" i="7" s="1"/>
  <c r="BI5645" i="7"/>
  <c r="BF5646" i="7"/>
  <c r="BG5646" i="7" s="1"/>
  <c r="BH5646" i="7" s="1"/>
  <c r="BI5646" i="7"/>
  <c r="BF5647" i="7"/>
  <c r="BG5647" i="7" s="1"/>
  <c r="BH5647" i="7" s="1"/>
  <c r="BI5647" i="7"/>
  <c r="BF5648" i="7"/>
  <c r="BG5648" i="7" s="1"/>
  <c r="BH5648" i="7" s="1"/>
  <c r="BI5648" i="7"/>
  <c r="BF5649" i="7"/>
  <c r="BG5649" i="7" s="1"/>
  <c r="BH5649" i="7" s="1"/>
  <c r="BI5649" i="7"/>
  <c r="BF5650" i="7"/>
  <c r="BG5650" i="7" s="1"/>
  <c r="BH5650" i="7" s="1"/>
  <c r="BI5650" i="7"/>
  <c r="BF5651" i="7"/>
  <c r="BG5651" i="7" s="1"/>
  <c r="BH5651" i="7" s="1"/>
  <c r="BI5651" i="7"/>
  <c r="BF5652" i="7"/>
  <c r="BG5652" i="7" s="1"/>
  <c r="BH5652" i="7" s="1"/>
  <c r="BI5652" i="7"/>
  <c r="BF5653" i="7"/>
  <c r="BG5653" i="7" s="1"/>
  <c r="BH5653" i="7" s="1"/>
  <c r="BI5653" i="7"/>
  <c r="BF5654" i="7"/>
  <c r="BG5654" i="7" s="1"/>
  <c r="BH5654" i="7" s="1"/>
  <c r="BI5654" i="7"/>
  <c r="BF5655" i="7"/>
  <c r="BG5655" i="7" s="1"/>
  <c r="BH5655" i="7" s="1"/>
  <c r="BI5655" i="7"/>
  <c r="BF5656" i="7"/>
  <c r="BG5656" i="7" s="1"/>
  <c r="BH5656" i="7" s="1"/>
  <c r="BI5656" i="7"/>
  <c r="BF5657" i="7"/>
  <c r="BG5657" i="7" s="1"/>
  <c r="BH5657" i="7" s="1"/>
  <c r="BI5657" i="7"/>
  <c r="BF5658" i="7"/>
  <c r="BG5658" i="7" s="1"/>
  <c r="BH5658" i="7" s="1"/>
  <c r="BI5658" i="7"/>
  <c r="BF5659" i="7"/>
  <c r="BG5659" i="7" s="1"/>
  <c r="BH5659" i="7" s="1"/>
  <c r="BI5659" i="7"/>
  <c r="BF5660" i="7"/>
  <c r="BG5660" i="7" s="1"/>
  <c r="BH5660" i="7" s="1"/>
  <c r="BI5660" i="7"/>
  <c r="BF5661" i="7"/>
  <c r="BG5661" i="7" s="1"/>
  <c r="BH5661" i="7" s="1"/>
  <c r="BI5661" i="7"/>
  <c r="BF5662" i="7"/>
  <c r="BG5662" i="7" s="1"/>
  <c r="BH5662" i="7" s="1"/>
  <c r="BI5662" i="7"/>
  <c r="BF5663" i="7"/>
  <c r="BG5663" i="7" s="1"/>
  <c r="BH5663" i="7" s="1"/>
  <c r="BI5663" i="7"/>
  <c r="BF5664" i="7"/>
  <c r="BG5664" i="7" s="1"/>
  <c r="BH5664" i="7" s="1"/>
  <c r="BI5664" i="7"/>
  <c r="BF5665" i="7"/>
  <c r="BG5665" i="7" s="1"/>
  <c r="BH5665" i="7" s="1"/>
  <c r="BI5665" i="7"/>
  <c r="BF5666" i="7"/>
  <c r="BG5666" i="7" s="1"/>
  <c r="BH5666" i="7" s="1"/>
  <c r="BI5666" i="7"/>
  <c r="BF5667" i="7"/>
  <c r="BG5667" i="7" s="1"/>
  <c r="BH5667" i="7" s="1"/>
  <c r="BI5667" i="7"/>
  <c r="BF5668" i="7"/>
  <c r="BG5668" i="7" s="1"/>
  <c r="BH5668" i="7" s="1"/>
  <c r="BI5668" i="7"/>
  <c r="BF5669" i="7"/>
  <c r="BG5669" i="7" s="1"/>
  <c r="BH5669" i="7" s="1"/>
  <c r="BI5669" i="7"/>
  <c r="BF5670" i="7"/>
  <c r="BG5670" i="7" s="1"/>
  <c r="BH5670" i="7" s="1"/>
  <c r="BI5670" i="7"/>
  <c r="BF5671" i="7"/>
  <c r="BG5671" i="7" s="1"/>
  <c r="BH5671" i="7" s="1"/>
  <c r="BI5671" i="7"/>
  <c r="BF5672" i="7"/>
  <c r="BG5672" i="7" s="1"/>
  <c r="BH5672" i="7" s="1"/>
  <c r="BI5672" i="7"/>
  <c r="BF5673" i="7"/>
  <c r="BG5673" i="7" s="1"/>
  <c r="BH5673" i="7" s="1"/>
  <c r="BI5673" i="7"/>
  <c r="BF5674" i="7"/>
  <c r="BG5674" i="7" s="1"/>
  <c r="BH5674" i="7" s="1"/>
  <c r="BI5674" i="7"/>
  <c r="BF5675" i="7"/>
  <c r="BG5675" i="7" s="1"/>
  <c r="BH5675" i="7" s="1"/>
  <c r="BI5675" i="7"/>
  <c r="BF5676" i="7"/>
  <c r="BG5676" i="7" s="1"/>
  <c r="BH5676" i="7" s="1"/>
  <c r="BI5676" i="7"/>
  <c r="BF5677" i="7"/>
  <c r="BG5677" i="7" s="1"/>
  <c r="BH5677" i="7" s="1"/>
  <c r="BI5677" i="7"/>
  <c r="BF5678" i="7"/>
  <c r="BG5678" i="7" s="1"/>
  <c r="BH5678" i="7" s="1"/>
  <c r="BI5678" i="7"/>
  <c r="BF5679" i="7"/>
  <c r="BG5679" i="7" s="1"/>
  <c r="BH5679" i="7" s="1"/>
  <c r="BI5679" i="7"/>
  <c r="BF5680" i="7"/>
  <c r="BG5680" i="7" s="1"/>
  <c r="BH5680" i="7" s="1"/>
  <c r="BI5680" i="7"/>
  <c r="BF5681" i="7"/>
  <c r="BG5681" i="7" s="1"/>
  <c r="BH5681" i="7" s="1"/>
  <c r="BI5681" i="7"/>
  <c r="BF5682" i="7"/>
  <c r="BG5682" i="7" s="1"/>
  <c r="BH5682" i="7" s="1"/>
  <c r="BI5682" i="7"/>
  <c r="BF5683" i="7"/>
  <c r="BG5683" i="7" s="1"/>
  <c r="BH5683" i="7" s="1"/>
  <c r="BI5683" i="7"/>
  <c r="BF5684" i="7"/>
  <c r="BG5684" i="7" s="1"/>
  <c r="BH5684" i="7" s="1"/>
  <c r="BI5684" i="7"/>
  <c r="BF5685" i="7"/>
  <c r="BG5685" i="7" s="1"/>
  <c r="BH5685" i="7" s="1"/>
  <c r="BI5685" i="7"/>
  <c r="BF5686" i="7"/>
  <c r="BG5686" i="7" s="1"/>
  <c r="BH5686" i="7" s="1"/>
  <c r="BI5686" i="7"/>
  <c r="BF5687" i="7"/>
  <c r="BG5687" i="7" s="1"/>
  <c r="BH5687" i="7" s="1"/>
  <c r="BI5687" i="7"/>
  <c r="BF5688" i="7"/>
  <c r="BG5688" i="7" s="1"/>
  <c r="BH5688" i="7" s="1"/>
  <c r="BI5688" i="7"/>
  <c r="BF5689" i="7"/>
  <c r="BG5689" i="7" s="1"/>
  <c r="BH5689" i="7" s="1"/>
  <c r="BI5689" i="7"/>
  <c r="BF5690" i="7"/>
  <c r="BG5690" i="7" s="1"/>
  <c r="BH5690" i="7" s="1"/>
  <c r="BI5690" i="7"/>
  <c r="BF5691" i="7"/>
  <c r="BG5691" i="7" s="1"/>
  <c r="BH5691" i="7" s="1"/>
  <c r="BI5691" i="7"/>
  <c r="BF5692" i="7"/>
  <c r="BG5692" i="7" s="1"/>
  <c r="BH5692" i="7" s="1"/>
  <c r="BI5692" i="7"/>
  <c r="BF5693" i="7"/>
  <c r="BG5693" i="7" s="1"/>
  <c r="BH5693" i="7" s="1"/>
  <c r="BI5693" i="7"/>
  <c r="BF5694" i="7"/>
  <c r="BG5694" i="7" s="1"/>
  <c r="BH5694" i="7" s="1"/>
  <c r="BI5694" i="7"/>
  <c r="BF5695" i="7"/>
  <c r="BG5695" i="7" s="1"/>
  <c r="BH5695" i="7" s="1"/>
  <c r="BI5695" i="7"/>
  <c r="BF5696" i="7"/>
  <c r="BG5696" i="7" s="1"/>
  <c r="BH5696" i="7" s="1"/>
  <c r="BI5696" i="7"/>
  <c r="BF5697" i="7"/>
  <c r="BG5697" i="7" s="1"/>
  <c r="BH5697" i="7" s="1"/>
  <c r="BI5697" i="7"/>
  <c r="BF5066" i="7"/>
  <c r="BG5066" i="7" s="1"/>
  <c r="BH5066" i="7" s="1"/>
  <c r="BI5066" i="7"/>
  <c r="BF5067" i="7"/>
  <c r="BG5067" i="7" s="1"/>
  <c r="BH5067" i="7" s="1"/>
  <c r="BI5067" i="7"/>
  <c r="BF5068" i="7"/>
  <c r="BG5068" i="7" s="1"/>
  <c r="BH5068" i="7" s="1"/>
  <c r="BI5068" i="7"/>
  <c r="BF5069" i="7"/>
  <c r="BG5069" i="7" s="1"/>
  <c r="BH5069" i="7" s="1"/>
  <c r="BI5069" i="7"/>
  <c r="BF5070" i="7"/>
  <c r="BG5070" i="7" s="1"/>
  <c r="BH5070" i="7" s="1"/>
  <c r="BI5070" i="7"/>
  <c r="BF5071" i="7"/>
  <c r="BG5071" i="7" s="1"/>
  <c r="BH5071" i="7" s="1"/>
  <c r="BI5071" i="7"/>
  <c r="BF5072" i="7"/>
  <c r="BG5072" i="7" s="1"/>
  <c r="BH5072" i="7" s="1"/>
  <c r="BI5072" i="7"/>
  <c r="BF5073" i="7"/>
  <c r="BG5073" i="7" s="1"/>
  <c r="BH5073" i="7" s="1"/>
  <c r="BI5073" i="7"/>
  <c r="BF5074" i="7"/>
  <c r="BG5074" i="7" s="1"/>
  <c r="BH5074" i="7" s="1"/>
  <c r="BI5074" i="7"/>
  <c r="BF5075" i="7"/>
  <c r="BG5075" i="7" s="1"/>
  <c r="BH5075" i="7" s="1"/>
  <c r="BI5075" i="7"/>
  <c r="BF5076" i="7"/>
  <c r="BG5076" i="7" s="1"/>
  <c r="BH5076" i="7" s="1"/>
  <c r="BI5076" i="7"/>
  <c r="BF5077" i="7"/>
  <c r="BG5077" i="7" s="1"/>
  <c r="BH5077" i="7" s="1"/>
  <c r="BI5077" i="7"/>
  <c r="BF5078" i="7"/>
  <c r="BG5078" i="7" s="1"/>
  <c r="BH5078" i="7" s="1"/>
  <c r="BI5078" i="7"/>
  <c r="BF5079" i="7"/>
  <c r="BG5079" i="7" s="1"/>
  <c r="BH5079" i="7" s="1"/>
  <c r="BI5079" i="7"/>
  <c r="BF5080" i="7"/>
  <c r="BG5080" i="7" s="1"/>
  <c r="BH5080" i="7" s="1"/>
  <c r="BI5080" i="7"/>
  <c r="BF5081" i="7"/>
  <c r="BG5081" i="7" s="1"/>
  <c r="BH5081" i="7" s="1"/>
  <c r="BI5081" i="7"/>
  <c r="BF5082" i="7"/>
  <c r="BG5082" i="7" s="1"/>
  <c r="BH5082" i="7" s="1"/>
  <c r="BI5082" i="7"/>
  <c r="BF5083" i="7"/>
  <c r="BG5083" i="7" s="1"/>
  <c r="BH5083" i="7" s="1"/>
  <c r="BI5083" i="7"/>
  <c r="BF5084" i="7"/>
  <c r="BG5084" i="7" s="1"/>
  <c r="BH5084" i="7" s="1"/>
  <c r="BI5084" i="7"/>
  <c r="BF5085" i="7"/>
  <c r="BG5085" i="7" s="1"/>
  <c r="BH5085" i="7" s="1"/>
  <c r="BI5085" i="7"/>
  <c r="BF5086" i="7"/>
  <c r="BG5086" i="7" s="1"/>
  <c r="BH5086" i="7" s="1"/>
  <c r="BI5086" i="7"/>
  <c r="BF5087" i="7"/>
  <c r="BG5087" i="7" s="1"/>
  <c r="BH5087" i="7" s="1"/>
  <c r="BI5087" i="7"/>
  <c r="BF5088" i="7"/>
  <c r="BG5088" i="7" s="1"/>
  <c r="BH5088" i="7" s="1"/>
  <c r="BI5088" i="7"/>
  <c r="BF5089" i="7"/>
  <c r="BG5089" i="7" s="1"/>
  <c r="BH5089" i="7" s="1"/>
  <c r="BI5089" i="7"/>
  <c r="BF5090" i="7"/>
  <c r="BG5090" i="7" s="1"/>
  <c r="BH5090" i="7" s="1"/>
  <c r="BI5090" i="7"/>
  <c r="BF5091" i="7"/>
  <c r="BG5091" i="7" s="1"/>
  <c r="BH5091" i="7" s="1"/>
  <c r="BI5091" i="7"/>
  <c r="BF5092" i="7"/>
  <c r="BG5092" i="7" s="1"/>
  <c r="BH5092" i="7" s="1"/>
  <c r="BI5092" i="7"/>
  <c r="BF5093" i="7"/>
  <c r="BG5093" i="7" s="1"/>
  <c r="BH5093" i="7" s="1"/>
  <c r="BI5093" i="7"/>
  <c r="BF5094" i="7"/>
  <c r="BG5094" i="7" s="1"/>
  <c r="BH5094" i="7" s="1"/>
  <c r="BI5094" i="7"/>
  <c r="BF5095" i="7"/>
  <c r="BG5095" i="7" s="1"/>
  <c r="BH5095" i="7" s="1"/>
  <c r="BI5095" i="7"/>
  <c r="BF5096" i="7"/>
  <c r="BG5096" i="7" s="1"/>
  <c r="BH5096" i="7" s="1"/>
  <c r="BI5096" i="7"/>
  <c r="BF5097" i="7"/>
  <c r="BG5097" i="7" s="1"/>
  <c r="BH5097" i="7" s="1"/>
  <c r="BI5097" i="7"/>
  <c r="BF5098" i="7"/>
  <c r="BG5098" i="7" s="1"/>
  <c r="BH5098" i="7" s="1"/>
  <c r="BI5098" i="7"/>
  <c r="BF5099" i="7"/>
  <c r="BG5099" i="7" s="1"/>
  <c r="BH5099" i="7" s="1"/>
  <c r="BI5099" i="7"/>
  <c r="BF5100" i="7"/>
  <c r="BG5100" i="7" s="1"/>
  <c r="BH5100" i="7" s="1"/>
  <c r="BI5100" i="7"/>
  <c r="BF5101" i="7"/>
  <c r="BG5101" i="7" s="1"/>
  <c r="BH5101" i="7" s="1"/>
  <c r="BI5101" i="7"/>
  <c r="BF5102" i="7"/>
  <c r="BG5102" i="7" s="1"/>
  <c r="BH5102" i="7" s="1"/>
  <c r="BI5102" i="7"/>
  <c r="BF5103" i="7"/>
  <c r="BG5103" i="7" s="1"/>
  <c r="BH5103" i="7" s="1"/>
  <c r="BI5103" i="7"/>
  <c r="BF5104" i="7"/>
  <c r="BG5104" i="7" s="1"/>
  <c r="BH5104" i="7" s="1"/>
  <c r="BI5104" i="7"/>
  <c r="BF5105" i="7"/>
  <c r="BG5105" i="7" s="1"/>
  <c r="BH5105" i="7" s="1"/>
  <c r="BI5105" i="7"/>
  <c r="BF5106" i="7"/>
  <c r="BG5106" i="7" s="1"/>
  <c r="BH5106" i="7" s="1"/>
  <c r="BI5106" i="7"/>
  <c r="BF5107" i="7"/>
  <c r="BG5107" i="7" s="1"/>
  <c r="BH5107" i="7" s="1"/>
  <c r="BI5107" i="7"/>
  <c r="BF5108" i="7"/>
  <c r="BG5108" i="7" s="1"/>
  <c r="BH5108" i="7" s="1"/>
  <c r="BI5108" i="7"/>
  <c r="BF5109" i="7"/>
  <c r="BG5109" i="7" s="1"/>
  <c r="BH5109" i="7" s="1"/>
  <c r="BI5109" i="7"/>
  <c r="BF5110" i="7"/>
  <c r="BG5110" i="7" s="1"/>
  <c r="BH5110" i="7" s="1"/>
  <c r="BI5110" i="7"/>
  <c r="BF5111" i="7"/>
  <c r="BG5111" i="7" s="1"/>
  <c r="BH5111" i="7" s="1"/>
  <c r="BI5111" i="7"/>
  <c r="BF5112" i="7"/>
  <c r="BG5112" i="7" s="1"/>
  <c r="BH5112" i="7" s="1"/>
  <c r="BI5112" i="7"/>
  <c r="BF5113" i="7"/>
  <c r="BG5113" i="7" s="1"/>
  <c r="BH5113" i="7" s="1"/>
  <c r="BI5113" i="7"/>
  <c r="BF5114" i="7"/>
  <c r="BG5114" i="7" s="1"/>
  <c r="BH5114" i="7" s="1"/>
  <c r="BI5114" i="7"/>
  <c r="BF5115" i="7"/>
  <c r="BG5115" i="7" s="1"/>
  <c r="BH5115" i="7" s="1"/>
  <c r="BI5115" i="7"/>
  <c r="BF5116" i="7"/>
  <c r="BG5116" i="7" s="1"/>
  <c r="BH5116" i="7" s="1"/>
  <c r="BI5116" i="7"/>
  <c r="BF5117" i="7"/>
  <c r="BG5117" i="7" s="1"/>
  <c r="BH5117" i="7" s="1"/>
  <c r="BI5117" i="7"/>
  <c r="BF5118" i="7"/>
  <c r="BG5118" i="7" s="1"/>
  <c r="BH5118" i="7" s="1"/>
  <c r="BI5118" i="7"/>
  <c r="BF5119" i="7"/>
  <c r="BG5119" i="7" s="1"/>
  <c r="BH5119" i="7" s="1"/>
  <c r="BI5119" i="7"/>
  <c r="BF5120" i="7"/>
  <c r="BG5120" i="7" s="1"/>
  <c r="BH5120" i="7" s="1"/>
  <c r="BI5120" i="7"/>
  <c r="BF5121" i="7"/>
  <c r="BG5121" i="7" s="1"/>
  <c r="BH5121" i="7" s="1"/>
  <c r="BI5121" i="7"/>
  <c r="BF5122" i="7"/>
  <c r="BG5122" i="7" s="1"/>
  <c r="BH5122" i="7" s="1"/>
  <c r="BI5122" i="7"/>
  <c r="BF5123" i="7"/>
  <c r="BG5123" i="7" s="1"/>
  <c r="BH5123" i="7" s="1"/>
  <c r="BI5123" i="7"/>
  <c r="BF5124" i="7"/>
  <c r="BG5124" i="7" s="1"/>
  <c r="BH5124" i="7" s="1"/>
  <c r="BI5124" i="7"/>
  <c r="BF5125" i="7"/>
  <c r="BG5125" i="7" s="1"/>
  <c r="BH5125" i="7" s="1"/>
  <c r="BI5125" i="7"/>
  <c r="BF5126" i="7"/>
  <c r="BG5126" i="7" s="1"/>
  <c r="BH5126" i="7" s="1"/>
  <c r="BI5126" i="7"/>
  <c r="BF5127" i="7"/>
  <c r="BG5127" i="7" s="1"/>
  <c r="BH5127" i="7" s="1"/>
  <c r="BI5127" i="7"/>
  <c r="BF5128" i="7"/>
  <c r="BG5128" i="7" s="1"/>
  <c r="BH5128" i="7" s="1"/>
  <c r="BI5128" i="7"/>
  <c r="BF5129" i="7"/>
  <c r="BG5129" i="7" s="1"/>
  <c r="BH5129" i="7" s="1"/>
  <c r="BI5129" i="7"/>
  <c r="BF5130" i="7"/>
  <c r="BG5130" i="7" s="1"/>
  <c r="BH5130" i="7" s="1"/>
  <c r="BI5130" i="7"/>
  <c r="BF5131" i="7"/>
  <c r="BG5131" i="7" s="1"/>
  <c r="BH5131" i="7" s="1"/>
  <c r="BI5131" i="7"/>
  <c r="BF5132" i="7"/>
  <c r="BG5132" i="7" s="1"/>
  <c r="BH5132" i="7" s="1"/>
  <c r="BI5132" i="7"/>
  <c r="BF5133" i="7"/>
  <c r="BG5133" i="7" s="1"/>
  <c r="BH5133" i="7" s="1"/>
  <c r="BI5133" i="7"/>
  <c r="BF5134" i="7"/>
  <c r="BG5134" i="7" s="1"/>
  <c r="BH5134" i="7" s="1"/>
  <c r="BI5134" i="7"/>
  <c r="BF5135" i="7"/>
  <c r="BG5135" i="7" s="1"/>
  <c r="BH5135" i="7" s="1"/>
  <c r="BI5135" i="7"/>
  <c r="BF5136" i="7"/>
  <c r="BG5136" i="7" s="1"/>
  <c r="BH5136" i="7" s="1"/>
  <c r="BI5136" i="7"/>
  <c r="BF5137" i="7"/>
  <c r="BG5137" i="7" s="1"/>
  <c r="BH5137" i="7" s="1"/>
  <c r="BI5137" i="7"/>
  <c r="BF5138" i="7"/>
  <c r="BG5138" i="7" s="1"/>
  <c r="BH5138" i="7" s="1"/>
  <c r="BI5138" i="7"/>
  <c r="BF5139" i="7"/>
  <c r="BG5139" i="7" s="1"/>
  <c r="BH5139" i="7" s="1"/>
  <c r="BI5139" i="7"/>
  <c r="BF5140" i="7"/>
  <c r="BG5140" i="7" s="1"/>
  <c r="BH5140" i="7" s="1"/>
  <c r="BI5140" i="7"/>
  <c r="BF5141" i="7"/>
  <c r="BG5141" i="7" s="1"/>
  <c r="BH5141" i="7" s="1"/>
  <c r="BI5141" i="7"/>
  <c r="BF5142" i="7"/>
  <c r="BG5142" i="7" s="1"/>
  <c r="BH5142" i="7" s="1"/>
  <c r="BI5142" i="7"/>
  <c r="BF5143" i="7"/>
  <c r="BG5143" i="7" s="1"/>
  <c r="BH5143" i="7" s="1"/>
  <c r="BI5143" i="7"/>
  <c r="BF5144" i="7"/>
  <c r="BG5144" i="7" s="1"/>
  <c r="BH5144" i="7" s="1"/>
  <c r="BI5144" i="7"/>
  <c r="BF5145" i="7"/>
  <c r="BG5145" i="7" s="1"/>
  <c r="BH5145" i="7" s="1"/>
  <c r="BI5145" i="7"/>
  <c r="BF5146" i="7"/>
  <c r="BG5146" i="7" s="1"/>
  <c r="BH5146" i="7" s="1"/>
  <c r="BI5146" i="7"/>
  <c r="BF5147" i="7"/>
  <c r="BG5147" i="7" s="1"/>
  <c r="BH5147" i="7" s="1"/>
  <c r="BI5147" i="7"/>
  <c r="BF5148" i="7"/>
  <c r="BG5148" i="7" s="1"/>
  <c r="BH5148" i="7" s="1"/>
  <c r="BI5148" i="7"/>
  <c r="BF5149" i="7"/>
  <c r="BG5149" i="7" s="1"/>
  <c r="BH5149" i="7" s="1"/>
  <c r="BI5149" i="7"/>
  <c r="BF5150" i="7"/>
  <c r="BG5150" i="7" s="1"/>
  <c r="BH5150" i="7" s="1"/>
  <c r="BI5150" i="7"/>
  <c r="BF5151" i="7"/>
  <c r="BG5151" i="7" s="1"/>
  <c r="BH5151" i="7" s="1"/>
  <c r="BI5151" i="7"/>
  <c r="BF5152" i="7"/>
  <c r="BG5152" i="7" s="1"/>
  <c r="BH5152" i="7" s="1"/>
  <c r="BI5152" i="7"/>
  <c r="BF5153" i="7"/>
  <c r="BG5153" i="7" s="1"/>
  <c r="BH5153" i="7" s="1"/>
  <c r="BI5153" i="7"/>
  <c r="BF5154" i="7"/>
  <c r="BG5154" i="7" s="1"/>
  <c r="BH5154" i="7" s="1"/>
  <c r="BI5154" i="7"/>
  <c r="BF5155" i="7"/>
  <c r="BG5155" i="7" s="1"/>
  <c r="BH5155" i="7" s="1"/>
  <c r="BI5155" i="7"/>
  <c r="BF5156" i="7"/>
  <c r="BG5156" i="7" s="1"/>
  <c r="BH5156" i="7" s="1"/>
  <c r="BI5156" i="7"/>
  <c r="BF5157" i="7"/>
  <c r="BG5157" i="7" s="1"/>
  <c r="BH5157" i="7" s="1"/>
  <c r="BI5157" i="7"/>
  <c r="BF5158" i="7"/>
  <c r="BG5158" i="7" s="1"/>
  <c r="BH5158" i="7" s="1"/>
  <c r="BI5158" i="7"/>
  <c r="BF5159" i="7"/>
  <c r="BG5159" i="7" s="1"/>
  <c r="BH5159" i="7" s="1"/>
  <c r="BI5159" i="7"/>
  <c r="BF5160" i="7"/>
  <c r="BG5160" i="7" s="1"/>
  <c r="BH5160" i="7" s="1"/>
  <c r="BI5160" i="7"/>
  <c r="BF5161" i="7"/>
  <c r="BG5161" i="7" s="1"/>
  <c r="BH5161" i="7" s="1"/>
  <c r="BI5161" i="7"/>
  <c r="BF5162" i="7"/>
  <c r="BG5162" i="7" s="1"/>
  <c r="BH5162" i="7" s="1"/>
  <c r="BI5162" i="7"/>
  <c r="BF5163" i="7"/>
  <c r="BG5163" i="7" s="1"/>
  <c r="BH5163" i="7" s="1"/>
  <c r="BI5163" i="7"/>
  <c r="BF5164" i="7"/>
  <c r="BG5164" i="7" s="1"/>
  <c r="BH5164" i="7" s="1"/>
  <c r="BI5164" i="7"/>
  <c r="BF5165" i="7"/>
  <c r="BG5165" i="7" s="1"/>
  <c r="BH5165" i="7" s="1"/>
  <c r="BI5165" i="7"/>
  <c r="BF5166" i="7"/>
  <c r="BG5166" i="7" s="1"/>
  <c r="BH5166" i="7" s="1"/>
  <c r="BI5166" i="7"/>
  <c r="BF5167" i="7"/>
  <c r="BG5167" i="7" s="1"/>
  <c r="BH5167" i="7" s="1"/>
  <c r="BI5167" i="7"/>
  <c r="BF5168" i="7"/>
  <c r="BG5168" i="7" s="1"/>
  <c r="BH5168" i="7" s="1"/>
  <c r="BI5168" i="7"/>
  <c r="BF5169" i="7"/>
  <c r="BG5169" i="7" s="1"/>
  <c r="BH5169" i="7" s="1"/>
  <c r="BI5169" i="7"/>
  <c r="BF5170" i="7"/>
  <c r="BG5170" i="7" s="1"/>
  <c r="BH5170" i="7" s="1"/>
  <c r="BI5170" i="7"/>
  <c r="BF5171" i="7"/>
  <c r="BG5171" i="7" s="1"/>
  <c r="BH5171" i="7" s="1"/>
  <c r="BI5171" i="7"/>
  <c r="BF5172" i="7"/>
  <c r="BG5172" i="7" s="1"/>
  <c r="BH5172" i="7" s="1"/>
  <c r="BI5172" i="7"/>
  <c r="BF5173" i="7"/>
  <c r="BG5173" i="7" s="1"/>
  <c r="BH5173" i="7" s="1"/>
  <c r="BI5173" i="7"/>
  <c r="BF5174" i="7"/>
  <c r="BG5174" i="7" s="1"/>
  <c r="BH5174" i="7" s="1"/>
  <c r="BI5174" i="7"/>
  <c r="BF5175" i="7"/>
  <c r="BG5175" i="7" s="1"/>
  <c r="BH5175" i="7" s="1"/>
  <c r="BI5175" i="7"/>
  <c r="BF5176" i="7"/>
  <c r="BG5176" i="7" s="1"/>
  <c r="BH5176" i="7" s="1"/>
  <c r="BI5176" i="7"/>
  <c r="BF5177" i="7"/>
  <c r="BG5177" i="7" s="1"/>
  <c r="BH5177" i="7" s="1"/>
  <c r="BI5177" i="7"/>
  <c r="BF5178" i="7"/>
  <c r="BG5178" i="7" s="1"/>
  <c r="BH5178" i="7" s="1"/>
  <c r="BI5178" i="7"/>
  <c r="BF5179" i="7"/>
  <c r="BG5179" i="7" s="1"/>
  <c r="BH5179" i="7" s="1"/>
  <c r="BI5179" i="7"/>
  <c r="BF5180" i="7"/>
  <c r="BG5180" i="7" s="1"/>
  <c r="BH5180" i="7" s="1"/>
  <c r="BI5180" i="7"/>
  <c r="BF5181" i="7"/>
  <c r="BG5181" i="7" s="1"/>
  <c r="BH5181" i="7" s="1"/>
  <c r="BI5181" i="7"/>
  <c r="BF5182" i="7"/>
  <c r="BG5182" i="7" s="1"/>
  <c r="BH5182" i="7" s="1"/>
  <c r="BI5182" i="7"/>
  <c r="BF5183" i="7"/>
  <c r="BG5183" i="7" s="1"/>
  <c r="BH5183" i="7" s="1"/>
  <c r="BI5183" i="7"/>
  <c r="BF5184" i="7"/>
  <c r="BG5184" i="7" s="1"/>
  <c r="BH5184" i="7" s="1"/>
  <c r="BI5184" i="7"/>
  <c r="BF5185" i="7"/>
  <c r="BG5185" i="7" s="1"/>
  <c r="BH5185" i="7" s="1"/>
  <c r="BI5185" i="7"/>
  <c r="BF5186" i="7"/>
  <c r="BG5186" i="7" s="1"/>
  <c r="BH5186" i="7" s="1"/>
  <c r="BI5186" i="7"/>
  <c r="BF5187" i="7"/>
  <c r="BG5187" i="7" s="1"/>
  <c r="BH5187" i="7" s="1"/>
  <c r="BI5187" i="7"/>
  <c r="BF5188" i="7"/>
  <c r="BG5188" i="7" s="1"/>
  <c r="BH5188" i="7" s="1"/>
  <c r="BI5188" i="7"/>
  <c r="BF5189" i="7"/>
  <c r="BG5189" i="7" s="1"/>
  <c r="BH5189" i="7" s="1"/>
  <c r="BI5189" i="7"/>
  <c r="BF5190" i="7"/>
  <c r="BG5190" i="7" s="1"/>
  <c r="BH5190" i="7" s="1"/>
  <c r="BI5190" i="7"/>
  <c r="BF5191" i="7"/>
  <c r="BG5191" i="7" s="1"/>
  <c r="BH5191" i="7" s="1"/>
  <c r="BI5191" i="7"/>
  <c r="BF5192" i="7"/>
  <c r="BG5192" i="7" s="1"/>
  <c r="BH5192" i="7" s="1"/>
  <c r="BI5192" i="7"/>
  <c r="BF5193" i="7"/>
  <c r="BG5193" i="7" s="1"/>
  <c r="BH5193" i="7" s="1"/>
  <c r="BI5193" i="7"/>
  <c r="BF5194" i="7"/>
  <c r="BG5194" i="7" s="1"/>
  <c r="BH5194" i="7" s="1"/>
  <c r="BI5194" i="7"/>
  <c r="BF5195" i="7"/>
  <c r="BG5195" i="7" s="1"/>
  <c r="BH5195" i="7" s="1"/>
  <c r="BI5195" i="7"/>
  <c r="BF5196" i="7"/>
  <c r="BG5196" i="7" s="1"/>
  <c r="BH5196" i="7" s="1"/>
  <c r="BI5196" i="7"/>
  <c r="BF5197" i="7"/>
  <c r="BG5197" i="7" s="1"/>
  <c r="BH5197" i="7" s="1"/>
  <c r="BI5197" i="7"/>
  <c r="BF5198" i="7"/>
  <c r="BG5198" i="7" s="1"/>
  <c r="BH5198" i="7" s="1"/>
  <c r="BI5198" i="7"/>
  <c r="BF5199" i="7"/>
  <c r="BG5199" i="7" s="1"/>
  <c r="BH5199" i="7" s="1"/>
  <c r="BI5199" i="7"/>
  <c r="BF5200" i="7"/>
  <c r="BG5200" i="7" s="1"/>
  <c r="BH5200" i="7" s="1"/>
  <c r="BI5200" i="7"/>
  <c r="BF5201" i="7"/>
  <c r="BG5201" i="7" s="1"/>
  <c r="BH5201" i="7" s="1"/>
  <c r="BI5201" i="7"/>
  <c r="BF5202" i="7"/>
  <c r="BG5202" i="7" s="1"/>
  <c r="BH5202" i="7" s="1"/>
  <c r="BI5202" i="7"/>
  <c r="BF5203" i="7"/>
  <c r="BG5203" i="7" s="1"/>
  <c r="BH5203" i="7" s="1"/>
  <c r="BI5203" i="7"/>
  <c r="BF5204" i="7"/>
  <c r="BG5204" i="7" s="1"/>
  <c r="BH5204" i="7" s="1"/>
  <c r="BI5204" i="7"/>
  <c r="BF5205" i="7"/>
  <c r="BG5205" i="7" s="1"/>
  <c r="BH5205" i="7" s="1"/>
  <c r="BI5205" i="7"/>
  <c r="BF5206" i="7"/>
  <c r="BG5206" i="7" s="1"/>
  <c r="BH5206" i="7" s="1"/>
  <c r="BI5206" i="7"/>
  <c r="BF5207" i="7"/>
  <c r="BG5207" i="7" s="1"/>
  <c r="BH5207" i="7" s="1"/>
  <c r="BI5207" i="7"/>
  <c r="BF5208" i="7"/>
  <c r="BG5208" i="7" s="1"/>
  <c r="BH5208" i="7" s="1"/>
  <c r="BI5208" i="7"/>
  <c r="BF5209" i="7"/>
  <c r="BG5209" i="7" s="1"/>
  <c r="BH5209" i="7" s="1"/>
  <c r="BI5209" i="7"/>
  <c r="BF5210" i="7"/>
  <c r="BG5210" i="7" s="1"/>
  <c r="BH5210" i="7" s="1"/>
  <c r="BI5210" i="7"/>
  <c r="BF5211" i="7"/>
  <c r="BG5211" i="7" s="1"/>
  <c r="BH5211" i="7" s="1"/>
  <c r="BI5211" i="7"/>
  <c r="BF5212" i="7"/>
  <c r="BG5212" i="7" s="1"/>
  <c r="BH5212" i="7" s="1"/>
  <c r="BI5212" i="7"/>
  <c r="BF5213" i="7"/>
  <c r="BG5213" i="7" s="1"/>
  <c r="BH5213" i="7" s="1"/>
  <c r="BI5213" i="7"/>
  <c r="BF5214" i="7"/>
  <c r="BG5214" i="7" s="1"/>
  <c r="BH5214" i="7" s="1"/>
  <c r="BI5214" i="7"/>
  <c r="BF5215" i="7"/>
  <c r="BG5215" i="7" s="1"/>
  <c r="BH5215" i="7" s="1"/>
  <c r="BI5215" i="7"/>
  <c r="BF5216" i="7"/>
  <c r="BG5216" i="7" s="1"/>
  <c r="BH5216" i="7" s="1"/>
  <c r="BI5216" i="7"/>
  <c r="BF5217" i="7"/>
  <c r="BG5217" i="7" s="1"/>
  <c r="BH5217" i="7" s="1"/>
  <c r="BI5217" i="7"/>
  <c r="BF5218" i="7"/>
  <c r="BG5218" i="7" s="1"/>
  <c r="BH5218" i="7" s="1"/>
  <c r="BI5218" i="7"/>
  <c r="BF5219" i="7"/>
  <c r="BG5219" i="7" s="1"/>
  <c r="BH5219" i="7" s="1"/>
  <c r="BI5219" i="7"/>
  <c r="BF5220" i="7"/>
  <c r="BG5220" i="7" s="1"/>
  <c r="BH5220" i="7" s="1"/>
  <c r="BI5220" i="7"/>
  <c r="BF5221" i="7"/>
  <c r="BG5221" i="7" s="1"/>
  <c r="BH5221" i="7" s="1"/>
  <c r="BI5221" i="7"/>
  <c r="BF5222" i="7"/>
  <c r="BG5222" i="7" s="1"/>
  <c r="BH5222" i="7" s="1"/>
  <c r="BI5222" i="7"/>
  <c r="BF5223" i="7"/>
  <c r="BG5223" i="7" s="1"/>
  <c r="BH5223" i="7" s="1"/>
  <c r="BI5223" i="7"/>
  <c r="BF5224" i="7"/>
  <c r="BG5224" i="7" s="1"/>
  <c r="BH5224" i="7" s="1"/>
  <c r="BI5224" i="7"/>
  <c r="BF5225" i="7"/>
  <c r="BG5225" i="7" s="1"/>
  <c r="BH5225" i="7" s="1"/>
  <c r="BI5225" i="7"/>
  <c r="BF5226" i="7"/>
  <c r="BG5226" i="7" s="1"/>
  <c r="BH5226" i="7" s="1"/>
  <c r="BI5226" i="7"/>
  <c r="BF5227" i="7"/>
  <c r="BG5227" i="7" s="1"/>
  <c r="BH5227" i="7" s="1"/>
  <c r="BI5227" i="7"/>
  <c r="BF5228" i="7"/>
  <c r="BG5228" i="7" s="1"/>
  <c r="BH5228" i="7" s="1"/>
  <c r="BI5228" i="7"/>
  <c r="BF5229" i="7"/>
  <c r="BG5229" i="7" s="1"/>
  <c r="BH5229" i="7" s="1"/>
  <c r="BI5229" i="7"/>
  <c r="BF5230" i="7"/>
  <c r="BG5230" i="7" s="1"/>
  <c r="BH5230" i="7" s="1"/>
  <c r="BI5230" i="7"/>
  <c r="BF5231" i="7"/>
  <c r="BG5231" i="7" s="1"/>
  <c r="BH5231" i="7" s="1"/>
  <c r="BI5231" i="7"/>
  <c r="BF5232" i="7"/>
  <c r="BG5232" i="7" s="1"/>
  <c r="BH5232" i="7" s="1"/>
  <c r="BI5232" i="7"/>
  <c r="BF5233" i="7"/>
  <c r="BG5233" i="7" s="1"/>
  <c r="BH5233" i="7" s="1"/>
  <c r="BI5233" i="7"/>
  <c r="BF5234" i="7"/>
  <c r="BG5234" i="7" s="1"/>
  <c r="BH5234" i="7" s="1"/>
  <c r="BI5234" i="7"/>
  <c r="BF5235" i="7"/>
  <c r="BG5235" i="7" s="1"/>
  <c r="BH5235" i="7" s="1"/>
  <c r="BI5235" i="7"/>
  <c r="BF5236" i="7"/>
  <c r="BG5236" i="7" s="1"/>
  <c r="BH5236" i="7" s="1"/>
  <c r="BI5236" i="7"/>
  <c r="BF5237" i="7"/>
  <c r="BG5237" i="7" s="1"/>
  <c r="BH5237" i="7" s="1"/>
  <c r="BI5237" i="7"/>
  <c r="BF5238" i="7"/>
  <c r="BG5238" i="7" s="1"/>
  <c r="BH5238" i="7" s="1"/>
  <c r="BI5238" i="7"/>
  <c r="BF5239" i="7"/>
  <c r="BG5239" i="7" s="1"/>
  <c r="BH5239" i="7" s="1"/>
  <c r="BI5239" i="7"/>
  <c r="BF5240" i="7"/>
  <c r="BG5240" i="7" s="1"/>
  <c r="BH5240" i="7" s="1"/>
  <c r="BI5240" i="7"/>
  <c r="BF5241" i="7"/>
  <c r="BG5241" i="7" s="1"/>
  <c r="BH5241" i="7" s="1"/>
  <c r="BI5241" i="7"/>
  <c r="BF5242" i="7"/>
  <c r="BG5242" i="7" s="1"/>
  <c r="BH5242" i="7" s="1"/>
  <c r="BI5242" i="7"/>
  <c r="BF5243" i="7"/>
  <c r="BG5243" i="7" s="1"/>
  <c r="BH5243" i="7" s="1"/>
  <c r="BI5243" i="7"/>
  <c r="BF5244" i="7"/>
  <c r="BG5244" i="7" s="1"/>
  <c r="BH5244" i="7" s="1"/>
  <c r="BI5244" i="7"/>
  <c r="BF5245" i="7"/>
  <c r="BG5245" i="7" s="1"/>
  <c r="BH5245" i="7" s="1"/>
  <c r="BI5245" i="7"/>
  <c r="BF5246" i="7"/>
  <c r="BG5246" i="7" s="1"/>
  <c r="BH5246" i="7" s="1"/>
  <c r="BI5246" i="7"/>
  <c r="BF5247" i="7"/>
  <c r="BG5247" i="7" s="1"/>
  <c r="BH5247" i="7" s="1"/>
  <c r="BI5247" i="7"/>
  <c r="BF5248" i="7"/>
  <c r="BG5248" i="7" s="1"/>
  <c r="BH5248" i="7" s="1"/>
  <c r="BI5248" i="7"/>
  <c r="BF5249" i="7"/>
  <c r="BG5249" i="7" s="1"/>
  <c r="BH5249" i="7" s="1"/>
  <c r="BI5249" i="7"/>
  <c r="BF5250" i="7"/>
  <c r="BG5250" i="7" s="1"/>
  <c r="BH5250" i="7" s="1"/>
  <c r="BI5250" i="7"/>
  <c r="BF5251" i="7"/>
  <c r="BG5251" i="7" s="1"/>
  <c r="BH5251" i="7" s="1"/>
  <c r="BI5251" i="7"/>
  <c r="BF5252" i="7"/>
  <c r="BG5252" i="7" s="1"/>
  <c r="BH5252" i="7" s="1"/>
  <c r="BI5252" i="7"/>
  <c r="BF5253" i="7"/>
  <c r="BG5253" i="7" s="1"/>
  <c r="BH5253" i="7" s="1"/>
  <c r="BI5253" i="7"/>
  <c r="BF5254" i="7"/>
  <c r="BG5254" i="7" s="1"/>
  <c r="BH5254" i="7" s="1"/>
  <c r="BI5254" i="7"/>
  <c r="BF5255" i="7"/>
  <c r="BG5255" i="7" s="1"/>
  <c r="BH5255" i="7" s="1"/>
  <c r="BI5255" i="7"/>
  <c r="BF5256" i="7"/>
  <c r="BG5256" i="7" s="1"/>
  <c r="BH5256" i="7" s="1"/>
  <c r="BI5256" i="7"/>
  <c r="BF5257" i="7"/>
  <c r="BG5257" i="7" s="1"/>
  <c r="BH5257" i="7" s="1"/>
  <c r="BI5257" i="7"/>
  <c r="BF5258" i="7"/>
  <c r="BG5258" i="7" s="1"/>
  <c r="BH5258" i="7" s="1"/>
  <c r="BI5258" i="7"/>
  <c r="BF5259" i="7"/>
  <c r="BG5259" i="7" s="1"/>
  <c r="BH5259" i="7" s="1"/>
  <c r="BI5259" i="7"/>
  <c r="BF5260" i="7"/>
  <c r="BG5260" i="7" s="1"/>
  <c r="BH5260" i="7" s="1"/>
  <c r="BI5260" i="7"/>
  <c r="BF5261" i="7"/>
  <c r="BG5261" i="7" s="1"/>
  <c r="BH5261" i="7" s="1"/>
  <c r="BI5261" i="7"/>
  <c r="BF5262" i="7"/>
  <c r="BG5262" i="7" s="1"/>
  <c r="BH5262" i="7" s="1"/>
  <c r="BI5262" i="7"/>
  <c r="BF5263" i="7"/>
  <c r="BG5263" i="7" s="1"/>
  <c r="BH5263" i="7" s="1"/>
  <c r="BI5263" i="7"/>
  <c r="BF5264" i="7"/>
  <c r="BG5264" i="7" s="1"/>
  <c r="BH5264" i="7" s="1"/>
  <c r="BI5264" i="7"/>
  <c r="BF5265" i="7"/>
  <c r="BG5265" i="7" s="1"/>
  <c r="BH5265" i="7" s="1"/>
  <c r="BI5265" i="7"/>
  <c r="BF5266" i="7"/>
  <c r="BG5266" i="7" s="1"/>
  <c r="BH5266" i="7" s="1"/>
  <c r="BI5266" i="7"/>
  <c r="BF5267" i="7"/>
  <c r="BG5267" i="7" s="1"/>
  <c r="BH5267" i="7" s="1"/>
  <c r="BI5267" i="7"/>
  <c r="BF5268" i="7"/>
  <c r="BG5268" i="7" s="1"/>
  <c r="BH5268" i="7" s="1"/>
  <c r="BI5268" i="7"/>
  <c r="BF5269" i="7"/>
  <c r="BG5269" i="7" s="1"/>
  <c r="BH5269" i="7" s="1"/>
  <c r="BI5269" i="7"/>
  <c r="BF5270" i="7"/>
  <c r="BG5270" i="7" s="1"/>
  <c r="BH5270" i="7" s="1"/>
  <c r="BI5270" i="7"/>
  <c r="BF5271" i="7"/>
  <c r="BG5271" i="7" s="1"/>
  <c r="BH5271" i="7" s="1"/>
  <c r="BI5271" i="7"/>
  <c r="BF5272" i="7"/>
  <c r="BG5272" i="7" s="1"/>
  <c r="BH5272" i="7" s="1"/>
  <c r="BI5272" i="7"/>
  <c r="BF5273" i="7"/>
  <c r="BG5273" i="7" s="1"/>
  <c r="BH5273" i="7" s="1"/>
  <c r="BI5273" i="7"/>
  <c r="BF5274" i="7"/>
  <c r="BG5274" i="7" s="1"/>
  <c r="BH5274" i="7" s="1"/>
  <c r="BI5274" i="7"/>
  <c r="BF5275" i="7"/>
  <c r="BG5275" i="7" s="1"/>
  <c r="BH5275" i="7" s="1"/>
  <c r="BI5275" i="7"/>
  <c r="BF5276" i="7"/>
  <c r="BG5276" i="7" s="1"/>
  <c r="BH5276" i="7" s="1"/>
  <c r="BI5276" i="7"/>
  <c r="BF5277" i="7"/>
  <c r="BG5277" i="7" s="1"/>
  <c r="BH5277" i="7" s="1"/>
  <c r="BI5277" i="7"/>
  <c r="BF5278" i="7"/>
  <c r="BG5278" i="7" s="1"/>
  <c r="BH5278" i="7" s="1"/>
  <c r="BI5278" i="7"/>
  <c r="BF5279" i="7"/>
  <c r="BG5279" i="7" s="1"/>
  <c r="BH5279" i="7" s="1"/>
  <c r="BI5279" i="7"/>
  <c r="BF5280" i="7"/>
  <c r="BG5280" i="7" s="1"/>
  <c r="BH5280" i="7" s="1"/>
  <c r="BI5280" i="7"/>
  <c r="BF5281" i="7"/>
  <c r="BG5281" i="7" s="1"/>
  <c r="BH5281" i="7" s="1"/>
  <c r="BI5281" i="7"/>
  <c r="BF5282" i="7"/>
  <c r="BG5282" i="7" s="1"/>
  <c r="BH5282" i="7" s="1"/>
  <c r="BI5282" i="7"/>
  <c r="BF5283" i="7"/>
  <c r="BG5283" i="7" s="1"/>
  <c r="BH5283" i="7" s="1"/>
  <c r="BI5283" i="7"/>
  <c r="BF5284" i="7"/>
  <c r="BG5284" i="7" s="1"/>
  <c r="BH5284" i="7" s="1"/>
  <c r="BI5284" i="7"/>
  <c r="BF5285" i="7"/>
  <c r="BG5285" i="7" s="1"/>
  <c r="BH5285" i="7" s="1"/>
  <c r="BI5285" i="7"/>
  <c r="BF5286" i="7"/>
  <c r="BG5286" i="7" s="1"/>
  <c r="BH5286" i="7" s="1"/>
  <c r="BI5286" i="7"/>
  <c r="BF5287" i="7"/>
  <c r="BG5287" i="7" s="1"/>
  <c r="BH5287" i="7" s="1"/>
  <c r="BI5287" i="7"/>
  <c r="BF5288" i="7"/>
  <c r="BG5288" i="7" s="1"/>
  <c r="BH5288" i="7" s="1"/>
  <c r="BI5288" i="7"/>
  <c r="BF5289" i="7"/>
  <c r="BG5289" i="7" s="1"/>
  <c r="BH5289" i="7" s="1"/>
  <c r="BI5289" i="7"/>
  <c r="BF5290" i="7"/>
  <c r="BG5290" i="7" s="1"/>
  <c r="BH5290" i="7" s="1"/>
  <c r="BI5290" i="7"/>
  <c r="BF5291" i="7"/>
  <c r="BG5291" i="7" s="1"/>
  <c r="BH5291" i="7" s="1"/>
  <c r="BI5291" i="7"/>
  <c r="BF5292" i="7"/>
  <c r="BG5292" i="7" s="1"/>
  <c r="BH5292" i="7" s="1"/>
  <c r="BI5292" i="7"/>
  <c r="BF5293" i="7"/>
  <c r="BG5293" i="7" s="1"/>
  <c r="BH5293" i="7" s="1"/>
  <c r="BI5293" i="7"/>
  <c r="BF5294" i="7"/>
  <c r="BG5294" i="7" s="1"/>
  <c r="BH5294" i="7" s="1"/>
  <c r="BI5294" i="7"/>
  <c r="BF5295" i="7"/>
  <c r="BG5295" i="7" s="1"/>
  <c r="BH5295" i="7" s="1"/>
  <c r="BI5295" i="7"/>
  <c r="BF5296" i="7"/>
  <c r="BG5296" i="7" s="1"/>
  <c r="BH5296" i="7" s="1"/>
  <c r="BI5296" i="7"/>
  <c r="BF5297" i="7"/>
  <c r="BG5297" i="7" s="1"/>
  <c r="BH5297" i="7" s="1"/>
  <c r="BI5297" i="7"/>
  <c r="BF5298" i="7"/>
  <c r="BG5298" i="7" s="1"/>
  <c r="BH5298" i="7" s="1"/>
  <c r="BI5298" i="7"/>
  <c r="BF5299" i="7"/>
  <c r="BG5299" i="7" s="1"/>
  <c r="BH5299" i="7" s="1"/>
  <c r="BI5299" i="7"/>
  <c r="BF5300" i="7"/>
  <c r="BG5300" i="7" s="1"/>
  <c r="BH5300" i="7" s="1"/>
  <c r="BI5300" i="7"/>
  <c r="BF5301" i="7"/>
  <c r="BG5301" i="7" s="1"/>
  <c r="BH5301" i="7" s="1"/>
  <c r="BI5301" i="7"/>
  <c r="BF5302" i="7"/>
  <c r="BG5302" i="7" s="1"/>
  <c r="BH5302" i="7" s="1"/>
  <c r="BI5302" i="7"/>
  <c r="BF5303" i="7"/>
  <c r="BG5303" i="7" s="1"/>
  <c r="BH5303" i="7" s="1"/>
  <c r="BI5303" i="7"/>
  <c r="BF5304" i="7"/>
  <c r="BG5304" i="7" s="1"/>
  <c r="BH5304" i="7" s="1"/>
  <c r="BI5304" i="7"/>
  <c r="BF5305" i="7"/>
  <c r="BG5305" i="7" s="1"/>
  <c r="BH5305" i="7" s="1"/>
  <c r="BI5305" i="7"/>
  <c r="BF5306" i="7"/>
  <c r="BG5306" i="7" s="1"/>
  <c r="BH5306" i="7" s="1"/>
  <c r="BI5306" i="7"/>
  <c r="BF5307" i="7"/>
  <c r="BG5307" i="7" s="1"/>
  <c r="BH5307" i="7" s="1"/>
  <c r="BI5307" i="7"/>
  <c r="BF5308" i="7"/>
  <c r="BG5308" i="7" s="1"/>
  <c r="BH5308" i="7" s="1"/>
  <c r="BI5308" i="7"/>
  <c r="BF5309" i="7"/>
  <c r="BG5309" i="7" s="1"/>
  <c r="BH5309" i="7" s="1"/>
  <c r="BI5309" i="7"/>
  <c r="BF5310" i="7"/>
  <c r="BG5310" i="7" s="1"/>
  <c r="BH5310" i="7" s="1"/>
  <c r="BI5310" i="7"/>
  <c r="BF5311" i="7"/>
  <c r="BG5311" i="7" s="1"/>
  <c r="BH5311" i="7" s="1"/>
  <c r="BI5311" i="7"/>
  <c r="BF5312" i="7"/>
  <c r="BG5312" i="7" s="1"/>
  <c r="BH5312" i="7" s="1"/>
  <c r="BI5312" i="7"/>
  <c r="BF5313" i="7"/>
  <c r="BG5313" i="7" s="1"/>
  <c r="BH5313" i="7" s="1"/>
  <c r="BI5313" i="7"/>
  <c r="BF5314" i="7"/>
  <c r="BG5314" i="7" s="1"/>
  <c r="BH5314" i="7" s="1"/>
  <c r="BI5314" i="7"/>
  <c r="BF5315" i="7"/>
  <c r="BG5315" i="7" s="1"/>
  <c r="BH5315" i="7" s="1"/>
  <c r="BI5315" i="7"/>
  <c r="BF5316" i="7"/>
  <c r="BG5316" i="7" s="1"/>
  <c r="BH5316" i="7" s="1"/>
  <c r="BI5316" i="7"/>
  <c r="BF5317" i="7"/>
  <c r="BG5317" i="7" s="1"/>
  <c r="BH5317" i="7" s="1"/>
  <c r="BI5317" i="7"/>
  <c r="BF5318" i="7"/>
  <c r="BG5318" i="7" s="1"/>
  <c r="BH5318" i="7" s="1"/>
  <c r="BI5318" i="7"/>
  <c r="BF5319" i="7"/>
  <c r="BG5319" i="7" s="1"/>
  <c r="BH5319" i="7" s="1"/>
  <c r="BI5319" i="7"/>
  <c r="BF5320" i="7"/>
  <c r="BG5320" i="7" s="1"/>
  <c r="BH5320" i="7" s="1"/>
  <c r="BI5320" i="7"/>
  <c r="BF5321" i="7"/>
  <c r="BG5321" i="7" s="1"/>
  <c r="BH5321" i="7" s="1"/>
  <c r="BI5321" i="7"/>
  <c r="BF5322" i="7"/>
  <c r="BG5322" i="7" s="1"/>
  <c r="BH5322" i="7" s="1"/>
  <c r="BI5322" i="7"/>
  <c r="BF5323" i="7"/>
  <c r="BG5323" i="7" s="1"/>
  <c r="BH5323" i="7" s="1"/>
  <c r="BI5323" i="7"/>
  <c r="BF5324" i="7"/>
  <c r="BG5324" i="7" s="1"/>
  <c r="BH5324" i="7" s="1"/>
  <c r="BI5324" i="7"/>
  <c r="BF5325" i="7"/>
  <c r="BG5325" i="7" s="1"/>
  <c r="BH5325" i="7" s="1"/>
  <c r="BI5325" i="7"/>
  <c r="BF5326" i="7"/>
  <c r="BG5326" i="7" s="1"/>
  <c r="BH5326" i="7" s="1"/>
  <c r="BI5326" i="7"/>
  <c r="BF5327" i="7"/>
  <c r="BG5327" i="7" s="1"/>
  <c r="BH5327" i="7" s="1"/>
  <c r="BI5327" i="7"/>
  <c r="BF5328" i="7"/>
  <c r="BG5328" i="7" s="1"/>
  <c r="BH5328" i="7" s="1"/>
  <c r="BI5328" i="7"/>
  <c r="BF5329" i="7"/>
  <c r="BG5329" i="7" s="1"/>
  <c r="BH5329" i="7" s="1"/>
  <c r="BI5329" i="7"/>
  <c r="BF5330" i="7"/>
  <c r="BG5330" i="7" s="1"/>
  <c r="BH5330" i="7" s="1"/>
  <c r="BI5330" i="7"/>
  <c r="BF5331" i="7"/>
  <c r="BG5331" i="7" s="1"/>
  <c r="BH5331" i="7" s="1"/>
  <c r="BI5331" i="7"/>
  <c r="BF5332" i="7"/>
  <c r="BG5332" i="7" s="1"/>
  <c r="BH5332" i="7" s="1"/>
  <c r="BI5332" i="7"/>
  <c r="BF5333" i="7"/>
  <c r="BG5333" i="7" s="1"/>
  <c r="BH5333" i="7" s="1"/>
  <c r="BI5333" i="7"/>
  <c r="BF5334" i="7"/>
  <c r="BG5334" i="7" s="1"/>
  <c r="BH5334" i="7" s="1"/>
  <c r="BI5334" i="7"/>
  <c r="BF5335" i="7"/>
  <c r="BG5335" i="7" s="1"/>
  <c r="BH5335" i="7" s="1"/>
  <c r="BI5335" i="7"/>
  <c r="BF5336" i="7"/>
  <c r="BG5336" i="7" s="1"/>
  <c r="BH5336" i="7" s="1"/>
  <c r="BI5336" i="7"/>
  <c r="BF5337" i="7"/>
  <c r="BG5337" i="7" s="1"/>
  <c r="BH5337" i="7" s="1"/>
  <c r="BI5337" i="7"/>
  <c r="BF5338" i="7"/>
  <c r="BG5338" i="7" s="1"/>
  <c r="BH5338" i="7" s="1"/>
  <c r="BI5338" i="7"/>
  <c r="BF5339" i="7"/>
  <c r="BG5339" i="7" s="1"/>
  <c r="BH5339" i="7" s="1"/>
  <c r="BI5339" i="7"/>
  <c r="BF5340" i="7"/>
  <c r="BG5340" i="7" s="1"/>
  <c r="BH5340" i="7" s="1"/>
  <c r="BI5340" i="7"/>
  <c r="BF5341" i="7"/>
  <c r="BG5341" i="7" s="1"/>
  <c r="BH5341" i="7" s="1"/>
  <c r="BI5341" i="7"/>
  <c r="BF5342" i="7"/>
  <c r="BG5342" i="7" s="1"/>
  <c r="BH5342" i="7" s="1"/>
  <c r="BI5342" i="7"/>
  <c r="BF5343" i="7"/>
  <c r="BG5343" i="7" s="1"/>
  <c r="BH5343" i="7" s="1"/>
  <c r="BI5343" i="7"/>
  <c r="BF5344" i="7"/>
  <c r="BG5344" i="7" s="1"/>
  <c r="BH5344" i="7" s="1"/>
  <c r="BI5344" i="7"/>
  <c r="BF5345" i="7"/>
  <c r="BG5345" i="7" s="1"/>
  <c r="BH5345" i="7" s="1"/>
  <c r="BI5345" i="7"/>
  <c r="BF5346" i="7"/>
  <c r="BG5346" i="7" s="1"/>
  <c r="BH5346" i="7" s="1"/>
  <c r="BI5346" i="7"/>
  <c r="BF5347" i="7"/>
  <c r="BG5347" i="7" s="1"/>
  <c r="BH5347" i="7" s="1"/>
  <c r="BI5347" i="7"/>
  <c r="BF5348" i="7"/>
  <c r="BG5348" i="7" s="1"/>
  <c r="BH5348" i="7" s="1"/>
  <c r="BI5348" i="7"/>
  <c r="BF5349" i="7"/>
  <c r="BG5349" i="7" s="1"/>
  <c r="BH5349" i="7" s="1"/>
  <c r="BI5349" i="7"/>
  <c r="BF5350" i="7"/>
  <c r="BG5350" i="7" s="1"/>
  <c r="BH5350" i="7" s="1"/>
  <c r="BI5350" i="7"/>
  <c r="BF5351" i="7"/>
  <c r="BG5351" i="7" s="1"/>
  <c r="BH5351" i="7" s="1"/>
  <c r="BI5351" i="7"/>
  <c r="BF5352" i="7"/>
  <c r="BG5352" i="7" s="1"/>
  <c r="BH5352" i="7" s="1"/>
  <c r="BI5352" i="7"/>
  <c r="BF5353" i="7"/>
  <c r="BG5353" i="7" s="1"/>
  <c r="BH5353" i="7" s="1"/>
  <c r="BI5353" i="7"/>
  <c r="BF5354" i="7"/>
  <c r="BG5354" i="7" s="1"/>
  <c r="BH5354" i="7" s="1"/>
  <c r="BI5354" i="7"/>
  <c r="BF5355" i="7"/>
  <c r="BG5355" i="7" s="1"/>
  <c r="BH5355" i="7" s="1"/>
  <c r="BI5355" i="7"/>
  <c r="BF5356" i="7"/>
  <c r="BG5356" i="7" s="1"/>
  <c r="BH5356" i="7" s="1"/>
  <c r="BI5356" i="7"/>
  <c r="BF5357" i="7"/>
  <c r="BG5357" i="7" s="1"/>
  <c r="BH5357" i="7" s="1"/>
  <c r="BI5357" i="7"/>
  <c r="BF5358" i="7"/>
  <c r="BG5358" i="7" s="1"/>
  <c r="BH5358" i="7" s="1"/>
  <c r="BI5358" i="7"/>
  <c r="BF5359" i="7"/>
  <c r="BG5359" i="7" s="1"/>
  <c r="BH5359" i="7" s="1"/>
  <c r="BI5359" i="7"/>
  <c r="BF5360" i="7"/>
  <c r="BG5360" i="7" s="1"/>
  <c r="BH5360" i="7" s="1"/>
  <c r="BI5360" i="7"/>
  <c r="BF5361" i="7"/>
  <c r="BG5361" i="7" s="1"/>
  <c r="BH5361" i="7" s="1"/>
  <c r="BI5361" i="7"/>
  <c r="BF5362" i="7"/>
  <c r="BG5362" i="7" s="1"/>
  <c r="BH5362" i="7" s="1"/>
  <c r="BI5362" i="7"/>
  <c r="BF5363" i="7"/>
  <c r="BG5363" i="7" s="1"/>
  <c r="BH5363" i="7" s="1"/>
  <c r="BI5363" i="7"/>
  <c r="BF5364" i="7"/>
  <c r="BG5364" i="7" s="1"/>
  <c r="BH5364" i="7" s="1"/>
  <c r="BI5364" i="7"/>
  <c r="BF5365" i="7"/>
  <c r="BG5365" i="7" s="1"/>
  <c r="BH5365" i="7" s="1"/>
  <c r="BI5365" i="7"/>
  <c r="BF5366" i="7"/>
  <c r="BG5366" i="7" s="1"/>
  <c r="BH5366" i="7" s="1"/>
  <c r="BI5366" i="7"/>
  <c r="BF5367" i="7"/>
  <c r="BG5367" i="7" s="1"/>
  <c r="BH5367" i="7" s="1"/>
  <c r="BI5367" i="7"/>
  <c r="BF5368" i="7"/>
  <c r="BG5368" i="7" s="1"/>
  <c r="BH5368" i="7" s="1"/>
  <c r="BI5368" i="7"/>
  <c r="BF5369" i="7"/>
  <c r="BG5369" i="7" s="1"/>
  <c r="BH5369" i="7" s="1"/>
  <c r="BI5369" i="7"/>
  <c r="BF5370" i="7"/>
  <c r="BG5370" i="7" s="1"/>
  <c r="BH5370" i="7" s="1"/>
  <c r="BI5370" i="7"/>
  <c r="BF5371" i="7"/>
  <c r="BG5371" i="7" s="1"/>
  <c r="BH5371" i="7" s="1"/>
  <c r="BI5371" i="7"/>
  <c r="BF5372" i="7"/>
  <c r="BG5372" i="7" s="1"/>
  <c r="BH5372" i="7" s="1"/>
  <c r="BI5372" i="7"/>
  <c r="BF5373" i="7"/>
  <c r="BG5373" i="7" s="1"/>
  <c r="BH5373" i="7" s="1"/>
  <c r="BI5373" i="7"/>
  <c r="BF5374" i="7"/>
  <c r="BG5374" i="7" s="1"/>
  <c r="BH5374" i="7" s="1"/>
  <c r="BI5374" i="7"/>
  <c r="BF5375" i="7"/>
  <c r="BG5375" i="7" s="1"/>
  <c r="BH5375" i="7" s="1"/>
  <c r="BI5375" i="7"/>
  <c r="BF5376" i="7"/>
  <c r="BG5376" i="7" s="1"/>
  <c r="BH5376" i="7" s="1"/>
  <c r="BI5376" i="7"/>
  <c r="BF5377" i="7"/>
  <c r="BG5377" i="7" s="1"/>
  <c r="BH5377" i="7" s="1"/>
  <c r="BI5377" i="7"/>
  <c r="BF5378" i="7"/>
  <c r="BG5378" i="7" s="1"/>
  <c r="BH5378" i="7" s="1"/>
  <c r="BI5378" i="7"/>
  <c r="BF5379" i="7"/>
  <c r="BG5379" i="7" s="1"/>
  <c r="BH5379" i="7" s="1"/>
  <c r="BI5379" i="7"/>
  <c r="BF5380" i="7"/>
  <c r="BG5380" i="7" s="1"/>
  <c r="BH5380" i="7" s="1"/>
  <c r="BI5380" i="7"/>
  <c r="BF5381" i="7"/>
  <c r="BG5381" i="7" s="1"/>
  <c r="BH5381" i="7" s="1"/>
  <c r="BI5381" i="7"/>
  <c r="BF5382" i="7"/>
  <c r="BG5382" i="7" s="1"/>
  <c r="BH5382" i="7" s="1"/>
  <c r="BI5382" i="7"/>
  <c r="BF5383" i="7"/>
  <c r="BG5383" i="7" s="1"/>
  <c r="BH5383" i="7" s="1"/>
  <c r="BI5383" i="7"/>
  <c r="BF5384" i="7"/>
  <c r="BG5384" i="7" s="1"/>
  <c r="BH5384" i="7" s="1"/>
  <c r="BI5384" i="7"/>
  <c r="BF5385" i="7"/>
  <c r="BG5385" i="7" s="1"/>
  <c r="BH5385" i="7" s="1"/>
  <c r="BI5385" i="7"/>
  <c r="BF5386" i="7"/>
  <c r="BG5386" i="7" s="1"/>
  <c r="BH5386" i="7" s="1"/>
  <c r="BI5386" i="7"/>
  <c r="BF5387" i="7"/>
  <c r="BG5387" i="7" s="1"/>
  <c r="BH5387" i="7" s="1"/>
  <c r="BI5387" i="7"/>
  <c r="BF5388" i="7"/>
  <c r="BG5388" i="7" s="1"/>
  <c r="BH5388" i="7" s="1"/>
  <c r="BI5388" i="7"/>
  <c r="BF5389" i="7"/>
  <c r="BG5389" i="7" s="1"/>
  <c r="BH5389" i="7" s="1"/>
  <c r="BI5389" i="7"/>
  <c r="BF5390" i="7"/>
  <c r="BG5390" i="7" s="1"/>
  <c r="BH5390" i="7" s="1"/>
  <c r="BI5390" i="7"/>
  <c r="BF5391" i="7"/>
  <c r="BG5391" i="7" s="1"/>
  <c r="BH5391" i="7" s="1"/>
  <c r="BI5391" i="7"/>
  <c r="BF5392" i="7"/>
  <c r="BG5392" i="7" s="1"/>
  <c r="BH5392" i="7" s="1"/>
  <c r="BI5392" i="7"/>
  <c r="BF5393" i="7"/>
  <c r="BG5393" i="7" s="1"/>
  <c r="BH5393" i="7" s="1"/>
  <c r="BI5393" i="7"/>
  <c r="BF5394" i="7"/>
  <c r="BG5394" i="7" s="1"/>
  <c r="BH5394" i="7" s="1"/>
  <c r="BI5394" i="7"/>
  <c r="BF5395" i="7"/>
  <c r="BG5395" i="7" s="1"/>
  <c r="BH5395" i="7" s="1"/>
  <c r="BI5395" i="7"/>
  <c r="BF5396" i="7"/>
  <c r="BG5396" i="7" s="1"/>
  <c r="BH5396" i="7" s="1"/>
  <c r="BI5396" i="7"/>
  <c r="BF5397" i="7"/>
  <c r="BG5397" i="7" s="1"/>
  <c r="BH5397" i="7" s="1"/>
  <c r="BI5397" i="7"/>
  <c r="BF5398" i="7"/>
  <c r="BG5398" i="7" s="1"/>
  <c r="BH5398" i="7" s="1"/>
  <c r="BI5398" i="7"/>
  <c r="BF5399" i="7"/>
  <c r="BG5399" i="7" s="1"/>
  <c r="BH5399" i="7" s="1"/>
  <c r="BI5399" i="7"/>
  <c r="BF5400" i="7"/>
  <c r="BG5400" i="7" s="1"/>
  <c r="BH5400" i="7" s="1"/>
  <c r="BI5400" i="7"/>
  <c r="BF5401" i="7"/>
  <c r="BG5401" i="7" s="1"/>
  <c r="BH5401" i="7" s="1"/>
  <c r="BI5401" i="7"/>
  <c r="BF5402" i="7"/>
  <c r="BG5402" i="7" s="1"/>
  <c r="BH5402" i="7" s="1"/>
  <c r="BI5402" i="7"/>
  <c r="BF5403" i="7"/>
  <c r="BG5403" i="7" s="1"/>
  <c r="BH5403" i="7" s="1"/>
  <c r="BI5403" i="7"/>
  <c r="BF5404" i="7"/>
  <c r="BG5404" i="7" s="1"/>
  <c r="BH5404" i="7" s="1"/>
  <c r="BI5404" i="7"/>
  <c r="BF5405" i="7"/>
  <c r="BG5405" i="7" s="1"/>
  <c r="BH5405" i="7" s="1"/>
  <c r="BI5405" i="7"/>
  <c r="BF5406" i="7"/>
  <c r="BG5406" i="7" s="1"/>
  <c r="BH5406" i="7" s="1"/>
  <c r="BI5406" i="7"/>
  <c r="BF5407" i="7"/>
  <c r="BG5407" i="7" s="1"/>
  <c r="BH5407" i="7" s="1"/>
  <c r="BI5407" i="7"/>
  <c r="BF5408" i="7"/>
  <c r="BG5408" i="7" s="1"/>
  <c r="BH5408" i="7" s="1"/>
  <c r="BI5408" i="7"/>
  <c r="BF5409" i="7"/>
  <c r="BG5409" i="7" s="1"/>
  <c r="BH5409" i="7" s="1"/>
  <c r="BI5409" i="7"/>
  <c r="BF5410" i="7"/>
  <c r="BG5410" i="7" s="1"/>
  <c r="BH5410" i="7" s="1"/>
  <c r="BI5410" i="7"/>
  <c r="BF5411" i="7"/>
  <c r="BG5411" i="7" s="1"/>
  <c r="BH5411" i="7" s="1"/>
  <c r="BI5411" i="7"/>
  <c r="BF5412" i="7"/>
  <c r="BG5412" i="7" s="1"/>
  <c r="BH5412" i="7" s="1"/>
  <c r="BI5412" i="7"/>
  <c r="BF5413" i="7"/>
  <c r="BG5413" i="7" s="1"/>
  <c r="BH5413" i="7" s="1"/>
  <c r="BI5413" i="7"/>
  <c r="BF5414" i="7"/>
  <c r="BG5414" i="7" s="1"/>
  <c r="BH5414" i="7" s="1"/>
  <c r="BI5414" i="7"/>
  <c r="BF5415" i="7"/>
  <c r="BG5415" i="7" s="1"/>
  <c r="BH5415" i="7" s="1"/>
  <c r="BI5415" i="7"/>
  <c r="BF5416" i="7"/>
  <c r="BG5416" i="7" s="1"/>
  <c r="BH5416" i="7" s="1"/>
  <c r="BI5416" i="7"/>
  <c r="BF5417" i="7"/>
  <c r="BG5417" i="7" s="1"/>
  <c r="BH5417" i="7" s="1"/>
  <c r="BI5417" i="7"/>
  <c r="BF5418" i="7"/>
  <c r="BG5418" i="7" s="1"/>
  <c r="BH5418" i="7" s="1"/>
  <c r="BI5418" i="7"/>
  <c r="BF5419" i="7"/>
  <c r="BG5419" i="7" s="1"/>
  <c r="BH5419" i="7" s="1"/>
  <c r="BI5419" i="7"/>
  <c r="BF5420" i="7"/>
  <c r="BG5420" i="7" s="1"/>
  <c r="BH5420" i="7" s="1"/>
  <c r="BI5420" i="7"/>
  <c r="BF5421" i="7"/>
  <c r="BG5421" i="7" s="1"/>
  <c r="BH5421" i="7" s="1"/>
  <c r="BI5421" i="7"/>
  <c r="BF5422" i="7"/>
  <c r="BG5422" i="7" s="1"/>
  <c r="BH5422" i="7" s="1"/>
  <c r="BI5422" i="7"/>
  <c r="BF5423" i="7"/>
  <c r="BG5423" i="7" s="1"/>
  <c r="BH5423" i="7" s="1"/>
  <c r="BI5423" i="7"/>
  <c r="BF5424" i="7"/>
  <c r="BG5424" i="7" s="1"/>
  <c r="BH5424" i="7" s="1"/>
  <c r="BI5424" i="7"/>
  <c r="BF5425" i="7"/>
  <c r="BG5425" i="7" s="1"/>
  <c r="BH5425" i="7" s="1"/>
  <c r="BI5425" i="7"/>
  <c r="BF5426" i="7"/>
  <c r="BG5426" i="7" s="1"/>
  <c r="BH5426" i="7" s="1"/>
  <c r="BI5426" i="7"/>
  <c r="BF5427" i="7"/>
  <c r="BG5427" i="7" s="1"/>
  <c r="BH5427" i="7" s="1"/>
  <c r="BI5427" i="7"/>
  <c r="BF5428" i="7"/>
  <c r="BG5428" i="7" s="1"/>
  <c r="BH5428" i="7" s="1"/>
  <c r="BI5428" i="7"/>
  <c r="BF5429" i="7"/>
  <c r="BG5429" i="7" s="1"/>
  <c r="BH5429" i="7" s="1"/>
  <c r="BI5429" i="7"/>
  <c r="BF5430" i="7"/>
  <c r="BG5430" i="7" s="1"/>
  <c r="BH5430" i="7" s="1"/>
  <c r="BI5430" i="7"/>
  <c r="BF5431" i="7"/>
  <c r="BG5431" i="7" s="1"/>
  <c r="BH5431" i="7" s="1"/>
  <c r="BI5431" i="7"/>
  <c r="BF5432" i="7"/>
  <c r="BG5432" i="7" s="1"/>
  <c r="BH5432" i="7" s="1"/>
  <c r="BI5432" i="7"/>
  <c r="BF5433" i="7"/>
  <c r="BG5433" i="7" s="1"/>
  <c r="BH5433" i="7" s="1"/>
  <c r="BI5433" i="7"/>
  <c r="BF5434" i="7"/>
  <c r="BG5434" i="7" s="1"/>
  <c r="BH5434" i="7" s="1"/>
  <c r="BI5434" i="7"/>
  <c r="BF5435" i="7"/>
  <c r="BG5435" i="7" s="1"/>
  <c r="BH5435" i="7" s="1"/>
  <c r="BI5435" i="7"/>
  <c r="BF5436" i="7"/>
  <c r="BG5436" i="7" s="1"/>
  <c r="BH5436" i="7" s="1"/>
  <c r="BI5436" i="7"/>
  <c r="BF5437" i="7"/>
  <c r="BG5437" i="7" s="1"/>
  <c r="BH5437" i="7" s="1"/>
  <c r="BI5437" i="7"/>
  <c r="BF5438" i="7"/>
  <c r="BG5438" i="7" s="1"/>
  <c r="BH5438" i="7" s="1"/>
  <c r="BI5438" i="7"/>
  <c r="BF5439" i="7"/>
  <c r="BG5439" i="7" s="1"/>
  <c r="BH5439" i="7" s="1"/>
  <c r="BI5439" i="7"/>
  <c r="BF5440" i="7"/>
  <c r="BG5440" i="7" s="1"/>
  <c r="BH5440" i="7" s="1"/>
  <c r="BI5440" i="7"/>
  <c r="C3" i="4"/>
  <c r="B25" i="4" s="1"/>
  <c r="C2" i="4"/>
  <c r="B26" i="4"/>
  <c r="A1" i="10" l="1"/>
  <c r="A2" i="10"/>
  <c r="P9" i="15"/>
  <c r="K6" i="17" s="1"/>
  <c r="A11" i="10" l="1"/>
  <c r="A6" i="10"/>
  <c r="A7" i="10"/>
  <c r="A8" i="10"/>
  <c r="A9" i="10"/>
  <c r="A10" i="10"/>
  <c r="B24" i="4"/>
  <c r="BF4829" i="7"/>
  <c r="BG4829" i="7" s="1"/>
  <c r="BH4829" i="7" s="1"/>
  <c r="BI4829" i="7"/>
  <c r="BF4830" i="7"/>
  <c r="BG4830" i="7" s="1"/>
  <c r="BH4830" i="7" s="1"/>
  <c r="BI4830" i="7"/>
  <c r="BF4831" i="7"/>
  <c r="BG4831" i="7" s="1"/>
  <c r="BH4831" i="7" s="1"/>
  <c r="BI4831" i="7"/>
  <c r="BF4832" i="7"/>
  <c r="BG4832" i="7" s="1"/>
  <c r="BH4832" i="7" s="1"/>
  <c r="BI4832" i="7"/>
  <c r="BF4833" i="7"/>
  <c r="BG4833" i="7" s="1"/>
  <c r="BH4833" i="7" s="1"/>
  <c r="BI4833" i="7"/>
  <c r="BF4834" i="7"/>
  <c r="BG4834" i="7" s="1"/>
  <c r="BH4834" i="7" s="1"/>
  <c r="BI4834" i="7"/>
  <c r="BF4835" i="7"/>
  <c r="BG4835" i="7" s="1"/>
  <c r="BH4835" i="7" s="1"/>
  <c r="BI4835" i="7"/>
  <c r="BF4836" i="7"/>
  <c r="BG4836" i="7" s="1"/>
  <c r="BH4836" i="7" s="1"/>
  <c r="BI4836" i="7"/>
  <c r="BF4837" i="7"/>
  <c r="BG4837" i="7" s="1"/>
  <c r="BH4837" i="7" s="1"/>
  <c r="BI4837" i="7"/>
  <c r="BF4838" i="7"/>
  <c r="BG4838" i="7" s="1"/>
  <c r="BH4838" i="7" s="1"/>
  <c r="BI4838" i="7"/>
  <c r="BF4839" i="7"/>
  <c r="BG4839" i="7" s="1"/>
  <c r="BH4839" i="7" s="1"/>
  <c r="BI4839" i="7"/>
  <c r="BF4840" i="7"/>
  <c r="BG4840" i="7" s="1"/>
  <c r="BH4840" i="7" s="1"/>
  <c r="BI4840" i="7"/>
  <c r="BF4841" i="7"/>
  <c r="BG4841" i="7" s="1"/>
  <c r="BH4841" i="7" s="1"/>
  <c r="BI4841" i="7"/>
  <c r="BF4842" i="7"/>
  <c r="BG4842" i="7" s="1"/>
  <c r="BH4842" i="7" s="1"/>
  <c r="BI4842" i="7"/>
  <c r="BF4843" i="7"/>
  <c r="BG4843" i="7" s="1"/>
  <c r="BH4843" i="7" s="1"/>
  <c r="BI4843" i="7"/>
  <c r="BF4844" i="7"/>
  <c r="BG4844" i="7" s="1"/>
  <c r="BH4844" i="7" s="1"/>
  <c r="BI4844" i="7"/>
  <c r="BF4845" i="7"/>
  <c r="BG4845" i="7" s="1"/>
  <c r="BH4845" i="7" s="1"/>
  <c r="BI4845" i="7"/>
  <c r="BF4846" i="7"/>
  <c r="BG4846" i="7" s="1"/>
  <c r="BH4846" i="7" s="1"/>
  <c r="BI4846" i="7"/>
  <c r="BF4847" i="7"/>
  <c r="BG4847" i="7" s="1"/>
  <c r="BH4847" i="7" s="1"/>
  <c r="BI4847" i="7"/>
  <c r="BF4848" i="7"/>
  <c r="BG4848" i="7" s="1"/>
  <c r="BH4848" i="7" s="1"/>
  <c r="BI4848" i="7"/>
  <c r="BF4849" i="7"/>
  <c r="BG4849" i="7" s="1"/>
  <c r="BH4849" i="7" s="1"/>
  <c r="BI4849" i="7"/>
  <c r="BF4850" i="7"/>
  <c r="BG4850" i="7" s="1"/>
  <c r="BH4850" i="7" s="1"/>
  <c r="BI4850" i="7"/>
  <c r="BF4851" i="7"/>
  <c r="BG4851" i="7" s="1"/>
  <c r="BH4851" i="7" s="1"/>
  <c r="BI4851" i="7"/>
  <c r="BF4852" i="7"/>
  <c r="BG4852" i="7" s="1"/>
  <c r="BH4852" i="7" s="1"/>
  <c r="BI4852" i="7"/>
  <c r="BF4853" i="7"/>
  <c r="BG4853" i="7" s="1"/>
  <c r="BH4853" i="7" s="1"/>
  <c r="BI4853" i="7"/>
  <c r="BF4854" i="7"/>
  <c r="BG4854" i="7" s="1"/>
  <c r="BH4854" i="7" s="1"/>
  <c r="BI4854" i="7"/>
  <c r="BF4855" i="7"/>
  <c r="BG4855" i="7" s="1"/>
  <c r="BH4855" i="7" s="1"/>
  <c r="BI4855" i="7"/>
  <c r="BF4856" i="7"/>
  <c r="BG4856" i="7" s="1"/>
  <c r="BH4856" i="7" s="1"/>
  <c r="BI4856" i="7"/>
  <c r="BF4857" i="7"/>
  <c r="BG4857" i="7" s="1"/>
  <c r="BH4857" i="7" s="1"/>
  <c r="BI4857" i="7"/>
  <c r="BF4858" i="7"/>
  <c r="BG4858" i="7" s="1"/>
  <c r="BH4858" i="7" s="1"/>
  <c r="BI4858" i="7"/>
  <c r="BF4859" i="7"/>
  <c r="BG4859" i="7" s="1"/>
  <c r="BH4859" i="7" s="1"/>
  <c r="BI4859" i="7"/>
  <c r="BF4860" i="7"/>
  <c r="BG4860" i="7" s="1"/>
  <c r="BH4860" i="7" s="1"/>
  <c r="BI4860" i="7"/>
  <c r="BF4861" i="7"/>
  <c r="BG4861" i="7" s="1"/>
  <c r="BH4861" i="7" s="1"/>
  <c r="BI4861" i="7"/>
  <c r="BF4862" i="7"/>
  <c r="BG4862" i="7" s="1"/>
  <c r="BH4862" i="7" s="1"/>
  <c r="BI4862" i="7"/>
  <c r="BF4863" i="7"/>
  <c r="BG4863" i="7" s="1"/>
  <c r="BH4863" i="7" s="1"/>
  <c r="BI4863" i="7"/>
  <c r="BF4864" i="7"/>
  <c r="BG4864" i="7" s="1"/>
  <c r="BH4864" i="7" s="1"/>
  <c r="BI4864" i="7"/>
  <c r="BF4865" i="7"/>
  <c r="BG4865" i="7" s="1"/>
  <c r="BH4865" i="7" s="1"/>
  <c r="BI4865" i="7"/>
  <c r="BF4866" i="7"/>
  <c r="BG4866" i="7" s="1"/>
  <c r="BH4866" i="7" s="1"/>
  <c r="BI4866" i="7"/>
  <c r="BF4867" i="7"/>
  <c r="BG4867" i="7" s="1"/>
  <c r="BH4867" i="7" s="1"/>
  <c r="BI4867" i="7"/>
  <c r="BF4868" i="7"/>
  <c r="BG4868" i="7" s="1"/>
  <c r="BH4868" i="7" s="1"/>
  <c r="BI4868" i="7"/>
  <c r="BF4869" i="7"/>
  <c r="BG4869" i="7" s="1"/>
  <c r="BH4869" i="7" s="1"/>
  <c r="BI4869" i="7"/>
  <c r="BF4870" i="7"/>
  <c r="BG4870" i="7" s="1"/>
  <c r="BH4870" i="7" s="1"/>
  <c r="BI4870" i="7"/>
  <c r="BF4871" i="7"/>
  <c r="BG4871" i="7" s="1"/>
  <c r="BH4871" i="7" s="1"/>
  <c r="BI4871" i="7"/>
  <c r="BF4872" i="7"/>
  <c r="BG4872" i="7" s="1"/>
  <c r="BH4872" i="7" s="1"/>
  <c r="BI4872" i="7"/>
  <c r="BF4873" i="7"/>
  <c r="BG4873" i="7" s="1"/>
  <c r="BH4873" i="7" s="1"/>
  <c r="BI4873" i="7"/>
  <c r="BF4874" i="7"/>
  <c r="BG4874" i="7" s="1"/>
  <c r="BH4874" i="7" s="1"/>
  <c r="BI4874" i="7"/>
  <c r="BF4875" i="7"/>
  <c r="BG4875" i="7" s="1"/>
  <c r="BH4875" i="7" s="1"/>
  <c r="BI4875" i="7"/>
  <c r="BF4876" i="7"/>
  <c r="BG4876" i="7" s="1"/>
  <c r="BH4876" i="7" s="1"/>
  <c r="BI4876" i="7"/>
  <c r="BF4877" i="7"/>
  <c r="BG4877" i="7" s="1"/>
  <c r="BH4877" i="7" s="1"/>
  <c r="BI4877" i="7"/>
  <c r="BF4878" i="7"/>
  <c r="BG4878" i="7" s="1"/>
  <c r="BH4878" i="7" s="1"/>
  <c r="BI4878" i="7"/>
  <c r="BF4879" i="7"/>
  <c r="BG4879" i="7" s="1"/>
  <c r="BH4879" i="7" s="1"/>
  <c r="BI4879" i="7"/>
  <c r="BF4880" i="7"/>
  <c r="BG4880" i="7" s="1"/>
  <c r="BH4880" i="7" s="1"/>
  <c r="BI4880" i="7"/>
  <c r="BF4881" i="7"/>
  <c r="BG4881" i="7" s="1"/>
  <c r="BH4881" i="7" s="1"/>
  <c r="BI4881" i="7"/>
  <c r="BF4882" i="7"/>
  <c r="BG4882" i="7" s="1"/>
  <c r="BH4882" i="7" s="1"/>
  <c r="BI4882" i="7"/>
  <c r="BF4883" i="7"/>
  <c r="BG4883" i="7" s="1"/>
  <c r="BH4883" i="7" s="1"/>
  <c r="BI4883" i="7"/>
  <c r="BF4884" i="7"/>
  <c r="BG4884" i="7" s="1"/>
  <c r="BH4884" i="7" s="1"/>
  <c r="BI4884" i="7"/>
  <c r="BF4885" i="7"/>
  <c r="BG4885" i="7" s="1"/>
  <c r="BH4885" i="7" s="1"/>
  <c r="BI4885" i="7"/>
  <c r="BF4886" i="7"/>
  <c r="BG4886" i="7" s="1"/>
  <c r="BH4886" i="7" s="1"/>
  <c r="BI4886" i="7"/>
  <c r="BF4887" i="7"/>
  <c r="BG4887" i="7" s="1"/>
  <c r="BH4887" i="7" s="1"/>
  <c r="BI4887" i="7"/>
  <c r="BF4888" i="7"/>
  <c r="BG4888" i="7" s="1"/>
  <c r="BH4888" i="7" s="1"/>
  <c r="BI4888" i="7"/>
  <c r="BF4889" i="7"/>
  <c r="BG4889" i="7" s="1"/>
  <c r="BH4889" i="7" s="1"/>
  <c r="BI4889" i="7"/>
  <c r="BF4890" i="7"/>
  <c r="BG4890" i="7" s="1"/>
  <c r="BH4890" i="7" s="1"/>
  <c r="BI4890" i="7"/>
  <c r="BF4891" i="7"/>
  <c r="BG4891" i="7" s="1"/>
  <c r="BH4891" i="7" s="1"/>
  <c r="BI4891" i="7"/>
  <c r="BF4892" i="7"/>
  <c r="BG4892" i="7" s="1"/>
  <c r="BH4892" i="7" s="1"/>
  <c r="BI4892" i="7"/>
  <c r="BF4893" i="7"/>
  <c r="BG4893" i="7" s="1"/>
  <c r="BH4893" i="7" s="1"/>
  <c r="BI4893" i="7"/>
  <c r="BF4894" i="7"/>
  <c r="BG4894" i="7" s="1"/>
  <c r="BH4894" i="7" s="1"/>
  <c r="BI4894" i="7"/>
  <c r="BF4895" i="7"/>
  <c r="BG4895" i="7" s="1"/>
  <c r="BH4895" i="7" s="1"/>
  <c r="BI4895" i="7"/>
  <c r="BF4896" i="7"/>
  <c r="BG4896" i="7" s="1"/>
  <c r="BH4896" i="7" s="1"/>
  <c r="BI4896" i="7"/>
  <c r="BF4897" i="7"/>
  <c r="BG4897" i="7" s="1"/>
  <c r="BH4897" i="7" s="1"/>
  <c r="BI4897" i="7"/>
  <c r="BF4898" i="7"/>
  <c r="BG4898" i="7" s="1"/>
  <c r="BH4898" i="7" s="1"/>
  <c r="BI4898" i="7"/>
  <c r="BF4899" i="7"/>
  <c r="BG4899" i="7" s="1"/>
  <c r="BH4899" i="7" s="1"/>
  <c r="BI4899" i="7"/>
  <c r="BF4900" i="7"/>
  <c r="BG4900" i="7" s="1"/>
  <c r="BH4900" i="7" s="1"/>
  <c r="BI4900" i="7"/>
  <c r="BF4901" i="7"/>
  <c r="BG4901" i="7" s="1"/>
  <c r="BH4901" i="7" s="1"/>
  <c r="BI4901" i="7"/>
  <c r="BF4902" i="7"/>
  <c r="BG4902" i="7" s="1"/>
  <c r="BH4902" i="7" s="1"/>
  <c r="BI4902" i="7"/>
  <c r="BF4903" i="7"/>
  <c r="BG4903" i="7" s="1"/>
  <c r="BH4903" i="7" s="1"/>
  <c r="BI4903" i="7"/>
  <c r="BF4904" i="7"/>
  <c r="BG4904" i="7" s="1"/>
  <c r="BH4904" i="7" s="1"/>
  <c r="BI4904" i="7"/>
  <c r="BF4905" i="7"/>
  <c r="BG4905" i="7" s="1"/>
  <c r="BH4905" i="7" s="1"/>
  <c r="BI4905" i="7"/>
  <c r="BF4906" i="7"/>
  <c r="BG4906" i="7" s="1"/>
  <c r="BH4906" i="7" s="1"/>
  <c r="BI4906" i="7"/>
  <c r="BF4907" i="7"/>
  <c r="BG4907" i="7" s="1"/>
  <c r="BH4907" i="7" s="1"/>
  <c r="BI4907" i="7"/>
  <c r="BF4908" i="7"/>
  <c r="BG4908" i="7" s="1"/>
  <c r="BH4908" i="7" s="1"/>
  <c r="BI4908" i="7"/>
  <c r="BF4909" i="7"/>
  <c r="BG4909" i="7" s="1"/>
  <c r="BH4909" i="7" s="1"/>
  <c r="BI4909" i="7"/>
  <c r="BF4910" i="7"/>
  <c r="BG4910" i="7" s="1"/>
  <c r="BH4910" i="7" s="1"/>
  <c r="BI4910" i="7"/>
  <c r="BF4911" i="7"/>
  <c r="BG4911" i="7" s="1"/>
  <c r="BH4911" i="7" s="1"/>
  <c r="BI4911" i="7"/>
  <c r="BF4912" i="7"/>
  <c r="BG4912" i="7" s="1"/>
  <c r="BH4912" i="7" s="1"/>
  <c r="BI4912" i="7"/>
  <c r="BF4913" i="7"/>
  <c r="BG4913" i="7" s="1"/>
  <c r="BH4913" i="7" s="1"/>
  <c r="BI4913" i="7"/>
  <c r="BF4914" i="7"/>
  <c r="BG4914" i="7" s="1"/>
  <c r="BH4914" i="7" s="1"/>
  <c r="BI4914" i="7"/>
  <c r="BF4915" i="7"/>
  <c r="BG4915" i="7" s="1"/>
  <c r="BH4915" i="7" s="1"/>
  <c r="BI4915" i="7"/>
  <c r="BF4916" i="7"/>
  <c r="BG4916" i="7" s="1"/>
  <c r="BH4916" i="7" s="1"/>
  <c r="BI4916" i="7"/>
  <c r="BF4917" i="7"/>
  <c r="BG4917" i="7" s="1"/>
  <c r="BH4917" i="7" s="1"/>
  <c r="BI4917" i="7"/>
  <c r="BF4918" i="7"/>
  <c r="BG4918" i="7" s="1"/>
  <c r="BH4918" i="7" s="1"/>
  <c r="BI4918" i="7"/>
  <c r="BF4919" i="7"/>
  <c r="BG4919" i="7" s="1"/>
  <c r="BH4919" i="7" s="1"/>
  <c r="BI4919" i="7"/>
  <c r="BF4920" i="7"/>
  <c r="BG4920" i="7" s="1"/>
  <c r="BH4920" i="7" s="1"/>
  <c r="BI4920" i="7"/>
  <c r="BF4921" i="7"/>
  <c r="BG4921" i="7" s="1"/>
  <c r="BH4921" i="7" s="1"/>
  <c r="BI4921" i="7"/>
  <c r="BF4922" i="7"/>
  <c r="BG4922" i="7" s="1"/>
  <c r="BH4922" i="7" s="1"/>
  <c r="BI4922" i="7"/>
  <c r="BF4923" i="7"/>
  <c r="BG4923" i="7" s="1"/>
  <c r="BH4923" i="7" s="1"/>
  <c r="BI4923" i="7"/>
  <c r="BF4924" i="7"/>
  <c r="BG4924" i="7" s="1"/>
  <c r="BH4924" i="7" s="1"/>
  <c r="BI4924" i="7"/>
  <c r="BF4925" i="7"/>
  <c r="BG4925" i="7" s="1"/>
  <c r="BH4925" i="7" s="1"/>
  <c r="BI4925" i="7"/>
  <c r="BF4926" i="7"/>
  <c r="BG4926" i="7" s="1"/>
  <c r="BH4926" i="7" s="1"/>
  <c r="BI4926" i="7"/>
  <c r="BF4927" i="7"/>
  <c r="BG4927" i="7" s="1"/>
  <c r="BH4927" i="7" s="1"/>
  <c r="BI4927" i="7"/>
  <c r="BF4928" i="7"/>
  <c r="BG4928" i="7" s="1"/>
  <c r="BH4928" i="7" s="1"/>
  <c r="BI4928" i="7"/>
  <c r="BF4929" i="7"/>
  <c r="BG4929" i="7" s="1"/>
  <c r="BH4929" i="7" s="1"/>
  <c r="BI4929" i="7"/>
  <c r="BF4930" i="7"/>
  <c r="BG4930" i="7" s="1"/>
  <c r="BH4930" i="7" s="1"/>
  <c r="BI4930" i="7"/>
  <c r="BF4931" i="7"/>
  <c r="BG4931" i="7" s="1"/>
  <c r="BH4931" i="7" s="1"/>
  <c r="BI4931" i="7"/>
  <c r="BF4932" i="7"/>
  <c r="BG4932" i="7" s="1"/>
  <c r="BH4932" i="7" s="1"/>
  <c r="BI4932" i="7"/>
  <c r="BF4933" i="7"/>
  <c r="BG4933" i="7" s="1"/>
  <c r="BH4933" i="7" s="1"/>
  <c r="BI4933" i="7"/>
  <c r="BF4934" i="7"/>
  <c r="BG4934" i="7" s="1"/>
  <c r="BH4934" i="7" s="1"/>
  <c r="BI4934" i="7"/>
  <c r="BF4935" i="7"/>
  <c r="BG4935" i="7" s="1"/>
  <c r="BH4935" i="7" s="1"/>
  <c r="BI4935" i="7"/>
  <c r="BF4936" i="7"/>
  <c r="BG4936" i="7" s="1"/>
  <c r="BH4936" i="7" s="1"/>
  <c r="BI4936" i="7"/>
  <c r="BF4937" i="7"/>
  <c r="BG4937" i="7" s="1"/>
  <c r="BH4937" i="7" s="1"/>
  <c r="BI4937" i="7"/>
  <c r="BF4938" i="7"/>
  <c r="BG4938" i="7" s="1"/>
  <c r="BH4938" i="7" s="1"/>
  <c r="BI4938" i="7"/>
  <c r="BF4939" i="7"/>
  <c r="BG4939" i="7" s="1"/>
  <c r="BH4939" i="7" s="1"/>
  <c r="BI4939" i="7"/>
  <c r="BF4940" i="7"/>
  <c r="BG4940" i="7" s="1"/>
  <c r="BH4940" i="7" s="1"/>
  <c r="BI4940" i="7"/>
  <c r="BF4941" i="7"/>
  <c r="BG4941" i="7" s="1"/>
  <c r="BH4941" i="7" s="1"/>
  <c r="BI4941" i="7"/>
  <c r="BF4942" i="7"/>
  <c r="BG4942" i="7" s="1"/>
  <c r="BH4942" i="7" s="1"/>
  <c r="BI4942" i="7"/>
  <c r="BF4943" i="7"/>
  <c r="BG4943" i="7" s="1"/>
  <c r="BH4943" i="7" s="1"/>
  <c r="BI4943" i="7"/>
  <c r="BF4944" i="7"/>
  <c r="BG4944" i="7" s="1"/>
  <c r="BH4944" i="7" s="1"/>
  <c r="BI4944" i="7"/>
  <c r="BF4945" i="7"/>
  <c r="BG4945" i="7" s="1"/>
  <c r="BH4945" i="7" s="1"/>
  <c r="BI4945" i="7"/>
  <c r="BF4946" i="7"/>
  <c r="BG4946" i="7" s="1"/>
  <c r="BH4946" i="7" s="1"/>
  <c r="BI4946" i="7"/>
  <c r="BF4947" i="7"/>
  <c r="BG4947" i="7" s="1"/>
  <c r="BH4947" i="7" s="1"/>
  <c r="BI4947" i="7"/>
  <c r="BF4948" i="7"/>
  <c r="BG4948" i="7" s="1"/>
  <c r="BH4948" i="7" s="1"/>
  <c r="BI4948" i="7"/>
  <c r="BF4949" i="7"/>
  <c r="BG4949" i="7" s="1"/>
  <c r="BH4949" i="7" s="1"/>
  <c r="BI4949" i="7"/>
  <c r="BF4950" i="7"/>
  <c r="BG4950" i="7" s="1"/>
  <c r="BH4950" i="7" s="1"/>
  <c r="BI4950" i="7"/>
  <c r="BF4951" i="7"/>
  <c r="BG4951" i="7" s="1"/>
  <c r="BH4951" i="7" s="1"/>
  <c r="BI4951" i="7"/>
  <c r="BF4952" i="7"/>
  <c r="BG4952" i="7" s="1"/>
  <c r="BH4952" i="7" s="1"/>
  <c r="BI4952" i="7"/>
  <c r="BF4953" i="7"/>
  <c r="BG4953" i="7" s="1"/>
  <c r="BH4953" i="7" s="1"/>
  <c r="BI4953" i="7"/>
  <c r="BF4954" i="7"/>
  <c r="BG4954" i="7" s="1"/>
  <c r="BH4954" i="7" s="1"/>
  <c r="BI4954" i="7"/>
  <c r="BF4955" i="7"/>
  <c r="BG4955" i="7" s="1"/>
  <c r="BH4955" i="7" s="1"/>
  <c r="BI4955" i="7"/>
  <c r="BF4956" i="7"/>
  <c r="BG4956" i="7" s="1"/>
  <c r="BH4956" i="7" s="1"/>
  <c r="BI4956" i="7"/>
  <c r="BF4957" i="7"/>
  <c r="BG4957" i="7" s="1"/>
  <c r="BH4957" i="7" s="1"/>
  <c r="BI4957" i="7"/>
  <c r="BF4958" i="7"/>
  <c r="BG4958" i="7" s="1"/>
  <c r="BH4958" i="7" s="1"/>
  <c r="BI4958" i="7"/>
  <c r="BF4959" i="7"/>
  <c r="BG4959" i="7" s="1"/>
  <c r="BH4959" i="7" s="1"/>
  <c r="BI4959" i="7"/>
  <c r="BF4960" i="7"/>
  <c r="BG4960" i="7" s="1"/>
  <c r="BH4960" i="7" s="1"/>
  <c r="BI4960" i="7"/>
  <c r="BF4961" i="7"/>
  <c r="BG4961" i="7" s="1"/>
  <c r="BH4961" i="7" s="1"/>
  <c r="BI4961" i="7"/>
  <c r="BF4962" i="7"/>
  <c r="BG4962" i="7" s="1"/>
  <c r="BH4962" i="7" s="1"/>
  <c r="BI4962" i="7"/>
  <c r="BF4963" i="7"/>
  <c r="BG4963" i="7" s="1"/>
  <c r="BH4963" i="7" s="1"/>
  <c r="BI4963" i="7"/>
  <c r="BF4964" i="7"/>
  <c r="BG4964" i="7" s="1"/>
  <c r="BH4964" i="7" s="1"/>
  <c r="BI4964" i="7"/>
  <c r="BF4965" i="7"/>
  <c r="BG4965" i="7" s="1"/>
  <c r="BH4965" i="7" s="1"/>
  <c r="BI4965" i="7"/>
  <c r="BF4966" i="7"/>
  <c r="BG4966" i="7" s="1"/>
  <c r="BH4966" i="7" s="1"/>
  <c r="BI4966" i="7"/>
  <c r="BF4967" i="7"/>
  <c r="BG4967" i="7" s="1"/>
  <c r="BH4967" i="7" s="1"/>
  <c r="BI4967" i="7"/>
  <c r="BF4968" i="7"/>
  <c r="BG4968" i="7" s="1"/>
  <c r="BH4968" i="7" s="1"/>
  <c r="BI4968" i="7"/>
  <c r="BF4969" i="7"/>
  <c r="BG4969" i="7" s="1"/>
  <c r="BH4969" i="7" s="1"/>
  <c r="BI4969" i="7"/>
  <c r="BF4970" i="7"/>
  <c r="BG4970" i="7" s="1"/>
  <c r="BH4970" i="7" s="1"/>
  <c r="BI4970" i="7"/>
  <c r="BF4971" i="7"/>
  <c r="BG4971" i="7" s="1"/>
  <c r="BH4971" i="7" s="1"/>
  <c r="BI4971" i="7"/>
  <c r="BF4972" i="7"/>
  <c r="BG4972" i="7" s="1"/>
  <c r="BH4972" i="7" s="1"/>
  <c r="BI4972" i="7"/>
  <c r="BF4973" i="7"/>
  <c r="BG4973" i="7" s="1"/>
  <c r="BH4973" i="7" s="1"/>
  <c r="BI4973" i="7"/>
  <c r="BF4974" i="7"/>
  <c r="BG4974" i="7" s="1"/>
  <c r="BH4974" i="7" s="1"/>
  <c r="BI4974" i="7"/>
  <c r="BF4975" i="7"/>
  <c r="BG4975" i="7" s="1"/>
  <c r="BH4975" i="7" s="1"/>
  <c r="BI4975" i="7"/>
  <c r="BF4976" i="7"/>
  <c r="BG4976" i="7" s="1"/>
  <c r="BH4976" i="7" s="1"/>
  <c r="BI4976" i="7"/>
  <c r="BF4977" i="7"/>
  <c r="BG4977" i="7" s="1"/>
  <c r="BH4977" i="7" s="1"/>
  <c r="BI4977" i="7"/>
  <c r="BF4978" i="7"/>
  <c r="BG4978" i="7" s="1"/>
  <c r="BH4978" i="7" s="1"/>
  <c r="BI4978" i="7"/>
  <c r="BF4979" i="7"/>
  <c r="BG4979" i="7" s="1"/>
  <c r="BH4979" i="7" s="1"/>
  <c r="BI4979" i="7"/>
  <c r="BF4980" i="7"/>
  <c r="BG4980" i="7" s="1"/>
  <c r="BH4980" i="7" s="1"/>
  <c r="BI4980" i="7"/>
  <c r="BF4981" i="7"/>
  <c r="BG4981" i="7" s="1"/>
  <c r="BH4981" i="7" s="1"/>
  <c r="BI4981" i="7"/>
  <c r="BF4982" i="7"/>
  <c r="BG4982" i="7" s="1"/>
  <c r="BH4982" i="7" s="1"/>
  <c r="BI4982" i="7"/>
  <c r="BF4983" i="7"/>
  <c r="BG4983" i="7" s="1"/>
  <c r="BH4983" i="7" s="1"/>
  <c r="BI4983" i="7"/>
  <c r="BF4984" i="7"/>
  <c r="BG4984" i="7" s="1"/>
  <c r="BH4984" i="7" s="1"/>
  <c r="BI4984" i="7"/>
  <c r="BF4985" i="7"/>
  <c r="BG4985" i="7" s="1"/>
  <c r="BH4985" i="7" s="1"/>
  <c r="BI4985" i="7"/>
  <c r="BF4986" i="7"/>
  <c r="BG4986" i="7" s="1"/>
  <c r="BH4986" i="7" s="1"/>
  <c r="BI4986" i="7"/>
  <c r="BF4987" i="7"/>
  <c r="BG4987" i="7" s="1"/>
  <c r="BH4987" i="7" s="1"/>
  <c r="BI4987" i="7"/>
  <c r="BF4988" i="7"/>
  <c r="BG4988" i="7" s="1"/>
  <c r="BH4988" i="7" s="1"/>
  <c r="BI4988" i="7"/>
  <c r="BF4989" i="7"/>
  <c r="BG4989" i="7" s="1"/>
  <c r="BH4989" i="7" s="1"/>
  <c r="BI4989" i="7"/>
  <c r="BF4990" i="7"/>
  <c r="BG4990" i="7" s="1"/>
  <c r="BH4990" i="7" s="1"/>
  <c r="BI4990" i="7"/>
  <c r="BF4991" i="7"/>
  <c r="BG4991" i="7" s="1"/>
  <c r="BH4991" i="7" s="1"/>
  <c r="BI4991" i="7"/>
  <c r="BF4992" i="7"/>
  <c r="BG4992" i="7" s="1"/>
  <c r="BH4992" i="7" s="1"/>
  <c r="BI4992" i="7"/>
  <c r="BF4993" i="7"/>
  <c r="BG4993" i="7" s="1"/>
  <c r="BH4993" i="7" s="1"/>
  <c r="BI4993" i="7"/>
  <c r="BF4994" i="7"/>
  <c r="BG4994" i="7" s="1"/>
  <c r="BH4994" i="7" s="1"/>
  <c r="BI4994" i="7"/>
  <c r="BF4995" i="7"/>
  <c r="BG4995" i="7" s="1"/>
  <c r="BH4995" i="7" s="1"/>
  <c r="BI4995" i="7"/>
  <c r="BF4996" i="7"/>
  <c r="BG4996" i="7" s="1"/>
  <c r="BH4996" i="7" s="1"/>
  <c r="BI4996" i="7"/>
  <c r="BF4997" i="7"/>
  <c r="BG4997" i="7" s="1"/>
  <c r="BH4997" i="7" s="1"/>
  <c r="BI4997" i="7"/>
  <c r="BF4998" i="7"/>
  <c r="BG4998" i="7" s="1"/>
  <c r="BH4998" i="7" s="1"/>
  <c r="BI4998" i="7"/>
  <c r="BF4999" i="7"/>
  <c r="BG4999" i="7" s="1"/>
  <c r="BH4999" i="7" s="1"/>
  <c r="BI4999" i="7"/>
  <c r="BF5000" i="7"/>
  <c r="BG5000" i="7" s="1"/>
  <c r="BH5000" i="7" s="1"/>
  <c r="BI5000" i="7"/>
  <c r="BF5001" i="7"/>
  <c r="BG5001" i="7" s="1"/>
  <c r="BH5001" i="7" s="1"/>
  <c r="BI5001" i="7"/>
  <c r="BF5002" i="7"/>
  <c r="BG5002" i="7" s="1"/>
  <c r="BH5002" i="7" s="1"/>
  <c r="BI5002" i="7"/>
  <c r="BF5003" i="7"/>
  <c r="BG5003" i="7" s="1"/>
  <c r="BH5003" i="7" s="1"/>
  <c r="BI5003" i="7"/>
  <c r="BF5004" i="7"/>
  <c r="BG5004" i="7" s="1"/>
  <c r="BH5004" i="7" s="1"/>
  <c r="BI5004" i="7"/>
  <c r="BF5005" i="7"/>
  <c r="BG5005" i="7" s="1"/>
  <c r="BH5005" i="7" s="1"/>
  <c r="BI5005" i="7"/>
  <c r="BF5006" i="7"/>
  <c r="BG5006" i="7" s="1"/>
  <c r="BH5006" i="7" s="1"/>
  <c r="BI5006" i="7"/>
  <c r="BF5007" i="7"/>
  <c r="BG5007" i="7" s="1"/>
  <c r="BH5007" i="7" s="1"/>
  <c r="BI5007" i="7"/>
  <c r="BF5008" i="7"/>
  <c r="BG5008" i="7" s="1"/>
  <c r="BH5008" i="7" s="1"/>
  <c r="BI5008" i="7"/>
  <c r="BF5009" i="7"/>
  <c r="BG5009" i="7" s="1"/>
  <c r="BH5009" i="7" s="1"/>
  <c r="BI5009" i="7"/>
  <c r="BF5010" i="7"/>
  <c r="BG5010" i="7" s="1"/>
  <c r="BH5010" i="7" s="1"/>
  <c r="BI5010" i="7"/>
  <c r="BF5011" i="7"/>
  <c r="BG5011" i="7" s="1"/>
  <c r="BH5011" i="7" s="1"/>
  <c r="BI5011" i="7"/>
  <c r="BF5012" i="7"/>
  <c r="BG5012" i="7" s="1"/>
  <c r="BH5012" i="7" s="1"/>
  <c r="BI5012" i="7"/>
  <c r="BF5013" i="7"/>
  <c r="BG5013" i="7" s="1"/>
  <c r="BH5013" i="7" s="1"/>
  <c r="BI5013" i="7"/>
  <c r="BF5014" i="7"/>
  <c r="BG5014" i="7" s="1"/>
  <c r="BH5014" i="7" s="1"/>
  <c r="BI5014" i="7"/>
  <c r="BF5015" i="7"/>
  <c r="BG5015" i="7" s="1"/>
  <c r="BH5015" i="7" s="1"/>
  <c r="BI5015" i="7"/>
  <c r="BF5016" i="7"/>
  <c r="BG5016" i="7" s="1"/>
  <c r="BH5016" i="7" s="1"/>
  <c r="BI5016" i="7"/>
  <c r="BF5017" i="7"/>
  <c r="BG5017" i="7" s="1"/>
  <c r="BH5017" i="7" s="1"/>
  <c r="BI5017" i="7"/>
  <c r="BF5018" i="7"/>
  <c r="BG5018" i="7" s="1"/>
  <c r="BH5018" i="7" s="1"/>
  <c r="BI5018" i="7"/>
  <c r="BF5019" i="7"/>
  <c r="BG5019" i="7" s="1"/>
  <c r="BH5019" i="7" s="1"/>
  <c r="BI5019" i="7"/>
  <c r="BF5020" i="7"/>
  <c r="BG5020" i="7" s="1"/>
  <c r="BH5020" i="7" s="1"/>
  <c r="BI5020" i="7"/>
  <c r="BF5021" i="7"/>
  <c r="BG5021" i="7" s="1"/>
  <c r="BH5021" i="7" s="1"/>
  <c r="BI5021" i="7"/>
  <c r="BF5022" i="7"/>
  <c r="BG5022" i="7" s="1"/>
  <c r="BH5022" i="7" s="1"/>
  <c r="BI5022" i="7"/>
  <c r="BF5023" i="7"/>
  <c r="BG5023" i="7" s="1"/>
  <c r="BH5023" i="7" s="1"/>
  <c r="BI5023" i="7"/>
  <c r="BF5024" i="7"/>
  <c r="BG5024" i="7" s="1"/>
  <c r="BH5024" i="7" s="1"/>
  <c r="BI5024" i="7"/>
  <c r="BF5025" i="7"/>
  <c r="BG5025" i="7" s="1"/>
  <c r="BH5025" i="7" s="1"/>
  <c r="BI5025" i="7"/>
  <c r="BF5026" i="7"/>
  <c r="BG5026" i="7" s="1"/>
  <c r="BH5026" i="7" s="1"/>
  <c r="BI5026" i="7"/>
  <c r="BF5027" i="7"/>
  <c r="BG5027" i="7" s="1"/>
  <c r="BH5027" i="7" s="1"/>
  <c r="BI5027" i="7"/>
  <c r="BF5028" i="7"/>
  <c r="BG5028" i="7" s="1"/>
  <c r="BH5028" i="7" s="1"/>
  <c r="BI5028" i="7"/>
  <c r="BF5029" i="7"/>
  <c r="BG5029" i="7" s="1"/>
  <c r="BH5029" i="7" s="1"/>
  <c r="BI5029" i="7"/>
  <c r="BF5030" i="7"/>
  <c r="BG5030" i="7" s="1"/>
  <c r="BH5030" i="7" s="1"/>
  <c r="BI5030" i="7"/>
  <c r="BF5031" i="7"/>
  <c r="BG5031" i="7" s="1"/>
  <c r="BH5031" i="7" s="1"/>
  <c r="BI5031" i="7"/>
  <c r="BF5032" i="7"/>
  <c r="BG5032" i="7" s="1"/>
  <c r="BH5032" i="7" s="1"/>
  <c r="BI5032" i="7"/>
  <c r="BF5033" i="7"/>
  <c r="BG5033" i="7" s="1"/>
  <c r="BH5033" i="7" s="1"/>
  <c r="BI5033" i="7"/>
  <c r="BF5034" i="7"/>
  <c r="BG5034" i="7" s="1"/>
  <c r="BH5034" i="7" s="1"/>
  <c r="BI5034" i="7"/>
  <c r="BF5035" i="7"/>
  <c r="BG5035" i="7" s="1"/>
  <c r="BH5035" i="7" s="1"/>
  <c r="BI5035" i="7"/>
  <c r="BF5036" i="7"/>
  <c r="BG5036" i="7" s="1"/>
  <c r="BH5036" i="7" s="1"/>
  <c r="BI5036" i="7"/>
  <c r="BF5037" i="7"/>
  <c r="BG5037" i="7" s="1"/>
  <c r="BH5037" i="7" s="1"/>
  <c r="BI5037" i="7"/>
  <c r="BF5038" i="7"/>
  <c r="BG5038" i="7" s="1"/>
  <c r="BH5038" i="7" s="1"/>
  <c r="BI5038" i="7"/>
  <c r="BF5039" i="7"/>
  <c r="BG5039" i="7" s="1"/>
  <c r="BH5039" i="7" s="1"/>
  <c r="BI5039" i="7"/>
  <c r="BF5040" i="7"/>
  <c r="BG5040" i="7" s="1"/>
  <c r="BH5040" i="7" s="1"/>
  <c r="BI5040" i="7"/>
  <c r="BF5041" i="7"/>
  <c r="BG5041" i="7" s="1"/>
  <c r="BH5041" i="7" s="1"/>
  <c r="BI5041" i="7"/>
  <c r="BF5042" i="7"/>
  <c r="BG5042" i="7" s="1"/>
  <c r="BH5042" i="7" s="1"/>
  <c r="BI5042" i="7"/>
  <c r="BF5043" i="7"/>
  <c r="BG5043" i="7" s="1"/>
  <c r="BH5043" i="7" s="1"/>
  <c r="BI5043" i="7"/>
  <c r="BF5044" i="7"/>
  <c r="BG5044" i="7" s="1"/>
  <c r="BH5044" i="7" s="1"/>
  <c r="BI5044" i="7"/>
  <c r="BF5045" i="7"/>
  <c r="BG5045" i="7" s="1"/>
  <c r="BH5045" i="7" s="1"/>
  <c r="BI5045" i="7"/>
  <c r="BF5046" i="7"/>
  <c r="BG5046" i="7" s="1"/>
  <c r="BH5046" i="7" s="1"/>
  <c r="BI5046" i="7"/>
  <c r="BF5047" i="7"/>
  <c r="BG5047" i="7" s="1"/>
  <c r="BH5047" i="7" s="1"/>
  <c r="BI5047" i="7"/>
  <c r="BF5048" i="7"/>
  <c r="BG5048" i="7" s="1"/>
  <c r="BH5048" i="7" s="1"/>
  <c r="BI5048" i="7"/>
  <c r="BF5049" i="7"/>
  <c r="BG5049" i="7" s="1"/>
  <c r="BH5049" i="7" s="1"/>
  <c r="BI5049" i="7"/>
  <c r="BF5050" i="7"/>
  <c r="BG5050" i="7" s="1"/>
  <c r="BH5050" i="7" s="1"/>
  <c r="BI5050" i="7"/>
  <c r="BF5051" i="7"/>
  <c r="BG5051" i="7" s="1"/>
  <c r="BH5051" i="7" s="1"/>
  <c r="BI5051" i="7"/>
  <c r="BF5052" i="7"/>
  <c r="BG5052" i="7" s="1"/>
  <c r="BH5052" i="7" s="1"/>
  <c r="BI5052" i="7"/>
  <c r="BF5053" i="7"/>
  <c r="BG5053" i="7" s="1"/>
  <c r="BH5053" i="7" s="1"/>
  <c r="BI5053" i="7"/>
  <c r="BF5054" i="7"/>
  <c r="BG5054" i="7" s="1"/>
  <c r="BH5054" i="7" s="1"/>
  <c r="BI5054" i="7"/>
  <c r="BF5055" i="7"/>
  <c r="BG5055" i="7" s="1"/>
  <c r="BH5055" i="7" s="1"/>
  <c r="BI5055" i="7"/>
  <c r="BF5056" i="7"/>
  <c r="BG5056" i="7" s="1"/>
  <c r="BH5056" i="7" s="1"/>
  <c r="BI5056" i="7"/>
  <c r="BF5057" i="7"/>
  <c r="BG5057" i="7" s="1"/>
  <c r="BH5057" i="7" s="1"/>
  <c r="BI5057" i="7"/>
  <c r="BF5058" i="7"/>
  <c r="BG5058" i="7" s="1"/>
  <c r="BH5058" i="7" s="1"/>
  <c r="BI5058" i="7"/>
  <c r="BF5059" i="7"/>
  <c r="BG5059" i="7" s="1"/>
  <c r="BH5059" i="7" s="1"/>
  <c r="BI5059" i="7"/>
  <c r="BF5060" i="7"/>
  <c r="BG5060" i="7" s="1"/>
  <c r="BH5060" i="7" s="1"/>
  <c r="BI5060" i="7"/>
  <c r="BF5061" i="7"/>
  <c r="BG5061" i="7" s="1"/>
  <c r="BH5061" i="7" s="1"/>
  <c r="BI5061" i="7"/>
  <c r="BF5062" i="7"/>
  <c r="BG5062" i="7" s="1"/>
  <c r="BH5062" i="7" s="1"/>
  <c r="BI5062" i="7"/>
  <c r="BF5063" i="7"/>
  <c r="BG5063" i="7" s="1"/>
  <c r="BH5063" i="7" s="1"/>
  <c r="BI5063" i="7"/>
  <c r="BF5064" i="7"/>
  <c r="BG5064" i="7" s="1"/>
  <c r="BH5064" i="7" s="1"/>
  <c r="BI5064" i="7"/>
  <c r="BF5065" i="7"/>
  <c r="BG5065" i="7" s="1"/>
  <c r="BH5065" i="7" s="1"/>
  <c r="BI5065" i="7"/>
  <c r="BF4202" i="7"/>
  <c r="BG4202" i="7" s="1"/>
  <c r="BH4202" i="7" s="1"/>
  <c r="BI4202" i="7"/>
  <c r="BF4203" i="7"/>
  <c r="BG4203" i="7" s="1"/>
  <c r="BH4203" i="7" s="1"/>
  <c r="BI4203" i="7"/>
  <c r="BF4204" i="7"/>
  <c r="BG4204" i="7" s="1"/>
  <c r="BH4204" i="7" s="1"/>
  <c r="BI4204" i="7"/>
  <c r="BF4205" i="7"/>
  <c r="BG4205" i="7" s="1"/>
  <c r="BH4205" i="7" s="1"/>
  <c r="BI4205" i="7"/>
  <c r="BF4206" i="7"/>
  <c r="BG4206" i="7" s="1"/>
  <c r="BH4206" i="7" s="1"/>
  <c r="BI4206" i="7"/>
  <c r="BF4207" i="7"/>
  <c r="BG4207" i="7" s="1"/>
  <c r="BH4207" i="7" s="1"/>
  <c r="BI4207" i="7"/>
  <c r="BF4208" i="7"/>
  <c r="BG4208" i="7" s="1"/>
  <c r="BH4208" i="7" s="1"/>
  <c r="BI4208" i="7"/>
  <c r="BF4209" i="7"/>
  <c r="BG4209" i="7" s="1"/>
  <c r="BH4209" i="7" s="1"/>
  <c r="BI4209" i="7"/>
  <c r="BF4210" i="7"/>
  <c r="BG4210" i="7" s="1"/>
  <c r="BH4210" i="7" s="1"/>
  <c r="BI4210" i="7"/>
  <c r="BF4211" i="7"/>
  <c r="BG4211" i="7" s="1"/>
  <c r="BH4211" i="7" s="1"/>
  <c r="BI4211" i="7"/>
  <c r="BF4212" i="7"/>
  <c r="BG4212" i="7" s="1"/>
  <c r="BH4212" i="7" s="1"/>
  <c r="BI4212" i="7"/>
  <c r="BF4213" i="7"/>
  <c r="BG4213" i="7" s="1"/>
  <c r="BH4213" i="7" s="1"/>
  <c r="BI4213" i="7"/>
  <c r="BF4214" i="7"/>
  <c r="BG4214" i="7" s="1"/>
  <c r="BH4214" i="7" s="1"/>
  <c r="BI4214" i="7"/>
  <c r="BF4215" i="7"/>
  <c r="BG4215" i="7" s="1"/>
  <c r="BH4215" i="7" s="1"/>
  <c r="BI4215" i="7"/>
  <c r="BF4216" i="7"/>
  <c r="BG4216" i="7" s="1"/>
  <c r="BH4216" i="7" s="1"/>
  <c r="BI4216" i="7"/>
  <c r="BF4217" i="7"/>
  <c r="BG4217" i="7" s="1"/>
  <c r="BH4217" i="7" s="1"/>
  <c r="BI4217" i="7"/>
  <c r="BF4218" i="7"/>
  <c r="BG4218" i="7" s="1"/>
  <c r="BH4218" i="7" s="1"/>
  <c r="BI4218" i="7"/>
  <c r="BF4219" i="7"/>
  <c r="BG4219" i="7" s="1"/>
  <c r="BH4219" i="7" s="1"/>
  <c r="BI4219" i="7"/>
  <c r="BF4220" i="7"/>
  <c r="BG4220" i="7" s="1"/>
  <c r="BH4220" i="7" s="1"/>
  <c r="BI4220" i="7"/>
  <c r="BF4221" i="7"/>
  <c r="BG4221" i="7" s="1"/>
  <c r="BH4221" i="7" s="1"/>
  <c r="BI4221" i="7"/>
  <c r="BF4222" i="7"/>
  <c r="BG4222" i="7" s="1"/>
  <c r="BH4222" i="7" s="1"/>
  <c r="BI4222" i="7"/>
  <c r="BF4223" i="7"/>
  <c r="BG4223" i="7" s="1"/>
  <c r="BH4223" i="7" s="1"/>
  <c r="BI4223" i="7"/>
  <c r="BF4224" i="7"/>
  <c r="BG4224" i="7" s="1"/>
  <c r="BH4224" i="7" s="1"/>
  <c r="BI4224" i="7"/>
  <c r="BF4225" i="7"/>
  <c r="BG4225" i="7" s="1"/>
  <c r="BH4225" i="7" s="1"/>
  <c r="BI4225" i="7"/>
  <c r="BF4226" i="7"/>
  <c r="BG4226" i="7" s="1"/>
  <c r="BH4226" i="7" s="1"/>
  <c r="BI4226" i="7"/>
  <c r="BF4227" i="7"/>
  <c r="BG4227" i="7" s="1"/>
  <c r="BH4227" i="7" s="1"/>
  <c r="BI4227" i="7"/>
  <c r="BF4228" i="7"/>
  <c r="BG4228" i="7" s="1"/>
  <c r="BH4228" i="7" s="1"/>
  <c r="BI4228" i="7"/>
  <c r="BF4229" i="7"/>
  <c r="BG4229" i="7" s="1"/>
  <c r="BH4229" i="7" s="1"/>
  <c r="BI4229" i="7"/>
  <c r="BF4230" i="7"/>
  <c r="BG4230" i="7" s="1"/>
  <c r="BH4230" i="7" s="1"/>
  <c r="BI4230" i="7"/>
  <c r="BF4231" i="7"/>
  <c r="BG4231" i="7" s="1"/>
  <c r="BH4231" i="7" s="1"/>
  <c r="BI4231" i="7"/>
  <c r="BF4232" i="7"/>
  <c r="BG4232" i="7" s="1"/>
  <c r="BH4232" i="7" s="1"/>
  <c r="BI4232" i="7"/>
  <c r="BF4233" i="7"/>
  <c r="BG4233" i="7" s="1"/>
  <c r="BH4233" i="7" s="1"/>
  <c r="BI4233" i="7"/>
  <c r="BF4234" i="7"/>
  <c r="BG4234" i="7" s="1"/>
  <c r="BH4234" i="7" s="1"/>
  <c r="BI4234" i="7"/>
  <c r="BF4235" i="7"/>
  <c r="BG4235" i="7" s="1"/>
  <c r="BH4235" i="7" s="1"/>
  <c r="BI4235" i="7"/>
  <c r="BF4236" i="7"/>
  <c r="BG4236" i="7" s="1"/>
  <c r="BH4236" i="7" s="1"/>
  <c r="BI4236" i="7"/>
  <c r="BF4237" i="7"/>
  <c r="BG4237" i="7" s="1"/>
  <c r="BH4237" i="7" s="1"/>
  <c r="BI4237" i="7"/>
  <c r="BF4238" i="7"/>
  <c r="BG4238" i="7" s="1"/>
  <c r="BH4238" i="7" s="1"/>
  <c r="BI4238" i="7"/>
  <c r="BF4239" i="7"/>
  <c r="BG4239" i="7" s="1"/>
  <c r="BH4239" i="7" s="1"/>
  <c r="BI4239" i="7"/>
  <c r="BF4240" i="7"/>
  <c r="BG4240" i="7" s="1"/>
  <c r="BH4240" i="7" s="1"/>
  <c r="BI4240" i="7"/>
  <c r="BF4241" i="7"/>
  <c r="BG4241" i="7" s="1"/>
  <c r="BH4241" i="7" s="1"/>
  <c r="BI4241" i="7"/>
  <c r="BF4242" i="7"/>
  <c r="BG4242" i="7" s="1"/>
  <c r="BH4242" i="7" s="1"/>
  <c r="BI4242" i="7"/>
  <c r="BF4243" i="7"/>
  <c r="BG4243" i="7" s="1"/>
  <c r="BH4243" i="7" s="1"/>
  <c r="BI4243" i="7"/>
  <c r="BF4244" i="7"/>
  <c r="BG4244" i="7" s="1"/>
  <c r="BH4244" i="7" s="1"/>
  <c r="BI4244" i="7"/>
  <c r="BF4245" i="7"/>
  <c r="BG4245" i="7" s="1"/>
  <c r="BH4245" i="7" s="1"/>
  <c r="BI4245" i="7"/>
  <c r="BF4246" i="7"/>
  <c r="BG4246" i="7" s="1"/>
  <c r="BH4246" i="7" s="1"/>
  <c r="BI4246" i="7"/>
  <c r="BF4247" i="7"/>
  <c r="BG4247" i="7" s="1"/>
  <c r="BH4247" i="7" s="1"/>
  <c r="BI4247" i="7"/>
  <c r="BF4248" i="7"/>
  <c r="BG4248" i="7" s="1"/>
  <c r="BH4248" i="7" s="1"/>
  <c r="BI4248" i="7"/>
  <c r="BF4249" i="7"/>
  <c r="BG4249" i="7" s="1"/>
  <c r="BH4249" i="7" s="1"/>
  <c r="BI4249" i="7"/>
  <c r="BF4250" i="7"/>
  <c r="BG4250" i="7" s="1"/>
  <c r="BH4250" i="7" s="1"/>
  <c r="BI4250" i="7"/>
  <c r="BF4251" i="7"/>
  <c r="BG4251" i="7" s="1"/>
  <c r="BH4251" i="7" s="1"/>
  <c r="BI4251" i="7"/>
  <c r="BF4252" i="7"/>
  <c r="BG4252" i="7" s="1"/>
  <c r="BH4252" i="7" s="1"/>
  <c r="BI4252" i="7"/>
  <c r="BF4253" i="7"/>
  <c r="BG4253" i="7" s="1"/>
  <c r="BH4253" i="7" s="1"/>
  <c r="BI4253" i="7"/>
  <c r="BF4254" i="7"/>
  <c r="BG4254" i="7" s="1"/>
  <c r="BH4254" i="7" s="1"/>
  <c r="BI4254" i="7"/>
  <c r="BF4255" i="7"/>
  <c r="BG4255" i="7" s="1"/>
  <c r="BH4255" i="7" s="1"/>
  <c r="BI4255" i="7"/>
  <c r="BF4256" i="7"/>
  <c r="BG4256" i="7" s="1"/>
  <c r="BH4256" i="7" s="1"/>
  <c r="BI4256" i="7"/>
  <c r="BF4257" i="7"/>
  <c r="BG4257" i="7" s="1"/>
  <c r="BH4257" i="7" s="1"/>
  <c r="BI4257" i="7"/>
  <c r="BF4258" i="7"/>
  <c r="BG4258" i="7" s="1"/>
  <c r="BH4258" i="7" s="1"/>
  <c r="BI4258" i="7"/>
  <c r="BF4259" i="7"/>
  <c r="BG4259" i="7" s="1"/>
  <c r="BH4259" i="7" s="1"/>
  <c r="BI4259" i="7"/>
  <c r="BF4260" i="7"/>
  <c r="BG4260" i="7" s="1"/>
  <c r="BH4260" i="7" s="1"/>
  <c r="BI4260" i="7"/>
  <c r="BF4261" i="7"/>
  <c r="BG4261" i="7" s="1"/>
  <c r="BH4261" i="7" s="1"/>
  <c r="BI4261" i="7"/>
  <c r="BF4262" i="7"/>
  <c r="BG4262" i="7" s="1"/>
  <c r="BH4262" i="7" s="1"/>
  <c r="BI4262" i="7"/>
  <c r="BF4263" i="7"/>
  <c r="BG4263" i="7" s="1"/>
  <c r="BH4263" i="7" s="1"/>
  <c r="BI4263" i="7"/>
  <c r="BF4264" i="7"/>
  <c r="BG4264" i="7" s="1"/>
  <c r="BH4264" i="7" s="1"/>
  <c r="BI4264" i="7"/>
  <c r="BF4265" i="7"/>
  <c r="BG4265" i="7" s="1"/>
  <c r="BH4265" i="7" s="1"/>
  <c r="BI4265" i="7"/>
  <c r="BF4266" i="7"/>
  <c r="BG4266" i="7" s="1"/>
  <c r="BH4266" i="7" s="1"/>
  <c r="BI4266" i="7"/>
  <c r="BF4267" i="7"/>
  <c r="BG4267" i="7" s="1"/>
  <c r="BH4267" i="7" s="1"/>
  <c r="BI4267" i="7"/>
  <c r="BF4268" i="7"/>
  <c r="BG4268" i="7" s="1"/>
  <c r="BH4268" i="7" s="1"/>
  <c r="BI4268" i="7"/>
  <c r="BF4269" i="7"/>
  <c r="BG4269" i="7" s="1"/>
  <c r="BH4269" i="7" s="1"/>
  <c r="BI4269" i="7"/>
  <c r="BF4270" i="7"/>
  <c r="BG4270" i="7" s="1"/>
  <c r="BH4270" i="7" s="1"/>
  <c r="BI4270" i="7"/>
  <c r="BF4271" i="7"/>
  <c r="BG4271" i="7" s="1"/>
  <c r="BH4271" i="7" s="1"/>
  <c r="BI4271" i="7"/>
  <c r="BF4272" i="7"/>
  <c r="BG4272" i="7" s="1"/>
  <c r="BH4272" i="7" s="1"/>
  <c r="BI4272" i="7"/>
  <c r="BF4273" i="7"/>
  <c r="BG4273" i="7" s="1"/>
  <c r="BH4273" i="7" s="1"/>
  <c r="BI4273" i="7"/>
  <c r="BF4274" i="7"/>
  <c r="BG4274" i="7" s="1"/>
  <c r="BH4274" i="7" s="1"/>
  <c r="BI4274" i="7"/>
  <c r="BF4275" i="7"/>
  <c r="BG4275" i="7" s="1"/>
  <c r="BH4275" i="7" s="1"/>
  <c r="BI4275" i="7"/>
  <c r="BF4276" i="7"/>
  <c r="BG4276" i="7" s="1"/>
  <c r="BH4276" i="7" s="1"/>
  <c r="BI4276" i="7"/>
  <c r="BF4277" i="7"/>
  <c r="BG4277" i="7" s="1"/>
  <c r="BH4277" i="7" s="1"/>
  <c r="BI4277" i="7"/>
  <c r="BF4278" i="7"/>
  <c r="BG4278" i="7" s="1"/>
  <c r="BH4278" i="7" s="1"/>
  <c r="BI4278" i="7"/>
  <c r="BF4279" i="7"/>
  <c r="BG4279" i="7" s="1"/>
  <c r="BH4279" i="7" s="1"/>
  <c r="BI4279" i="7"/>
  <c r="BF4280" i="7"/>
  <c r="BG4280" i="7" s="1"/>
  <c r="BH4280" i="7" s="1"/>
  <c r="BI4280" i="7"/>
  <c r="BF4281" i="7"/>
  <c r="BG4281" i="7" s="1"/>
  <c r="BH4281" i="7" s="1"/>
  <c r="BI4281" i="7"/>
  <c r="BF4282" i="7"/>
  <c r="BG4282" i="7" s="1"/>
  <c r="BH4282" i="7" s="1"/>
  <c r="BI4282" i="7"/>
  <c r="BF4283" i="7"/>
  <c r="BG4283" i="7" s="1"/>
  <c r="BH4283" i="7" s="1"/>
  <c r="BI4283" i="7"/>
  <c r="BF4284" i="7"/>
  <c r="BG4284" i="7" s="1"/>
  <c r="BH4284" i="7" s="1"/>
  <c r="BI4284" i="7"/>
  <c r="BF4285" i="7"/>
  <c r="BG4285" i="7" s="1"/>
  <c r="BH4285" i="7" s="1"/>
  <c r="BI4285" i="7"/>
  <c r="BF4286" i="7"/>
  <c r="BG4286" i="7" s="1"/>
  <c r="BH4286" i="7" s="1"/>
  <c r="BI4286" i="7"/>
  <c r="BF4287" i="7"/>
  <c r="BG4287" i="7" s="1"/>
  <c r="BH4287" i="7" s="1"/>
  <c r="BI4287" i="7"/>
  <c r="BF4288" i="7"/>
  <c r="BG4288" i="7" s="1"/>
  <c r="BH4288" i="7" s="1"/>
  <c r="BI4288" i="7"/>
  <c r="BF4289" i="7"/>
  <c r="BG4289" i="7" s="1"/>
  <c r="BH4289" i="7" s="1"/>
  <c r="BI4289" i="7"/>
  <c r="BF4290" i="7"/>
  <c r="BG4290" i="7" s="1"/>
  <c r="BH4290" i="7" s="1"/>
  <c r="BI4290" i="7"/>
  <c r="BF4291" i="7"/>
  <c r="BG4291" i="7" s="1"/>
  <c r="BH4291" i="7" s="1"/>
  <c r="BI4291" i="7"/>
  <c r="BF4292" i="7"/>
  <c r="BG4292" i="7" s="1"/>
  <c r="BH4292" i="7" s="1"/>
  <c r="BI4292" i="7"/>
  <c r="BF4293" i="7"/>
  <c r="BG4293" i="7" s="1"/>
  <c r="BH4293" i="7" s="1"/>
  <c r="BI4293" i="7"/>
  <c r="BF4294" i="7"/>
  <c r="BG4294" i="7" s="1"/>
  <c r="BH4294" i="7" s="1"/>
  <c r="BI4294" i="7"/>
  <c r="BF4295" i="7"/>
  <c r="BG4295" i="7" s="1"/>
  <c r="BH4295" i="7" s="1"/>
  <c r="BI4295" i="7"/>
  <c r="BF4296" i="7"/>
  <c r="BG4296" i="7" s="1"/>
  <c r="BH4296" i="7" s="1"/>
  <c r="BI4296" i="7"/>
  <c r="BF4297" i="7"/>
  <c r="BG4297" i="7" s="1"/>
  <c r="BH4297" i="7" s="1"/>
  <c r="BI4297" i="7"/>
  <c r="BF4298" i="7"/>
  <c r="BG4298" i="7" s="1"/>
  <c r="BH4298" i="7" s="1"/>
  <c r="BI4298" i="7"/>
  <c r="BF4299" i="7"/>
  <c r="BG4299" i="7" s="1"/>
  <c r="BH4299" i="7" s="1"/>
  <c r="BI4299" i="7"/>
  <c r="BF4300" i="7"/>
  <c r="BG4300" i="7" s="1"/>
  <c r="BH4300" i="7" s="1"/>
  <c r="BI4300" i="7"/>
  <c r="BF4301" i="7"/>
  <c r="BG4301" i="7" s="1"/>
  <c r="BH4301" i="7" s="1"/>
  <c r="BI4301" i="7"/>
  <c r="BF4302" i="7"/>
  <c r="BG4302" i="7" s="1"/>
  <c r="BH4302" i="7" s="1"/>
  <c r="BI4302" i="7"/>
  <c r="BF4303" i="7"/>
  <c r="BG4303" i="7" s="1"/>
  <c r="BH4303" i="7" s="1"/>
  <c r="BI4303" i="7"/>
  <c r="BF4304" i="7"/>
  <c r="BG4304" i="7" s="1"/>
  <c r="BH4304" i="7" s="1"/>
  <c r="BI4304" i="7"/>
  <c r="BF4305" i="7"/>
  <c r="BG4305" i="7" s="1"/>
  <c r="BH4305" i="7" s="1"/>
  <c r="BI4305" i="7"/>
  <c r="BF4306" i="7"/>
  <c r="BG4306" i="7" s="1"/>
  <c r="BH4306" i="7" s="1"/>
  <c r="BI4306" i="7"/>
  <c r="BF4307" i="7"/>
  <c r="BG4307" i="7" s="1"/>
  <c r="BH4307" i="7" s="1"/>
  <c r="BI4307" i="7"/>
  <c r="BF4308" i="7"/>
  <c r="BG4308" i="7" s="1"/>
  <c r="BH4308" i="7" s="1"/>
  <c r="BI4308" i="7"/>
  <c r="BF4309" i="7"/>
  <c r="BG4309" i="7" s="1"/>
  <c r="BH4309" i="7" s="1"/>
  <c r="BI4309" i="7"/>
  <c r="BF4310" i="7"/>
  <c r="BG4310" i="7" s="1"/>
  <c r="BH4310" i="7" s="1"/>
  <c r="BI4310" i="7"/>
  <c r="BF4311" i="7"/>
  <c r="BG4311" i="7" s="1"/>
  <c r="BH4311" i="7" s="1"/>
  <c r="BI4311" i="7"/>
  <c r="BF4312" i="7"/>
  <c r="BG4312" i="7" s="1"/>
  <c r="BH4312" i="7" s="1"/>
  <c r="BI4312" i="7"/>
  <c r="BF4313" i="7"/>
  <c r="BG4313" i="7" s="1"/>
  <c r="BH4313" i="7" s="1"/>
  <c r="BI4313" i="7"/>
  <c r="BF4314" i="7"/>
  <c r="BG4314" i="7" s="1"/>
  <c r="BH4314" i="7" s="1"/>
  <c r="BI4314" i="7"/>
  <c r="BF4315" i="7"/>
  <c r="BG4315" i="7" s="1"/>
  <c r="BH4315" i="7" s="1"/>
  <c r="BI4315" i="7"/>
  <c r="BF4316" i="7"/>
  <c r="BG4316" i="7" s="1"/>
  <c r="BH4316" i="7" s="1"/>
  <c r="BI4316" i="7"/>
  <c r="BF4317" i="7"/>
  <c r="BG4317" i="7" s="1"/>
  <c r="BH4317" i="7" s="1"/>
  <c r="BI4317" i="7"/>
  <c r="BF4318" i="7"/>
  <c r="BG4318" i="7" s="1"/>
  <c r="BH4318" i="7" s="1"/>
  <c r="BI4318" i="7"/>
  <c r="BF4319" i="7"/>
  <c r="BG4319" i="7" s="1"/>
  <c r="BH4319" i="7" s="1"/>
  <c r="BI4319" i="7"/>
  <c r="BF4320" i="7"/>
  <c r="BG4320" i="7" s="1"/>
  <c r="BH4320" i="7" s="1"/>
  <c r="BI4320" i="7"/>
  <c r="BF4321" i="7"/>
  <c r="BG4321" i="7" s="1"/>
  <c r="BH4321" i="7" s="1"/>
  <c r="BI4321" i="7"/>
  <c r="BF4322" i="7"/>
  <c r="BG4322" i="7" s="1"/>
  <c r="BH4322" i="7" s="1"/>
  <c r="BI4322" i="7"/>
  <c r="BF4323" i="7"/>
  <c r="BG4323" i="7" s="1"/>
  <c r="BH4323" i="7" s="1"/>
  <c r="BI4323" i="7"/>
  <c r="BF4324" i="7"/>
  <c r="BG4324" i="7" s="1"/>
  <c r="BH4324" i="7" s="1"/>
  <c r="BI4324" i="7"/>
  <c r="BF4325" i="7"/>
  <c r="BG4325" i="7" s="1"/>
  <c r="BH4325" i="7" s="1"/>
  <c r="BI4325" i="7"/>
  <c r="BF4326" i="7"/>
  <c r="BG4326" i="7" s="1"/>
  <c r="BH4326" i="7" s="1"/>
  <c r="BI4326" i="7"/>
  <c r="BF4327" i="7"/>
  <c r="BG4327" i="7" s="1"/>
  <c r="BH4327" i="7" s="1"/>
  <c r="BI4327" i="7"/>
  <c r="BF4328" i="7"/>
  <c r="BG4328" i="7" s="1"/>
  <c r="BH4328" i="7" s="1"/>
  <c r="BI4328" i="7"/>
  <c r="BF4329" i="7"/>
  <c r="BG4329" i="7" s="1"/>
  <c r="BH4329" i="7" s="1"/>
  <c r="BI4329" i="7"/>
  <c r="BF4330" i="7"/>
  <c r="BG4330" i="7" s="1"/>
  <c r="BH4330" i="7" s="1"/>
  <c r="BI4330" i="7"/>
  <c r="BF4331" i="7"/>
  <c r="BG4331" i="7" s="1"/>
  <c r="BH4331" i="7" s="1"/>
  <c r="BI4331" i="7"/>
  <c r="BF4332" i="7"/>
  <c r="BG4332" i="7" s="1"/>
  <c r="BH4332" i="7" s="1"/>
  <c r="BI4332" i="7"/>
  <c r="BF4333" i="7"/>
  <c r="BG4333" i="7" s="1"/>
  <c r="BH4333" i="7" s="1"/>
  <c r="BI4333" i="7"/>
  <c r="BF4334" i="7"/>
  <c r="BG4334" i="7" s="1"/>
  <c r="BH4334" i="7" s="1"/>
  <c r="BI4334" i="7"/>
  <c r="BF4335" i="7"/>
  <c r="BG4335" i="7" s="1"/>
  <c r="BH4335" i="7" s="1"/>
  <c r="BI4335" i="7"/>
  <c r="BF4336" i="7"/>
  <c r="BG4336" i="7" s="1"/>
  <c r="BH4336" i="7" s="1"/>
  <c r="BI4336" i="7"/>
  <c r="BF4337" i="7"/>
  <c r="BG4337" i="7" s="1"/>
  <c r="BH4337" i="7" s="1"/>
  <c r="BI4337" i="7"/>
  <c r="BF4338" i="7"/>
  <c r="BG4338" i="7" s="1"/>
  <c r="BH4338" i="7" s="1"/>
  <c r="BI4338" i="7"/>
  <c r="BF4339" i="7"/>
  <c r="BG4339" i="7" s="1"/>
  <c r="BH4339" i="7" s="1"/>
  <c r="BI4339" i="7"/>
  <c r="BF4340" i="7"/>
  <c r="BG4340" i="7" s="1"/>
  <c r="BH4340" i="7" s="1"/>
  <c r="BI4340" i="7"/>
  <c r="BF4341" i="7"/>
  <c r="BG4341" i="7" s="1"/>
  <c r="BH4341" i="7" s="1"/>
  <c r="BI4341" i="7"/>
  <c r="BF4342" i="7"/>
  <c r="BG4342" i="7" s="1"/>
  <c r="BH4342" i="7" s="1"/>
  <c r="BI4342" i="7"/>
  <c r="BF4343" i="7"/>
  <c r="BG4343" i="7" s="1"/>
  <c r="BH4343" i="7" s="1"/>
  <c r="BI4343" i="7"/>
  <c r="BF4344" i="7"/>
  <c r="BG4344" i="7" s="1"/>
  <c r="BH4344" i="7" s="1"/>
  <c r="BI4344" i="7"/>
  <c r="BF4345" i="7"/>
  <c r="BG4345" i="7" s="1"/>
  <c r="BH4345" i="7" s="1"/>
  <c r="BI4345" i="7"/>
  <c r="BF4346" i="7"/>
  <c r="BG4346" i="7" s="1"/>
  <c r="BH4346" i="7" s="1"/>
  <c r="BI4346" i="7"/>
  <c r="BF4347" i="7"/>
  <c r="BG4347" i="7" s="1"/>
  <c r="BH4347" i="7" s="1"/>
  <c r="BI4347" i="7"/>
  <c r="BF4348" i="7"/>
  <c r="BG4348" i="7" s="1"/>
  <c r="BH4348" i="7" s="1"/>
  <c r="BI4348" i="7"/>
  <c r="BF4349" i="7"/>
  <c r="BG4349" i="7" s="1"/>
  <c r="BH4349" i="7" s="1"/>
  <c r="BI4349" i="7"/>
  <c r="BF4350" i="7"/>
  <c r="BG4350" i="7" s="1"/>
  <c r="BH4350" i="7" s="1"/>
  <c r="BI4350" i="7"/>
  <c r="BF4351" i="7"/>
  <c r="BG4351" i="7" s="1"/>
  <c r="BH4351" i="7" s="1"/>
  <c r="BI4351" i="7"/>
  <c r="BF4352" i="7"/>
  <c r="BG4352" i="7" s="1"/>
  <c r="BH4352" i="7" s="1"/>
  <c r="BI4352" i="7"/>
  <c r="BF4353" i="7"/>
  <c r="BG4353" i="7" s="1"/>
  <c r="BH4353" i="7" s="1"/>
  <c r="BI4353" i="7"/>
  <c r="BF4354" i="7"/>
  <c r="BG4354" i="7" s="1"/>
  <c r="BH4354" i="7" s="1"/>
  <c r="BI4354" i="7"/>
  <c r="BF4355" i="7"/>
  <c r="BG4355" i="7" s="1"/>
  <c r="BH4355" i="7" s="1"/>
  <c r="BI4355" i="7"/>
  <c r="BF4356" i="7"/>
  <c r="BG4356" i="7" s="1"/>
  <c r="BH4356" i="7" s="1"/>
  <c r="BI4356" i="7"/>
  <c r="BF4357" i="7"/>
  <c r="BG4357" i="7" s="1"/>
  <c r="BH4357" i="7" s="1"/>
  <c r="BI4357" i="7"/>
  <c r="BF4358" i="7"/>
  <c r="BG4358" i="7" s="1"/>
  <c r="BH4358" i="7" s="1"/>
  <c r="BI4358" i="7"/>
  <c r="BF4359" i="7"/>
  <c r="BG4359" i="7" s="1"/>
  <c r="BH4359" i="7" s="1"/>
  <c r="BI4359" i="7"/>
  <c r="BF4360" i="7"/>
  <c r="BG4360" i="7" s="1"/>
  <c r="BH4360" i="7" s="1"/>
  <c r="BI4360" i="7"/>
  <c r="BF4361" i="7"/>
  <c r="BG4361" i="7" s="1"/>
  <c r="BH4361" i="7" s="1"/>
  <c r="BI4361" i="7"/>
  <c r="BF4362" i="7"/>
  <c r="BG4362" i="7" s="1"/>
  <c r="BH4362" i="7" s="1"/>
  <c r="BI4362" i="7"/>
  <c r="BF4363" i="7"/>
  <c r="BG4363" i="7" s="1"/>
  <c r="BH4363" i="7" s="1"/>
  <c r="BI4363" i="7"/>
  <c r="BF4364" i="7"/>
  <c r="BG4364" i="7" s="1"/>
  <c r="BH4364" i="7" s="1"/>
  <c r="BI4364" i="7"/>
  <c r="BF4365" i="7"/>
  <c r="BG4365" i="7" s="1"/>
  <c r="BH4365" i="7" s="1"/>
  <c r="BI4365" i="7"/>
  <c r="BF4366" i="7"/>
  <c r="BG4366" i="7" s="1"/>
  <c r="BH4366" i="7" s="1"/>
  <c r="BI4366" i="7"/>
  <c r="BF4367" i="7"/>
  <c r="BG4367" i="7" s="1"/>
  <c r="BH4367" i="7" s="1"/>
  <c r="BI4367" i="7"/>
  <c r="BF4368" i="7"/>
  <c r="BG4368" i="7" s="1"/>
  <c r="BH4368" i="7" s="1"/>
  <c r="BI4368" i="7"/>
  <c r="BF4369" i="7"/>
  <c r="BG4369" i="7" s="1"/>
  <c r="BH4369" i="7" s="1"/>
  <c r="BI4369" i="7"/>
  <c r="BF4370" i="7"/>
  <c r="BG4370" i="7" s="1"/>
  <c r="BH4370" i="7" s="1"/>
  <c r="BI4370" i="7"/>
  <c r="BF4371" i="7"/>
  <c r="BG4371" i="7" s="1"/>
  <c r="BH4371" i="7" s="1"/>
  <c r="BI4371" i="7"/>
  <c r="BF4372" i="7"/>
  <c r="BG4372" i="7" s="1"/>
  <c r="BH4372" i="7" s="1"/>
  <c r="BI4372" i="7"/>
  <c r="BF4373" i="7"/>
  <c r="BG4373" i="7" s="1"/>
  <c r="BH4373" i="7" s="1"/>
  <c r="BI4373" i="7"/>
  <c r="BF4374" i="7"/>
  <c r="BG4374" i="7" s="1"/>
  <c r="BH4374" i="7" s="1"/>
  <c r="BI4374" i="7"/>
  <c r="BF4375" i="7"/>
  <c r="BG4375" i="7" s="1"/>
  <c r="BH4375" i="7" s="1"/>
  <c r="BI4375" i="7"/>
  <c r="BF4376" i="7"/>
  <c r="BG4376" i="7" s="1"/>
  <c r="BH4376" i="7" s="1"/>
  <c r="BI4376" i="7"/>
  <c r="BF4377" i="7"/>
  <c r="BG4377" i="7" s="1"/>
  <c r="BH4377" i="7" s="1"/>
  <c r="BI4377" i="7"/>
  <c r="BF4378" i="7"/>
  <c r="BG4378" i="7" s="1"/>
  <c r="BH4378" i="7" s="1"/>
  <c r="BI4378" i="7"/>
  <c r="BF4379" i="7"/>
  <c r="BG4379" i="7" s="1"/>
  <c r="BH4379" i="7" s="1"/>
  <c r="BI4379" i="7"/>
  <c r="BF4380" i="7"/>
  <c r="BG4380" i="7" s="1"/>
  <c r="BH4380" i="7" s="1"/>
  <c r="BI4380" i="7"/>
  <c r="BF4381" i="7"/>
  <c r="BG4381" i="7" s="1"/>
  <c r="BH4381" i="7" s="1"/>
  <c r="BI4381" i="7"/>
  <c r="BF4382" i="7"/>
  <c r="BG4382" i="7" s="1"/>
  <c r="BH4382" i="7" s="1"/>
  <c r="BI4382" i="7"/>
  <c r="BF4383" i="7"/>
  <c r="BG4383" i="7" s="1"/>
  <c r="BH4383" i="7" s="1"/>
  <c r="BI4383" i="7"/>
  <c r="BF4384" i="7"/>
  <c r="BG4384" i="7" s="1"/>
  <c r="BH4384" i="7" s="1"/>
  <c r="BI4384" i="7"/>
  <c r="BF4385" i="7"/>
  <c r="BG4385" i="7" s="1"/>
  <c r="BH4385" i="7" s="1"/>
  <c r="BI4385" i="7"/>
  <c r="BF4386" i="7"/>
  <c r="BG4386" i="7" s="1"/>
  <c r="BH4386" i="7" s="1"/>
  <c r="BI4386" i="7"/>
  <c r="BF4387" i="7"/>
  <c r="BG4387" i="7" s="1"/>
  <c r="BH4387" i="7" s="1"/>
  <c r="BI4387" i="7"/>
  <c r="BF4388" i="7"/>
  <c r="BG4388" i="7" s="1"/>
  <c r="BH4388" i="7" s="1"/>
  <c r="BI4388" i="7"/>
  <c r="BF4389" i="7"/>
  <c r="BG4389" i="7" s="1"/>
  <c r="BH4389" i="7" s="1"/>
  <c r="BI4389" i="7"/>
  <c r="BF4390" i="7"/>
  <c r="BG4390" i="7" s="1"/>
  <c r="BH4390" i="7" s="1"/>
  <c r="BI4390" i="7"/>
  <c r="BF4391" i="7"/>
  <c r="BG4391" i="7" s="1"/>
  <c r="BH4391" i="7" s="1"/>
  <c r="BI4391" i="7"/>
  <c r="BF4392" i="7"/>
  <c r="BG4392" i="7" s="1"/>
  <c r="BH4392" i="7" s="1"/>
  <c r="BI4392" i="7"/>
  <c r="BF4393" i="7"/>
  <c r="BG4393" i="7" s="1"/>
  <c r="BH4393" i="7" s="1"/>
  <c r="BI4393" i="7"/>
  <c r="BF4394" i="7"/>
  <c r="BG4394" i="7" s="1"/>
  <c r="BH4394" i="7" s="1"/>
  <c r="BI4394" i="7"/>
  <c r="BF4395" i="7"/>
  <c r="BG4395" i="7" s="1"/>
  <c r="BH4395" i="7" s="1"/>
  <c r="BI4395" i="7"/>
  <c r="BF4396" i="7"/>
  <c r="BG4396" i="7" s="1"/>
  <c r="BH4396" i="7" s="1"/>
  <c r="BI4396" i="7"/>
  <c r="BF4397" i="7"/>
  <c r="BG4397" i="7" s="1"/>
  <c r="BH4397" i="7" s="1"/>
  <c r="BI4397" i="7"/>
  <c r="BF4398" i="7"/>
  <c r="BG4398" i="7" s="1"/>
  <c r="BH4398" i="7" s="1"/>
  <c r="BI4398" i="7"/>
  <c r="BF4399" i="7"/>
  <c r="BG4399" i="7" s="1"/>
  <c r="BH4399" i="7" s="1"/>
  <c r="BI4399" i="7"/>
  <c r="BF4400" i="7"/>
  <c r="BG4400" i="7" s="1"/>
  <c r="BH4400" i="7" s="1"/>
  <c r="BI4400" i="7"/>
  <c r="BF4401" i="7"/>
  <c r="BG4401" i="7" s="1"/>
  <c r="BH4401" i="7" s="1"/>
  <c r="BI4401" i="7"/>
  <c r="BF4402" i="7"/>
  <c r="BG4402" i="7" s="1"/>
  <c r="BH4402" i="7" s="1"/>
  <c r="BI4402" i="7"/>
  <c r="BF4403" i="7"/>
  <c r="BG4403" i="7" s="1"/>
  <c r="BH4403" i="7" s="1"/>
  <c r="BI4403" i="7"/>
  <c r="BF4404" i="7"/>
  <c r="BG4404" i="7" s="1"/>
  <c r="BH4404" i="7" s="1"/>
  <c r="BI4404" i="7"/>
  <c r="BF4405" i="7"/>
  <c r="BG4405" i="7" s="1"/>
  <c r="BH4405" i="7" s="1"/>
  <c r="BI4405" i="7"/>
  <c r="BF4406" i="7"/>
  <c r="BG4406" i="7" s="1"/>
  <c r="BH4406" i="7" s="1"/>
  <c r="BI4406" i="7"/>
  <c r="BF4407" i="7"/>
  <c r="BG4407" i="7" s="1"/>
  <c r="BH4407" i="7" s="1"/>
  <c r="BI4407" i="7"/>
  <c r="BF4408" i="7"/>
  <c r="BG4408" i="7" s="1"/>
  <c r="BH4408" i="7" s="1"/>
  <c r="BI4408" i="7"/>
  <c r="BF4409" i="7"/>
  <c r="BG4409" i="7" s="1"/>
  <c r="BH4409" i="7" s="1"/>
  <c r="BI4409" i="7"/>
  <c r="BF4410" i="7"/>
  <c r="BG4410" i="7" s="1"/>
  <c r="BH4410" i="7" s="1"/>
  <c r="BI4410" i="7"/>
  <c r="BF4411" i="7"/>
  <c r="BG4411" i="7" s="1"/>
  <c r="BH4411" i="7" s="1"/>
  <c r="BI4411" i="7"/>
  <c r="BF4412" i="7"/>
  <c r="BG4412" i="7" s="1"/>
  <c r="BH4412" i="7" s="1"/>
  <c r="BI4412" i="7"/>
  <c r="BF4413" i="7"/>
  <c r="BG4413" i="7" s="1"/>
  <c r="BH4413" i="7" s="1"/>
  <c r="BI4413" i="7"/>
  <c r="BF4414" i="7"/>
  <c r="BG4414" i="7" s="1"/>
  <c r="BH4414" i="7" s="1"/>
  <c r="BI4414" i="7"/>
  <c r="BF4415" i="7"/>
  <c r="BG4415" i="7" s="1"/>
  <c r="BH4415" i="7" s="1"/>
  <c r="BI4415" i="7"/>
  <c r="BF4416" i="7"/>
  <c r="BG4416" i="7" s="1"/>
  <c r="BH4416" i="7" s="1"/>
  <c r="BI4416" i="7"/>
  <c r="BF4417" i="7"/>
  <c r="BG4417" i="7" s="1"/>
  <c r="BH4417" i="7" s="1"/>
  <c r="BI4417" i="7"/>
  <c r="BF4418" i="7"/>
  <c r="BG4418" i="7" s="1"/>
  <c r="BH4418" i="7" s="1"/>
  <c r="BI4418" i="7"/>
  <c r="BF4419" i="7"/>
  <c r="BG4419" i="7" s="1"/>
  <c r="BH4419" i="7" s="1"/>
  <c r="BI4419" i="7"/>
  <c r="BF4420" i="7"/>
  <c r="BG4420" i="7" s="1"/>
  <c r="BH4420" i="7" s="1"/>
  <c r="BI4420" i="7"/>
  <c r="BF4421" i="7"/>
  <c r="BG4421" i="7" s="1"/>
  <c r="BH4421" i="7" s="1"/>
  <c r="BI4421" i="7"/>
  <c r="BF4422" i="7"/>
  <c r="BG4422" i="7" s="1"/>
  <c r="BH4422" i="7" s="1"/>
  <c r="BI4422" i="7"/>
  <c r="BF4423" i="7"/>
  <c r="BG4423" i="7" s="1"/>
  <c r="BH4423" i="7" s="1"/>
  <c r="BI4423" i="7"/>
  <c r="BF4424" i="7"/>
  <c r="BG4424" i="7" s="1"/>
  <c r="BH4424" i="7" s="1"/>
  <c r="BI4424" i="7"/>
  <c r="BF4425" i="7"/>
  <c r="BG4425" i="7" s="1"/>
  <c r="BH4425" i="7" s="1"/>
  <c r="BI4425" i="7"/>
  <c r="BF4426" i="7"/>
  <c r="BG4426" i="7" s="1"/>
  <c r="BH4426" i="7" s="1"/>
  <c r="BI4426" i="7"/>
  <c r="BF4427" i="7"/>
  <c r="BG4427" i="7" s="1"/>
  <c r="BH4427" i="7" s="1"/>
  <c r="BI4427" i="7"/>
  <c r="BF4428" i="7"/>
  <c r="BG4428" i="7" s="1"/>
  <c r="BH4428" i="7" s="1"/>
  <c r="BI4428" i="7"/>
  <c r="BF4429" i="7"/>
  <c r="BG4429" i="7" s="1"/>
  <c r="BH4429" i="7" s="1"/>
  <c r="BI4429" i="7"/>
  <c r="BF4430" i="7"/>
  <c r="BG4430" i="7" s="1"/>
  <c r="BH4430" i="7" s="1"/>
  <c r="BI4430" i="7"/>
  <c r="BF4431" i="7"/>
  <c r="BG4431" i="7" s="1"/>
  <c r="BH4431" i="7" s="1"/>
  <c r="BI4431" i="7"/>
  <c r="BF4432" i="7"/>
  <c r="BG4432" i="7" s="1"/>
  <c r="BH4432" i="7" s="1"/>
  <c r="BI4432" i="7"/>
  <c r="BF4433" i="7"/>
  <c r="BG4433" i="7" s="1"/>
  <c r="BH4433" i="7" s="1"/>
  <c r="BI4433" i="7"/>
  <c r="BF4434" i="7"/>
  <c r="BG4434" i="7" s="1"/>
  <c r="BH4434" i="7" s="1"/>
  <c r="BI4434" i="7"/>
  <c r="BF4435" i="7"/>
  <c r="BG4435" i="7" s="1"/>
  <c r="BH4435" i="7" s="1"/>
  <c r="BI4435" i="7"/>
  <c r="BF4436" i="7"/>
  <c r="BG4436" i="7" s="1"/>
  <c r="BH4436" i="7" s="1"/>
  <c r="BI4436" i="7"/>
  <c r="BF4437" i="7"/>
  <c r="BG4437" i="7" s="1"/>
  <c r="BH4437" i="7" s="1"/>
  <c r="BI4437" i="7"/>
  <c r="BF4438" i="7"/>
  <c r="BG4438" i="7" s="1"/>
  <c r="BH4438" i="7" s="1"/>
  <c r="BI4438" i="7"/>
  <c r="BF4439" i="7"/>
  <c r="BG4439" i="7" s="1"/>
  <c r="BH4439" i="7" s="1"/>
  <c r="BI4439" i="7"/>
  <c r="BF4440" i="7"/>
  <c r="BG4440" i="7" s="1"/>
  <c r="BH4440" i="7" s="1"/>
  <c r="BI4440" i="7"/>
  <c r="BF4441" i="7"/>
  <c r="BG4441" i="7" s="1"/>
  <c r="BH4441" i="7" s="1"/>
  <c r="BI4441" i="7"/>
  <c r="BF4442" i="7"/>
  <c r="BG4442" i="7" s="1"/>
  <c r="BH4442" i="7" s="1"/>
  <c r="BI4442" i="7"/>
  <c r="BF4443" i="7"/>
  <c r="BG4443" i="7" s="1"/>
  <c r="BH4443" i="7" s="1"/>
  <c r="BI4443" i="7"/>
  <c r="BF4444" i="7"/>
  <c r="BG4444" i="7" s="1"/>
  <c r="BH4444" i="7" s="1"/>
  <c r="BI4444" i="7"/>
  <c r="BF4445" i="7"/>
  <c r="BG4445" i="7" s="1"/>
  <c r="BH4445" i="7" s="1"/>
  <c r="BI4445" i="7"/>
  <c r="BF4446" i="7"/>
  <c r="BG4446" i="7" s="1"/>
  <c r="BH4446" i="7" s="1"/>
  <c r="BI4446" i="7"/>
  <c r="BF4447" i="7"/>
  <c r="BG4447" i="7" s="1"/>
  <c r="BH4447" i="7" s="1"/>
  <c r="BI4447" i="7"/>
  <c r="BF4448" i="7"/>
  <c r="BG4448" i="7" s="1"/>
  <c r="BH4448" i="7" s="1"/>
  <c r="BI4448" i="7"/>
  <c r="BF4449" i="7"/>
  <c r="BG4449" i="7" s="1"/>
  <c r="BH4449" i="7" s="1"/>
  <c r="BI4449" i="7"/>
  <c r="BF4450" i="7"/>
  <c r="BG4450" i="7" s="1"/>
  <c r="BH4450" i="7" s="1"/>
  <c r="BI4450" i="7"/>
  <c r="BF4451" i="7"/>
  <c r="BG4451" i="7" s="1"/>
  <c r="BH4451" i="7" s="1"/>
  <c r="BI4451" i="7"/>
  <c r="BF4452" i="7"/>
  <c r="BG4452" i="7" s="1"/>
  <c r="BH4452" i="7" s="1"/>
  <c r="BI4452" i="7"/>
  <c r="BF4453" i="7"/>
  <c r="BG4453" i="7" s="1"/>
  <c r="BH4453" i="7" s="1"/>
  <c r="BI4453" i="7"/>
  <c r="BF4454" i="7"/>
  <c r="BG4454" i="7" s="1"/>
  <c r="BH4454" i="7" s="1"/>
  <c r="BI4454" i="7"/>
  <c r="BF4455" i="7"/>
  <c r="BG4455" i="7" s="1"/>
  <c r="BH4455" i="7" s="1"/>
  <c r="BI4455" i="7"/>
  <c r="BF4456" i="7"/>
  <c r="BG4456" i="7" s="1"/>
  <c r="BH4456" i="7" s="1"/>
  <c r="BI4456" i="7"/>
  <c r="BF4457" i="7"/>
  <c r="BG4457" i="7" s="1"/>
  <c r="BH4457" i="7" s="1"/>
  <c r="BI4457" i="7"/>
  <c r="BF4458" i="7"/>
  <c r="BG4458" i="7" s="1"/>
  <c r="BH4458" i="7" s="1"/>
  <c r="BI4458" i="7"/>
  <c r="BF4459" i="7"/>
  <c r="BG4459" i="7" s="1"/>
  <c r="BH4459" i="7" s="1"/>
  <c r="BI4459" i="7"/>
  <c r="BF4460" i="7"/>
  <c r="BG4460" i="7" s="1"/>
  <c r="BH4460" i="7" s="1"/>
  <c r="BI4460" i="7"/>
  <c r="BF4461" i="7"/>
  <c r="BG4461" i="7" s="1"/>
  <c r="BH4461" i="7" s="1"/>
  <c r="BI4461" i="7"/>
  <c r="BF4462" i="7"/>
  <c r="BG4462" i="7" s="1"/>
  <c r="BH4462" i="7" s="1"/>
  <c r="BI4462" i="7"/>
  <c r="BF4463" i="7"/>
  <c r="BG4463" i="7" s="1"/>
  <c r="BH4463" i="7" s="1"/>
  <c r="BI4463" i="7"/>
  <c r="BF4464" i="7"/>
  <c r="BG4464" i="7" s="1"/>
  <c r="BH4464" i="7" s="1"/>
  <c r="BI4464" i="7"/>
  <c r="BF4465" i="7"/>
  <c r="BG4465" i="7" s="1"/>
  <c r="BH4465" i="7" s="1"/>
  <c r="BI4465" i="7"/>
  <c r="BF4466" i="7"/>
  <c r="BG4466" i="7" s="1"/>
  <c r="BH4466" i="7" s="1"/>
  <c r="BI4466" i="7"/>
  <c r="BF4467" i="7"/>
  <c r="BG4467" i="7" s="1"/>
  <c r="BH4467" i="7" s="1"/>
  <c r="BI4467" i="7"/>
  <c r="BF4468" i="7"/>
  <c r="BG4468" i="7" s="1"/>
  <c r="BH4468" i="7" s="1"/>
  <c r="BI4468" i="7"/>
  <c r="BF4469" i="7"/>
  <c r="BG4469" i="7" s="1"/>
  <c r="BH4469" i="7" s="1"/>
  <c r="BI4469" i="7"/>
  <c r="BF4470" i="7"/>
  <c r="BG4470" i="7" s="1"/>
  <c r="BH4470" i="7" s="1"/>
  <c r="BI4470" i="7"/>
  <c r="BF4471" i="7"/>
  <c r="BG4471" i="7" s="1"/>
  <c r="BH4471" i="7" s="1"/>
  <c r="BI4471" i="7"/>
  <c r="BF4472" i="7"/>
  <c r="BG4472" i="7" s="1"/>
  <c r="BH4472" i="7" s="1"/>
  <c r="BI4472" i="7"/>
  <c r="BF4473" i="7"/>
  <c r="BG4473" i="7" s="1"/>
  <c r="BH4473" i="7" s="1"/>
  <c r="BI4473" i="7"/>
  <c r="BF4474" i="7"/>
  <c r="BG4474" i="7" s="1"/>
  <c r="BH4474" i="7" s="1"/>
  <c r="BI4474" i="7"/>
  <c r="BF4475" i="7"/>
  <c r="BG4475" i="7" s="1"/>
  <c r="BH4475" i="7" s="1"/>
  <c r="BI4475" i="7"/>
  <c r="BF4476" i="7"/>
  <c r="BG4476" i="7" s="1"/>
  <c r="BH4476" i="7" s="1"/>
  <c r="BI4476" i="7"/>
  <c r="BF4477" i="7"/>
  <c r="BG4477" i="7" s="1"/>
  <c r="BH4477" i="7" s="1"/>
  <c r="BI4477" i="7"/>
  <c r="BF4478" i="7"/>
  <c r="BG4478" i="7" s="1"/>
  <c r="BH4478" i="7" s="1"/>
  <c r="BI4478" i="7"/>
  <c r="BF4479" i="7"/>
  <c r="BG4479" i="7" s="1"/>
  <c r="BH4479" i="7" s="1"/>
  <c r="BI4479" i="7"/>
  <c r="BF4480" i="7"/>
  <c r="BG4480" i="7" s="1"/>
  <c r="BH4480" i="7" s="1"/>
  <c r="BI4480" i="7"/>
  <c r="BF4481" i="7"/>
  <c r="BG4481" i="7" s="1"/>
  <c r="BH4481" i="7" s="1"/>
  <c r="BI4481" i="7"/>
  <c r="BF4482" i="7"/>
  <c r="BG4482" i="7" s="1"/>
  <c r="BH4482" i="7" s="1"/>
  <c r="BI4482" i="7"/>
  <c r="BF4483" i="7"/>
  <c r="BG4483" i="7" s="1"/>
  <c r="BH4483" i="7" s="1"/>
  <c r="BI4483" i="7"/>
  <c r="BF4484" i="7"/>
  <c r="BG4484" i="7" s="1"/>
  <c r="BH4484" i="7" s="1"/>
  <c r="BI4484" i="7"/>
  <c r="BF4485" i="7"/>
  <c r="BG4485" i="7" s="1"/>
  <c r="BH4485" i="7" s="1"/>
  <c r="BI4485" i="7"/>
  <c r="BF4486" i="7"/>
  <c r="BG4486" i="7" s="1"/>
  <c r="BH4486" i="7" s="1"/>
  <c r="BI4486" i="7"/>
  <c r="BF4487" i="7"/>
  <c r="BG4487" i="7" s="1"/>
  <c r="BH4487" i="7" s="1"/>
  <c r="BI4487" i="7"/>
  <c r="BF4488" i="7"/>
  <c r="BG4488" i="7" s="1"/>
  <c r="BH4488" i="7" s="1"/>
  <c r="BI4488" i="7"/>
  <c r="BF4489" i="7"/>
  <c r="BG4489" i="7" s="1"/>
  <c r="BH4489" i="7" s="1"/>
  <c r="BI4489" i="7"/>
  <c r="BF4490" i="7"/>
  <c r="BG4490" i="7" s="1"/>
  <c r="BH4490" i="7" s="1"/>
  <c r="BI4490" i="7"/>
  <c r="BF4491" i="7"/>
  <c r="BG4491" i="7" s="1"/>
  <c r="BH4491" i="7" s="1"/>
  <c r="BI4491" i="7"/>
  <c r="BF4492" i="7"/>
  <c r="BG4492" i="7" s="1"/>
  <c r="BH4492" i="7" s="1"/>
  <c r="BI4492" i="7"/>
  <c r="BF4493" i="7"/>
  <c r="BG4493" i="7" s="1"/>
  <c r="BH4493" i="7" s="1"/>
  <c r="BI4493" i="7"/>
  <c r="BF4494" i="7"/>
  <c r="BG4494" i="7" s="1"/>
  <c r="BH4494" i="7" s="1"/>
  <c r="BI4494" i="7"/>
  <c r="BF4495" i="7"/>
  <c r="BG4495" i="7" s="1"/>
  <c r="BH4495" i="7" s="1"/>
  <c r="BI4495" i="7"/>
  <c r="BF4496" i="7"/>
  <c r="BG4496" i="7" s="1"/>
  <c r="BH4496" i="7" s="1"/>
  <c r="BI4496" i="7"/>
  <c r="BF4497" i="7"/>
  <c r="BG4497" i="7" s="1"/>
  <c r="BH4497" i="7" s="1"/>
  <c r="BI4497" i="7"/>
  <c r="BF4498" i="7"/>
  <c r="BG4498" i="7" s="1"/>
  <c r="BH4498" i="7" s="1"/>
  <c r="BI4498" i="7"/>
  <c r="BF4499" i="7"/>
  <c r="BG4499" i="7" s="1"/>
  <c r="BH4499" i="7" s="1"/>
  <c r="BI4499" i="7"/>
  <c r="BF4500" i="7"/>
  <c r="BG4500" i="7" s="1"/>
  <c r="BH4500" i="7" s="1"/>
  <c r="BI4500" i="7"/>
  <c r="BF4501" i="7"/>
  <c r="BG4501" i="7" s="1"/>
  <c r="BH4501" i="7" s="1"/>
  <c r="BI4501" i="7"/>
  <c r="BF4502" i="7"/>
  <c r="BG4502" i="7" s="1"/>
  <c r="BH4502" i="7" s="1"/>
  <c r="BI4502" i="7"/>
  <c r="BF4503" i="7"/>
  <c r="BG4503" i="7" s="1"/>
  <c r="BH4503" i="7" s="1"/>
  <c r="BI4503" i="7"/>
  <c r="BF4504" i="7"/>
  <c r="BG4504" i="7" s="1"/>
  <c r="BH4504" i="7" s="1"/>
  <c r="BI4504" i="7"/>
  <c r="BF4505" i="7"/>
  <c r="BG4505" i="7" s="1"/>
  <c r="BH4505" i="7" s="1"/>
  <c r="BI4505" i="7"/>
  <c r="BF4506" i="7"/>
  <c r="BG4506" i="7" s="1"/>
  <c r="BH4506" i="7" s="1"/>
  <c r="BI4506" i="7"/>
  <c r="BF4507" i="7"/>
  <c r="BG4507" i="7" s="1"/>
  <c r="BH4507" i="7" s="1"/>
  <c r="BI4507" i="7"/>
  <c r="BF4508" i="7"/>
  <c r="BG4508" i="7" s="1"/>
  <c r="BH4508" i="7" s="1"/>
  <c r="BI4508" i="7"/>
  <c r="BF4509" i="7"/>
  <c r="BG4509" i="7" s="1"/>
  <c r="BH4509" i="7" s="1"/>
  <c r="BI4509" i="7"/>
  <c r="BF4510" i="7"/>
  <c r="BG4510" i="7" s="1"/>
  <c r="BH4510" i="7" s="1"/>
  <c r="BI4510" i="7"/>
  <c r="BF4511" i="7"/>
  <c r="BG4511" i="7" s="1"/>
  <c r="BH4511" i="7" s="1"/>
  <c r="BI4511" i="7"/>
  <c r="BF4512" i="7"/>
  <c r="BG4512" i="7" s="1"/>
  <c r="BH4512" i="7" s="1"/>
  <c r="BI4512" i="7"/>
  <c r="BF4513" i="7"/>
  <c r="BG4513" i="7" s="1"/>
  <c r="BH4513" i="7" s="1"/>
  <c r="BI4513" i="7"/>
  <c r="BF4514" i="7"/>
  <c r="BG4514" i="7" s="1"/>
  <c r="BH4514" i="7" s="1"/>
  <c r="BI4514" i="7"/>
  <c r="BF4515" i="7"/>
  <c r="BG4515" i="7" s="1"/>
  <c r="BH4515" i="7" s="1"/>
  <c r="BI4515" i="7"/>
  <c r="BF4516" i="7"/>
  <c r="BG4516" i="7" s="1"/>
  <c r="BH4516" i="7" s="1"/>
  <c r="BI4516" i="7"/>
  <c r="BF4517" i="7"/>
  <c r="BG4517" i="7" s="1"/>
  <c r="BH4517" i="7" s="1"/>
  <c r="BI4517" i="7"/>
  <c r="BF4518" i="7"/>
  <c r="BG4518" i="7" s="1"/>
  <c r="BH4518" i="7" s="1"/>
  <c r="BI4518" i="7"/>
  <c r="BF4519" i="7"/>
  <c r="BG4519" i="7" s="1"/>
  <c r="BH4519" i="7" s="1"/>
  <c r="BI4519" i="7"/>
  <c r="BF4520" i="7"/>
  <c r="BG4520" i="7" s="1"/>
  <c r="BH4520" i="7" s="1"/>
  <c r="BI4520" i="7"/>
  <c r="BF4521" i="7"/>
  <c r="BG4521" i="7" s="1"/>
  <c r="BH4521" i="7" s="1"/>
  <c r="BI4521" i="7"/>
  <c r="BF4522" i="7"/>
  <c r="BG4522" i="7" s="1"/>
  <c r="BH4522" i="7" s="1"/>
  <c r="BI4522" i="7"/>
  <c r="BF4523" i="7"/>
  <c r="BG4523" i="7" s="1"/>
  <c r="BH4523" i="7" s="1"/>
  <c r="BI4523" i="7"/>
  <c r="BF4524" i="7"/>
  <c r="BG4524" i="7" s="1"/>
  <c r="BH4524" i="7" s="1"/>
  <c r="BI4524" i="7"/>
  <c r="BF4525" i="7"/>
  <c r="BG4525" i="7" s="1"/>
  <c r="BH4525" i="7" s="1"/>
  <c r="BI4525" i="7"/>
  <c r="BF4526" i="7"/>
  <c r="BG4526" i="7" s="1"/>
  <c r="BH4526" i="7" s="1"/>
  <c r="BI4526" i="7"/>
  <c r="BF4527" i="7"/>
  <c r="BG4527" i="7" s="1"/>
  <c r="BH4527" i="7" s="1"/>
  <c r="BI4527" i="7"/>
  <c r="BF4528" i="7"/>
  <c r="BG4528" i="7" s="1"/>
  <c r="BH4528" i="7" s="1"/>
  <c r="BI4528" i="7"/>
  <c r="BF4529" i="7"/>
  <c r="BG4529" i="7" s="1"/>
  <c r="BH4529" i="7" s="1"/>
  <c r="BI4529" i="7"/>
  <c r="BF4530" i="7"/>
  <c r="BG4530" i="7" s="1"/>
  <c r="BH4530" i="7" s="1"/>
  <c r="BI4530" i="7"/>
  <c r="BF4531" i="7"/>
  <c r="BG4531" i="7" s="1"/>
  <c r="BH4531" i="7" s="1"/>
  <c r="BI4531" i="7"/>
  <c r="BF4532" i="7"/>
  <c r="BG4532" i="7" s="1"/>
  <c r="BH4532" i="7" s="1"/>
  <c r="BI4532" i="7"/>
  <c r="BF4533" i="7"/>
  <c r="BG4533" i="7" s="1"/>
  <c r="BH4533" i="7" s="1"/>
  <c r="BI4533" i="7"/>
  <c r="BF4534" i="7"/>
  <c r="BG4534" i="7" s="1"/>
  <c r="BH4534" i="7" s="1"/>
  <c r="BI4534" i="7"/>
  <c r="BF4535" i="7"/>
  <c r="BG4535" i="7" s="1"/>
  <c r="BH4535" i="7" s="1"/>
  <c r="BI4535" i="7"/>
  <c r="BF4536" i="7"/>
  <c r="BG4536" i="7" s="1"/>
  <c r="BH4536" i="7" s="1"/>
  <c r="BI4536" i="7"/>
  <c r="BF4537" i="7"/>
  <c r="BG4537" i="7" s="1"/>
  <c r="BH4537" i="7" s="1"/>
  <c r="BI4537" i="7"/>
  <c r="BF4538" i="7"/>
  <c r="BG4538" i="7" s="1"/>
  <c r="BH4538" i="7" s="1"/>
  <c r="BI4538" i="7"/>
  <c r="BF4539" i="7"/>
  <c r="BG4539" i="7" s="1"/>
  <c r="BH4539" i="7" s="1"/>
  <c r="BI4539" i="7"/>
  <c r="BF4540" i="7"/>
  <c r="BG4540" i="7" s="1"/>
  <c r="BH4540" i="7" s="1"/>
  <c r="BI4540" i="7"/>
  <c r="BF4541" i="7"/>
  <c r="BG4541" i="7" s="1"/>
  <c r="BH4541" i="7" s="1"/>
  <c r="BI4541" i="7"/>
  <c r="BF4542" i="7"/>
  <c r="BG4542" i="7" s="1"/>
  <c r="BH4542" i="7" s="1"/>
  <c r="BI4542" i="7"/>
  <c r="BF4543" i="7"/>
  <c r="BG4543" i="7" s="1"/>
  <c r="BH4543" i="7" s="1"/>
  <c r="BI4543" i="7"/>
  <c r="BF4544" i="7"/>
  <c r="BG4544" i="7" s="1"/>
  <c r="BH4544" i="7" s="1"/>
  <c r="BI4544" i="7"/>
  <c r="BF4545" i="7"/>
  <c r="BG4545" i="7" s="1"/>
  <c r="BH4545" i="7" s="1"/>
  <c r="BI4545" i="7"/>
  <c r="BF4546" i="7"/>
  <c r="BG4546" i="7" s="1"/>
  <c r="BH4546" i="7" s="1"/>
  <c r="BI4546" i="7"/>
  <c r="BF4547" i="7"/>
  <c r="BG4547" i="7" s="1"/>
  <c r="BH4547" i="7" s="1"/>
  <c r="BI4547" i="7"/>
  <c r="BF4548" i="7"/>
  <c r="BG4548" i="7" s="1"/>
  <c r="BH4548" i="7" s="1"/>
  <c r="BI4548" i="7"/>
  <c r="BF4549" i="7"/>
  <c r="BG4549" i="7" s="1"/>
  <c r="BH4549" i="7" s="1"/>
  <c r="BI4549" i="7"/>
  <c r="BF4550" i="7"/>
  <c r="BG4550" i="7" s="1"/>
  <c r="BH4550" i="7" s="1"/>
  <c r="BI4550" i="7"/>
  <c r="BF4551" i="7"/>
  <c r="BG4551" i="7" s="1"/>
  <c r="BH4551" i="7" s="1"/>
  <c r="BI4551" i="7"/>
  <c r="BF4552" i="7"/>
  <c r="BG4552" i="7" s="1"/>
  <c r="BH4552" i="7" s="1"/>
  <c r="BI4552" i="7"/>
  <c r="BF4553" i="7"/>
  <c r="BG4553" i="7" s="1"/>
  <c r="BH4553" i="7" s="1"/>
  <c r="BI4553" i="7"/>
  <c r="BF4554" i="7"/>
  <c r="BG4554" i="7" s="1"/>
  <c r="BH4554" i="7" s="1"/>
  <c r="BI4554" i="7"/>
  <c r="BF4555" i="7"/>
  <c r="BG4555" i="7" s="1"/>
  <c r="BH4555" i="7" s="1"/>
  <c r="BI4555" i="7"/>
  <c r="BF4556" i="7"/>
  <c r="BG4556" i="7" s="1"/>
  <c r="BH4556" i="7" s="1"/>
  <c r="BI4556" i="7"/>
  <c r="BF4557" i="7"/>
  <c r="BG4557" i="7" s="1"/>
  <c r="BH4557" i="7" s="1"/>
  <c r="BI4557" i="7"/>
  <c r="BF4558" i="7"/>
  <c r="BG4558" i="7" s="1"/>
  <c r="BH4558" i="7" s="1"/>
  <c r="BI4558" i="7"/>
  <c r="BF4559" i="7"/>
  <c r="BG4559" i="7" s="1"/>
  <c r="BH4559" i="7" s="1"/>
  <c r="BI4559" i="7"/>
  <c r="BF4560" i="7"/>
  <c r="BG4560" i="7" s="1"/>
  <c r="BH4560" i="7" s="1"/>
  <c r="BI4560" i="7"/>
  <c r="BF4561" i="7"/>
  <c r="BG4561" i="7" s="1"/>
  <c r="BH4561" i="7" s="1"/>
  <c r="BI4561" i="7"/>
  <c r="BF4562" i="7"/>
  <c r="BG4562" i="7" s="1"/>
  <c r="BH4562" i="7" s="1"/>
  <c r="BI4562" i="7"/>
  <c r="BF4563" i="7"/>
  <c r="BG4563" i="7" s="1"/>
  <c r="BH4563" i="7" s="1"/>
  <c r="BI4563" i="7"/>
  <c r="BF4564" i="7"/>
  <c r="BG4564" i="7" s="1"/>
  <c r="BH4564" i="7" s="1"/>
  <c r="BI4564" i="7"/>
  <c r="BF4565" i="7"/>
  <c r="BG4565" i="7" s="1"/>
  <c r="BH4565" i="7" s="1"/>
  <c r="BI4565" i="7"/>
  <c r="BF4566" i="7"/>
  <c r="BG4566" i="7" s="1"/>
  <c r="BH4566" i="7" s="1"/>
  <c r="BI4566" i="7"/>
  <c r="BF4567" i="7"/>
  <c r="BG4567" i="7" s="1"/>
  <c r="BH4567" i="7" s="1"/>
  <c r="BI4567" i="7"/>
  <c r="BF4568" i="7"/>
  <c r="BG4568" i="7" s="1"/>
  <c r="BH4568" i="7" s="1"/>
  <c r="BI4568" i="7"/>
  <c r="BF4569" i="7"/>
  <c r="BG4569" i="7" s="1"/>
  <c r="BH4569" i="7" s="1"/>
  <c r="BI4569" i="7"/>
  <c r="BF4570" i="7"/>
  <c r="BG4570" i="7" s="1"/>
  <c r="BH4570" i="7" s="1"/>
  <c r="BI4570" i="7"/>
  <c r="BF4571" i="7"/>
  <c r="BG4571" i="7" s="1"/>
  <c r="BH4571" i="7" s="1"/>
  <c r="BI4571" i="7"/>
  <c r="BF4572" i="7"/>
  <c r="BG4572" i="7" s="1"/>
  <c r="BH4572" i="7" s="1"/>
  <c r="BI4572" i="7"/>
  <c r="BF4573" i="7"/>
  <c r="BG4573" i="7" s="1"/>
  <c r="BH4573" i="7" s="1"/>
  <c r="BI4573" i="7"/>
  <c r="BF4574" i="7"/>
  <c r="BG4574" i="7" s="1"/>
  <c r="BH4574" i="7" s="1"/>
  <c r="BI4574" i="7"/>
  <c r="BF4575" i="7"/>
  <c r="BG4575" i="7" s="1"/>
  <c r="BH4575" i="7" s="1"/>
  <c r="BI4575" i="7"/>
  <c r="BF4576" i="7"/>
  <c r="BG4576" i="7" s="1"/>
  <c r="BH4576" i="7" s="1"/>
  <c r="BI4576" i="7"/>
  <c r="BF4577" i="7"/>
  <c r="BG4577" i="7" s="1"/>
  <c r="BH4577" i="7" s="1"/>
  <c r="BI4577" i="7"/>
  <c r="BF4578" i="7"/>
  <c r="BG4578" i="7" s="1"/>
  <c r="BH4578" i="7" s="1"/>
  <c r="BI4578" i="7"/>
  <c r="BF4579" i="7"/>
  <c r="BG4579" i="7" s="1"/>
  <c r="BH4579" i="7" s="1"/>
  <c r="BI4579" i="7"/>
  <c r="BF4580" i="7"/>
  <c r="BG4580" i="7" s="1"/>
  <c r="BH4580" i="7" s="1"/>
  <c r="BI4580" i="7"/>
  <c r="BF4581" i="7"/>
  <c r="BG4581" i="7" s="1"/>
  <c r="BH4581" i="7" s="1"/>
  <c r="BI4581" i="7"/>
  <c r="BF4582" i="7"/>
  <c r="BG4582" i="7" s="1"/>
  <c r="BH4582" i="7" s="1"/>
  <c r="BI4582" i="7"/>
  <c r="BF4583" i="7"/>
  <c r="BG4583" i="7" s="1"/>
  <c r="BH4583" i="7" s="1"/>
  <c r="BI4583" i="7"/>
  <c r="BF4584" i="7"/>
  <c r="BG4584" i="7" s="1"/>
  <c r="BH4584" i="7" s="1"/>
  <c r="BI4584" i="7"/>
  <c r="BF4585" i="7"/>
  <c r="BG4585" i="7" s="1"/>
  <c r="BH4585" i="7" s="1"/>
  <c r="BI4585" i="7"/>
  <c r="BF4586" i="7"/>
  <c r="BG4586" i="7" s="1"/>
  <c r="BH4586" i="7" s="1"/>
  <c r="BI4586" i="7"/>
  <c r="BF4587" i="7"/>
  <c r="BG4587" i="7" s="1"/>
  <c r="BH4587" i="7" s="1"/>
  <c r="BI4587" i="7"/>
  <c r="BF4588" i="7"/>
  <c r="BG4588" i="7" s="1"/>
  <c r="BH4588" i="7" s="1"/>
  <c r="BI4588" i="7"/>
  <c r="BF4589" i="7"/>
  <c r="BG4589" i="7" s="1"/>
  <c r="BH4589" i="7" s="1"/>
  <c r="BI4589" i="7"/>
  <c r="BF4590" i="7"/>
  <c r="BG4590" i="7" s="1"/>
  <c r="BH4590" i="7" s="1"/>
  <c r="BI4590" i="7"/>
  <c r="BF4591" i="7"/>
  <c r="BG4591" i="7" s="1"/>
  <c r="BH4591" i="7" s="1"/>
  <c r="BI4591" i="7"/>
  <c r="BF4592" i="7"/>
  <c r="BG4592" i="7" s="1"/>
  <c r="BH4592" i="7" s="1"/>
  <c r="BI4592" i="7"/>
  <c r="BF4593" i="7"/>
  <c r="BG4593" i="7" s="1"/>
  <c r="BH4593" i="7" s="1"/>
  <c r="BI4593" i="7"/>
  <c r="BF4594" i="7"/>
  <c r="BG4594" i="7" s="1"/>
  <c r="BH4594" i="7" s="1"/>
  <c r="BI4594" i="7"/>
  <c r="BF4595" i="7"/>
  <c r="BG4595" i="7" s="1"/>
  <c r="BH4595" i="7" s="1"/>
  <c r="BI4595" i="7"/>
  <c r="BF4596" i="7"/>
  <c r="BG4596" i="7" s="1"/>
  <c r="BH4596" i="7" s="1"/>
  <c r="BI4596" i="7"/>
  <c r="BF4597" i="7"/>
  <c r="BG4597" i="7" s="1"/>
  <c r="BH4597" i="7" s="1"/>
  <c r="BI4597" i="7"/>
  <c r="BF4598" i="7"/>
  <c r="BG4598" i="7" s="1"/>
  <c r="BH4598" i="7" s="1"/>
  <c r="BI4598" i="7"/>
  <c r="BF4599" i="7"/>
  <c r="BG4599" i="7" s="1"/>
  <c r="BH4599" i="7" s="1"/>
  <c r="BI4599" i="7"/>
  <c r="BF4600" i="7"/>
  <c r="BG4600" i="7" s="1"/>
  <c r="BH4600" i="7" s="1"/>
  <c r="BI4600" i="7"/>
  <c r="BF4601" i="7"/>
  <c r="BG4601" i="7" s="1"/>
  <c r="BH4601" i="7" s="1"/>
  <c r="BI4601" i="7"/>
  <c r="BF4602" i="7"/>
  <c r="BG4602" i="7" s="1"/>
  <c r="BH4602" i="7" s="1"/>
  <c r="BI4602" i="7"/>
  <c r="BF4603" i="7"/>
  <c r="BG4603" i="7" s="1"/>
  <c r="BH4603" i="7" s="1"/>
  <c r="BI4603" i="7"/>
  <c r="BF4604" i="7"/>
  <c r="BG4604" i="7" s="1"/>
  <c r="BH4604" i="7" s="1"/>
  <c r="BI4604" i="7"/>
  <c r="BF4605" i="7"/>
  <c r="BG4605" i="7" s="1"/>
  <c r="BH4605" i="7" s="1"/>
  <c r="BI4605" i="7"/>
  <c r="BF4606" i="7"/>
  <c r="BG4606" i="7" s="1"/>
  <c r="BH4606" i="7" s="1"/>
  <c r="BI4606" i="7"/>
  <c r="BF4607" i="7"/>
  <c r="BG4607" i="7" s="1"/>
  <c r="BH4607" i="7" s="1"/>
  <c r="BI4607" i="7"/>
  <c r="BF4608" i="7"/>
  <c r="BG4608" i="7" s="1"/>
  <c r="BH4608" i="7" s="1"/>
  <c r="BI4608" i="7"/>
  <c r="BF4609" i="7"/>
  <c r="BG4609" i="7" s="1"/>
  <c r="BH4609" i="7" s="1"/>
  <c r="BI4609" i="7"/>
  <c r="BF4610" i="7"/>
  <c r="BG4610" i="7" s="1"/>
  <c r="BH4610" i="7" s="1"/>
  <c r="BI4610" i="7"/>
  <c r="BF4611" i="7"/>
  <c r="BG4611" i="7" s="1"/>
  <c r="BH4611" i="7" s="1"/>
  <c r="BI4611" i="7"/>
  <c r="BF4612" i="7"/>
  <c r="BG4612" i="7" s="1"/>
  <c r="BH4612" i="7" s="1"/>
  <c r="BI4612" i="7"/>
  <c r="BF4613" i="7"/>
  <c r="BG4613" i="7" s="1"/>
  <c r="BH4613" i="7" s="1"/>
  <c r="BI4613" i="7"/>
  <c r="BF4614" i="7"/>
  <c r="BG4614" i="7" s="1"/>
  <c r="BH4614" i="7" s="1"/>
  <c r="BI4614" i="7"/>
  <c r="BF4615" i="7"/>
  <c r="BG4615" i="7" s="1"/>
  <c r="BH4615" i="7" s="1"/>
  <c r="BI4615" i="7"/>
  <c r="BF4616" i="7"/>
  <c r="BG4616" i="7" s="1"/>
  <c r="BH4616" i="7" s="1"/>
  <c r="BI4616" i="7"/>
  <c r="BF4617" i="7"/>
  <c r="BG4617" i="7" s="1"/>
  <c r="BH4617" i="7" s="1"/>
  <c r="BI4617" i="7"/>
  <c r="BF4618" i="7"/>
  <c r="BG4618" i="7" s="1"/>
  <c r="BH4618" i="7" s="1"/>
  <c r="BI4618" i="7"/>
  <c r="BF4619" i="7"/>
  <c r="BG4619" i="7" s="1"/>
  <c r="BH4619" i="7" s="1"/>
  <c r="BI4619" i="7"/>
  <c r="BF4620" i="7"/>
  <c r="BG4620" i="7" s="1"/>
  <c r="BH4620" i="7" s="1"/>
  <c r="BI4620" i="7"/>
  <c r="BF4621" i="7"/>
  <c r="BG4621" i="7" s="1"/>
  <c r="BH4621" i="7" s="1"/>
  <c r="BI4621" i="7"/>
  <c r="BF4622" i="7"/>
  <c r="BG4622" i="7" s="1"/>
  <c r="BH4622" i="7" s="1"/>
  <c r="BI4622" i="7"/>
  <c r="BF4623" i="7"/>
  <c r="BG4623" i="7" s="1"/>
  <c r="BH4623" i="7" s="1"/>
  <c r="BI4623" i="7"/>
  <c r="BF4624" i="7"/>
  <c r="BG4624" i="7" s="1"/>
  <c r="BH4624" i="7" s="1"/>
  <c r="BI4624" i="7"/>
  <c r="BF4625" i="7"/>
  <c r="BG4625" i="7" s="1"/>
  <c r="BH4625" i="7" s="1"/>
  <c r="BI4625" i="7"/>
  <c r="BF4626" i="7"/>
  <c r="BG4626" i="7" s="1"/>
  <c r="BH4626" i="7" s="1"/>
  <c r="BI4626" i="7"/>
  <c r="BF4627" i="7"/>
  <c r="BG4627" i="7" s="1"/>
  <c r="BH4627" i="7" s="1"/>
  <c r="BI4627" i="7"/>
  <c r="BF4628" i="7"/>
  <c r="BG4628" i="7" s="1"/>
  <c r="BH4628" i="7" s="1"/>
  <c r="BI4628" i="7"/>
  <c r="BF4629" i="7"/>
  <c r="BG4629" i="7" s="1"/>
  <c r="BH4629" i="7" s="1"/>
  <c r="BI4629" i="7"/>
  <c r="BF4630" i="7"/>
  <c r="BG4630" i="7" s="1"/>
  <c r="BH4630" i="7" s="1"/>
  <c r="BI4630" i="7"/>
  <c r="BF4631" i="7"/>
  <c r="BG4631" i="7" s="1"/>
  <c r="BH4631" i="7" s="1"/>
  <c r="BI4631" i="7"/>
  <c r="BF4632" i="7"/>
  <c r="BG4632" i="7" s="1"/>
  <c r="BH4632" i="7" s="1"/>
  <c r="BI4632" i="7"/>
  <c r="BF4633" i="7"/>
  <c r="BG4633" i="7" s="1"/>
  <c r="BH4633" i="7" s="1"/>
  <c r="BI4633" i="7"/>
  <c r="BF4634" i="7"/>
  <c r="BG4634" i="7" s="1"/>
  <c r="BH4634" i="7" s="1"/>
  <c r="BI4634" i="7"/>
  <c r="BF4635" i="7"/>
  <c r="BG4635" i="7" s="1"/>
  <c r="BH4635" i="7" s="1"/>
  <c r="BI4635" i="7"/>
  <c r="BF4636" i="7"/>
  <c r="BG4636" i="7" s="1"/>
  <c r="BH4636" i="7" s="1"/>
  <c r="BI4636" i="7"/>
  <c r="BF4637" i="7"/>
  <c r="BG4637" i="7" s="1"/>
  <c r="BH4637" i="7" s="1"/>
  <c r="BI4637" i="7"/>
  <c r="BF4638" i="7"/>
  <c r="BG4638" i="7" s="1"/>
  <c r="BH4638" i="7" s="1"/>
  <c r="BI4638" i="7"/>
  <c r="BF4639" i="7"/>
  <c r="BG4639" i="7" s="1"/>
  <c r="BH4639" i="7" s="1"/>
  <c r="BI4639" i="7"/>
  <c r="BF4640" i="7"/>
  <c r="BG4640" i="7" s="1"/>
  <c r="BH4640" i="7" s="1"/>
  <c r="BI4640" i="7"/>
  <c r="BF4641" i="7"/>
  <c r="BG4641" i="7" s="1"/>
  <c r="BH4641" i="7" s="1"/>
  <c r="BI4641" i="7"/>
  <c r="BF4642" i="7"/>
  <c r="BG4642" i="7" s="1"/>
  <c r="BH4642" i="7" s="1"/>
  <c r="BI4642" i="7"/>
  <c r="BF4643" i="7"/>
  <c r="BG4643" i="7" s="1"/>
  <c r="BH4643" i="7" s="1"/>
  <c r="BI4643" i="7"/>
  <c r="BF4644" i="7"/>
  <c r="BG4644" i="7" s="1"/>
  <c r="BH4644" i="7" s="1"/>
  <c r="BI4644" i="7"/>
  <c r="BF4645" i="7"/>
  <c r="BG4645" i="7" s="1"/>
  <c r="BH4645" i="7" s="1"/>
  <c r="BI4645" i="7"/>
  <c r="BF4646" i="7"/>
  <c r="BG4646" i="7" s="1"/>
  <c r="BH4646" i="7" s="1"/>
  <c r="BI4646" i="7"/>
  <c r="BF4647" i="7"/>
  <c r="BG4647" i="7" s="1"/>
  <c r="BH4647" i="7" s="1"/>
  <c r="BI4647" i="7"/>
  <c r="BF4648" i="7"/>
  <c r="BG4648" i="7" s="1"/>
  <c r="BH4648" i="7" s="1"/>
  <c r="BI4648" i="7"/>
  <c r="BF4649" i="7"/>
  <c r="BG4649" i="7" s="1"/>
  <c r="BH4649" i="7" s="1"/>
  <c r="BI4649" i="7"/>
  <c r="BF4650" i="7"/>
  <c r="BG4650" i="7" s="1"/>
  <c r="BH4650" i="7" s="1"/>
  <c r="BI4650" i="7"/>
  <c r="BF4651" i="7"/>
  <c r="BG4651" i="7" s="1"/>
  <c r="BH4651" i="7" s="1"/>
  <c r="BI4651" i="7"/>
  <c r="BF4652" i="7"/>
  <c r="BG4652" i="7" s="1"/>
  <c r="BH4652" i="7" s="1"/>
  <c r="BI4652" i="7"/>
  <c r="BF4653" i="7"/>
  <c r="BG4653" i="7" s="1"/>
  <c r="BH4653" i="7" s="1"/>
  <c r="BI4653" i="7"/>
  <c r="BF4654" i="7"/>
  <c r="BG4654" i="7" s="1"/>
  <c r="BH4654" i="7" s="1"/>
  <c r="BI4654" i="7"/>
  <c r="BF4655" i="7"/>
  <c r="BG4655" i="7" s="1"/>
  <c r="BH4655" i="7" s="1"/>
  <c r="BI4655" i="7"/>
  <c r="BF4656" i="7"/>
  <c r="BG4656" i="7" s="1"/>
  <c r="BH4656" i="7" s="1"/>
  <c r="BI4656" i="7"/>
  <c r="BF4657" i="7"/>
  <c r="BG4657" i="7" s="1"/>
  <c r="BH4657" i="7" s="1"/>
  <c r="BI4657" i="7"/>
  <c r="BF4658" i="7"/>
  <c r="BG4658" i="7" s="1"/>
  <c r="BH4658" i="7" s="1"/>
  <c r="BI4658" i="7"/>
  <c r="BF4659" i="7"/>
  <c r="BG4659" i="7" s="1"/>
  <c r="BH4659" i="7" s="1"/>
  <c r="BI4659" i="7"/>
  <c r="BF4660" i="7"/>
  <c r="BG4660" i="7" s="1"/>
  <c r="BH4660" i="7" s="1"/>
  <c r="BI4660" i="7"/>
  <c r="BF4661" i="7"/>
  <c r="BG4661" i="7" s="1"/>
  <c r="BH4661" i="7" s="1"/>
  <c r="BI4661" i="7"/>
  <c r="BF4662" i="7"/>
  <c r="BG4662" i="7" s="1"/>
  <c r="BH4662" i="7" s="1"/>
  <c r="BI4662" i="7"/>
  <c r="BF4663" i="7"/>
  <c r="BG4663" i="7" s="1"/>
  <c r="BH4663" i="7" s="1"/>
  <c r="BI4663" i="7"/>
  <c r="BF4664" i="7"/>
  <c r="BG4664" i="7" s="1"/>
  <c r="BH4664" i="7" s="1"/>
  <c r="BI4664" i="7"/>
  <c r="BF4665" i="7"/>
  <c r="BG4665" i="7" s="1"/>
  <c r="BH4665" i="7" s="1"/>
  <c r="BI4665" i="7"/>
  <c r="BF4666" i="7"/>
  <c r="BG4666" i="7" s="1"/>
  <c r="BH4666" i="7" s="1"/>
  <c r="BI4666" i="7"/>
  <c r="BF4667" i="7"/>
  <c r="BG4667" i="7" s="1"/>
  <c r="BH4667" i="7" s="1"/>
  <c r="BI4667" i="7"/>
  <c r="BF4668" i="7"/>
  <c r="BG4668" i="7" s="1"/>
  <c r="BH4668" i="7" s="1"/>
  <c r="BI4668" i="7"/>
  <c r="BF4669" i="7"/>
  <c r="BG4669" i="7" s="1"/>
  <c r="BH4669" i="7" s="1"/>
  <c r="BI4669" i="7"/>
  <c r="BF4670" i="7"/>
  <c r="BG4670" i="7" s="1"/>
  <c r="BH4670" i="7" s="1"/>
  <c r="BI4670" i="7"/>
  <c r="BF4671" i="7"/>
  <c r="BG4671" i="7" s="1"/>
  <c r="BH4671" i="7" s="1"/>
  <c r="BI4671" i="7"/>
  <c r="BF4672" i="7"/>
  <c r="BG4672" i="7" s="1"/>
  <c r="BH4672" i="7" s="1"/>
  <c r="BI4672" i="7"/>
  <c r="BF4673" i="7"/>
  <c r="BG4673" i="7" s="1"/>
  <c r="BH4673" i="7" s="1"/>
  <c r="BI4673" i="7"/>
  <c r="BF4674" i="7"/>
  <c r="BG4674" i="7" s="1"/>
  <c r="BH4674" i="7" s="1"/>
  <c r="BI4674" i="7"/>
  <c r="BF4675" i="7"/>
  <c r="BG4675" i="7" s="1"/>
  <c r="BH4675" i="7" s="1"/>
  <c r="BI4675" i="7"/>
  <c r="BF4676" i="7"/>
  <c r="BG4676" i="7" s="1"/>
  <c r="BH4676" i="7" s="1"/>
  <c r="BI4676" i="7"/>
  <c r="BF4677" i="7"/>
  <c r="BG4677" i="7" s="1"/>
  <c r="BH4677" i="7" s="1"/>
  <c r="BI4677" i="7"/>
  <c r="BF4678" i="7"/>
  <c r="BG4678" i="7" s="1"/>
  <c r="BH4678" i="7" s="1"/>
  <c r="BI4678" i="7"/>
  <c r="BF4679" i="7"/>
  <c r="BG4679" i="7" s="1"/>
  <c r="BH4679" i="7" s="1"/>
  <c r="BI4679" i="7"/>
  <c r="BF4680" i="7"/>
  <c r="BG4680" i="7" s="1"/>
  <c r="BH4680" i="7" s="1"/>
  <c r="BI4680" i="7"/>
  <c r="BF4681" i="7"/>
  <c r="BG4681" i="7" s="1"/>
  <c r="BH4681" i="7" s="1"/>
  <c r="BI4681" i="7"/>
  <c r="BF4682" i="7"/>
  <c r="BG4682" i="7" s="1"/>
  <c r="BH4682" i="7" s="1"/>
  <c r="BI4682" i="7"/>
  <c r="BF4683" i="7"/>
  <c r="BG4683" i="7" s="1"/>
  <c r="BH4683" i="7" s="1"/>
  <c r="BI4683" i="7"/>
  <c r="BF4684" i="7"/>
  <c r="BG4684" i="7" s="1"/>
  <c r="BH4684" i="7" s="1"/>
  <c r="BI4684" i="7"/>
  <c r="BF4685" i="7"/>
  <c r="BG4685" i="7" s="1"/>
  <c r="BH4685" i="7" s="1"/>
  <c r="BI4685" i="7"/>
  <c r="BF4686" i="7"/>
  <c r="BG4686" i="7" s="1"/>
  <c r="BH4686" i="7" s="1"/>
  <c r="BI4686" i="7"/>
  <c r="BF4687" i="7"/>
  <c r="BG4687" i="7" s="1"/>
  <c r="BH4687" i="7" s="1"/>
  <c r="BI4687" i="7"/>
  <c r="BF4688" i="7"/>
  <c r="BG4688" i="7" s="1"/>
  <c r="BH4688" i="7" s="1"/>
  <c r="BI4688" i="7"/>
  <c r="BF4689" i="7"/>
  <c r="BG4689" i="7" s="1"/>
  <c r="BH4689" i="7" s="1"/>
  <c r="BI4689" i="7"/>
  <c r="BF4690" i="7"/>
  <c r="BG4690" i="7" s="1"/>
  <c r="BH4690" i="7" s="1"/>
  <c r="BI4690" i="7"/>
  <c r="BF4691" i="7"/>
  <c r="BG4691" i="7" s="1"/>
  <c r="BH4691" i="7" s="1"/>
  <c r="BI4691" i="7"/>
  <c r="BF4692" i="7"/>
  <c r="BG4692" i="7" s="1"/>
  <c r="BH4692" i="7" s="1"/>
  <c r="BI4692" i="7"/>
  <c r="BF4693" i="7"/>
  <c r="BG4693" i="7" s="1"/>
  <c r="BH4693" i="7" s="1"/>
  <c r="BI4693" i="7"/>
  <c r="BF4694" i="7"/>
  <c r="BG4694" i="7" s="1"/>
  <c r="BH4694" i="7" s="1"/>
  <c r="BI4694" i="7"/>
  <c r="BF4695" i="7"/>
  <c r="BG4695" i="7" s="1"/>
  <c r="BH4695" i="7" s="1"/>
  <c r="BI4695" i="7"/>
  <c r="BF4696" i="7"/>
  <c r="BG4696" i="7" s="1"/>
  <c r="BH4696" i="7" s="1"/>
  <c r="BI4696" i="7"/>
  <c r="BF4697" i="7"/>
  <c r="BG4697" i="7" s="1"/>
  <c r="BH4697" i="7" s="1"/>
  <c r="BI4697" i="7"/>
  <c r="BF4698" i="7"/>
  <c r="BG4698" i="7" s="1"/>
  <c r="BH4698" i="7" s="1"/>
  <c r="BI4698" i="7"/>
  <c r="BF4699" i="7"/>
  <c r="BG4699" i="7" s="1"/>
  <c r="BH4699" i="7" s="1"/>
  <c r="BI4699" i="7"/>
  <c r="BF4700" i="7"/>
  <c r="BG4700" i="7" s="1"/>
  <c r="BH4700" i="7" s="1"/>
  <c r="BI4700" i="7"/>
  <c r="BF4701" i="7"/>
  <c r="BG4701" i="7" s="1"/>
  <c r="BH4701" i="7" s="1"/>
  <c r="BI4701" i="7"/>
  <c r="BF4702" i="7"/>
  <c r="BG4702" i="7" s="1"/>
  <c r="BH4702" i="7" s="1"/>
  <c r="BI4702" i="7"/>
  <c r="BF4703" i="7"/>
  <c r="BG4703" i="7" s="1"/>
  <c r="BH4703" i="7" s="1"/>
  <c r="BI4703" i="7"/>
  <c r="BF4704" i="7"/>
  <c r="BG4704" i="7" s="1"/>
  <c r="BH4704" i="7" s="1"/>
  <c r="BI4704" i="7"/>
  <c r="BF4705" i="7"/>
  <c r="BG4705" i="7" s="1"/>
  <c r="BH4705" i="7" s="1"/>
  <c r="BI4705" i="7"/>
  <c r="BF4706" i="7"/>
  <c r="BG4706" i="7" s="1"/>
  <c r="BH4706" i="7" s="1"/>
  <c r="BI4706" i="7"/>
  <c r="BF4707" i="7"/>
  <c r="BG4707" i="7" s="1"/>
  <c r="BH4707" i="7" s="1"/>
  <c r="BI4707" i="7"/>
  <c r="BF4708" i="7"/>
  <c r="BG4708" i="7" s="1"/>
  <c r="BH4708" i="7" s="1"/>
  <c r="BI4708" i="7"/>
  <c r="BF4709" i="7"/>
  <c r="BG4709" i="7" s="1"/>
  <c r="BH4709" i="7" s="1"/>
  <c r="BI4709" i="7"/>
  <c r="BF4710" i="7"/>
  <c r="BG4710" i="7" s="1"/>
  <c r="BH4710" i="7" s="1"/>
  <c r="BI4710" i="7"/>
  <c r="BF4711" i="7"/>
  <c r="BG4711" i="7" s="1"/>
  <c r="BH4711" i="7" s="1"/>
  <c r="BI4711" i="7"/>
  <c r="BF4712" i="7"/>
  <c r="BG4712" i="7" s="1"/>
  <c r="BH4712" i="7" s="1"/>
  <c r="BI4712" i="7"/>
  <c r="BF4713" i="7"/>
  <c r="BG4713" i="7" s="1"/>
  <c r="BH4713" i="7" s="1"/>
  <c r="BI4713" i="7"/>
  <c r="BF4714" i="7"/>
  <c r="BG4714" i="7" s="1"/>
  <c r="BH4714" i="7" s="1"/>
  <c r="BI4714" i="7"/>
  <c r="BF4715" i="7"/>
  <c r="BG4715" i="7" s="1"/>
  <c r="BH4715" i="7" s="1"/>
  <c r="BI4715" i="7"/>
  <c r="BF4716" i="7"/>
  <c r="BG4716" i="7" s="1"/>
  <c r="BH4716" i="7" s="1"/>
  <c r="BI4716" i="7"/>
  <c r="BF4717" i="7"/>
  <c r="BG4717" i="7" s="1"/>
  <c r="BH4717" i="7" s="1"/>
  <c r="BI4717" i="7"/>
  <c r="BF4718" i="7"/>
  <c r="BG4718" i="7" s="1"/>
  <c r="BH4718" i="7" s="1"/>
  <c r="BI4718" i="7"/>
  <c r="BF4719" i="7"/>
  <c r="BG4719" i="7" s="1"/>
  <c r="BH4719" i="7" s="1"/>
  <c r="BI4719" i="7"/>
  <c r="BF4720" i="7"/>
  <c r="BG4720" i="7" s="1"/>
  <c r="BH4720" i="7" s="1"/>
  <c r="BI4720" i="7"/>
  <c r="BF4721" i="7"/>
  <c r="BG4721" i="7" s="1"/>
  <c r="BH4721" i="7" s="1"/>
  <c r="BI4721" i="7"/>
  <c r="BF4722" i="7"/>
  <c r="BG4722" i="7" s="1"/>
  <c r="BH4722" i="7" s="1"/>
  <c r="BI4722" i="7"/>
  <c r="BF4723" i="7"/>
  <c r="BG4723" i="7" s="1"/>
  <c r="BH4723" i="7" s="1"/>
  <c r="BI4723" i="7"/>
  <c r="BF4724" i="7"/>
  <c r="BG4724" i="7" s="1"/>
  <c r="BH4724" i="7" s="1"/>
  <c r="BI4724" i="7"/>
  <c r="BF4725" i="7"/>
  <c r="BG4725" i="7" s="1"/>
  <c r="BH4725" i="7" s="1"/>
  <c r="BI4725" i="7"/>
  <c r="BF4726" i="7"/>
  <c r="BG4726" i="7" s="1"/>
  <c r="BH4726" i="7" s="1"/>
  <c r="BI4726" i="7"/>
  <c r="BF4727" i="7"/>
  <c r="BG4727" i="7" s="1"/>
  <c r="BH4727" i="7" s="1"/>
  <c r="BI4727" i="7"/>
  <c r="BF4728" i="7"/>
  <c r="BG4728" i="7" s="1"/>
  <c r="BH4728" i="7" s="1"/>
  <c r="BI4728" i="7"/>
  <c r="BF4729" i="7"/>
  <c r="BG4729" i="7" s="1"/>
  <c r="BH4729" i="7" s="1"/>
  <c r="BI4729" i="7"/>
  <c r="BF4730" i="7"/>
  <c r="BG4730" i="7" s="1"/>
  <c r="BH4730" i="7" s="1"/>
  <c r="BI4730" i="7"/>
  <c r="BF4731" i="7"/>
  <c r="BG4731" i="7" s="1"/>
  <c r="BH4731" i="7" s="1"/>
  <c r="BI4731" i="7"/>
  <c r="BF4732" i="7"/>
  <c r="BG4732" i="7" s="1"/>
  <c r="BH4732" i="7" s="1"/>
  <c r="BI4732" i="7"/>
  <c r="BF4733" i="7"/>
  <c r="BG4733" i="7" s="1"/>
  <c r="BH4733" i="7" s="1"/>
  <c r="BI4733" i="7"/>
  <c r="BF4734" i="7"/>
  <c r="BG4734" i="7" s="1"/>
  <c r="BH4734" i="7" s="1"/>
  <c r="BI4734" i="7"/>
  <c r="BF4735" i="7"/>
  <c r="BG4735" i="7" s="1"/>
  <c r="BH4735" i="7" s="1"/>
  <c r="BI4735" i="7"/>
  <c r="BF4736" i="7"/>
  <c r="BG4736" i="7" s="1"/>
  <c r="BH4736" i="7" s="1"/>
  <c r="BI4736" i="7"/>
  <c r="BF4737" i="7"/>
  <c r="BG4737" i="7" s="1"/>
  <c r="BH4737" i="7" s="1"/>
  <c r="BI4737" i="7"/>
  <c r="BF4738" i="7"/>
  <c r="BG4738" i="7" s="1"/>
  <c r="BH4738" i="7" s="1"/>
  <c r="BI4738" i="7"/>
  <c r="BF4739" i="7"/>
  <c r="BG4739" i="7" s="1"/>
  <c r="BH4739" i="7" s="1"/>
  <c r="BI4739" i="7"/>
  <c r="BF4740" i="7"/>
  <c r="BG4740" i="7" s="1"/>
  <c r="BH4740" i="7" s="1"/>
  <c r="BI4740" i="7"/>
  <c r="BF4741" i="7"/>
  <c r="BG4741" i="7" s="1"/>
  <c r="BH4741" i="7" s="1"/>
  <c r="BI4741" i="7"/>
  <c r="BF4742" i="7"/>
  <c r="BG4742" i="7" s="1"/>
  <c r="BH4742" i="7" s="1"/>
  <c r="BI4742" i="7"/>
  <c r="BF4743" i="7"/>
  <c r="BG4743" i="7" s="1"/>
  <c r="BH4743" i="7" s="1"/>
  <c r="BI4743" i="7"/>
  <c r="BF4744" i="7"/>
  <c r="BG4744" i="7" s="1"/>
  <c r="BH4744" i="7" s="1"/>
  <c r="BI4744" i="7"/>
  <c r="BF4745" i="7"/>
  <c r="BG4745" i="7" s="1"/>
  <c r="BH4745" i="7" s="1"/>
  <c r="BI4745" i="7"/>
  <c r="BF4746" i="7"/>
  <c r="BG4746" i="7" s="1"/>
  <c r="BH4746" i="7" s="1"/>
  <c r="BI4746" i="7"/>
  <c r="BF4747" i="7"/>
  <c r="BG4747" i="7" s="1"/>
  <c r="BH4747" i="7" s="1"/>
  <c r="BI4747" i="7"/>
  <c r="BF4748" i="7"/>
  <c r="BG4748" i="7" s="1"/>
  <c r="BH4748" i="7" s="1"/>
  <c r="BI4748" i="7"/>
  <c r="BF4749" i="7"/>
  <c r="BG4749" i="7" s="1"/>
  <c r="BH4749" i="7" s="1"/>
  <c r="BI4749" i="7"/>
  <c r="BF4750" i="7"/>
  <c r="BG4750" i="7" s="1"/>
  <c r="BH4750" i="7" s="1"/>
  <c r="BI4750" i="7"/>
  <c r="BF4751" i="7"/>
  <c r="BG4751" i="7" s="1"/>
  <c r="BH4751" i="7" s="1"/>
  <c r="BI4751" i="7"/>
  <c r="BF4752" i="7"/>
  <c r="BG4752" i="7" s="1"/>
  <c r="BH4752" i="7" s="1"/>
  <c r="BI4752" i="7"/>
  <c r="BF4753" i="7"/>
  <c r="BG4753" i="7" s="1"/>
  <c r="BH4753" i="7" s="1"/>
  <c r="BI4753" i="7"/>
  <c r="BF4754" i="7"/>
  <c r="BG4754" i="7" s="1"/>
  <c r="BH4754" i="7" s="1"/>
  <c r="BI4754" i="7"/>
  <c r="BF4755" i="7"/>
  <c r="BG4755" i="7" s="1"/>
  <c r="BH4755" i="7" s="1"/>
  <c r="BI4755" i="7"/>
  <c r="BF4756" i="7"/>
  <c r="BG4756" i="7" s="1"/>
  <c r="BH4756" i="7" s="1"/>
  <c r="BI4756" i="7"/>
  <c r="BF4757" i="7"/>
  <c r="BG4757" i="7" s="1"/>
  <c r="BH4757" i="7" s="1"/>
  <c r="BI4757" i="7"/>
  <c r="BF4758" i="7"/>
  <c r="BG4758" i="7" s="1"/>
  <c r="BH4758" i="7" s="1"/>
  <c r="BI4758" i="7"/>
  <c r="BF4759" i="7"/>
  <c r="BG4759" i="7" s="1"/>
  <c r="BH4759" i="7" s="1"/>
  <c r="BI4759" i="7"/>
  <c r="BF4760" i="7"/>
  <c r="BG4760" i="7" s="1"/>
  <c r="BH4760" i="7" s="1"/>
  <c r="BI4760" i="7"/>
  <c r="BF4761" i="7"/>
  <c r="BG4761" i="7" s="1"/>
  <c r="BH4761" i="7" s="1"/>
  <c r="BI4761" i="7"/>
  <c r="BF4762" i="7"/>
  <c r="BG4762" i="7" s="1"/>
  <c r="BH4762" i="7" s="1"/>
  <c r="BI4762" i="7"/>
  <c r="BF4763" i="7"/>
  <c r="BG4763" i="7" s="1"/>
  <c r="BH4763" i="7" s="1"/>
  <c r="BI4763" i="7"/>
  <c r="BF4764" i="7"/>
  <c r="BG4764" i="7" s="1"/>
  <c r="BH4764" i="7" s="1"/>
  <c r="BI4764" i="7"/>
  <c r="BF4765" i="7"/>
  <c r="BG4765" i="7" s="1"/>
  <c r="BH4765" i="7" s="1"/>
  <c r="BI4765" i="7"/>
  <c r="BF4766" i="7"/>
  <c r="BG4766" i="7" s="1"/>
  <c r="BH4766" i="7" s="1"/>
  <c r="BI4766" i="7"/>
  <c r="BF4767" i="7"/>
  <c r="BG4767" i="7" s="1"/>
  <c r="BH4767" i="7" s="1"/>
  <c r="BI4767" i="7"/>
  <c r="BF4768" i="7"/>
  <c r="BG4768" i="7" s="1"/>
  <c r="BH4768" i="7" s="1"/>
  <c r="BI4768" i="7"/>
  <c r="BF4769" i="7"/>
  <c r="BG4769" i="7" s="1"/>
  <c r="BH4769" i="7" s="1"/>
  <c r="BI4769" i="7"/>
  <c r="BF4770" i="7"/>
  <c r="BG4770" i="7" s="1"/>
  <c r="BH4770" i="7" s="1"/>
  <c r="BI4770" i="7"/>
  <c r="BF4771" i="7"/>
  <c r="BG4771" i="7" s="1"/>
  <c r="BH4771" i="7" s="1"/>
  <c r="BI4771" i="7"/>
  <c r="BF4772" i="7"/>
  <c r="BG4772" i="7" s="1"/>
  <c r="BH4772" i="7" s="1"/>
  <c r="BI4772" i="7"/>
  <c r="BF4773" i="7"/>
  <c r="BG4773" i="7" s="1"/>
  <c r="BH4773" i="7" s="1"/>
  <c r="BI4773" i="7"/>
  <c r="BF4774" i="7"/>
  <c r="BG4774" i="7" s="1"/>
  <c r="BH4774" i="7" s="1"/>
  <c r="BI4774" i="7"/>
  <c r="BF4775" i="7"/>
  <c r="BG4775" i="7" s="1"/>
  <c r="BH4775" i="7" s="1"/>
  <c r="BI4775" i="7"/>
  <c r="BF4776" i="7"/>
  <c r="BG4776" i="7" s="1"/>
  <c r="BH4776" i="7" s="1"/>
  <c r="BI4776" i="7"/>
  <c r="BF4777" i="7"/>
  <c r="BG4777" i="7" s="1"/>
  <c r="BH4777" i="7" s="1"/>
  <c r="BI4777" i="7"/>
  <c r="BF4778" i="7"/>
  <c r="BG4778" i="7" s="1"/>
  <c r="BH4778" i="7" s="1"/>
  <c r="BI4778" i="7"/>
  <c r="BF4779" i="7"/>
  <c r="BG4779" i="7" s="1"/>
  <c r="BH4779" i="7" s="1"/>
  <c r="BI4779" i="7"/>
  <c r="BF4780" i="7"/>
  <c r="BG4780" i="7" s="1"/>
  <c r="BH4780" i="7" s="1"/>
  <c r="BI4780" i="7"/>
  <c r="BF4781" i="7"/>
  <c r="BG4781" i="7" s="1"/>
  <c r="BH4781" i="7" s="1"/>
  <c r="BI4781" i="7"/>
  <c r="BF4782" i="7"/>
  <c r="BG4782" i="7" s="1"/>
  <c r="BH4782" i="7" s="1"/>
  <c r="BI4782" i="7"/>
  <c r="BF4783" i="7"/>
  <c r="BG4783" i="7" s="1"/>
  <c r="BH4783" i="7" s="1"/>
  <c r="BI4783" i="7"/>
  <c r="BF4784" i="7"/>
  <c r="BG4784" i="7" s="1"/>
  <c r="BH4784" i="7" s="1"/>
  <c r="BI4784" i="7"/>
  <c r="BF4785" i="7"/>
  <c r="BG4785" i="7" s="1"/>
  <c r="BH4785" i="7" s="1"/>
  <c r="BI4785" i="7"/>
  <c r="BF4786" i="7"/>
  <c r="BG4786" i="7" s="1"/>
  <c r="BH4786" i="7" s="1"/>
  <c r="BI4786" i="7"/>
  <c r="BF4787" i="7"/>
  <c r="BG4787" i="7" s="1"/>
  <c r="BH4787" i="7" s="1"/>
  <c r="BI4787" i="7"/>
  <c r="BF4788" i="7"/>
  <c r="BG4788" i="7" s="1"/>
  <c r="BH4788" i="7" s="1"/>
  <c r="BI4788" i="7"/>
  <c r="BF4789" i="7"/>
  <c r="BG4789" i="7" s="1"/>
  <c r="BH4789" i="7" s="1"/>
  <c r="BI4789" i="7"/>
  <c r="BF4790" i="7"/>
  <c r="BG4790" i="7" s="1"/>
  <c r="BH4790" i="7" s="1"/>
  <c r="BI4790" i="7"/>
  <c r="BF4791" i="7"/>
  <c r="BG4791" i="7" s="1"/>
  <c r="BH4791" i="7" s="1"/>
  <c r="BI4791" i="7"/>
  <c r="BF4792" i="7"/>
  <c r="BG4792" i="7" s="1"/>
  <c r="BH4792" i="7" s="1"/>
  <c r="BI4792" i="7"/>
  <c r="BF4793" i="7"/>
  <c r="BG4793" i="7" s="1"/>
  <c r="BH4793" i="7" s="1"/>
  <c r="BI4793" i="7"/>
  <c r="BF4794" i="7"/>
  <c r="BG4794" i="7" s="1"/>
  <c r="BH4794" i="7" s="1"/>
  <c r="BI4794" i="7"/>
  <c r="BF4795" i="7"/>
  <c r="BG4795" i="7" s="1"/>
  <c r="BH4795" i="7" s="1"/>
  <c r="BI4795" i="7"/>
  <c r="BF4796" i="7"/>
  <c r="BG4796" i="7" s="1"/>
  <c r="BH4796" i="7" s="1"/>
  <c r="BI4796" i="7"/>
  <c r="BF4797" i="7"/>
  <c r="BG4797" i="7" s="1"/>
  <c r="BH4797" i="7" s="1"/>
  <c r="BI4797" i="7"/>
  <c r="BF4798" i="7"/>
  <c r="BG4798" i="7" s="1"/>
  <c r="BH4798" i="7" s="1"/>
  <c r="BI4798" i="7"/>
  <c r="BF4799" i="7"/>
  <c r="BG4799" i="7" s="1"/>
  <c r="BH4799" i="7" s="1"/>
  <c r="BI4799" i="7"/>
  <c r="BF4800" i="7"/>
  <c r="BG4800" i="7" s="1"/>
  <c r="BH4800" i="7" s="1"/>
  <c r="BI4800" i="7"/>
  <c r="BF4801" i="7"/>
  <c r="BG4801" i="7" s="1"/>
  <c r="BH4801" i="7" s="1"/>
  <c r="BI4801" i="7"/>
  <c r="BF4802" i="7"/>
  <c r="BG4802" i="7" s="1"/>
  <c r="BH4802" i="7" s="1"/>
  <c r="BI4802" i="7"/>
  <c r="BF4803" i="7"/>
  <c r="BG4803" i="7" s="1"/>
  <c r="BH4803" i="7" s="1"/>
  <c r="BI4803" i="7"/>
  <c r="BF4804" i="7"/>
  <c r="BG4804" i="7" s="1"/>
  <c r="BH4804" i="7" s="1"/>
  <c r="BI4804" i="7"/>
  <c r="BF4805" i="7"/>
  <c r="BG4805" i="7" s="1"/>
  <c r="BH4805" i="7" s="1"/>
  <c r="BI4805" i="7"/>
  <c r="BF4806" i="7"/>
  <c r="BG4806" i="7" s="1"/>
  <c r="BH4806" i="7" s="1"/>
  <c r="BI4806" i="7"/>
  <c r="BF4807" i="7"/>
  <c r="BG4807" i="7" s="1"/>
  <c r="BH4807" i="7" s="1"/>
  <c r="BI4807" i="7"/>
  <c r="BF4808" i="7"/>
  <c r="BG4808" i="7" s="1"/>
  <c r="BH4808" i="7" s="1"/>
  <c r="BI4808" i="7"/>
  <c r="BF4809" i="7"/>
  <c r="BG4809" i="7" s="1"/>
  <c r="BH4809" i="7" s="1"/>
  <c r="BI4809" i="7"/>
  <c r="BF4810" i="7"/>
  <c r="BG4810" i="7" s="1"/>
  <c r="BH4810" i="7" s="1"/>
  <c r="BI4810" i="7"/>
  <c r="BF4811" i="7"/>
  <c r="BG4811" i="7" s="1"/>
  <c r="BH4811" i="7" s="1"/>
  <c r="BI4811" i="7"/>
  <c r="BF4812" i="7"/>
  <c r="BG4812" i="7" s="1"/>
  <c r="BH4812" i="7" s="1"/>
  <c r="BI4812" i="7"/>
  <c r="BF4813" i="7"/>
  <c r="BG4813" i="7" s="1"/>
  <c r="BH4813" i="7" s="1"/>
  <c r="BI4813" i="7"/>
  <c r="BF4814" i="7"/>
  <c r="BG4814" i="7" s="1"/>
  <c r="BH4814" i="7" s="1"/>
  <c r="BI4814" i="7"/>
  <c r="BF4815" i="7"/>
  <c r="BG4815" i="7" s="1"/>
  <c r="BH4815" i="7" s="1"/>
  <c r="BI4815" i="7"/>
  <c r="BF4816" i="7"/>
  <c r="BG4816" i="7" s="1"/>
  <c r="BH4816" i="7" s="1"/>
  <c r="BI4816" i="7"/>
  <c r="BF4817" i="7"/>
  <c r="BG4817" i="7" s="1"/>
  <c r="BH4817" i="7" s="1"/>
  <c r="BI4817" i="7"/>
  <c r="BF4818" i="7"/>
  <c r="BG4818" i="7" s="1"/>
  <c r="BH4818" i="7" s="1"/>
  <c r="BI4818" i="7"/>
  <c r="BF4819" i="7"/>
  <c r="BG4819" i="7" s="1"/>
  <c r="BH4819" i="7" s="1"/>
  <c r="BI4819" i="7"/>
  <c r="BF4820" i="7"/>
  <c r="BG4820" i="7" s="1"/>
  <c r="BH4820" i="7" s="1"/>
  <c r="BI4820" i="7"/>
  <c r="BF4821" i="7"/>
  <c r="BG4821" i="7" s="1"/>
  <c r="BH4821" i="7" s="1"/>
  <c r="BI4821" i="7"/>
  <c r="BF4822" i="7"/>
  <c r="BG4822" i="7" s="1"/>
  <c r="BH4822" i="7" s="1"/>
  <c r="BI4822" i="7"/>
  <c r="BF4823" i="7"/>
  <c r="BG4823" i="7" s="1"/>
  <c r="BH4823" i="7" s="1"/>
  <c r="BI4823" i="7"/>
  <c r="BF4824" i="7"/>
  <c r="BG4824" i="7" s="1"/>
  <c r="BH4824" i="7" s="1"/>
  <c r="BI4824" i="7"/>
  <c r="BF4825" i="7"/>
  <c r="BG4825" i="7" s="1"/>
  <c r="BH4825" i="7" s="1"/>
  <c r="BI4825" i="7"/>
  <c r="BF4826" i="7"/>
  <c r="BG4826" i="7" s="1"/>
  <c r="BH4826" i="7" s="1"/>
  <c r="BI4826" i="7"/>
  <c r="BF4827" i="7"/>
  <c r="BG4827" i="7" s="1"/>
  <c r="BH4827" i="7" s="1"/>
  <c r="BI4827" i="7"/>
  <c r="BF4828" i="7"/>
  <c r="BG4828" i="7" s="1"/>
  <c r="BH4828" i="7" s="1"/>
  <c r="BI4828" i="7"/>
  <c r="BF2976" i="7"/>
  <c r="BG2976" i="7" s="1"/>
  <c r="BH2976" i="7" s="1"/>
  <c r="BF2977" i="7"/>
  <c r="BG2977" i="7" s="1"/>
  <c r="BH2977" i="7" s="1"/>
  <c r="BF2978" i="7"/>
  <c r="BG2978" i="7" s="1"/>
  <c r="BH2978" i="7" s="1"/>
  <c r="BF2979" i="7"/>
  <c r="BG2979" i="7" s="1"/>
  <c r="BH2979" i="7" s="1"/>
  <c r="BF2980" i="7"/>
  <c r="BG2980" i="7" s="1"/>
  <c r="BH2980" i="7" s="1"/>
  <c r="BF2981" i="7"/>
  <c r="BG2981" i="7" s="1"/>
  <c r="BH2981" i="7" s="1"/>
  <c r="BF2982" i="7"/>
  <c r="BG2982" i="7" s="1"/>
  <c r="BH2982" i="7" s="1"/>
  <c r="BF2983" i="7"/>
  <c r="BG2983" i="7" s="1"/>
  <c r="BH2983" i="7" s="1"/>
  <c r="BF2984" i="7"/>
  <c r="BG2984" i="7" s="1"/>
  <c r="BH2984" i="7" s="1"/>
  <c r="BF2985" i="7"/>
  <c r="BG2985" i="7" s="1"/>
  <c r="BH2985" i="7" s="1"/>
  <c r="BF2986" i="7"/>
  <c r="BG2986" i="7" s="1"/>
  <c r="BH2986" i="7" s="1"/>
  <c r="BF2987" i="7"/>
  <c r="BG2987" i="7" s="1"/>
  <c r="BH2987" i="7" s="1"/>
  <c r="BF2988" i="7"/>
  <c r="BG2988" i="7" s="1"/>
  <c r="BH2988" i="7" s="1"/>
  <c r="BF2989" i="7"/>
  <c r="BG2989" i="7" s="1"/>
  <c r="BH2989" i="7" s="1"/>
  <c r="BF2990" i="7"/>
  <c r="BG2990" i="7" s="1"/>
  <c r="BH2990" i="7" s="1"/>
  <c r="BF2991" i="7"/>
  <c r="BG2991" i="7" s="1"/>
  <c r="BH2991" i="7" s="1"/>
  <c r="BF2992" i="7"/>
  <c r="BG2992" i="7" s="1"/>
  <c r="BH2992" i="7" s="1"/>
  <c r="BF2993" i="7"/>
  <c r="BG2993" i="7" s="1"/>
  <c r="BH2993" i="7" s="1"/>
  <c r="BF2994" i="7"/>
  <c r="BG2994" i="7" s="1"/>
  <c r="BH2994" i="7" s="1"/>
  <c r="BF2995" i="7"/>
  <c r="BG2995" i="7" s="1"/>
  <c r="BH2995" i="7" s="1"/>
  <c r="BF2996" i="7"/>
  <c r="BG2996" i="7" s="1"/>
  <c r="BH2996" i="7" s="1"/>
  <c r="BF2997" i="7"/>
  <c r="BG2997" i="7" s="1"/>
  <c r="BH2997" i="7" s="1"/>
  <c r="BF2998" i="7"/>
  <c r="BG2998" i="7" s="1"/>
  <c r="BH2998" i="7" s="1"/>
  <c r="BF2999" i="7"/>
  <c r="BG2999" i="7" s="1"/>
  <c r="BH2999" i="7" s="1"/>
  <c r="BF3000" i="7"/>
  <c r="BG3000" i="7" s="1"/>
  <c r="BH3000" i="7" s="1"/>
  <c r="BF3001" i="7"/>
  <c r="BG3001" i="7" s="1"/>
  <c r="BH3001" i="7" s="1"/>
  <c r="BF3002" i="7"/>
  <c r="BG3002" i="7" s="1"/>
  <c r="BH3002" i="7" s="1"/>
  <c r="BF3003" i="7"/>
  <c r="BG3003" i="7" s="1"/>
  <c r="BH3003" i="7" s="1"/>
  <c r="BF3004" i="7"/>
  <c r="BG3004" i="7" s="1"/>
  <c r="BH3004" i="7" s="1"/>
  <c r="BF3005" i="7"/>
  <c r="BG3005" i="7" s="1"/>
  <c r="BH3005" i="7" s="1"/>
  <c r="BF3006" i="7"/>
  <c r="BG3006" i="7" s="1"/>
  <c r="BH3006" i="7" s="1"/>
  <c r="BF3007" i="7"/>
  <c r="BG3007" i="7" s="1"/>
  <c r="BH3007" i="7" s="1"/>
  <c r="BF3008" i="7"/>
  <c r="BG3008" i="7" s="1"/>
  <c r="BH3008" i="7" s="1"/>
  <c r="BF3009" i="7"/>
  <c r="BG3009" i="7" s="1"/>
  <c r="BH3009" i="7" s="1"/>
  <c r="BF3010" i="7"/>
  <c r="BG3010" i="7" s="1"/>
  <c r="BH3010" i="7" s="1"/>
  <c r="BF3011" i="7"/>
  <c r="BG3011" i="7" s="1"/>
  <c r="BH3011" i="7" s="1"/>
  <c r="BF3012" i="7"/>
  <c r="BG3012" i="7" s="1"/>
  <c r="BH3012" i="7" s="1"/>
  <c r="BF3013" i="7"/>
  <c r="BG3013" i="7" s="1"/>
  <c r="BH3013" i="7" s="1"/>
  <c r="BF3014" i="7"/>
  <c r="BG3014" i="7" s="1"/>
  <c r="BH3014" i="7" s="1"/>
  <c r="BF3015" i="7"/>
  <c r="BG3015" i="7" s="1"/>
  <c r="BH3015" i="7" s="1"/>
  <c r="BF3016" i="7"/>
  <c r="BG3016" i="7" s="1"/>
  <c r="BH3016" i="7" s="1"/>
  <c r="BF3017" i="7"/>
  <c r="BG3017" i="7" s="1"/>
  <c r="BH3017" i="7" s="1"/>
  <c r="BF3018" i="7"/>
  <c r="BG3018" i="7" s="1"/>
  <c r="BH3018" i="7" s="1"/>
  <c r="BF3019" i="7"/>
  <c r="BG3019" i="7" s="1"/>
  <c r="BH3019" i="7" s="1"/>
  <c r="BF3020" i="7"/>
  <c r="BG3020" i="7" s="1"/>
  <c r="BH3020" i="7" s="1"/>
  <c r="BF3021" i="7"/>
  <c r="BG3021" i="7" s="1"/>
  <c r="BH3021" i="7" s="1"/>
  <c r="BF3022" i="7"/>
  <c r="BG3022" i="7" s="1"/>
  <c r="BH3022" i="7" s="1"/>
  <c r="BF3023" i="7"/>
  <c r="BG3023" i="7" s="1"/>
  <c r="BH3023" i="7" s="1"/>
  <c r="BF3024" i="7"/>
  <c r="BG3024" i="7" s="1"/>
  <c r="BH3024" i="7" s="1"/>
  <c r="BF3025" i="7"/>
  <c r="BG3025" i="7" s="1"/>
  <c r="BH3025" i="7" s="1"/>
  <c r="BF3026" i="7"/>
  <c r="BG3026" i="7" s="1"/>
  <c r="BH3026" i="7" s="1"/>
  <c r="BF3027" i="7"/>
  <c r="BG3027" i="7" s="1"/>
  <c r="BH3027" i="7" s="1"/>
  <c r="BF3028" i="7"/>
  <c r="BG3028" i="7" s="1"/>
  <c r="BH3028" i="7" s="1"/>
  <c r="BF3029" i="7"/>
  <c r="BG3029" i="7" s="1"/>
  <c r="BH3029" i="7" s="1"/>
  <c r="BF3030" i="7"/>
  <c r="BG3030" i="7" s="1"/>
  <c r="BH3030" i="7" s="1"/>
  <c r="BF3031" i="7"/>
  <c r="BG3031" i="7" s="1"/>
  <c r="BH3031" i="7" s="1"/>
  <c r="BF3032" i="7"/>
  <c r="BG3032" i="7" s="1"/>
  <c r="BH3032" i="7" s="1"/>
  <c r="BF3033" i="7"/>
  <c r="BG3033" i="7" s="1"/>
  <c r="BH3033" i="7" s="1"/>
  <c r="BF3034" i="7"/>
  <c r="BG3034" i="7" s="1"/>
  <c r="BH3034" i="7" s="1"/>
  <c r="BF3035" i="7"/>
  <c r="BG3035" i="7" s="1"/>
  <c r="BH3035" i="7" s="1"/>
  <c r="BF3036" i="7"/>
  <c r="BG3036" i="7" s="1"/>
  <c r="BH3036" i="7" s="1"/>
  <c r="BF3037" i="7"/>
  <c r="BG3037" i="7" s="1"/>
  <c r="BH3037" i="7" s="1"/>
  <c r="BF3038" i="7"/>
  <c r="BG3038" i="7" s="1"/>
  <c r="BH3038" i="7" s="1"/>
  <c r="BF3039" i="7"/>
  <c r="BG3039" i="7" s="1"/>
  <c r="BH3039" i="7" s="1"/>
  <c r="BF3040" i="7"/>
  <c r="BG3040" i="7" s="1"/>
  <c r="BH3040" i="7" s="1"/>
  <c r="BF3041" i="7"/>
  <c r="BG3041" i="7" s="1"/>
  <c r="BH3041" i="7" s="1"/>
  <c r="BF3042" i="7"/>
  <c r="BG3042" i="7" s="1"/>
  <c r="BH3042" i="7" s="1"/>
  <c r="BF3043" i="7"/>
  <c r="BG3043" i="7" s="1"/>
  <c r="BH3043" i="7" s="1"/>
  <c r="BF3044" i="7"/>
  <c r="BG3044" i="7" s="1"/>
  <c r="BH3044" i="7" s="1"/>
  <c r="BF3045" i="7"/>
  <c r="BG3045" i="7" s="1"/>
  <c r="BH3045" i="7" s="1"/>
  <c r="BF3046" i="7"/>
  <c r="BG3046" i="7" s="1"/>
  <c r="BH3046" i="7" s="1"/>
  <c r="BF3047" i="7"/>
  <c r="BG3047" i="7" s="1"/>
  <c r="BH3047" i="7" s="1"/>
  <c r="BF3048" i="7"/>
  <c r="BG3048" i="7" s="1"/>
  <c r="BH3048" i="7" s="1"/>
  <c r="BF3049" i="7"/>
  <c r="BG3049" i="7" s="1"/>
  <c r="BH3049" i="7" s="1"/>
  <c r="BF3050" i="7"/>
  <c r="BG3050" i="7" s="1"/>
  <c r="BH3050" i="7" s="1"/>
  <c r="BF3051" i="7"/>
  <c r="BG3051" i="7" s="1"/>
  <c r="BH3051" i="7" s="1"/>
  <c r="BF3052" i="7"/>
  <c r="BG3052" i="7" s="1"/>
  <c r="BH3052" i="7" s="1"/>
  <c r="BF3053" i="7"/>
  <c r="BG3053" i="7" s="1"/>
  <c r="BH3053" i="7" s="1"/>
  <c r="BF3054" i="7"/>
  <c r="BG3054" i="7" s="1"/>
  <c r="BH3054" i="7" s="1"/>
  <c r="BF3055" i="7"/>
  <c r="BG3055" i="7" s="1"/>
  <c r="BH3055" i="7" s="1"/>
  <c r="BF3056" i="7"/>
  <c r="BG3056" i="7" s="1"/>
  <c r="BH3056" i="7" s="1"/>
  <c r="BF3057" i="7"/>
  <c r="BG3057" i="7" s="1"/>
  <c r="BH3057" i="7" s="1"/>
  <c r="BF3058" i="7"/>
  <c r="BG3058" i="7" s="1"/>
  <c r="BH3058" i="7" s="1"/>
  <c r="BF3059" i="7"/>
  <c r="BG3059" i="7" s="1"/>
  <c r="BH3059" i="7" s="1"/>
  <c r="BF3060" i="7"/>
  <c r="BG3060" i="7" s="1"/>
  <c r="BH3060" i="7" s="1"/>
  <c r="BF3061" i="7"/>
  <c r="BG3061" i="7" s="1"/>
  <c r="BH3061" i="7" s="1"/>
  <c r="BF3062" i="7"/>
  <c r="BG3062" i="7" s="1"/>
  <c r="BH3062" i="7" s="1"/>
  <c r="BF3063" i="7"/>
  <c r="BG3063" i="7" s="1"/>
  <c r="BH3063" i="7" s="1"/>
  <c r="BF3064" i="7"/>
  <c r="BG3064" i="7" s="1"/>
  <c r="BH3064" i="7" s="1"/>
  <c r="BF3065" i="7"/>
  <c r="BG3065" i="7" s="1"/>
  <c r="BH3065" i="7" s="1"/>
  <c r="BF3066" i="7"/>
  <c r="BG3066" i="7" s="1"/>
  <c r="BH3066" i="7" s="1"/>
  <c r="BF3067" i="7"/>
  <c r="BG3067" i="7" s="1"/>
  <c r="BH3067" i="7" s="1"/>
  <c r="BF3068" i="7"/>
  <c r="BG3068" i="7" s="1"/>
  <c r="BH3068" i="7" s="1"/>
  <c r="BF3069" i="7"/>
  <c r="BG3069" i="7" s="1"/>
  <c r="BH3069" i="7" s="1"/>
  <c r="BF3070" i="7"/>
  <c r="BG3070" i="7" s="1"/>
  <c r="BH3070" i="7" s="1"/>
  <c r="BF3071" i="7"/>
  <c r="BG3071" i="7" s="1"/>
  <c r="BH3071" i="7" s="1"/>
  <c r="BF3072" i="7"/>
  <c r="BG3072" i="7" s="1"/>
  <c r="BH3072" i="7" s="1"/>
  <c r="BF3073" i="7"/>
  <c r="BG3073" i="7" s="1"/>
  <c r="BH3073" i="7" s="1"/>
  <c r="BF3074" i="7"/>
  <c r="BG3074" i="7" s="1"/>
  <c r="BH3074" i="7" s="1"/>
  <c r="BF3075" i="7"/>
  <c r="BG3075" i="7" s="1"/>
  <c r="BH3075" i="7" s="1"/>
  <c r="BF3076" i="7"/>
  <c r="BG3076" i="7" s="1"/>
  <c r="BH3076" i="7" s="1"/>
  <c r="BF3077" i="7"/>
  <c r="BG3077" i="7" s="1"/>
  <c r="BH3077" i="7" s="1"/>
  <c r="BF3078" i="7"/>
  <c r="BG3078" i="7" s="1"/>
  <c r="BH3078" i="7" s="1"/>
  <c r="BF3079" i="7"/>
  <c r="BG3079" i="7" s="1"/>
  <c r="BH3079" i="7" s="1"/>
  <c r="BF3080" i="7"/>
  <c r="BG3080" i="7" s="1"/>
  <c r="BH3080" i="7" s="1"/>
  <c r="BF3081" i="7"/>
  <c r="BG3081" i="7" s="1"/>
  <c r="BH3081" i="7" s="1"/>
  <c r="BF3082" i="7"/>
  <c r="BG3082" i="7" s="1"/>
  <c r="BH3082" i="7" s="1"/>
  <c r="BF3083" i="7"/>
  <c r="BG3083" i="7" s="1"/>
  <c r="BH3083" i="7" s="1"/>
  <c r="BF3084" i="7"/>
  <c r="BG3084" i="7" s="1"/>
  <c r="BH3084" i="7" s="1"/>
  <c r="BF3085" i="7"/>
  <c r="BG3085" i="7" s="1"/>
  <c r="BH3085" i="7" s="1"/>
  <c r="BF3086" i="7"/>
  <c r="BG3086" i="7" s="1"/>
  <c r="BH3086" i="7" s="1"/>
  <c r="BF3087" i="7"/>
  <c r="BG3087" i="7" s="1"/>
  <c r="BH3087" i="7" s="1"/>
  <c r="BF3088" i="7"/>
  <c r="BG3088" i="7" s="1"/>
  <c r="BH3088" i="7" s="1"/>
  <c r="BF3089" i="7"/>
  <c r="BG3089" i="7" s="1"/>
  <c r="BH3089" i="7" s="1"/>
  <c r="BF3090" i="7"/>
  <c r="BG3090" i="7" s="1"/>
  <c r="BH3090" i="7" s="1"/>
  <c r="BF3091" i="7"/>
  <c r="BG3091" i="7" s="1"/>
  <c r="BH3091" i="7" s="1"/>
  <c r="BF3092" i="7"/>
  <c r="BG3092" i="7" s="1"/>
  <c r="BH3092" i="7" s="1"/>
  <c r="BF3093" i="7"/>
  <c r="BG3093" i="7" s="1"/>
  <c r="BH3093" i="7" s="1"/>
  <c r="BF3094" i="7"/>
  <c r="BG3094" i="7" s="1"/>
  <c r="BH3094" i="7" s="1"/>
  <c r="BF3095" i="7"/>
  <c r="BG3095" i="7" s="1"/>
  <c r="BH3095" i="7" s="1"/>
  <c r="BF3096" i="7"/>
  <c r="BG3096" i="7" s="1"/>
  <c r="BH3096" i="7" s="1"/>
  <c r="BF3097" i="7"/>
  <c r="BG3097" i="7" s="1"/>
  <c r="BH3097" i="7" s="1"/>
  <c r="BF3098" i="7"/>
  <c r="BG3098" i="7" s="1"/>
  <c r="BH3098" i="7" s="1"/>
  <c r="BF3099" i="7"/>
  <c r="BG3099" i="7" s="1"/>
  <c r="BH3099" i="7" s="1"/>
  <c r="BF3100" i="7"/>
  <c r="BG3100" i="7" s="1"/>
  <c r="BH3100" i="7" s="1"/>
  <c r="BF3101" i="7"/>
  <c r="BG3101" i="7" s="1"/>
  <c r="BH3101" i="7" s="1"/>
  <c r="BF3102" i="7"/>
  <c r="BG3102" i="7" s="1"/>
  <c r="BH3102" i="7" s="1"/>
  <c r="BF3103" i="7"/>
  <c r="BG3103" i="7" s="1"/>
  <c r="BH3103" i="7" s="1"/>
  <c r="BF3104" i="7"/>
  <c r="BG3104" i="7" s="1"/>
  <c r="BH3104" i="7" s="1"/>
  <c r="BF3105" i="7"/>
  <c r="BG3105" i="7" s="1"/>
  <c r="BH3105" i="7" s="1"/>
  <c r="BF3106" i="7"/>
  <c r="BG3106" i="7" s="1"/>
  <c r="BH3106" i="7" s="1"/>
  <c r="BF3107" i="7"/>
  <c r="BG3107" i="7" s="1"/>
  <c r="BH3107" i="7" s="1"/>
  <c r="BF3108" i="7"/>
  <c r="BG3108" i="7" s="1"/>
  <c r="BH3108" i="7" s="1"/>
  <c r="BF3109" i="7"/>
  <c r="BG3109" i="7" s="1"/>
  <c r="BH3109" i="7" s="1"/>
  <c r="BF3110" i="7"/>
  <c r="BG3110" i="7" s="1"/>
  <c r="BH3110" i="7" s="1"/>
  <c r="BF3111" i="7"/>
  <c r="BG3111" i="7" s="1"/>
  <c r="BH3111" i="7" s="1"/>
  <c r="BF3112" i="7"/>
  <c r="BG3112" i="7" s="1"/>
  <c r="BH3112" i="7" s="1"/>
  <c r="BF3113" i="7"/>
  <c r="BG3113" i="7" s="1"/>
  <c r="BH3113" i="7" s="1"/>
  <c r="BF3114" i="7"/>
  <c r="BG3114" i="7" s="1"/>
  <c r="BH3114" i="7" s="1"/>
  <c r="BF3115" i="7"/>
  <c r="BG3115" i="7" s="1"/>
  <c r="BH3115" i="7" s="1"/>
  <c r="BF3116" i="7"/>
  <c r="BG3116" i="7" s="1"/>
  <c r="BH3116" i="7" s="1"/>
  <c r="BF3117" i="7"/>
  <c r="BG3117" i="7" s="1"/>
  <c r="BH3117" i="7" s="1"/>
  <c r="BF3118" i="7"/>
  <c r="BG3118" i="7" s="1"/>
  <c r="BH3118" i="7" s="1"/>
  <c r="BF3119" i="7"/>
  <c r="BG3119" i="7" s="1"/>
  <c r="BH3119" i="7" s="1"/>
  <c r="BF3120" i="7"/>
  <c r="BG3120" i="7" s="1"/>
  <c r="BH3120" i="7" s="1"/>
  <c r="BF3121" i="7"/>
  <c r="BG3121" i="7" s="1"/>
  <c r="BH3121" i="7" s="1"/>
  <c r="BF3122" i="7"/>
  <c r="BG3122" i="7" s="1"/>
  <c r="BH3122" i="7" s="1"/>
  <c r="BF3123" i="7"/>
  <c r="BG3123" i="7" s="1"/>
  <c r="BH3123" i="7" s="1"/>
  <c r="BF3124" i="7"/>
  <c r="BG3124" i="7" s="1"/>
  <c r="BH3124" i="7" s="1"/>
  <c r="BF3125" i="7"/>
  <c r="BG3125" i="7" s="1"/>
  <c r="BH3125" i="7" s="1"/>
  <c r="BF3126" i="7"/>
  <c r="BG3126" i="7" s="1"/>
  <c r="BH3126" i="7" s="1"/>
  <c r="BF3127" i="7"/>
  <c r="BG3127" i="7" s="1"/>
  <c r="BH3127" i="7" s="1"/>
  <c r="BF3128" i="7"/>
  <c r="BG3128" i="7" s="1"/>
  <c r="BH3128" i="7" s="1"/>
  <c r="BF3129" i="7"/>
  <c r="BG3129" i="7" s="1"/>
  <c r="BH3129" i="7" s="1"/>
  <c r="BF3130" i="7"/>
  <c r="BG3130" i="7" s="1"/>
  <c r="BH3130" i="7" s="1"/>
  <c r="BF3131" i="7"/>
  <c r="BG3131" i="7" s="1"/>
  <c r="BH3131" i="7" s="1"/>
  <c r="BF3132" i="7"/>
  <c r="BG3132" i="7" s="1"/>
  <c r="BH3132" i="7" s="1"/>
  <c r="BF3133" i="7"/>
  <c r="BG3133" i="7" s="1"/>
  <c r="BH3133" i="7" s="1"/>
  <c r="BF3134" i="7"/>
  <c r="BG3134" i="7" s="1"/>
  <c r="BH3134" i="7" s="1"/>
  <c r="BF3135" i="7"/>
  <c r="BG3135" i="7" s="1"/>
  <c r="BH3135" i="7" s="1"/>
  <c r="BF3136" i="7"/>
  <c r="BG3136" i="7" s="1"/>
  <c r="BH3136" i="7" s="1"/>
  <c r="BF3137" i="7"/>
  <c r="BG3137" i="7" s="1"/>
  <c r="BH3137" i="7" s="1"/>
  <c r="BF3138" i="7"/>
  <c r="BG3138" i="7" s="1"/>
  <c r="BH3138" i="7" s="1"/>
  <c r="BF3139" i="7"/>
  <c r="BG3139" i="7" s="1"/>
  <c r="BH3139" i="7" s="1"/>
  <c r="BF3140" i="7"/>
  <c r="BG3140" i="7" s="1"/>
  <c r="BH3140" i="7" s="1"/>
  <c r="BF3141" i="7"/>
  <c r="BG3141" i="7" s="1"/>
  <c r="BH3141" i="7" s="1"/>
  <c r="BF3142" i="7"/>
  <c r="BG3142" i="7" s="1"/>
  <c r="BH3142" i="7" s="1"/>
  <c r="BF3143" i="7"/>
  <c r="BG3143" i="7" s="1"/>
  <c r="BH3143" i="7" s="1"/>
  <c r="BF3144" i="7"/>
  <c r="BG3144" i="7" s="1"/>
  <c r="BH3144" i="7" s="1"/>
  <c r="BF3145" i="7"/>
  <c r="BG3145" i="7" s="1"/>
  <c r="BH3145" i="7" s="1"/>
  <c r="BF3146" i="7"/>
  <c r="BG3146" i="7" s="1"/>
  <c r="BH3146" i="7" s="1"/>
  <c r="BF3147" i="7"/>
  <c r="BG3147" i="7" s="1"/>
  <c r="BH3147" i="7" s="1"/>
  <c r="BF3148" i="7"/>
  <c r="BG3148" i="7" s="1"/>
  <c r="BH3148" i="7" s="1"/>
  <c r="BF3149" i="7"/>
  <c r="BG3149" i="7" s="1"/>
  <c r="BH3149" i="7" s="1"/>
  <c r="BF3150" i="7"/>
  <c r="BG3150" i="7" s="1"/>
  <c r="BH3150" i="7" s="1"/>
  <c r="BF3151" i="7"/>
  <c r="BG3151" i="7" s="1"/>
  <c r="BH3151" i="7" s="1"/>
  <c r="BF3152" i="7"/>
  <c r="BG3152" i="7" s="1"/>
  <c r="BH3152" i="7" s="1"/>
  <c r="BF3153" i="7"/>
  <c r="BG3153" i="7" s="1"/>
  <c r="BH3153" i="7" s="1"/>
  <c r="BF3154" i="7"/>
  <c r="BG3154" i="7" s="1"/>
  <c r="BH3154" i="7" s="1"/>
  <c r="BF3155" i="7"/>
  <c r="BG3155" i="7" s="1"/>
  <c r="BH3155" i="7" s="1"/>
  <c r="BF3156" i="7"/>
  <c r="BG3156" i="7" s="1"/>
  <c r="BH3156" i="7" s="1"/>
  <c r="BF3157" i="7"/>
  <c r="BG3157" i="7" s="1"/>
  <c r="BH3157" i="7" s="1"/>
  <c r="BF3158" i="7"/>
  <c r="BG3158" i="7" s="1"/>
  <c r="BH3158" i="7" s="1"/>
  <c r="BF3159" i="7"/>
  <c r="BG3159" i="7" s="1"/>
  <c r="BH3159" i="7" s="1"/>
  <c r="BF3160" i="7"/>
  <c r="BG3160" i="7" s="1"/>
  <c r="BH3160" i="7" s="1"/>
  <c r="BF3161" i="7"/>
  <c r="BG3161" i="7" s="1"/>
  <c r="BH3161" i="7" s="1"/>
  <c r="BF3162" i="7"/>
  <c r="BG3162" i="7" s="1"/>
  <c r="BH3162" i="7" s="1"/>
  <c r="BF3163" i="7"/>
  <c r="BG3163" i="7" s="1"/>
  <c r="BH3163" i="7" s="1"/>
  <c r="BF3164" i="7"/>
  <c r="BG3164" i="7" s="1"/>
  <c r="BH3164" i="7" s="1"/>
  <c r="BF3165" i="7"/>
  <c r="BG3165" i="7" s="1"/>
  <c r="BH3165" i="7" s="1"/>
  <c r="BF3166" i="7"/>
  <c r="BG3166" i="7" s="1"/>
  <c r="BH3166" i="7" s="1"/>
  <c r="BF3167" i="7"/>
  <c r="BG3167" i="7" s="1"/>
  <c r="BH3167" i="7" s="1"/>
  <c r="BF3168" i="7"/>
  <c r="BG3168" i="7" s="1"/>
  <c r="BH3168" i="7" s="1"/>
  <c r="BF3169" i="7"/>
  <c r="BG3169" i="7" s="1"/>
  <c r="BH3169" i="7" s="1"/>
  <c r="BF3170" i="7"/>
  <c r="BG3170" i="7" s="1"/>
  <c r="BH3170" i="7" s="1"/>
  <c r="BF3171" i="7"/>
  <c r="BG3171" i="7" s="1"/>
  <c r="BH3171" i="7" s="1"/>
  <c r="BF3172" i="7"/>
  <c r="BG3172" i="7" s="1"/>
  <c r="BH3172" i="7" s="1"/>
  <c r="BF3173" i="7"/>
  <c r="BG3173" i="7" s="1"/>
  <c r="BH3173" i="7" s="1"/>
  <c r="BF3174" i="7"/>
  <c r="BG3174" i="7" s="1"/>
  <c r="BH3174" i="7" s="1"/>
  <c r="BF3175" i="7"/>
  <c r="BG3175" i="7" s="1"/>
  <c r="BH3175" i="7" s="1"/>
  <c r="BF3176" i="7"/>
  <c r="BG3176" i="7" s="1"/>
  <c r="BH3176" i="7" s="1"/>
  <c r="BF3177" i="7"/>
  <c r="BG3177" i="7" s="1"/>
  <c r="BH3177" i="7" s="1"/>
  <c r="BF3178" i="7"/>
  <c r="BG3178" i="7" s="1"/>
  <c r="BH3178" i="7" s="1"/>
  <c r="BF3179" i="7"/>
  <c r="BG3179" i="7" s="1"/>
  <c r="BH3179" i="7" s="1"/>
  <c r="BF3180" i="7"/>
  <c r="BG3180" i="7" s="1"/>
  <c r="BH3180" i="7" s="1"/>
  <c r="BF3181" i="7"/>
  <c r="BG3181" i="7" s="1"/>
  <c r="BH3181" i="7" s="1"/>
  <c r="BF3182" i="7"/>
  <c r="BG3182" i="7" s="1"/>
  <c r="BH3182" i="7" s="1"/>
  <c r="BF3183" i="7"/>
  <c r="BG3183" i="7" s="1"/>
  <c r="BH3183" i="7" s="1"/>
  <c r="BF3184" i="7"/>
  <c r="BG3184" i="7" s="1"/>
  <c r="BH3184" i="7" s="1"/>
  <c r="BF3185" i="7"/>
  <c r="BG3185" i="7" s="1"/>
  <c r="BH3185" i="7" s="1"/>
  <c r="BF3186" i="7"/>
  <c r="BG3186" i="7" s="1"/>
  <c r="BH3186" i="7" s="1"/>
  <c r="BF3187" i="7"/>
  <c r="BG3187" i="7" s="1"/>
  <c r="BH3187" i="7" s="1"/>
  <c r="BF3188" i="7"/>
  <c r="BG3188" i="7" s="1"/>
  <c r="BH3188" i="7" s="1"/>
  <c r="BF3189" i="7"/>
  <c r="BG3189" i="7" s="1"/>
  <c r="BH3189" i="7" s="1"/>
  <c r="BF3190" i="7"/>
  <c r="BG3190" i="7" s="1"/>
  <c r="BH3190" i="7" s="1"/>
  <c r="BF3191" i="7"/>
  <c r="BG3191" i="7" s="1"/>
  <c r="BH3191" i="7" s="1"/>
  <c r="BF3192" i="7"/>
  <c r="BG3192" i="7" s="1"/>
  <c r="BH3192" i="7" s="1"/>
  <c r="BF3193" i="7"/>
  <c r="BG3193" i="7" s="1"/>
  <c r="BH3193" i="7" s="1"/>
  <c r="BF3194" i="7"/>
  <c r="BG3194" i="7" s="1"/>
  <c r="BH3194" i="7" s="1"/>
  <c r="BF3195" i="7"/>
  <c r="BG3195" i="7" s="1"/>
  <c r="BH3195" i="7" s="1"/>
  <c r="BF3196" i="7"/>
  <c r="BG3196" i="7" s="1"/>
  <c r="BH3196" i="7" s="1"/>
  <c r="BF3197" i="7"/>
  <c r="BG3197" i="7" s="1"/>
  <c r="BH3197" i="7" s="1"/>
  <c r="BF3198" i="7"/>
  <c r="BG3198" i="7" s="1"/>
  <c r="BH3198" i="7" s="1"/>
  <c r="BF3199" i="7"/>
  <c r="BG3199" i="7" s="1"/>
  <c r="BH3199" i="7" s="1"/>
  <c r="BF3200" i="7"/>
  <c r="BG3200" i="7" s="1"/>
  <c r="BH3200" i="7" s="1"/>
  <c r="BF3201" i="7"/>
  <c r="BG3201" i="7" s="1"/>
  <c r="BH3201" i="7" s="1"/>
  <c r="BF3202" i="7"/>
  <c r="BG3202" i="7" s="1"/>
  <c r="BH3202" i="7" s="1"/>
  <c r="BF3203" i="7"/>
  <c r="BG3203" i="7" s="1"/>
  <c r="BH3203" i="7" s="1"/>
  <c r="BF3204" i="7"/>
  <c r="BG3204" i="7" s="1"/>
  <c r="BH3204" i="7" s="1"/>
  <c r="BF3205" i="7"/>
  <c r="BG3205" i="7" s="1"/>
  <c r="BH3205" i="7" s="1"/>
  <c r="BF3206" i="7"/>
  <c r="BG3206" i="7" s="1"/>
  <c r="BH3206" i="7" s="1"/>
  <c r="BF3207" i="7"/>
  <c r="BG3207" i="7" s="1"/>
  <c r="BH3207" i="7" s="1"/>
  <c r="BF3208" i="7"/>
  <c r="BG3208" i="7" s="1"/>
  <c r="BH3208" i="7" s="1"/>
  <c r="BF3209" i="7"/>
  <c r="BG3209" i="7" s="1"/>
  <c r="BH3209" i="7" s="1"/>
  <c r="BF3210" i="7"/>
  <c r="BG3210" i="7" s="1"/>
  <c r="BH3210" i="7" s="1"/>
  <c r="BF3211" i="7"/>
  <c r="BG3211" i="7" s="1"/>
  <c r="BH3211" i="7" s="1"/>
  <c r="BF3212" i="7"/>
  <c r="BG3212" i="7" s="1"/>
  <c r="BH3212" i="7" s="1"/>
  <c r="BF3213" i="7"/>
  <c r="BG3213" i="7" s="1"/>
  <c r="BH3213" i="7" s="1"/>
  <c r="BF3214" i="7"/>
  <c r="BG3214" i="7" s="1"/>
  <c r="BH3214" i="7" s="1"/>
  <c r="BF3215" i="7"/>
  <c r="BG3215" i="7" s="1"/>
  <c r="BH3215" i="7" s="1"/>
  <c r="BF3216" i="7"/>
  <c r="BG3216" i="7" s="1"/>
  <c r="BH3216" i="7" s="1"/>
  <c r="BF3217" i="7"/>
  <c r="BG3217" i="7" s="1"/>
  <c r="BH3217" i="7" s="1"/>
  <c r="BF3218" i="7"/>
  <c r="BG3218" i="7" s="1"/>
  <c r="BH3218" i="7" s="1"/>
  <c r="BF3219" i="7"/>
  <c r="BG3219" i="7" s="1"/>
  <c r="BH3219" i="7" s="1"/>
  <c r="BF3220" i="7"/>
  <c r="BG3220" i="7" s="1"/>
  <c r="BH3220" i="7" s="1"/>
  <c r="BF3221" i="7"/>
  <c r="BG3221" i="7" s="1"/>
  <c r="BH3221" i="7" s="1"/>
  <c r="BF3222" i="7"/>
  <c r="BG3222" i="7" s="1"/>
  <c r="BH3222" i="7" s="1"/>
  <c r="BF3223" i="7"/>
  <c r="BG3223" i="7" s="1"/>
  <c r="BH3223" i="7" s="1"/>
  <c r="BF3224" i="7"/>
  <c r="BG3224" i="7" s="1"/>
  <c r="BH3224" i="7" s="1"/>
  <c r="BF3225" i="7"/>
  <c r="BG3225" i="7" s="1"/>
  <c r="BH3225" i="7" s="1"/>
  <c r="BF3226" i="7"/>
  <c r="BG3226" i="7" s="1"/>
  <c r="BH3226" i="7" s="1"/>
  <c r="BF3227" i="7"/>
  <c r="BG3227" i="7" s="1"/>
  <c r="BH3227" i="7" s="1"/>
  <c r="BF3228" i="7"/>
  <c r="BG3228" i="7" s="1"/>
  <c r="BH3228" i="7" s="1"/>
  <c r="BF3229" i="7"/>
  <c r="BG3229" i="7" s="1"/>
  <c r="BH3229" i="7" s="1"/>
  <c r="BF3230" i="7"/>
  <c r="BG3230" i="7" s="1"/>
  <c r="BH3230" i="7" s="1"/>
  <c r="BF3231" i="7"/>
  <c r="BG3231" i="7" s="1"/>
  <c r="BH3231" i="7" s="1"/>
  <c r="BF3232" i="7"/>
  <c r="BG3232" i="7" s="1"/>
  <c r="BH3232" i="7" s="1"/>
  <c r="BF3233" i="7"/>
  <c r="BG3233" i="7" s="1"/>
  <c r="BH3233" i="7" s="1"/>
  <c r="BF3234" i="7"/>
  <c r="BG3234" i="7" s="1"/>
  <c r="BH3234" i="7" s="1"/>
  <c r="BF3235" i="7"/>
  <c r="BG3235" i="7" s="1"/>
  <c r="BH3235" i="7" s="1"/>
  <c r="BF3236" i="7"/>
  <c r="BG3236" i="7" s="1"/>
  <c r="BH3236" i="7" s="1"/>
  <c r="BF3237" i="7"/>
  <c r="BG3237" i="7" s="1"/>
  <c r="BH3237" i="7" s="1"/>
  <c r="BF3238" i="7"/>
  <c r="BG3238" i="7" s="1"/>
  <c r="BH3238" i="7" s="1"/>
  <c r="BF3239" i="7"/>
  <c r="BG3239" i="7" s="1"/>
  <c r="BH3239" i="7" s="1"/>
  <c r="BF3240" i="7"/>
  <c r="BG3240" i="7" s="1"/>
  <c r="BH3240" i="7" s="1"/>
  <c r="BF3241" i="7"/>
  <c r="BG3241" i="7" s="1"/>
  <c r="BH3241" i="7" s="1"/>
  <c r="BF3242" i="7"/>
  <c r="BG3242" i="7" s="1"/>
  <c r="BH3242" i="7" s="1"/>
  <c r="BF3243" i="7"/>
  <c r="BG3243" i="7" s="1"/>
  <c r="BH3243" i="7" s="1"/>
  <c r="BF3244" i="7"/>
  <c r="BG3244" i="7" s="1"/>
  <c r="BH3244" i="7" s="1"/>
  <c r="BF3245" i="7"/>
  <c r="BG3245" i="7" s="1"/>
  <c r="BH3245" i="7" s="1"/>
  <c r="BF3246" i="7"/>
  <c r="BG3246" i="7" s="1"/>
  <c r="BH3246" i="7" s="1"/>
  <c r="BF3247" i="7"/>
  <c r="BG3247" i="7" s="1"/>
  <c r="BH3247" i="7" s="1"/>
  <c r="BF3248" i="7"/>
  <c r="BG3248" i="7" s="1"/>
  <c r="BH3248" i="7" s="1"/>
  <c r="BF3249" i="7"/>
  <c r="BG3249" i="7" s="1"/>
  <c r="BH3249" i="7" s="1"/>
  <c r="BF3250" i="7"/>
  <c r="BG3250" i="7" s="1"/>
  <c r="BH3250" i="7" s="1"/>
  <c r="BF3251" i="7"/>
  <c r="BG3251" i="7" s="1"/>
  <c r="BH3251" i="7" s="1"/>
  <c r="BF3252" i="7"/>
  <c r="BG3252" i="7" s="1"/>
  <c r="BH3252" i="7" s="1"/>
  <c r="BF3253" i="7"/>
  <c r="BG3253" i="7" s="1"/>
  <c r="BH3253" i="7" s="1"/>
  <c r="BF3254" i="7"/>
  <c r="BG3254" i="7" s="1"/>
  <c r="BH3254" i="7" s="1"/>
  <c r="BF3255" i="7"/>
  <c r="BG3255" i="7" s="1"/>
  <c r="BH3255" i="7" s="1"/>
  <c r="BF3256" i="7"/>
  <c r="BG3256" i="7" s="1"/>
  <c r="BH3256" i="7" s="1"/>
  <c r="BF3257" i="7"/>
  <c r="BG3257" i="7" s="1"/>
  <c r="BH3257" i="7" s="1"/>
  <c r="BF3258" i="7"/>
  <c r="BG3258" i="7" s="1"/>
  <c r="BH3258" i="7" s="1"/>
  <c r="BF3259" i="7"/>
  <c r="BG3259" i="7" s="1"/>
  <c r="BH3259" i="7" s="1"/>
  <c r="BF3260" i="7"/>
  <c r="BG3260" i="7" s="1"/>
  <c r="BH3260" i="7" s="1"/>
  <c r="BF3261" i="7"/>
  <c r="BG3261" i="7" s="1"/>
  <c r="BH3261" i="7" s="1"/>
  <c r="BF3262" i="7"/>
  <c r="BG3262" i="7" s="1"/>
  <c r="BH3262" i="7" s="1"/>
  <c r="BF3263" i="7"/>
  <c r="BG3263" i="7" s="1"/>
  <c r="BH3263" i="7" s="1"/>
  <c r="BF3264" i="7"/>
  <c r="BG3264" i="7" s="1"/>
  <c r="BH3264" i="7" s="1"/>
  <c r="BF3265" i="7"/>
  <c r="BG3265" i="7" s="1"/>
  <c r="BH3265" i="7" s="1"/>
  <c r="BF3266" i="7"/>
  <c r="BG3266" i="7" s="1"/>
  <c r="BH3266" i="7" s="1"/>
  <c r="BF3267" i="7"/>
  <c r="BG3267" i="7" s="1"/>
  <c r="BH3267" i="7" s="1"/>
  <c r="BF3268" i="7"/>
  <c r="BG3268" i="7" s="1"/>
  <c r="BH3268" i="7" s="1"/>
  <c r="BF3269" i="7"/>
  <c r="BG3269" i="7" s="1"/>
  <c r="BH3269" i="7" s="1"/>
  <c r="BF3270" i="7"/>
  <c r="BG3270" i="7" s="1"/>
  <c r="BH3270" i="7" s="1"/>
  <c r="BF3271" i="7"/>
  <c r="BG3271" i="7" s="1"/>
  <c r="BH3271" i="7" s="1"/>
  <c r="BF3272" i="7"/>
  <c r="BG3272" i="7" s="1"/>
  <c r="BH3272" i="7" s="1"/>
  <c r="BF3273" i="7"/>
  <c r="BG3273" i="7" s="1"/>
  <c r="BH3273" i="7" s="1"/>
  <c r="BF3274" i="7"/>
  <c r="BG3274" i="7" s="1"/>
  <c r="BH3274" i="7" s="1"/>
  <c r="BF3275" i="7"/>
  <c r="BG3275" i="7" s="1"/>
  <c r="BH3275" i="7" s="1"/>
  <c r="BF3276" i="7"/>
  <c r="BG3276" i="7" s="1"/>
  <c r="BH3276" i="7" s="1"/>
  <c r="BF3277" i="7"/>
  <c r="BG3277" i="7" s="1"/>
  <c r="BH3277" i="7" s="1"/>
  <c r="BF3278" i="7"/>
  <c r="BG3278" i="7" s="1"/>
  <c r="BH3278" i="7" s="1"/>
  <c r="BF3279" i="7"/>
  <c r="BG3279" i="7" s="1"/>
  <c r="BH3279" i="7" s="1"/>
  <c r="BF3280" i="7"/>
  <c r="BG3280" i="7" s="1"/>
  <c r="BH3280" i="7" s="1"/>
  <c r="BF3281" i="7"/>
  <c r="BG3281" i="7" s="1"/>
  <c r="BH3281" i="7" s="1"/>
  <c r="BF3282" i="7"/>
  <c r="BG3282" i="7" s="1"/>
  <c r="BH3282" i="7" s="1"/>
  <c r="BF3283" i="7"/>
  <c r="BG3283" i="7" s="1"/>
  <c r="BH3283" i="7" s="1"/>
  <c r="BF3284" i="7"/>
  <c r="BG3284" i="7" s="1"/>
  <c r="BH3284" i="7" s="1"/>
  <c r="BF3285" i="7"/>
  <c r="BG3285" i="7" s="1"/>
  <c r="BH3285" i="7" s="1"/>
  <c r="BF3286" i="7"/>
  <c r="BG3286" i="7" s="1"/>
  <c r="BH3286" i="7" s="1"/>
  <c r="BF3287" i="7"/>
  <c r="BG3287" i="7" s="1"/>
  <c r="BH3287" i="7" s="1"/>
  <c r="BF3288" i="7"/>
  <c r="BG3288" i="7" s="1"/>
  <c r="BH3288" i="7" s="1"/>
  <c r="BF3289" i="7"/>
  <c r="BG3289" i="7" s="1"/>
  <c r="BH3289" i="7" s="1"/>
  <c r="BF3290" i="7"/>
  <c r="BG3290" i="7" s="1"/>
  <c r="BH3290" i="7" s="1"/>
  <c r="BF3291" i="7"/>
  <c r="BG3291" i="7" s="1"/>
  <c r="BH3291" i="7" s="1"/>
  <c r="BF3292" i="7"/>
  <c r="BG3292" i="7" s="1"/>
  <c r="BH3292" i="7" s="1"/>
  <c r="BF3293" i="7"/>
  <c r="BG3293" i="7" s="1"/>
  <c r="BH3293" i="7" s="1"/>
  <c r="BF3294" i="7"/>
  <c r="BG3294" i="7" s="1"/>
  <c r="BH3294" i="7" s="1"/>
  <c r="BF3295" i="7"/>
  <c r="BG3295" i="7" s="1"/>
  <c r="BH3295" i="7" s="1"/>
  <c r="BF3296" i="7"/>
  <c r="BG3296" i="7" s="1"/>
  <c r="BH3296" i="7" s="1"/>
  <c r="BF3297" i="7"/>
  <c r="BG3297" i="7" s="1"/>
  <c r="BH3297" i="7" s="1"/>
  <c r="BF3298" i="7"/>
  <c r="BG3298" i="7" s="1"/>
  <c r="BH3298" i="7" s="1"/>
  <c r="BF3299" i="7"/>
  <c r="BG3299" i="7" s="1"/>
  <c r="BH3299" i="7" s="1"/>
  <c r="BF3300" i="7"/>
  <c r="BG3300" i="7" s="1"/>
  <c r="BH3300" i="7" s="1"/>
  <c r="BF3301" i="7"/>
  <c r="BG3301" i="7" s="1"/>
  <c r="BH3301" i="7" s="1"/>
  <c r="BF3302" i="7"/>
  <c r="BG3302" i="7" s="1"/>
  <c r="BH3302" i="7" s="1"/>
  <c r="BF3303" i="7"/>
  <c r="BG3303" i="7" s="1"/>
  <c r="BH3303" i="7" s="1"/>
  <c r="BF3304" i="7"/>
  <c r="BG3304" i="7" s="1"/>
  <c r="BH3304" i="7" s="1"/>
  <c r="BF3305" i="7"/>
  <c r="BG3305" i="7" s="1"/>
  <c r="BH3305" i="7" s="1"/>
  <c r="BF3306" i="7"/>
  <c r="BG3306" i="7" s="1"/>
  <c r="BH3306" i="7" s="1"/>
  <c r="BF3307" i="7"/>
  <c r="BG3307" i="7" s="1"/>
  <c r="BH3307" i="7" s="1"/>
  <c r="BF3308" i="7"/>
  <c r="BG3308" i="7" s="1"/>
  <c r="BH3308" i="7" s="1"/>
  <c r="BF3309" i="7"/>
  <c r="BG3309" i="7" s="1"/>
  <c r="BH3309" i="7" s="1"/>
  <c r="BF3310" i="7"/>
  <c r="BG3310" i="7" s="1"/>
  <c r="BH3310" i="7" s="1"/>
  <c r="BF3311" i="7"/>
  <c r="BG3311" i="7" s="1"/>
  <c r="BH3311" i="7" s="1"/>
  <c r="BF3312" i="7"/>
  <c r="BG3312" i="7" s="1"/>
  <c r="BH3312" i="7" s="1"/>
  <c r="BF3313" i="7"/>
  <c r="BG3313" i="7" s="1"/>
  <c r="BH3313" i="7" s="1"/>
  <c r="BF3314" i="7"/>
  <c r="BG3314" i="7" s="1"/>
  <c r="BH3314" i="7" s="1"/>
  <c r="BF3315" i="7"/>
  <c r="BG3315" i="7" s="1"/>
  <c r="BH3315" i="7" s="1"/>
  <c r="BF3316" i="7"/>
  <c r="BG3316" i="7" s="1"/>
  <c r="BH3316" i="7" s="1"/>
  <c r="BF3317" i="7"/>
  <c r="BG3317" i="7" s="1"/>
  <c r="BH3317" i="7" s="1"/>
  <c r="BF3318" i="7"/>
  <c r="BG3318" i="7" s="1"/>
  <c r="BH3318" i="7" s="1"/>
  <c r="BF3319" i="7"/>
  <c r="BG3319" i="7" s="1"/>
  <c r="BH3319" i="7" s="1"/>
  <c r="BF3320" i="7"/>
  <c r="BG3320" i="7" s="1"/>
  <c r="BH3320" i="7" s="1"/>
  <c r="BF3321" i="7"/>
  <c r="BG3321" i="7" s="1"/>
  <c r="BH3321" i="7" s="1"/>
  <c r="BF3322" i="7"/>
  <c r="BG3322" i="7" s="1"/>
  <c r="BH3322" i="7" s="1"/>
  <c r="BF3323" i="7"/>
  <c r="BG3323" i="7" s="1"/>
  <c r="BH3323" i="7" s="1"/>
  <c r="BF3324" i="7"/>
  <c r="BG3324" i="7" s="1"/>
  <c r="BH3324" i="7" s="1"/>
  <c r="BF3325" i="7"/>
  <c r="BG3325" i="7" s="1"/>
  <c r="BH3325" i="7" s="1"/>
  <c r="BF3326" i="7"/>
  <c r="BG3326" i="7" s="1"/>
  <c r="BH3326" i="7" s="1"/>
  <c r="BF3327" i="7"/>
  <c r="BG3327" i="7" s="1"/>
  <c r="BH3327" i="7" s="1"/>
  <c r="BF3328" i="7"/>
  <c r="BG3328" i="7" s="1"/>
  <c r="BH3328" i="7" s="1"/>
  <c r="BF3329" i="7"/>
  <c r="BG3329" i="7" s="1"/>
  <c r="BH3329" i="7" s="1"/>
  <c r="BF3330" i="7"/>
  <c r="BG3330" i="7" s="1"/>
  <c r="BH3330" i="7" s="1"/>
  <c r="BF3331" i="7"/>
  <c r="BG3331" i="7" s="1"/>
  <c r="BH3331" i="7" s="1"/>
  <c r="BF3332" i="7"/>
  <c r="BG3332" i="7" s="1"/>
  <c r="BH3332" i="7" s="1"/>
  <c r="BF3333" i="7"/>
  <c r="BG3333" i="7" s="1"/>
  <c r="BH3333" i="7" s="1"/>
  <c r="BF3334" i="7"/>
  <c r="BG3334" i="7" s="1"/>
  <c r="BH3334" i="7" s="1"/>
  <c r="BF3335" i="7"/>
  <c r="BG3335" i="7" s="1"/>
  <c r="BH3335" i="7" s="1"/>
  <c r="BF3336" i="7"/>
  <c r="BG3336" i="7" s="1"/>
  <c r="BH3336" i="7" s="1"/>
  <c r="BF3337" i="7"/>
  <c r="BG3337" i="7" s="1"/>
  <c r="BH3337" i="7" s="1"/>
  <c r="BF3338" i="7"/>
  <c r="BG3338" i="7" s="1"/>
  <c r="BH3338" i="7" s="1"/>
  <c r="BF3339" i="7"/>
  <c r="BG3339" i="7" s="1"/>
  <c r="BH3339" i="7" s="1"/>
  <c r="BF3340" i="7"/>
  <c r="BG3340" i="7" s="1"/>
  <c r="BH3340" i="7" s="1"/>
  <c r="BF3341" i="7"/>
  <c r="BG3341" i="7" s="1"/>
  <c r="BH3341" i="7" s="1"/>
  <c r="BF3342" i="7"/>
  <c r="BG3342" i="7" s="1"/>
  <c r="BH3342" i="7" s="1"/>
  <c r="BF3343" i="7"/>
  <c r="BG3343" i="7" s="1"/>
  <c r="BH3343" i="7" s="1"/>
  <c r="BF3344" i="7"/>
  <c r="BG3344" i="7" s="1"/>
  <c r="BH3344" i="7" s="1"/>
  <c r="BF3345" i="7"/>
  <c r="BG3345" i="7" s="1"/>
  <c r="BH3345" i="7" s="1"/>
  <c r="BF3346" i="7"/>
  <c r="BG3346" i="7" s="1"/>
  <c r="BH3346" i="7" s="1"/>
  <c r="BF3347" i="7"/>
  <c r="BG3347" i="7" s="1"/>
  <c r="BH3347" i="7" s="1"/>
  <c r="BF3348" i="7"/>
  <c r="BG3348" i="7" s="1"/>
  <c r="BH3348" i="7" s="1"/>
  <c r="BF3349" i="7"/>
  <c r="BG3349" i="7" s="1"/>
  <c r="BH3349" i="7" s="1"/>
  <c r="BF3350" i="7"/>
  <c r="BG3350" i="7" s="1"/>
  <c r="BH3350" i="7" s="1"/>
  <c r="BF3351" i="7"/>
  <c r="BG3351" i="7" s="1"/>
  <c r="BH3351" i="7" s="1"/>
  <c r="BF3352" i="7"/>
  <c r="BG3352" i="7" s="1"/>
  <c r="BH3352" i="7" s="1"/>
  <c r="BF3353" i="7"/>
  <c r="BG3353" i="7" s="1"/>
  <c r="BH3353" i="7" s="1"/>
  <c r="BF3354" i="7"/>
  <c r="BG3354" i="7" s="1"/>
  <c r="BH3354" i="7" s="1"/>
  <c r="BF3355" i="7"/>
  <c r="BG3355" i="7" s="1"/>
  <c r="BH3355" i="7" s="1"/>
  <c r="BF3356" i="7"/>
  <c r="BG3356" i="7" s="1"/>
  <c r="BH3356" i="7" s="1"/>
  <c r="BF3357" i="7"/>
  <c r="BG3357" i="7" s="1"/>
  <c r="BH3357" i="7" s="1"/>
  <c r="BF3358" i="7"/>
  <c r="BG3358" i="7" s="1"/>
  <c r="BH3358" i="7" s="1"/>
  <c r="BF3359" i="7"/>
  <c r="BG3359" i="7" s="1"/>
  <c r="BH3359" i="7" s="1"/>
  <c r="BF3360" i="7"/>
  <c r="BG3360" i="7" s="1"/>
  <c r="BH3360" i="7" s="1"/>
  <c r="BF3361" i="7"/>
  <c r="BG3361" i="7" s="1"/>
  <c r="BH3361" i="7" s="1"/>
  <c r="BF3362" i="7"/>
  <c r="BG3362" i="7" s="1"/>
  <c r="BH3362" i="7" s="1"/>
  <c r="BF3363" i="7"/>
  <c r="BG3363" i="7" s="1"/>
  <c r="BH3363" i="7" s="1"/>
  <c r="BF3364" i="7"/>
  <c r="BG3364" i="7" s="1"/>
  <c r="BH3364" i="7" s="1"/>
  <c r="BF3365" i="7"/>
  <c r="BG3365" i="7" s="1"/>
  <c r="BH3365" i="7" s="1"/>
  <c r="BF3366" i="7"/>
  <c r="BG3366" i="7" s="1"/>
  <c r="BH3366" i="7" s="1"/>
  <c r="BF3367" i="7"/>
  <c r="BG3367" i="7" s="1"/>
  <c r="BH3367" i="7" s="1"/>
  <c r="BF3368" i="7"/>
  <c r="BG3368" i="7" s="1"/>
  <c r="BH3368" i="7" s="1"/>
  <c r="BF3369" i="7"/>
  <c r="BG3369" i="7" s="1"/>
  <c r="BH3369" i="7" s="1"/>
  <c r="BF3370" i="7"/>
  <c r="BG3370" i="7" s="1"/>
  <c r="BH3370" i="7" s="1"/>
  <c r="BF3371" i="7"/>
  <c r="BG3371" i="7" s="1"/>
  <c r="BH3371" i="7" s="1"/>
  <c r="BF3372" i="7"/>
  <c r="BG3372" i="7" s="1"/>
  <c r="BH3372" i="7" s="1"/>
  <c r="BF3373" i="7"/>
  <c r="BG3373" i="7" s="1"/>
  <c r="BH3373" i="7" s="1"/>
  <c r="BF3374" i="7"/>
  <c r="BG3374" i="7" s="1"/>
  <c r="BH3374" i="7" s="1"/>
  <c r="BF3375" i="7"/>
  <c r="BG3375" i="7" s="1"/>
  <c r="BH3375" i="7" s="1"/>
  <c r="BF3376" i="7"/>
  <c r="BG3376" i="7" s="1"/>
  <c r="BH3376" i="7" s="1"/>
  <c r="BF3377" i="7"/>
  <c r="BG3377" i="7" s="1"/>
  <c r="BH3377" i="7" s="1"/>
  <c r="BF3378" i="7"/>
  <c r="BG3378" i="7" s="1"/>
  <c r="BH3378" i="7" s="1"/>
  <c r="BF3379" i="7"/>
  <c r="BG3379" i="7" s="1"/>
  <c r="BH3379" i="7" s="1"/>
  <c r="BF3380" i="7"/>
  <c r="BG3380" i="7" s="1"/>
  <c r="BH3380" i="7" s="1"/>
  <c r="BF3381" i="7"/>
  <c r="BG3381" i="7" s="1"/>
  <c r="BH3381" i="7" s="1"/>
  <c r="BF3382" i="7"/>
  <c r="BG3382" i="7" s="1"/>
  <c r="BH3382" i="7" s="1"/>
  <c r="BF3383" i="7"/>
  <c r="BG3383" i="7" s="1"/>
  <c r="BH3383" i="7" s="1"/>
  <c r="BF3384" i="7"/>
  <c r="BG3384" i="7" s="1"/>
  <c r="BH3384" i="7" s="1"/>
  <c r="BF3385" i="7"/>
  <c r="BG3385" i="7" s="1"/>
  <c r="BH3385" i="7" s="1"/>
  <c r="BF3386" i="7"/>
  <c r="BG3386" i="7" s="1"/>
  <c r="BH3386" i="7" s="1"/>
  <c r="BF3387" i="7"/>
  <c r="BG3387" i="7" s="1"/>
  <c r="BH3387" i="7" s="1"/>
  <c r="BF3388" i="7"/>
  <c r="BG3388" i="7" s="1"/>
  <c r="BH3388" i="7" s="1"/>
  <c r="BF3389" i="7"/>
  <c r="BG3389" i="7" s="1"/>
  <c r="BH3389" i="7" s="1"/>
  <c r="BF3390" i="7"/>
  <c r="BG3390" i="7" s="1"/>
  <c r="BH3390" i="7" s="1"/>
  <c r="BF3391" i="7"/>
  <c r="BG3391" i="7" s="1"/>
  <c r="BH3391" i="7" s="1"/>
  <c r="BF3392" i="7"/>
  <c r="BG3392" i="7" s="1"/>
  <c r="BH3392" i="7" s="1"/>
  <c r="BF3393" i="7"/>
  <c r="BG3393" i="7" s="1"/>
  <c r="BH3393" i="7" s="1"/>
  <c r="BF3394" i="7"/>
  <c r="BG3394" i="7" s="1"/>
  <c r="BH3394" i="7" s="1"/>
  <c r="BF3395" i="7"/>
  <c r="BG3395" i="7" s="1"/>
  <c r="BH3395" i="7" s="1"/>
  <c r="BF3396" i="7"/>
  <c r="BG3396" i="7" s="1"/>
  <c r="BH3396" i="7" s="1"/>
  <c r="BF3397" i="7"/>
  <c r="BG3397" i="7" s="1"/>
  <c r="BH3397" i="7" s="1"/>
  <c r="BF3398" i="7"/>
  <c r="BG3398" i="7" s="1"/>
  <c r="BH3398" i="7" s="1"/>
  <c r="BF3399" i="7"/>
  <c r="BG3399" i="7" s="1"/>
  <c r="BH3399" i="7" s="1"/>
  <c r="BF3400" i="7"/>
  <c r="BG3400" i="7" s="1"/>
  <c r="BH3400" i="7" s="1"/>
  <c r="BF3401" i="7"/>
  <c r="BG3401" i="7" s="1"/>
  <c r="BH3401" i="7" s="1"/>
  <c r="BF3402" i="7"/>
  <c r="BG3402" i="7" s="1"/>
  <c r="BH3402" i="7" s="1"/>
  <c r="BF3403" i="7"/>
  <c r="BG3403" i="7" s="1"/>
  <c r="BH3403" i="7" s="1"/>
  <c r="BF3404" i="7"/>
  <c r="BG3404" i="7" s="1"/>
  <c r="BH3404" i="7" s="1"/>
  <c r="BF3405" i="7"/>
  <c r="BG3405" i="7" s="1"/>
  <c r="BH3405" i="7" s="1"/>
  <c r="BF3406" i="7"/>
  <c r="BG3406" i="7" s="1"/>
  <c r="BH3406" i="7" s="1"/>
  <c r="BF3407" i="7"/>
  <c r="BG3407" i="7" s="1"/>
  <c r="BH3407" i="7" s="1"/>
  <c r="BF3408" i="7"/>
  <c r="BG3408" i="7" s="1"/>
  <c r="BH3408" i="7" s="1"/>
  <c r="BF3409" i="7"/>
  <c r="BG3409" i="7" s="1"/>
  <c r="BH3409" i="7" s="1"/>
  <c r="BF3410" i="7"/>
  <c r="BG3410" i="7" s="1"/>
  <c r="BH3410" i="7" s="1"/>
  <c r="BF3411" i="7"/>
  <c r="BG3411" i="7" s="1"/>
  <c r="BH3411" i="7" s="1"/>
  <c r="BF3412" i="7"/>
  <c r="BG3412" i="7" s="1"/>
  <c r="BH3412" i="7" s="1"/>
  <c r="BF3413" i="7"/>
  <c r="BG3413" i="7" s="1"/>
  <c r="BH3413" i="7" s="1"/>
  <c r="BF3414" i="7"/>
  <c r="BG3414" i="7" s="1"/>
  <c r="BH3414" i="7" s="1"/>
  <c r="BF3415" i="7"/>
  <c r="BG3415" i="7" s="1"/>
  <c r="BH3415" i="7" s="1"/>
  <c r="BF3416" i="7"/>
  <c r="BG3416" i="7" s="1"/>
  <c r="BH3416" i="7" s="1"/>
  <c r="BF3417" i="7"/>
  <c r="BG3417" i="7" s="1"/>
  <c r="BH3417" i="7" s="1"/>
  <c r="BF3418" i="7"/>
  <c r="BG3418" i="7" s="1"/>
  <c r="BH3418" i="7" s="1"/>
  <c r="BF3419" i="7"/>
  <c r="BG3419" i="7" s="1"/>
  <c r="BH3419" i="7" s="1"/>
  <c r="BF3420" i="7"/>
  <c r="BG3420" i="7" s="1"/>
  <c r="BH3420" i="7" s="1"/>
  <c r="BF3421" i="7"/>
  <c r="BG3421" i="7" s="1"/>
  <c r="BH3421" i="7" s="1"/>
  <c r="BF3422" i="7"/>
  <c r="BG3422" i="7" s="1"/>
  <c r="BH3422" i="7" s="1"/>
  <c r="BF3423" i="7"/>
  <c r="BG3423" i="7" s="1"/>
  <c r="BH3423" i="7" s="1"/>
  <c r="BF3424" i="7"/>
  <c r="BG3424" i="7" s="1"/>
  <c r="BH3424" i="7" s="1"/>
  <c r="BF3425" i="7"/>
  <c r="BG3425" i="7" s="1"/>
  <c r="BH3425" i="7" s="1"/>
  <c r="BF3426" i="7"/>
  <c r="BG3426" i="7" s="1"/>
  <c r="BH3426" i="7" s="1"/>
  <c r="BF3427" i="7"/>
  <c r="BG3427" i="7" s="1"/>
  <c r="BH3427" i="7" s="1"/>
  <c r="BF3428" i="7"/>
  <c r="BG3428" i="7" s="1"/>
  <c r="BH3428" i="7" s="1"/>
  <c r="BF3429" i="7"/>
  <c r="BG3429" i="7" s="1"/>
  <c r="BH3429" i="7" s="1"/>
  <c r="BF3430" i="7"/>
  <c r="BG3430" i="7" s="1"/>
  <c r="BH3430" i="7" s="1"/>
  <c r="BF3431" i="7"/>
  <c r="BG3431" i="7" s="1"/>
  <c r="BH3431" i="7" s="1"/>
  <c r="BF3432" i="7"/>
  <c r="BG3432" i="7" s="1"/>
  <c r="BH3432" i="7" s="1"/>
  <c r="BF3433" i="7"/>
  <c r="BG3433" i="7" s="1"/>
  <c r="BH3433" i="7" s="1"/>
  <c r="BF3434" i="7"/>
  <c r="BG3434" i="7" s="1"/>
  <c r="BH3434" i="7" s="1"/>
  <c r="BF3435" i="7"/>
  <c r="BG3435" i="7" s="1"/>
  <c r="BH3435" i="7" s="1"/>
  <c r="BF3436" i="7"/>
  <c r="BG3436" i="7" s="1"/>
  <c r="BH3436" i="7" s="1"/>
  <c r="BF3437" i="7"/>
  <c r="BG3437" i="7" s="1"/>
  <c r="BH3437" i="7" s="1"/>
  <c r="BF3438" i="7"/>
  <c r="BG3438" i="7" s="1"/>
  <c r="BH3438" i="7" s="1"/>
  <c r="BF3439" i="7"/>
  <c r="BG3439" i="7" s="1"/>
  <c r="BH3439" i="7" s="1"/>
  <c r="BF3440" i="7"/>
  <c r="BG3440" i="7" s="1"/>
  <c r="BH3440" i="7" s="1"/>
  <c r="BF3441" i="7"/>
  <c r="BG3441" i="7" s="1"/>
  <c r="BH3441" i="7" s="1"/>
  <c r="BF3442" i="7"/>
  <c r="BG3442" i="7" s="1"/>
  <c r="BH3442" i="7" s="1"/>
  <c r="BF3443" i="7"/>
  <c r="BG3443" i="7" s="1"/>
  <c r="BH3443" i="7" s="1"/>
  <c r="BF3444" i="7"/>
  <c r="BG3444" i="7" s="1"/>
  <c r="BH3444" i="7" s="1"/>
  <c r="BF3445" i="7"/>
  <c r="BG3445" i="7" s="1"/>
  <c r="BH3445" i="7" s="1"/>
  <c r="BF3446" i="7"/>
  <c r="BG3446" i="7" s="1"/>
  <c r="BH3446" i="7" s="1"/>
  <c r="BF3447" i="7"/>
  <c r="BG3447" i="7" s="1"/>
  <c r="BH3447" i="7" s="1"/>
  <c r="BF3448" i="7"/>
  <c r="BG3448" i="7" s="1"/>
  <c r="BH3448" i="7" s="1"/>
  <c r="BF3449" i="7"/>
  <c r="BG3449" i="7" s="1"/>
  <c r="BH3449" i="7" s="1"/>
  <c r="BF3450" i="7"/>
  <c r="BG3450" i="7" s="1"/>
  <c r="BH3450" i="7" s="1"/>
  <c r="BF3451" i="7"/>
  <c r="BG3451" i="7" s="1"/>
  <c r="BH3451" i="7" s="1"/>
  <c r="BF3452" i="7"/>
  <c r="BG3452" i="7" s="1"/>
  <c r="BH3452" i="7" s="1"/>
  <c r="BF3453" i="7"/>
  <c r="BG3453" i="7" s="1"/>
  <c r="BH3453" i="7" s="1"/>
  <c r="BF3454" i="7"/>
  <c r="BG3454" i="7" s="1"/>
  <c r="BH3454" i="7" s="1"/>
  <c r="BF3455" i="7"/>
  <c r="BG3455" i="7" s="1"/>
  <c r="BH3455" i="7" s="1"/>
  <c r="BF3456" i="7"/>
  <c r="BG3456" i="7" s="1"/>
  <c r="BH3456" i="7" s="1"/>
  <c r="BF3457" i="7"/>
  <c r="BG3457" i="7" s="1"/>
  <c r="BH3457" i="7" s="1"/>
  <c r="BF3458" i="7"/>
  <c r="BG3458" i="7" s="1"/>
  <c r="BH3458" i="7" s="1"/>
  <c r="BF3459" i="7"/>
  <c r="BG3459" i="7" s="1"/>
  <c r="BH3459" i="7" s="1"/>
  <c r="BF3460" i="7"/>
  <c r="BG3460" i="7" s="1"/>
  <c r="BH3460" i="7" s="1"/>
  <c r="BF3461" i="7"/>
  <c r="BG3461" i="7" s="1"/>
  <c r="BH3461" i="7" s="1"/>
  <c r="BF3462" i="7"/>
  <c r="BG3462" i="7" s="1"/>
  <c r="BH3462" i="7" s="1"/>
  <c r="BF3463" i="7"/>
  <c r="BG3463" i="7" s="1"/>
  <c r="BH3463" i="7" s="1"/>
  <c r="BF3464" i="7"/>
  <c r="BG3464" i="7" s="1"/>
  <c r="BH3464" i="7" s="1"/>
  <c r="BF3465" i="7"/>
  <c r="BG3465" i="7" s="1"/>
  <c r="BH3465" i="7" s="1"/>
  <c r="BF3466" i="7"/>
  <c r="BG3466" i="7" s="1"/>
  <c r="BH3466" i="7" s="1"/>
  <c r="BF3467" i="7"/>
  <c r="BG3467" i="7" s="1"/>
  <c r="BH3467" i="7" s="1"/>
  <c r="BF3468" i="7"/>
  <c r="BG3468" i="7" s="1"/>
  <c r="BH3468" i="7" s="1"/>
  <c r="BF3469" i="7"/>
  <c r="BG3469" i="7" s="1"/>
  <c r="BH3469" i="7" s="1"/>
  <c r="BF3470" i="7"/>
  <c r="BG3470" i="7" s="1"/>
  <c r="BH3470" i="7" s="1"/>
  <c r="BF3471" i="7"/>
  <c r="BG3471" i="7" s="1"/>
  <c r="BH3471" i="7" s="1"/>
  <c r="BF3472" i="7"/>
  <c r="BG3472" i="7" s="1"/>
  <c r="BH3472" i="7" s="1"/>
  <c r="BF3473" i="7"/>
  <c r="BG3473" i="7" s="1"/>
  <c r="BH3473" i="7" s="1"/>
  <c r="BF3474" i="7"/>
  <c r="BG3474" i="7" s="1"/>
  <c r="BH3474" i="7" s="1"/>
  <c r="BF3475" i="7"/>
  <c r="BG3475" i="7" s="1"/>
  <c r="BH3475" i="7" s="1"/>
  <c r="BF3476" i="7"/>
  <c r="BG3476" i="7" s="1"/>
  <c r="BH3476" i="7" s="1"/>
  <c r="BF3477" i="7"/>
  <c r="BG3477" i="7" s="1"/>
  <c r="BH3477" i="7" s="1"/>
  <c r="BF3478" i="7"/>
  <c r="BG3478" i="7" s="1"/>
  <c r="BH3478" i="7" s="1"/>
  <c r="BF3479" i="7"/>
  <c r="BG3479" i="7" s="1"/>
  <c r="BH3479" i="7" s="1"/>
  <c r="BF3480" i="7"/>
  <c r="BG3480" i="7" s="1"/>
  <c r="BH3480" i="7" s="1"/>
  <c r="BF3481" i="7"/>
  <c r="BG3481" i="7" s="1"/>
  <c r="BH3481" i="7" s="1"/>
  <c r="BF3482" i="7"/>
  <c r="BG3482" i="7" s="1"/>
  <c r="BH3482" i="7" s="1"/>
  <c r="BF3483" i="7"/>
  <c r="BG3483" i="7" s="1"/>
  <c r="BH3483" i="7" s="1"/>
  <c r="BF3484" i="7"/>
  <c r="BG3484" i="7" s="1"/>
  <c r="BH3484" i="7" s="1"/>
  <c r="BF3485" i="7"/>
  <c r="BG3485" i="7" s="1"/>
  <c r="BH3485" i="7" s="1"/>
  <c r="BF3486" i="7"/>
  <c r="BG3486" i="7" s="1"/>
  <c r="BH3486" i="7" s="1"/>
  <c r="BF3487" i="7"/>
  <c r="BG3487" i="7" s="1"/>
  <c r="BH3487" i="7" s="1"/>
  <c r="BF3488" i="7"/>
  <c r="BG3488" i="7" s="1"/>
  <c r="BH3488" i="7" s="1"/>
  <c r="BF3489" i="7"/>
  <c r="BG3489" i="7" s="1"/>
  <c r="BH3489" i="7" s="1"/>
  <c r="BF3490" i="7"/>
  <c r="BG3490" i="7" s="1"/>
  <c r="BH3490" i="7" s="1"/>
  <c r="BF3491" i="7"/>
  <c r="BG3491" i="7" s="1"/>
  <c r="BH3491" i="7" s="1"/>
  <c r="BF3492" i="7"/>
  <c r="BG3492" i="7" s="1"/>
  <c r="BH3492" i="7" s="1"/>
  <c r="BF3493" i="7"/>
  <c r="BG3493" i="7" s="1"/>
  <c r="BH3493" i="7" s="1"/>
  <c r="BF3494" i="7"/>
  <c r="BG3494" i="7" s="1"/>
  <c r="BH3494" i="7" s="1"/>
  <c r="BF3495" i="7"/>
  <c r="BG3495" i="7" s="1"/>
  <c r="BH3495" i="7" s="1"/>
  <c r="BF3496" i="7"/>
  <c r="BG3496" i="7" s="1"/>
  <c r="BH3496" i="7" s="1"/>
  <c r="BF3497" i="7"/>
  <c r="BG3497" i="7" s="1"/>
  <c r="BH3497" i="7" s="1"/>
  <c r="BF3498" i="7"/>
  <c r="BG3498" i="7" s="1"/>
  <c r="BH3498" i="7" s="1"/>
  <c r="BF3499" i="7"/>
  <c r="BG3499" i="7" s="1"/>
  <c r="BH3499" i="7" s="1"/>
  <c r="BF3500" i="7"/>
  <c r="BG3500" i="7" s="1"/>
  <c r="BH3500" i="7" s="1"/>
  <c r="BF3501" i="7"/>
  <c r="BG3501" i="7" s="1"/>
  <c r="BH3501" i="7" s="1"/>
  <c r="BF3502" i="7"/>
  <c r="BG3502" i="7" s="1"/>
  <c r="BH3502" i="7" s="1"/>
  <c r="BF3503" i="7"/>
  <c r="BG3503" i="7" s="1"/>
  <c r="BH3503" i="7" s="1"/>
  <c r="BF3504" i="7"/>
  <c r="BG3504" i="7" s="1"/>
  <c r="BH3504" i="7" s="1"/>
  <c r="BF3505" i="7"/>
  <c r="BG3505" i="7" s="1"/>
  <c r="BH3505" i="7" s="1"/>
  <c r="BF3506" i="7"/>
  <c r="BG3506" i="7" s="1"/>
  <c r="BH3506" i="7" s="1"/>
  <c r="BF3507" i="7"/>
  <c r="BG3507" i="7" s="1"/>
  <c r="BH3507" i="7" s="1"/>
  <c r="BF3508" i="7"/>
  <c r="BG3508" i="7" s="1"/>
  <c r="BH3508" i="7" s="1"/>
  <c r="BF3509" i="7"/>
  <c r="BG3509" i="7" s="1"/>
  <c r="BH3509" i="7" s="1"/>
  <c r="BF3510" i="7"/>
  <c r="BG3510" i="7" s="1"/>
  <c r="BH3510" i="7" s="1"/>
  <c r="BF3511" i="7"/>
  <c r="BG3511" i="7" s="1"/>
  <c r="BH3511" i="7" s="1"/>
  <c r="BF3512" i="7"/>
  <c r="BG3512" i="7" s="1"/>
  <c r="BH3512" i="7" s="1"/>
  <c r="BF3513" i="7"/>
  <c r="BG3513" i="7" s="1"/>
  <c r="BH3513" i="7" s="1"/>
  <c r="BF3514" i="7"/>
  <c r="BG3514" i="7" s="1"/>
  <c r="BH3514" i="7" s="1"/>
  <c r="BF3515" i="7"/>
  <c r="BG3515" i="7" s="1"/>
  <c r="BH3515" i="7" s="1"/>
  <c r="BF3516" i="7"/>
  <c r="BG3516" i="7" s="1"/>
  <c r="BH3516" i="7" s="1"/>
  <c r="BF3517" i="7"/>
  <c r="BG3517" i="7" s="1"/>
  <c r="BH3517" i="7" s="1"/>
  <c r="BF3518" i="7"/>
  <c r="BG3518" i="7" s="1"/>
  <c r="BH3518" i="7" s="1"/>
  <c r="BF3519" i="7"/>
  <c r="BG3519" i="7" s="1"/>
  <c r="BH3519" i="7" s="1"/>
  <c r="BF3520" i="7"/>
  <c r="BG3520" i="7" s="1"/>
  <c r="BH3520" i="7" s="1"/>
  <c r="BF3521" i="7"/>
  <c r="BG3521" i="7" s="1"/>
  <c r="BH3521" i="7" s="1"/>
  <c r="BF3522" i="7"/>
  <c r="BG3522" i="7" s="1"/>
  <c r="BH3522" i="7" s="1"/>
  <c r="BF3523" i="7"/>
  <c r="BG3523" i="7" s="1"/>
  <c r="BH3523" i="7" s="1"/>
  <c r="BF3524" i="7"/>
  <c r="BG3524" i="7" s="1"/>
  <c r="BH3524" i="7" s="1"/>
  <c r="BF3525" i="7"/>
  <c r="BG3525" i="7" s="1"/>
  <c r="BH3525" i="7" s="1"/>
  <c r="BF3526" i="7"/>
  <c r="BG3526" i="7" s="1"/>
  <c r="BH3526" i="7" s="1"/>
  <c r="BF3527" i="7"/>
  <c r="BG3527" i="7" s="1"/>
  <c r="BH3527" i="7" s="1"/>
  <c r="BF3528" i="7"/>
  <c r="BG3528" i="7" s="1"/>
  <c r="BH3528" i="7" s="1"/>
  <c r="BF3529" i="7"/>
  <c r="BG3529" i="7" s="1"/>
  <c r="BH3529" i="7" s="1"/>
  <c r="BF3530" i="7"/>
  <c r="BG3530" i="7" s="1"/>
  <c r="BH3530" i="7" s="1"/>
  <c r="BF3531" i="7"/>
  <c r="BG3531" i="7" s="1"/>
  <c r="BH3531" i="7" s="1"/>
  <c r="BF3532" i="7"/>
  <c r="BG3532" i="7" s="1"/>
  <c r="BH3532" i="7" s="1"/>
  <c r="BF3533" i="7"/>
  <c r="BG3533" i="7" s="1"/>
  <c r="BH3533" i="7" s="1"/>
  <c r="BF3534" i="7"/>
  <c r="BG3534" i="7" s="1"/>
  <c r="BH3534" i="7" s="1"/>
  <c r="BF3535" i="7"/>
  <c r="BG3535" i="7" s="1"/>
  <c r="BH3535" i="7" s="1"/>
  <c r="BF3536" i="7"/>
  <c r="BG3536" i="7" s="1"/>
  <c r="BH3536" i="7" s="1"/>
  <c r="BF3537" i="7"/>
  <c r="BG3537" i="7" s="1"/>
  <c r="BH3537" i="7" s="1"/>
  <c r="BF3538" i="7"/>
  <c r="BG3538" i="7" s="1"/>
  <c r="BH3538" i="7" s="1"/>
  <c r="BF3539" i="7"/>
  <c r="BG3539" i="7" s="1"/>
  <c r="BH3539" i="7" s="1"/>
  <c r="BF3540" i="7"/>
  <c r="BG3540" i="7" s="1"/>
  <c r="BH3540" i="7" s="1"/>
  <c r="BF3541" i="7"/>
  <c r="BG3541" i="7" s="1"/>
  <c r="BH3541" i="7" s="1"/>
  <c r="BF3542" i="7"/>
  <c r="BG3542" i="7" s="1"/>
  <c r="BH3542" i="7" s="1"/>
  <c r="BF3543" i="7"/>
  <c r="BG3543" i="7" s="1"/>
  <c r="BH3543" i="7" s="1"/>
  <c r="BF3544" i="7"/>
  <c r="BG3544" i="7" s="1"/>
  <c r="BH3544" i="7" s="1"/>
  <c r="BF3545" i="7"/>
  <c r="BG3545" i="7" s="1"/>
  <c r="BH3545" i="7" s="1"/>
  <c r="BF3546" i="7"/>
  <c r="BG3546" i="7" s="1"/>
  <c r="BH3546" i="7" s="1"/>
  <c r="BF3547" i="7"/>
  <c r="BG3547" i="7" s="1"/>
  <c r="BH3547" i="7" s="1"/>
  <c r="BF3548" i="7"/>
  <c r="BG3548" i="7" s="1"/>
  <c r="BH3548" i="7" s="1"/>
  <c r="BF3549" i="7"/>
  <c r="BG3549" i="7" s="1"/>
  <c r="BH3549" i="7" s="1"/>
  <c r="BF3550" i="7"/>
  <c r="BG3550" i="7" s="1"/>
  <c r="BH3550" i="7" s="1"/>
  <c r="BF3551" i="7"/>
  <c r="BG3551" i="7" s="1"/>
  <c r="BH3551" i="7" s="1"/>
  <c r="BF3552" i="7"/>
  <c r="BG3552" i="7" s="1"/>
  <c r="BH3552" i="7" s="1"/>
  <c r="BF3553" i="7"/>
  <c r="BG3553" i="7" s="1"/>
  <c r="BH3553" i="7" s="1"/>
  <c r="BF3554" i="7"/>
  <c r="BG3554" i="7" s="1"/>
  <c r="BH3554" i="7" s="1"/>
  <c r="BF3555" i="7"/>
  <c r="BG3555" i="7" s="1"/>
  <c r="BH3555" i="7" s="1"/>
  <c r="BF3556" i="7"/>
  <c r="BG3556" i="7" s="1"/>
  <c r="BH3556" i="7" s="1"/>
  <c r="BF3557" i="7"/>
  <c r="BG3557" i="7" s="1"/>
  <c r="BH3557" i="7" s="1"/>
  <c r="BF3558" i="7"/>
  <c r="BG3558" i="7" s="1"/>
  <c r="BH3558" i="7" s="1"/>
  <c r="BF3559" i="7"/>
  <c r="BG3559" i="7" s="1"/>
  <c r="BH3559" i="7" s="1"/>
  <c r="BF3560" i="7"/>
  <c r="BG3560" i="7" s="1"/>
  <c r="BH3560" i="7" s="1"/>
  <c r="BF3561" i="7"/>
  <c r="BG3561" i="7" s="1"/>
  <c r="BH3561" i="7" s="1"/>
  <c r="BF3562" i="7"/>
  <c r="BG3562" i="7" s="1"/>
  <c r="BH3562" i="7" s="1"/>
  <c r="BF3563" i="7"/>
  <c r="BG3563" i="7" s="1"/>
  <c r="BH3563" i="7" s="1"/>
  <c r="BF3564" i="7"/>
  <c r="BG3564" i="7" s="1"/>
  <c r="BH3564" i="7" s="1"/>
  <c r="BF3565" i="7"/>
  <c r="BG3565" i="7" s="1"/>
  <c r="BH3565" i="7" s="1"/>
  <c r="BF3566" i="7"/>
  <c r="BG3566" i="7" s="1"/>
  <c r="BH3566" i="7" s="1"/>
  <c r="BF3567" i="7"/>
  <c r="BG3567" i="7" s="1"/>
  <c r="BH3567" i="7" s="1"/>
  <c r="BF3568" i="7"/>
  <c r="BG3568" i="7" s="1"/>
  <c r="BH3568" i="7" s="1"/>
  <c r="BF3569" i="7"/>
  <c r="BG3569" i="7" s="1"/>
  <c r="BH3569" i="7" s="1"/>
  <c r="BF3570" i="7"/>
  <c r="BG3570" i="7" s="1"/>
  <c r="BH3570" i="7" s="1"/>
  <c r="BF3571" i="7"/>
  <c r="BG3571" i="7" s="1"/>
  <c r="BH3571" i="7" s="1"/>
  <c r="BF3572" i="7"/>
  <c r="BG3572" i="7" s="1"/>
  <c r="BH3572" i="7" s="1"/>
  <c r="BF3573" i="7"/>
  <c r="BG3573" i="7" s="1"/>
  <c r="BH3573" i="7" s="1"/>
  <c r="BF3574" i="7"/>
  <c r="BG3574" i="7" s="1"/>
  <c r="BH3574" i="7" s="1"/>
  <c r="BF3575" i="7"/>
  <c r="BG3575" i="7" s="1"/>
  <c r="BH3575" i="7" s="1"/>
  <c r="BF3576" i="7"/>
  <c r="BG3576" i="7" s="1"/>
  <c r="BH3576" i="7" s="1"/>
  <c r="BF3577" i="7"/>
  <c r="BG3577" i="7" s="1"/>
  <c r="BH3577" i="7" s="1"/>
  <c r="BF3578" i="7"/>
  <c r="BG3578" i="7" s="1"/>
  <c r="BH3578" i="7" s="1"/>
  <c r="BF3579" i="7"/>
  <c r="BG3579" i="7" s="1"/>
  <c r="BH3579" i="7" s="1"/>
  <c r="BF3580" i="7"/>
  <c r="BG3580" i="7" s="1"/>
  <c r="BH3580" i="7" s="1"/>
  <c r="BF3581" i="7"/>
  <c r="BG3581" i="7" s="1"/>
  <c r="BH3581" i="7" s="1"/>
  <c r="BF3582" i="7"/>
  <c r="BG3582" i="7" s="1"/>
  <c r="BH3582" i="7" s="1"/>
  <c r="BF3583" i="7"/>
  <c r="BG3583" i="7" s="1"/>
  <c r="BH3583" i="7" s="1"/>
  <c r="BF3584" i="7"/>
  <c r="BG3584" i="7" s="1"/>
  <c r="BH3584" i="7" s="1"/>
  <c r="BF3585" i="7"/>
  <c r="BG3585" i="7" s="1"/>
  <c r="BH3585" i="7" s="1"/>
  <c r="BF3586" i="7"/>
  <c r="BG3586" i="7" s="1"/>
  <c r="BH3586" i="7" s="1"/>
  <c r="BF3587" i="7"/>
  <c r="BG3587" i="7" s="1"/>
  <c r="BH3587" i="7" s="1"/>
  <c r="BF3588" i="7"/>
  <c r="BG3588" i="7" s="1"/>
  <c r="BH3588" i="7" s="1"/>
  <c r="BF3589" i="7"/>
  <c r="BG3589" i="7" s="1"/>
  <c r="BH3589" i="7" s="1"/>
  <c r="BF3590" i="7"/>
  <c r="BG3590" i="7" s="1"/>
  <c r="BH3590" i="7" s="1"/>
  <c r="BF3591" i="7"/>
  <c r="BG3591" i="7" s="1"/>
  <c r="BH3591" i="7" s="1"/>
  <c r="BF3592" i="7"/>
  <c r="BG3592" i="7" s="1"/>
  <c r="BH3592" i="7" s="1"/>
  <c r="BF3593" i="7"/>
  <c r="BG3593" i="7" s="1"/>
  <c r="BH3593" i="7" s="1"/>
  <c r="BF3594" i="7"/>
  <c r="BG3594" i="7" s="1"/>
  <c r="BH3594" i="7" s="1"/>
  <c r="BF3595" i="7"/>
  <c r="BG3595" i="7" s="1"/>
  <c r="BH3595" i="7" s="1"/>
  <c r="BF3596" i="7"/>
  <c r="BG3596" i="7" s="1"/>
  <c r="BH3596" i="7" s="1"/>
  <c r="BF3597" i="7"/>
  <c r="BG3597" i="7" s="1"/>
  <c r="BH3597" i="7" s="1"/>
  <c r="BF3598" i="7"/>
  <c r="BG3598" i="7" s="1"/>
  <c r="BH3598" i="7" s="1"/>
  <c r="BF3599" i="7"/>
  <c r="BG3599" i="7" s="1"/>
  <c r="BH3599" i="7" s="1"/>
  <c r="BF3600" i="7"/>
  <c r="BG3600" i="7" s="1"/>
  <c r="BH3600" i="7" s="1"/>
  <c r="BF3601" i="7"/>
  <c r="BG3601" i="7" s="1"/>
  <c r="BH3601" i="7" s="1"/>
  <c r="BF3602" i="7"/>
  <c r="BG3602" i="7" s="1"/>
  <c r="BH3602" i="7" s="1"/>
  <c r="BF3603" i="7"/>
  <c r="BG3603" i="7" s="1"/>
  <c r="BH3603" i="7" s="1"/>
  <c r="BF3604" i="7"/>
  <c r="BG3604" i="7" s="1"/>
  <c r="BH3604" i="7" s="1"/>
  <c r="BF3605" i="7"/>
  <c r="BG3605" i="7" s="1"/>
  <c r="BH3605" i="7" s="1"/>
  <c r="BF3606" i="7"/>
  <c r="BG3606" i="7" s="1"/>
  <c r="BH3606" i="7" s="1"/>
  <c r="BF3607" i="7"/>
  <c r="BG3607" i="7" s="1"/>
  <c r="BH3607" i="7" s="1"/>
  <c r="BF3608" i="7"/>
  <c r="BG3608" i="7" s="1"/>
  <c r="BH3608" i="7" s="1"/>
  <c r="BF3609" i="7"/>
  <c r="BG3609" i="7" s="1"/>
  <c r="BH3609" i="7" s="1"/>
  <c r="BF3610" i="7"/>
  <c r="BG3610" i="7" s="1"/>
  <c r="BH3610" i="7" s="1"/>
  <c r="BF3611" i="7"/>
  <c r="BG3611" i="7" s="1"/>
  <c r="BH3611" i="7" s="1"/>
  <c r="BF3612" i="7"/>
  <c r="BG3612" i="7" s="1"/>
  <c r="BH3612" i="7" s="1"/>
  <c r="BF3613" i="7"/>
  <c r="BG3613" i="7" s="1"/>
  <c r="BH3613" i="7" s="1"/>
  <c r="BF3614" i="7"/>
  <c r="BG3614" i="7" s="1"/>
  <c r="BH3614" i="7" s="1"/>
  <c r="BF3615" i="7"/>
  <c r="BG3615" i="7" s="1"/>
  <c r="BH3615" i="7" s="1"/>
  <c r="BF3616" i="7"/>
  <c r="BG3616" i="7" s="1"/>
  <c r="BH3616" i="7" s="1"/>
  <c r="BF3617" i="7"/>
  <c r="BG3617" i="7" s="1"/>
  <c r="BH3617" i="7" s="1"/>
  <c r="BF3618" i="7"/>
  <c r="BG3618" i="7" s="1"/>
  <c r="BH3618" i="7" s="1"/>
  <c r="BF3619" i="7"/>
  <c r="BG3619" i="7" s="1"/>
  <c r="BH3619" i="7" s="1"/>
  <c r="BF3620" i="7"/>
  <c r="BG3620" i="7" s="1"/>
  <c r="BH3620" i="7" s="1"/>
  <c r="BF3621" i="7"/>
  <c r="BG3621" i="7" s="1"/>
  <c r="BH3621" i="7" s="1"/>
  <c r="BF3622" i="7"/>
  <c r="BG3622" i="7" s="1"/>
  <c r="BH3622" i="7" s="1"/>
  <c r="BF3623" i="7"/>
  <c r="BG3623" i="7" s="1"/>
  <c r="BH3623" i="7" s="1"/>
  <c r="BF3624" i="7"/>
  <c r="BG3624" i="7" s="1"/>
  <c r="BH3624" i="7" s="1"/>
  <c r="BF3625" i="7"/>
  <c r="BG3625" i="7" s="1"/>
  <c r="BH3625" i="7" s="1"/>
  <c r="BF3626" i="7"/>
  <c r="BG3626" i="7" s="1"/>
  <c r="BH3626" i="7" s="1"/>
  <c r="BF3627" i="7"/>
  <c r="BG3627" i="7" s="1"/>
  <c r="BH3627" i="7" s="1"/>
  <c r="BF3628" i="7"/>
  <c r="BG3628" i="7" s="1"/>
  <c r="BH3628" i="7" s="1"/>
  <c r="BF3629" i="7"/>
  <c r="BG3629" i="7" s="1"/>
  <c r="BH3629" i="7" s="1"/>
  <c r="BF3630" i="7"/>
  <c r="BG3630" i="7" s="1"/>
  <c r="BH3630" i="7" s="1"/>
  <c r="BF3631" i="7"/>
  <c r="BG3631" i="7" s="1"/>
  <c r="BH3631" i="7" s="1"/>
  <c r="BF3632" i="7"/>
  <c r="BG3632" i="7" s="1"/>
  <c r="BH3632" i="7" s="1"/>
  <c r="BF3633" i="7"/>
  <c r="BG3633" i="7" s="1"/>
  <c r="BH3633" i="7" s="1"/>
  <c r="BF3634" i="7"/>
  <c r="BG3634" i="7" s="1"/>
  <c r="BH3634" i="7" s="1"/>
  <c r="BF3635" i="7"/>
  <c r="BG3635" i="7" s="1"/>
  <c r="BH3635" i="7" s="1"/>
  <c r="BF3636" i="7"/>
  <c r="BG3636" i="7" s="1"/>
  <c r="BH3636" i="7" s="1"/>
  <c r="BF3637" i="7"/>
  <c r="BG3637" i="7" s="1"/>
  <c r="BH3637" i="7" s="1"/>
  <c r="BF3638" i="7"/>
  <c r="BG3638" i="7" s="1"/>
  <c r="BH3638" i="7" s="1"/>
  <c r="BF3639" i="7"/>
  <c r="BG3639" i="7" s="1"/>
  <c r="BH3639" i="7" s="1"/>
  <c r="BF3640" i="7"/>
  <c r="BG3640" i="7" s="1"/>
  <c r="BH3640" i="7" s="1"/>
  <c r="BF3641" i="7"/>
  <c r="BG3641" i="7" s="1"/>
  <c r="BH3641" i="7" s="1"/>
  <c r="BF3642" i="7"/>
  <c r="BG3642" i="7" s="1"/>
  <c r="BH3642" i="7" s="1"/>
  <c r="BF3643" i="7"/>
  <c r="BG3643" i="7" s="1"/>
  <c r="BH3643" i="7" s="1"/>
  <c r="BF3644" i="7"/>
  <c r="BG3644" i="7" s="1"/>
  <c r="BH3644" i="7" s="1"/>
  <c r="BF3645" i="7"/>
  <c r="BG3645" i="7" s="1"/>
  <c r="BH3645" i="7" s="1"/>
  <c r="BF3646" i="7"/>
  <c r="BG3646" i="7" s="1"/>
  <c r="BH3646" i="7" s="1"/>
  <c r="BF3647" i="7"/>
  <c r="BG3647" i="7" s="1"/>
  <c r="BH3647" i="7" s="1"/>
  <c r="BF3648" i="7"/>
  <c r="BG3648" i="7" s="1"/>
  <c r="BH3648" i="7" s="1"/>
  <c r="BF3649" i="7"/>
  <c r="BG3649" i="7" s="1"/>
  <c r="BH3649" i="7" s="1"/>
  <c r="BF3650" i="7"/>
  <c r="BG3650" i="7" s="1"/>
  <c r="BH3650" i="7" s="1"/>
  <c r="BF3651" i="7"/>
  <c r="BG3651" i="7" s="1"/>
  <c r="BH3651" i="7" s="1"/>
  <c r="BF3652" i="7"/>
  <c r="BG3652" i="7" s="1"/>
  <c r="BH3652" i="7" s="1"/>
  <c r="BF3653" i="7"/>
  <c r="BG3653" i="7" s="1"/>
  <c r="BH3653" i="7" s="1"/>
  <c r="BF3654" i="7"/>
  <c r="BG3654" i="7" s="1"/>
  <c r="BH3654" i="7" s="1"/>
  <c r="BF3655" i="7"/>
  <c r="BG3655" i="7" s="1"/>
  <c r="BH3655" i="7" s="1"/>
  <c r="BF3656" i="7"/>
  <c r="BG3656" i="7" s="1"/>
  <c r="BH3656" i="7" s="1"/>
  <c r="BF3657" i="7"/>
  <c r="BG3657" i="7" s="1"/>
  <c r="BH3657" i="7" s="1"/>
  <c r="BF3658" i="7"/>
  <c r="BG3658" i="7" s="1"/>
  <c r="BH3658" i="7" s="1"/>
  <c r="BF3659" i="7"/>
  <c r="BG3659" i="7" s="1"/>
  <c r="BH3659" i="7" s="1"/>
  <c r="BF3660" i="7"/>
  <c r="BG3660" i="7" s="1"/>
  <c r="BH3660" i="7" s="1"/>
  <c r="BF3661" i="7"/>
  <c r="BG3661" i="7" s="1"/>
  <c r="BH3661" i="7" s="1"/>
  <c r="BF3662" i="7"/>
  <c r="BG3662" i="7" s="1"/>
  <c r="BH3662" i="7" s="1"/>
  <c r="BF3663" i="7"/>
  <c r="BG3663" i="7" s="1"/>
  <c r="BH3663" i="7" s="1"/>
  <c r="BF3664" i="7"/>
  <c r="BG3664" i="7" s="1"/>
  <c r="BH3664" i="7" s="1"/>
  <c r="BF3665" i="7"/>
  <c r="BG3665" i="7" s="1"/>
  <c r="BH3665" i="7" s="1"/>
  <c r="BF3666" i="7"/>
  <c r="BG3666" i="7" s="1"/>
  <c r="BH3666" i="7" s="1"/>
  <c r="BF3667" i="7"/>
  <c r="BG3667" i="7" s="1"/>
  <c r="BH3667" i="7" s="1"/>
  <c r="BF3668" i="7"/>
  <c r="BG3668" i="7" s="1"/>
  <c r="BH3668" i="7" s="1"/>
  <c r="BF3669" i="7"/>
  <c r="BG3669" i="7" s="1"/>
  <c r="BH3669" i="7" s="1"/>
  <c r="BF3670" i="7"/>
  <c r="BG3670" i="7" s="1"/>
  <c r="BH3670" i="7" s="1"/>
  <c r="BF3671" i="7"/>
  <c r="BG3671" i="7" s="1"/>
  <c r="BH3671" i="7" s="1"/>
  <c r="BF3672" i="7"/>
  <c r="BG3672" i="7" s="1"/>
  <c r="BH3672" i="7" s="1"/>
  <c r="BF3673" i="7"/>
  <c r="BG3673" i="7" s="1"/>
  <c r="BH3673" i="7" s="1"/>
  <c r="BF3674" i="7"/>
  <c r="BG3674" i="7" s="1"/>
  <c r="BH3674" i="7" s="1"/>
  <c r="BF3675" i="7"/>
  <c r="BG3675" i="7" s="1"/>
  <c r="BH3675" i="7" s="1"/>
  <c r="BF3676" i="7"/>
  <c r="BG3676" i="7" s="1"/>
  <c r="BH3676" i="7" s="1"/>
  <c r="BF3677" i="7"/>
  <c r="BG3677" i="7" s="1"/>
  <c r="BH3677" i="7" s="1"/>
  <c r="BF3678" i="7"/>
  <c r="BG3678" i="7" s="1"/>
  <c r="BH3678" i="7" s="1"/>
  <c r="BF3679" i="7"/>
  <c r="BG3679" i="7" s="1"/>
  <c r="BH3679" i="7" s="1"/>
  <c r="BF3680" i="7"/>
  <c r="BG3680" i="7" s="1"/>
  <c r="BH3680" i="7" s="1"/>
  <c r="BF3681" i="7"/>
  <c r="BG3681" i="7" s="1"/>
  <c r="BH3681" i="7" s="1"/>
  <c r="BF3682" i="7"/>
  <c r="BG3682" i="7" s="1"/>
  <c r="BH3682" i="7" s="1"/>
  <c r="BF3683" i="7"/>
  <c r="BG3683" i="7" s="1"/>
  <c r="BH3683" i="7" s="1"/>
  <c r="BF3684" i="7"/>
  <c r="BG3684" i="7" s="1"/>
  <c r="BH3684" i="7" s="1"/>
  <c r="BF3685" i="7"/>
  <c r="BG3685" i="7" s="1"/>
  <c r="BH3685" i="7" s="1"/>
  <c r="BF3686" i="7"/>
  <c r="BG3686" i="7" s="1"/>
  <c r="BH3686" i="7" s="1"/>
  <c r="BF3687" i="7"/>
  <c r="BG3687" i="7" s="1"/>
  <c r="BH3687" i="7" s="1"/>
  <c r="BF4" i="7"/>
  <c r="BG4" i="7" s="1"/>
  <c r="BH4" i="7" s="1"/>
  <c r="BF5" i="7"/>
  <c r="BG5" i="7" s="1"/>
  <c r="BH5" i="7" s="1"/>
  <c r="BF6" i="7"/>
  <c r="BG6" i="7" s="1"/>
  <c r="BH6" i="7" s="1"/>
  <c r="BF7" i="7"/>
  <c r="BG7" i="7" s="1"/>
  <c r="BH7" i="7" s="1"/>
  <c r="BF8" i="7"/>
  <c r="BG8" i="7" s="1"/>
  <c r="BH8" i="7" s="1"/>
  <c r="BF9" i="7"/>
  <c r="BG9" i="7" s="1"/>
  <c r="BH9" i="7" s="1"/>
  <c r="BF10" i="7"/>
  <c r="BG10" i="7" s="1"/>
  <c r="BH10" i="7" s="1"/>
  <c r="BF11" i="7"/>
  <c r="BG11" i="7" s="1"/>
  <c r="BH11" i="7" s="1"/>
  <c r="BF12" i="7"/>
  <c r="BG12" i="7" s="1"/>
  <c r="BH12" i="7" s="1"/>
  <c r="BF13" i="7"/>
  <c r="BG13" i="7" s="1"/>
  <c r="BH13" i="7" s="1"/>
  <c r="BF14" i="7"/>
  <c r="BG14" i="7" s="1"/>
  <c r="BH14" i="7" s="1"/>
  <c r="BF15" i="7"/>
  <c r="BG15" i="7" s="1"/>
  <c r="BH15" i="7" s="1"/>
  <c r="BF16" i="7"/>
  <c r="BG16" i="7" s="1"/>
  <c r="BH16" i="7" s="1"/>
  <c r="BF17" i="7"/>
  <c r="BG17" i="7" s="1"/>
  <c r="BH17" i="7" s="1"/>
  <c r="BF18" i="7"/>
  <c r="BG18" i="7" s="1"/>
  <c r="BH18" i="7" s="1"/>
  <c r="BF19" i="7"/>
  <c r="BG19" i="7" s="1"/>
  <c r="BH19" i="7" s="1"/>
  <c r="BF20" i="7"/>
  <c r="BG20" i="7" s="1"/>
  <c r="BH20" i="7" s="1"/>
  <c r="BF21" i="7"/>
  <c r="BG21" i="7" s="1"/>
  <c r="BH21" i="7" s="1"/>
  <c r="BF22" i="7"/>
  <c r="BG22" i="7" s="1"/>
  <c r="BH22" i="7" s="1"/>
  <c r="BF23" i="7"/>
  <c r="BG23" i="7" s="1"/>
  <c r="BH23" i="7" s="1"/>
  <c r="BF2" i="7"/>
  <c r="BG2" i="7" s="1"/>
  <c r="BH2" i="7" s="1"/>
  <c r="BF24" i="7"/>
  <c r="BG24" i="7" s="1"/>
  <c r="BH24" i="7" s="1"/>
  <c r="BF25" i="7"/>
  <c r="BG25" i="7" s="1"/>
  <c r="BH25" i="7" s="1"/>
  <c r="BF26" i="7"/>
  <c r="BG26" i="7" s="1"/>
  <c r="BH26" i="7" s="1"/>
  <c r="BF27" i="7"/>
  <c r="BG27" i="7" s="1"/>
  <c r="BH27" i="7" s="1"/>
  <c r="BF28" i="7"/>
  <c r="BG28" i="7" s="1"/>
  <c r="BH28" i="7" s="1"/>
  <c r="BF29" i="7"/>
  <c r="BG29" i="7" s="1"/>
  <c r="BH29" i="7" s="1"/>
  <c r="BF30" i="7"/>
  <c r="BG30" i="7" s="1"/>
  <c r="BH30" i="7" s="1"/>
  <c r="BF31" i="7"/>
  <c r="BG31" i="7" s="1"/>
  <c r="BH31" i="7" s="1"/>
  <c r="BF32" i="7"/>
  <c r="BG32" i="7" s="1"/>
  <c r="BH32" i="7" s="1"/>
  <c r="BF33" i="7"/>
  <c r="BG33" i="7" s="1"/>
  <c r="BH33" i="7" s="1"/>
  <c r="BF34" i="7"/>
  <c r="BG34" i="7" s="1"/>
  <c r="BH34" i="7" s="1"/>
  <c r="BF35" i="7"/>
  <c r="BG35" i="7" s="1"/>
  <c r="BH35" i="7" s="1"/>
  <c r="BF36" i="7"/>
  <c r="BG36" i="7" s="1"/>
  <c r="BH36" i="7" s="1"/>
  <c r="BF37" i="7"/>
  <c r="BG37" i="7" s="1"/>
  <c r="BH37" i="7" s="1"/>
  <c r="BF38" i="7"/>
  <c r="BG38" i="7" s="1"/>
  <c r="BH38" i="7" s="1"/>
  <c r="BF39" i="7"/>
  <c r="BG39" i="7" s="1"/>
  <c r="BH39" i="7" s="1"/>
  <c r="BF40" i="7"/>
  <c r="BG40" i="7" s="1"/>
  <c r="BH40" i="7" s="1"/>
  <c r="BF41" i="7"/>
  <c r="BG41" i="7" s="1"/>
  <c r="BH41" i="7" s="1"/>
  <c r="BF42" i="7"/>
  <c r="BG42" i="7" s="1"/>
  <c r="BH42" i="7" s="1"/>
  <c r="BF43" i="7"/>
  <c r="BG43" i="7" s="1"/>
  <c r="BH43" i="7" s="1"/>
  <c r="BF44" i="7"/>
  <c r="BG44" i="7" s="1"/>
  <c r="BH44" i="7" s="1"/>
  <c r="BF45" i="7"/>
  <c r="BG45" i="7" s="1"/>
  <c r="BH45" i="7" s="1"/>
  <c r="BF46" i="7"/>
  <c r="BG46" i="7" s="1"/>
  <c r="BH46" i="7" s="1"/>
  <c r="BF47" i="7"/>
  <c r="BG47" i="7" s="1"/>
  <c r="BH47" i="7" s="1"/>
  <c r="BF3" i="7"/>
  <c r="BG3" i="7" s="1"/>
  <c r="BH3" i="7" s="1"/>
  <c r="BF48" i="7"/>
  <c r="BG48" i="7" s="1"/>
  <c r="BH48" i="7" s="1"/>
  <c r="BF140" i="7"/>
  <c r="BG140" i="7" s="1"/>
  <c r="BH140" i="7" s="1"/>
  <c r="BF141" i="7"/>
  <c r="BG141" i="7" s="1"/>
  <c r="BH141" i="7" s="1"/>
  <c r="BF142" i="7"/>
  <c r="BG142" i="7" s="1"/>
  <c r="BH142" i="7" s="1"/>
  <c r="BF143" i="7"/>
  <c r="BG143" i="7" s="1"/>
  <c r="BH143" i="7" s="1"/>
  <c r="BF144" i="7"/>
  <c r="BG144" i="7" s="1"/>
  <c r="BH144" i="7" s="1"/>
  <c r="BF145" i="7"/>
  <c r="BG145" i="7" s="1"/>
  <c r="BH145" i="7" s="1"/>
  <c r="BF146" i="7"/>
  <c r="BG146" i="7" s="1"/>
  <c r="BH146" i="7" s="1"/>
  <c r="BF147" i="7"/>
  <c r="BG147" i="7" s="1"/>
  <c r="BH147" i="7" s="1"/>
  <c r="BF49" i="7"/>
  <c r="BG49" i="7" s="1"/>
  <c r="BH49" i="7" s="1"/>
  <c r="BF148" i="7"/>
  <c r="BG148" i="7" s="1"/>
  <c r="BH148" i="7" s="1"/>
  <c r="BF50" i="7"/>
  <c r="BG50" i="7" s="1"/>
  <c r="BH50" i="7" s="1"/>
  <c r="BF149" i="7"/>
  <c r="BG149" i="7" s="1"/>
  <c r="BH149" i="7" s="1"/>
  <c r="BF51" i="7"/>
  <c r="BG51" i="7" s="1"/>
  <c r="BH51" i="7" s="1"/>
  <c r="BF52" i="7"/>
  <c r="BG52" i="7" s="1"/>
  <c r="BH52" i="7" s="1"/>
  <c r="BF150" i="7"/>
  <c r="BG150" i="7" s="1"/>
  <c r="BH150" i="7" s="1"/>
  <c r="BF53" i="7"/>
  <c r="BG53" i="7" s="1"/>
  <c r="BH53" i="7" s="1"/>
  <c r="BF151" i="7"/>
  <c r="BG151" i="7" s="1"/>
  <c r="BH151" i="7" s="1"/>
  <c r="BF54" i="7"/>
  <c r="BG54" i="7" s="1"/>
  <c r="BH54" i="7" s="1"/>
  <c r="BF55" i="7"/>
  <c r="BG55" i="7" s="1"/>
  <c r="BH55" i="7" s="1"/>
  <c r="BF152" i="7"/>
  <c r="BG152" i="7" s="1"/>
  <c r="BH152" i="7" s="1"/>
  <c r="BF153" i="7"/>
  <c r="BG153" i="7" s="1"/>
  <c r="BH153" i="7" s="1"/>
  <c r="BF154" i="7"/>
  <c r="BG154" i="7" s="1"/>
  <c r="BH154" i="7" s="1"/>
  <c r="BF155" i="7"/>
  <c r="BG155" i="7" s="1"/>
  <c r="BH155" i="7" s="1"/>
  <c r="BF56" i="7"/>
  <c r="BG56" i="7" s="1"/>
  <c r="BH56" i="7" s="1"/>
  <c r="BF57" i="7"/>
  <c r="BG57" i="7" s="1"/>
  <c r="BH57" i="7" s="1"/>
  <c r="BF58" i="7"/>
  <c r="BG58" i="7" s="1"/>
  <c r="BH58" i="7" s="1"/>
  <c r="BF59" i="7"/>
  <c r="BG59" i="7" s="1"/>
  <c r="BH59" i="7" s="1"/>
  <c r="BF156" i="7"/>
  <c r="BG156" i="7" s="1"/>
  <c r="BH156" i="7" s="1"/>
  <c r="BF157" i="7"/>
  <c r="BG157" i="7" s="1"/>
  <c r="BH157" i="7" s="1"/>
  <c r="BF60" i="7"/>
  <c r="BG60" i="7" s="1"/>
  <c r="BH60" i="7" s="1"/>
  <c r="BF61" i="7"/>
  <c r="BG61" i="7" s="1"/>
  <c r="BH61" i="7" s="1"/>
  <c r="BF62" i="7"/>
  <c r="BG62" i="7" s="1"/>
  <c r="BH62" i="7" s="1"/>
  <c r="BF63" i="7"/>
  <c r="BG63" i="7" s="1"/>
  <c r="BH63" i="7" s="1"/>
  <c r="BF64" i="7"/>
  <c r="BG64" i="7" s="1"/>
  <c r="BH64" i="7" s="1"/>
  <c r="BF158" i="7"/>
  <c r="BG158" i="7" s="1"/>
  <c r="BH158" i="7" s="1"/>
  <c r="BF65" i="7"/>
  <c r="BG65" i="7" s="1"/>
  <c r="BH65" i="7" s="1"/>
  <c r="BF159" i="7"/>
  <c r="BG159" i="7" s="1"/>
  <c r="BH159" i="7" s="1"/>
  <c r="BF160" i="7"/>
  <c r="BG160" i="7" s="1"/>
  <c r="BH160" i="7" s="1"/>
  <c r="BF161" i="7"/>
  <c r="BG161" i="7" s="1"/>
  <c r="BH161" i="7" s="1"/>
  <c r="BF66" i="7"/>
  <c r="BG66" i="7" s="1"/>
  <c r="BH66" i="7" s="1"/>
  <c r="BF67" i="7"/>
  <c r="BG67" i="7" s="1"/>
  <c r="BH67" i="7" s="1"/>
  <c r="BF162" i="7"/>
  <c r="BG162" i="7" s="1"/>
  <c r="BH162" i="7" s="1"/>
  <c r="BF163" i="7"/>
  <c r="BG163" i="7" s="1"/>
  <c r="BH163" i="7" s="1"/>
  <c r="BF164" i="7"/>
  <c r="BG164" i="7" s="1"/>
  <c r="BH164" i="7" s="1"/>
  <c r="BF68" i="7"/>
  <c r="BG68" i="7" s="1"/>
  <c r="BH68" i="7" s="1"/>
  <c r="BF69" i="7"/>
  <c r="BG69" i="7" s="1"/>
  <c r="BH69" i="7" s="1"/>
  <c r="BF70" i="7"/>
  <c r="BG70" i="7" s="1"/>
  <c r="BH70" i="7" s="1"/>
  <c r="BF165" i="7"/>
  <c r="BG165" i="7" s="1"/>
  <c r="BH165" i="7" s="1"/>
  <c r="BF166" i="7"/>
  <c r="BG166" i="7" s="1"/>
  <c r="BH166" i="7" s="1"/>
  <c r="BF167" i="7"/>
  <c r="BG167" i="7" s="1"/>
  <c r="BH167" i="7" s="1"/>
  <c r="BF71" i="7"/>
  <c r="BG71" i="7" s="1"/>
  <c r="BH71" i="7" s="1"/>
  <c r="BF72" i="7"/>
  <c r="BG72" i="7" s="1"/>
  <c r="BH72" i="7" s="1"/>
  <c r="BF73" i="7"/>
  <c r="BG73" i="7" s="1"/>
  <c r="BH73" i="7" s="1"/>
  <c r="BF74" i="7"/>
  <c r="BG74" i="7" s="1"/>
  <c r="BH74" i="7" s="1"/>
  <c r="BF75" i="7"/>
  <c r="BG75" i="7" s="1"/>
  <c r="BH75" i="7" s="1"/>
  <c r="BF168" i="7"/>
  <c r="BG168" i="7" s="1"/>
  <c r="BH168" i="7" s="1"/>
  <c r="BF76" i="7"/>
  <c r="BG76" i="7" s="1"/>
  <c r="BH76" i="7" s="1"/>
  <c r="BF169" i="7"/>
  <c r="BG169" i="7" s="1"/>
  <c r="BH169" i="7" s="1"/>
  <c r="BF170" i="7"/>
  <c r="BG170" i="7" s="1"/>
  <c r="BH170" i="7" s="1"/>
  <c r="BF171" i="7"/>
  <c r="BG171" i="7" s="1"/>
  <c r="BH171" i="7" s="1"/>
  <c r="BF77" i="7"/>
  <c r="BG77" i="7" s="1"/>
  <c r="BH77" i="7" s="1"/>
  <c r="BF172" i="7"/>
  <c r="BG172" i="7" s="1"/>
  <c r="BH172" i="7" s="1"/>
  <c r="BF78" i="7"/>
  <c r="BG78" i="7" s="1"/>
  <c r="BH78" i="7" s="1"/>
  <c r="BF173" i="7"/>
  <c r="BG173" i="7" s="1"/>
  <c r="BH173" i="7" s="1"/>
  <c r="BF79" i="7"/>
  <c r="BG79" i="7" s="1"/>
  <c r="BH79" i="7" s="1"/>
  <c r="BF80" i="7"/>
  <c r="BG80" i="7" s="1"/>
  <c r="BH80" i="7" s="1"/>
  <c r="BF174" i="7"/>
  <c r="BG174" i="7" s="1"/>
  <c r="BH174" i="7" s="1"/>
  <c r="BF81" i="7"/>
  <c r="BG81" i="7" s="1"/>
  <c r="BH81" i="7" s="1"/>
  <c r="BF82" i="7"/>
  <c r="BG82" i="7" s="1"/>
  <c r="BH82" i="7" s="1"/>
  <c r="BF175" i="7"/>
  <c r="BG175" i="7" s="1"/>
  <c r="BH175" i="7" s="1"/>
  <c r="BF176" i="7"/>
  <c r="BG176" i="7" s="1"/>
  <c r="BH176" i="7" s="1"/>
  <c r="BF83" i="7"/>
  <c r="BG83" i="7" s="1"/>
  <c r="BH83" i="7" s="1"/>
  <c r="BF177" i="7"/>
  <c r="BG177" i="7" s="1"/>
  <c r="BH177" i="7" s="1"/>
  <c r="BF84" i="7"/>
  <c r="BG84" i="7" s="1"/>
  <c r="BH84" i="7" s="1"/>
  <c r="BF85" i="7"/>
  <c r="BG85" i="7" s="1"/>
  <c r="BH85" i="7" s="1"/>
  <c r="BF86" i="7"/>
  <c r="BG86" i="7" s="1"/>
  <c r="BH86" i="7" s="1"/>
  <c r="BF178" i="7"/>
  <c r="BG178" i="7" s="1"/>
  <c r="BH178" i="7" s="1"/>
  <c r="BF179" i="7"/>
  <c r="BG179" i="7" s="1"/>
  <c r="BH179" i="7" s="1"/>
  <c r="BF87" i="7"/>
  <c r="BG87" i="7" s="1"/>
  <c r="BH87" i="7" s="1"/>
  <c r="BF88" i="7"/>
  <c r="BG88" i="7" s="1"/>
  <c r="BH88" i="7" s="1"/>
  <c r="BF89" i="7"/>
  <c r="BG89" i="7" s="1"/>
  <c r="BH89" i="7" s="1"/>
  <c r="BF90" i="7"/>
  <c r="BG90" i="7" s="1"/>
  <c r="BH90" i="7" s="1"/>
  <c r="BF180" i="7"/>
  <c r="BG180" i="7" s="1"/>
  <c r="BH180" i="7" s="1"/>
  <c r="BF181" i="7"/>
  <c r="BG181" i="7" s="1"/>
  <c r="BH181" i="7" s="1"/>
  <c r="BF91" i="7"/>
  <c r="BG91" i="7" s="1"/>
  <c r="BH91" i="7" s="1"/>
  <c r="BF182" i="7"/>
  <c r="BG182" i="7" s="1"/>
  <c r="BH182" i="7" s="1"/>
  <c r="BF183" i="7"/>
  <c r="BG183" i="7" s="1"/>
  <c r="BH183" i="7" s="1"/>
  <c r="BF92" i="7"/>
  <c r="BG92" i="7" s="1"/>
  <c r="BH92" i="7" s="1"/>
  <c r="BF93" i="7"/>
  <c r="BG93" i="7" s="1"/>
  <c r="BH93" i="7" s="1"/>
  <c r="BF94" i="7"/>
  <c r="BG94" i="7" s="1"/>
  <c r="BH94" i="7" s="1"/>
  <c r="BF95" i="7"/>
  <c r="BG95" i="7" s="1"/>
  <c r="BH95" i="7" s="1"/>
  <c r="BF184" i="7"/>
  <c r="BG184" i="7" s="1"/>
  <c r="BH184" i="7" s="1"/>
  <c r="BF96" i="7"/>
  <c r="BG96" i="7" s="1"/>
  <c r="BH96" i="7" s="1"/>
  <c r="BF97" i="7"/>
  <c r="BG97" i="7" s="1"/>
  <c r="BH97" i="7" s="1"/>
  <c r="BF98" i="7"/>
  <c r="BG98" i="7" s="1"/>
  <c r="BH98" i="7" s="1"/>
  <c r="BF99" i="7"/>
  <c r="BG99" i="7" s="1"/>
  <c r="BH99" i="7" s="1"/>
  <c r="BF100" i="7"/>
  <c r="BG100" i="7" s="1"/>
  <c r="BH100" i="7" s="1"/>
  <c r="BF101" i="7"/>
  <c r="BG101" i="7" s="1"/>
  <c r="BH101" i="7" s="1"/>
  <c r="BF102" i="7"/>
  <c r="BG102" i="7" s="1"/>
  <c r="BH102" i="7" s="1"/>
  <c r="BF103" i="7"/>
  <c r="BG103" i="7" s="1"/>
  <c r="BH103" i="7" s="1"/>
  <c r="BF185" i="7"/>
  <c r="BG185" i="7" s="1"/>
  <c r="BH185" i="7" s="1"/>
  <c r="BF104" i="7"/>
  <c r="BG104" i="7" s="1"/>
  <c r="BH104" i="7" s="1"/>
  <c r="BF186" i="7"/>
  <c r="BG186" i="7" s="1"/>
  <c r="BH186" i="7" s="1"/>
  <c r="BF187" i="7"/>
  <c r="BG187" i="7" s="1"/>
  <c r="BH187" i="7" s="1"/>
  <c r="BF188" i="7"/>
  <c r="BG188" i="7" s="1"/>
  <c r="BH188" i="7" s="1"/>
  <c r="BF189" i="7"/>
  <c r="BG189" i="7" s="1"/>
  <c r="BH189" i="7" s="1"/>
  <c r="BF105" i="7"/>
  <c r="BG105" i="7" s="1"/>
  <c r="BH105" i="7" s="1"/>
  <c r="BF106" i="7"/>
  <c r="BG106" i="7" s="1"/>
  <c r="BH106" i="7" s="1"/>
  <c r="BF190" i="7"/>
  <c r="BG190" i="7" s="1"/>
  <c r="BH190" i="7" s="1"/>
  <c r="BF191" i="7"/>
  <c r="BG191" i="7" s="1"/>
  <c r="BH191" i="7" s="1"/>
  <c r="BF192" i="7"/>
  <c r="BG192" i="7" s="1"/>
  <c r="BH192" i="7" s="1"/>
  <c r="BF193" i="7"/>
  <c r="BG193" i="7" s="1"/>
  <c r="BH193" i="7" s="1"/>
  <c r="BF194" i="7"/>
  <c r="BG194" i="7" s="1"/>
  <c r="BH194" i="7" s="1"/>
  <c r="BF195" i="7"/>
  <c r="BG195" i="7" s="1"/>
  <c r="BH195" i="7" s="1"/>
  <c r="BF287" i="7"/>
  <c r="BG287" i="7" s="1"/>
  <c r="BH287" i="7" s="1"/>
  <c r="BF107" i="7"/>
  <c r="BG107" i="7" s="1"/>
  <c r="BH107" i="7" s="1"/>
  <c r="BF196" i="7"/>
  <c r="BG196" i="7" s="1"/>
  <c r="BH196" i="7" s="1"/>
  <c r="BF197" i="7"/>
  <c r="BG197" i="7" s="1"/>
  <c r="BH197" i="7" s="1"/>
  <c r="BF198" i="7"/>
  <c r="BG198" i="7" s="1"/>
  <c r="BH198" i="7" s="1"/>
  <c r="BF288" i="7"/>
  <c r="BG288" i="7" s="1"/>
  <c r="BH288" i="7" s="1"/>
  <c r="BF199" i="7"/>
  <c r="BG199" i="7" s="1"/>
  <c r="BH199" i="7" s="1"/>
  <c r="BF200" i="7"/>
  <c r="BG200" i="7" s="1"/>
  <c r="BH200" i="7" s="1"/>
  <c r="BF201" i="7"/>
  <c r="BG201" i="7" s="1"/>
  <c r="BH201" i="7" s="1"/>
  <c r="BF202" i="7"/>
  <c r="BG202" i="7" s="1"/>
  <c r="BH202" i="7" s="1"/>
  <c r="BF289" i="7"/>
  <c r="BG289" i="7" s="1"/>
  <c r="BH289" i="7" s="1"/>
  <c r="BF290" i="7"/>
  <c r="BG290" i="7" s="1"/>
  <c r="BH290" i="7" s="1"/>
  <c r="BF108" i="7"/>
  <c r="BG108" i="7" s="1"/>
  <c r="BH108" i="7" s="1"/>
  <c r="BF203" i="7"/>
  <c r="BG203" i="7" s="1"/>
  <c r="BH203" i="7" s="1"/>
  <c r="BF291" i="7"/>
  <c r="BG291" i="7" s="1"/>
  <c r="BH291" i="7" s="1"/>
  <c r="BF292" i="7"/>
  <c r="BG292" i="7" s="1"/>
  <c r="BH292" i="7" s="1"/>
  <c r="BF109" i="7"/>
  <c r="BG109" i="7" s="1"/>
  <c r="BH109" i="7" s="1"/>
  <c r="BF204" i="7"/>
  <c r="BG204" i="7" s="1"/>
  <c r="BH204" i="7" s="1"/>
  <c r="BF293" i="7"/>
  <c r="BG293" i="7" s="1"/>
  <c r="BH293" i="7" s="1"/>
  <c r="BF205" i="7"/>
  <c r="BG205" i="7" s="1"/>
  <c r="BH205" i="7" s="1"/>
  <c r="BF206" i="7"/>
  <c r="BF110" i="7"/>
  <c r="BG110" i="7" s="1"/>
  <c r="BH110" i="7" s="1"/>
  <c r="BF294" i="7"/>
  <c r="BG294" i="7" s="1"/>
  <c r="BH294" i="7" s="1"/>
  <c r="BF207" i="7"/>
  <c r="BG207" i="7" s="1"/>
  <c r="BH207" i="7" s="1"/>
  <c r="BF208" i="7"/>
  <c r="BG208" i="7" s="1"/>
  <c r="BH208" i="7" s="1"/>
  <c r="BF295" i="7"/>
  <c r="BG295" i="7" s="1"/>
  <c r="BH295" i="7" s="1"/>
  <c r="BF296" i="7"/>
  <c r="BG296" i="7" s="1"/>
  <c r="BH296" i="7" s="1"/>
  <c r="BF297" i="7"/>
  <c r="BG297" i="7" s="1"/>
  <c r="BH297" i="7" s="1"/>
  <c r="BF209" i="7"/>
  <c r="BG209" i="7" s="1"/>
  <c r="BH209" i="7" s="1"/>
  <c r="BF298" i="7"/>
  <c r="BG298" i="7" s="1"/>
  <c r="BH298" i="7" s="1"/>
  <c r="BF111" i="7"/>
  <c r="BG111" i="7" s="1"/>
  <c r="BH111" i="7" s="1"/>
  <c r="BF210" i="7"/>
  <c r="BG210" i="7" s="1"/>
  <c r="BH210" i="7" s="1"/>
  <c r="BF211" i="7"/>
  <c r="BG211" i="7" s="1"/>
  <c r="BH211" i="7" s="1"/>
  <c r="BF112" i="7"/>
  <c r="BG112" i="7" s="1"/>
  <c r="BH112" i="7" s="1"/>
  <c r="BF212" i="7"/>
  <c r="BG212" i="7" s="1"/>
  <c r="BH212" i="7" s="1"/>
  <c r="BF299" i="7"/>
  <c r="BG299" i="7" s="1"/>
  <c r="BH299" i="7" s="1"/>
  <c r="BF113" i="7"/>
  <c r="BG113" i="7" s="1"/>
  <c r="BH113" i="7" s="1"/>
  <c r="BF213" i="7"/>
  <c r="BG213" i="7" s="1"/>
  <c r="BH213" i="7" s="1"/>
  <c r="BF214" i="7"/>
  <c r="BG214" i="7" s="1"/>
  <c r="BH214" i="7" s="1"/>
  <c r="BF215" i="7"/>
  <c r="BG215" i="7" s="1"/>
  <c r="BH215" i="7" s="1"/>
  <c r="BF216" i="7"/>
  <c r="BG216" i="7" s="1"/>
  <c r="BH216" i="7" s="1"/>
  <c r="BF217" i="7"/>
  <c r="BG217" i="7" s="1"/>
  <c r="BH217" i="7" s="1"/>
  <c r="BF218" i="7"/>
  <c r="BG218" i="7" s="1"/>
  <c r="BH218" i="7" s="1"/>
  <c r="BF219" i="7"/>
  <c r="BG219" i="7" s="1"/>
  <c r="BH219" i="7" s="1"/>
  <c r="BF220" i="7"/>
  <c r="BG220" i="7" s="1"/>
  <c r="BH220" i="7" s="1"/>
  <c r="BF221" i="7"/>
  <c r="BG221" i="7" s="1"/>
  <c r="BH221" i="7" s="1"/>
  <c r="BF222" i="7"/>
  <c r="BG222" i="7" s="1"/>
  <c r="BH222" i="7" s="1"/>
  <c r="BF223" i="7"/>
  <c r="BG223" i="7" s="1"/>
  <c r="BH223" i="7" s="1"/>
  <c r="BF224" i="7"/>
  <c r="BG224" i="7" s="1"/>
  <c r="BH224" i="7" s="1"/>
  <c r="BF300" i="7"/>
  <c r="BG300" i="7" s="1"/>
  <c r="BH300" i="7" s="1"/>
  <c r="BF225" i="7"/>
  <c r="BG225" i="7" s="1"/>
  <c r="BH225" i="7" s="1"/>
  <c r="BF226" i="7"/>
  <c r="BG226" i="7" s="1"/>
  <c r="BH226" i="7" s="1"/>
  <c r="BF301" i="7"/>
  <c r="BG301" i="7" s="1"/>
  <c r="BH301" i="7" s="1"/>
  <c r="BF227" i="7"/>
  <c r="BG227" i="7" s="1"/>
  <c r="BH227" i="7" s="1"/>
  <c r="BF114" i="7"/>
  <c r="BG114" i="7" s="1"/>
  <c r="BH114" i="7" s="1"/>
  <c r="BF115" i="7"/>
  <c r="BG115" i="7" s="1"/>
  <c r="BH115" i="7" s="1"/>
  <c r="BF302" i="7"/>
  <c r="BG302" i="7" s="1"/>
  <c r="BH302" i="7" s="1"/>
  <c r="BF116" i="7"/>
  <c r="BG116" i="7" s="1"/>
  <c r="BH116" i="7" s="1"/>
  <c r="BF228" i="7"/>
  <c r="BG228" i="7" s="1"/>
  <c r="BH228" i="7" s="1"/>
  <c r="BF303" i="7"/>
  <c r="BG303" i="7" s="1"/>
  <c r="BH303" i="7" s="1"/>
  <c r="BF304" i="7"/>
  <c r="BG304" i="7" s="1"/>
  <c r="BH304" i="7" s="1"/>
  <c r="BF229" i="7"/>
  <c r="BG229" i="7" s="1"/>
  <c r="BH229" i="7" s="1"/>
  <c r="BF230" i="7"/>
  <c r="BG230" i="7" s="1"/>
  <c r="BH230" i="7" s="1"/>
  <c r="BF231" i="7"/>
  <c r="BG231" i="7" s="1"/>
  <c r="BH231" i="7" s="1"/>
  <c r="BF117" i="7"/>
  <c r="BG117" i="7" s="1"/>
  <c r="BH117" i="7" s="1"/>
  <c r="BF118" i="7"/>
  <c r="BG118" i="7" s="1"/>
  <c r="BH118" i="7" s="1"/>
  <c r="BF119" i="7"/>
  <c r="BG119" i="7" s="1"/>
  <c r="BH119" i="7" s="1"/>
  <c r="BF120" i="7"/>
  <c r="BG120" i="7" s="1"/>
  <c r="BH120" i="7" s="1"/>
  <c r="BF305" i="7"/>
  <c r="BG305" i="7" s="1"/>
  <c r="BH305" i="7" s="1"/>
  <c r="BF232" i="7"/>
  <c r="BG232" i="7" s="1"/>
  <c r="BH232" i="7" s="1"/>
  <c r="BF233" i="7"/>
  <c r="BG233" i="7" s="1"/>
  <c r="BH233" i="7" s="1"/>
  <c r="BF234" i="7"/>
  <c r="BG234" i="7" s="1"/>
  <c r="BH234" i="7" s="1"/>
  <c r="BF306" i="7"/>
  <c r="BG306" i="7" s="1"/>
  <c r="BH306" i="7" s="1"/>
  <c r="BF235" i="7"/>
  <c r="BG235" i="7" s="1"/>
  <c r="BH235" i="7" s="1"/>
  <c r="BF236" i="7"/>
  <c r="BG236" i="7" s="1"/>
  <c r="BH236" i="7" s="1"/>
  <c r="BF237" i="7"/>
  <c r="BG237" i="7" s="1"/>
  <c r="BH237" i="7" s="1"/>
  <c r="BF307" i="7"/>
  <c r="BG307" i="7" s="1"/>
  <c r="BH307" i="7" s="1"/>
  <c r="BF238" i="7"/>
  <c r="BG238" i="7" s="1"/>
  <c r="BH238" i="7" s="1"/>
  <c r="BF239" i="7"/>
  <c r="BG239" i="7" s="1"/>
  <c r="BH239" i="7" s="1"/>
  <c r="BF121" i="7"/>
  <c r="BG121" i="7" s="1"/>
  <c r="BH121" i="7" s="1"/>
  <c r="BF240" i="7"/>
  <c r="BG240" i="7" s="1"/>
  <c r="BH240" i="7" s="1"/>
  <c r="BF241" i="7"/>
  <c r="BG241" i="7" s="1"/>
  <c r="BH241" i="7" s="1"/>
  <c r="BF308" i="7"/>
  <c r="BG308" i="7" s="1"/>
  <c r="BH308" i="7" s="1"/>
  <c r="BF242" i="7"/>
  <c r="BG242" i="7" s="1"/>
  <c r="BH242" i="7" s="1"/>
  <c r="BF309" i="7"/>
  <c r="BG309" i="7" s="1"/>
  <c r="BH309" i="7" s="1"/>
  <c r="BF243" i="7"/>
  <c r="BG243" i="7" s="1"/>
  <c r="BH243" i="7" s="1"/>
  <c r="BF310" i="7"/>
  <c r="BG310" i="7" s="1"/>
  <c r="BH310" i="7" s="1"/>
  <c r="BF244" i="7"/>
  <c r="BG244" i="7" s="1"/>
  <c r="BH244" i="7" s="1"/>
  <c r="BF391" i="7"/>
  <c r="BG391" i="7" s="1"/>
  <c r="BH391" i="7" s="1"/>
  <c r="BF392" i="7"/>
  <c r="BG392" i="7" s="1"/>
  <c r="BH392" i="7" s="1"/>
  <c r="BF393" i="7"/>
  <c r="BG393" i="7" s="1"/>
  <c r="BH393" i="7" s="1"/>
  <c r="BF311" i="7"/>
  <c r="BG311" i="7" s="1"/>
  <c r="BH311" i="7" s="1"/>
  <c r="BF394" i="7"/>
  <c r="BG394" i="7" s="1"/>
  <c r="BH394" i="7" s="1"/>
  <c r="BF395" i="7"/>
  <c r="BG395" i="7" s="1"/>
  <c r="BH395" i="7" s="1"/>
  <c r="BF396" i="7"/>
  <c r="BG396" i="7" s="1"/>
  <c r="BH396" i="7" s="1"/>
  <c r="BF397" i="7"/>
  <c r="BG397" i="7" s="1"/>
  <c r="BH397" i="7" s="1"/>
  <c r="BF398" i="7"/>
  <c r="BG398" i="7" s="1"/>
  <c r="BH398" i="7" s="1"/>
  <c r="BF312" i="7"/>
  <c r="BG312" i="7" s="1"/>
  <c r="BH312" i="7" s="1"/>
  <c r="BF399" i="7"/>
  <c r="BG399" i="7" s="1"/>
  <c r="BH399" i="7" s="1"/>
  <c r="BF400" i="7"/>
  <c r="BG400" i="7" s="1"/>
  <c r="BH400" i="7" s="1"/>
  <c r="BF401" i="7"/>
  <c r="BG401" i="7" s="1"/>
  <c r="BH401" i="7" s="1"/>
  <c r="BF313" i="7"/>
  <c r="BG313" i="7" s="1"/>
  <c r="BH313" i="7" s="1"/>
  <c r="BF314" i="7"/>
  <c r="BG314" i="7" s="1"/>
  <c r="BH314" i="7" s="1"/>
  <c r="BF315" i="7"/>
  <c r="BG315" i="7" s="1"/>
  <c r="BH315" i="7" s="1"/>
  <c r="BF402" i="7"/>
  <c r="BG402" i="7" s="1"/>
  <c r="BH402" i="7" s="1"/>
  <c r="BF245" i="7"/>
  <c r="BG245" i="7" s="1"/>
  <c r="BH245" i="7" s="1"/>
  <c r="BF316" i="7"/>
  <c r="BG316" i="7" s="1"/>
  <c r="BH316" i="7" s="1"/>
  <c r="BF403" i="7"/>
  <c r="BG403" i="7" s="1"/>
  <c r="BH403" i="7" s="1"/>
  <c r="BF317" i="7"/>
  <c r="BG317" i="7" s="1"/>
  <c r="BH317" i="7" s="1"/>
  <c r="BF318" i="7"/>
  <c r="BG318" i="7" s="1"/>
  <c r="BH318" i="7" s="1"/>
  <c r="BF319" i="7"/>
  <c r="BG319" i="7" s="1"/>
  <c r="BH319" i="7" s="1"/>
  <c r="BF246" i="7"/>
  <c r="BG246" i="7" s="1"/>
  <c r="BH246" i="7" s="1"/>
  <c r="BF404" i="7"/>
  <c r="BG404" i="7" s="1"/>
  <c r="BH404" i="7" s="1"/>
  <c r="BF320" i="7"/>
  <c r="BG320" i="7" s="1"/>
  <c r="BH320" i="7" s="1"/>
  <c r="BF247" i="7"/>
  <c r="BG247" i="7" s="1"/>
  <c r="BH247" i="7" s="1"/>
  <c r="BF405" i="7"/>
  <c r="BG405" i="7" s="1"/>
  <c r="BH405" i="7" s="1"/>
  <c r="BF321" i="7"/>
  <c r="BG321" i="7" s="1"/>
  <c r="BH321" i="7" s="1"/>
  <c r="BF248" i="7"/>
  <c r="BG248" i="7" s="1"/>
  <c r="BH248" i="7" s="1"/>
  <c r="BF406" i="7"/>
  <c r="BG406" i="7" s="1"/>
  <c r="BH406" i="7" s="1"/>
  <c r="BF407" i="7"/>
  <c r="BG407" i="7" s="1"/>
  <c r="BH407" i="7" s="1"/>
  <c r="BF122" i="7"/>
  <c r="BG122" i="7" s="1"/>
  <c r="BH122" i="7" s="1"/>
  <c r="BF408" i="7"/>
  <c r="BG408" i="7" s="1"/>
  <c r="BH408" i="7" s="1"/>
  <c r="BF249" i="7"/>
  <c r="BG249" i="7" s="1"/>
  <c r="BH249" i="7" s="1"/>
  <c r="BF322" i="7"/>
  <c r="BG322" i="7" s="1"/>
  <c r="BH322" i="7" s="1"/>
  <c r="BF323" i="7"/>
  <c r="BG323" i="7" s="1"/>
  <c r="BH323" i="7" s="1"/>
  <c r="BF324" i="7"/>
  <c r="BG324" i="7" s="1"/>
  <c r="BH324" i="7" s="1"/>
  <c r="BF250" i="7"/>
  <c r="BG250" i="7" s="1"/>
  <c r="BH250" i="7" s="1"/>
  <c r="BF251" i="7"/>
  <c r="BG251" i="7" s="1"/>
  <c r="BH251" i="7" s="1"/>
  <c r="BF252" i="7"/>
  <c r="BG252" i="7" s="1"/>
  <c r="BH252" i="7" s="1"/>
  <c r="BF409" i="7"/>
  <c r="BG409" i="7" s="1"/>
  <c r="BH409" i="7" s="1"/>
  <c r="BF123" i="7"/>
  <c r="BG123" i="7" s="1"/>
  <c r="BH123" i="7" s="1"/>
  <c r="BF325" i="7"/>
  <c r="BG325" i="7" s="1"/>
  <c r="BH325" i="7" s="1"/>
  <c r="BF326" i="7"/>
  <c r="BG326" i="7" s="1"/>
  <c r="BH326" i="7" s="1"/>
  <c r="BF253" i="7"/>
  <c r="BG253" i="7" s="1"/>
  <c r="BH253" i="7" s="1"/>
  <c r="BF124" i="7"/>
  <c r="BG124" i="7" s="1"/>
  <c r="BH124" i="7" s="1"/>
  <c r="BF327" i="7"/>
  <c r="BG327" i="7" s="1"/>
  <c r="BH327" i="7" s="1"/>
  <c r="BF410" i="7"/>
  <c r="BG410" i="7" s="1"/>
  <c r="BH410" i="7" s="1"/>
  <c r="BF411" i="7"/>
  <c r="BG411" i="7" s="1"/>
  <c r="BH411" i="7" s="1"/>
  <c r="BF328" i="7"/>
  <c r="BG328" i="7" s="1"/>
  <c r="BH328" i="7" s="1"/>
  <c r="BF254" i="7"/>
  <c r="BG254" i="7" s="1"/>
  <c r="BH254" i="7" s="1"/>
  <c r="BF412" i="7"/>
  <c r="BG412" i="7" s="1"/>
  <c r="BH412" i="7" s="1"/>
  <c r="BF255" i="7"/>
  <c r="BG255" i="7" s="1"/>
  <c r="BH255" i="7" s="1"/>
  <c r="BF413" i="7"/>
  <c r="BG413" i="7" s="1"/>
  <c r="BH413" i="7" s="1"/>
  <c r="BF414" i="7"/>
  <c r="BG414" i="7" s="1"/>
  <c r="BH414" i="7" s="1"/>
  <c r="BF415" i="7"/>
  <c r="BG415" i="7" s="1"/>
  <c r="BH415" i="7" s="1"/>
  <c r="BF256" i="7"/>
  <c r="BG256" i="7" s="1"/>
  <c r="BH256" i="7" s="1"/>
  <c r="BF125" i="7"/>
  <c r="BG125" i="7" s="1"/>
  <c r="BH125" i="7" s="1"/>
  <c r="BF329" i="7"/>
  <c r="BG329" i="7" s="1"/>
  <c r="BH329" i="7" s="1"/>
  <c r="BF330" i="7"/>
  <c r="BG330" i="7" s="1"/>
  <c r="BH330" i="7" s="1"/>
  <c r="BF416" i="7"/>
  <c r="BG416" i="7" s="1"/>
  <c r="BH416" i="7" s="1"/>
  <c r="BF257" i="7"/>
  <c r="BG257" i="7" s="1"/>
  <c r="BH257" i="7" s="1"/>
  <c r="BF417" i="7"/>
  <c r="BG417" i="7" s="1"/>
  <c r="BH417" i="7" s="1"/>
  <c r="BF418" i="7"/>
  <c r="BG418" i="7" s="1"/>
  <c r="BH418" i="7" s="1"/>
  <c r="BF419" i="7"/>
  <c r="BG419" i="7" s="1"/>
  <c r="BH419" i="7" s="1"/>
  <c r="BF420" i="7"/>
  <c r="BG420" i="7" s="1"/>
  <c r="BH420" i="7" s="1"/>
  <c r="BF421" i="7"/>
  <c r="BG421" i="7" s="1"/>
  <c r="BH421" i="7" s="1"/>
  <c r="BF422" i="7"/>
  <c r="BG422" i="7" s="1"/>
  <c r="BH422" i="7" s="1"/>
  <c r="BF423" i="7"/>
  <c r="BG423" i="7" s="1"/>
  <c r="BH423" i="7" s="1"/>
  <c r="BF331" i="7"/>
  <c r="BG331" i="7" s="1"/>
  <c r="BH331" i="7" s="1"/>
  <c r="BF258" i="7"/>
  <c r="BG258" i="7" s="1"/>
  <c r="BH258" i="7" s="1"/>
  <c r="BF332" i="7"/>
  <c r="BG332" i="7" s="1"/>
  <c r="BH332" i="7" s="1"/>
  <c r="BF333" i="7"/>
  <c r="BG333" i="7" s="1"/>
  <c r="BH333" i="7" s="1"/>
  <c r="BF424" i="7"/>
  <c r="BG424" i="7" s="1"/>
  <c r="BH424" i="7" s="1"/>
  <c r="BF425" i="7"/>
  <c r="BG425" i="7" s="1"/>
  <c r="BH425" i="7" s="1"/>
  <c r="BF426" i="7"/>
  <c r="BG426" i="7" s="1"/>
  <c r="BH426" i="7" s="1"/>
  <c r="BF126" i="7"/>
  <c r="BG126" i="7" s="1"/>
  <c r="BH126" i="7" s="1"/>
  <c r="BF427" i="7"/>
  <c r="BG427" i="7" s="1"/>
  <c r="BH427" i="7" s="1"/>
  <c r="BF259" i="7"/>
  <c r="BG259" i="7" s="1"/>
  <c r="BH259" i="7" s="1"/>
  <c r="BF334" i="7"/>
  <c r="BG334" i="7" s="1"/>
  <c r="BH334" i="7" s="1"/>
  <c r="BF127" i="7"/>
  <c r="BG127" i="7" s="1"/>
  <c r="BH127" i="7" s="1"/>
  <c r="BF128" i="7"/>
  <c r="BG128" i="7" s="1"/>
  <c r="BH128" i="7" s="1"/>
  <c r="BF428" i="7"/>
  <c r="BG428" i="7" s="1"/>
  <c r="BH428" i="7" s="1"/>
  <c r="BF129" i="7"/>
  <c r="BG129" i="7" s="1"/>
  <c r="BH129" i="7" s="1"/>
  <c r="BF335" i="7"/>
  <c r="BG335" i="7" s="1"/>
  <c r="BH335" i="7" s="1"/>
  <c r="BF336" i="7"/>
  <c r="BG336" i="7" s="1"/>
  <c r="BH336" i="7" s="1"/>
  <c r="BF429" i="7"/>
  <c r="BG429" i="7" s="1"/>
  <c r="BH429" i="7" s="1"/>
  <c r="BF337" i="7"/>
  <c r="BG337" i="7" s="1"/>
  <c r="BH337" i="7" s="1"/>
  <c r="BF338" i="7"/>
  <c r="BG338" i="7" s="1"/>
  <c r="BH338" i="7" s="1"/>
  <c r="BF430" i="7"/>
  <c r="BG430" i="7" s="1"/>
  <c r="BH430" i="7" s="1"/>
  <c r="BF431" i="7"/>
  <c r="BG431" i="7" s="1"/>
  <c r="BH431" i="7" s="1"/>
  <c r="BF130" i="7"/>
  <c r="BG130" i="7" s="1"/>
  <c r="BH130" i="7" s="1"/>
  <c r="BF432" i="7"/>
  <c r="BG432" i="7" s="1"/>
  <c r="BH432" i="7" s="1"/>
  <c r="BF260" i="7"/>
  <c r="BG260" i="7" s="1"/>
  <c r="BH260" i="7" s="1"/>
  <c r="BF433" i="7"/>
  <c r="BG433" i="7" s="1"/>
  <c r="BH433" i="7" s="1"/>
  <c r="BF261" i="7"/>
  <c r="BG261" i="7" s="1"/>
  <c r="BH261" i="7" s="1"/>
  <c r="BF262" i="7"/>
  <c r="BG262" i="7" s="1"/>
  <c r="BH262" i="7" s="1"/>
  <c r="BF131" i="7"/>
  <c r="BG131" i="7" s="1"/>
  <c r="BH131" i="7" s="1"/>
  <c r="BF434" i="7"/>
  <c r="BG434" i="7" s="1"/>
  <c r="BH434" i="7" s="1"/>
  <c r="BF435" i="7"/>
  <c r="BG435" i="7" s="1"/>
  <c r="BH435" i="7" s="1"/>
  <c r="BF436" i="7"/>
  <c r="BG436" i="7" s="1"/>
  <c r="BH436" i="7" s="1"/>
  <c r="BF339" i="7"/>
  <c r="BG339" i="7" s="1"/>
  <c r="BH339" i="7" s="1"/>
  <c r="BF437" i="7"/>
  <c r="BG437" i="7" s="1"/>
  <c r="BH437" i="7" s="1"/>
  <c r="BF340" i="7"/>
  <c r="BG340" i="7" s="1"/>
  <c r="BH340" i="7" s="1"/>
  <c r="BF263" i="7"/>
  <c r="BG263" i="7" s="1"/>
  <c r="BH263" i="7" s="1"/>
  <c r="BF341" i="7"/>
  <c r="BG341" i="7" s="1"/>
  <c r="BH341" i="7" s="1"/>
  <c r="BF342" i="7"/>
  <c r="BG342" i="7" s="1"/>
  <c r="BH342" i="7" s="1"/>
  <c r="BF343" i="7"/>
  <c r="BG343" i="7" s="1"/>
  <c r="BH343" i="7" s="1"/>
  <c r="BF438" i="7"/>
  <c r="BG438" i="7" s="1"/>
  <c r="BH438" i="7" s="1"/>
  <c r="BF344" i="7"/>
  <c r="BG344" i="7" s="1"/>
  <c r="BH344" i="7" s="1"/>
  <c r="BF345" i="7"/>
  <c r="BG345" i="7" s="1"/>
  <c r="BH345" i="7" s="1"/>
  <c r="BF346" i="7"/>
  <c r="BG346" i="7" s="1"/>
  <c r="BH346" i="7" s="1"/>
  <c r="BF439" i="7"/>
  <c r="BG439" i="7" s="1"/>
  <c r="BH439" i="7" s="1"/>
  <c r="BF347" i="7"/>
  <c r="BG347" i="7" s="1"/>
  <c r="BH347" i="7" s="1"/>
  <c r="BF348" i="7"/>
  <c r="BG348" i="7" s="1"/>
  <c r="BH348" i="7" s="1"/>
  <c r="BF264" i="7"/>
  <c r="BG264" i="7" s="1"/>
  <c r="BH264" i="7" s="1"/>
  <c r="BF440" i="7"/>
  <c r="BG440" i="7" s="1"/>
  <c r="BH440" i="7" s="1"/>
  <c r="BF549" i="7"/>
  <c r="BG549" i="7" s="1"/>
  <c r="BH549" i="7" s="1"/>
  <c r="BF349" i="7"/>
  <c r="BG349" i="7" s="1"/>
  <c r="BH349" i="7" s="1"/>
  <c r="BF441" i="7"/>
  <c r="BG441" i="7" s="1"/>
  <c r="BH441" i="7" s="1"/>
  <c r="BF442" i="7"/>
  <c r="BG442" i="7" s="1"/>
  <c r="BH442" i="7" s="1"/>
  <c r="BF443" i="7"/>
  <c r="BG443" i="7" s="1"/>
  <c r="BH443" i="7" s="1"/>
  <c r="BF550" i="7"/>
  <c r="BG550" i="7" s="1"/>
  <c r="BH550" i="7" s="1"/>
  <c r="BF444" i="7"/>
  <c r="BG444" i="7" s="1"/>
  <c r="BH444" i="7" s="1"/>
  <c r="BF445" i="7"/>
  <c r="BG445" i="7" s="1"/>
  <c r="BH445" i="7" s="1"/>
  <c r="BF551" i="7"/>
  <c r="BG551" i="7" s="1"/>
  <c r="BH551" i="7" s="1"/>
  <c r="BF446" i="7"/>
  <c r="BG446" i="7" s="1"/>
  <c r="BH446" i="7" s="1"/>
  <c r="BF552" i="7"/>
  <c r="BG552" i="7" s="1"/>
  <c r="BH552" i="7" s="1"/>
  <c r="BF265" i="7"/>
  <c r="BG265" i="7" s="1"/>
  <c r="BH265" i="7" s="1"/>
  <c r="BF553" i="7"/>
  <c r="BG553" i="7" s="1"/>
  <c r="BH553" i="7" s="1"/>
  <c r="BF266" i="7"/>
  <c r="BG266" i="7" s="1"/>
  <c r="BH266" i="7" s="1"/>
  <c r="BF554" i="7"/>
  <c r="BG554" i="7" s="1"/>
  <c r="BH554" i="7" s="1"/>
  <c r="BF555" i="7"/>
  <c r="BG555" i="7" s="1"/>
  <c r="BH555" i="7" s="1"/>
  <c r="BF556" i="7"/>
  <c r="BG556" i="7" s="1"/>
  <c r="BH556" i="7" s="1"/>
  <c r="BF557" i="7"/>
  <c r="BG557" i="7" s="1"/>
  <c r="BH557" i="7" s="1"/>
  <c r="BF558" i="7"/>
  <c r="BG558" i="7" s="1"/>
  <c r="BH558" i="7" s="1"/>
  <c r="BF447" i="7"/>
  <c r="BG447" i="7" s="1"/>
  <c r="BH447" i="7" s="1"/>
  <c r="BF350" i="7"/>
  <c r="BG350" i="7" s="1"/>
  <c r="BH350" i="7" s="1"/>
  <c r="BF448" i="7"/>
  <c r="BG448" i="7" s="1"/>
  <c r="BH448" i="7" s="1"/>
  <c r="BF559" i="7"/>
  <c r="BG559" i="7" s="1"/>
  <c r="BH559" i="7" s="1"/>
  <c r="BF560" i="7"/>
  <c r="BG560" i="7" s="1"/>
  <c r="BH560" i="7" s="1"/>
  <c r="BF351" i="7"/>
  <c r="BG351" i="7" s="1"/>
  <c r="BH351" i="7" s="1"/>
  <c r="BF449" i="7"/>
  <c r="BG449" i="7" s="1"/>
  <c r="BH449" i="7" s="1"/>
  <c r="BF450" i="7"/>
  <c r="BG450" i="7" s="1"/>
  <c r="BH450" i="7" s="1"/>
  <c r="BF267" i="7"/>
  <c r="BG267" i="7" s="1"/>
  <c r="BH267" i="7" s="1"/>
  <c r="BF451" i="7"/>
  <c r="BG451" i="7" s="1"/>
  <c r="BH451" i="7" s="1"/>
  <c r="BF452" i="7"/>
  <c r="BG452" i="7" s="1"/>
  <c r="BH452" i="7" s="1"/>
  <c r="BF561" i="7"/>
  <c r="BG561" i="7" s="1"/>
  <c r="BH561" i="7" s="1"/>
  <c r="BF453" i="7"/>
  <c r="BG453" i="7" s="1"/>
  <c r="BH453" i="7" s="1"/>
  <c r="BF454" i="7"/>
  <c r="BG454" i="7" s="1"/>
  <c r="BH454" i="7" s="1"/>
  <c r="BF455" i="7"/>
  <c r="BG455" i="7" s="1"/>
  <c r="BH455" i="7" s="1"/>
  <c r="BF562" i="7"/>
  <c r="BG562" i="7" s="1"/>
  <c r="BH562" i="7" s="1"/>
  <c r="BF563" i="7"/>
  <c r="BG563" i="7" s="1"/>
  <c r="BH563" i="7" s="1"/>
  <c r="BF456" i="7"/>
  <c r="BG456" i="7" s="1"/>
  <c r="BH456" i="7" s="1"/>
  <c r="BF457" i="7"/>
  <c r="BG457" i="7" s="1"/>
  <c r="BH457" i="7" s="1"/>
  <c r="BF132" i="7"/>
  <c r="BG132" i="7" s="1"/>
  <c r="BH132" i="7" s="1"/>
  <c r="BF458" i="7"/>
  <c r="BG458" i="7" s="1"/>
  <c r="BH458" i="7" s="1"/>
  <c r="BF352" i="7"/>
  <c r="BG352" i="7" s="1"/>
  <c r="BH352" i="7" s="1"/>
  <c r="BF459" i="7"/>
  <c r="BG459" i="7" s="1"/>
  <c r="BH459" i="7" s="1"/>
  <c r="BF460" i="7"/>
  <c r="BG460" i="7" s="1"/>
  <c r="BH460" i="7" s="1"/>
  <c r="BF353" i="7"/>
  <c r="BG353" i="7" s="1"/>
  <c r="BH353" i="7" s="1"/>
  <c r="BF461" i="7"/>
  <c r="BG461" i="7" s="1"/>
  <c r="BH461" i="7" s="1"/>
  <c r="BF564" i="7"/>
  <c r="BG564" i="7" s="1"/>
  <c r="BH564" i="7" s="1"/>
  <c r="BF462" i="7"/>
  <c r="BG462" i="7" s="1"/>
  <c r="BH462" i="7" s="1"/>
  <c r="BF354" i="7"/>
  <c r="BG354" i="7" s="1"/>
  <c r="BH354" i="7" s="1"/>
  <c r="BF463" i="7"/>
  <c r="BG463" i="7" s="1"/>
  <c r="BH463" i="7" s="1"/>
  <c r="BF565" i="7"/>
  <c r="BG565" i="7" s="1"/>
  <c r="BH565" i="7" s="1"/>
  <c r="BF566" i="7"/>
  <c r="BG566" i="7" s="1"/>
  <c r="BH566" i="7" s="1"/>
  <c r="BF133" i="7"/>
  <c r="BG133" i="7" s="1"/>
  <c r="BH133" i="7" s="1"/>
  <c r="BF355" i="7"/>
  <c r="BG355" i="7" s="1"/>
  <c r="BH355" i="7" s="1"/>
  <c r="BF464" i="7"/>
  <c r="BG464" i="7" s="1"/>
  <c r="BH464" i="7" s="1"/>
  <c r="BF356" i="7"/>
  <c r="BG356" i="7" s="1"/>
  <c r="BH356" i="7" s="1"/>
  <c r="BF465" i="7"/>
  <c r="BG465" i="7" s="1"/>
  <c r="BH465" i="7" s="1"/>
  <c r="BF466" i="7"/>
  <c r="BG466" i="7" s="1"/>
  <c r="BH466" i="7" s="1"/>
  <c r="BF467" i="7"/>
  <c r="BG467" i="7" s="1"/>
  <c r="BH467" i="7" s="1"/>
  <c r="BF268" i="7"/>
  <c r="BG268" i="7" s="1"/>
  <c r="BH268" i="7" s="1"/>
  <c r="BF468" i="7"/>
  <c r="BG468" i="7" s="1"/>
  <c r="BH468" i="7" s="1"/>
  <c r="BF469" i="7"/>
  <c r="BG469" i="7" s="1"/>
  <c r="BH469" i="7" s="1"/>
  <c r="BF470" i="7"/>
  <c r="BG470" i="7" s="1"/>
  <c r="BH470" i="7" s="1"/>
  <c r="BF471" i="7"/>
  <c r="BG471" i="7" s="1"/>
  <c r="BH471" i="7" s="1"/>
  <c r="BF472" i="7"/>
  <c r="BG472" i="7" s="1"/>
  <c r="BH472" i="7" s="1"/>
  <c r="BF473" i="7"/>
  <c r="BG473" i="7" s="1"/>
  <c r="BH473" i="7" s="1"/>
  <c r="BF357" i="7"/>
  <c r="BG357" i="7" s="1"/>
  <c r="BH357" i="7" s="1"/>
  <c r="BF358" i="7"/>
  <c r="BG358" i="7" s="1"/>
  <c r="BH358" i="7" s="1"/>
  <c r="BF359" i="7"/>
  <c r="BG359" i="7" s="1"/>
  <c r="BH359" i="7" s="1"/>
  <c r="BF360" i="7"/>
  <c r="BG360" i="7" s="1"/>
  <c r="BH360" i="7" s="1"/>
  <c r="BF361" i="7"/>
  <c r="BG361" i="7" s="1"/>
  <c r="BH361" i="7" s="1"/>
  <c r="BF567" i="7"/>
  <c r="BG567" i="7" s="1"/>
  <c r="BH567" i="7" s="1"/>
  <c r="BF474" i="7"/>
  <c r="BG474" i="7" s="1"/>
  <c r="BH474" i="7" s="1"/>
  <c r="BF475" i="7"/>
  <c r="BG475" i="7" s="1"/>
  <c r="BH475" i="7" s="1"/>
  <c r="BF568" i="7"/>
  <c r="BG568" i="7" s="1"/>
  <c r="BH568" i="7" s="1"/>
  <c r="BF269" i="7"/>
  <c r="BG269" i="7" s="1"/>
  <c r="BH269" i="7" s="1"/>
  <c r="BF362" i="7"/>
  <c r="BG362" i="7" s="1"/>
  <c r="BH362" i="7" s="1"/>
  <c r="BF476" i="7"/>
  <c r="BG476" i="7" s="1"/>
  <c r="BH476" i="7" s="1"/>
  <c r="BF363" i="7"/>
  <c r="BG363" i="7" s="1"/>
  <c r="BH363" i="7" s="1"/>
  <c r="BF270" i="7"/>
  <c r="BG270" i="7" s="1"/>
  <c r="BH270" i="7" s="1"/>
  <c r="BF477" i="7"/>
  <c r="BG477" i="7" s="1"/>
  <c r="BH477" i="7" s="1"/>
  <c r="BF478" i="7"/>
  <c r="BG478" i="7" s="1"/>
  <c r="BH478" i="7" s="1"/>
  <c r="BF364" i="7"/>
  <c r="BG364" i="7" s="1"/>
  <c r="BH364" i="7" s="1"/>
  <c r="BF365" i="7"/>
  <c r="BG365" i="7" s="1"/>
  <c r="BH365" i="7" s="1"/>
  <c r="BF569" i="7"/>
  <c r="BG569" i="7" s="1"/>
  <c r="BH569" i="7" s="1"/>
  <c r="BF366" i="7"/>
  <c r="BG366" i="7" s="1"/>
  <c r="BH366" i="7" s="1"/>
  <c r="BF134" i="7"/>
  <c r="BG134" i="7" s="1"/>
  <c r="BH134" i="7" s="1"/>
  <c r="BF367" i="7"/>
  <c r="BG367" i="7" s="1"/>
  <c r="BH367" i="7" s="1"/>
  <c r="BF479" i="7"/>
  <c r="BG479" i="7" s="1"/>
  <c r="BH479" i="7" s="1"/>
  <c r="BF271" i="7"/>
  <c r="BG271" i="7" s="1"/>
  <c r="BH271" i="7" s="1"/>
  <c r="BF480" i="7"/>
  <c r="BG480" i="7" s="1"/>
  <c r="BH480" i="7" s="1"/>
  <c r="BF481" i="7"/>
  <c r="BG481" i="7" s="1"/>
  <c r="BH481" i="7" s="1"/>
  <c r="BF482" i="7"/>
  <c r="BG482" i="7" s="1"/>
  <c r="BH482" i="7" s="1"/>
  <c r="BF483" i="7"/>
  <c r="BG483" i="7" s="1"/>
  <c r="BH483" i="7" s="1"/>
  <c r="BF484" i="7"/>
  <c r="BG484" i="7" s="1"/>
  <c r="BH484" i="7" s="1"/>
  <c r="BF570" i="7"/>
  <c r="BG570" i="7" s="1"/>
  <c r="BH570" i="7" s="1"/>
  <c r="BF571" i="7"/>
  <c r="BG571" i="7" s="1"/>
  <c r="BH571" i="7" s="1"/>
  <c r="BF572" i="7"/>
  <c r="BG572" i="7" s="1"/>
  <c r="BH572" i="7" s="1"/>
  <c r="BF573" i="7"/>
  <c r="BG573" i="7" s="1"/>
  <c r="BH573" i="7" s="1"/>
  <c r="BF485" i="7"/>
  <c r="BG485" i="7" s="1"/>
  <c r="BH485" i="7" s="1"/>
  <c r="BF574" i="7"/>
  <c r="BG574" i="7" s="1"/>
  <c r="BH574" i="7" s="1"/>
  <c r="BF368" i="7"/>
  <c r="BG368" i="7" s="1"/>
  <c r="BH368" i="7" s="1"/>
  <c r="BF486" i="7"/>
  <c r="BG486" i="7" s="1"/>
  <c r="BH486" i="7" s="1"/>
  <c r="BF575" i="7"/>
  <c r="BG575" i="7" s="1"/>
  <c r="BH575" i="7" s="1"/>
  <c r="BF576" i="7"/>
  <c r="BG576" i="7" s="1"/>
  <c r="BH576" i="7" s="1"/>
  <c r="BF577" i="7"/>
  <c r="BG577" i="7" s="1"/>
  <c r="BH577" i="7" s="1"/>
  <c r="BF578" i="7"/>
  <c r="BG578" i="7" s="1"/>
  <c r="BH578" i="7" s="1"/>
  <c r="BF369" i="7"/>
  <c r="BG369" i="7" s="1"/>
  <c r="BH369" i="7" s="1"/>
  <c r="BF487" i="7"/>
  <c r="BG487" i="7" s="1"/>
  <c r="BH487" i="7" s="1"/>
  <c r="BF272" i="7"/>
  <c r="BG272" i="7" s="1"/>
  <c r="BH272" i="7" s="1"/>
  <c r="BF273" i="7"/>
  <c r="BG273" i="7" s="1"/>
  <c r="BH273" i="7" s="1"/>
  <c r="BF370" i="7"/>
  <c r="BG370" i="7" s="1"/>
  <c r="BH370" i="7" s="1"/>
  <c r="BF488" i="7"/>
  <c r="BG488" i="7" s="1"/>
  <c r="BH488" i="7" s="1"/>
  <c r="BF579" i="7"/>
  <c r="BG579" i="7" s="1"/>
  <c r="BH579" i="7" s="1"/>
  <c r="BF371" i="7"/>
  <c r="BG371" i="7" s="1"/>
  <c r="BH371" i="7" s="1"/>
  <c r="BF372" i="7"/>
  <c r="BG372" i="7" s="1"/>
  <c r="BH372" i="7" s="1"/>
  <c r="BF373" i="7"/>
  <c r="BG373" i="7" s="1"/>
  <c r="BH373" i="7" s="1"/>
  <c r="BF489" i="7"/>
  <c r="BG489" i="7" s="1"/>
  <c r="BH489" i="7" s="1"/>
  <c r="BF490" i="7"/>
  <c r="BG490" i="7" s="1"/>
  <c r="BH490" i="7" s="1"/>
  <c r="BF580" i="7"/>
  <c r="BG580" i="7" s="1"/>
  <c r="BH580" i="7" s="1"/>
  <c r="BF581" i="7"/>
  <c r="BG581" i="7" s="1"/>
  <c r="BH581" i="7" s="1"/>
  <c r="BF491" i="7"/>
  <c r="BG491" i="7" s="1"/>
  <c r="BH491" i="7" s="1"/>
  <c r="BF582" i="7"/>
  <c r="BG582" i="7" s="1"/>
  <c r="BH582" i="7" s="1"/>
  <c r="BF583" i="7"/>
  <c r="BG583" i="7" s="1"/>
  <c r="BH583" i="7" s="1"/>
  <c r="BF492" i="7"/>
  <c r="BG492" i="7" s="1"/>
  <c r="BH492" i="7" s="1"/>
  <c r="BF584" i="7"/>
  <c r="BG584" i="7" s="1"/>
  <c r="BH584" i="7" s="1"/>
  <c r="BF493" i="7"/>
  <c r="BG493" i="7" s="1"/>
  <c r="BH493" i="7" s="1"/>
  <c r="BF494" i="7"/>
  <c r="BG494" i="7" s="1"/>
  <c r="BH494" i="7" s="1"/>
  <c r="BF495" i="7"/>
  <c r="BG495" i="7" s="1"/>
  <c r="BH495" i="7" s="1"/>
  <c r="BF496" i="7"/>
  <c r="BG496" i="7" s="1"/>
  <c r="BH496" i="7" s="1"/>
  <c r="BF585" i="7"/>
  <c r="BG585" i="7" s="1"/>
  <c r="BH585" i="7" s="1"/>
  <c r="BF586" i="7"/>
  <c r="BG586" i="7" s="1"/>
  <c r="BH586" i="7" s="1"/>
  <c r="BF497" i="7"/>
  <c r="BG497" i="7" s="1"/>
  <c r="BH497" i="7" s="1"/>
  <c r="BF498" i="7"/>
  <c r="BG498" i="7" s="1"/>
  <c r="BH498" i="7" s="1"/>
  <c r="BF587" i="7"/>
  <c r="BG587" i="7" s="1"/>
  <c r="BH587" i="7" s="1"/>
  <c r="BF499" i="7"/>
  <c r="BG499" i="7" s="1"/>
  <c r="BH499" i="7" s="1"/>
  <c r="BF500" i="7"/>
  <c r="BG500" i="7" s="1"/>
  <c r="BH500" i="7" s="1"/>
  <c r="BF588" i="7"/>
  <c r="BG588" i="7" s="1"/>
  <c r="BH588" i="7" s="1"/>
  <c r="BF501" i="7"/>
  <c r="BG501" i="7" s="1"/>
  <c r="BH501" i="7" s="1"/>
  <c r="BF374" i="7"/>
  <c r="BG374" i="7" s="1"/>
  <c r="BH374" i="7" s="1"/>
  <c r="BF502" i="7"/>
  <c r="BG502" i="7" s="1"/>
  <c r="BH502" i="7" s="1"/>
  <c r="BF589" i="7"/>
  <c r="BG589" i="7" s="1"/>
  <c r="BH589" i="7" s="1"/>
  <c r="BF375" i="7"/>
  <c r="BG375" i="7" s="1"/>
  <c r="BH375" i="7" s="1"/>
  <c r="BF503" i="7"/>
  <c r="BG503" i="7" s="1"/>
  <c r="BH503" i="7" s="1"/>
  <c r="BF590" i="7"/>
  <c r="BG590" i="7" s="1"/>
  <c r="BH590" i="7" s="1"/>
  <c r="BF504" i="7"/>
  <c r="BG504" i="7" s="1"/>
  <c r="BH504" i="7" s="1"/>
  <c r="BF591" i="7"/>
  <c r="BG591" i="7" s="1"/>
  <c r="BH591" i="7" s="1"/>
  <c r="BF505" i="7"/>
  <c r="BG505" i="7" s="1"/>
  <c r="BH505" i="7" s="1"/>
  <c r="BF274" i="7"/>
  <c r="BG274" i="7" s="1"/>
  <c r="BH274" i="7" s="1"/>
  <c r="BF506" i="7"/>
  <c r="BG506" i="7" s="1"/>
  <c r="BH506" i="7" s="1"/>
  <c r="BF507" i="7"/>
  <c r="BG507" i="7" s="1"/>
  <c r="BH507" i="7" s="1"/>
  <c r="BF508" i="7"/>
  <c r="BG508" i="7" s="1"/>
  <c r="BH508" i="7" s="1"/>
  <c r="BF509" i="7"/>
  <c r="BG509" i="7" s="1"/>
  <c r="BH509" i="7" s="1"/>
  <c r="BF135" i="7"/>
  <c r="BG135" i="7" s="1"/>
  <c r="BH135" i="7" s="1"/>
  <c r="BF510" i="7"/>
  <c r="BG510" i="7" s="1"/>
  <c r="BH510" i="7" s="1"/>
  <c r="BF592" i="7"/>
  <c r="BG592" i="7" s="1"/>
  <c r="BH592" i="7" s="1"/>
  <c r="BF511" i="7"/>
  <c r="BG511" i="7" s="1"/>
  <c r="BH511" i="7" s="1"/>
  <c r="BF593" i="7"/>
  <c r="BG593" i="7" s="1"/>
  <c r="BH593" i="7" s="1"/>
  <c r="BF512" i="7"/>
  <c r="BG512" i="7" s="1"/>
  <c r="BH512" i="7" s="1"/>
  <c r="BF594" i="7"/>
  <c r="BG594" i="7" s="1"/>
  <c r="BH594" i="7" s="1"/>
  <c r="BF595" i="7"/>
  <c r="BG595" i="7" s="1"/>
  <c r="BH595" i="7" s="1"/>
  <c r="BF513" i="7"/>
  <c r="BG513" i="7" s="1"/>
  <c r="BH513" i="7" s="1"/>
  <c r="BF514" i="7"/>
  <c r="BG514" i="7" s="1"/>
  <c r="BH514" i="7" s="1"/>
  <c r="BF596" i="7"/>
  <c r="BG596" i="7" s="1"/>
  <c r="BH596" i="7" s="1"/>
  <c r="BF597" i="7"/>
  <c r="BG597" i="7" s="1"/>
  <c r="BH597" i="7" s="1"/>
  <c r="BF515" i="7"/>
  <c r="BG515" i="7" s="1"/>
  <c r="BH515" i="7" s="1"/>
  <c r="BF516" i="7"/>
  <c r="BG516" i="7" s="1"/>
  <c r="BH516" i="7" s="1"/>
  <c r="BF376" i="7"/>
  <c r="BG376" i="7" s="1"/>
  <c r="BH376" i="7" s="1"/>
  <c r="BF517" i="7"/>
  <c r="BG517" i="7" s="1"/>
  <c r="BH517" i="7" s="1"/>
  <c r="BF275" i="7"/>
  <c r="BG275" i="7" s="1"/>
  <c r="BH275" i="7" s="1"/>
  <c r="BF276" i="7"/>
  <c r="BG276" i="7" s="1"/>
  <c r="BH276" i="7" s="1"/>
  <c r="BF277" i="7"/>
  <c r="BG277" i="7" s="1"/>
  <c r="BH277" i="7" s="1"/>
  <c r="BF518" i="7"/>
  <c r="BG518" i="7" s="1"/>
  <c r="BH518" i="7" s="1"/>
  <c r="BF598" i="7"/>
  <c r="BG598" i="7" s="1"/>
  <c r="BH598" i="7" s="1"/>
  <c r="BF519" i="7"/>
  <c r="BG519" i="7" s="1"/>
  <c r="BH519" i="7" s="1"/>
  <c r="BF136" i="7"/>
  <c r="BG136" i="7" s="1"/>
  <c r="BH136" i="7" s="1"/>
  <c r="BF599" i="7"/>
  <c r="BG599" i="7" s="1"/>
  <c r="BH599" i="7" s="1"/>
  <c r="BF377" i="7"/>
  <c r="BG377" i="7" s="1"/>
  <c r="BH377" i="7" s="1"/>
  <c r="BF600" i="7"/>
  <c r="BG600" i="7" s="1"/>
  <c r="BH600" i="7" s="1"/>
  <c r="BF601" i="7"/>
  <c r="BG601" i="7" s="1"/>
  <c r="BH601" i="7" s="1"/>
  <c r="BF278" i="7"/>
  <c r="BG278" i="7" s="1"/>
  <c r="BH278" i="7" s="1"/>
  <c r="BF378" i="7"/>
  <c r="BG378" i="7" s="1"/>
  <c r="BH378" i="7" s="1"/>
  <c r="BF379" i="7"/>
  <c r="BG379" i="7" s="1"/>
  <c r="BH379" i="7" s="1"/>
  <c r="BF602" i="7"/>
  <c r="BG602" i="7" s="1"/>
  <c r="BH602" i="7" s="1"/>
  <c r="BF603" i="7"/>
  <c r="BG603" i="7" s="1"/>
  <c r="BH603" i="7" s="1"/>
  <c r="BF604" i="7"/>
  <c r="BG604" i="7" s="1"/>
  <c r="BH604" i="7" s="1"/>
  <c r="BF605" i="7"/>
  <c r="BG605" i="7" s="1"/>
  <c r="BH605" i="7" s="1"/>
  <c r="BF606" i="7"/>
  <c r="BG606" i="7" s="1"/>
  <c r="BH606" i="7" s="1"/>
  <c r="BF380" i="7"/>
  <c r="BG380" i="7" s="1"/>
  <c r="BH380" i="7" s="1"/>
  <c r="BF520" i="7"/>
  <c r="BG520" i="7" s="1"/>
  <c r="BH520" i="7" s="1"/>
  <c r="BF521" i="7"/>
  <c r="BG521" i="7" s="1"/>
  <c r="BH521" i="7" s="1"/>
  <c r="BF381" i="7"/>
  <c r="BG381" i="7" s="1"/>
  <c r="BH381" i="7" s="1"/>
  <c r="BF522" i="7"/>
  <c r="BG522" i="7" s="1"/>
  <c r="BH522" i="7" s="1"/>
  <c r="BF382" i="7"/>
  <c r="BG382" i="7" s="1"/>
  <c r="BH382" i="7" s="1"/>
  <c r="BF383" i="7"/>
  <c r="BG383" i="7" s="1"/>
  <c r="BH383" i="7" s="1"/>
  <c r="BF523" i="7"/>
  <c r="BG523" i="7" s="1"/>
  <c r="BH523" i="7" s="1"/>
  <c r="BF384" i="7"/>
  <c r="BG384" i="7" s="1"/>
  <c r="BH384" i="7" s="1"/>
  <c r="BF279" i="7"/>
  <c r="BG279" i="7" s="1"/>
  <c r="BH279" i="7" s="1"/>
  <c r="BF280" i="7"/>
  <c r="BG280" i="7" s="1"/>
  <c r="BH280" i="7" s="1"/>
  <c r="BF524" i="7"/>
  <c r="BG524" i="7" s="1"/>
  <c r="BH524" i="7" s="1"/>
  <c r="BF712" i="7"/>
  <c r="BG712" i="7" s="1"/>
  <c r="BH712" i="7" s="1"/>
  <c r="BF713" i="7"/>
  <c r="BG713" i="7" s="1"/>
  <c r="BH713" i="7" s="1"/>
  <c r="BF607" i="7"/>
  <c r="BG607" i="7" s="1"/>
  <c r="BH607" i="7" s="1"/>
  <c r="BF714" i="7"/>
  <c r="BG714" i="7" s="1"/>
  <c r="BH714" i="7" s="1"/>
  <c r="BF715" i="7"/>
  <c r="BG715" i="7" s="1"/>
  <c r="BH715" i="7" s="1"/>
  <c r="BF716" i="7"/>
  <c r="BG716" i="7" s="1"/>
  <c r="BH716" i="7" s="1"/>
  <c r="BF608" i="7"/>
  <c r="BG608" i="7" s="1"/>
  <c r="BH608" i="7" s="1"/>
  <c r="BF717" i="7"/>
  <c r="BG717" i="7" s="1"/>
  <c r="BH717" i="7" s="1"/>
  <c r="BF718" i="7"/>
  <c r="BG718" i="7" s="1"/>
  <c r="BH718" i="7" s="1"/>
  <c r="BF281" i="7"/>
  <c r="BG281" i="7" s="1"/>
  <c r="BH281" i="7" s="1"/>
  <c r="BF719" i="7"/>
  <c r="BG719" i="7" s="1"/>
  <c r="BH719" i="7" s="1"/>
  <c r="BF525" i="7"/>
  <c r="BG525" i="7" s="1"/>
  <c r="BH525" i="7" s="1"/>
  <c r="BF720" i="7"/>
  <c r="BG720" i="7" s="1"/>
  <c r="BH720" i="7" s="1"/>
  <c r="BF609" i="7"/>
  <c r="BG609" i="7" s="1"/>
  <c r="BH609" i="7" s="1"/>
  <c r="BF721" i="7"/>
  <c r="BG721" i="7" s="1"/>
  <c r="BH721" i="7" s="1"/>
  <c r="BF282" i="7"/>
  <c r="BG282" i="7" s="1"/>
  <c r="BH282" i="7" s="1"/>
  <c r="BF722" i="7"/>
  <c r="BG722" i="7" s="1"/>
  <c r="BH722" i="7" s="1"/>
  <c r="BF723" i="7"/>
  <c r="BG723" i="7" s="1"/>
  <c r="BH723" i="7" s="1"/>
  <c r="BF724" i="7"/>
  <c r="BG724" i="7" s="1"/>
  <c r="BH724" i="7" s="1"/>
  <c r="BF526" i="7"/>
  <c r="BG526" i="7" s="1"/>
  <c r="BH526" i="7" s="1"/>
  <c r="BF283" i="7"/>
  <c r="BG283" i="7" s="1"/>
  <c r="BH283" i="7" s="1"/>
  <c r="BF610" i="7"/>
  <c r="BG610" i="7" s="1"/>
  <c r="BH610" i="7" s="1"/>
  <c r="BF611" i="7"/>
  <c r="BG611" i="7" s="1"/>
  <c r="BH611" i="7" s="1"/>
  <c r="BF612" i="7"/>
  <c r="BG612" i="7" s="1"/>
  <c r="BH612" i="7" s="1"/>
  <c r="BF613" i="7"/>
  <c r="BG613" i="7" s="1"/>
  <c r="BH613" i="7" s="1"/>
  <c r="BF614" i="7"/>
  <c r="BG614" i="7" s="1"/>
  <c r="BH614" i="7" s="1"/>
  <c r="BF725" i="7"/>
  <c r="BG725" i="7" s="1"/>
  <c r="BH725" i="7" s="1"/>
  <c r="BF615" i="7"/>
  <c r="BG615" i="7" s="1"/>
  <c r="BH615" i="7" s="1"/>
  <c r="BF616" i="7"/>
  <c r="BG616" i="7" s="1"/>
  <c r="BH616" i="7" s="1"/>
  <c r="BF726" i="7"/>
  <c r="BG726" i="7" s="1"/>
  <c r="BH726" i="7" s="1"/>
  <c r="BF727" i="7"/>
  <c r="BG727" i="7" s="1"/>
  <c r="BH727" i="7" s="1"/>
  <c r="BF617" i="7"/>
  <c r="BG617" i="7" s="1"/>
  <c r="BH617" i="7" s="1"/>
  <c r="BF618" i="7"/>
  <c r="BG618" i="7" s="1"/>
  <c r="BH618" i="7" s="1"/>
  <c r="BF527" i="7"/>
  <c r="BG527" i="7" s="1"/>
  <c r="BH527" i="7" s="1"/>
  <c r="BF284" i="7"/>
  <c r="BG284" i="7" s="1"/>
  <c r="BH284" i="7" s="1"/>
  <c r="BF619" i="7"/>
  <c r="BG619" i="7" s="1"/>
  <c r="BH619" i="7" s="1"/>
  <c r="BF620" i="7"/>
  <c r="BG620" i="7" s="1"/>
  <c r="BH620" i="7" s="1"/>
  <c r="BF621" i="7"/>
  <c r="BG621" i="7" s="1"/>
  <c r="BH621" i="7" s="1"/>
  <c r="BF728" i="7"/>
  <c r="BG728" i="7" s="1"/>
  <c r="BH728" i="7" s="1"/>
  <c r="BF622" i="7"/>
  <c r="BG622" i="7" s="1"/>
  <c r="BH622" i="7" s="1"/>
  <c r="BF729" i="7"/>
  <c r="BG729" i="7" s="1"/>
  <c r="BH729" i="7" s="1"/>
  <c r="BF623" i="7"/>
  <c r="BG623" i="7" s="1"/>
  <c r="BH623" i="7" s="1"/>
  <c r="BF624" i="7"/>
  <c r="BG624" i="7" s="1"/>
  <c r="BH624" i="7" s="1"/>
  <c r="BF137" i="7"/>
  <c r="BG137" i="7" s="1"/>
  <c r="BH137" i="7" s="1"/>
  <c r="BF730" i="7"/>
  <c r="BG730" i="7" s="1"/>
  <c r="BH730" i="7" s="1"/>
  <c r="BF625" i="7"/>
  <c r="BG625" i="7" s="1"/>
  <c r="BH625" i="7" s="1"/>
  <c r="BF626" i="7"/>
  <c r="BG626" i="7" s="1"/>
  <c r="BH626" i="7" s="1"/>
  <c r="BF385" i="7"/>
  <c r="BG385" i="7" s="1"/>
  <c r="BH385" i="7" s="1"/>
  <c r="BF627" i="7"/>
  <c r="BG627" i="7" s="1"/>
  <c r="BH627" i="7" s="1"/>
  <c r="BF628" i="7"/>
  <c r="BG628" i="7" s="1"/>
  <c r="BH628" i="7" s="1"/>
  <c r="BF528" i="7"/>
  <c r="BG528" i="7" s="1"/>
  <c r="BH528" i="7" s="1"/>
  <c r="BF629" i="7"/>
  <c r="BG629" i="7" s="1"/>
  <c r="BH629" i="7" s="1"/>
  <c r="BF630" i="7"/>
  <c r="BG630" i="7" s="1"/>
  <c r="BH630" i="7" s="1"/>
  <c r="BF631" i="7"/>
  <c r="BG631" i="7" s="1"/>
  <c r="BH631" i="7" s="1"/>
  <c r="BF529" i="7"/>
  <c r="BG529" i="7" s="1"/>
  <c r="BH529" i="7" s="1"/>
  <c r="BF632" i="7"/>
  <c r="BG632" i="7" s="1"/>
  <c r="BH632" i="7" s="1"/>
  <c r="BF530" i="7"/>
  <c r="BG530" i="7" s="1"/>
  <c r="BH530" i="7" s="1"/>
  <c r="BF633" i="7"/>
  <c r="BG633" i="7" s="1"/>
  <c r="BH633" i="7" s="1"/>
  <c r="BF634" i="7"/>
  <c r="BG634" i="7" s="1"/>
  <c r="BH634" i="7" s="1"/>
  <c r="BF731" i="7"/>
  <c r="BG731" i="7" s="1"/>
  <c r="BH731" i="7" s="1"/>
  <c r="BF635" i="7"/>
  <c r="BG635" i="7" s="1"/>
  <c r="BH635" i="7" s="1"/>
  <c r="BF636" i="7"/>
  <c r="BG636" i="7" s="1"/>
  <c r="BH636" i="7" s="1"/>
  <c r="BF637" i="7"/>
  <c r="BG637" i="7" s="1"/>
  <c r="BH637" i="7" s="1"/>
  <c r="BF732" i="7"/>
  <c r="BG732" i="7" s="1"/>
  <c r="BH732" i="7" s="1"/>
  <c r="BF531" i="7"/>
  <c r="BG531" i="7" s="1"/>
  <c r="BH531" i="7" s="1"/>
  <c r="BF733" i="7"/>
  <c r="BG733" i="7" s="1"/>
  <c r="BH733" i="7" s="1"/>
  <c r="BF638" i="7"/>
  <c r="BG638" i="7" s="1"/>
  <c r="BH638" i="7" s="1"/>
  <c r="BF639" i="7"/>
  <c r="BG639" i="7" s="1"/>
  <c r="BH639" i="7" s="1"/>
  <c r="BF640" i="7"/>
  <c r="BG640" i="7" s="1"/>
  <c r="BH640" i="7" s="1"/>
  <c r="BF734" i="7"/>
  <c r="BG734" i="7" s="1"/>
  <c r="BH734" i="7" s="1"/>
  <c r="BF735" i="7"/>
  <c r="BG735" i="7" s="1"/>
  <c r="BH735" i="7" s="1"/>
  <c r="BF736" i="7"/>
  <c r="BG736" i="7" s="1"/>
  <c r="BH736" i="7" s="1"/>
  <c r="BF641" i="7"/>
  <c r="BG641" i="7" s="1"/>
  <c r="BH641" i="7" s="1"/>
  <c r="BF642" i="7"/>
  <c r="BG642" i="7" s="1"/>
  <c r="BH642" i="7" s="1"/>
  <c r="BF643" i="7"/>
  <c r="BG643" i="7" s="1"/>
  <c r="BH643" i="7" s="1"/>
  <c r="BF644" i="7"/>
  <c r="BG644" i="7" s="1"/>
  <c r="BH644" i="7" s="1"/>
  <c r="BF737" i="7"/>
  <c r="BG737" i="7" s="1"/>
  <c r="BH737" i="7" s="1"/>
  <c r="BF645" i="7"/>
  <c r="BG645" i="7" s="1"/>
  <c r="BH645" i="7" s="1"/>
  <c r="BF532" i="7"/>
  <c r="BG532" i="7" s="1"/>
  <c r="BH532" i="7" s="1"/>
  <c r="BF646" i="7"/>
  <c r="BG646" i="7" s="1"/>
  <c r="BH646" i="7" s="1"/>
  <c r="BF647" i="7"/>
  <c r="BG647" i="7" s="1"/>
  <c r="BH647" i="7" s="1"/>
  <c r="BF738" i="7"/>
  <c r="BG738" i="7" s="1"/>
  <c r="BH738" i="7" s="1"/>
  <c r="BF648" i="7"/>
  <c r="BG648" i="7" s="1"/>
  <c r="BH648" i="7" s="1"/>
  <c r="BF739" i="7"/>
  <c r="BG739" i="7" s="1"/>
  <c r="BH739" i="7" s="1"/>
  <c r="BF649" i="7"/>
  <c r="BG649" i="7" s="1"/>
  <c r="BH649" i="7" s="1"/>
  <c r="BF740" i="7"/>
  <c r="BG740" i="7" s="1"/>
  <c r="BH740" i="7" s="1"/>
  <c r="BF650" i="7"/>
  <c r="BG650" i="7" s="1"/>
  <c r="BH650" i="7" s="1"/>
  <c r="BF741" i="7"/>
  <c r="BG741" i="7" s="1"/>
  <c r="BH741" i="7" s="1"/>
  <c r="BF651" i="7"/>
  <c r="BG651" i="7" s="1"/>
  <c r="BH651" i="7" s="1"/>
  <c r="BF652" i="7"/>
  <c r="BG652" i="7" s="1"/>
  <c r="BH652" i="7" s="1"/>
  <c r="BF653" i="7"/>
  <c r="BG653" i="7" s="1"/>
  <c r="BH653" i="7" s="1"/>
  <c r="BF654" i="7"/>
  <c r="BG654" i="7" s="1"/>
  <c r="BH654" i="7" s="1"/>
  <c r="BF655" i="7"/>
  <c r="BG655" i="7" s="1"/>
  <c r="BH655" i="7" s="1"/>
  <c r="BF656" i="7"/>
  <c r="BG656" i="7" s="1"/>
  <c r="BH656" i="7" s="1"/>
  <c r="BF742" i="7"/>
  <c r="BG742" i="7" s="1"/>
  <c r="BH742" i="7" s="1"/>
  <c r="BF743" i="7"/>
  <c r="BG743" i="7" s="1"/>
  <c r="BH743" i="7" s="1"/>
  <c r="BF657" i="7"/>
  <c r="BG657" i="7" s="1"/>
  <c r="BH657" i="7" s="1"/>
  <c r="BF658" i="7"/>
  <c r="BG658" i="7" s="1"/>
  <c r="BH658" i="7" s="1"/>
  <c r="BF533" i="7"/>
  <c r="BG533" i="7" s="1"/>
  <c r="BH533" i="7" s="1"/>
  <c r="BF659" i="7"/>
  <c r="BG659" i="7" s="1"/>
  <c r="BH659" i="7" s="1"/>
  <c r="BF660" i="7"/>
  <c r="BG660" i="7" s="1"/>
  <c r="BH660" i="7" s="1"/>
  <c r="BF661" i="7"/>
  <c r="BG661" i="7" s="1"/>
  <c r="BH661" i="7" s="1"/>
  <c r="BF744" i="7"/>
  <c r="BG744" i="7" s="1"/>
  <c r="BH744" i="7" s="1"/>
  <c r="BF745" i="7"/>
  <c r="BG745" i="7" s="1"/>
  <c r="BH745" i="7" s="1"/>
  <c r="BF386" i="7"/>
  <c r="BG386" i="7" s="1"/>
  <c r="BH386" i="7" s="1"/>
  <c r="BF662" i="7"/>
  <c r="BG662" i="7" s="1"/>
  <c r="BH662" i="7" s="1"/>
  <c r="BF746" i="7"/>
  <c r="BG746" i="7" s="1"/>
  <c r="BH746" i="7" s="1"/>
  <c r="BF747" i="7"/>
  <c r="BG747" i="7" s="1"/>
  <c r="BH747" i="7" s="1"/>
  <c r="BF663" i="7"/>
  <c r="BG663" i="7" s="1"/>
  <c r="BH663" i="7" s="1"/>
  <c r="BF534" i="7"/>
  <c r="BG534" i="7" s="1"/>
  <c r="BH534" i="7" s="1"/>
  <c r="BF748" i="7"/>
  <c r="BG748" i="7" s="1"/>
  <c r="BH748" i="7" s="1"/>
  <c r="BF749" i="7"/>
  <c r="BG749" i="7" s="1"/>
  <c r="BH749" i="7" s="1"/>
  <c r="BF535" i="7"/>
  <c r="BG535" i="7" s="1"/>
  <c r="BH535" i="7" s="1"/>
  <c r="BF664" i="7"/>
  <c r="BG664" i="7" s="1"/>
  <c r="BH664" i="7" s="1"/>
  <c r="BF750" i="7"/>
  <c r="BG750" i="7" s="1"/>
  <c r="BH750" i="7" s="1"/>
  <c r="BF665" i="7"/>
  <c r="BG665" i="7" s="1"/>
  <c r="BH665" i="7" s="1"/>
  <c r="BF751" i="7"/>
  <c r="BG751" i="7" s="1"/>
  <c r="BH751" i="7" s="1"/>
  <c r="BF536" i="7"/>
  <c r="BG536" i="7" s="1"/>
  <c r="BH536" i="7" s="1"/>
  <c r="BF666" i="7"/>
  <c r="BG666" i="7" s="1"/>
  <c r="BH666" i="7" s="1"/>
  <c r="BF752" i="7"/>
  <c r="BG752" i="7" s="1"/>
  <c r="BH752" i="7" s="1"/>
  <c r="BF537" i="7"/>
  <c r="BG537" i="7" s="1"/>
  <c r="BH537" i="7" s="1"/>
  <c r="BF753" i="7"/>
  <c r="BG753" i="7" s="1"/>
  <c r="BH753" i="7" s="1"/>
  <c r="BF538" i="7"/>
  <c r="BG538" i="7" s="1"/>
  <c r="BH538" i="7" s="1"/>
  <c r="BF667" i="7"/>
  <c r="BG667" i="7" s="1"/>
  <c r="BH667" i="7" s="1"/>
  <c r="BF668" i="7"/>
  <c r="BG668" i="7" s="1"/>
  <c r="BH668" i="7" s="1"/>
  <c r="BF669" i="7"/>
  <c r="BG669" i="7" s="1"/>
  <c r="BH669" i="7" s="1"/>
  <c r="BF670" i="7"/>
  <c r="BG670" i="7" s="1"/>
  <c r="BH670" i="7" s="1"/>
  <c r="BF671" i="7"/>
  <c r="BG671" i="7" s="1"/>
  <c r="BH671" i="7" s="1"/>
  <c r="BF672" i="7"/>
  <c r="BG672" i="7" s="1"/>
  <c r="BH672" i="7" s="1"/>
  <c r="BF754" i="7"/>
  <c r="BG754" i="7" s="1"/>
  <c r="BH754" i="7" s="1"/>
  <c r="BF755" i="7"/>
  <c r="BG755" i="7" s="1"/>
  <c r="BH755" i="7" s="1"/>
  <c r="BF756" i="7"/>
  <c r="BG756" i="7" s="1"/>
  <c r="BH756" i="7" s="1"/>
  <c r="BF673" i="7"/>
  <c r="BG673" i="7" s="1"/>
  <c r="BH673" i="7" s="1"/>
  <c r="BF674" i="7"/>
  <c r="BG674" i="7" s="1"/>
  <c r="BH674" i="7" s="1"/>
  <c r="BF757" i="7"/>
  <c r="BG757" i="7" s="1"/>
  <c r="BH757" i="7" s="1"/>
  <c r="BF758" i="7"/>
  <c r="BG758" i="7" s="1"/>
  <c r="BH758" i="7" s="1"/>
  <c r="BF759" i="7"/>
  <c r="BG759" i="7" s="1"/>
  <c r="BH759" i="7" s="1"/>
  <c r="BF675" i="7"/>
  <c r="BG675" i="7" s="1"/>
  <c r="BH675" i="7" s="1"/>
  <c r="BF760" i="7"/>
  <c r="BG760" i="7" s="1"/>
  <c r="BH760" i="7" s="1"/>
  <c r="BF761" i="7"/>
  <c r="BG761" i="7" s="1"/>
  <c r="BH761" i="7" s="1"/>
  <c r="BF762" i="7"/>
  <c r="BG762" i="7" s="1"/>
  <c r="BH762" i="7" s="1"/>
  <c r="BF676" i="7"/>
  <c r="BG676" i="7" s="1"/>
  <c r="BH676" i="7" s="1"/>
  <c r="BF677" i="7"/>
  <c r="BG677" i="7" s="1"/>
  <c r="BH677" i="7" s="1"/>
  <c r="BF763" i="7"/>
  <c r="BG763" i="7" s="1"/>
  <c r="BH763" i="7" s="1"/>
  <c r="BF678" i="7"/>
  <c r="BG678" i="7" s="1"/>
  <c r="BH678" i="7" s="1"/>
  <c r="BF764" i="7"/>
  <c r="BG764" i="7" s="1"/>
  <c r="BH764" i="7" s="1"/>
  <c r="BF679" i="7"/>
  <c r="BG679" i="7" s="1"/>
  <c r="BH679" i="7" s="1"/>
  <c r="BF539" i="7"/>
  <c r="BG539" i="7" s="1"/>
  <c r="BH539" i="7" s="1"/>
  <c r="BF765" i="7"/>
  <c r="BG765" i="7" s="1"/>
  <c r="BH765" i="7" s="1"/>
  <c r="BF680" i="7"/>
  <c r="BG680" i="7" s="1"/>
  <c r="BH680" i="7" s="1"/>
  <c r="BF387" i="7"/>
  <c r="BG387" i="7" s="1"/>
  <c r="BH387" i="7" s="1"/>
  <c r="BF766" i="7"/>
  <c r="BG766" i="7" s="1"/>
  <c r="BH766" i="7" s="1"/>
  <c r="BF767" i="7"/>
  <c r="BG767" i="7" s="1"/>
  <c r="BH767" i="7" s="1"/>
  <c r="BF768" i="7"/>
  <c r="BG768" i="7" s="1"/>
  <c r="BH768" i="7" s="1"/>
  <c r="BF769" i="7"/>
  <c r="BG769" i="7" s="1"/>
  <c r="BH769" i="7" s="1"/>
  <c r="BF770" i="7"/>
  <c r="BG770" i="7" s="1"/>
  <c r="BH770" i="7" s="1"/>
  <c r="BF681" i="7"/>
  <c r="BG681" i="7" s="1"/>
  <c r="BH681" i="7" s="1"/>
  <c r="BF880" i="7"/>
  <c r="BG880" i="7" s="1"/>
  <c r="BH880" i="7" s="1"/>
  <c r="BF771" i="7"/>
  <c r="BG771" i="7" s="1"/>
  <c r="BH771" i="7" s="1"/>
  <c r="BF772" i="7"/>
  <c r="BG772" i="7" s="1"/>
  <c r="BH772" i="7" s="1"/>
  <c r="BF881" i="7"/>
  <c r="BG881" i="7" s="1"/>
  <c r="BH881" i="7" s="1"/>
  <c r="BF882" i="7"/>
  <c r="BG882" i="7" s="1"/>
  <c r="BH882" i="7" s="1"/>
  <c r="BF773" i="7"/>
  <c r="BG773" i="7" s="1"/>
  <c r="BH773" i="7" s="1"/>
  <c r="BF540" i="7"/>
  <c r="BG540" i="7" s="1"/>
  <c r="BH540" i="7" s="1"/>
  <c r="BF883" i="7"/>
  <c r="BG883" i="7" s="1"/>
  <c r="BH883" i="7" s="1"/>
  <c r="BF682" i="7"/>
  <c r="BG682" i="7" s="1"/>
  <c r="BH682" i="7" s="1"/>
  <c r="BF884" i="7"/>
  <c r="BG884" i="7" s="1"/>
  <c r="BH884" i="7" s="1"/>
  <c r="BF774" i="7"/>
  <c r="BG774" i="7" s="1"/>
  <c r="BH774" i="7" s="1"/>
  <c r="BF541" i="7"/>
  <c r="BG541" i="7" s="1"/>
  <c r="BH541" i="7" s="1"/>
  <c r="BF775" i="7"/>
  <c r="BG775" i="7" s="1"/>
  <c r="BH775" i="7" s="1"/>
  <c r="BF885" i="7"/>
  <c r="BG885" i="7" s="1"/>
  <c r="BH885" i="7" s="1"/>
  <c r="BF776" i="7"/>
  <c r="BG776" i="7" s="1"/>
  <c r="BH776" i="7" s="1"/>
  <c r="BF683" i="7"/>
  <c r="BG683" i="7" s="1"/>
  <c r="BH683" i="7" s="1"/>
  <c r="BF777" i="7"/>
  <c r="BG777" i="7" s="1"/>
  <c r="BH777" i="7" s="1"/>
  <c r="BF886" i="7"/>
  <c r="BG886" i="7" s="1"/>
  <c r="BH886" i="7" s="1"/>
  <c r="BF887" i="7"/>
  <c r="BG887" i="7" s="1"/>
  <c r="BH887" i="7" s="1"/>
  <c r="BF684" i="7"/>
  <c r="BG684" i="7" s="1"/>
  <c r="BH684" i="7" s="1"/>
  <c r="BF778" i="7"/>
  <c r="BG778" i="7" s="1"/>
  <c r="BH778" i="7" s="1"/>
  <c r="BF888" i="7"/>
  <c r="BG888" i="7" s="1"/>
  <c r="BH888" i="7" s="1"/>
  <c r="BF779" i="7"/>
  <c r="BG779" i="7" s="1"/>
  <c r="BH779" i="7" s="1"/>
  <c r="BF780" i="7"/>
  <c r="BG780" i="7" s="1"/>
  <c r="BH780" i="7" s="1"/>
  <c r="BF781" i="7"/>
  <c r="BG781" i="7" s="1"/>
  <c r="BH781" i="7" s="1"/>
  <c r="BF889" i="7"/>
  <c r="BG889" i="7" s="1"/>
  <c r="BH889" i="7" s="1"/>
  <c r="BF890" i="7"/>
  <c r="BG890" i="7" s="1"/>
  <c r="BH890" i="7" s="1"/>
  <c r="BF782" i="7"/>
  <c r="BG782" i="7" s="1"/>
  <c r="BH782" i="7" s="1"/>
  <c r="BF891" i="7"/>
  <c r="BG891" i="7" s="1"/>
  <c r="BH891" i="7" s="1"/>
  <c r="BF685" i="7"/>
  <c r="BG685" i="7" s="1"/>
  <c r="BH685" i="7" s="1"/>
  <c r="BF892" i="7"/>
  <c r="BG892" i="7" s="1"/>
  <c r="BH892" i="7" s="1"/>
  <c r="BF783" i="7"/>
  <c r="BG783" i="7" s="1"/>
  <c r="BH783" i="7" s="1"/>
  <c r="BF784" i="7"/>
  <c r="BG784" i="7" s="1"/>
  <c r="BH784" i="7" s="1"/>
  <c r="BF893" i="7"/>
  <c r="BG893" i="7" s="1"/>
  <c r="BH893" i="7" s="1"/>
  <c r="BF785" i="7"/>
  <c r="BG785" i="7" s="1"/>
  <c r="BH785" i="7" s="1"/>
  <c r="BF686" i="7"/>
  <c r="BG686" i="7" s="1"/>
  <c r="BH686" i="7" s="1"/>
  <c r="BF894" i="7"/>
  <c r="BG894" i="7" s="1"/>
  <c r="BH894" i="7" s="1"/>
  <c r="BF895" i="7"/>
  <c r="BG895" i="7" s="1"/>
  <c r="BH895" i="7" s="1"/>
  <c r="BF786" i="7"/>
  <c r="BG786" i="7" s="1"/>
  <c r="BH786" i="7" s="1"/>
  <c r="BF896" i="7"/>
  <c r="BG896" i="7" s="1"/>
  <c r="BH896" i="7" s="1"/>
  <c r="BF787" i="7"/>
  <c r="BG787" i="7" s="1"/>
  <c r="BH787" i="7" s="1"/>
  <c r="BF897" i="7"/>
  <c r="BG897" i="7" s="1"/>
  <c r="BH897" i="7" s="1"/>
  <c r="BF898" i="7"/>
  <c r="BG898" i="7" s="1"/>
  <c r="BH898" i="7" s="1"/>
  <c r="BF899" i="7"/>
  <c r="BG899" i="7" s="1"/>
  <c r="BH899" i="7" s="1"/>
  <c r="BF900" i="7"/>
  <c r="BG900" i="7" s="1"/>
  <c r="BH900" i="7" s="1"/>
  <c r="BF687" i="7"/>
  <c r="BG687" i="7" s="1"/>
  <c r="BH687" i="7" s="1"/>
  <c r="BF788" i="7"/>
  <c r="BG788" i="7" s="1"/>
  <c r="BH788" i="7" s="1"/>
  <c r="BF688" i="7"/>
  <c r="BG688" i="7" s="1"/>
  <c r="BH688" i="7" s="1"/>
  <c r="BF901" i="7"/>
  <c r="BG901" i="7" s="1"/>
  <c r="BH901" i="7" s="1"/>
  <c r="BF542" i="7"/>
  <c r="BG542" i="7" s="1"/>
  <c r="BH542" i="7" s="1"/>
  <c r="BF789" i="7"/>
  <c r="BG789" i="7" s="1"/>
  <c r="BH789" i="7" s="1"/>
  <c r="BF790" i="7"/>
  <c r="BG790" i="7" s="1"/>
  <c r="BH790" i="7" s="1"/>
  <c r="BF791" i="7"/>
  <c r="BG791" i="7" s="1"/>
  <c r="BH791" i="7" s="1"/>
  <c r="BF902" i="7"/>
  <c r="BG902" i="7" s="1"/>
  <c r="BH902" i="7" s="1"/>
  <c r="BF792" i="7"/>
  <c r="BG792" i="7" s="1"/>
  <c r="BH792" i="7" s="1"/>
  <c r="BF689" i="7"/>
  <c r="BG689" i="7" s="1"/>
  <c r="BH689" i="7" s="1"/>
  <c r="BF903" i="7"/>
  <c r="BG903" i="7" s="1"/>
  <c r="BH903" i="7" s="1"/>
  <c r="BF904" i="7"/>
  <c r="BG904" i="7" s="1"/>
  <c r="BH904" i="7" s="1"/>
  <c r="BF905" i="7"/>
  <c r="BG905" i="7" s="1"/>
  <c r="BH905" i="7" s="1"/>
  <c r="BF793" i="7"/>
  <c r="BG793" i="7" s="1"/>
  <c r="BH793" i="7" s="1"/>
  <c r="BF794" i="7"/>
  <c r="BG794" i="7" s="1"/>
  <c r="BH794" i="7" s="1"/>
  <c r="BF543" i="7"/>
  <c r="BG543" i="7" s="1"/>
  <c r="BH543" i="7" s="1"/>
  <c r="BF906" i="7"/>
  <c r="BG906" i="7" s="1"/>
  <c r="BH906" i="7" s="1"/>
  <c r="BF795" i="7"/>
  <c r="BG795" i="7" s="1"/>
  <c r="BH795" i="7" s="1"/>
  <c r="BF796" i="7"/>
  <c r="BG796" i="7" s="1"/>
  <c r="BH796" i="7" s="1"/>
  <c r="BF797" i="7"/>
  <c r="BG797" i="7" s="1"/>
  <c r="BH797" i="7" s="1"/>
  <c r="BF907" i="7"/>
  <c r="BG907" i="7" s="1"/>
  <c r="BH907" i="7" s="1"/>
  <c r="BF798" i="7"/>
  <c r="BG798" i="7" s="1"/>
  <c r="BH798" i="7" s="1"/>
  <c r="BF544" i="7"/>
  <c r="BG544" i="7" s="1"/>
  <c r="BH544" i="7" s="1"/>
  <c r="BF799" i="7"/>
  <c r="BG799" i="7" s="1"/>
  <c r="BH799" i="7" s="1"/>
  <c r="BF800" i="7"/>
  <c r="BG800" i="7" s="1"/>
  <c r="BH800" i="7" s="1"/>
  <c r="BF908" i="7"/>
  <c r="BG908" i="7" s="1"/>
  <c r="BH908" i="7" s="1"/>
  <c r="BF801" i="7"/>
  <c r="BG801" i="7" s="1"/>
  <c r="BH801" i="7" s="1"/>
  <c r="BF909" i="7"/>
  <c r="BG909" i="7" s="1"/>
  <c r="BH909" i="7" s="1"/>
  <c r="BF690" i="7"/>
  <c r="BG690" i="7" s="1"/>
  <c r="BH690" i="7" s="1"/>
  <c r="BF910" i="7"/>
  <c r="BG910" i="7" s="1"/>
  <c r="BH910" i="7" s="1"/>
  <c r="BF802" i="7"/>
  <c r="BG802" i="7" s="1"/>
  <c r="BH802" i="7" s="1"/>
  <c r="BF911" i="7"/>
  <c r="BG911" i="7" s="1"/>
  <c r="BH911" i="7" s="1"/>
  <c r="BF912" i="7"/>
  <c r="BG912" i="7" s="1"/>
  <c r="BH912" i="7" s="1"/>
  <c r="BF913" i="7"/>
  <c r="BG913" i="7" s="1"/>
  <c r="BH913" i="7" s="1"/>
  <c r="BF803" i="7"/>
  <c r="BG803" i="7" s="1"/>
  <c r="BH803" i="7" s="1"/>
  <c r="BF804" i="7"/>
  <c r="BG804" i="7" s="1"/>
  <c r="BH804" i="7" s="1"/>
  <c r="BF805" i="7"/>
  <c r="BG805" i="7" s="1"/>
  <c r="BH805" i="7" s="1"/>
  <c r="BF806" i="7"/>
  <c r="BG806" i="7" s="1"/>
  <c r="BH806" i="7" s="1"/>
  <c r="BF691" i="7"/>
  <c r="BG691" i="7" s="1"/>
  <c r="BH691" i="7" s="1"/>
  <c r="BF807" i="7"/>
  <c r="BG807" i="7" s="1"/>
  <c r="BH807" i="7" s="1"/>
  <c r="BF808" i="7"/>
  <c r="BG808" i="7" s="1"/>
  <c r="BH808" i="7" s="1"/>
  <c r="BF914" i="7"/>
  <c r="BG914" i="7" s="1"/>
  <c r="BH914" i="7" s="1"/>
  <c r="BF915" i="7"/>
  <c r="BG915" i="7" s="1"/>
  <c r="BH915" i="7" s="1"/>
  <c r="BF916" i="7"/>
  <c r="BG916" i="7" s="1"/>
  <c r="BH916" i="7" s="1"/>
  <c r="BF809" i="7"/>
  <c r="BG809" i="7" s="1"/>
  <c r="BH809" i="7" s="1"/>
  <c r="BF692" i="7"/>
  <c r="BG692" i="7" s="1"/>
  <c r="BH692" i="7" s="1"/>
  <c r="BF917" i="7"/>
  <c r="BG917" i="7" s="1"/>
  <c r="BH917" i="7" s="1"/>
  <c r="BF810" i="7"/>
  <c r="BG810" i="7" s="1"/>
  <c r="BH810" i="7" s="1"/>
  <c r="BF811" i="7"/>
  <c r="BG811" i="7" s="1"/>
  <c r="BH811" i="7" s="1"/>
  <c r="BF918" i="7"/>
  <c r="BG918" i="7" s="1"/>
  <c r="BH918" i="7" s="1"/>
  <c r="BF693" i="7"/>
  <c r="BG693" i="7" s="1"/>
  <c r="BH693" i="7" s="1"/>
  <c r="BF812" i="7"/>
  <c r="BG812" i="7" s="1"/>
  <c r="BH812" i="7" s="1"/>
  <c r="BF919" i="7"/>
  <c r="BG919" i="7" s="1"/>
  <c r="BH919" i="7" s="1"/>
  <c r="BF920" i="7"/>
  <c r="BG920" i="7" s="1"/>
  <c r="BH920" i="7" s="1"/>
  <c r="BF921" i="7"/>
  <c r="BG921" i="7" s="1"/>
  <c r="BH921" i="7" s="1"/>
  <c r="BF813" i="7"/>
  <c r="BG813" i="7" s="1"/>
  <c r="BH813" i="7" s="1"/>
  <c r="BF922" i="7"/>
  <c r="BG922" i="7" s="1"/>
  <c r="BH922" i="7" s="1"/>
  <c r="BF814" i="7"/>
  <c r="BG814" i="7" s="1"/>
  <c r="BH814" i="7" s="1"/>
  <c r="BF923" i="7"/>
  <c r="BG923" i="7" s="1"/>
  <c r="BH923" i="7" s="1"/>
  <c r="BF924" i="7"/>
  <c r="BG924" i="7" s="1"/>
  <c r="BH924" i="7" s="1"/>
  <c r="BF815" i="7"/>
  <c r="BG815" i="7" s="1"/>
  <c r="BH815" i="7" s="1"/>
  <c r="BF816" i="7"/>
  <c r="BG816" i="7" s="1"/>
  <c r="BH816" i="7" s="1"/>
  <c r="BF694" i="7"/>
  <c r="BG694" i="7" s="1"/>
  <c r="BH694" i="7" s="1"/>
  <c r="BF925" i="7"/>
  <c r="BG925" i="7" s="1"/>
  <c r="BH925" i="7" s="1"/>
  <c r="BF926" i="7"/>
  <c r="BG926" i="7" s="1"/>
  <c r="BH926" i="7" s="1"/>
  <c r="BF817" i="7"/>
  <c r="BG817" i="7" s="1"/>
  <c r="BH817" i="7" s="1"/>
  <c r="BF927" i="7"/>
  <c r="BG927" i="7" s="1"/>
  <c r="BH927" i="7" s="1"/>
  <c r="BF695" i="7"/>
  <c r="BG695" i="7" s="1"/>
  <c r="BH695" i="7" s="1"/>
  <c r="BF818" i="7"/>
  <c r="BG818" i="7" s="1"/>
  <c r="BH818" i="7" s="1"/>
  <c r="BF819" i="7"/>
  <c r="BG819" i="7" s="1"/>
  <c r="BH819" i="7" s="1"/>
  <c r="BF928" i="7"/>
  <c r="BG928" i="7" s="1"/>
  <c r="BH928" i="7" s="1"/>
  <c r="BF929" i="7"/>
  <c r="BG929" i="7" s="1"/>
  <c r="BH929" i="7" s="1"/>
  <c r="BF820" i="7"/>
  <c r="BG820" i="7" s="1"/>
  <c r="BH820" i="7" s="1"/>
  <c r="BF930" i="7"/>
  <c r="BG930" i="7" s="1"/>
  <c r="BH930" i="7" s="1"/>
  <c r="BF931" i="7"/>
  <c r="BG931" i="7" s="1"/>
  <c r="BH931" i="7" s="1"/>
  <c r="BF932" i="7"/>
  <c r="BG932" i="7" s="1"/>
  <c r="BH932" i="7" s="1"/>
  <c r="BF821" i="7"/>
  <c r="BG821" i="7" s="1"/>
  <c r="BH821" i="7" s="1"/>
  <c r="BF822" i="7"/>
  <c r="BG822" i="7" s="1"/>
  <c r="BH822" i="7" s="1"/>
  <c r="BF545" i="7"/>
  <c r="BG545" i="7" s="1"/>
  <c r="BH545" i="7" s="1"/>
  <c r="BF933" i="7"/>
  <c r="BG933" i="7" s="1"/>
  <c r="BH933" i="7" s="1"/>
  <c r="BF388" i="7"/>
  <c r="BG388" i="7" s="1"/>
  <c r="BH388" i="7" s="1"/>
  <c r="BF823" i="7"/>
  <c r="BG823" i="7" s="1"/>
  <c r="BH823" i="7" s="1"/>
  <c r="BF934" i="7"/>
  <c r="BG934" i="7" s="1"/>
  <c r="BH934" i="7" s="1"/>
  <c r="BF824" i="7"/>
  <c r="BG824" i="7" s="1"/>
  <c r="BH824" i="7" s="1"/>
  <c r="BF825" i="7"/>
  <c r="BG825" i="7" s="1"/>
  <c r="BH825" i="7" s="1"/>
  <c r="BF826" i="7"/>
  <c r="BG826" i="7" s="1"/>
  <c r="BH826" i="7" s="1"/>
  <c r="BF935" i="7"/>
  <c r="BG935" i="7" s="1"/>
  <c r="BH935" i="7" s="1"/>
  <c r="BF827" i="7"/>
  <c r="BG827" i="7" s="1"/>
  <c r="BH827" i="7" s="1"/>
  <c r="BF828" i="7"/>
  <c r="BG828" i="7" s="1"/>
  <c r="BH828" i="7" s="1"/>
  <c r="BF829" i="7"/>
  <c r="BG829" i="7" s="1"/>
  <c r="BH829" i="7" s="1"/>
  <c r="BF936" i="7"/>
  <c r="BG936" i="7" s="1"/>
  <c r="BH936" i="7" s="1"/>
  <c r="BF546" i="7"/>
  <c r="BG546" i="7" s="1"/>
  <c r="BH546" i="7" s="1"/>
  <c r="BF830" i="7"/>
  <c r="BG830" i="7" s="1"/>
  <c r="BH830" i="7" s="1"/>
  <c r="BF547" i="7"/>
  <c r="BG547" i="7" s="1"/>
  <c r="BH547" i="7" s="1"/>
  <c r="BF831" i="7"/>
  <c r="BG831" i="7" s="1"/>
  <c r="BH831" i="7" s="1"/>
  <c r="BF696" i="7"/>
  <c r="BG696" i="7" s="1"/>
  <c r="BH696" i="7" s="1"/>
  <c r="BF697" i="7"/>
  <c r="BG697" i="7" s="1"/>
  <c r="BH697" i="7" s="1"/>
  <c r="BF937" i="7"/>
  <c r="BG937" i="7" s="1"/>
  <c r="BH937" i="7" s="1"/>
  <c r="BF832" i="7"/>
  <c r="BG832" i="7" s="1"/>
  <c r="BH832" i="7" s="1"/>
  <c r="BF833" i="7"/>
  <c r="BG833" i="7" s="1"/>
  <c r="BH833" i="7" s="1"/>
  <c r="BF834" i="7"/>
  <c r="BG834" i="7" s="1"/>
  <c r="BH834" i="7" s="1"/>
  <c r="BF698" i="7"/>
  <c r="BG698" i="7" s="1"/>
  <c r="BH698" i="7" s="1"/>
  <c r="BF699" i="7"/>
  <c r="BG699" i="7" s="1"/>
  <c r="BH699" i="7" s="1"/>
  <c r="BF938" i="7"/>
  <c r="BG938" i="7" s="1"/>
  <c r="BH938" i="7" s="1"/>
  <c r="BF939" i="7"/>
  <c r="BG939" i="7" s="1"/>
  <c r="BH939" i="7" s="1"/>
  <c r="BF940" i="7"/>
  <c r="BG940" i="7" s="1"/>
  <c r="BH940" i="7" s="1"/>
  <c r="BF941" i="7"/>
  <c r="BG941" i="7" s="1"/>
  <c r="BH941" i="7" s="1"/>
  <c r="BF942" i="7"/>
  <c r="BG942" i="7" s="1"/>
  <c r="BH942" i="7" s="1"/>
  <c r="BF835" i="7"/>
  <c r="BG835" i="7" s="1"/>
  <c r="BH835" i="7" s="1"/>
  <c r="BF836" i="7"/>
  <c r="BG836" i="7" s="1"/>
  <c r="BH836" i="7" s="1"/>
  <c r="BF700" i="7"/>
  <c r="BG700" i="7" s="1"/>
  <c r="BH700" i="7" s="1"/>
  <c r="BF943" i="7"/>
  <c r="BG943" i="7" s="1"/>
  <c r="BH943" i="7" s="1"/>
  <c r="BF837" i="7"/>
  <c r="BG837" i="7" s="1"/>
  <c r="BH837" i="7" s="1"/>
  <c r="BF944" i="7"/>
  <c r="BG944" i="7" s="1"/>
  <c r="BH944" i="7" s="1"/>
  <c r="BF945" i="7"/>
  <c r="BG945" i="7" s="1"/>
  <c r="BH945" i="7" s="1"/>
  <c r="BF838" i="7"/>
  <c r="BG838" i="7" s="1"/>
  <c r="BH838" i="7" s="1"/>
  <c r="BF839" i="7"/>
  <c r="BG839" i="7" s="1"/>
  <c r="BH839" i="7" s="1"/>
  <c r="BF701" i="7"/>
  <c r="BG701" i="7" s="1"/>
  <c r="BH701" i="7" s="1"/>
  <c r="BF840" i="7"/>
  <c r="BG840" i="7" s="1"/>
  <c r="BH840" i="7" s="1"/>
  <c r="BF841" i="7"/>
  <c r="BG841" i="7" s="1"/>
  <c r="BH841" i="7" s="1"/>
  <c r="BF842" i="7"/>
  <c r="BG842" i="7" s="1"/>
  <c r="BH842" i="7" s="1"/>
  <c r="BF946" i="7"/>
  <c r="BG946" i="7" s="1"/>
  <c r="BH946" i="7" s="1"/>
  <c r="BF843" i="7"/>
  <c r="BG843" i="7" s="1"/>
  <c r="BH843" i="7" s="1"/>
  <c r="BF844" i="7"/>
  <c r="BG844" i="7" s="1"/>
  <c r="BH844" i="7" s="1"/>
  <c r="BF947" i="7"/>
  <c r="BG947" i="7" s="1"/>
  <c r="BH947" i="7" s="1"/>
  <c r="BF948" i="7"/>
  <c r="BG948" i="7" s="1"/>
  <c r="BH948" i="7" s="1"/>
  <c r="BF845" i="7"/>
  <c r="BG845" i="7" s="1"/>
  <c r="BH845" i="7" s="1"/>
  <c r="BF846" i="7"/>
  <c r="BG846" i="7" s="1"/>
  <c r="BH846" i="7" s="1"/>
  <c r="BF847" i="7"/>
  <c r="BG847" i="7" s="1"/>
  <c r="BH847" i="7" s="1"/>
  <c r="BF848" i="7"/>
  <c r="BG848" i="7" s="1"/>
  <c r="BH848" i="7" s="1"/>
  <c r="BF949" i="7"/>
  <c r="BG949" i="7" s="1"/>
  <c r="BH949" i="7" s="1"/>
  <c r="BF1092" i="7"/>
  <c r="BG1092" i="7" s="1"/>
  <c r="BH1092" i="7" s="1"/>
  <c r="BF1093" i="7"/>
  <c r="BG1093" i="7" s="1"/>
  <c r="BH1093" i="7" s="1"/>
  <c r="BF1094" i="7"/>
  <c r="BG1094" i="7" s="1"/>
  <c r="BH1094" i="7" s="1"/>
  <c r="BF950" i="7"/>
  <c r="BG950" i="7" s="1"/>
  <c r="BH950" i="7" s="1"/>
  <c r="BF1095" i="7"/>
  <c r="BG1095" i="7" s="1"/>
  <c r="BH1095" i="7" s="1"/>
  <c r="BF951" i="7"/>
  <c r="BG951" i="7" s="1"/>
  <c r="BH951" i="7" s="1"/>
  <c r="BF1096" i="7"/>
  <c r="BG1096" i="7" s="1"/>
  <c r="BH1096" i="7" s="1"/>
  <c r="BF952" i="7"/>
  <c r="BG952" i="7" s="1"/>
  <c r="BH952" i="7" s="1"/>
  <c r="BF1097" i="7"/>
  <c r="BG1097" i="7" s="1"/>
  <c r="BH1097" i="7" s="1"/>
  <c r="BF953" i="7"/>
  <c r="BG953" i="7" s="1"/>
  <c r="BH953" i="7" s="1"/>
  <c r="BF1098" i="7"/>
  <c r="BG1098" i="7" s="1"/>
  <c r="BH1098" i="7" s="1"/>
  <c r="BF954" i="7"/>
  <c r="BG954" i="7" s="1"/>
  <c r="BH954" i="7" s="1"/>
  <c r="BF955" i="7"/>
  <c r="BG955" i="7" s="1"/>
  <c r="BH955" i="7" s="1"/>
  <c r="BF1099" i="7"/>
  <c r="BG1099" i="7" s="1"/>
  <c r="BH1099" i="7" s="1"/>
  <c r="BF956" i="7"/>
  <c r="BG956" i="7" s="1"/>
  <c r="BH956" i="7" s="1"/>
  <c r="BF1100" i="7"/>
  <c r="BG1100" i="7" s="1"/>
  <c r="BH1100" i="7" s="1"/>
  <c r="BF1101" i="7"/>
  <c r="BG1101" i="7" s="1"/>
  <c r="BH1101" i="7" s="1"/>
  <c r="BF957" i="7"/>
  <c r="BG957" i="7" s="1"/>
  <c r="BH957" i="7" s="1"/>
  <c r="BF958" i="7"/>
  <c r="BG958" i="7" s="1"/>
  <c r="BH958" i="7" s="1"/>
  <c r="BF1102" i="7"/>
  <c r="BG1102" i="7" s="1"/>
  <c r="BH1102" i="7" s="1"/>
  <c r="BF959" i="7"/>
  <c r="BG959" i="7" s="1"/>
  <c r="BH959" i="7" s="1"/>
  <c r="BF960" i="7"/>
  <c r="BG960" i="7" s="1"/>
  <c r="BH960" i="7" s="1"/>
  <c r="BF1103" i="7"/>
  <c r="BG1103" i="7" s="1"/>
  <c r="BH1103" i="7" s="1"/>
  <c r="BF1104" i="7"/>
  <c r="BG1104" i="7" s="1"/>
  <c r="BH1104" i="7" s="1"/>
  <c r="BF961" i="7"/>
  <c r="BG961" i="7" s="1"/>
  <c r="BH961" i="7" s="1"/>
  <c r="BF962" i="7"/>
  <c r="BG962" i="7" s="1"/>
  <c r="BH962" i="7" s="1"/>
  <c r="BF1105" i="7"/>
  <c r="BG1105" i="7" s="1"/>
  <c r="BH1105" i="7" s="1"/>
  <c r="BF963" i="7"/>
  <c r="BG963" i="7" s="1"/>
  <c r="BH963" i="7" s="1"/>
  <c r="BF964" i="7"/>
  <c r="BG964" i="7" s="1"/>
  <c r="BH964" i="7" s="1"/>
  <c r="BF965" i="7"/>
  <c r="BG965" i="7" s="1"/>
  <c r="BH965" i="7" s="1"/>
  <c r="BF966" i="7"/>
  <c r="BG966" i="7" s="1"/>
  <c r="BH966" i="7" s="1"/>
  <c r="BF1106" i="7"/>
  <c r="BG1106" i="7" s="1"/>
  <c r="BH1106" i="7" s="1"/>
  <c r="BF1107" i="7"/>
  <c r="BG1107" i="7" s="1"/>
  <c r="BH1107" i="7" s="1"/>
  <c r="BF849" i="7"/>
  <c r="BG849" i="7" s="1"/>
  <c r="BH849" i="7" s="1"/>
  <c r="BF967" i="7"/>
  <c r="BG967" i="7" s="1"/>
  <c r="BH967" i="7" s="1"/>
  <c r="BF1108" i="7"/>
  <c r="BG1108" i="7" s="1"/>
  <c r="BH1108" i="7" s="1"/>
  <c r="BF1109" i="7"/>
  <c r="BG1109" i="7" s="1"/>
  <c r="BH1109" i="7" s="1"/>
  <c r="BF968" i="7"/>
  <c r="BG968" i="7" s="1"/>
  <c r="BH968" i="7" s="1"/>
  <c r="BF1110" i="7"/>
  <c r="BG1110" i="7" s="1"/>
  <c r="BH1110" i="7" s="1"/>
  <c r="BF969" i="7"/>
  <c r="BG969" i="7" s="1"/>
  <c r="BH969" i="7" s="1"/>
  <c r="BF970" i="7"/>
  <c r="BG970" i="7" s="1"/>
  <c r="BH970" i="7" s="1"/>
  <c r="BF702" i="7"/>
  <c r="BG702" i="7" s="1"/>
  <c r="BH702" i="7" s="1"/>
  <c r="BF850" i="7"/>
  <c r="BG850" i="7" s="1"/>
  <c r="BH850" i="7" s="1"/>
  <c r="BF971" i="7"/>
  <c r="BG971" i="7" s="1"/>
  <c r="BH971" i="7" s="1"/>
  <c r="BF1111" i="7"/>
  <c r="BG1111" i="7" s="1"/>
  <c r="BH1111" i="7" s="1"/>
  <c r="BF972" i="7"/>
  <c r="BG972" i="7" s="1"/>
  <c r="BH972" i="7" s="1"/>
  <c r="BF851" i="7"/>
  <c r="BG851" i="7" s="1"/>
  <c r="BH851" i="7" s="1"/>
  <c r="BF1112" i="7"/>
  <c r="BG1112" i="7" s="1"/>
  <c r="BH1112" i="7" s="1"/>
  <c r="BF1113" i="7"/>
  <c r="BG1113" i="7" s="1"/>
  <c r="BH1113" i="7" s="1"/>
  <c r="BF1114" i="7"/>
  <c r="BG1114" i="7" s="1"/>
  <c r="BH1114" i="7" s="1"/>
  <c r="BF852" i="7"/>
  <c r="BG852" i="7" s="1"/>
  <c r="BH852" i="7" s="1"/>
  <c r="BF853" i="7"/>
  <c r="BG853" i="7" s="1"/>
  <c r="BH853" i="7" s="1"/>
  <c r="BF973" i="7"/>
  <c r="BG973" i="7" s="1"/>
  <c r="BH973" i="7" s="1"/>
  <c r="BF974" i="7"/>
  <c r="BG974" i="7" s="1"/>
  <c r="BH974" i="7" s="1"/>
  <c r="BF975" i="7"/>
  <c r="BG975" i="7" s="1"/>
  <c r="BH975" i="7" s="1"/>
  <c r="BF976" i="7"/>
  <c r="BG976" i="7" s="1"/>
  <c r="BH976" i="7" s="1"/>
  <c r="BF1115" i="7"/>
  <c r="BG1115" i="7" s="1"/>
  <c r="BH1115" i="7" s="1"/>
  <c r="BF977" i="7"/>
  <c r="BG977" i="7" s="1"/>
  <c r="BH977" i="7" s="1"/>
  <c r="BF978" i="7"/>
  <c r="BG978" i="7" s="1"/>
  <c r="BH978" i="7" s="1"/>
  <c r="BF979" i="7"/>
  <c r="BG979" i="7" s="1"/>
  <c r="BH979" i="7" s="1"/>
  <c r="BF980" i="7"/>
  <c r="BG980" i="7" s="1"/>
  <c r="BH980" i="7" s="1"/>
  <c r="BF981" i="7"/>
  <c r="BG981" i="7" s="1"/>
  <c r="BH981" i="7" s="1"/>
  <c r="BF854" i="7"/>
  <c r="BG854" i="7" s="1"/>
  <c r="BH854" i="7" s="1"/>
  <c r="BF1116" i="7"/>
  <c r="BG1116" i="7" s="1"/>
  <c r="BH1116" i="7" s="1"/>
  <c r="BF703" i="7"/>
  <c r="BG703" i="7" s="1"/>
  <c r="BH703" i="7" s="1"/>
  <c r="BF982" i="7"/>
  <c r="BG982" i="7" s="1"/>
  <c r="BH982" i="7" s="1"/>
  <c r="BF983" i="7"/>
  <c r="BG983" i="7" s="1"/>
  <c r="BH983" i="7" s="1"/>
  <c r="BF389" i="7"/>
  <c r="BG389" i="7" s="1"/>
  <c r="BH389" i="7" s="1"/>
  <c r="BF984" i="7"/>
  <c r="BG984" i="7" s="1"/>
  <c r="BH984" i="7" s="1"/>
  <c r="BF985" i="7"/>
  <c r="BG985" i="7" s="1"/>
  <c r="BH985" i="7" s="1"/>
  <c r="BF986" i="7"/>
  <c r="BG986" i="7" s="1"/>
  <c r="BH986" i="7" s="1"/>
  <c r="BF855" i="7"/>
  <c r="BG855" i="7" s="1"/>
  <c r="BH855" i="7" s="1"/>
  <c r="BF987" i="7"/>
  <c r="BG987" i="7" s="1"/>
  <c r="BH987" i="7" s="1"/>
  <c r="BF988" i="7"/>
  <c r="BG988" i="7" s="1"/>
  <c r="BH988" i="7" s="1"/>
  <c r="BF989" i="7"/>
  <c r="BG989" i="7" s="1"/>
  <c r="BH989" i="7" s="1"/>
  <c r="BF704" i="7"/>
  <c r="BG704" i="7" s="1"/>
  <c r="BH704" i="7" s="1"/>
  <c r="BF1117" i="7"/>
  <c r="BG1117" i="7" s="1"/>
  <c r="BH1117" i="7" s="1"/>
  <c r="BF990" i="7"/>
  <c r="BG990" i="7" s="1"/>
  <c r="BH990" i="7" s="1"/>
  <c r="BF856" i="7"/>
  <c r="BG856" i="7" s="1"/>
  <c r="BH856" i="7" s="1"/>
  <c r="BF991" i="7"/>
  <c r="BG991" i="7" s="1"/>
  <c r="BH991" i="7" s="1"/>
  <c r="BF992" i="7"/>
  <c r="BG992" i="7" s="1"/>
  <c r="BH992" i="7" s="1"/>
  <c r="BF993" i="7"/>
  <c r="BG993" i="7" s="1"/>
  <c r="BH993" i="7" s="1"/>
  <c r="BF1118" i="7"/>
  <c r="BG1118" i="7" s="1"/>
  <c r="BH1118" i="7" s="1"/>
  <c r="BF1119" i="7"/>
  <c r="BG1119" i="7" s="1"/>
  <c r="BH1119" i="7" s="1"/>
  <c r="BF994" i="7"/>
  <c r="BG994" i="7" s="1"/>
  <c r="BH994" i="7" s="1"/>
  <c r="BF1120" i="7"/>
  <c r="BG1120" i="7" s="1"/>
  <c r="BH1120" i="7" s="1"/>
  <c r="BF705" i="7"/>
  <c r="BG705" i="7" s="1"/>
  <c r="BH705" i="7" s="1"/>
  <c r="BF995" i="7"/>
  <c r="BG995" i="7" s="1"/>
  <c r="BH995" i="7" s="1"/>
  <c r="BF996" i="7"/>
  <c r="BG996" i="7" s="1"/>
  <c r="BH996" i="7" s="1"/>
  <c r="BF857" i="7"/>
  <c r="BG857" i="7" s="1"/>
  <c r="BH857" i="7" s="1"/>
  <c r="BF997" i="7"/>
  <c r="BG997" i="7" s="1"/>
  <c r="BH997" i="7" s="1"/>
  <c r="BF1121" i="7"/>
  <c r="BG1121" i="7" s="1"/>
  <c r="BH1121" i="7" s="1"/>
  <c r="BF1122" i="7"/>
  <c r="BG1122" i="7" s="1"/>
  <c r="BH1122" i="7" s="1"/>
  <c r="BF998" i="7"/>
  <c r="BG998" i="7" s="1"/>
  <c r="BH998" i="7" s="1"/>
  <c r="BF999" i="7"/>
  <c r="BG999" i="7" s="1"/>
  <c r="BH999" i="7" s="1"/>
  <c r="BF858" i="7"/>
  <c r="BG858" i="7" s="1"/>
  <c r="BH858" i="7" s="1"/>
  <c r="BF1000" i="7"/>
  <c r="BG1000" i="7" s="1"/>
  <c r="BH1000" i="7" s="1"/>
  <c r="BF1001" i="7"/>
  <c r="BG1001" i="7" s="1"/>
  <c r="BH1001" i="7" s="1"/>
  <c r="BF859" i="7"/>
  <c r="BG859" i="7" s="1"/>
  <c r="BH859" i="7" s="1"/>
  <c r="BF860" i="7"/>
  <c r="BG860" i="7" s="1"/>
  <c r="BH860" i="7" s="1"/>
  <c r="BF1002" i="7"/>
  <c r="BG1002" i="7" s="1"/>
  <c r="BH1002" i="7" s="1"/>
  <c r="BF1003" i="7"/>
  <c r="BG1003" i="7" s="1"/>
  <c r="BH1003" i="7" s="1"/>
  <c r="BF1004" i="7"/>
  <c r="BG1004" i="7" s="1"/>
  <c r="BH1004" i="7" s="1"/>
  <c r="BF861" i="7"/>
  <c r="BG861" i="7" s="1"/>
  <c r="BH861" i="7" s="1"/>
  <c r="BF1005" i="7"/>
  <c r="BG1005" i="7" s="1"/>
  <c r="BH1005" i="7" s="1"/>
  <c r="BF1006" i="7"/>
  <c r="BG1006" i="7" s="1"/>
  <c r="BH1006" i="7" s="1"/>
  <c r="BF1007" i="7"/>
  <c r="BG1007" i="7" s="1"/>
  <c r="BH1007" i="7" s="1"/>
  <c r="BF1008" i="7"/>
  <c r="BG1008" i="7" s="1"/>
  <c r="BH1008" i="7" s="1"/>
  <c r="BF1009" i="7"/>
  <c r="BG1009" i="7" s="1"/>
  <c r="BH1009" i="7" s="1"/>
  <c r="BF862" i="7"/>
  <c r="BG862" i="7" s="1"/>
  <c r="BH862" i="7" s="1"/>
  <c r="BF1010" i="7"/>
  <c r="BG1010" i="7" s="1"/>
  <c r="BH1010" i="7" s="1"/>
  <c r="BF1011" i="7"/>
  <c r="BG1011" i="7" s="1"/>
  <c r="BH1011" i="7" s="1"/>
  <c r="BF1123" i="7"/>
  <c r="BG1123" i="7" s="1"/>
  <c r="BH1123" i="7" s="1"/>
  <c r="BF863" i="7"/>
  <c r="BG863" i="7" s="1"/>
  <c r="BH863" i="7" s="1"/>
  <c r="BF1012" i="7"/>
  <c r="BG1012" i="7" s="1"/>
  <c r="BH1012" i="7" s="1"/>
  <c r="BF1013" i="7"/>
  <c r="BG1013" i="7" s="1"/>
  <c r="BH1013" i="7" s="1"/>
  <c r="BF1014" i="7"/>
  <c r="BG1014" i="7" s="1"/>
  <c r="BH1014" i="7" s="1"/>
  <c r="BF864" i="7"/>
  <c r="BG864" i="7" s="1"/>
  <c r="BH864" i="7" s="1"/>
  <c r="BF1124" i="7"/>
  <c r="BG1124" i="7" s="1"/>
  <c r="BH1124" i="7" s="1"/>
  <c r="BF865" i="7"/>
  <c r="BG865" i="7" s="1"/>
  <c r="BH865" i="7" s="1"/>
  <c r="BF1015" i="7"/>
  <c r="BG1015" i="7" s="1"/>
  <c r="BH1015" i="7" s="1"/>
  <c r="BF1125" i="7"/>
  <c r="BG1125" i="7" s="1"/>
  <c r="BH1125" i="7" s="1"/>
  <c r="BF1016" i="7"/>
  <c r="BG1016" i="7" s="1"/>
  <c r="BH1016" i="7" s="1"/>
  <c r="BF1017" i="7"/>
  <c r="BG1017" i="7" s="1"/>
  <c r="BH1017" i="7" s="1"/>
  <c r="BF1126" i="7"/>
  <c r="BG1126" i="7" s="1"/>
  <c r="BH1126" i="7" s="1"/>
  <c r="BF1018" i="7"/>
  <c r="BG1018" i="7" s="1"/>
  <c r="BH1018" i="7" s="1"/>
  <c r="BF1019" i="7"/>
  <c r="BG1019" i="7" s="1"/>
  <c r="BH1019" i="7" s="1"/>
  <c r="BF1127" i="7"/>
  <c r="BG1127" i="7" s="1"/>
  <c r="BH1127" i="7" s="1"/>
  <c r="BF1020" i="7"/>
  <c r="BG1020" i="7" s="1"/>
  <c r="BH1020" i="7" s="1"/>
  <c r="BF1021" i="7"/>
  <c r="BG1021" i="7" s="1"/>
  <c r="BH1021" i="7" s="1"/>
  <c r="BF1022" i="7"/>
  <c r="BG1022" i="7" s="1"/>
  <c r="BH1022" i="7" s="1"/>
  <c r="BF1023" i="7"/>
  <c r="BG1023" i="7" s="1"/>
  <c r="BH1023" i="7" s="1"/>
  <c r="BF1024" i="7"/>
  <c r="BG1024" i="7" s="1"/>
  <c r="BH1024" i="7" s="1"/>
  <c r="BF1128" i="7"/>
  <c r="BG1128" i="7" s="1"/>
  <c r="BH1128" i="7" s="1"/>
  <c r="BF1025" i="7"/>
  <c r="BG1025" i="7" s="1"/>
  <c r="BH1025" i="7" s="1"/>
  <c r="BF866" i="7"/>
  <c r="BG866" i="7" s="1"/>
  <c r="BH866" i="7" s="1"/>
  <c r="BF1026" i="7"/>
  <c r="BG1026" i="7" s="1"/>
  <c r="BH1026" i="7" s="1"/>
  <c r="BF1027" i="7"/>
  <c r="BG1027" i="7" s="1"/>
  <c r="BH1027" i="7" s="1"/>
  <c r="BF1028" i="7"/>
  <c r="BG1028" i="7" s="1"/>
  <c r="BH1028" i="7" s="1"/>
  <c r="BF1029" i="7"/>
  <c r="BG1029" i="7" s="1"/>
  <c r="BH1029" i="7" s="1"/>
  <c r="BF706" i="7"/>
  <c r="BG706" i="7" s="1"/>
  <c r="BH706" i="7" s="1"/>
  <c r="BF1030" i="7"/>
  <c r="BG1030" i="7" s="1"/>
  <c r="BH1030" i="7" s="1"/>
  <c r="BF867" i="7"/>
  <c r="BG867" i="7" s="1"/>
  <c r="BH867" i="7" s="1"/>
  <c r="BF1031" i="7"/>
  <c r="BG1031" i="7" s="1"/>
  <c r="BH1031" i="7" s="1"/>
  <c r="BF868" i="7"/>
  <c r="BG868" i="7" s="1"/>
  <c r="BH868" i="7" s="1"/>
  <c r="BF1032" i="7"/>
  <c r="BG1032" i="7" s="1"/>
  <c r="BH1032" i="7" s="1"/>
  <c r="BF869" i="7"/>
  <c r="BG869" i="7" s="1"/>
  <c r="BH869" i="7" s="1"/>
  <c r="BF707" i="7"/>
  <c r="BG707" i="7" s="1"/>
  <c r="BH707" i="7" s="1"/>
  <c r="BF1129" i="7"/>
  <c r="BG1129" i="7" s="1"/>
  <c r="BH1129" i="7" s="1"/>
  <c r="BF1033" i="7"/>
  <c r="BG1033" i="7" s="1"/>
  <c r="BH1033" i="7" s="1"/>
  <c r="BF1130" i="7"/>
  <c r="BG1130" i="7" s="1"/>
  <c r="BH1130" i="7" s="1"/>
  <c r="BF1131" i="7"/>
  <c r="BG1131" i="7" s="1"/>
  <c r="BH1131" i="7" s="1"/>
  <c r="BF1034" i="7"/>
  <c r="BG1034" i="7" s="1"/>
  <c r="BH1034" i="7" s="1"/>
  <c r="BF1035" i="7"/>
  <c r="BG1035" i="7" s="1"/>
  <c r="BH1035" i="7" s="1"/>
  <c r="BF1036" i="7"/>
  <c r="BG1036" i="7" s="1"/>
  <c r="BH1036" i="7" s="1"/>
  <c r="BF870" i="7"/>
  <c r="BG870" i="7" s="1"/>
  <c r="BH870" i="7" s="1"/>
  <c r="BF1037" i="7"/>
  <c r="BG1037" i="7" s="1"/>
  <c r="BH1037" i="7" s="1"/>
  <c r="BF1038" i="7"/>
  <c r="BG1038" i="7" s="1"/>
  <c r="BH1038" i="7" s="1"/>
  <c r="BF1132" i="7"/>
  <c r="BG1132" i="7" s="1"/>
  <c r="BH1132" i="7" s="1"/>
  <c r="BF1039" i="7"/>
  <c r="BG1039" i="7" s="1"/>
  <c r="BH1039" i="7" s="1"/>
  <c r="BF1040" i="7"/>
  <c r="BG1040" i="7" s="1"/>
  <c r="BH1040" i="7" s="1"/>
  <c r="BF1133" i="7"/>
  <c r="BG1133" i="7" s="1"/>
  <c r="BH1133" i="7" s="1"/>
  <c r="BF1041" i="7"/>
  <c r="BG1041" i="7" s="1"/>
  <c r="BH1041" i="7" s="1"/>
  <c r="BF1042" i="7"/>
  <c r="BG1042" i="7" s="1"/>
  <c r="BH1042" i="7" s="1"/>
  <c r="BF1134" i="7"/>
  <c r="BG1134" i="7" s="1"/>
  <c r="BH1134" i="7" s="1"/>
  <c r="BF1043" i="7"/>
  <c r="BG1043" i="7" s="1"/>
  <c r="BH1043" i="7" s="1"/>
  <c r="BF1135" i="7"/>
  <c r="BG1135" i="7" s="1"/>
  <c r="BH1135" i="7" s="1"/>
  <c r="BF1044" i="7"/>
  <c r="BG1044" i="7" s="1"/>
  <c r="BH1044" i="7" s="1"/>
  <c r="BF1045" i="7"/>
  <c r="BG1045" i="7" s="1"/>
  <c r="BH1045" i="7" s="1"/>
  <c r="BF871" i="7"/>
  <c r="BG871" i="7" s="1"/>
  <c r="BH871" i="7" s="1"/>
  <c r="BF1046" i="7"/>
  <c r="BG1046" i="7" s="1"/>
  <c r="BH1046" i="7" s="1"/>
  <c r="BF1136" i="7"/>
  <c r="BG1136" i="7" s="1"/>
  <c r="BH1136" i="7" s="1"/>
  <c r="BF1137" i="7"/>
  <c r="BG1137" i="7" s="1"/>
  <c r="BH1137" i="7" s="1"/>
  <c r="BF1047" i="7"/>
  <c r="BG1047" i="7" s="1"/>
  <c r="BH1047" i="7" s="1"/>
  <c r="BF1138" i="7"/>
  <c r="BG1138" i="7" s="1"/>
  <c r="BH1138" i="7" s="1"/>
  <c r="BF1048" i="7"/>
  <c r="BG1048" i="7" s="1"/>
  <c r="BH1048" i="7" s="1"/>
  <c r="BF1049" i="7"/>
  <c r="BG1049" i="7" s="1"/>
  <c r="BH1049" i="7" s="1"/>
  <c r="BF1139" i="7"/>
  <c r="BG1139" i="7" s="1"/>
  <c r="BH1139" i="7" s="1"/>
  <c r="BF1140" i="7"/>
  <c r="BG1140" i="7" s="1"/>
  <c r="BH1140" i="7" s="1"/>
  <c r="BF1050" i="7"/>
  <c r="BG1050" i="7" s="1"/>
  <c r="BH1050" i="7" s="1"/>
  <c r="BF1254" i="7"/>
  <c r="BG1254" i="7" s="1"/>
  <c r="BH1254" i="7" s="1"/>
  <c r="BF1051" i="7"/>
  <c r="BG1051" i="7" s="1"/>
  <c r="BH1051" i="7" s="1"/>
  <c r="BF1141" i="7"/>
  <c r="BG1141" i="7" s="1"/>
  <c r="BH1141" i="7" s="1"/>
  <c r="BF1255" i="7"/>
  <c r="BG1255" i="7" s="1"/>
  <c r="BH1255" i="7" s="1"/>
  <c r="BF1142" i="7"/>
  <c r="BG1142" i="7" s="1"/>
  <c r="BH1142" i="7" s="1"/>
  <c r="BF1143" i="7"/>
  <c r="BG1143" i="7" s="1"/>
  <c r="BH1143" i="7" s="1"/>
  <c r="BF548" i="7"/>
  <c r="BG548" i="7" s="1"/>
  <c r="BH548" i="7" s="1"/>
  <c r="BF1052" i="7"/>
  <c r="BG1052" i="7" s="1"/>
  <c r="BH1052" i="7" s="1"/>
  <c r="BF1256" i="7"/>
  <c r="BG1256" i="7" s="1"/>
  <c r="BH1256" i="7" s="1"/>
  <c r="BF1144" i="7"/>
  <c r="BG1144" i="7" s="1"/>
  <c r="BH1144" i="7" s="1"/>
  <c r="BF1145" i="7"/>
  <c r="BG1145" i="7" s="1"/>
  <c r="BH1145" i="7" s="1"/>
  <c r="BF1146" i="7"/>
  <c r="BG1146" i="7" s="1"/>
  <c r="BH1146" i="7" s="1"/>
  <c r="BF1147" i="7"/>
  <c r="BG1147" i="7" s="1"/>
  <c r="BH1147" i="7" s="1"/>
  <c r="BF1053" i="7"/>
  <c r="BG1053" i="7" s="1"/>
  <c r="BH1053" i="7" s="1"/>
  <c r="BF1257" i="7"/>
  <c r="BG1257" i="7" s="1"/>
  <c r="BH1257" i="7" s="1"/>
  <c r="BF1148" i="7"/>
  <c r="BG1148" i="7" s="1"/>
  <c r="BH1148" i="7" s="1"/>
  <c r="BF1258" i="7"/>
  <c r="BG1258" i="7" s="1"/>
  <c r="BH1258" i="7" s="1"/>
  <c r="BF1259" i="7"/>
  <c r="BG1259" i="7" s="1"/>
  <c r="BH1259" i="7" s="1"/>
  <c r="BF1149" i="7"/>
  <c r="BG1149" i="7" s="1"/>
  <c r="BH1149" i="7" s="1"/>
  <c r="BF1260" i="7"/>
  <c r="BG1260" i="7" s="1"/>
  <c r="BH1260" i="7" s="1"/>
  <c r="BF1150" i="7"/>
  <c r="BG1150" i="7" s="1"/>
  <c r="BH1150" i="7" s="1"/>
  <c r="BF1151" i="7"/>
  <c r="BG1151" i="7" s="1"/>
  <c r="BH1151" i="7" s="1"/>
  <c r="BF1152" i="7"/>
  <c r="BG1152" i="7" s="1"/>
  <c r="BH1152" i="7" s="1"/>
  <c r="BF1054" i="7"/>
  <c r="BG1054" i="7" s="1"/>
  <c r="BH1054" i="7" s="1"/>
  <c r="BF1055" i="7"/>
  <c r="BG1055" i="7" s="1"/>
  <c r="BH1055" i="7" s="1"/>
  <c r="BF1153" i="7"/>
  <c r="BG1153" i="7" s="1"/>
  <c r="BH1153" i="7" s="1"/>
  <c r="BF1154" i="7"/>
  <c r="BG1154" i="7" s="1"/>
  <c r="BH1154" i="7" s="1"/>
  <c r="BF1155" i="7"/>
  <c r="BG1155" i="7" s="1"/>
  <c r="BH1155" i="7" s="1"/>
  <c r="BF1156" i="7"/>
  <c r="BG1156" i="7" s="1"/>
  <c r="BH1156" i="7" s="1"/>
  <c r="BF1157" i="7"/>
  <c r="BG1157" i="7" s="1"/>
  <c r="BH1157" i="7" s="1"/>
  <c r="BF1056" i="7"/>
  <c r="BG1056" i="7" s="1"/>
  <c r="BH1056" i="7" s="1"/>
  <c r="BF1057" i="7"/>
  <c r="BG1057" i="7" s="1"/>
  <c r="BH1057" i="7" s="1"/>
  <c r="BF1261" i="7"/>
  <c r="BG1261" i="7" s="1"/>
  <c r="BH1261" i="7" s="1"/>
  <c r="BF1158" i="7"/>
  <c r="BG1158" i="7" s="1"/>
  <c r="BH1158" i="7" s="1"/>
  <c r="BF1159" i="7"/>
  <c r="BG1159" i="7" s="1"/>
  <c r="BH1159" i="7" s="1"/>
  <c r="BF1160" i="7"/>
  <c r="BG1160" i="7" s="1"/>
  <c r="BH1160" i="7" s="1"/>
  <c r="BF1161" i="7"/>
  <c r="BG1161" i="7" s="1"/>
  <c r="BH1161" i="7" s="1"/>
  <c r="BF1262" i="7"/>
  <c r="BG1262" i="7" s="1"/>
  <c r="BH1262" i="7" s="1"/>
  <c r="BF1058" i="7"/>
  <c r="BG1058" i="7" s="1"/>
  <c r="BH1058" i="7" s="1"/>
  <c r="BF1162" i="7"/>
  <c r="BG1162" i="7" s="1"/>
  <c r="BH1162" i="7" s="1"/>
  <c r="BF1059" i="7"/>
  <c r="BG1059" i="7" s="1"/>
  <c r="BH1059" i="7" s="1"/>
  <c r="BF1263" i="7"/>
  <c r="BG1263" i="7" s="1"/>
  <c r="BH1263" i="7" s="1"/>
  <c r="BF1163" i="7"/>
  <c r="BG1163" i="7" s="1"/>
  <c r="BH1163" i="7" s="1"/>
  <c r="BF1164" i="7"/>
  <c r="BG1164" i="7" s="1"/>
  <c r="BH1164" i="7" s="1"/>
  <c r="BF1165" i="7"/>
  <c r="BG1165" i="7" s="1"/>
  <c r="BH1165" i="7" s="1"/>
  <c r="BF1166" i="7"/>
  <c r="BG1166" i="7" s="1"/>
  <c r="BH1166" i="7" s="1"/>
  <c r="BF1167" i="7"/>
  <c r="BG1167" i="7" s="1"/>
  <c r="BH1167" i="7" s="1"/>
  <c r="BF1264" i="7"/>
  <c r="BG1264" i="7" s="1"/>
  <c r="BH1264" i="7" s="1"/>
  <c r="BF1168" i="7"/>
  <c r="BG1168" i="7" s="1"/>
  <c r="BH1168" i="7" s="1"/>
  <c r="BF1169" i="7"/>
  <c r="BG1169" i="7" s="1"/>
  <c r="BH1169" i="7" s="1"/>
  <c r="BF1170" i="7"/>
  <c r="BG1170" i="7" s="1"/>
  <c r="BH1170" i="7" s="1"/>
  <c r="BF1060" i="7"/>
  <c r="BG1060" i="7" s="1"/>
  <c r="BH1060" i="7" s="1"/>
  <c r="BF1171" i="7"/>
  <c r="BG1171" i="7" s="1"/>
  <c r="BH1171" i="7" s="1"/>
  <c r="BF1172" i="7"/>
  <c r="BG1172" i="7" s="1"/>
  <c r="BH1172" i="7" s="1"/>
  <c r="BF1173" i="7"/>
  <c r="BG1173" i="7" s="1"/>
  <c r="BH1173" i="7" s="1"/>
  <c r="BF1174" i="7"/>
  <c r="BG1174" i="7" s="1"/>
  <c r="BH1174" i="7" s="1"/>
  <c r="BF1175" i="7"/>
  <c r="BG1175" i="7" s="1"/>
  <c r="BH1175" i="7" s="1"/>
  <c r="BF1265" i="7"/>
  <c r="BG1265" i="7" s="1"/>
  <c r="BH1265" i="7" s="1"/>
  <c r="BF1176" i="7"/>
  <c r="BG1176" i="7" s="1"/>
  <c r="BH1176" i="7" s="1"/>
  <c r="BF1177" i="7"/>
  <c r="BG1177" i="7" s="1"/>
  <c r="BH1177" i="7" s="1"/>
  <c r="BF1178" i="7"/>
  <c r="BG1178" i="7" s="1"/>
  <c r="BH1178" i="7" s="1"/>
  <c r="BF1179" i="7"/>
  <c r="BG1179" i="7" s="1"/>
  <c r="BH1179" i="7" s="1"/>
  <c r="BF1061" i="7"/>
  <c r="BG1061" i="7" s="1"/>
  <c r="BH1061" i="7" s="1"/>
  <c r="BF1180" i="7"/>
  <c r="BG1180" i="7" s="1"/>
  <c r="BH1180" i="7" s="1"/>
  <c r="BF1181" i="7"/>
  <c r="BG1181" i="7" s="1"/>
  <c r="BH1181" i="7" s="1"/>
  <c r="BF1266" i="7"/>
  <c r="BG1266" i="7" s="1"/>
  <c r="BH1266" i="7" s="1"/>
  <c r="BF1267" i="7"/>
  <c r="BG1267" i="7" s="1"/>
  <c r="BH1267" i="7" s="1"/>
  <c r="BF1182" i="7"/>
  <c r="BG1182" i="7" s="1"/>
  <c r="BH1182" i="7" s="1"/>
  <c r="BF1183" i="7"/>
  <c r="BG1183" i="7" s="1"/>
  <c r="BH1183" i="7" s="1"/>
  <c r="BF1184" i="7"/>
  <c r="BG1184" i="7" s="1"/>
  <c r="BH1184" i="7" s="1"/>
  <c r="BF1062" i="7"/>
  <c r="BG1062" i="7" s="1"/>
  <c r="BH1062" i="7" s="1"/>
  <c r="BF1185" i="7"/>
  <c r="BG1185" i="7" s="1"/>
  <c r="BH1185" i="7" s="1"/>
  <c r="BF1063" i="7"/>
  <c r="BG1063" i="7" s="1"/>
  <c r="BH1063" i="7" s="1"/>
  <c r="BF1268" i="7"/>
  <c r="BG1268" i="7" s="1"/>
  <c r="BH1268" i="7" s="1"/>
  <c r="BF1186" i="7"/>
  <c r="BG1186" i="7" s="1"/>
  <c r="BH1186" i="7" s="1"/>
  <c r="BF1269" i="7"/>
  <c r="BG1269" i="7" s="1"/>
  <c r="BH1269" i="7" s="1"/>
  <c r="BF1187" i="7"/>
  <c r="BG1187" i="7" s="1"/>
  <c r="BH1187" i="7" s="1"/>
  <c r="BF1188" i="7"/>
  <c r="BG1188" i="7" s="1"/>
  <c r="BH1188" i="7" s="1"/>
  <c r="BF1189" i="7"/>
  <c r="BG1189" i="7" s="1"/>
  <c r="BH1189" i="7" s="1"/>
  <c r="BF1190" i="7"/>
  <c r="BG1190" i="7" s="1"/>
  <c r="BH1190" i="7" s="1"/>
  <c r="BF1064" i="7"/>
  <c r="BG1064" i="7" s="1"/>
  <c r="BH1064" i="7" s="1"/>
  <c r="BF1065" i="7"/>
  <c r="BG1065" i="7" s="1"/>
  <c r="BH1065" i="7" s="1"/>
  <c r="BF1066" i="7"/>
  <c r="BG1066" i="7" s="1"/>
  <c r="BH1066" i="7" s="1"/>
  <c r="BF1191" i="7"/>
  <c r="BG1191" i="7" s="1"/>
  <c r="BH1191" i="7" s="1"/>
  <c r="BF1270" i="7"/>
  <c r="BG1270" i="7" s="1"/>
  <c r="BH1270" i="7" s="1"/>
  <c r="BF1192" i="7"/>
  <c r="BG1192" i="7" s="1"/>
  <c r="BH1192" i="7" s="1"/>
  <c r="BF1271" i="7"/>
  <c r="BG1271" i="7" s="1"/>
  <c r="BH1271" i="7" s="1"/>
  <c r="BF1193" i="7"/>
  <c r="BG1193" i="7" s="1"/>
  <c r="BH1193" i="7" s="1"/>
  <c r="BF1194" i="7"/>
  <c r="BG1194" i="7" s="1"/>
  <c r="BH1194" i="7" s="1"/>
  <c r="BF1195" i="7"/>
  <c r="BG1195" i="7" s="1"/>
  <c r="BH1195" i="7" s="1"/>
  <c r="BF1067" i="7"/>
  <c r="BG1067" i="7" s="1"/>
  <c r="BH1067" i="7" s="1"/>
  <c r="BF138" i="7"/>
  <c r="BG138" i="7" s="1"/>
  <c r="BH138" i="7" s="1"/>
  <c r="BF1272" i="7"/>
  <c r="BG1272" i="7" s="1"/>
  <c r="BH1272" i="7" s="1"/>
  <c r="BF1273" i="7"/>
  <c r="BG1273" i="7" s="1"/>
  <c r="BH1273" i="7" s="1"/>
  <c r="BF1196" i="7"/>
  <c r="BG1196" i="7" s="1"/>
  <c r="BH1196" i="7" s="1"/>
  <c r="BF1274" i="7"/>
  <c r="BG1274" i="7" s="1"/>
  <c r="BH1274" i="7" s="1"/>
  <c r="BF1197" i="7"/>
  <c r="BG1197" i="7" s="1"/>
  <c r="BH1197" i="7" s="1"/>
  <c r="BF1198" i="7"/>
  <c r="BG1198" i="7" s="1"/>
  <c r="BH1198" i="7" s="1"/>
  <c r="BF1068" i="7"/>
  <c r="BG1068" i="7" s="1"/>
  <c r="BH1068" i="7" s="1"/>
  <c r="BF1069" i="7"/>
  <c r="BG1069" i="7" s="1"/>
  <c r="BH1069" i="7" s="1"/>
  <c r="BF1199" i="7"/>
  <c r="BG1199" i="7" s="1"/>
  <c r="BH1199" i="7" s="1"/>
  <c r="BF1200" i="7"/>
  <c r="BG1200" i="7" s="1"/>
  <c r="BH1200" i="7" s="1"/>
  <c r="BF1201" i="7"/>
  <c r="BG1201" i="7" s="1"/>
  <c r="BH1201" i="7" s="1"/>
  <c r="BF1070" i="7"/>
  <c r="BG1070" i="7" s="1"/>
  <c r="BH1070" i="7" s="1"/>
  <c r="BF1202" i="7"/>
  <c r="BG1202" i="7" s="1"/>
  <c r="BH1202" i="7" s="1"/>
  <c r="BF1203" i="7"/>
  <c r="BG1203" i="7" s="1"/>
  <c r="BH1203" i="7" s="1"/>
  <c r="BF1204" i="7"/>
  <c r="BG1204" i="7" s="1"/>
  <c r="BH1204" i="7" s="1"/>
  <c r="BF1205" i="7"/>
  <c r="BG1205" i="7" s="1"/>
  <c r="BH1205" i="7" s="1"/>
  <c r="BF1206" i="7"/>
  <c r="BG1206" i="7" s="1"/>
  <c r="BH1206" i="7" s="1"/>
  <c r="BF1071" i="7"/>
  <c r="BG1071" i="7" s="1"/>
  <c r="BH1071" i="7" s="1"/>
  <c r="BF1072" i="7"/>
  <c r="BG1072" i="7" s="1"/>
  <c r="BH1072" i="7" s="1"/>
  <c r="BF1275" i="7"/>
  <c r="BG1275" i="7" s="1"/>
  <c r="BH1275" i="7" s="1"/>
  <c r="BF1207" i="7"/>
  <c r="BG1207" i="7" s="1"/>
  <c r="BH1207" i="7" s="1"/>
  <c r="BF1276" i="7"/>
  <c r="BG1276" i="7" s="1"/>
  <c r="BH1276" i="7" s="1"/>
  <c r="BF1208" i="7"/>
  <c r="BG1208" i="7" s="1"/>
  <c r="BH1208" i="7" s="1"/>
  <c r="BF708" i="7"/>
  <c r="BG708" i="7" s="1"/>
  <c r="BH708" i="7" s="1"/>
  <c r="BF709" i="7"/>
  <c r="BG709" i="7" s="1"/>
  <c r="BH709" i="7" s="1"/>
  <c r="BF1209" i="7"/>
  <c r="BG1209" i="7" s="1"/>
  <c r="BH1209" i="7" s="1"/>
  <c r="BF1210" i="7"/>
  <c r="BG1210" i="7" s="1"/>
  <c r="BH1210" i="7" s="1"/>
  <c r="BF1211" i="7"/>
  <c r="BG1211" i="7" s="1"/>
  <c r="BH1211" i="7" s="1"/>
  <c r="BF1073" i="7"/>
  <c r="BG1073" i="7" s="1"/>
  <c r="BH1073" i="7" s="1"/>
  <c r="BF1212" i="7"/>
  <c r="BG1212" i="7" s="1"/>
  <c r="BH1212" i="7" s="1"/>
  <c r="BF1074" i="7"/>
  <c r="BG1074" i="7" s="1"/>
  <c r="BH1074" i="7" s="1"/>
  <c r="BF1213" i="7"/>
  <c r="BG1213" i="7" s="1"/>
  <c r="BH1213" i="7" s="1"/>
  <c r="BF1336" i="7"/>
  <c r="BG1336" i="7" s="1"/>
  <c r="BH1336" i="7" s="1"/>
  <c r="BF1277" i="7"/>
  <c r="BG1277" i="7" s="1"/>
  <c r="BH1277" i="7" s="1"/>
  <c r="BF1214" i="7"/>
  <c r="BG1214" i="7" s="1"/>
  <c r="BH1214" i="7" s="1"/>
  <c r="BF1337" i="7"/>
  <c r="BG1337" i="7" s="1"/>
  <c r="BH1337" i="7" s="1"/>
  <c r="BF1075" i="7"/>
  <c r="BG1075" i="7" s="1"/>
  <c r="BH1075" i="7" s="1"/>
  <c r="BF1215" i="7"/>
  <c r="BG1215" i="7" s="1"/>
  <c r="BH1215" i="7" s="1"/>
  <c r="BF1216" i="7"/>
  <c r="BG1216" i="7" s="1"/>
  <c r="BH1216" i="7" s="1"/>
  <c r="BF1278" i="7"/>
  <c r="BG1278" i="7" s="1"/>
  <c r="BH1278" i="7" s="1"/>
  <c r="BF1279" i="7"/>
  <c r="BG1279" i="7" s="1"/>
  <c r="BH1279" i="7" s="1"/>
  <c r="BF1280" i="7"/>
  <c r="BG1280" i="7" s="1"/>
  <c r="BH1280" i="7" s="1"/>
  <c r="BF1338" i="7"/>
  <c r="BG1338" i="7" s="1"/>
  <c r="BH1338" i="7" s="1"/>
  <c r="BF1339" i="7"/>
  <c r="BG1339" i="7" s="1"/>
  <c r="BH1339" i="7" s="1"/>
  <c r="BF1340" i="7"/>
  <c r="BG1340" i="7" s="1"/>
  <c r="BH1340" i="7" s="1"/>
  <c r="BF1217" i="7"/>
  <c r="BG1217" i="7" s="1"/>
  <c r="BH1217" i="7" s="1"/>
  <c r="BF1281" i="7"/>
  <c r="BG1281" i="7" s="1"/>
  <c r="BH1281" i="7" s="1"/>
  <c r="BF1218" i="7"/>
  <c r="BG1218" i="7" s="1"/>
  <c r="BH1218" i="7" s="1"/>
  <c r="BF1219" i="7"/>
  <c r="BG1219" i="7" s="1"/>
  <c r="BH1219" i="7" s="1"/>
  <c r="BF1282" i="7"/>
  <c r="BG1282" i="7" s="1"/>
  <c r="BH1282" i="7" s="1"/>
  <c r="BF1076" i="7"/>
  <c r="BG1076" i="7" s="1"/>
  <c r="BH1076" i="7" s="1"/>
  <c r="BF1283" i="7"/>
  <c r="BG1283" i="7" s="1"/>
  <c r="BH1283" i="7" s="1"/>
  <c r="BF1284" i="7"/>
  <c r="BG1284" i="7" s="1"/>
  <c r="BH1284" i="7" s="1"/>
  <c r="BF1341" i="7"/>
  <c r="BG1341" i="7" s="1"/>
  <c r="BH1341" i="7" s="1"/>
  <c r="BF1342" i="7"/>
  <c r="BG1342" i="7" s="1"/>
  <c r="BH1342" i="7" s="1"/>
  <c r="BF1077" i="7"/>
  <c r="BG1077" i="7" s="1"/>
  <c r="BH1077" i="7" s="1"/>
  <c r="BF1343" i="7"/>
  <c r="BG1343" i="7" s="1"/>
  <c r="BH1343" i="7" s="1"/>
  <c r="BF1285" i="7"/>
  <c r="BG1285" i="7" s="1"/>
  <c r="BH1285" i="7" s="1"/>
  <c r="BF1286" i="7"/>
  <c r="BG1286" i="7" s="1"/>
  <c r="BH1286" i="7" s="1"/>
  <c r="BF1220" i="7"/>
  <c r="BG1220" i="7" s="1"/>
  <c r="BH1220" i="7" s="1"/>
  <c r="BF1287" i="7"/>
  <c r="BG1287" i="7" s="1"/>
  <c r="BH1287" i="7" s="1"/>
  <c r="BF1288" i="7"/>
  <c r="BG1288" i="7" s="1"/>
  <c r="BH1288" i="7" s="1"/>
  <c r="BF1289" i="7"/>
  <c r="BG1289" i="7" s="1"/>
  <c r="BH1289" i="7" s="1"/>
  <c r="BF1344" i="7"/>
  <c r="BG1344" i="7" s="1"/>
  <c r="BH1344" i="7" s="1"/>
  <c r="BF1345" i="7"/>
  <c r="BG1345" i="7" s="1"/>
  <c r="BH1345" i="7" s="1"/>
  <c r="BF1346" i="7"/>
  <c r="BG1346" i="7" s="1"/>
  <c r="BH1346" i="7" s="1"/>
  <c r="BF1290" i="7"/>
  <c r="BG1290" i="7" s="1"/>
  <c r="BH1290" i="7" s="1"/>
  <c r="BF1347" i="7"/>
  <c r="BG1347" i="7" s="1"/>
  <c r="BH1347" i="7" s="1"/>
  <c r="BF1221" i="7"/>
  <c r="BG1221" i="7" s="1"/>
  <c r="BH1221" i="7" s="1"/>
  <c r="BF1348" i="7"/>
  <c r="BG1348" i="7" s="1"/>
  <c r="BH1348" i="7" s="1"/>
  <c r="BF1291" i="7"/>
  <c r="BG1291" i="7" s="1"/>
  <c r="BH1291" i="7" s="1"/>
  <c r="BF1222" i="7"/>
  <c r="BG1222" i="7" s="1"/>
  <c r="BH1222" i="7" s="1"/>
  <c r="BF1223" i="7"/>
  <c r="BG1223" i="7" s="1"/>
  <c r="BH1223" i="7" s="1"/>
  <c r="BF1349" i="7"/>
  <c r="BG1349" i="7" s="1"/>
  <c r="BH1349" i="7" s="1"/>
  <c r="BF1292" i="7"/>
  <c r="BG1292" i="7" s="1"/>
  <c r="BH1292" i="7" s="1"/>
  <c r="BF1224" i="7"/>
  <c r="BG1224" i="7" s="1"/>
  <c r="BH1224" i="7" s="1"/>
  <c r="BF1293" i="7"/>
  <c r="BG1293" i="7" s="1"/>
  <c r="BH1293" i="7" s="1"/>
  <c r="BF1294" i="7"/>
  <c r="BG1294" i="7" s="1"/>
  <c r="BH1294" i="7" s="1"/>
  <c r="BF1078" i="7"/>
  <c r="BG1078" i="7" s="1"/>
  <c r="BH1078" i="7" s="1"/>
  <c r="BF1295" i="7"/>
  <c r="BG1295" i="7" s="1"/>
  <c r="BH1295" i="7" s="1"/>
  <c r="BF1225" i="7"/>
  <c r="BG1225" i="7" s="1"/>
  <c r="BH1225" i="7" s="1"/>
  <c r="BF1296" i="7"/>
  <c r="BG1296" i="7" s="1"/>
  <c r="BH1296" i="7" s="1"/>
  <c r="BF1079" i="7"/>
  <c r="BG1079" i="7" s="1"/>
  <c r="BH1079" i="7" s="1"/>
  <c r="BF1297" i="7"/>
  <c r="BG1297" i="7" s="1"/>
  <c r="BH1297" i="7" s="1"/>
  <c r="BF1298" i="7"/>
  <c r="BG1298" i="7" s="1"/>
  <c r="BH1298" i="7" s="1"/>
  <c r="BF1299" i="7"/>
  <c r="BG1299" i="7" s="1"/>
  <c r="BH1299" i="7" s="1"/>
  <c r="BF1226" i="7"/>
  <c r="BG1226" i="7" s="1"/>
  <c r="BH1226" i="7" s="1"/>
  <c r="BF1227" i="7"/>
  <c r="BG1227" i="7" s="1"/>
  <c r="BH1227" i="7" s="1"/>
  <c r="BF1080" i="7"/>
  <c r="BG1080" i="7" s="1"/>
  <c r="BH1080" i="7" s="1"/>
  <c r="BF1300" i="7"/>
  <c r="BG1300" i="7" s="1"/>
  <c r="BH1300" i="7" s="1"/>
  <c r="BF1301" i="7"/>
  <c r="BG1301" i="7" s="1"/>
  <c r="BH1301" i="7" s="1"/>
  <c r="BF1302" i="7"/>
  <c r="BG1302" i="7" s="1"/>
  <c r="BH1302" i="7" s="1"/>
  <c r="BF1303" i="7"/>
  <c r="BG1303" i="7" s="1"/>
  <c r="BH1303" i="7" s="1"/>
  <c r="BF1304" i="7"/>
  <c r="BG1304" i="7" s="1"/>
  <c r="BH1304" i="7" s="1"/>
  <c r="BF1350" i="7"/>
  <c r="BG1350" i="7" s="1"/>
  <c r="BH1350" i="7" s="1"/>
  <c r="BF1351" i="7"/>
  <c r="BG1351" i="7" s="1"/>
  <c r="BH1351" i="7" s="1"/>
  <c r="BF1228" i="7"/>
  <c r="BG1228" i="7" s="1"/>
  <c r="BH1228" i="7" s="1"/>
  <c r="BF1305" i="7"/>
  <c r="BG1305" i="7" s="1"/>
  <c r="BH1305" i="7" s="1"/>
  <c r="BF1352" i="7"/>
  <c r="BG1352" i="7" s="1"/>
  <c r="BH1352" i="7" s="1"/>
  <c r="BF1353" i="7"/>
  <c r="BG1353" i="7" s="1"/>
  <c r="BH1353" i="7" s="1"/>
  <c r="BF1229" i="7"/>
  <c r="BG1229" i="7" s="1"/>
  <c r="BH1229" i="7" s="1"/>
  <c r="BF1306" i="7"/>
  <c r="BG1306" i="7" s="1"/>
  <c r="BH1306" i="7" s="1"/>
  <c r="BF1230" i="7"/>
  <c r="BG1230" i="7" s="1"/>
  <c r="BH1230" i="7" s="1"/>
  <c r="BF1354" i="7"/>
  <c r="BG1354" i="7" s="1"/>
  <c r="BH1354" i="7" s="1"/>
  <c r="BF1355" i="7"/>
  <c r="BG1355" i="7" s="1"/>
  <c r="BH1355" i="7" s="1"/>
  <c r="BF1307" i="7"/>
  <c r="BG1307" i="7" s="1"/>
  <c r="BH1307" i="7" s="1"/>
  <c r="BF1356" i="7"/>
  <c r="BG1356" i="7" s="1"/>
  <c r="BH1356" i="7" s="1"/>
  <c r="BF1357" i="7"/>
  <c r="BG1357" i="7" s="1"/>
  <c r="BH1357" i="7" s="1"/>
  <c r="BF1308" i="7"/>
  <c r="BG1308" i="7" s="1"/>
  <c r="BH1308" i="7" s="1"/>
  <c r="BF1231" i="7"/>
  <c r="BG1231" i="7" s="1"/>
  <c r="BH1231" i="7" s="1"/>
  <c r="BF1081" i="7"/>
  <c r="BG1081" i="7" s="1"/>
  <c r="BH1081" i="7" s="1"/>
  <c r="BF1232" i="7"/>
  <c r="BG1232" i="7" s="1"/>
  <c r="BH1232" i="7" s="1"/>
  <c r="BF1309" i="7"/>
  <c r="BG1309" i="7" s="1"/>
  <c r="BH1309" i="7" s="1"/>
  <c r="BF1358" i="7"/>
  <c r="BG1358" i="7" s="1"/>
  <c r="BH1358" i="7" s="1"/>
  <c r="BF1310" i="7"/>
  <c r="BG1310" i="7" s="1"/>
  <c r="BH1310" i="7" s="1"/>
  <c r="BF1311" i="7"/>
  <c r="BG1311" i="7" s="1"/>
  <c r="BH1311" i="7" s="1"/>
  <c r="BF1359" i="7"/>
  <c r="BG1359" i="7" s="1"/>
  <c r="BH1359" i="7" s="1"/>
  <c r="BF1360" i="7"/>
  <c r="BG1360" i="7" s="1"/>
  <c r="BH1360" i="7" s="1"/>
  <c r="BF1361" i="7"/>
  <c r="BG1361" i="7" s="1"/>
  <c r="BH1361" i="7" s="1"/>
  <c r="BF1424" i="7"/>
  <c r="BG1424" i="7" s="1"/>
  <c r="BH1424" i="7" s="1"/>
  <c r="BF1362" i="7"/>
  <c r="BG1362" i="7" s="1"/>
  <c r="BH1362" i="7" s="1"/>
  <c r="BF1425" i="7"/>
  <c r="BG1425" i="7" s="1"/>
  <c r="BH1425" i="7" s="1"/>
  <c r="BF1363" i="7"/>
  <c r="BG1363" i="7" s="1"/>
  <c r="BH1363" i="7" s="1"/>
  <c r="BF1364" i="7"/>
  <c r="BG1364" i="7" s="1"/>
  <c r="BH1364" i="7" s="1"/>
  <c r="BF1365" i="7"/>
  <c r="BG1365" i="7" s="1"/>
  <c r="BH1365" i="7" s="1"/>
  <c r="BF1366" i="7"/>
  <c r="BG1366" i="7" s="1"/>
  <c r="BH1366" i="7" s="1"/>
  <c r="BF1426" i="7"/>
  <c r="BG1426" i="7" s="1"/>
  <c r="BH1426" i="7" s="1"/>
  <c r="BF1427" i="7"/>
  <c r="BG1427" i="7" s="1"/>
  <c r="BH1427" i="7" s="1"/>
  <c r="BF1367" i="7"/>
  <c r="BG1367" i="7" s="1"/>
  <c r="BH1367" i="7" s="1"/>
  <c r="BF1428" i="7"/>
  <c r="BG1428" i="7" s="1"/>
  <c r="BH1428" i="7" s="1"/>
  <c r="BF1429" i="7"/>
  <c r="BG1429" i="7" s="1"/>
  <c r="BH1429" i="7" s="1"/>
  <c r="BF139" i="7"/>
  <c r="BG139" i="7" s="1"/>
  <c r="BH139" i="7" s="1"/>
  <c r="BF1312" i="7"/>
  <c r="BG1312" i="7" s="1"/>
  <c r="BH1312" i="7" s="1"/>
  <c r="BF1233" i="7"/>
  <c r="BG1233" i="7" s="1"/>
  <c r="BH1233" i="7" s="1"/>
  <c r="BF1313" i="7"/>
  <c r="BG1313" i="7" s="1"/>
  <c r="BH1313" i="7" s="1"/>
  <c r="BF1368" i="7"/>
  <c r="BG1368" i="7" s="1"/>
  <c r="BH1368" i="7" s="1"/>
  <c r="BF1369" i="7"/>
  <c r="BG1369" i="7" s="1"/>
  <c r="BH1369" i="7" s="1"/>
  <c r="BF1370" i="7"/>
  <c r="BG1370" i="7" s="1"/>
  <c r="BH1370" i="7" s="1"/>
  <c r="BF1371" i="7"/>
  <c r="BG1371" i="7" s="1"/>
  <c r="BH1371" i="7" s="1"/>
  <c r="BF1314" i="7"/>
  <c r="BG1314" i="7" s="1"/>
  <c r="BH1314" i="7" s="1"/>
  <c r="BF1372" i="7"/>
  <c r="BG1372" i="7" s="1"/>
  <c r="BH1372" i="7" s="1"/>
  <c r="BF1234" i="7"/>
  <c r="BG1234" i="7" s="1"/>
  <c r="BH1234" i="7" s="1"/>
  <c r="BF1373" i="7"/>
  <c r="BG1373" i="7" s="1"/>
  <c r="BH1373" i="7" s="1"/>
  <c r="BF1374" i="7"/>
  <c r="BG1374" i="7" s="1"/>
  <c r="BH1374" i="7" s="1"/>
  <c r="BF1315" i="7"/>
  <c r="BG1315" i="7" s="1"/>
  <c r="BH1315" i="7" s="1"/>
  <c r="BF1375" i="7"/>
  <c r="BG1375" i="7" s="1"/>
  <c r="BH1375" i="7" s="1"/>
  <c r="BF1376" i="7"/>
  <c r="BG1376" i="7" s="1"/>
  <c r="BH1376" i="7" s="1"/>
  <c r="BF1430" i="7"/>
  <c r="BG1430" i="7" s="1"/>
  <c r="BH1430" i="7" s="1"/>
  <c r="BF1431" i="7"/>
  <c r="BG1431" i="7" s="1"/>
  <c r="BH1431" i="7" s="1"/>
  <c r="BF1377" i="7"/>
  <c r="BG1377" i="7" s="1"/>
  <c r="BH1377" i="7" s="1"/>
  <c r="BF1432" i="7"/>
  <c r="BG1432" i="7" s="1"/>
  <c r="BH1432" i="7" s="1"/>
  <c r="BF1378" i="7"/>
  <c r="BG1378" i="7" s="1"/>
  <c r="BH1378" i="7" s="1"/>
  <c r="BF1379" i="7"/>
  <c r="BG1379" i="7" s="1"/>
  <c r="BH1379" i="7" s="1"/>
  <c r="BF1316" i="7"/>
  <c r="BG1316" i="7" s="1"/>
  <c r="BH1316" i="7" s="1"/>
  <c r="BF1433" i="7"/>
  <c r="BG1433" i="7" s="1"/>
  <c r="BH1433" i="7" s="1"/>
  <c r="BF1380" i="7"/>
  <c r="BG1380" i="7" s="1"/>
  <c r="BH1380" i="7" s="1"/>
  <c r="BF1434" i="7"/>
  <c r="BG1434" i="7" s="1"/>
  <c r="BH1434" i="7" s="1"/>
  <c r="BF1435" i="7"/>
  <c r="BG1435" i="7" s="1"/>
  <c r="BH1435" i="7" s="1"/>
  <c r="BF1381" i="7"/>
  <c r="BG1381" i="7" s="1"/>
  <c r="BH1381" i="7" s="1"/>
  <c r="BF1436" i="7"/>
  <c r="BG1436" i="7" s="1"/>
  <c r="BH1436" i="7" s="1"/>
  <c r="BF1437" i="7"/>
  <c r="BG1437" i="7" s="1"/>
  <c r="BH1437" i="7" s="1"/>
  <c r="BF1438" i="7"/>
  <c r="BG1438" i="7" s="1"/>
  <c r="BH1438" i="7" s="1"/>
  <c r="BF1439" i="7"/>
  <c r="BG1439" i="7" s="1"/>
  <c r="BH1439" i="7" s="1"/>
  <c r="BF1382" i="7"/>
  <c r="BG1382" i="7" s="1"/>
  <c r="BH1382" i="7" s="1"/>
  <c r="BF1440" i="7"/>
  <c r="BG1440" i="7" s="1"/>
  <c r="BH1440" i="7" s="1"/>
  <c r="BF1235" i="7"/>
  <c r="BG1235" i="7" s="1"/>
  <c r="BH1235" i="7" s="1"/>
  <c r="BF1383" i="7"/>
  <c r="BG1383" i="7" s="1"/>
  <c r="BH1383" i="7" s="1"/>
  <c r="BF1441" i="7"/>
  <c r="BG1441" i="7" s="1"/>
  <c r="BH1441" i="7" s="1"/>
  <c r="BF1384" i="7"/>
  <c r="BG1384" i="7" s="1"/>
  <c r="BH1384" i="7" s="1"/>
  <c r="BF1442" i="7"/>
  <c r="BG1442" i="7" s="1"/>
  <c r="BH1442" i="7" s="1"/>
  <c r="BF1385" i="7"/>
  <c r="BG1385" i="7" s="1"/>
  <c r="BH1385" i="7" s="1"/>
  <c r="BF1386" i="7"/>
  <c r="BG1386" i="7" s="1"/>
  <c r="BH1386" i="7" s="1"/>
  <c r="BF1387" i="7"/>
  <c r="BG1387" i="7" s="1"/>
  <c r="BH1387" i="7" s="1"/>
  <c r="BF1443" i="7"/>
  <c r="BG1443" i="7" s="1"/>
  <c r="BH1443" i="7" s="1"/>
  <c r="BF1444" i="7"/>
  <c r="BG1444" i="7" s="1"/>
  <c r="BH1444" i="7" s="1"/>
  <c r="BF1445" i="7"/>
  <c r="BG1445" i="7" s="1"/>
  <c r="BH1445" i="7" s="1"/>
  <c r="BF1446" i="7"/>
  <c r="BG1446" i="7" s="1"/>
  <c r="BH1446" i="7" s="1"/>
  <c r="BF1388" i="7"/>
  <c r="BG1388" i="7" s="1"/>
  <c r="BH1388" i="7" s="1"/>
  <c r="BF1317" i="7"/>
  <c r="BG1317" i="7" s="1"/>
  <c r="BH1317" i="7" s="1"/>
  <c r="BF1447" i="7"/>
  <c r="BG1447" i="7" s="1"/>
  <c r="BH1447" i="7" s="1"/>
  <c r="BF1448" i="7"/>
  <c r="BG1448" i="7" s="1"/>
  <c r="BH1448" i="7" s="1"/>
  <c r="BF1318" i="7"/>
  <c r="BG1318" i="7" s="1"/>
  <c r="BH1318" i="7" s="1"/>
  <c r="BF1449" i="7"/>
  <c r="BG1449" i="7" s="1"/>
  <c r="BH1449" i="7" s="1"/>
  <c r="BF1450" i="7"/>
  <c r="BG1450" i="7" s="1"/>
  <c r="BH1450" i="7" s="1"/>
  <c r="BF1451" i="7"/>
  <c r="BG1451" i="7" s="1"/>
  <c r="BH1451" i="7" s="1"/>
  <c r="BF872" i="7"/>
  <c r="BG872" i="7" s="1"/>
  <c r="BH872" i="7" s="1"/>
  <c r="BF1452" i="7"/>
  <c r="BG1452" i="7" s="1"/>
  <c r="BH1452" i="7" s="1"/>
  <c r="BF1236" i="7"/>
  <c r="BG1236" i="7" s="1"/>
  <c r="BH1236" i="7" s="1"/>
  <c r="BF1389" i="7"/>
  <c r="BG1389" i="7" s="1"/>
  <c r="BH1389" i="7" s="1"/>
  <c r="BF1453" i="7"/>
  <c r="BG1453" i="7" s="1"/>
  <c r="BH1453" i="7" s="1"/>
  <c r="BF1237" i="7"/>
  <c r="BG1237" i="7" s="1"/>
  <c r="BH1237" i="7" s="1"/>
  <c r="BF1454" i="7"/>
  <c r="BG1454" i="7" s="1"/>
  <c r="BH1454" i="7" s="1"/>
  <c r="BF1455" i="7"/>
  <c r="BG1455" i="7" s="1"/>
  <c r="BH1455" i="7" s="1"/>
  <c r="BF1456" i="7"/>
  <c r="BG1456" i="7" s="1"/>
  <c r="BH1456" i="7" s="1"/>
  <c r="BF1319" i="7"/>
  <c r="BG1319" i="7" s="1"/>
  <c r="BH1319" i="7" s="1"/>
  <c r="BF1457" i="7"/>
  <c r="BG1457" i="7" s="1"/>
  <c r="BH1457" i="7" s="1"/>
  <c r="BF1320" i="7"/>
  <c r="BG1320" i="7" s="1"/>
  <c r="BH1320" i="7" s="1"/>
  <c r="BF1390" i="7"/>
  <c r="BG1390" i="7" s="1"/>
  <c r="BH1390" i="7" s="1"/>
  <c r="BF1321" i="7"/>
  <c r="BG1321" i="7" s="1"/>
  <c r="BH1321" i="7" s="1"/>
  <c r="BF1458" i="7"/>
  <c r="BG1458" i="7" s="1"/>
  <c r="BH1458" i="7" s="1"/>
  <c r="BF1391" i="7"/>
  <c r="BG1391" i="7" s="1"/>
  <c r="BH1391" i="7" s="1"/>
  <c r="BF1459" i="7"/>
  <c r="BG1459" i="7" s="1"/>
  <c r="BH1459" i="7" s="1"/>
  <c r="BF1392" i="7"/>
  <c r="BG1392" i="7" s="1"/>
  <c r="BH1392" i="7" s="1"/>
  <c r="BF1322" i="7"/>
  <c r="BG1322" i="7" s="1"/>
  <c r="BH1322" i="7" s="1"/>
  <c r="BF1393" i="7"/>
  <c r="BG1393" i="7" s="1"/>
  <c r="BH1393" i="7" s="1"/>
  <c r="BF1238" i="7"/>
  <c r="BG1238" i="7" s="1"/>
  <c r="BH1238" i="7" s="1"/>
  <c r="BF1394" i="7"/>
  <c r="BG1394" i="7" s="1"/>
  <c r="BH1394" i="7" s="1"/>
  <c r="BF1395" i="7"/>
  <c r="BG1395" i="7" s="1"/>
  <c r="BH1395" i="7" s="1"/>
  <c r="BF1323" i="7"/>
  <c r="BG1323" i="7" s="1"/>
  <c r="BH1323" i="7" s="1"/>
  <c r="BF1082" i="7"/>
  <c r="BG1082" i="7" s="1"/>
  <c r="BH1082" i="7" s="1"/>
  <c r="BF1396" i="7"/>
  <c r="BG1396" i="7" s="1"/>
  <c r="BH1396" i="7" s="1"/>
  <c r="BF1460" i="7"/>
  <c r="BG1460" i="7" s="1"/>
  <c r="BH1460" i="7" s="1"/>
  <c r="BF1397" i="7"/>
  <c r="BG1397" i="7" s="1"/>
  <c r="BH1397" i="7" s="1"/>
  <c r="BF1461" i="7"/>
  <c r="BG1461" i="7" s="1"/>
  <c r="BH1461" i="7" s="1"/>
  <c r="BF1398" i="7"/>
  <c r="BG1398" i="7" s="1"/>
  <c r="BH1398" i="7" s="1"/>
  <c r="BF1462" i="7"/>
  <c r="BG1462" i="7" s="1"/>
  <c r="BH1462" i="7" s="1"/>
  <c r="BF1463" i="7"/>
  <c r="BG1463" i="7" s="1"/>
  <c r="BH1463" i="7" s="1"/>
  <c r="BF1324" i="7"/>
  <c r="BG1324" i="7" s="1"/>
  <c r="BH1324" i="7" s="1"/>
  <c r="BF1325" i="7"/>
  <c r="BG1325" i="7" s="1"/>
  <c r="BH1325" i="7" s="1"/>
  <c r="BF1399" i="7"/>
  <c r="BG1399" i="7" s="1"/>
  <c r="BH1399" i="7" s="1"/>
  <c r="BF1400" i="7"/>
  <c r="BG1400" i="7" s="1"/>
  <c r="BH1400" i="7" s="1"/>
  <c r="BF1401" i="7"/>
  <c r="BG1401" i="7" s="1"/>
  <c r="BH1401" i="7" s="1"/>
  <c r="BF1464" i="7"/>
  <c r="BG1464" i="7" s="1"/>
  <c r="BH1464" i="7" s="1"/>
  <c r="BF1326" i="7"/>
  <c r="BG1326" i="7" s="1"/>
  <c r="BH1326" i="7" s="1"/>
  <c r="BF1402" i="7"/>
  <c r="BG1402" i="7" s="1"/>
  <c r="BH1402" i="7" s="1"/>
  <c r="BF1403" i="7"/>
  <c r="BG1403" i="7" s="1"/>
  <c r="BH1403" i="7" s="1"/>
  <c r="BF1083" i="7"/>
  <c r="BG1083" i="7" s="1"/>
  <c r="BH1083" i="7" s="1"/>
  <c r="BF1404" i="7"/>
  <c r="BG1404" i="7" s="1"/>
  <c r="BH1404" i="7" s="1"/>
  <c r="BF1465" i="7"/>
  <c r="BG1465" i="7" s="1"/>
  <c r="BH1465" i="7" s="1"/>
  <c r="BF1239" i="7"/>
  <c r="BG1239" i="7" s="1"/>
  <c r="BH1239" i="7" s="1"/>
  <c r="BF1405" i="7"/>
  <c r="BG1405" i="7" s="1"/>
  <c r="BH1405" i="7" s="1"/>
  <c r="BF1327" i="7"/>
  <c r="BG1327" i="7" s="1"/>
  <c r="BH1327" i="7" s="1"/>
  <c r="BF1466" i="7"/>
  <c r="BG1466" i="7" s="1"/>
  <c r="BH1466" i="7" s="1"/>
  <c r="BF1406" i="7"/>
  <c r="BG1406" i="7" s="1"/>
  <c r="BH1406" i="7" s="1"/>
  <c r="BF1240" i="7"/>
  <c r="BG1240" i="7" s="1"/>
  <c r="BH1240" i="7" s="1"/>
  <c r="BF1467" i="7"/>
  <c r="BG1467" i="7" s="1"/>
  <c r="BH1467" i="7" s="1"/>
  <c r="BF1407" i="7"/>
  <c r="BG1407" i="7" s="1"/>
  <c r="BH1407" i="7" s="1"/>
  <c r="BF1408" i="7"/>
  <c r="BG1408" i="7" s="1"/>
  <c r="BH1408" i="7" s="1"/>
  <c r="BF1468" i="7"/>
  <c r="BG1468" i="7" s="1"/>
  <c r="BH1468" i="7" s="1"/>
  <c r="BF1469" i="7"/>
  <c r="BG1469" i="7" s="1"/>
  <c r="BH1469" i="7" s="1"/>
  <c r="BF1409" i="7"/>
  <c r="BG1409" i="7" s="1"/>
  <c r="BH1409" i="7" s="1"/>
  <c r="BF1470" i="7"/>
  <c r="BG1470" i="7" s="1"/>
  <c r="BH1470" i="7" s="1"/>
  <c r="BF1471" i="7"/>
  <c r="BG1471" i="7" s="1"/>
  <c r="BH1471" i="7" s="1"/>
  <c r="BF1410" i="7"/>
  <c r="BG1410" i="7" s="1"/>
  <c r="BH1410" i="7" s="1"/>
  <c r="BF1241" i="7"/>
  <c r="BG1241" i="7" s="1"/>
  <c r="BH1241" i="7" s="1"/>
  <c r="BF1472" i="7"/>
  <c r="BG1472" i="7" s="1"/>
  <c r="BH1472" i="7" s="1"/>
  <c r="BF1473" i="7"/>
  <c r="BG1473" i="7" s="1"/>
  <c r="BH1473" i="7" s="1"/>
  <c r="BF1411" i="7"/>
  <c r="BG1411" i="7" s="1"/>
  <c r="BH1411" i="7" s="1"/>
  <c r="BF1242" i="7"/>
  <c r="BG1242" i="7" s="1"/>
  <c r="BH1242" i="7" s="1"/>
  <c r="BF873" i="7"/>
  <c r="BG873" i="7" s="1"/>
  <c r="BH873" i="7" s="1"/>
  <c r="BF1474" i="7"/>
  <c r="BG1474" i="7" s="1"/>
  <c r="BH1474" i="7" s="1"/>
  <c r="BF710" i="7"/>
  <c r="BG710" i="7" s="1"/>
  <c r="BH710" i="7" s="1"/>
  <c r="BF1562" i="7"/>
  <c r="BG1562" i="7" s="1"/>
  <c r="BH1562" i="7" s="1"/>
  <c r="BF1563" i="7"/>
  <c r="BG1563" i="7" s="1"/>
  <c r="BH1563" i="7" s="1"/>
  <c r="BF1564" i="7"/>
  <c r="BG1564" i="7" s="1"/>
  <c r="BH1564" i="7" s="1"/>
  <c r="BF1565" i="7"/>
  <c r="BG1565" i="7" s="1"/>
  <c r="BH1565" i="7" s="1"/>
  <c r="BF1328" i="7"/>
  <c r="BG1328" i="7" s="1"/>
  <c r="BH1328" i="7" s="1"/>
  <c r="BF1475" i="7"/>
  <c r="BG1475" i="7" s="1"/>
  <c r="BH1475" i="7" s="1"/>
  <c r="BF1476" i="7"/>
  <c r="BG1476" i="7" s="1"/>
  <c r="BH1476" i="7" s="1"/>
  <c r="BF874" i="7"/>
  <c r="BG874" i="7" s="1"/>
  <c r="BH874" i="7" s="1"/>
  <c r="BF1477" i="7"/>
  <c r="BG1477" i="7" s="1"/>
  <c r="BH1477" i="7" s="1"/>
  <c r="BF1478" i="7"/>
  <c r="BG1478" i="7" s="1"/>
  <c r="BH1478" i="7" s="1"/>
  <c r="BF1412" i="7"/>
  <c r="BG1412" i="7" s="1"/>
  <c r="BH1412" i="7" s="1"/>
  <c r="BF1479" i="7"/>
  <c r="BG1479" i="7" s="1"/>
  <c r="BH1479" i="7" s="1"/>
  <c r="BF1566" i="7"/>
  <c r="BG1566" i="7" s="1"/>
  <c r="BH1566" i="7" s="1"/>
  <c r="BF1480" i="7"/>
  <c r="BG1480" i="7" s="1"/>
  <c r="BH1480" i="7" s="1"/>
  <c r="BF1567" i="7"/>
  <c r="BG1567" i="7" s="1"/>
  <c r="BH1567" i="7" s="1"/>
  <c r="BF1084" i="7"/>
  <c r="BG1084" i="7" s="1"/>
  <c r="BH1084" i="7" s="1"/>
  <c r="BF1568" i="7"/>
  <c r="BG1568" i="7" s="1"/>
  <c r="BH1568" i="7" s="1"/>
  <c r="BF1481" i="7"/>
  <c r="BG1481" i="7" s="1"/>
  <c r="BH1481" i="7" s="1"/>
  <c r="BF1482" i="7"/>
  <c r="BG1482" i="7" s="1"/>
  <c r="BH1482" i="7" s="1"/>
  <c r="BF1413" i="7"/>
  <c r="BG1413" i="7" s="1"/>
  <c r="BH1413" i="7" s="1"/>
  <c r="BF1483" i="7"/>
  <c r="BG1483" i="7" s="1"/>
  <c r="BH1483" i="7" s="1"/>
  <c r="BF1484" i="7"/>
  <c r="BG1484" i="7" s="1"/>
  <c r="BH1484" i="7" s="1"/>
  <c r="BF1485" i="7"/>
  <c r="BG1485" i="7" s="1"/>
  <c r="BH1485" i="7" s="1"/>
  <c r="BF1569" i="7"/>
  <c r="BG1569" i="7" s="1"/>
  <c r="BH1569" i="7" s="1"/>
  <c r="BF1570" i="7"/>
  <c r="BG1570" i="7" s="1"/>
  <c r="BH1570" i="7" s="1"/>
  <c r="BF1571" i="7"/>
  <c r="BG1571" i="7" s="1"/>
  <c r="BH1571" i="7" s="1"/>
  <c r="BF1486" i="7"/>
  <c r="BG1486" i="7" s="1"/>
  <c r="BH1486" i="7" s="1"/>
  <c r="BF1487" i="7"/>
  <c r="BG1487" i="7" s="1"/>
  <c r="BH1487" i="7" s="1"/>
  <c r="BF1488" i="7"/>
  <c r="BG1488" i="7" s="1"/>
  <c r="BH1488" i="7" s="1"/>
  <c r="BF1489" i="7"/>
  <c r="BG1489" i="7" s="1"/>
  <c r="BH1489" i="7" s="1"/>
  <c r="BF1490" i="7"/>
  <c r="BG1490" i="7" s="1"/>
  <c r="BH1490" i="7" s="1"/>
  <c r="BF1414" i="7"/>
  <c r="BG1414" i="7" s="1"/>
  <c r="BH1414" i="7" s="1"/>
  <c r="BF1491" i="7"/>
  <c r="BG1491" i="7" s="1"/>
  <c r="BH1491" i="7" s="1"/>
  <c r="BF1492" i="7"/>
  <c r="BG1492" i="7" s="1"/>
  <c r="BH1492" i="7" s="1"/>
  <c r="BF1572" i="7"/>
  <c r="BG1572" i="7" s="1"/>
  <c r="BH1572" i="7" s="1"/>
  <c r="BF1415" i="7"/>
  <c r="BG1415" i="7" s="1"/>
  <c r="BH1415" i="7" s="1"/>
  <c r="BF1573" i="7"/>
  <c r="BG1573" i="7" s="1"/>
  <c r="BH1573" i="7" s="1"/>
  <c r="BF1574" i="7"/>
  <c r="BG1574" i="7" s="1"/>
  <c r="BH1574" i="7" s="1"/>
  <c r="BF1243" i="7"/>
  <c r="BG1243" i="7" s="1"/>
  <c r="BH1243" i="7" s="1"/>
  <c r="BF1085" i="7"/>
  <c r="BG1085" i="7" s="1"/>
  <c r="BH1085" i="7" s="1"/>
  <c r="BF1493" i="7"/>
  <c r="BG1493" i="7" s="1"/>
  <c r="BH1493" i="7" s="1"/>
  <c r="BF1494" i="7"/>
  <c r="BG1494" i="7" s="1"/>
  <c r="BH1494" i="7" s="1"/>
  <c r="BF1416" i="7"/>
  <c r="BG1416" i="7" s="1"/>
  <c r="BH1416" i="7" s="1"/>
  <c r="BF1495" i="7"/>
  <c r="BG1495" i="7" s="1"/>
  <c r="BH1495" i="7" s="1"/>
  <c r="BF1575" i="7"/>
  <c r="BG1575" i="7" s="1"/>
  <c r="BH1575" i="7" s="1"/>
  <c r="BF1496" i="7"/>
  <c r="BG1496" i="7" s="1"/>
  <c r="BH1496" i="7" s="1"/>
  <c r="BF1576" i="7"/>
  <c r="BG1576" i="7" s="1"/>
  <c r="BH1576" i="7" s="1"/>
  <c r="BF1577" i="7"/>
  <c r="BG1577" i="7" s="1"/>
  <c r="BH1577" i="7" s="1"/>
  <c r="BF1578" i="7"/>
  <c r="BG1578" i="7" s="1"/>
  <c r="BH1578" i="7" s="1"/>
  <c r="BF1497" i="7"/>
  <c r="BG1497" i="7" s="1"/>
  <c r="BH1497" i="7" s="1"/>
  <c r="BF1579" i="7"/>
  <c r="BG1579" i="7" s="1"/>
  <c r="BH1579" i="7" s="1"/>
  <c r="BF1580" i="7"/>
  <c r="BG1580" i="7" s="1"/>
  <c r="BH1580" i="7" s="1"/>
  <c r="BF1498" i="7"/>
  <c r="BG1498" i="7" s="1"/>
  <c r="BH1498" i="7" s="1"/>
  <c r="BF1499" i="7"/>
  <c r="BG1499" i="7" s="1"/>
  <c r="BH1499" i="7" s="1"/>
  <c r="BF1581" i="7"/>
  <c r="BG1581" i="7" s="1"/>
  <c r="BH1581" i="7" s="1"/>
  <c r="BF1500" i="7"/>
  <c r="BG1500" i="7" s="1"/>
  <c r="BH1500" i="7" s="1"/>
  <c r="BF1501" i="7"/>
  <c r="BG1501" i="7" s="1"/>
  <c r="BH1501" i="7" s="1"/>
  <c r="BF1244" i="7"/>
  <c r="BG1244" i="7" s="1"/>
  <c r="BH1244" i="7" s="1"/>
  <c r="BF1582" i="7"/>
  <c r="BG1582" i="7" s="1"/>
  <c r="BH1582" i="7" s="1"/>
  <c r="BF1502" i="7"/>
  <c r="BG1502" i="7" s="1"/>
  <c r="BH1502" i="7" s="1"/>
  <c r="BF1245" i="7"/>
  <c r="BG1245" i="7" s="1"/>
  <c r="BH1245" i="7" s="1"/>
  <c r="BF1583" i="7"/>
  <c r="BG1583" i="7" s="1"/>
  <c r="BH1583" i="7" s="1"/>
  <c r="BF1584" i="7"/>
  <c r="BG1584" i="7" s="1"/>
  <c r="BH1584" i="7" s="1"/>
  <c r="BF1585" i="7"/>
  <c r="BG1585" i="7" s="1"/>
  <c r="BH1585" i="7" s="1"/>
  <c r="BF1503" i="7"/>
  <c r="BG1503" i="7" s="1"/>
  <c r="BH1503" i="7" s="1"/>
  <c r="BF1586" i="7"/>
  <c r="BG1586" i="7" s="1"/>
  <c r="BH1586" i="7" s="1"/>
  <c r="BF1587" i="7"/>
  <c r="BG1587" i="7" s="1"/>
  <c r="BH1587" i="7" s="1"/>
  <c r="BF1588" i="7"/>
  <c r="BG1588" i="7" s="1"/>
  <c r="BH1588" i="7" s="1"/>
  <c r="BF1589" i="7"/>
  <c r="BG1589" i="7" s="1"/>
  <c r="BH1589" i="7" s="1"/>
  <c r="BF1590" i="7"/>
  <c r="BG1590" i="7" s="1"/>
  <c r="BH1590" i="7" s="1"/>
  <c r="BF1417" i="7"/>
  <c r="BG1417" i="7" s="1"/>
  <c r="BH1417" i="7" s="1"/>
  <c r="BF875" i="7"/>
  <c r="BG875" i="7" s="1"/>
  <c r="BH875" i="7" s="1"/>
  <c r="BF1504" i="7"/>
  <c r="BG1504" i="7" s="1"/>
  <c r="BH1504" i="7" s="1"/>
  <c r="BF1505" i="7"/>
  <c r="BG1505" i="7" s="1"/>
  <c r="BH1505" i="7" s="1"/>
  <c r="BF1506" i="7"/>
  <c r="BG1506" i="7" s="1"/>
  <c r="BH1506" i="7" s="1"/>
  <c r="BF1507" i="7"/>
  <c r="BG1507" i="7" s="1"/>
  <c r="BH1507" i="7" s="1"/>
  <c r="BF1508" i="7"/>
  <c r="BG1508" i="7" s="1"/>
  <c r="BH1508" i="7" s="1"/>
  <c r="BF1086" i="7"/>
  <c r="BG1086" i="7" s="1"/>
  <c r="BH1086" i="7" s="1"/>
  <c r="BF1591" i="7"/>
  <c r="BG1591" i="7" s="1"/>
  <c r="BH1591" i="7" s="1"/>
  <c r="BF1509" i="7"/>
  <c r="BG1509" i="7" s="1"/>
  <c r="BH1509" i="7" s="1"/>
  <c r="BF1592" i="7"/>
  <c r="BG1592" i="7" s="1"/>
  <c r="BH1592" i="7" s="1"/>
  <c r="BF1510" i="7"/>
  <c r="BG1510" i="7" s="1"/>
  <c r="BH1510" i="7" s="1"/>
  <c r="BF1593" i="7"/>
  <c r="BG1593" i="7" s="1"/>
  <c r="BH1593" i="7" s="1"/>
  <c r="BF1511" i="7"/>
  <c r="BG1511" i="7" s="1"/>
  <c r="BH1511" i="7" s="1"/>
  <c r="BF1512" i="7"/>
  <c r="BG1512" i="7" s="1"/>
  <c r="BH1512" i="7" s="1"/>
  <c r="BF1418" i="7"/>
  <c r="BG1418" i="7" s="1"/>
  <c r="BH1418" i="7" s="1"/>
  <c r="BF1329" i="7"/>
  <c r="BG1329" i="7" s="1"/>
  <c r="BH1329" i="7" s="1"/>
  <c r="BF1594" i="7"/>
  <c r="BG1594" i="7" s="1"/>
  <c r="BH1594" i="7" s="1"/>
  <c r="BF1595" i="7"/>
  <c r="BG1595" i="7" s="1"/>
  <c r="BH1595" i="7" s="1"/>
  <c r="BF1513" i="7"/>
  <c r="BG1513" i="7" s="1"/>
  <c r="BH1513" i="7" s="1"/>
  <c r="BF1596" i="7"/>
  <c r="BG1596" i="7" s="1"/>
  <c r="BH1596" i="7" s="1"/>
  <c r="BF1514" i="7"/>
  <c r="BG1514" i="7" s="1"/>
  <c r="BH1514" i="7" s="1"/>
  <c r="BF1515" i="7"/>
  <c r="BG1515" i="7" s="1"/>
  <c r="BH1515" i="7" s="1"/>
  <c r="BF1516" i="7"/>
  <c r="BG1516" i="7" s="1"/>
  <c r="BH1516" i="7" s="1"/>
  <c r="BF1517" i="7"/>
  <c r="BG1517" i="7" s="1"/>
  <c r="BH1517" i="7" s="1"/>
  <c r="BF1518" i="7"/>
  <c r="BG1518" i="7" s="1"/>
  <c r="BH1518" i="7" s="1"/>
  <c r="BF1519" i="7"/>
  <c r="BG1519" i="7" s="1"/>
  <c r="BH1519" i="7" s="1"/>
  <c r="BF1520" i="7"/>
  <c r="BG1520" i="7" s="1"/>
  <c r="BH1520" i="7" s="1"/>
  <c r="BF1597" i="7"/>
  <c r="BG1597" i="7" s="1"/>
  <c r="BH1597" i="7" s="1"/>
  <c r="BF1598" i="7"/>
  <c r="BG1598" i="7" s="1"/>
  <c r="BH1598" i="7" s="1"/>
  <c r="BF1521" i="7"/>
  <c r="BG1521" i="7" s="1"/>
  <c r="BH1521" i="7" s="1"/>
  <c r="BF1246" i="7"/>
  <c r="BG1246" i="7" s="1"/>
  <c r="BH1246" i="7" s="1"/>
  <c r="BF1599" i="7"/>
  <c r="BG1599" i="7" s="1"/>
  <c r="BH1599" i="7" s="1"/>
  <c r="BF1522" i="7"/>
  <c r="BG1522" i="7" s="1"/>
  <c r="BH1522" i="7" s="1"/>
  <c r="BF1600" i="7"/>
  <c r="BG1600" i="7" s="1"/>
  <c r="BH1600" i="7" s="1"/>
  <c r="BF1601" i="7"/>
  <c r="BG1601" i="7" s="1"/>
  <c r="BH1601" i="7" s="1"/>
  <c r="BF1523" i="7"/>
  <c r="BG1523" i="7" s="1"/>
  <c r="BH1523" i="7" s="1"/>
  <c r="BF1602" i="7"/>
  <c r="BG1602" i="7" s="1"/>
  <c r="BH1602" i="7" s="1"/>
  <c r="BF1524" i="7"/>
  <c r="BG1524" i="7" s="1"/>
  <c r="BH1524" i="7" s="1"/>
  <c r="BF1525" i="7"/>
  <c r="BG1525" i="7" s="1"/>
  <c r="BH1525" i="7" s="1"/>
  <c r="BF1526" i="7"/>
  <c r="BG1526" i="7" s="1"/>
  <c r="BH1526" i="7" s="1"/>
  <c r="BF1527" i="7"/>
  <c r="BG1527" i="7" s="1"/>
  <c r="BH1527" i="7" s="1"/>
  <c r="BF1603" i="7"/>
  <c r="BG1603" i="7" s="1"/>
  <c r="BH1603" i="7" s="1"/>
  <c r="BF1604" i="7"/>
  <c r="BG1604" i="7" s="1"/>
  <c r="BH1604" i="7" s="1"/>
  <c r="BF1605" i="7"/>
  <c r="BG1605" i="7" s="1"/>
  <c r="BH1605" i="7" s="1"/>
  <c r="BF1528" i="7"/>
  <c r="BG1528" i="7" s="1"/>
  <c r="BH1528" i="7" s="1"/>
  <c r="BF1529" i="7"/>
  <c r="BG1529" i="7" s="1"/>
  <c r="BH1529" i="7" s="1"/>
  <c r="BF1530" i="7"/>
  <c r="BG1530" i="7" s="1"/>
  <c r="BH1530" i="7" s="1"/>
  <c r="BF1531" i="7"/>
  <c r="BG1531" i="7" s="1"/>
  <c r="BH1531" i="7" s="1"/>
  <c r="BF1606" i="7"/>
  <c r="BG1606" i="7" s="1"/>
  <c r="BH1606" i="7" s="1"/>
  <c r="BF1532" i="7"/>
  <c r="BG1532" i="7" s="1"/>
  <c r="BH1532" i="7" s="1"/>
  <c r="BF1607" i="7"/>
  <c r="BG1607" i="7" s="1"/>
  <c r="BH1607" i="7" s="1"/>
  <c r="BF1533" i="7"/>
  <c r="BG1533" i="7" s="1"/>
  <c r="BH1533" i="7" s="1"/>
  <c r="BF1608" i="7"/>
  <c r="BG1608" i="7" s="1"/>
  <c r="BH1608" i="7" s="1"/>
  <c r="BF1609" i="7"/>
  <c r="BG1609" i="7" s="1"/>
  <c r="BH1609" i="7" s="1"/>
  <c r="BF1534" i="7"/>
  <c r="BG1534" i="7" s="1"/>
  <c r="BH1534" i="7" s="1"/>
  <c r="BF1419" i="7"/>
  <c r="BG1419" i="7" s="1"/>
  <c r="BH1419" i="7" s="1"/>
  <c r="BF1535" i="7"/>
  <c r="BG1535" i="7" s="1"/>
  <c r="BH1535" i="7" s="1"/>
  <c r="BF1610" i="7"/>
  <c r="BG1610" i="7" s="1"/>
  <c r="BH1610" i="7" s="1"/>
  <c r="BF1536" i="7"/>
  <c r="BG1536" i="7" s="1"/>
  <c r="BH1536" i="7" s="1"/>
  <c r="BF1611" i="7"/>
  <c r="BG1611" i="7" s="1"/>
  <c r="BH1611" i="7" s="1"/>
  <c r="BF1537" i="7"/>
  <c r="BG1537" i="7" s="1"/>
  <c r="BH1537" i="7" s="1"/>
  <c r="BF1612" i="7"/>
  <c r="BG1612" i="7" s="1"/>
  <c r="BH1612" i="7" s="1"/>
  <c r="BF1247" i="7"/>
  <c r="BG1247" i="7" s="1"/>
  <c r="BH1247" i="7" s="1"/>
  <c r="BF1613" i="7"/>
  <c r="BG1613" i="7" s="1"/>
  <c r="BH1613" i="7" s="1"/>
  <c r="BF1614" i="7"/>
  <c r="BG1614" i="7" s="1"/>
  <c r="BH1614" i="7" s="1"/>
  <c r="BF1615" i="7"/>
  <c r="BG1615" i="7" s="1"/>
  <c r="BH1615" i="7" s="1"/>
  <c r="BF1616" i="7"/>
  <c r="BG1616" i="7" s="1"/>
  <c r="BH1616" i="7" s="1"/>
  <c r="BF1248" i="7"/>
  <c r="BG1248" i="7" s="1"/>
  <c r="BH1248" i="7" s="1"/>
  <c r="BF1249" i="7"/>
  <c r="BG1249" i="7" s="1"/>
  <c r="BH1249" i="7" s="1"/>
  <c r="BF1420" i="7"/>
  <c r="BG1420" i="7" s="1"/>
  <c r="BH1420" i="7" s="1"/>
  <c r="BF1538" i="7"/>
  <c r="BG1538" i="7" s="1"/>
  <c r="BH1538" i="7" s="1"/>
  <c r="BF1539" i="7"/>
  <c r="BG1539" i="7" s="1"/>
  <c r="BH1539" i="7" s="1"/>
  <c r="BF1617" i="7"/>
  <c r="BG1617" i="7" s="1"/>
  <c r="BH1617" i="7" s="1"/>
  <c r="BF1618" i="7"/>
  <c r="BG1618" i="7" s="1"/>
  <c r="BH1618" i="7" s="1"/>
  <c r="BF1619" i="7"/>
  <c r="BG1619" i="7" s="1"/>
  <c r="BH1619" i="7" s="1"/>
  <c r="BF1620" i="7"/>
  <c r="BG1620" i="7" s="1"/>
  <c r="BH1620" i="7" s="1"/>
  <c r="BF1540" i="7"/>
  <c r="BG1540" i="7" s="1"/>
  <c r="BH1540" i="7" s="1"/>
  <c r="BF1541" i="7"/>
  <c r="BG1541" i="7" s="1"/>
  <c r="BH1541" i="7" s="1"/>
  <c r="BF1621" i="7"/>
  <c r="BG1621" i="7" s="1"/>
  <c r="BH1621" i="7" s="1"/>
  <c r="BF1622" i="7"/>
  <c r="BG1622" i="7" s="1"/>
  <c r="BH1622" i="7" s="1"/>
  <c r="BF1623" i="7"/>
  <c r="BG1623" i="7" s="1"/>
  <c r="BH1623" i="7" s="1"/>
  <c r="BF1542" i="7"/>
  <c r="BG1542" i="7" s="1"/>
  <c r="BH1542" i="7" s="1"/>
  <c r="BF1624" i="7"/>
  <c r="BG1624" i="7" s="1"/>
  <c r="BH1624" i="7" s="1"/>
  <c r="BF1543" i="7"/>
  <c r="BG1543" i="7" s="1"/>
  <c r="BH1543" i="7" s="1"/>
  <c r="BF1625" i="7"/>
  <c r="BG1625" i="7" s="1"/>
  <c r="BH1625" i="7" s="1"/>
  <c r="BF1626" i="7"/>
  <c r="BG1626" i="7" s="1"/>
  <c r="BH1626" i="7" s="1"/>
  <c r="BF1627" i="7"/>
  <c r="BG1627" i="7" s="1"/>
  <c r="BH1627" i="7" s="1"/>
  <c r="BF1744" i="7"/>
  <c r="BG1744" i="7" s="1"/>
  <c r="BH1744" i="7" s="1"/>
  <c r="BF390" i="7"/>
  <c r="BG390" i="7" s="1"/>
  <c r="BH390" i="7" s="1"/>
  <c r="BF1628" i="7"/>
  <c r="BG1628" i="7" s="1"/>
  <c r="BH1628" i="7" s="1"/>
  <c r="BF1421" i="7"/>
  <c r="BG1421" i="7" s="1"/>
  <c r="BH1421" i="7" s="1"/>
  <c r="BF1745" i="7"/>
  <c r="BG1745" i="7" s="1"/>
  <c r="BH1745" i="7" s="1"/>
  <c r="BF1544" i="7"/>
  <c r="BG1544" i="7" s="1"/>
  <c r="BH1544" i="7" s="1"/>
  <c r="BF1746" i="7"/>
  <c r="BG1746" i="7" s="1"/>
  <c r="BH1746" i="7" s="1"/>
  <c r="BF1629" i="7"/>
  <c r="BG1629" i="7" s="1"/>
  <c r="BH1629" i="7" s="1"/>
  <c r="BF1630" i="7"/>
  <c r="BG1630" i="7" s="1"/>
  <c r="BH1630" i="7" s="1"/>
  <c r="BF1631" i="7"/>
  <c r="BG1631" i="7" s="1"/>
  <c r="BH1631" i="7" s="1"/>
  <c r="BF1545" i="7"/>
  <c r="BG1545" i="7" s="1"/>
  <c r="BH1545" i="7" s="1"/>
  <c r="BF1747" i="7"/>
  <c r="BG1747" i="7" s="1"/>
  <c r="BH1747" i="7" s="1"/>
  <c r="BF1748" i="7"/>
  <c r="BG1748" i="7" s="1"/>
  <c r="BH1748" i="7" s="1"/>
  <c r="BF1632" i="7"/>
  <c r="BG1632" i="7" s="1"/>
  <c r="BH1632" i="7" s="1"/>
  <c r="BF1633" i="7"/>
  <c r="BG1633" i="7" s="1"/>
  <c r="BH1633" i="7" s="1"/>
  <c r="BF1634" i="7"/>
  <c r="BG1634" i="7" s="1"/>
  <c r="BH1634" i="7" s="1"/>
  <c r="BF1635" i="7"/>
  <c r="BG1635" i="7" s="1"/>
  <c r="BH1635" i="7" s="1"/>
  <c r="BF1636" i="7"/>
  <c r="BG1636" i="7" s="1"/>
  <c r="BH1636" i="7" s="1"/>
  <c r="BF1749" i="7"/>
  <c r="BG1749" i="7" s="1"/>
  <c r="BH1749" i="7" s="1"/>
  <c r="BF1637" i="7"/>
  <c r="BG1637" i="7" s="1"/>
  <c r="BH1637" i="7" s="1"/>
  <c r="BF1546" i="7"/>
  <c r="BG1546" i="7" s="1"/>
  <c r="BH1546" i="7" s="1"/>
  <c r="BF1638" i="7"/>
  <c r="BG1638" i="7" s="1"/>
  <c r="BH1638" i="7" s="1"/>
  <c r="BF1750" i="7"/>
  <c r="BG1750" i="7" s="1"/>
  <c r="BH1750" i="7" s="1"/>
  <c r="BF1751" i="7"/>
  <c r="BG1751" i="7" s="1"/>
  <c r="BH1751" i="7" s="1"/>
  <c r="BF1639" i="7"/>
  <c r="BG1639" i="7" s="1"/>
  <c r="BH1639" i="7" s="1"/>
  <c r="BF1640" i="7"/>
  <c r="BG1640" i="7" s="1"/>
  <c r="BH1640" i="7" s="1"/>
  <c r="BF1641" i="7"/>
  <c r="BG1641" i="7" s="1"/>
  <c r="BH1641" i="7" s="1"/>
  <c r="BF1642" i="7"/>
  <c r="BG1642" i="7" s="1"/>
  <c r="BH1642" i="7" s="1"/>
  <c r="BF1752" i="7"/>
  <c r="BG1752" i="7" s="1"/>
  <c r="BH1752" i="7" s="1"/>
  <c r="BF1753" i="7"/>
  <c r="BG1753" i="7" s="1"/>
  <c r="BH1753" i="7" s="1"/>
  <c r="BF1754" i="7"/>
  <c r="BG1754" i="7" s="1"/>
  <c r="BH1754" i="7" s="1"/>
  <c r="BF1643" i="7"/>
  <c r="BG1643" i="7" s="1"/>
  <c r="BH1643" i="7" s="1"/>
  <c r="BF1644" i="7"/>
  <c r="BG1644" i="7" s="1"/>
  <c r="BH1644" i="7" s="1"/>
  <c r="BF1645" i="7"/>
  <c r="BG1645" i="7" s="1"/>
  <c r="BH1645" i="7" s="1"/>
  <c r="BF1646" i="7"/>
  <c r="BG1646" i="7" s="1"/>
  <c r="BH1646" i="7" s="1"/>
  <c r="BF1647" i="7"/>
  <c r="BG1647" i="7" s="1"/>
  <c r="BH1647" i="7" s="1"/>
  <c r="BF1755" i="7"/>
  <c r="BG1755" i="7" s="1"/>
  <c r="BH1755" i="7" s="1"/>
  <c r="BF1648" i="7"/>
  <c r="BG1648" i="7" s="1"/>
  <c r="BH1648" i="7" s="1"/>
  <c r="BF1649" i="7"/>
  <c r="BG1649" i="7" s="1"/>
  <c r="BH1649" i="7" s="1"/>
  <c r="BF1250" i="7"/>
  <c r="BG1250" i="7" s="1"/>
  <c r="BH1250" i="7" s="1"/>
  <c r="BF1650" i="7"/>
  <c r="BG1650" i="7" s="1"/>
  <c r="BH1650" i="7" s="1"/>
  <c r="BF1651" i="7"/>
  <c r="BG1651" i="7" s="1"/>
  <c r="BH1651" i="7" s="1"/>
  <c r="BF1756" i="7"/>
  <c r="BG1756" i="7" s="1"/>
  <c r="BH1756" i="7" s="1"/>
  <c r="BF1652" i="7"/>
  <c r="BG1652" i="7" s="1"/>
  <c r="BH1652" i="7" s="1"/>
  <c r="BF1547" i="7"/>
  <c r="BG1547" i="7" s="1"/>
  <c r="BH1547" i="7" s="1"/>
  <c r="BF1653" i="7"/>
  <c r="BG1653" i="7" s="1"/>
  <c r="BH1653" i="7" s="1"/>
  <c r="BF1654" i="7"/>
  <c r="BG1654" i="7" s="1"/>
  <c r="BH1654" i="7" s="1"/>
  <c r="BF1757" i="7"/>
  <c r="BG1757" i="7" s="1"/>
  <c r="BH1757" i="7" s="1"/>
  <c r="BF1548" i="7"/>
  <c r="BG1548" i="7" s="1"/>
  <c r="BH1548" i="7" s="1"/>
  <c r="BF1655" i="7"/>
  <c r="BG1655" i="7" s="1"/>
  <c r="BH1655" i="7" s="1"/>
  <c r="BF1758" i="7"/>
  <c r="BG1758" i="7" s="1"/>
  <c r="BH1758" i="7" s="1"/>
  <c r="BF1330" i="7"/>
  <c r="BG1330" i="7" s="1"/>
  <c r="BH1330" i="7" s="1"/>
  <c r="BF1656" i="7"/>
  <c r="BG1656" i="7" s="1"/>
  <c r="BH1656" i="7" s="1"/>
  <c r="BF1759" i="7"/>
  <c r="BG1759" i="7" s="1"/>
  <c r="BH1759" i="7" s="1"/>
  <c r="BF1760" i="7"/>
  <c r="BG1760" i="7" s="1"/>
  <c r="BH1760" i="7" s="1"/>
  <c r="BF1657" i="7"/>
  <c r="BG1657" i="7" s="1"/>
  <c r="BH1657" i="7" s="1"/>
  <c r="BF1761" i="7"/>
  <c r="BG1761" i="7" s="1"/>
  <c r="BH1761" i="7" s="1"/>
  <c r="BF1658" i="7"/>
  <c r="BG1658" i="7" s="1"/>
  <c r="BH1658" i="7" s="1"/>
  <c r="BF1762" i="7"/>
  <c r="BG1762" i="7" s="1"/>
  <c r="BH1762" i="7" s="1"/>
  <c r="BF1659" i="7"/>
  <c r="BG1659" i="7" s="1"/>
  <c r="BH1659" i="7" s="1"/>
  <c r="BF1549" i="7"/>
  <c r="BG1549" i="7" s="1"/>
  <c r="BH1549" i="7" s="1"/>
  <c r="BF1763" i="7"/>
  <c r="BG1763" i="7" s="1"/>
  <c r="BH1763" i="7" s="1"/>
  <c r="BF1660" i="7"/>
  <c r="BG1660" i="7" s="1"/>
  <c r="BH1660" i="7" s="1"/>
  <c r="BF1661" i="7"/>
  <c r="BG1661" i="7" s="1"/>
  <c r="BH1661" i="7" s="1"/>
  <c r="BF1662" i="7"/>
  <c r="BG1662" i="7" s="1"/>
  <c r="BH1662" i="7" s="1"/>
  <c r="BF1764" i="7"/>
  <c r="BG1764" i="7" s="1"/>
  <c r="BH1764" i="7" s="1"/>
  <c r="BF1550" i="7"/>
  <c r="BG1550" i="7" s="1"/>
  <c r="BH1550" i="7" s="1"/>
  <c r="BF1331" i="7"/>
  <c r="BG1331" i="7" s="1"/>
  <c r="BH1331" i="7" s="1"/>
  <c r="BF1422" i="7"/>
  <c r="BG1422" i="7" s="1"/>
  <c r="BH1422" i="7" s="1"/>
  <c r="BF1765" i="7"/>
  <c r="BG1765" i="7" s="1"/>
  <c r="BH1765" i="7" s="1"/>
  <c r="BF1766" i="7"/>
  <c r="BG1766" i="7" s="1"/>
  <c r="BH1766" i="7" s="1"/>
  <c r="BF1767" i="7"/>
  <c r="BG1767" i="7" s="1"/>
  <c r="BH1767" i="7" s="1"/>
  <c r="BF1663" i="7"/>
  <c r="BG1663" i="7" s="1"/>
  <c r="BH1663" i="7" s="1"/>
  <c r="BF1664" i="7"/>
  <c r="BG1664" i="7" s="1"/>
  <c r="BH1664" i="7" s="1"/>
  <c r="BF1665" i="7"/>
  <c r="BG1665" i="7" s="1"/>
  <c r="BH1665" i="7" s="1"/>
  <c r="BF1768" i="7"/>
  <c r="BG1768" i="7" s="1"/>
  <c r="BH1768" i="7" s="1"/>
  <c r="BF1666" i="7"/>
  <c r="BG1666" i="7" s="1"/>
  <c r="BH1666" i="7" s="1"/>
  <c r="BF1769" i="7"/>
  <c r="BG1769" i="7" s="1"/>
  <c r="BH1769" i="7" s="1"/>
  <c r="BF1667" i="7"/>
  <c r="BG1667" i="7" s="1"/>
  <c r="BH1667" i="7" s="1"/>
  <c r="BF1770" i="7"/>
  <c r="BG1770" i="7" s="1"/>
  <c r="BH1770" i="7" s="1"/>
  <c r="BF1551" i="7"/>
  <c r="BG1551" i="7" s="1"/>
  <c r="BH1551" i="7" s="1"/>
  <c r="BF1668" i="7"/>
  <c r="BG1668" i="7" s="1"/>
  <c r="BH1668" i="7" s="1"/>
  <c r="BF1669" i="7"/>
  <c r="BG1669" i="7" s="1"/>
  <c r="BH1669" i="7" s="1"/>
  <c r="BF1670" i="7"/>
  <c r="BG1670" i="7" s="1"/>
  <c r="BH1670" i="7" s="1"/>
  <c r="BF1671" i="7"/>
  <c r="BG1671" i="7" s="1"/>
  <c r="BH1671" i="7" s="1"/>
  <c r="BF1672" i="7"/>
  <c r="BG1672" i="7" s="1"/>
  <c r="BH1672" i="7" s="1"/>
  <c r="BF1771" i="7"/>
  <c r="BG1771" i="7" s="1"/>
  <c r="BH1771" i="7" s="1"/>
  <c r="BF1772" i="7"/>
  <c r="BG1772" i="7" s="1"/>
  <c r="BH1772" i="7" s="1"/>
  <c r="BF1773" i="7"/>
  <c r="BG1773" i="7" s="1"/>
  <c r="BH1773" i="7" s="1"/>
  <c r="BF876" i="7"/>
  <c r="BG876" i="7" s="1"/>
  <c r="BH876" i="7" s="1"/>
  <c r="BF1673" i="7"/>
  <c r="BG1673" i="7" s="1"/>
  <c r="BH1673" i="7" s="1"/>
  <c r="BF1674" i="7"/>
  <c r="BG1674" i="7" s="1"/>
  <c r="BH1674" i="7" s="1"/>
  <c r="BF1675" i="7"/>
  <c r="BG1675" i="7" s="1"/>
  <c r="BH1675" i="7" s="1"/>
  <c r="BF1676" i="7"/>
  <c r="BG1676" i="7" s="1"/>
  <c r="BH1676" i="7" s="1"/>
  <c r="BF1774" i="7"/>
  <c r="BG1774" i="7" s="1"/>
  <c r="BH1774" i="7" s="1"/>
  <c r="BF1775" i="7"/>
  <c r="BG1775" i="7" s="1"/>
  <c r="BH1775" i="7" s="1"/>
  <c r="BF1087" i="7"/>
  <c r="BG1087" i="7" s="1"/>
  <c r="BH1087" i="7" s="1"/>
  <c r="BF1677" i="7"/>
  <c r="BG1677" i="7" s="1"/>
  <c r="BH1677" i="7" s="1"/>
  <c r="BF1332" i="7"/>
  <c r="BG1332" i="7" s="1"/>
  <c r="BH1332" i="7" s="1"/>
  <c r="BF1776" i="7"/>
  <c r="BG1776" i="7" s="1"/>
  <c r="BH1776" i="7" s="1"/>
  <c r="BF1678" i="7"/>
  <c r="BG1678" i="7" s="1"/>
  <c r="BH1678" i="7" s="1"/>
  <c r="BF1679" i="7"/>
  <c r="BG1679" i="7" s="1"/>
  <c r="BH1679" i="7" s="1"/>
  <c r="BF1680" i="7"/>
  <c r="BG1680" i="7" s="1"/>
  <c r="BH1680" i="7" s="1"/>
  <c r="BF1777" i="7"/>
  <c r="BG1777" i="7" s="1"/>
  <c r="BH1777" i="7" s="1"/>
  <c r="BF1778" i="7"/>
  <c r="BG1778" i="7" s="1"/>
  <c r="BH1778" i="7" s="1"/>
  <c r="BF1779" i="7"/>
  <c r="BG1779" i="7" s="1"/>
  <c r="BH1779" i="7" s="1"/>
  <c r="BF1681" i="7"/>
  <c r="BG1681" i="7" s="1"/>
  <c r="BH1681" i="7" s="1"/>
  <c r="BF1682" i="7"/>
  <c r="BG1682" i="7" s="1"/>
  <c r="BH1682" i="7" s="1"/>
  <c r="BF1552" i="7"/>
  <c r="BG1552" i="7" s="1"/>
  <c r="BH1552" i="7" s="1"/>
  <c r="BF1683" i="7"/>
  <c r="BG1683" i="7" s="1"/>
  <c r="BH1683" i="7" s="1"/>
  <c r="BF285" i="7"/>
  <c r="BG285" i="7" s="1"/>
  <c r="BH285" i="7" s="1"/>
  <c r="BF1780" i="7"/>
  <c r="BG1780" i="7" s="1"/>
  <c r="BH1780" i="7" s="1"/>
  <c r="BF1684" i="7"/>
  <c r="BG1684" i="7" s="1"/>
  <c r="BH1684" i="7" s="1"/>
  <c r="BF1685" i="7"/>
  <c r="BG1685" i="7" s="1"/>
  <c r="BH1685" i="7" s="1"/>
  <c r="BF1781" i="7"/>
  <c r="BG1781" i="7" s="1"/>
  <c r="BH1781" i="7" s="1"/>
  <c r="BF1782" i="7"/>
  <c r="BG1782" i="7" s="1"/>
  <c r="BH1782" i="7" s="1"/>
  <c r="BF1783" i="7"/>
  <c r="BG1783" i="7" s="1"/>
  <c r="BH1783" i="7" s="1"/>
  <c r="BF1784" i="7"/>
  <c r="BG1784" i="7" s="1"/>
  <c r="BH1784" i="7" s="1"/>
  <c r="BF1686" i="7"/>
  <c r="BG1686" i="7" s="1"/>
  <c r="BH1686" i="7" s="1"/>
  <c r="BF1785" i="7"/>
  <c r="BG1785" i="7" s="1"/>
  <c r="BH1785" i="7" s="1"/>
  <c r="BF1687" i="7"/>
  <c r="BG1687" i="7" s="1"/>
  <c r="BH1687" i="7" s="1"/>
  <c r="BF877" i="7"/>
  <c r="BG877" i="7" s="1"/>
  <c r="BH877" i="7" s="1"/>
  <c r="BF1688" i="7"/>
  <c r="BG1688" i="7" s="1"/>
  <c r="BH1688" i="7" s="1"/>
  <c r="BF1333" i="7"/>
  <c r="BG1333" i="7" s="1"/>
  <c r="BH1333" i="7" s="1"/>
  <c r="BF1689" i="7"/>
  <c r="BG1689" i="7" s="1"/>
  <c r="BH1689" i="7" s="1"/>
  <c r="BF1690" i="7"/>
  <c r="BG1690" i="7" s="1"/>
  <c r="BH1690" i="7" s="1"/>
  <c r="BF1691" i="7"/>
  <c r="BG1691" i="7" s="1"/>
  <c r="BH1691" i="7" s="1"/>
  <c r="BF1553" i="7"/>
  <c r="BG1553" i="7" s="1"/>
  <c r="BH1553" i="7" s="1"/>
  <c r="BF1692" i="7"/>
  <c r="BG1692" i="7" s="1"/>
  <c r="BH1692" i="7" s="1"/>
  <c r="BF1693" i="7"/>
  <c r="BG1693" i="7" s="1"/>
  <c r="BH1693" i="7" s="1"/>
  <c r="BF1694" i="7"/>
  <c r="BG1694" i="7" s="1"/>
  <c r="BH1694" i="7" s="1"/>
  <c r="BF1695" i="7"/>
  <c r="BG1695" i="7" s="1"/>
  <c r="BH1695" i="7" s="1"/>
  <c r="BF1088" i="7"/>
  <c r="BG1088" i="7" s="1"/>
  <c r="BH1088" i="7" s="1"/>
  <c r="BF1696" i="7"/>
  <c r="BG1696" i="7" s="1"/>
  <c r="BH1696" i="7" s="1"/>
  <c r="BF1554" i="7"/>
  <c r="BG1554" i="7" s="1"/>
  <c r="BH1554" i="7" s="1"/>
  <c r="BF1697" i="7"/>
  <c r="BG1697" i="7" s="1"/>
  <c r="BH1697" i="7" s="1"/>
  <c r="BF1698" i="7"/>
  <c r="BG1698" i="7" s="1"/>
  <c r="BH1698" i="7" s="1"/>
  <c r="BF1699" i="7"/>
  <c r="BG1699" i="7" s="1"/>
  <c r="BH1699" i="7" s="1"/>
  <c r="BF1700" i="7"/>
  <c r="BG1700" i="7" s="1"/>
  <c r="BH1700" i="7" s="1"/>
  <c r="BF1701" i="7"/>
  <c r="BG1701" i="7" s="1"/>
  <c r="BH1701" i="7" s="1"/>
  <c r="BF1702" i="7"/>
  <c r="BG1702" i="7" s="1"/>
  <c r="BH1702" i="7" s="1"/>
  <c r="BF1703" i="7"/>
  <c r="BG1703" i="7" s="1"/>
  <c r="BH1703" i="7" s="1"/>
  <c r="BF1704" i="7"/>
  <c r="BG1704" i="7" s="1"/>
  <c r="BH1704" i="7" s="1"/>
  <c r="BF1786" i="7"/>
  <c r="BG1786" i="7" s="1"/>
  <c r="BH1786" i="7" s="1"/>
  <c r="BF1705" i="7"/>
  <c r="BG1705" i="7" s="1"/>
  <c r="BH1705" i="7" s="1"/>
  <c r="BF1787" i="7"/>
  <c r="BG1787" i="7" s="1"/>
  <c r="BH1787" i="7" s="1"/>
  <c r="BF878" i="7"/>
  <c r="BG878" i="7" s="1"/>
  <c r="BH878" i="7" s="1"/>
  <c r="BF1889" i="7"/>
  <c r="BG1889" i="7" s="1"/>
  <c r="BH1889" i="7" s="1"/>
  <c r="BF1706" i="7"/>
  <c r="BG1706" i="7" s="1"/>
  <c r="BH1706" i="7" s="1"/>
  <c r="BF1788" i="7"/>
  <c r="BG1788" i="7" s="1"/>
  <c r="BH1788" i="7" s="1"/>
  <c r="BF1789" i="7"/>
  <c r="BG1789" i="7" s="1"/>
  <c r="BH1789" i="7" s="1"/>
  <c r="BF1707" i="7"/>
  <c r="BG1707" i="7" s="1"/>
  <c r="BH1707" i="7" s="1"/>
  <c r="BF1708" i="7"/>
  <c r="BG1708" i="7" s="1"/>
  <c r="BH1708" i="7" s="1"/>
  <c r="BF1790" i="7"/>
  <c r="BG1790" i="7" s="1"/>
  <c r="BH1790" i="7" s="1"/>
  <c r="BF1791" i="7"/>
  <c r="BG1791" i="7" s="1"/>
  <c r="BH1791" i="7" s="1"/>
  <c r="BF1792" i="7"/>
  <c r="BG1792" i="7" s="1"/>
  <c r="BH1792" i="7" s="1"/>
  <c r="BF1793" i="7"/>
  <c r="BG1793" i="7" s="1"/>
  <c r="BH1793" i="7" s="1"/>
  <c r="BF1890" i="7"/>
  <c r="BG1890" i="7" s="1"/>
  <c r="BH1890" i="7" s="1"/>
  <c r="BF1891" i="7"/>
  <c r="BG1891" i="7" s="1"/>
  <c r="BH1891" i="7" s="1"/>
  <c r="BF1794" i="7"/>
  <c r="BG1794" i="7" s="1"/>
  <c r="BH1794" i="7" s="1"/>
  <c r="BF711" i="7"/>
  <c r="BG711" i="7" s="1"/>
  <c r="BH711" i="7" s="1"/>
  <c r="BF1795" i="7"/>
  <c r="BG1795" i="7" s="1"/>
  <c r="BH1795" i="7" s="1"/>
  <c r="BF1892" i="7"/>
  <c r="BG1892" i="7" s="1"/>
  <c r="BH1892" i="7" s="1"/>
  <c r="BF1893" i="7"/>
  <c r="BG1893" i="7" s="1"/>
  <c r="BH1893" i="7" s="1"/>
  <c r="BF1796" i="7"/>
  <c r="BG1796" i="7" s="1"/>
  <c r="BH1796" i="7" s="1"/>
  <c r="BF1797" i="7"/>
  <c r="BG1797" i="7" s="1"/>
  <c r="BH1797" i="7" s="1"/>
  <c r="BF1709" i="7"/>
  <c r="BG1709" i="7" s="1"/>
  <c r="BH1709" i="7" s="1"/>
  <c r="BF1798" i="7"/>
  <c r="BG1798" i="7" s="1"/>
  <c r="BH1798" i="7" s="1"/>
  <c r="BF1799" i="7"/>
  <c r="BG1799" i="7" s="1"/>
  <c r="BH1799" i="7" s="1"/>
  <c r="BF1800" i="7"/>
  <c r="BG1800" i="7" s="1"/>
  <c r="BH1800" i="7" s="1"/>
  <c r="BF1710" i="7"/>
  <c r="BG1710" i="7" s="1"/>
  <c r="BH1710" i="7" s="1"/>
  <c r="BF1711" i="7"/>
  <c r="BG1711" i="7" s="1"/>
  <c r="BH1711" i="7" s="1"/>
  <c r="BF1712" i="7"/>
  <c r="BG1712" i="7" s="1"/>
  <c r="BH1712" i="7" s="1"/>
  <c r="BF1713" i="7"/>
  <c r="BG1713" i="7" s="1"/>
  <c r="BH1713" i="7" s="1"/>
  <c r="BF1801" i="7"/>
  <c r="BG1801" i="7" s="1"/>
  <c r="BH1801" i="7" s="1"/>
  <c r="BF1802" i="7"/>
  <c r="BG1802" i="7" s="1"/>
  <c r="BH1802" i="7" s="1"/>
  <c r="BF1894" i="7"/>
  <c r="BG1894" i="7" s="1"/>
  <c r="BH1894" i="7" s="1"/>
  <c r="BF1803" i="7"/>
  <c r="BG1803" i="7" s="1"/>
  <c r="BH1803" i="7" s="1"/>
  <c r="BF1804" i="7"/>
  <c r="BG1804" i="7" s="1"/>
  <c r="BH1804" i="7" s="1"/>
  <c r="BF1805" i="7"/>
  <c r="BG1805" i="7" s="1"/>
  <c r="BH1805" i="7" s="1"/>
  <c r="BF1895" i="7"/>
  <c r="BG1895" i="7" s="1"/>
  <c r="BH1895" i="7" s="1"/>
  <c r="BF1806" i="7"/>
  <c r="BG1806" i="7" s="1"/>
  <c r="BH1806" i="7" s="1"/>
  <c r="BF1896" i="7"/>
  <c r="BG1896" i="7" s="1"/>
  <c r="BH1896" i="7" s="1"/>
  <c r="BF1807" i="7"/>
  <c r="BG1807" i="7" s="1"/>
  <c r="BH1807" i="7" s="1"/>
  <c r="BF1555" i="7"/>
  <c r="BG1555" i="7" s="1"/>
  <c r="BH1555" i="7" s="1"/>
  <c r="BF1897" i="7"/>
  <c r="BG1897" i="7" s="1"/>
  <c r="BH1897" i="7" s="1"/>
  <c r="BF1808" i="7"/>
  <c r="BG1808" i="7" s="1"/>
  <c r="BH1808" i="7" s="1"/>
  <c r="BF1809" i="7"/>
  <c r="BG1809" i="7" s="1"/>
  <c r="BH1809" i="7" s="1"/>
  <c r="BF1810" i="7"/>
  <c r="BG1810" i="7" s="1"/>
  <c r="BH1810" i="7" s="1"/>
  <c r="BF1811" i="7"/>
  <c r="BG1811" i="7" s="1"/>
  <c r="BH1811" i="7" s="1"/>
  <c r="BF1812" i="7"/>
  <c r="BG1812" i="7" s="1"/>
  <c r="BH1812" i="7" s="1"/>
  <c r="BF1714" i="7"/>
  <c r="BG1714" i="7" s="1"/>
  <c r="BH1714" i="7" s="1"/>
  <c r="BF1813" i="7"/>
  <c r="BG1813" i="7" s="1"/>
  <c r="BH1813" i="7" s="1"/>
  <c r="BF1814" i="7"/>
  <c r="BG1814" i="7" s="1"/>
  <c r="BH1814" i="7" s="1"/>
  <c r="BF1898" i="7"/>
  <c r="BG1898" i="7" s="1"/>
  <c r="BH1898" i="7" s="1"/>
  <c r="BF1715" i="7"/>
  <c r="BG1715" i="7" s="1"/>
  <c r="BH1715" i="7" s="1"/>
  <c r="BF1899" i="7"/>
  <c r="BG1899" i="7" s="1"/>
  <c r="BH1899" i="7" s="1"/>
  <c r="BF1716" i="7"/>
  <c r="BG1716" i="7" s="1"/>
  <c r="BH1716" i="7" s="1"/>
  <c r="BF1815" i="7"/>
  <c r="BG1815" i="7" s="1"/>
  <c r="BH1815" i="7" s="1"/>
  <c r="BF1816" i="7"/>
  <c r="BG1816" i="7" s="1"/>
  <c r="BH1816" i="7" s="1"/>
  <c r="BF1900" i="7"/>
  <c r="BG1900" i="7" s="1"/>
  <c r="BH1900" i="7" s="1"/>
  <c r="BF1901" i="7"/>
  <c r="BG1901" i="7" s="1"/>
  <c r="BH1901" i="7" s="1"/>
  <c r="BF1902" i="7"/>
  <c r="BG1902" i="7" s="1"/>
  <c r="BH1902" i="7" s="1"/>
  <c r="BF1903" i="7"/>
  <c r="BG1903" i="7" s="1"/>
  <c r="BH1903" i="7" s="1"/>
  <c r="BF1904" i="7"/>
  <c r="BG1904" i="7" s="1"/>
  <c r="BH1904" i="7" s="1"/>
  <c r="BF1905" i="7"/>
  <c r="BG1905" i="7" s="1"/>
  <c r="BH1905" i="7" s="1"/>
  <c r="BF1717" i="7"/>
  <c r="BG1717" i="7" s="1"/>
  <c r="BH1717" i="7" s="1"/>
  <c r="BF1906" i="7"/>
  <c r="BG1906" i="7" s="1"/>
  <c r="BH1906" i="7" s="1"/>
  <c r="BF1556" i="7"/>
  <c r="BG1556" i="7" s="1"/>
  <c r="BH1556" i="7" s="1"/>
  <c r="BF1907" i="7"/>
  <c r="BG1907" i="7" s="1"/>
  <c r="BH1907" i="7" s="1"/>
  <c r="BF1817" i="7"/>
  <c r="BG1817" i="7" s="1"/>
  <c r="BH1817" i="7" s="1"/>
  <c r="BF1908" i="7"/>
  <c r="BG1908" i="7" s="1"/>
  <c r="BH1908" i="7" s="1"/>
  <c r="BF1818" i="7"/>
  <c r="BG1818" i="7" s="1"/>
  <c r="BH1818" i="7" s="1"/>
  <c r="BF1909" i="7"/>
  <c r="BG1909" i="7" s="1"/>
  <c r="BH1909" i="7" s="1"/>
  <c r="BF1910" i="7"/>
  <c r="BG1910" i="7" s="1"/>
  <c r="BH1910" i="7" s="1"/>
  <c r="BF1911" i="7"/>
  <c r="BG1911" i="7" s="1"/>
  <c r="BH1911" i="7" s="1"/>
  <c r="BF1819" i="7"/>
  <c r="BG1819" i="7" s="1"/>
  <c r="BH1819" i="7" s="1"/>
  <c r="BF1912" i="7"/>
  <c r="BG1912" i="7" s="1"/>
  <c r="BH1912" i="7" s="1"/>
  <c r="BF1913" i="7"/>
  <c r="BG1913" i="7" s="1"/>
  <c r="BH1913" i="7" s="1"/>
  <c r="BF1820" i="7"/>
  <c r="BG1820" i="7" s="1"/>
  <c r="BH1820" i="7" s="1"/>
  <c r="BF1821" i="7"/>
  <c r="BG1821" i="7" s="1"/>
  <c r="BH1821" i="7" s="1"/>
  <c r="BF1914" i="7"/>
  <c r="BG1914" i="7" s="1"/>
  <c r="BH1914" i="7" s="1"/>
  <c r="BF1822" i="7"/>
  <c r="BG1822" i="7" s="1"/>
  <c r="BH1822" i="7" s="1"/>
  <c r="BF1823" i="7"/>
  <c r="BG1823" i="7" s="1"/>
  <c r="BH1823" i="7" s="1"/>
  <c r="BF1915" i="7"/>
  <c r="BG1915" i="7" s="1"/>
  <c r="BH1915" i="7" s="1"/>
  <c r="BF1824" i="7"/>
  <c r="BG1824" i="7" s="1"/>
  <c r="BH1824" i="7" s="1"/>
  <c r="BF1916" i="7"/>
  <c r="BG1916" i="7" s="1"/>
  <c r="BH1916" i="7" s="1"/>
  <c r="BF1917" i="7"/>
  <c r="BG1917" i="7" s="1"/>
  <c r="BH1917" i="7" s="1"/>
  <c r="BF1918" i="7"/>
  <c r="BG1918" i="7" s="1"/>
  <c r="BH1918" i="7" s="1"/>
  <c r="BF1825" i="7"/>
  <c r="BG1825" i="7" s="1"/>
  <c r="BH1825" i="7" s="1"/>
  <c r="BF1826" i="7"/>
  <c r="BG1826" i="7" s="1"/>
  <c r="BH1826" i="7" s="1"/>
  <c r="BF1827" i="7"/>
  <c r="BG1827" i="7" s="1"/>
  <c r="BH1827" i="7" s="1"/>
  <c r="BF1828" i="7"/>
  <c r="BG1828" i="7" s="1"/>
  <c r="BH1828" i="7" s="1"/>
  <c r="BF1829" i="7"/>
  <c r="BG1829" i="7" s="1"/>
  <c r="BH1829" i="7" s="1"/>
  <c r="BF1718" i="7"/>
  <c r="BG1718" i="7" s="1"/>
  <c r="BH1718" i="7" s="1"/>
  <c r="BF1830" i="7"/>
  <c r="BG1830" i="7" s="1"/>
  <c r="BH1830" i="7" s="1"/>
  <c r="BF1919" i="7"/>
  <c r="BG1919" i="7" s="1"/>
  <c r="BH1919" i="7" s="1"/>
  <c r="BF1920" i="7"/>
  <c r="BG1920" i="7" s="1"/>
  <c r="BH1920" i="7" s="1"/>
  <c r="BF1831" i="7"/>
  <c r="BG1831" i="7" s="1"/>
  <c r="BH1831" i="7" s="1"/>
  <c r="BF1921" i="7"/>
  <c r="BG1921" i="7" s="1"/>
  <c r="BH1921" i="7" s="1"/>
  <c r="BF1832" i="7"/>
  <c r="BG1832" i="7" s="1"/>
  <c r="BH1832" i="7" s="1"/>
  <c r="BF1719" i="7"/>
  <c r="BG1719" i="7" s="1"/>
  <c r="BH1719" i="7" s="1"/>
  <c r="BF1833" i="7"/>
  <c r="BG1833" i="7" s="1"/>
  <c r="BH1833" i="7" s="1"/>
  <c r="BF1834" i="7"/>
  <c r="BG1834" i="7" s="1"/>
  <c r="BH1834" i="7" s="1"/>
  <c r="BF1835" i="7"/>
  <c r="BG1835" i="7" s="1"/>
  <c r="BH1835" i="7" s="1"/>
  <c r="BF1836" i="7"/>
  <c r="BG1836" i="7" s="1"/>
  <c r="BH1836" i="7" s="1"/>
  <c r="BF1837" i="7"/>
  <c r="BG1837" i="7" s="1"/>
  <c r="BH1837" i="7" s="1"/>
  <c r="BF1720" i="7"/>
  <c r="BG1720" i="7" s="1"/>
  <c r="BH1720" i="7" s="1"/>
  <c r="BF1838" i="7"/>
  <c r="BG1838" i="7" s="1"/>
  <c r="BH1838" i="7" s="1"/>
  <c r="BF1721" i="7"/>
  <c r="BG1721" i="7" s="1"/>
  <c r="BH1721" i="7" s="1"/>
  <c r="BF1922" i="7"/>
  <c r="BG1922" i="7" s="1"/>
  <c r="BH1922" i="7" s="1"/>
  <c r="BF1722" i="7"/>
  <c r="BG1722" i="7" s="1"/>
  <c r="BH1722" i="7" s="1"/>
  <c r="BF1723" i="7"/>
  <c r="BG1723" i="7" s="1"/>
  <c r="BH1723" i="7" s="1"/>
  <c r="BF1839" i="7"/>
  <c r="BG1839" i="7" s="1"/>
  <c r="BH1839" i="7" s="1"/>
  <c r="BF1840" i="7"/>
  <c r="BG1840" i="7" s="1"/>
  <c r="BH1840" i="7" s="1"/>
  <c r="BF1841" i="7"/>
  <c r="BG1841" i="7" s="1"/>
  <c r="BH1841" i="7" s="1"/>
  <c r="BF1923" i="7"/>
  <c r="BG1923" i="7" s="1"/>
  <c r="BH1923" i="7" s="1"/>
  <c r="BF1924" i="7"/>
  <c r="BG1924" i="7" s="1"/>
  <c r="BH1924" i="7" s="1"/>
  <c r="BF1842" i="7"/>
  <c r="BG1842" i="7" s="1"/>
  <c r="BH1842" i="7" s="1"/>
  <c r="BF1843" i="7"/>
  <c r="BG1843" i="7" s="1"/>
  <c r="BH1843" i="7" s="1"/>
  <c r="BF1557" i="7"/>
  <c r="BG1557" i="7" s="1"/>
  <c r="BH1557" i="7" s="1"/>
  <c r="BF1925" i="7"/>
  <c r="BG1925" i="7" s="1"/>
  <c r="BH1925" i="7" s="1"/>
  <c r="BF1926" i="7"/>
  <c r="BG1926" i="7" s="1"/>
  <c r="BH1926" i="7" s="1"/>
  <c r="BF1844" i="7"/>
  <c r="BG1844" i="7" s="1"/>
  <c r="BH1844" i="7" s="1"/>
  <c r="BF1927" i="7"/>
  <c r="BG1927" i="7" s="1"/>
  <c r="BH1927" i="7" s="1"/>
  <c r="BF1724" i="7"/>
  <c r="BG1724" i="7" s="1"/>
  <c r="BH1724" i="7" s="1"/>
  <c r="BF1928" i="7"/>
  <c r="BG1928" i="7" s="1"/>
  <c r="BH1928" i="7" s="1"/>
  <c r="BF1725" i="7"/>
  <c r="BG1725" i="7" s="1"/>
  <c r="BH1725" i="7" s="1"/>
  <c r="BF1845" i="7"/>
  <c r="BG1845" i="7" s="1"/>
  <c r="BH1845" i="7" s="1"/>
  <c r="BF1929" i="7"/>
  <c r="BG1929" i="7" s="1"/>
  <c r="BH1929" i="7" s="1"/>
  <c r="BF1930" i="7"/>
  <c r="BG1930" i="7" s="1"/>
  <c r="BH1930" i="7" s="1"/>
  <c r="BF1846" i="7"/>
  <c r="BG1846" i="7" s="1"/>
  <c r="BH1846" i="7" s="1"/>
  <c r="BF1847" i="7"/>
  <c r="BG1847" i="7" s="1"/>
  <c r="BH1847" i="7" s="1"/>
  <c r="BF1931" i="7"/>
  <c r="BG1931" i="7" s="1"/>
  <c r="BH1931" i="7" s="1"/>
  <c r="BF1726" i="7"/>
  <c r="BG1726" i="7" s="1"/>
  <c r="BH1726" i="7" s="1"/>
  <c r="BF1932" i="7"/>
  <c r="BG1932" i="7" s="1"/>
  <c r="BH1932" i="7" s="1"/>
  <c r="BF1848" i="7"/>
  <c r="BG1848" i="7" s="1"/>
  <c r="BH1848" i="7" s="1"/>
  <c r="BF1849" i="7"/>
  <c r="BG1849" i="7" s="1"/>
  <c r="BH1849" i="7" s="1"/>
  <c r="BF1558" i="7"/>
  <c r="BG1558" i="7" s="1"/>
  <c r="BH1558" i="7" s="1"/>
  <c r="BF1727" i="7"/>
  <c r="BG1727" i="7" s="1"/>
  <c r="BH1727" i="7" s="1"/>
  <c r="BF1850" i="7"/>
  <c r="BG1850" i="7" s="1"/>
  <c r="BH1850" i="7" s="1"/>
  <c r="BF1728" i="7"/>
  <c r="BG1728" i="7" s="1"/>
  <c r="BH1728" i="7" s="1"/>
  <c r="BF1729" i="7"/>
  <c r="BG1729" i="7" s="1"/>
  <c r="BH1729" i="7" s="1"/>
  <c r="BF1851" i="7"/>
  <c r="BG1851" i="7" s="1"/>
  <c r="BH1851" i="7" s="1"/>
  <c r="BF1933" i="7"/>
  <c r="BG1933" i="7" s="1"/>
  <c r="BH1933" i="7" s="1"/>
  <c r="BF1852" i="7"/>
  <c r="BG1852" i="7" s="1"/>
  <c r="BH1852" i="7" s="1"/>
  <c r="BF1853" i="7"/>
  <c r="BG1853" i="7" s="1"/>
  <c r="BH1853" i="7" s="1"/>
  <c r="BF1934" i="7"/>
  <c r="BG1934" i="7" s="1"/>
  <c r="BH1934" i="7" s="1"/>
  <c r="BF1854" i="7"/>
  <c r="BG1854" i="7" s="1"/>
  <c r="BH1854" i="7" s="1"/>
  <c r="BF1935" i="7"/>
  <c r="BG1935" i="7" s="1"/>
  <c r="BH1935" i="7" s="1"/>
  <c r="BF1855" i="7"/>
  <c r="BG1855" i="7" s="1"/>
  <c r="BH1855" i="7" s="1"/>
  <c r="BF1856" i="7"/>
  <c r="BG1856" i="7" s="1"/>
  <c r="BH1856" i="7" s="1"/>
  <c r="BF1936" i="7"/>
  <c r="BG1936" i="7" s="1"/>
  <c r="BH1936" i="7" s="1"/>
  <c r="BF1857" i="7"/>
  <c r="BG1857" i="7" s="1"/>
  <c r="BH1857" i="7" s="1"/>
  <c r="BF1858" i="7"/>
  <c r="BG1858" i="7" s="1"/>
  <c r="BH1858" i="7" s="1"/>
  <c r="BF1859" i="7"/>
  <c r="BG1859" i="7" s="1"/>
  <c r="BH1859" i="7" s="1"/>
  <c r="BF286" i="7"/>
  <c r="BG286" i="7" s="1"/>
  <c r="BH286" i="7" s="1"/>
  <c r="BF1937" i="7"/>
  <c r="BG1937" i="7" s="1"/>
  <c r="BH1937" i="7" s="1"/>
  <c r="BF1938" i="7"/>
  <c r="BG1938" i="7" s="1"/>
  <c r="BH1938" i="7" s="1"/>
  <c r="BF2049" i="7"/>
  <c r="BG2049" i="7" s="1"/>
  <c r="BH2049" i="7" s="1"/>
  <c r="BF2050" i="7"/>
  <c r="BG2050" i="7" s="1"/>
  <c r="BH2050" i="7" s="1"/>
  <c r="BF1939" i="7"/>
  <c r="BG1939" i="7" s="1"/>
  <c r="BH1939" i="7" s="1"/>
  <c r="BF1860" i="7"/>
  <c r="BG1860" i="7" s="1"/>
  <c r="BH1860" i="7" s="1"/>
  <c r="BF1940" i="7"/>
  <c r="BG1940" i="7" s="1"/>
  <c r="BH1940" i="7" s="1"/>
  <c r="BF2051" i="7"/>
  <c r="BG2051" i="7" s="1"/>
  <c r="BH2051" i="7" s="1"/>
  <c r="BF1730" i="7"/>
  <c r="BG1730" i="7" s="1"/>
  <c r="BH1730" i="7" s="1"/>
  <c r="BF1941" i="7"/>
  <c r="BG1941" i="7" s="1"/>
  <c r="BH1941" i="7" s="1"/>
  <c r="BF1861" i="7"/>
  <c r="BG1861" i="7" s="1"/>
  <c r="BH1861" i="7" s="1"/>
  <c r="BF2052" i="7"/>
  <c r="BG2052" i="7" s="1"/>
  <c r="BH2052" i="7" s="1"/>
  <c r="BF2053" i="7"/>
  <c r="BG2053" i="7" s="1"/>
  <c r="BH2053" i="7" s="1"/>
  <c r="BF1942" i="7"/>
  <c r="BG1942" i="7" s="1"/>
  <c r="BH1942" i="7" s="1"/>
  <c r="BF2054" i="7"/>
  <c r="BG2054" i="7" s="1"/>
  <c r="BH2054" i="7" s="1"/>
  <c r="BF1943" i="7"/>
  <c r="BG1943" i="7" s="1"/>
  <c r="BH1943" i="7" s="1"/>
  <c r="BF1944" i="7"/>
  <c r="BG1944" i="7" s="1"/>
  <c r="BH1944" i="7" s="1"/>
  <c r="BF1945" i="7"/>
  <c r="BG1945" i="7" s="1"/>
  <c r="BH1945" i="7" s="1"/>
  <c r="BF2055" i="7"/>
  <c r="BG2055" i="7" s="1"/>
  <c r="BH2055" i="7" s="1"/>
  <c r="BF1862" i="7"/>
  <c r="BG1862" i="7" s="1"/>
  <c r="BH1862" i="7" s="1"/>
  <c r="BF1946" i="7"/>
  <c r="BG1946" i="7" s="1"/>
  <c r="BH1946" i="7" s="1"/>
  <c r="BF1947" i="7"/>
  <c r="BG1947" i="7" s="1"/>
  <c r="BH1947" i="7" s="1"/>
  <c r="BF1948" i="7"/>
  <c r="BG1948" i="7" s="1"/>
  <c r="BH1948" i="7" s="1"/>
  <c r="BF1731" i="7"/>
  <c r="BG1731" i="7" s="1"/>
  <c r="BH1731" i="7" s="1"/>
  <c r="BF1949" i="7"/>
  <c r="BG1949" i="7" s="1"/>
  <c r="BH1949" i="7" s="1"/>
  <c r="BF1950" i="7"/>
  <c r="BG1950" i="7" s="1"/>
  <c r="BH1950" i="7" s="1"/>
  <c r="BF1951" i="7"/>
  <c r="BG1951" i="7" s="1"/>
  <c r="BH1951" i="7" s="1"/>
  <c r="BF1952" i="7"/>
  <c r="BG1952" i="7" s="1"/>
  <c r="BH1952" i="7" s="1"/>
  <c r="BF1863" i="7"/>
  <c r="BG1863" i="7" s="1"/>
  <c r="BH1863" i="7" s="1"/>
  <c r="BF2056" i="7"/>
  <c r="BG2056" i="7" s="1"/>
  <c r="BH2056" i="7" s="1"/>
  <c r="BF1953" i="7"/>
  <c r="BG1953" i="7" s="1"/>
  <c r="BH1953" i="7" s="1"/>
  <c r="BF1954" i="7"/>
  <c r="BG1954" i="7" s="1"/>
  <c r="BH1954" i="7" s="1"/>
  <c r="BF2057" i="7"/>
  <c r="BG2057" i="7" s="1"/>
  <c r="BH2057" i="7" s="1"/>
  <c r="BF2058" i="7"/>
  <c r="BG2058" i="7" s="1"/>
  <c r="BH2058" i="7" s="1"/>
  <c r="BF2059" i="7"/>
  <c r="BG2059" i="7" s="1"/>
  <c r="BH2059" i="7" s="1"/>
  <c r="BF1955" i="7"/>
  <c r="BG1955" i="7" s="1"/>
  <c r="BH1955" i="7" s="1"/>
  <c r="BF1956" i="7"/>
  <c r="BG1956" i="7" s="1"/>
  <c r="BH1956" i="7" s="1"/>
  <c r="BF1957" i="7"/>
  <c r="BG1957" i="7" s="1"/>
  <c r="BH1957" i="7" s="1"/>
  <c r="BF1089" i="7"/>
  <c r="BG1089" i="7" s="1"/>
  <c r="BH1089" i="7" s="1"/>
  <c r="BF1864" i="7"/>
  <c r="BG1864" i="7" s="1"/>
  <c r="BH1864" i="7" s="1"/>
  <c r="BF1958" i="7"/>
  <c r="BG1958" i="7" s="1"/>
  <c r="BH1958" i="7" s="1"/>
  <c r="BF2060" i="7"/>
  <c r="BG2060" i="7" s="1"/>
  <c r="BH2060" i="7" s="1"/>
  <c r="BF2061" i="7"/>
  <c r="BG2061" i="7" s="1"/>
  <c r="BH2061" i="7" s="1"/>
  <c r="BF1959" i="7"/>
  <c r="BG1959" i="7" s="1"/>
  <c r="BH1959" i="7" s="1"/>
  <c r="BF1960" i="7"/>
  <c r="BG1960" i="7" s="1"/>
  <c r="BH1960" i="7" s="1"/>
  <c r="BF2062" i="7"/>
  <c r="BG2062" i="7" s="1"/>
  <c r="BH2062" i="7" s="1"/>
  <c r="BF1423" i="7"/>
  <c r="BG1423" i="7" s="1"/>
  <c r="BH1423" i="7" s="1"/>
  <c r="BF2063" i="7"/>
  <c r="BG2063" i="7" s="1"/>
  <c r="BH2063" i="7" s="1"/>
  <c r="BF1865" i="7"/>
  <c r="BG1865" i="7" s="1"/>
  <c r="BH1865" i="7" s="1"/>
  <c r="BF1961" i="7"/>
  <c r="BG1961" i="7" s="1"/>
  <c r="BH1961" i="7" s="1"/>
  <c r="BF1962" i="7"/>
  <c r="BG1962" i="7" s="1"/>
  <c r="BH1962" i="7" s="1"/>
  <c r="BF1732" i="7"/>
  <c r="BG1732" i="7" s="1"/>
  <c r="BH1732" i="7" s="1"/>
  <c r="BF1963" i="7"/>
  <c r="BG1963" i="7" s="1"/>
  <c r="BH1963" i="7" s="1"/>
  <c r="BF1964" i="7"/>
  <c r="BG1964" i="7" s="1"/>
  <c r="BH1964" i="7" s="1"/>
  <c r="BF1965" i="7"/>
  <c r="BG1965" i="7" s="1"/>
  <c r="BH1965" i="7" s="1"/>
  <c r="BF1966" i="7"/>
  <c r="BG1966" i="7" s="1"/>
  <c r="BH1966" i="7" s="1"/>
  <c r="BF1967" i="7"/>
  <c r="BG1967" i="7" s="1"/>
  <c r="BH1967" i="7" s="1"/>
  <c r="BF1968" i="7"/>
  <c r="BG1968" i="7" s="1"/>
  <c r="BH1968" i="7" s="1"/>
  <c r="BF1733" i="7"/>
  <c r="BG1733" i="7" s="1"/>
  <c r="BH1733" i="7" s="1"/>
  <c r="BF1969" i="7"/>
  <c r="BG1969" i="7" s="1"/>
  <c r="BH1969" i="7" s="1"/>
  <c r="BF1970" i="7"/>
  <c r="BG1970" i="7" s="1"/>
  <c r="BH1970" i="7" s="1"/>
  <c r="BF1971" i="7"/>
  <c r="BG1971" i="7" s="1"/>
  <c r="BH1971" i="7" s="1"/>
  <c r="BF1972" i="7"/>
  <c r="BG1972" i="7" s="1"/>
  <c r="BH1972" i="7" s="1"/>
  <c r="BF1973" i="7"/>
  <c r="BG1973" i="7" s="1"/>
  <c r="BH1973" i="7" s="1"/>
  <c r="BF2064" i="7"/>
  <c r="BG2064" i="7" s="1"/>
  <c r="BH2064" i="7" s="1"/>
  <c r="BF1974" i="7"/>
  <c r="BG1974" i="7" s="1"/>
  <c r="BH1974" i="7" s="1"/>
  <c r="BF1734" i="7"/>
  <c r="BG1734" i="7" s="1"/>
  <c r="BH1734" i="7" s="1"/>
  <c r="BF1975" i="7"/>
  <c r="BG1975" i="7" s="1"/>
  <c r="BH1975" i="7" s="1"/>
  <c r="BF1976" i="7"/>
  <c r="BG1976" i="7" s="1"/>
  <c r="BH1976" i="7" s="1"/>
  <c r="BF1977" i="7"/>
  <c r="BG1977" i="7" s="1"/>
  <c r="BH1977" i="7" s="1"/>
  <c r="BF2065" i="7"/>
  <c r="BG2065" i="7" s="1"/>
  <c r="BH2065" i="7" s="1"/>
  <c r="BF1866" i="7"/>
  <c r="BG1866" i="7" s="1"/>
  <c r="BH1866" i="7" s="1"/>
  <c r="BF1978" i="7"/>
  <c r="BG1978" i="7" s="1"/>
  <c r="BH1978" i="7" s="1"/>
  <c r="BF1979" i="7"/>
  <c r="BG1979" i="7" s="1"/>
  <c r="BH1979" i="7" s="1"/>
  <c r="BF1867" i="7"/>
  <c r="BG1867" i="7" s="1"/>
  <c r="BH1867" i="7" s="1"/>
  <c r="BF1868" i="7"/>
  <c r="BG1868" i="7" s="1"/>
  <c r="BH1868" i="7" s="1"/>
  <c r="BF1735" i="7"/>
  <c r="BG1735" i="7" s="1"/>
  <c r="BH1735" i="7" s="1"/>
  <c r="BF1980" i="7"/>
  <c r="BG1980" i="7" s="1"/>
  <c r="BH1980" i="7" s="1"/>
  <c r="BF2066" i="7"/>
  <c r="BG2066" i="7" s="1"/>
  <c r="BH2066" i="7" s="1"/>
  <c r="BF1981" i="7"/>
  <c r="BG1981" i="7" s="1"/>
  <c r="BH1981" i="7" s="1"/>
  <c r="BF1982" i="7"/>
  <c r="BG1982" i="7" s="1"/>
  <c r="BH1982" i="7" s="1"/>
  <c r="BF1983" i="7"/>
  <c r="BG1983" i="7" s="1"/>
  <c r="BH1983" i="7" s="1"/>
  <c r="BF2067" i="7"/>
  <c r="BG2067" i="7" s="1"/>
  <c r="BH2067" i="7" s="1"/>
  <c r="BF1869" i="7"/>
  <c r="BG1869" i="7" s="1"/>
  <c r="BH1869" i="7" s="1"/>
  <c r="BF1984" i="7"/>
  <c r="BG1984" i="7" s="1"/>
  <c r="BH1984" i="7" s="1"/>
  <c r="BF1870" i="7"/>
  <c r="BG1870" i="7" s="1"/>
  <c r="BH1870" i="7" s="1"/>
  <c r="BF1985" i="7"/>
  <c r="BG1985" i="7" s="1"/>
  <c r="BH1985" i="7" s="1"/>
  <c r="BF1871" i="7"/>
  <c r="BG1871" i="7" s="1"/>
  <c r="BH1871" i="7" s="1"/>
  <c r="BF1872" i="7"/>
  <c r="BG1872" i="7" s="1"/>
  <c r="BH1872" i="7" s="1"/>
  <c r="BF1986" i="7"/>
  <c r="BG1986" i="7" s="1"/>
  <c r="BH1986" i="7" s="1"/>
  <c r="BF1736" i="7"/>
  <c r="BG1736" i="7" s="1"/>
  <c r="BH1736" i="7" s="1"/>
  <c r="BF2068" i="7"/>
  <c r="BG2068" i="7" s="1"/>
  <c r="BH2068" i="7" s="1"/>
  <c r="BF1987" i="7"/>
  <c r="BG1987" i="7" s="1"/>
  <c r="BH1987" i="7" s="1"/>
  <c r="BF1988" i="7"/>
  <c r="BG1988" i="7" s="1"/>
  <c r="BH1988" i="7" s="1"/>
  <c r="BF1873" i="7"/>
  <c r="BG1873" i="7" s="1"/>
  <c r="BH1873" i="7" s="1"/>
  <c r="BF1989" i="7"/>
  <c r="BG1989" i="7" s="1"/>
  <c r="BH1989" i="7" s="1"/>
  <c r="BF1990" i="7"/>
  <c r="BG1990" i="7" s="1"/>
  <c r="BH1990" i="7" s="1"/>
  <c r="BF1991" i="7"/>
  <c r="BG1991" i="7" s="1"/>
  <c r="BH1991" i="7" s="1"/>
  <c r="BF1992" i="7"/>
  <c r="BG1992" i="7" s="1"/>
  <c r="BH1992" i="7" s="1"/>
  <c r="BF2069" i="7"/>
  <c r="BG2069" i="7" s="1"/>
  <c r="BH2069" i="7" s="1"/>
  <c r="BF1993" i="7"/>
  <c r="BG1993" i="7" s="1"/>
  <c r="BH1993" i="7" s="1"/>
  <c r="BF1994" i="7"/>
  <c r="BG1994" i="7" s="1"/>
  <c r="BH1994" i="7" s="1"/>
  <c r="BF2070" i="7"/>
  <c r="BG2070" i="7" s="1"/>
  <c r="BH2070" i="7" s="1"/>
  <c r="BF1874" i="7"/>
  <c r="BG1874" i="7" s="1"/>
  <c r="BH1874" i="7" s="1"/>
  <c r="BF2071" i="7"/>
  <c r="BG2071" i="7" s="1"/>
  <c r="BH2071" i="7" s="1"/>
  <c r="BF2072" i="7"/>
  <c r="BG2072" i="7" s="1"/>
  <c r="BH2072" i="7" s="1"/>
  <c r="BF1737" i="7"/>
  <c r="BG1737" i="7" s="1"/>
  <c r="BH1737" i="7" s="1"/>
  <c r="BF1995" i="7"/>
  <c r="BG1995" i="7" s="1"/>
  <c r="BH1995" i="7" s="1"/>
  <c r="BF1875" i="7"/>
  <c r="BG1875" i="7" s="1"/>
  <c r="BH1875" i="7" s="1"/>
  <c r="BF1738" i="7"/>
  <c r="BG1738" i="7" s="1"/>
  <c r="BH1738" i="7" s="1"/>
  <c r="BF1996" i="7"/>
  <c r="BG1996" i="7" s="1"/>
  <c r="BH1996" i="7" s="1"/>
  <c r="BF1997" i="7"/>
  <c r="BG1997" i="7" s="1"/>
  <c r="BH1997" i="7" s="1"/>
  <c r="BF1876" i="7"/>
  <c r="BG1876" i="7" s="1"/>
  <c r="BH1876" i="7" s="1"/>
  <c r="BF1877" i="7"/>
  <c r="BG1877" i="7" s="1"/>
  <c r="BH1877" i="7" s="1"/>
  <c r="BF1998" i="7"/>
  <c r="BG1998" i="7" s="1"/>
  <c r="BH1998" i="7" s="1"/>
  <c r="BF2073" i="7"/>
  <c r="BG2073" i="7" s="1"/>
  <c r="BH2073" i="7" s="1"/>
  <c r="BF2074" i="7"/>
  <c r="BG2074" i="7" s="1"/>
  <c r="BH2074" i="7" s="1"/>
  <c r="BF1999" i="7"/>
  <c r="BG1999" i="7" s="1"/>
  <c r="BH1999" i="7" s="1"/>
  <c r="BF2075" i="7"/>
  <c r="BG2075" i="7" s="1"/>
  <c r="BH2075" i="7" s="1"/>
  <c r="BF879" i="7"/>
  <c r="BG879" i="7" s="1"/>
  <c r="BH879" i="7" s="1"/>
  <c r="BF1739" i="7"/>
  <c r="BG1739" i="7" s="1"/>
  <c r="BH1739" i="7" s="1"/>
  <c r="BF2076" i="7"/>
  <c r="BG2076" i="7" s="1"/>
  <c r="BH2076" i="7" s="1"/>
  <c r="BF2000" i="7"/>
  <c r="BG2000" i="7" s="1"/>
  <c r="BH2000" i="7" s="1"/>
  <c r="BF1251" i="7"/>
  <c r="BG1251" i="7" s="1"/>
  <c r="BH1251" i="7" s="1"/>
  <c r="BF2001" i="7"/>
  <c r="BG2001" i="7" s="1"/>
  <c r="BH2001" i="7" s="1"/>
  <c r="BF1878" i="7"/>
  <c r="BG1878" i="7" s="1"/>
  <c r="BH1878" i="7" s="1"/>
  <c r="BF2002" i="7"/>
  <c r="BG2002" i="7" s="1"/>
  <c r="BH2002" i="7" s="1"/>
  <c r="BF2077" i="7"/>
  <c r="BG2077" i="7" s="1"/>
  <c r="BH2077" i="7" s="1"/>
  <c r="BF2078" i="7"/>
  <c r="BG2078" i="7" s="1"/>
  <c r="BH2078" i="7" s="1"/>
  <c r="BF2003" i="7"/>
  <c r="BG2003" i="7" s="1"/>
  <c r="BH2003" i="7" s="1"/>
  <c r="BF2079" i="7"/>
  <c r="BG2079" i="7" s="1"/>
  <c r="BH2079" i="7" s="1"/>
  <c r="BF2080" i="7"/>
  <c r="BG2080" i="7" s="1"/>
  <c r="BH2080" i="7" s="1"/>
  <c r="BF1879" i="7"/>
  <c r="BG1879" i="7" s="1"/>
  <c r="BH1879" i="7" s="1"/>
  <c r="BF2081" i="7"/>
  <c r="BG2081" i="7" s="1"/>
  <c r="BH2081" i="7" s="1"/>
  <c r="BF2082" i="7"/>
  <c r="BG2082" i="7" s="1"/>
  <c r="BH2082" i="7" s="1"/>
  <c r="BF2004" i="7"/>
  <c r="BG2004" i="7" s="1"/>
  <c r="BH2004" i="7" s="1"/>
  <c r="BF2005" i="7"/>
  <c r="BG2005" i="7" s="1"/>
  <c r="BH2005" i="7" s="1"/>
  <c r="BF2006" i="7"/>
  <c r="BG2006" i="7" s="1"/>
  <c r="BH2006" i="7" s="1"/>
  <c r="BF2083" i="7"/>
  <c r="BG2083" i="7" s="1"/>
  <c r="BH2083" i="7" s="1"/>
  <c r="BF2084" i="7"/>
  <c r="BG2084" i="7" s="1"/>
  <c r="BH2084" i="7" s="1"/>
  <c r="BF2007" i="7"/>
  <c r="BG2007" i="7" s="1"/>
  <c r="BH2007" i="7" s="1"/>
  <c r="BF2008" i="7"/>
  <c r="BG2008" i="7" s="1"/>
  <c r="BH2008" i="7" s="1"/>
  <c r="BF2085" i="7"/>
  <c r="BG2085" i="7" s="1"/>
  <c r="BH2085" i="7" s="1"/>
  <c r="BF2086" i="7"/>
  <c r="BG2086" i="7" s="1"/>
  <c r="BH2086" i="7" s="1"/>
  <c r="BF1880" i="7"/>
  <c r="BG1880" i="7" s="1"/>
  <c r="BH1880" i="7" s="1"/>
  <c r="BF2009" i="7"/>
  <c r="BG2009" i="7" s="1"/>
  <c r="BH2009" i="7" s="1"/>
  <c r="BF2010" i="7"/>
  <c r="BG2010" i="7" s="1"/>
  <c r="BH2010" i="7" s="1"/>
  <c r="BF1881" i="7"/>
  <c r="BG1881" i="7" s="1"/>
  <c r="BH1881" i="7" s="1"/>
  <c r="BF2011" i="7"/>
  <c r="BG2011" i="7" s="1"/>
  <c r="BH2011" i="7" s="1"/>
  <c r="BF2012" i="7"/>
  <c r="BG2012" i="7" s="1"/>
  <c r="BH2012" i="7" s="1"/>
  <c r="BF2013" i="7"/>
  <c r="BG2013" i="7" s="1"/>
  <c r="BH2013" i="7" s="1"/>
  <c r="BF2014" i="7"/>
  <c r="BG2014" i="7" s="1"/>
  <c r="BH2014" i="7" s="1"/>
  <c r="BF2015" i="7"/>
  <c r="BG2015" i="7" s="1"/>
  <c r="BH2015" i="7" s="1"/>
  <c r="BF2087" i="7"/>
  <c r="BG2087" i="7" s="1"/>
  <c r="BH2087" i="7" s="1"/>
  <c r="BF2088" i="7"/>
  <c r="BG2088" i="7" s="1"/>
  <c r="BH2088" i="7" s="1"/>
  <c r="BF2089" i="7"/>
  <c r="BG2089" i="7" s="1"/>
  <c r="BH2089" i="7" s="1"/>
  <c r="BF2090" i="7"/>
  <c r="BG2090" i="7" s="1"/>
  <c r="BH2090" i="7" s="1"/>
  <c r="BF2016" i="7"/>
  <c r="BG2016" i="7" s="1"/>
  <c r="BH2016" i="7" s="1"/>
  <c r="BF2017" i="7"/>
  <c r="BG2017" i="7" s="1"/>
  <c r="BH2017" i="7" s="1"/>
  <c r="BF2091" i="7"/>
  <c r="BG2091" i="7" s="1"/>
  <c r="BH2091" i="7" s="1"/>
  <c r="BF1740" i="7"/>
  <c r="BG1740" i="7" s="1"/>
  <c r="BH1740" i="7" s="1"/>
  <c r="BF2018" i="7"/>
  <c r="BG2018" i="7" s="1"/>
  <c r="BH2018" i="7" s="1"/>
  <c r="BF2019" i="7"/>
  <c r="BG2019" i="7" s="1"/>
  <c r="BH2019" i="7" s="1"/>
  <c r="BF2092" i="7"/>
  <c r="BG2092" i="7" s="1"/>
  <c r="BH2092" i="7" s="1"/>
  <c r="BF2020" i="7"/>
  <c r="BG2020" i="7" s="1"/>
  <c r="BH2020" i="7" s="1"/>
  <c r="BF2093" i="7"/>
  <c r="BG2093" i="7" s="1"/>
  <c r="BH2093" i="7" s="1"/>
  <c r="BF2021" i="7"/>
  <c r="BG2021" i="7" s="1"/>
  <c r="BH2021" i="7" s="1"/>
  <c r="BF2177" i="7"/>
  <c r="BG2177" i="7" s="1"/>
  <c r="BH2177" i="7" s="1"/>
  <c r="BF2094" i="7"/>
  <c r="BG2094" i="7" s="1"/>
  <c r="BH2094" i="7" s="1"/>
  <c r="BF1882" i="7"/>
  <c r="BG1882" i="7" s="1"/>
  <c r="BH1882" i="7" s="1"/>
  <c r="BF2178" i="7"/>
  <c r="BG2178" i="7" s="1"/>
  <c r="BH2178" i="7" s="1"/>
  <c r="BF2179" i="7"/>
  <c r="BG2179" i="7" s="1"/>
  <c r="BH2179" i="7" s="1"/>
  <c r="BF2180" i="7"/>
  <c r="BG2180" i="7" s="1"/>
  <c r="BH2180" i="7" s="1"/>
  <c r="BF2022" i="7"/>
  <c r="BG2022" i="7" s="1"/>
  <c r="BH2022" i="7" s="1"/>
  <c r="BF2095" i="7"/>
  <c r="BG2095" i="7" s="1"/>
  <c r="BH2095" i="7" s="1"/>
  <c r="BF2181" i="7"/>
  <c r="BG2181" i="7" s="1"/>
  <c r="BH2181" i="7" s="1"/>
  <c r="BF2182" i="7"/>
  <c r="BG2182" i="7" s="1"/>
  <c r="BH2182" i="7" s="1"/>
  <c r="BF2183" i="7"/>
  <c r="BG2183" i="7" s="1"/>
  <c r="BH2183" i="7" s="1"/>
  <c r="BF2023" i="7"/>
  <c r="BG2023" i="7" s="1"/>
  <c r="BH2023" i="7" s="1"/>
  <c r="BF2184" i="7"/>
  <c r="BG2184" i="7" s="1"/>
  <c r="BH2184" i="7" s="1"/>
  <c r="BF2096" i="7"/>
  <c r="BG2096" i="7" s="1"/>
  <c r="BH2096" i="7" s="1"/>
  <c r="BF2185" i="7"/>
  <c r="BG2185" i="7" s="1"/>
  <c r="BH2185" i="7" s="1"/>
  <c r="BF2186" i="7"/>
  <c r="BG2186" i="7" s="1"/>
  <c r="BH2186" i="7" s="1"/>
  <c r="BF2024" i="7"/>
  <c r="BG2024" i="7" s="1"/>
  <c r="BH2024" i="7" s="1"/>
  <c r="BF2187" i="7"/>
  <c r="BG2187" i="7" s="1"/>
  <c r="BH2187" i="7" s="1"/>
  <c r="BF2188" i="7"/>
  <c r="BG2188" i="7" s="1"/>
  <c r="BH2188" i="7" s="1"/>
  <c r="BF2189" i="7"/>
  <c r="BG2189" i="7" s="1"/>
  <c r="BH2189" i="7" s="1"/>
  <c r="BF2097" i="7"/>
  <c r="BG2097" i="7" s="1"/>
  <c r="BH2097" i="7" s="1"/>
  <c r="BF2098" i="7"/>
  <c r="BG2098" i="7" s="1"/>
  <c r="BH2098" i="7" s="1"/>
  <c r="BF2099" i="7"/>
  <c r="BG2099" i="7" s="1"/>
  <c r="BH2099" i="7" s="1"/>
  <c r="BF2190" i="7"/>
  <c r="BG2190" i="7" s="1"/>
  <c r="BH2190" i="7" s="1"/>
  <c r="BF2025" i="7"/>
  <c r="BG2025" i="7" s="1"/>
  <c r="BH2025" i="7" s="1"/>
  <c r="BF1334" i="7"/>
  <c r="BG1334" i="7" s="1"/>
  <c r="BH1334" i="7" s="1"/>
  <c r="BF2191" i="7"/>
  <c r="BG2191" i="7" s="1"/>
  <c r="BH2191" i="7" s="1"/>
  <c r="BF2100" i="7"/>
  <c r="BG2100" i="7" s="1"/>
  <c r="BH2100" i="7" s="1"/>
  <c r="BF2192" i="7"/>
  <c r="BG2192" i="7" s="1"/>
  <c r="BH2192" i="7" s="1"/>
  <c r="BF2193" i="7"/>
  <c r="BG2193" i="7" s="1"/>
  <c r="BH2193" i="7" s="1"/>
  <c r="BF2194" i="7"/>
  <c r="BG2194" i="7" s="1"/>
  <c r="BH2194" i="7" s="1"/>
  <c r="BF2101" i="7"/>
  <c r="BG2101" i="7" s="1"/>
  <c r="BH2101" i="7" s="1"/>
  <c r="BF2195" i="7"/>
  <c r="BG2195" i="7" s="1"/>
  <c r="BH2195" i="7" s="1"/>
  <c r="BF2196" i="7"/>
  <c r="BG2196" i="7" s="1"/>
  <c r="BH2196" i="7" s="1"/>
  <c r="BF1335" i="7"/>
  <c r="BG1335" i="7" s="1"/>
  <c r="BH1335" i="7" s="1"/>
  <c r="BF2102" i="7"/>
  <c r="BG2102" i="7" s="1"/>
  <c r="BH2102" i="7" s="1"/>
  <c r="BF2197" i="7"/>
  <c r="BG2197" i="7" s="1"/>
  <c r="BH2197" i="7" s="1"/>
  <c r="BF2103" i="7"/>
  <c r="BG2103" i="7" s="1"/>
  <c r="BH2103" i="7" s="1"/>
  <c r="BF2104" i="7"/>
  <c r="BG2104" i="7" s="1"/>
  <c r="BH2104" i="7" s="1"/>
  <c r="BF2105" i="7"/>
  <c r="BG2105" i="7" s="1"/>
  <c r="BH2105" i="7" s="1"/>
  <c r="BF2026" i="7"/>
  <c r="BG2026" i="7" s="1"/>
  <c r="BH2026" i="7" s="1"/>
  <c r="BF1090" i="7"/>
  <c r="BG1090" i="7" s="1"/>
  <c r="BH1090" i="7" s="1"/>
  <c r="BF2027" i="7"/>
  <c r="BG2027" i="7" s="1"/>
  <c r="BH2027" i="7" s="1"/>
  <c r="BF1883" i="7"/>
  <c r="BG1883" i="7" s="1"/>
  <c r="BH1883" i="7" s="1"/>
  <c r="BF2198" i="7"/>
  <c r="BG2198" i="7" s="1"/>
  <c r="BH2198" i="7" s="1"/>
  <c r="BF2106" i="7"/>
  <c r="BG2106" i="7" s="1"/>
  <c r="BH2106" i="7" s="1"/>
  <c r="BF2107" i="7"/>
  <c r="BG2107" i="7" s="1"/>
  <c r="BH2107" i="7" s="1"/>
  <c r="BF2199" i="7"/>
  <c r="BG2199" i="7" s="1"/>
  <c r="BH2199" i="7" s="1"/>
  <c r="BF2028" i="7"/>
  <c r="BG2028" i="7" s="1"/>
  <c r="BH2028" i="7" s="1"/>
  <c r="BF2029" i="7"/>
  <c r="BG2029" i="7" s="1"/>
  <c r="BH2029" i="7" s="1"/>
  <c r="BF2108" i="7"/>
  <c r="BG2108" i="7" s="1"/>
  <c r="BH2108" i="7" s="1"/>
  <c r="BF2200" i="7"/>
  <c r="BG2200" i="7" s="1"/>
  <c r="BH2200" i="7" s="1"/>
  <c r="BF2201" i="7"/>
  <c r="BG2201" i="7" s="1"/>
  <c r="BH2201" i="7" s="1"/>
  <c r="BF2202" i="7"/>
  <c r="BG2202" i="7" s="1"/>
  <c r="BH2202" i="7" s="1"/>
  <c r="BF2203" i="7"/>
  <c r="BG2203" i="7" s="1"/>
  <c r="BH2203" i="7" s="1"/>
  <c r="BF2109" i="7"/>
  <c r="BG2109" i="7" s="1"/>
  <c r="BH2109" i="7" s="1"/>
  <c r="BF2110" i="7"/>
  <c r="BG2110" i="7" s="1"/>
  <c r="BH2110" i="7" s="1"/>
  <c r="BF2111" i="7"/>
  <c r="BG2111" i="7" s="1"/>
  <c r="BH2111" i="7" s="1"/>
  <c r="BF2030" i="7"/>
  <c r="BG2030" i="7" s="1"/>
  <c r="BH2030" i="7" s="1"/>
  <c r="BF2112" i="7"/>
  <c r="BG2112" i="7" s="1"/>
  <c r="BH2112" i="7" s="1"/>
  <c r="BF2204" i="7"/>
  <c r="BG2204" i="7" s="1"/>
  <c r="BH2204" i="7" s="1"/>
  <c r="BF2205" i="7"/>
  <c r="BG2205" i="7" s="1"/>
  <c r="BH2205" i="7" s="1"/>
  <c r="BF2206" i="7"/>
  <c r="BG2206" i="7" s="1"/>
  <c r="BH2206" i="7" s="1"/>
  <c r="BF2207" i="7"/>
  <c r="BG2207" i="7" s="1"/>
  <c r="BH2207" i="7" s="1"/>
  <c r="BF2113" i="7"/>
  <c r="BG2113" i="7" s="1"/>
  <c r="BH2113" i="7" s="1"/>
  <c r="BF2208" i="7"/>
  <c r="BG2208" i="7" s="1"/>
  <c r="BH2208" i="7" s="1"/>
  <c r="BF2209" i="7"/>
  <c r="BG2209" i="7" s="1"/>
  <c r="BH2209" i="7" s="1"/>
  <c r="BF2031" i="7"/>
  <c r="BG2031" i="7" s="1"/>
  <c r="BH2031" i="7" s="1"/>
  <c r="BF2114" i="7"/>
  <c r="BG2114" i="7" s="1"/>
  <c r="BH2114" i="7" s="1"/>
  <c r="BF2115" i="7"/>
  <c r="BG2115" i="7" s="1"/>
  <c r="BH2115" i="7" s="1"/>
  <c r="BF2116" i="7"/>
  <c r="BG2116" i="7" s="1"/>
  <c r="BH2116" i="7" s="1"/>
  <c r="BF2210" i="7"/>
  <c r="BG2210" i="7" s="1"/>
  <c r="BH2210" i="7" s="1"/>
  <c r="BF2117" i="7"/>
  <c r="BG2117" i="7" s="1"/>
  <c r="BH2117" i="7" s="1"/>
  <c r="BF2118" i="7"/>
  <c r="BG2118" i="7" s="1"/>
  <c r="BH2118" i="7" s="1"/>
  <c r="BF2119" i="7"/>
  <c r="BG2119" i="7" s="1"/>
  <c r="BH2119" i="7" s="1"/>
  <c r="BF2120" i="7"/>
  <c r="BG2120" i="7" s="1"/>
  <c r="BH2120" i="7" s="1"/>
  <c r="BF2121" i="7"/>
  <c r="BG2121" i="7" s="1"/>
  <c r="BH2121" i="7" s="1"/>
  <c r="BF2122" i="7"/>
  <c r="BG2122" i="7" s="1"/>
  <c r="BH2122" i="7" s="1"/>
  <c r="BF2123" i="7"/>
  <c r="BG2123" i="7" s="1"/>
  <c r="BH2123" i="7" s="1"/>
  <c r="BF2124" i="7"/>
  <c r="BG2124" i="7" s="1"/>
  <c r="BH2124" i="7" s="1"/>
  <c r="BF2032" i="7"/>
  <c r="BG2032" i="7" s="1"/>
  <c r="BH2032" i="7" s="1"/>
  <c r="BF2125" i="7"/>
  <c r="BG2125" i="7" s="1"/>
  <c r="BH2125" i="7" s="1"/>
  <c r="BF2211" i="7"/>
  <c r="BG2211" i="7" s="1"/>
  <c r="BH2211" i="7" s="1"/>
  <c r="BF2033" i="7"/>
  <c r="BG2033" i="7" s="1"/>
  <c r="BH2033" i="7" s="1"/>
  <c r="BF2126" i="7"/>
  <c r="BG2126" i="7" s="1"/>
  <c r="BH2126" i="7" s="1"/>
  <c r="BF2212" i="7"/>
  <c r="BG2212" i="7" s="1"/>
  <c r="BH2212" i="7" s="1"/>
  <c r="BF2034" i="7"/>
  <c r="BG2034" i="7" s="1"/>
  <c r="BH2034" i="7" s="1"/>
  <c r="BF2127" i="7"/>
  <c r="BG2127" i="7" s="1"/>
  <c r="BH2127" i="7" s="1"/>
  <c r="BF2128" i="7"/>
  <c r="BG2128" i="7" s="1"/>
  <c r="BH2128" i="7" s="1"/>
  <c r="BF2129" i="7"/>
  <c r="BG2129" i="7" s="1"/>
  <c r="BH2129" i="7" s="1"/>
  <c r="BF2130" i="7"/>
  <c r="BG2130" i="7" s="1"/>
  <c r="BH2130" i="7" s="1"/>
  <c r="BF2131" i="7"/>
  <c r="BG2131" i="7" s="1"/>
  <c r="BH2131" i="7" s="1"/>
  <c r="BF2132" i="7"/>
  <c r="BG2132" i="7" s="1"/>
  <c r="BH2132" i="7" s="1"/>
  <c r="BF2133" i="7"/>
  <c r="BG2133" i="7" s="1"/>
  <c r="BH2133" i="7" s="1"/>
  <c r="BF2213" i="7"/>
  <c r="BG2213" i="7" s="1"/>
  <c r="BH2213" i="7" s="1"/>
  <c r="BF2134" i="7"/>
  <c r="BG2134" i="7" s="1"/>
  <c r="BH2134" i="7" s="1"/>
  <c r="BF2035" i="7"/>
  <c r="BG2035" i="7" s="1"/>
  <c r="BH2035" i="7" s="1"/>
  <c r="BF2214" i="7"/>
  <c r="BG2214" i="7" s="1"/>
  <c r="BH2214" i="7" s="1"/>
  <c r="BF2036" i="7"/>
  <c r="BG2036" i="7" s="1"/>
  <c r="BH2036" i="7" s="1"/>
  <c r="BF2215" i="7"/>
  <c r="BG2215" i="7" s="1"/>
  <c r="BH2215" i="7" s="1"/>
  <c r="BF2216" i="7"/>
  <c r="BG2216" i="7" s="1"/>
  <c r="BH2216" i="7" s="1"/>
  <c r="BF2217" i="7"/>
  <c r="BG2217" i="7" s="1"/>
  <c r="BH2217" i="7" s="1"/>
  <c r="BF2135" i="7"/>
  <c r="BG2135" i="7" s="1"/>
  <c r="BH2135" i="7" s="1"/>
  <c r="BF2037" i="7"/>
  <c r="BG2037" i="7" s="1"/>
  <c r="BH2037" i="7" s="1"/>
  <c r="BF2218" i="7"/>
  <c r="BG2218" i="7" s="1"/>
  <c r="BH2218" i="7" s="1"/>
  <c r="BF2219" i="7"/>
  <c r="BG2219" i="7" s="1"/>
  <c r="BH2219" i="7" s="1"/>
  <c r="BF2220" i="7"/>
  <c r="BG2220" i="7" s="1"/>
  <c r="BH2220" i="7" s="1"/>
  <c r="BF2221" i="7"/>
  <c r="BG2221" i="7" s="1"/>
  <c r="BH2221" i="7" s="1"/>
  <c r="BF2222" i="7"/>
  <c r="BG2222" i="7" s="1"/>
  <c r="BH2222" i="7" s="1"/>
  <c r="BF2223" i="7"/>
  <c r="BG2223" i="7" s="1"/>
  <c r="BH2223" i="7" s="1"/>
  <c r="BF2136" i="7"/>
  <c r="BG2136" i="7" s="1"/>
  <c r="BH2136" i="7" s="1"/>
  <c r="BF2137" i="7"/>
  <c r="BG2137" i="7" s="1"/>
  <c r="BH2137" i="7" s="1"/>
  <c r="BF2138" i="7"/>
  <c r="BG2138" i="7" s="1"/>
  <c r="BH2138" i="7" s="1"/>
  <c r="BF2224" i="7"/>
  <c r="BG2224" i="7" s="1"/>
  <c r="BH2224" i="7" s="1"/>
  <c r="BF2139" i="7"/>
  <c r="BG2139" i="7" s="1"/>
  <c r="BH2139" i="7" s="1"/>
  <c r="BF2140" i="7"/>
  <c r="BG2140" i="7" s="1"/>
  <c r="BH2140" i="7" s="1"/>
  <c r="BF2141" i="7"/>
  <c r="BG2141" i="7" s="1"/>
  <c r="BH2141" i="7" s="1"/>
  <c r="BF1884" i="7"/>
  <c r="BG1884" i="7" s="1"/>
  <c r="BH1884" i="7" s="1"/>
  <c r="BF1741" i="7"/>
  <c r="BG1741" i="7" s="1"/>
  <c r="BH1741" i="7" s="1"/>
  <c r="BF2142" i="7"/>
  <c r="BG2142" i="7" s="1"/>
  <c r="BH2142" i="7" s="1"/>
  <c r="BF2143" i="7"/>
  <c r="BG2143" i="7" s="1"/>
  <c r="BH2143" i="7" s="1"/>
  <c r="BF2038" i="7"/>
  <c r="BG2038" i="7" s="1"/>
  <c r="BH2038" i="7" s="1"/>
  <c r="BF2144" i="7"/>
  <c r="BG2144" i="7" s="1"/>
  <c r="BH2144" i="7" s="1"/>
  <c r="BF2145" i="7"/>
  <c r="BG2145" i="7" s="1"/>
  <c r="BH2145" i="7" s="1"/>
  <c r="BF2039" i="7"/>
  <c r="BG2039" i="7" s="1"/>
  <c r="BH2039" i="7" s="1"/>
  <c r="BF2146" i="7"/>
  <c r="BG2146" i="7" s="1"/>
  <c r="BH2146" i="7" s="1"/>
  <c r="BF2147" i="7"/>
  <c r="BG2147" i="7" s="1"/>
  <c r="BH2147" i="7" s="1"/>
  <c r="BF2225" i="7"/>
  <c r="BG2225" i="7" s="1"/>
  <c r="BH2225" i="7" s="1"/>
  <c r="BF2148" i="7"/>
  <c r="BG2148" i="7" s="1"/>
  <c r="BH2148" i="7" s="1"/>
  <c r="BF2040" i="7"/>
  <c r="BG2040" i="7" s="1"/>
  <c r="BH2040" i="7" s="1"/>
  <c r="BF2041" i="7"/>
  <c r="BG2041" i="7" s="1"/>
  <c r="BH2041" i="7" s="1"/>
  <c r="BF2042" i="7"/>
  <c r="BG2042" i="7" s="1"/>
  <c r="BH2042" i="7" s="1"/>
  <c r="BF2226" i="7"/>
  <c r="BG2226" i="7" s="1"/>
  <c r="BH2226" i="7" s="1"/>
  <c r="BF2149" i="7"/>
  <c r="BG2149" i="7" s="1"/>
  <c r="BH2149" i="7" s="1"/>
  <c r="BF2150" i="7"/>
  <c r="BG2150" i="7" s="1"/>
  <c r="BH2150" i="7" s="1"/>
  <c r="BF2151" i="7"/>
  <c r="BG2151" i="7" s="1"/>
  <c r="BH2151" i="7" s="1"/>
  <c r="BF2043" i="7"/>
  <c r="BG2043" i="7" s="1"/>
  <c r="BH2043" i="7" s="1"/>
  <c r="BF2227" i="7"/>
  <c r="BG2227" i="7" s="1"/>
  <c r="BH2227" i="7" s="1"/>
  <c r="BF1885" i="7"/>
  <c r="BG1885" i="7" s="1"/>
  <c r="BH1885" i="7" s="1"/>
  <c r="BF2228" i="7"/>
  <c r="BG2228" i="7" s="1"/>
  <c r="BH2228" i="7" s="1"/>
  <c r="BF2152" i="7"/>
  <c r="BG2152" i="7" s="1"/>
  <c r="BH2152" i="7" s="1"/>
  <c r="BF2153" i="7"/>
  <c r="BG2153" i="7" s="1"/>
  <c r="BH2153" i="7" s="1"/>
  <c r="BF1886" i="7"/>
  <c r="BG1886" i="7" s="1"/>
  <c r="BH1886" i="7" s="1"/>
  <c r="BF2154" i="7"/>
  <c r="BG2154" i="7" s="1"/>
  <c r="BH2154" i="7" s="1"/>
  <c r="BF2155" i="7"/>
  <c r="BG2155" i="7" s="1"/>
  <c r="BH2155" i="7" s="1"/>
  <c r="BF2229" i="7"/>
  <c r="BG2229" i="7" s="1"/>
  <c r="BH2229" i="7" s="1"/>
  <c r="BF2044" i="7"/>
  <c r="BG2044" i="7" s="1"/>
  <c r="BH2044" i="7" s="1"/>
  <c r="BF2230" i="7"/>
  <c r="BG2230" i="7" s="1"/>
  <c r="BH2230" i="7" s="1"/>
  <c r="BF2231" i="7"/>
  <c r="BG2231" i="7" s="1"/>
  <c r="BH2231" i="7" s="1"/>
  <c r="BF2232" i="7"/>
  <c r="BG2232" i="7" s="1"/>
  <c r="BH2232" i="7" s="1"/>
  <c r="BF2233" i="7"/>
  <c r="BG2233" i="7" s="1"/>
  <c r="BH2233" i="7" s="1"/>
  <c r="BF2234" i="7"/>
  <c r="BG2234" i="7" s="1"/>
  <c r="BH2234" i="7" s="1"/>
  <c r="BF2235" i="7"/>
  <c r="BG2235" i="7" s="1"/>
  <c r="BH2235" i="7" s="1"/>
  <c r="BF2307" i="7"/>
  <c r="BG2307" i="7" s="1"/>
  <c r="BH2307" i="7" s="1"/>
  <c r="BF2156" i="7"/>
  <c r="BG2156" i="7" s="1"/>
  <c r="BH2156" i="7" s="1"/>
  <c r="BF2236" i="7"/>
  <c r="BG2236" i="7" s="1"/>
  <c r="BH2236" i="7" s="1"/>
  <c r="BF2308" i="7"/>
  <c r="BG2308" i="7" s="1"/>
  <c r="BH2308" i="7" s="1"/>
  <c r="BF2237" i="7"/>
  <c r="BG2237" i="7" s="1"/>
  <c r="BH2237" i="7" s="1"/>
  <c r="BF2238" i="7"/>
  <c r="BG2238" i="7" s="1"/>
  <c r="BH2238" i="7" s="1"/>
  <c r="BF2239" i="7"/>
  <c r="BG2239" i="7" s="1"/>
  <c r="BH2239" i="7" s="1"/>
  <c r="BF2240" i="7"/>
  <c r="BG2240" i="7" s="1"/>
  <c r="BH2240" i="7" s="1"/>
  <c r="BF2241" i="7"/>
  <c r="BG2241" i="7" s="1"/>
  <c r="BH2241" i="7" s="1"/>
  <c r="BF2242" i="7"/>
  <c r="BG2242" i="7" s="1"/>
  <c r="BH2242" i="7" s="1"/>
  <c r="BF2309" i="7"/>
  <c r="BG2309" i="7" s="1"/>
  <c r="BH2309" i="7" s="1"/>
  <c r="BF2243" i="7"/>
  <c r="BG2243" i="7" s="1"/>
  <c r="BH2243" i="7" s="1"/>
  <c r="BF2244" i="7"/>
  <c r="BG2244" i="7" s="1"/>
  <c r="BH2244" i="7" s="1"/>
  <c r="BF2245" i="7"/>
  <c r="BG2245" i="7" s="1"/>
  <c r="BH2245" i="7" s="1"/>
  <c r="BF2246" i="7"/>
  <c r="BG2246" i="7" s="1"/>
  <c r="BH2246" i="7" s="1"/>
  <c r="BF2247" i="7"/>
  <c r="BG2247" i="7" s="1"/>
  <c r="BH2247" i="7" s="1"/>
  <c r="BF1742" i="7"/>
  <c r="BG1742" i="7" s="1"/>
  <c r="BH1742" i="7" s="1"/>
  <c r="BF2248" i="7"/>
  <c r="BG2248" i="7" s="1"/>
  <c r="BH2248" i="7" s="1"/>
  <c r="BF2249" i="7"/>
  <c r="BG2249" i="7" s="1"/>
  <c r="BH2249" i="7" s="1"/>
  <c r="BF2250" i="7"/>
  <c r="BG2250" i="7" s="1"/>
  <c r="BH2250" i="7" s="1"/>
  <c r="BF2310" i="7"/>
  <c r="BG2310" i="7" s="1"/>
  <c r="BH2310" i="7" s="1"/>
  <c r="BF2311" i="7"/>
  <c r="BG2311" i="7" s="1"/>
  <c r="BH2311" i="7" s="1"/>
  <c r="BF2312" i="7"/>
  <c r="BG2312" i="7" s="1"/>
  <c r="BH2312" i="7" s="1"/>
  <c r="BF2251" i="7"/>
  <c r="BG2251" i="7" s="1"/>
  <c r="BH2251" i="7" s="1"/>
  <c r="BF2157" i="7"/>
  <c r="BG2157" i="7" s="1"/>
  <c r="BH2157" i="7" s="1"/>
  <c r="BF2313" i="7"/>
  <c r="BG2313" i="7" s="1"/>
  <c r="BH2313" i="7" s="1"/>
  <c r="BF2314" i="7"/>
  <c r="BG2314" i="7" s="1"/>
  <c r="BH2314" i="7" s="1"/>
  <c r="BF2315" i="7"/>
  <c r="BG2315" i="7" s="1"/>
  <c r="BH2315" i="7" s="1"/>
  <c r="BF2316" i="7"/>
  <c r="BG2316" i="7" s="1"/>
  <c r="BH2316" i="7" s="1"/>
  <c r="BF2252" i="7"/>
  <c r="BG2252" i="7" s="1"/>
  <c r="BH2252" i="7" s="1"/>
  <c r="BF2253" i="7"/>
  <c r="BG2253" i="7" s="1"/>
  <c r="BH2253" i="7" s="1"/>
  <c r="BF2254" i="7"/>
  <c r="BG2254" i="7" s="1"/>
  <c r="BH2254" i="7" s="1"/>
  <c r="BF2255" i="7"/>
  <c r="BG2255" i="7" s="1"/>
  <c r="BH2255" i="7" s="1"/>
  <c r="BF2256" i="7"/>
  <c r="BG2256" i="7" s="1"/>
  <c r="BH2256" i="7" s="1"/>
  <c r="BF2317" i="7"/>
  <c r="BG2317" i="7" s="1"/>
  <c r="BH2317" i="7" s="1"/>
  <c r="BF2257" i="7"/>
  <c r="BG2257" i="7" s="1"/>
  <c r="BH2257" i="7" s="1"/>
  <c r="BF2258" i="7"/>
  <c r="BG2258" i="7" s="1"/>
  <c r="BH2258" i="7" s="1"/>
  <c r="BF2259" i="7"/>
  <c r="BG2259" i="7" s="1"/>
  <c r="BH2259" i="7" s="1"/>
  <c r="BF2158" i="7"/>
  <c r="BG2158" i="7" s="1"/>
  <c r="BH2158" i="7" s="1"/>
  <c r="BF2318" i="7"/>
  <c r="BG2318" i="7" s="1"/>
  <c r="BH2318" i="7" s="1"/>
  <c r="BF2260" i="7"/>
  <c r="BG2260" i="7" s="1"/>
  <c r="BH2260" i="7" s="1"/>
  <c r="BF2319" i="7"/>
  <c r="BG2319" i="7" s="1"/>
  <c r="BH2319" i="7" s="1"/>
  <c r="BF2320" i="7"/>
  <c r="BG2320" i="7" s="1"/>
  <c r="BH2320" i="7" s="1"/>
  <c r="BF2261" i="7"/>
  <c r="BG2261" i="7" s="1"/>
  <c r="BH2261" i="7" s="1"/>
  <c r="BF2262" i="7"/>
  <c r="BG2262" i="7" s="1"/>
  <c r="BH2262" i="7" s="1"/>
  <c r="BF2159" i="7"/>
  <c r="BG2159" i="7" s="1"/>
  <c r="BH2159" i="7" s="1"/>
  <c r="BF2263" i="7"/>
  <c r="BG2263" i="7" s="1"/>
  <c r="BH2263" i="7" s="1"/>
  <c r="BF2160" i="7"/>
  <c r="BG2160" i="7" s="1"/>
  <c r="BH2160" i="7" s="1"/>
  <c r="BF2264" i="7"/>
  <c r="BG2264" i="7" s="1"/>
  <c r="BH2264" i="7" s="1"/>
  <c r="BF2265" i="7"/>
  <c r="BG2265" i="7" s="1"/>
  <c r="BH2265" i="7" s="1"/>
  <c r="BF2321" i="7"/>
  <c r="BG2321" i="7" s="1"/>
  <c r="BH2321" i="7" s="1"/>
  <c r="BF2357" i="7"/>
  <c r="BG2357" i="7" s="1"/>
  <c r="BH2357" i="7" s="1"/>
  <c r="BF2358" i="7"/>
  <c r="BG2358" i="7" s="1"/>
  <c r="BH2358" i="7" s="1"/>
  <c r="BF2266" i="7"/>
  <c r="BG2266" i="7" s="1"/>
  <c r="BH2266" i="7" s="1"/>
  <c r="BF2359" i="7"/>
  <c r="BG2359" i="7" s="1"/>
  <c r="BH2359" i="7" s="1"/>
  <c r="BF2267" i="7"/>
  <c r="BG2267" i="7" s="1"/>
  <c r="BH2267" i="7" s="1"/>
  <c r="BF2360" i="7"/>
  <c r="BG2360" i="7" s="1"/>
  <c r="BH2360" i="7" s="1"/>
  <c r="BF2361" i="7"/>
  <c r="BG2361" i="7" s="1"/>
  <c r="BH2361" i="7" s="1"/>
  <c r="BF2362" i="7"/>
  <c r="BG2362" i="7" s="1"/>
  <c r="BH2362" i="7" s="1"/>
  <c r="BF2363" i="7"/>
  <c r="BG2363" i="7" s="1"/>
  <c r="BH2363" i="7" s="1"/>
  <c r="BF2322" i="7"/>
  <c r="BG2322" i="7" s="1"/>
  <c r="BH2322" i="7" s="1"/>
  <c r="BF2323" i="7"/>
  <c r="BG2323" i="7" s="1"/>
  <c r="BH2323" i="7" s="1"/>
  <c r="BF2324" i="7"/>
  <c r="BG2324" i="7" s="1"/>
  <c r="BH2324" i="7" s="1"/>
  <c r="BF2161" i="7"/>
  <c r="BG2161" i="7" s="1"/>
  <c r="BH2161" i="7" s="1"/>
  <c r="BF2268" i="7"/>
  <c r="BG2268" i="7" s="1"/>
  <c r="BH2268" i="7" s="1"/>
  <c r="BF2364" i="7"/>
  <c r="BG2364" i="7" s="1"/>
  <c r="BH2364" i="7" s="1"/>
  <c r="BF2162" i="7"/>
  <c r="BG2162" i="7" s="1"/>
  <c r="BH2162" i="7" s="1"/>
  <c r="BF2325" i="7"/>
  <c r="BG2325" i="7" s="1"/>
  <c r="BH2325" i="7" s="1"/>
  <c r="BF2326" i="7"/>
  <c r="BG2326" i="7" s="1"/>
  <c r="BH2326" i="7" s="1"/>
  <c r="BF2269" i="7"/>
  <c r="BG2269" i="7" s="1"/>
  <c r="BH2269" i="7" s="1"/>
  <c r="BF2365" i="7"/>
  <c r="BG2365" i="7" s="1"/>
  <c r="BH2365" i="7" s="1"/>
  <c r="BF2327" i="7"/>
  <c r="BG2327" i="7" s="1"/>
  <c r="BH2327" i="7" s="1"/>
  <c r="BF2270" i="7"/>
  <c r="BG2270" i="7" s="1"/>
  <c r="BH2270" i="7" s="1"/>
  <c r="BF2328" i="7"/>
  <c r="BG2328" i="7" s="1"/>
  <c r="BH2328" i="7" s="1"/>
  <c r="BF2329" i="7"/>
  <c r="BG2329" i="7" s="1"/>
  <c r="BH2329" i="7" s="1"/>
  <c r="BF2330" i="7"/>
  <c r="BG2330" i="7" s="1"/>
  <c r="BH2330" i="7" s="1"/>
  <c r="BF2331" i="7"/>
  <c r="BG2331" i="7" s="1"/>
  <c r="BH2331" i="7" s="1"/>
  <c r="BF2163" i="7"/>
  <c r="BG2163" i="7" s="1"/>
  <c r="BH2163" i="7" s="1"/>
  <c r="BF2271" i="7"/>
  <c r="BG2271" i="7" s="1"/>
  <c r="BH2271" i="7" s="1"/>
  <c r="BF2164" i="7"/>
  <c r="BG2164" i="7" s="1"/>
  <c r="BH2164" i="7" s="1"/>
  <c r="BF2332" i="7"/>
  <c r="BG2332" i="7" s="1"/>
  <c r="BH2332" i="7" s="1"/>
  <c r="BF2333" i="7"/>
  <c r="BG2333" i="7" s="1"/>
  <c r="BH2333" i="7" s="1"/>
  <c r="BF2334" i="7"/>
  <c r="BG2334" i="7" s="1"/>
  <c r="BH2334" i="7" s="1"/>
  <c r="BF2272" i="7"/>
  <c r="BG2272" i="7" s="1"/>
  <c r="BH2272" i="7" s="1"/>
  <c r="BF2273" i="7"/>
  <c r="BG2273" i="7" s="1"/>
  <c r="BH2273" i="7" s="1"/>
  <c r="BF2274" i="7"/>
  <c r="BG2274" i="7" s="1"/>
  <c r="BH2274" i="7" s="1"/>
  <c r="BF2275" i="7"/>
  <c r="BG2275" i="7" s="1"/>
  <c r="BH2275" i="7" s="1"/>
  <c r="BF2276" i="7"/>
  <c r="BG2276" i="7" s="1"/>
  <c r="BH2276" i="7" s="1"/>
  <c r="BF2366" i="7"/>
  <c r="BG2366" i="7" s="1"/>
  <c r="BH2366" i="7" s="1"/>
  <c r="BF2335" i="7"/>
  <c r="BG2335" i="7" s="1"/>
  <c r="BH2335" i="7" s="1"/>
  <c r="BF2277" i="7"/>
  <c r="BG2277" i="7" s="1"/>
  <c r="BH2277" i="7" s="1"/>
  <c r="BF2278" i="7"/>
  <c r="BG2278" i="7" s="1"/>
  <c r="BH2278" i="7" s="1"/>
  <c r="BF2279" i="7"/>
  <c r="BG2279" i="7" s="1"/>
  <c r="BH2279" i="7" s="1"/>
  <c r="BF2280" i="7"/>
  <c r="BG2280" i="7" s="1"/>
  <c r="BH2280" i="7" s="1"/>
  <c r="BF2367" i="7"/>
  <c r="BG2367" i="7" s="1"/>
  <c r="BH2367" i="7" s="1"/>
  <c r="BF2368" i="7"/>
  <c r="BG2368" i="7" s="1"/>
  <c r="BH2368" i="7" s="1"/>
  <c r="BF2336" i="7"/>
  <c r="BG2336" i="7" s="1"/>
  <c r="BH2336" i="7" s="1"/>
  <c r="BF2045" i="7"/>
  <c r="BG2045" i="7" s="1"/>
  <c r="BH2045" i="7" s="1"/>
  <c r="BF2281" i="7"/>
  <c r="BG2281" i="7" s="1"/>
  <c r="BH2281" i="7" s="1"/>
  <c r="BF2282" i="7"/>
  <c r="BG2282" i="7" s="1"/>
  <c r="BH2282" i="7" s="1"/>
  <c r="BF2337" i="7"/>
  <c r="BG2337" i="7" s="1"/>
  <c r="BH2337" i="7" s="1"/>
  <c r="BF2283" i="7"/>
  <c r="BG2283" i="7" s="1"/>
  <c r="BH2283" i="7" s="1"/>
  <c r="BF2284" i="7"/>
  <c r="BG2284" i="7" s="1"/>
  <c r="BH2284" i="7" s="1"/>
  <c r="BF2165" i="7"/>
  <c r="BG2165" i="7" s="1"/>
  <c r="BH2165" i="7" s="1"/>
  <c r="BF2285" i="7"/>
  <c r="BG2285" i="7" s="1"/>
  <c r="BH2285" i="7" s="1"/>
  <c r="BF2338" i="7"/>
  <c r="BG2338" i="7" s="1"/>
  <c r="BH2338" i="7" s="1"/>
  <c r="BF2339" i="7"/>
  <c r="BG2339" i="7" s="1"/>
  <c r="BH2339" i="7" s="1"/>
  <c r="BF2166" i="7"/>
  <c r="BG2166" i="7" s="1"/>
  <c r="BH2166" i="7" s="1"/>
  <c r="BF2340" i="7"/>
  <c r="BG2340" i="7" s="1"/>
  <c r="BH2340" i="7" s="1"/>
  <c r="BF2369" i="7"/>
  <c r="BG2369" i="7" s="1"/>
  <c r="BH2369" i="7" s="1"/>
  <c r="BF2286" i="7"/>
  <c r="BG2286" i="7" s="1"/>
  <c r="BH2286" i="7" s="1"/>
  <c r="BF2287" i="7"/>
  <c r="BG2287" i="7" s="1"/>
  <c r="BH2287" i="7" s="1"/>
  <c r="BF2341" i="7"/>
  <c r="BG2341" i="7" s="1"/>
  <c r="BH2341" i="7" s="1"/>
  <c r="BF2342" i="7"/>
  <c r="BG2342" i="7" s="1"/>
  <c r="BH2342" i="7" s="1"/>
  <c r="BF2370" i="7"/>
  <c r="BG2370" i="7" s="1"/>
  <c r="BH2370" i="7" s="1"/>
  <c r="BF2371" i="7"/>
  <c r="BG2371" i="7" s="1"/>
  <c r="BH2371" i="7" s="1"/>
  <c r="BF2343" i="7"/>
  <c r="BG2343" i="7" s="1"/>
  <c r="BH2343" i="7" s="1"/>
  <c r="BF2372" i="7"/>
  <c r="BG2372" i="7" s="1"/>
  <c r="BH2372" i="7" s="1"/>
  <c r="BF2373" i="7"/>
  <c r="BG2373" i="7" s="1"/>
  <c r="BH2373" i="7" s="1"/>
  <c r="BF2374" i="7"/>
  <c r="BG2374" i="7" s="1"/>
  <c r="BH2374" i="7" s="1"/>
  <c r="BF2375" i="7"/>
  <c r="BG2375" i="7" s="1"/>
  <c r="BH2375" i="7" s="1"/>
  <c r="BF2455" i="7"/>
  <c r="BG2455" i="7" s="1"/>
  <c r="BH2455" i="7" s="1"/>
  <c r="BF2376" i="7"/>
  <c r="BG2376" i="7" s="1"/>
  <c r="BH2376" i="7" s="1"/>
  <c r="BF2456" i="7"/>
  <c r="BG2456" i="7" s="1"/>
  <c r="BH2456" i="7" s="1"/>
  <c r="BF2457" i="7"/>
  <c r="BG2457" i="7" s="1"/>
  <c r="BH2457" i="7" s="1"/>
  <c r="BF2377" i="7"/>
  <c r="BG2377" i="7" s="1"/>
  <c r="BH2377" i="7" s="1"/>
  <c r="BF2378" i="7"/>
  <c r="BG2378" i="7" s="1"/>
  <c r="BH2378" i="7" s="1"/>
  <c r="BF2167" i="7"/>
  <c r="BG2167" i="7" s="1"/>
  <c r="BH2167" i="7" s="1"/>
  <c r="BF2344" i="7"/>
  <c r="BG2344" i="7" s="1"/>
  <c r="BH2344" i="7" s="1"/>
  <c r="BF2379" i="7"/>
  <c r="BG2379" i="7" s="1"/>
  <c r="BH2379" i="7" s="1"/>
  <c r="BF2458" i="7"/>
  <c r="BG2458" i="7" s="1"/>
  <c r="BH2458" i="7" s="1"/>
  <c r="BF2288" i="7"/>
  <c r="BG2288" i="7" s="1"/>
  <c r="BH2288" i="7" s="1"/>
  <c r="BF2380" i="7"/>
  <c r="BG2380" i="7" s="1"/>
  <c r="BH2380" i="7" s="1"/>
  <c r="BF2381" i="7"/>
  <c r="BG2381" i="7" s="1"/>
  <c r="BH2381" i="7" s="1"/>
  <c r="BF2289" i="7"/>
  <c r="BG2289" i="7" s="1"/>
  <c r="BH2289" i="7" s="1"/>
  <c r="BF2459" i="7"/>
  <c r="BG2459" i="7" s="1"/>
  <c r="BH2459" i="7" s="1"/>
  <c r="BF2290" i="7"/>
  <c r="BG2290" i="7" s="1"/>
  <c r="BH2290" i="7" s="1"/>
  <c r="BF2382" i="7"/>
  <c r="BG2382" i="7" s="1"/>
  <c r="BH2382" i="7" s="1"/>
  <c r="BF2460" i="7"/>
  <c r="BG2460" i="7" s="1"/>
  <c r="BH2460" i="7" s="1"/>
  <c r="BF2345" i="7"/>
  <c r="BG2345" i="7" s="1"/>
  <c r="BH2345" i="7" s="1"/>
  <c r="BF2291" i="7"/>
  <c r="BG2291" i="7" s="1"/>
  <c r="BH2291" i="7" s="1"/>
  <c r="BF2292" i="7"/>
  <c r="BG2292" i="7" s="1"/>
  <c r="BH2292" i="7" s="1"/>
  <c r="BF2383" i="7"/>
  <c r="BG2383" i="7" s="1"/>
  <c r="BH2383" i="7" s="1"/>
  <c r="BF2046" i="7"/>
  <c r="BG2046" i="7" s="1"/>
  <c r="BH2046" i="7" s="1"/>
  <c r="BF2384" i="7"/>
  <c r="BG2384" i="7" s="1"/>
  <c r="BH2384" i="7" s="1"/>
  <c r="BF2346" i="7"/>
  <c r="BG2346" i="7" s="1"/>
  <c r="BH2346" i="7" s="1"/>
  <c r="BF2385" i="7"/>
  <c r="BG2385" i="7" s="1"/>
  <c r="BH2385" i="7" s="1"/>
  <c r="BF2461" i="7"/>
  <c r="BG2461" i="7" s="1"/>
  <c r="BH2461" i="7" s="1"/>
  <c r="BF2386" i="7"/>
  <c r="BG2386" i="7" s="1"/>
  <c r="BH2386" i="7" s="1"/>
  <c r="BF2168" i="7"/>
  <c r="BG2168" i="7" s="1"/>
  <c r="BH2168" i="7" s="1"/>
  <c r="BF2387" i="7"/>
  <c r="BG2387" i="7" s="1"/>
  <c r="BH2387" i="7" s="1"/>
  <c r="BF2169" i="7"/>
  <c r="BG2169" i="7" s="1"/>
  <c r="BH2169" i="7" s="1"/>
  <c r="BF2388" i="7"/>
  <c r="BG2388" i="7" s="1"/>
  <c r="BH2388" i="7" s="1"/>
  <c r="BF2170" i="7"/>
  <c r="BG2170" i="7" s="1"/>
  <c r="BH2170" i="7" s="1"/>
  <c r="BF2347" i="7"/>
  <c r="BG2347" i="7" s="1"/>
  <c r="BH2347" i="7" s="1"/>
  <c r="BF2389" i="7"/>
  <c r="BG2389" i="7" s="1"/>
  <c r="BH2389" i="7" s="1"/>
  <c r="BF2390" i="7"/>
  <c r="BG2390" i="7" s="1"/>
  <c r="BH2390" i="7" s="1"/>
  <c r="BF2391" i="7"/>
  <c r="BG2391" i="7" s="1"/>
  <c r="BH2391" i="7" s="1"/>
  <c r="BF2462" i="7"/>
  <c r="BG2462" i="7" s="1"/>
  <c r="BH2462" i="7" s="1"/>
  <c r="BF2392" i="7"/>
  <c r="BG2392" i="7" s="1"/>
  <c r="BH2392" i="7" s="1"/>
  <c r="BF2393" i="7"/>
  <c r="BG2393" i="7" s="1"/>
  <c r="BH2393" i="7" s="1"/>
  <c r="BF2463" i="7"/>
  <c r="BG2463" i="7" s="1"/>
  <c r="BH2463" i="7" s="1"/>
  <c r="BF2394" i="7"/>
  <c r="BG2394" i="7" s="1"/>
  <c r="BH2394" i="7" s="1"/>
  <c r="BF2395" i="7"/>
  <c r="BG2395" i="7" s="1"/>
  <c r="BH2395" i="7" s="1"/>
  <c r="BF2396" i="7"/>
  <c r="BG2396" i="7" s="1"/>
  <c r="BH2396" i="7" s="1"/>
  <c r="BF2397" i="7"/>
  <c r="BG2397" i="7" s="1"/>
  <c r="BH2397" i="7" s="1"/>
  <c r="BF2398" i="7"/>
  <c r="BG2398" i="7" s="1"/>
  <c r="BH2398" i="7" s="1"/>
  <c r="BF2464" i="7"/>
  <c r="BG2464" i="7" s="1"/>
  <c r="BH2464" i="7" s="1"/>
  <c r="BF2465" i="7"/>
  <c r="BG2465" i="7" s="1"/>
  <c r="BH2465" i="7" s="1"/>
  <c r="BF2293" i="7"/>
  <c r="BG2293" i="7" s="1"/>
  <c r="BH2293" i="7" s="1"/>
  <c r="BF2399" i="7"/>
  <c r="BG2399" i="7" s="1"/>
  <c r="BH2399" i="7" s="1"/>
  <c r="BF2466" i="7"/>
  <c r="BG2466" i="7" s="1"/>
  <c r="BH2466" i="7" s="1"/>
  <c r="BF2467" i="7"/>
  <c r="BG2467" i="7" s="1"/>
  <c r="BH2467" i="7" s="1"/>
  <c r="BF2400" i="7"/>
  <c r="BG2400" i="7" s="1"/>
  <c r="BH2400" i="7" s="1"/>
  <c r="BF2401" i="7"/>
  <c r="BG2401" i="7" s="1"/>
  <c r="BH2401" i="7" s="1"/>
  <c r="BF2402" i="7"/>
  <c r="BG2402" i="7" s="1"/>
  <c r="BH2402" i="7" s="1"/>
  <c r="BF2468" i="7"/>
  <c r="BG2468" i="7" s="1"/>
  <c r="BH2468" i="7" s="1"/>
  <c r="BF2403" i="7"/>
  <c r="BG2403" i="7" s="1"/>
  <c r="BH2403" i="7" s="1"/>
  <c r="BF2469" i="7"/>
  <c r="BG2469" i="7" s="1"/>
  <c r="BH2469" i="7" s="1"/>
  <c r="BF2470" i="7"/>
  <c r="BG2470" i="7" s="1"/>
  <c r="BH2470" i="7" s="1"/>
  <c r="BF2404" i="7"/>
  <c r="BG2404" i="7" s="1"/>
  <c r="BH2404" i="7" s="1"/>
  <c r="BF1743" i="7"/>
  <c r="BG1743" i="7" s="1"/>
  <c r="BH1743" i="7" s="1"/>
  <c r="BF1887" i="7"/>
  <c r="BG1887" i="7" s="1"/>
  <c r="BH1887" i="7" s="1"/>
  <c r="BF2471" i="7"/>
  <c r="BG2471" i="7" s="1"/>
  <c r="BH2471" i="7" s="1"/>
  <c r="BF2348" i="7"/>
  <c r="BG2348" i="7" s="1"/>
  <c r="BH2348" i="7" s="1"/>
  <c r="BF2405" i="7"/>
  <c r="BG2405" i="7" s="1"/>
  <c r="BH2405" i="7" s="1"/>
  <c r="BF2472" i="7"/>
  <c r="BG2472" i="7" s="1"/>
  <c r="BH2472" i="7" s="1"/>
  <c r="BF2406" i="7"/>
  <c r="BG2406" i="7" s="1"/>
  <c r="BH2406" i="7" s="1"/>
  <c r="BF2407" i="7"/>
  <c r="BG2407" i="7" s="1"/>
  <c r="BH2407" i="7" s="1"/>
  <c r="BF2408" i="7"/>
  <c r="BG2408" i="7" s="1"/>
  <c r="BH2408" i="7" s="1"/>
  <c r="BF2171" i="7"/>
  <c r="BG2171" i="7" s="1"/>
  <c r="BH2171" i="7" s="1"/>
  <c r="BF2473" i="7"/>
  <c r="BG2473" i="7" s="1"/>
  <c r="BH2473" i="7" s="1"/>
  <c r="BF2409" i="7"/>
  <c r="BG2409" i="7" s="1"/>
  <c r="BH2409" i="7" s="1"/>
  <c r="BF2474" i="7"/>
  <c r="BG2474" i="7" s="1"/>
  <c r="BH2474" i="7" s="1"/>
  <c r="BF2475" i="7"/>
  <c r="BG2475" i="7" s="1"/>
  <c r="BH2475" i="7" s="1"/>
  <c r="BF2476" i="7"/>
  <c r="BG2476" i="7" s="1"/>
  <c r="BH2476" i="7" s="1"/>
  <c r="BF2477" i="7"/>
  <c r="BG2477" i="7" s="1"/>
  <c r="BH2477" i="7" s="1"/>
  <c r="BF2172" i="7"/>
  <c r="BG2172" i="7" s="1"/>
  <c r="BH2172" i="7" s="1"/>
  <c r="BF2349" i="7"/>
  <c r="BG2349" i="7" s="1"/>
  <c r="BH2349" i="7" s="1"/>
  <c r="BF2478" i="7"/>
  <c r="BG2478" i="7" s="1"/>
  <c r="BH2478" i="7" s="1"/>
  <c r="BF2350" i="7"/>
  <c r="BG2350" i="7" s="1"/>
  <c r="BH2350" i="7" s="1"/>
  <c r="BF2479" i="7"/>
  <c r="BG2479" i="7" s="1"/>
  <c r="BH2479" i="7" s="1"/>
  <c r="BF2294" i="7"/>
  <c r="BG2294" i="7" s="1"/>
  <c r="BH2294" i="7" s="1"/>
  <c r="BF2410" i="7"/>
  <c r="BG2410" i="7" s="1"/>
  <c r="BH2410" i="7" s="1"/>
  <c r="BF2173" i="7"/>
  <c r="BG2173" i="7" s="1"/>
  <c r="BH2173" i="7" s="1"/>
  <c r="BF2351" i="7"/>
  <c r="BG2351" i="7" s="1"/>
  <c r="BH2351" i="7" s="1"/>
  <c r="BF2411" i="7"/>
  <c r="BG2411" i="7" s="1"/>
  <c r="BH2411" i="7" s="1"/>
  <c r="BF2412" i="7"/>
  <c r="BG2412" i="7" s="1"/>
  <c r="BH2412" i="7" s="1"/>
  <c r="BF2413" i="7"/>
  <c r="BG2413" i="7" s="1"/>
  <c r="BH2413" i="7" s="1"/>
  <c r="BF2480" i="7"/>
  <c r="BG2480" i="7" s="1"/>
  <c r="BH2480" i="7" s="1"/>
  <c r="BF2352" i="7"/>
  <c r="BG2352" i="7" s="1"/>
  <c r="BH2352" i="7" s="1"/>
  <c r="BF2414" i="7"/>
  <c r="BG2414" i="7" s="1"/>
  <c r="BH2414" i="7" s="1"/>
  <c r="BF2415" i="7"/>
  <c r="BG2415" i="7" s="1"/>
  <c r="BH2415" i="7" s="1"/>
  <c r="BF2416" i="7"/>
  <c r="BG2416" i="7" s="1"/>
  <c r="BH2416" i="7" s="1"/>
  <c r="BF2417" i="7"/>
  <c r="BG2417" i="7" s="1"/>
  <c r="BH2417" i="7" s="1"/>
  <c r="BF2295" i="7"/>
  <c r="BG2295" i="7" s="1"/>
  <c r="BH2295" i="7" s="1"/>
  <c r="BF2481" i="7"/>
  <c r="BG2481" i="7" s="1"/>
  <c r="BH2481" i="7" s="1"/>
  <c r="BF2418" i="7"/>
  <c r="BG2418" i="7" s="1"/>
  <c r="BH2418" i="7" s="1"/>
  <c r="BF2419" i="7"/>
  <c r="BG2419" i="7" s="1"/>
  <c r="BH2419" i="7" s="1"/>
  <c r="BF2353" i="7"/>
  <c r="BG2353" i="7" s="1"/>
  <c r="BH2353" i="7" s="1"/>
  <c r="BF2047" i="7"/>
  <c r="BG2047" i="7" s="1"/>
  <c r="BH2047" i="7" s="1"/>
  <c r="BF2420" i="7"/>
  <c r="BG2420" i="7" s="1"/>
  <c r="BH2420" i="7" s="1"/>
  <c r="BF2174" i="7"/>
  <c r="BG2174" i="7" s="1"/>
  <c r="BH2174" i="7" s="1"/>
  <c r="BF2421" i="7"/>
  <c r="BG2421" i="7" s="1"/>
  <c r="BH2421" i="7" s="1"/>
  <c r="BF2422" i="7"/>
  <c r="BG2422" i="7" s="1"/>
  <c r="BH2422" i="7" s="1"/>
  <c r="BF2482" i="7"/>
  <c r="BG2482" i="7" s="1"/>
  <c r="BH2482" i="7" s="1"/>
  <c r="BF2423" i="7"/>
  <c r="BG2423" i="7" s="1"/>
  <c r="BH2423" i="7" s="1"/>
  <c r="BF2483" i="7"/>
  <c r="BG2483" i="7" s="1"/>
  <c r="BH2483" i="7" s="1"/>
  <c r="BF2296" i="7"/>
  <c r="BG2296" i="7" s="1"/>
  <c r="BH2296" i="7" s="1"/>
  <c r="BF2297" i="7"/>
  <c r="BG2297" i="7" s="1"/>
  <c r="BH2297" i="7" s="1"/>
  <c r="BF2424" i="7"/>
  <c r="BG2424" i="7" s="1"/>
  <c r="BH2424" i="7" s="1"/>
  <c r="BF2484" i="7"/>
  <c r="BG2484" i="7" s="1"/>
  <c r="BH2484" i="7" s="1"/>
  <c r="BF2485" i="7"/>
  <c r="BG2485" i="7" s="1"/>
  <c r="BH2485" i="7" s="1"/>
  <c r="BF2425" i="7"/>
  <c r="BG2425" i="7" s="1"/>
  <c r="BH2425" i="7" s="1"/>
  <c r="BF2426" i="7"/>
  <c r="BG2426" i="7" s="1"/>
  <c r="BH2426" i="7" s="1"/>
  <c r="BF2427" i="7"/>
  <c r="BG2427" i="7" s="1"/>
  <c r="BH2427" i="7" s="1"/>
  <c r="BF2354" i="7"/>
  <c r="BG2354" i="7" s="1"/>
  <c r="BH2354" i="7" s="1"/>
  <c r="BF2486" i="7"/>
  <c r="BG2486" i="7" s="1"/>
  <c r="BH2486" i="7" s="1"/>
  <c r="BF2569" i="7"/>
  <c r="BG2569" i="7" s="1"/>
  <c r="BH2569" i="7" s="1"/>
  <c r="BF2428" i="7"/>
  <c r="BG2428" i="7" s="1"/>
  <c r="BH2428" i="7" s="1"/>
  <c r="BF2570" i="7"/>
  <c r="BG2570" i="7" s="1"/>
  <c r="BH2570" i="7" s="1"/>
  <c r="BF2355" i="7"/>
  <c r="BG2355" i="7" s="1"/>
  <c r="BH2355" i="7" s="1"/>
  <c r="BF2487" i="7"/>
  <c r="BG2487" i="7" s="1"/>
  <c r="BH2487" i="7" s="1"/>
  <c r="BF2488" i="7"/>
  <c r="BG2488" i="7" s="1"/>
  <c r="BH2488" i="7" s="1"/>
  <c r="BF2489" i="7"/>
  <c r="BG2489" i="7" s="1"/>
  <c r="BH2489" i="7" s="1"/>
  <c r="BF2490" i="7"/>
  <c r="BG2490" i="7" s="1"/>
  <c r="BH2490" i="7" s="1"/>
  <c r="BF2429" i="7"/>
  <c r="BG2429" i="7" s="1"/>
  <c r="BH2429" i="7" s="1"/>
  <c r="BF2571" i="7"/>
  <c r="BG2571" i="7" s="1"/>
  <c r="BH2571" i="7" s="1"/>
  <c r="BF2491" i="7"/>
  <c r="BG2491" i="7" s="1"/>
  <c r="BH2491" i="7" s="1"/>
  <c r="BF1559" i="7"/>
  <c r="BG1559" i="7" s="1"/>
  <c r="BH1559" i="7" s="1"/>
  <c r="BF2572" i="7"/>
  <c r="BG2572" i="7" s="1"/>
  <c r="BH2572" i="7" s="1"/>
  <c r="BF2573" i="7"/>
  <c r="BG2573" i="7" s="1"/>
  <c r="BH2573" i="7" s="1"/>
  <c r="BF2492" i="7"/>
  <c r="BG2492" i="7" s="1"/>
  <c r="BH2492" i="7" s="1"/>
  <c r="BF2493" i="7"/>
  <c r="BG2493" i="7" s="1"/>
  <c r="BH2493" i="7" s="1"/>
  <c r="BF2574" i="7"/>
  <c r="BG2574" i="7" s="1"/>
  <c r="BH2574" i="7" s="1"/>
  <c r="BF2575" i="7"/>
  <c r="BG2575" i="7" s="1"/>
  <c r="BH2575" i="7" s="1"/>
  <c r="BF2494" i="7"/>
  <c r="BG2494" i="7" s="1"/>
  <c r="BH2494" i="7" s="1"/>
  <c r="BF2495" i="7"/>
  <c r="BG2495" i="7" s="1"/>
  <c r="BH2495" i="7" s="1"/>
  <c r="BF2430" i="7"/>
  <c r="BG2430" i="7" s="1"/>
  <c r="BH2430" i="7" s="1"/>
  <c r="BF1560" i="7"/>
  <c r="BG1560" i="7" s="1"/>
  <c r="BH1560" i="7" s="1"/>
  <c r="BF2496" i="7"/>
  <c r="BG2496" i="7" s="1"/>
  <c r="BH2496" i="7" s="1"/>
  <c r="BF2497" i="7"/>
  <c r="BG2497" i="7" s="1"/>
  <c r="BH2497" i="7" s="1"/>
  <c r="BF2498" i="7"/>
  <c r="BG2498" i="7" s="1"/>
  <c r="BH2498" i="7" s="1"/>
  <c r="BF2431" i="7"/>
  <c r="BG2431" i="7" s="1"/>
  <c r="BH2431" i="7" s="1"/>
  <c r="BF2432" i="7"/>
  <c r="BG2432" i="7" s="1"/>
  <c r="BH2432" i="7" s="1"/>
  <c r="BF2499" i="7"/>
  <c r="BG2499" i="7" s="1"/>
  <c r="BH2499" i="7" s="1"/>
  <c r="BF2433" i="7"/>
  <c r="BG2433" i="7" s="1"/>
  <c r="BH2433" i="7" s="1"/>
  <c r="BF2500" i="7"/>
  <c r="BG2500" i="7" s="1"/>
  <c r="BH2500" i="7" s="1"/>
  <c r="BF2501" i="7"/>
  <c r="BG2501" i="7" s="1"/>
  <c r="BH2501" i="7" s="1"/>
  <c r="BF2502" i="7"/>
  <c r="BG2502" i="7" s="1"/>
  <c r="BH2502" i="7" s="1"/>
  <c r="BF2576" i="7"/>
  <c r="BG2576" i="7" s="1"/>
  <c r="BH2576" i="7" s="1"/>
  <c r="BF2503" i="7"/>
  <c r="BG2503" i="7" s="1"/>
  <c r="BH2503" i="7" s="1"/>
  <c r="BF2577" i="7"/>
  <c r="BG2577" i="7" s="1"/>
  <c r="BH2577" i="7" s="1"/>
  <c r="BF2504" i="7"/>
  <c r="BG2504" i="7" s="1"/>
  <c r="BH2504" i="7" s="1"/>
  <c r="BF2505" i="7"/>
  <c r="BG2505" i="7" s="1"/>
  <c r="BH2505" i="7" s="1"/>
  <c r="BF2578" i="7"/>
  <c r="BG2578" i="7" s="1"/>
  <c r="BH2578" i="7" s="1"/>
  <c r="BF2579" i="7"/>
  <c r="BG2579" i="7" s="1"/>
  <c r="BH2579" i="7" s="1"/>
  <c r="BF2580" i="7"/>
  <c r="BG2580" i="7" s="1"/>
  <c r="BH2580" i="7" s="1"/>
  <c r="BF2356" i="7"/>
  <c r="BG2356" i="7" s="1"/>
  <c r="BH2356" i="7" s="1"/>
  <c r="BF2434" i="7"/>
  <c r="BG2434" i="7" s="1"/>
  <c r="BH2434" i="7" s="1"/>
  <c r="BF1252" i="7"/>
  <c r="BG1252" i="7" s="1"/>
  <c r="BH1252" i="7" s="1"/>
  <c r="BF1253" i="7"/>
  <c r="BG1253" i="7" s="1"/>
  <c r="BH1253" i="7" s="1"/>
  <c r="BF2581" i="7"/>
  <c r="BG2581" i="7" s="1"/>
  <c r="BH2581" i="7" s="1"/>
  <c r="BF2582" i="7"/>
  <c r="BG2582" i="7" s="1"/>
  <c r="BH2582" i="7" s="1"/>
  <c r="BF2435" i="7"/>
  <c r="BG2435" i="7" s="1"/>
  <c r="BH2435" i="7" s="1"/>
  <c r="BF2583" i="7"/>
  <c r="BG2583" i="7" s="1"/>
  <c r="BH2583" i="7" s="1"/>
  <c r="BF2584" i="7"/>
  <c r="BG2584" i="7" s="1"/>
  <c r="BH2584" i="7" s="1"/>
  <c r="BF2585" i="7"/>
  <c r="BG2585" i="7" s="1"/>
  <c r="BH2585" i="7" s="1"/>
  <c r="BF2298" i="7"/>
  <c r="BG2298" i="7" s="1"/>
  <c r="BH2298" i="7" s="1"/>
  <c r="BF2506" i="7"/>
  <c r="BG2506" i="7" s="1"/>
  <c r="BH2506" i="7" s="1"/>
  <c r="BF2507" i="7"/>
  <c r="BG2507" i="7" s="1"/>
  <c r="BH2507" i="7" s="1"/>
  <c r="BF2175" i="7"/>
  <c r="BG2175" i="7" s="1"/>
  <c r="BH2175" i="7" s="1"/>
  <c r="BF2508" i="7"/>
  <c r="BG2508" i="7" s="1"/>
  <c r="BH2508" i="7" s="1"/>
  <c r="BF2509" i="7"/>
  <c r="BG2509" i="7" s="1"/>
  <c r="BH2509" i="7" s="1"/>
  <c r="BF2586" i="7"/>
  <c r="BG2586" i="7" s="1"/>
  <c r="BH2586" i="7" s="1"/>
  <c r="BF2510" i="7"/>
  <c r="BG2510" i="7" s="1"/>
  <c r="BH2510" i="7" s="1"/>
  <c r="BF2436" i="7"/>
  <c r="BG2436" i="7" s="1"/>
  <c r="BH2436" i="7" s="1"/>
  <c r="BF2437" i="7"/>
  <c r="BG2437" i="7" s="1"/>
  <c r="BH2437" i="7" s="1"/>
  <c r="BF2438" i="7"/>
  <c r="BG2438" i="7" s="1"/>
  <c r="BH2438" i="7" s="1"/>
  <c r="BF2511" i="7"/>
  <c r="BG2511" i="7" s="1"/>
  <c r="BH2511" i="7" s="1"/>
  <c r="BF2512" i="7"/>
  <c r="BG2512" i="7" s="1"/>
  <c r="BH2512" i="7" s="1"/>
  <c r="BF2513" i="7"/>
  <c r="BG2513" i="7" s="1"/>
  <c r="BH2513" i="7" s="1"/>
  <c r="BF2587" i="7"/>
  <c r="BG2587" i="7" s="1"/>
  <c r="BH2587" i="7" s="1"/>
  <c r="BF2588" i="7"/>
  <c r="BG2588" i="7" s="1"/>
  <c r="BH2588" i="7" s="1"/>
  <c r="BF2589" i="7"/>
  <c r="BG2589" i="7" s="1"/>
  <c r="BH2589" i="7" s="1"/>
  <c r="BF2514" i="7"/>
  <c r="BG2514" i="7" s="1"/>
  <c r="BH2514" i="7" s="1"/>
  <c r="BF2590" i="7"/>
  <c r="BG2590" i="7" s="1"/>
  <c r="BH2590" i="7" s="1"/>
  <c r="BF2591" i="7"/>
  <c r="BG2591" i="7" s="1"/>
  <c r="BH2591" i="7" s="1"/>
  <c r="BF2515" i="7"/>
  <c r="BG2515" i="7" s="1"/>
  <c r="BH2515" i="7" s="1"/>
  <c r="BF2592" i="7"/>
  <c r="BG2592" i="7" s="1"/>
  <c r="BH2592" i="7" s="1"/>
  <c r="BF2516" i="7"/>
  <c r="BG2516" i="7" s="1"/>
  <c r="BH2516" i="7" s="1"/>
  <c r="BF2517" i="7"/>
  <c r="BG2517" i="7" s="1"/>
  <c r="BH2517" i="7" s="1"/>
  <c r="BF2593" i="7"/>
  <c r="BG2593" i="7" s="1"/>
  <c r="BH2593" i="7" s="1"/>
  <c r="BF2594" i="7"/>
  <c r="BG2594" i="7" s="1"/>
  <c r="BH2594" i="7" s="1"/>
  <c r="BF2595" i="7"/>
  <c r="BG2595" i="7" s="1"/>
  <c r="BH2595" i="7" s="1"/>
  <c r="BF2596" i="7"/>
  <c r="BG2596" i="7" s="1"/>
  <c r="BH2596" i="7" s="1"/>
  <c r="BF2597" i="7"/>
  <c r="BG2597" i="7" s="1"/>
  <c r="BH2597" i="7" s="1"/>
  <c r="BF2518" i="7"/>
  <c r="BG2518" i="7" s="1"/>
  <c r="BH2518" i="7" s="1"/>
  <c r="BF2598" i="7"/>
  <c r="BG2598" i="7" s="1"/>
  <c r="BH2598" i="7" s="1"/>
  <c r="BF2599" i="7"/>
  <c r="BG2599" i="7" s="1"/>
  <c r="BH2599" i="7" s="1"/>
  <c r="BF2600" i="7"/>
  <c r="BG2600" i="7" s="1"/>
  <c r="BH2600" i="7" s="1"/>
  <c r="BF2176" i="7"/>
  <c r="BG2176" i="7" s="1"/>
  <c r="BH2176" i="7" s="1"/>
  <c r="BF2601" i="7"/>
  <c r="BG2601" i="7" s="1"/>
  <c r="BH2601" i="7" s="1"/>
  <c r="BF2519" i="7"/>
  <c r="BG2519" i="7" s="1"/>
  <c r="BH2519" i="7" s="1"/>
  <c r="BF2602" i="7"/>
  <c r="BG2602" i="7" s="1"/>
  <c r="BH2602" i="7" s="1"/>
  <c r="BF2520" i="7"/>
  <c r="BG2520" i="7" s="1"/>
  <c r="BH2520" i="7" s="1"/>
  <c r="BF2299" i="7"/>
  <c r="BG2299" i="7" s="1"/>
  <c r="BH2299" i="7" s="1"/>
  <c r="BF2521" i="7"/>
  <c r="BG2521" i="7" s="1"/>
  <c r="BH2521" i="7" s="1"/>
  <c r="BF2439" i="7"/>
  <c r="BG2439" i="7" s="1"/>
  <c r="BH2439" i="7" s="1"/>
  <c r="BF2522" i="7"/>
  <c r="BG2522" i="7" s="1"/>
  <c r="BH2522" i="7" s="1"/>
  <c r="BF2603" i="7"/>
  <c r="BG2603" i="7" s="1"/>
  <c r="BH2603" i="7" s="1"/>
  <c r="BF2440" i="7"/>
  <c r="BG2440" i="7" s="1"/>
  <c r="BH2440" i="7" s="1"/>
  <c r="BF2523" i="7"/>
  <c r="BG2523" i="7" s="1"/>
  <c r="BH2523" i="7" s="1"/>
  <c r="BF2441" i="7"/>
  <c r="BG2441" i="7" s="1"/>
  <c r="BH2441" i="7" s="1"/>
  <c r="BF2442" i="7"/>
  <c r="BG2442" i="7" s="1"/>
  <c r="BH2442" i="7" s="1"/>
  <c r="BF2604" i="7"/>
  <c r="BG2604" i="7" s="1"/>
  <c r="BH2604" i="7" s="1"/>
  <c r="BF2524" i="7"/>
  <c r="BG2524" i="7" s="1"/>
  <c r="BH2524" i="7" s="1"/>
  <c r="BF2605" i="7"/>
  <c r="BG2605" i="7" s="1"/>
  <c r="BH2605" i="7" s="1"/>
  <c r="BF2525" i="7"/>
  <c r="BG2525" i="7" s="1"/>
  <c r="BH2525" i="7" s="1"/>
  <c r="BF2443" i="7"/>
  <c r="BG2443" i="7" s="1"/>
  <c r="BH2443" i="7" s="1"/>
  <c r="BF2526" i="7"/>
  <c r="BG2526" i="7" s="1"/>
  <c r="BH2526" i="7" s="1"/>
  <c r="BF2527" i="7"/>
  <c r="BG2527" i="7" s="1"/>
  <c r="BH2527" i="7" s="1"/>
  <c r="BF2444" i="7"/>
  <c r="BG2444" i="7" s="1"/>
  <c r="BH2444" i="7" s="1"/>
  <c r="BF2445" i="7"/>
  <c r="BG2445" i="7" s="1"/>
  <c r="BH2445" i="7" s="1"/>
  <c r="BF2528" i="7"/>
  <c r="BG2528" i="7" s="1"/>
  <c r="BH2528" i="7" s="1"/>
  <c r="BF2446" i="7"/>
  <c r="BG2446" i="7" s="1"/>
  <c r="BH2446" i="7" s="1"/>
  <c r="BF2529" i="7"/>
  <c r="BG2529" i="7" s="1"/>
  <c r="BH2529" i="7" s="1"/>
  <c r="BF2530" i="7"/>
  <c r="BG2530" i="7" s="1"/>
  <c r="BH2530" i="7" s="1"/>
  <c r="BF2531" i="7"/>
  <c r="BG2531" i="7" s="1"/>
  <c r="BH2531" i="7" s="1"/>
  <c r="BF2606" i="7"/>
  <c r="BG2606" i="7" s="1"/>
  <c r="BH2606" i="7" s="1"/>
  <c r="BF2607" i="7"/>
  <c r="BG2607" i="7" s="1"/>
  <c r="BH2607" i="7" s="1"/>
  <c r="BF2532" i="7"/>
  <c r="BG2532" i="7" s="1"/>
  <c r="BH2532" i="7" s="1"/>
  <c r="BF2608" i="7"/>
  <c r="BG2608" i="7" s="1"/>
  <c r="BH2608" i="7" s="1"/>
  <c r="BF2533" i="7"/>
  <c r="BG2533" i="7" s="1"/>
  <c r="BH2533" i="7" s="1"/>
  <c r="BF2534" i="7"/>
  <c r="BG2534" i="7" s="1"/>
  <c r="BH2534" i="7" s="1"/>
  <c r="BF2535" i="7"/>
  <c r="BG2535" i="7" s="1"/>
  <c r="BH2535" i="7" s="1"/>
  <c r="BF2609" i="7"/>
  <c r="BG2609" i="7" s="1"/>
  <c r="BH2609" i="7" s="1"/>
  <c r="BF2048" i="7"/>
  <c r="BG2048" i="7" s="1"/>
  <c r="BH2048" i="7" s="1"/>
  <c r="BF2536" i="7"/>
  <c r="BG2536" i="7" s="1"/>
  <c r="BH2536" i="7" s="1"/>
  <c r="BF2447" i="7"/>
  <c r="BG2447" i="7" s="1"/>
  <c r="BH2447" i="7" s="1"/>
  <c r="BF2448" i="7"/>
  <c r="BG2448" i="7" s="1"/>
  <c r="BH2448" i="7" s="1"/>
  <c r="BF2537" i="7"/>
  <c r="BG2537" i="7" s="1"/>
  <c r="BH2537" i="7" s="1"/>
  <c r="BF2610" i="7"/>
  <c r="BG2610" i="7" s="1"/>
  <c r="BH2610" i="7" s="1"/>
  <c r="BF2538" i="7"/>
  <c r="BG2538" i="7" s="1"/>
  <c r="BH2538" i="7" s="1"/>
  <c r="BF2449" i="7"/>
  <c r="BG2449" i="7" s="1"/>
  <c r="BH2449" i="7" s="1"/>
  <c r="BF2539" i="7"/>
  <c r="BG2539" i="7" s="1"/>
  <c r="BH2539" i="7" s="1"/>
  <c r="BF2540" i="7"/>
  <c r="BG2540" i="7" s="1"/>
  <c r="BH2540" i="7" s="1"/>
  <c r="BF2611" i="7"/>
  <c r="BG2611" i="7" s="1"/>
  <c r="BH2611" i="7" s="1"/>
  <c r="BF2696" i="7"/>
  <c r="BG2696" i="7" s="1"/>
  <c r="BH2696" i="7" s="1"/>
  <c r="BF2612" i="7"/>
  <c r="BG2612" i="7" s="1"/>
  <c r="BH2612" i="7" s="1"/>
  <c r="BF2613" i="7"/>
  <c r="BG2613" i="7" s="1"/>
  <c r="BH2613" i="7" s="1"/>
  <c r="BF2697" i="7"/>
  <c r="BG2697" i="7" s="1"/>
  <c r="BH2697" i="7" s="1"/>
  <c r="BF2614" i="7"/>
  <c r="BG2614" i="7" s="1"/>
  <c r="BH2614" i="7" s="1"/>
  <c r="BF2615" i="7"/>
  <c r="BG2615" i="7" s="1"/>
  <c r="BH2615" i="7" s="1"/>
  <c r="BF2616" i="7"/>
  <c r="BG2616" i="7" s="1"/>
  <c r="BH2616" i="7" s="1"/>
  <c r="BF2617" i="7"/>
  <c r="BG2617" i="7" s="1"/>
  <c r="BH2617" i="7" s="1"/>
  <c r="BF2541" i="7"/>
  <c r="BG2541" i="7" s="1"/>
  <c r="BH2541" i="7" s="1"/>
  <c r="BF2618" i="7"/>
  <c r="BG2618" i="7" s="1"/>
  <c r="BH2618" i="7" s="1"/>
  <c r="BF2619" i="7"/>
  <c r="BG2619" i="7" s="1"/>
  <c r="BH2619" i="7" s="1"/>
  <c r="BF2620" i="7"/>
  <c r="BG2620" i="7" s="1"/>
  <c r="BH2620" i="7" s="1"/>
  <c r="BF2542" i="7"/>
  <c r="BG2542" i="7" s="1"/>
  <c r="BH2542" i="7" s="1"/>
  <c r="BF2621" i="7"/>
  <c r="BG2621" i="7" s="1"/>
  <c r="BH2621" i="7" s="1"/>
  <c r="BF2698" i="7"/>
  <c r="BG2698" i="7" s="1"/>
  <c r="BH2698" i="7" s="1"/>
  <c r="BF2450" i="7"/>
  <c r="BG2450" i="7" s="1"/>
  <c r="BH2450" i="7" s="1"/>
  <c r="BF2622" i="7"/>
  <c r="BG2622" i="7" s="1"/>
  <c r="BH2622" i="7" s="1"/>
  <c r="BF2699" i="7"/>
  <c r="BG2699" i="7" s="1"/>
  <c r="BH2699" i="7" s="1"/>
  <c r="BF2300" i="7"/>
  <c r="BG2300" i="7" s="1"/>
  <c r="BH2300" i="7" s="1"/>
  <c r="BF2623" i="7"/>
  <c r="BG2623" i="7" s="1"/>
  <c r="BH2623" i="7" s="1"/>
  <c r="BF2624" i="7"/>
  <c r="BG2624" i="7" s="1"/>
  <c r="BH2624" i="7" s="1"/>
  <c r="BF2625" i="7"/>
  <c r="BG2625" i="7" s="1"/>
  <c r="BH2625" i="7" s="1"/>
  <c r="BF2626" i="7"/>
  <c r="BG2626" i="7" s="1"/>
  <c r="BH2626" i="7" s="1"/>
  <c r="BF2627" i="7"/>
  <c r="BG2627" i="7" s="1"/>
  <c r="BH2627" i="7" s="1"/>
  <c r="BF2628" i="7"/>
  <c r="BG2628" i="7" s="1"/>
  <c r="BH2628" i="7" s="1"/>
  <c r="BF2629" i="7"/>
  <c r="BG2629" i="7" s="1"/>
  <c r="BH2629" i="7" s="1"/>
  <c r="BF2700" i="7"/>
  <c r="BG2700" i="7" s="1"/>
  <c r="BH2700" i="7" s="1"/>
  <c r="BF2630" i="7"/>
  <c r="BG2630" i="7" s="1"/>
  <c r="BH2630" i="7" s="1"/>
  <c r="BF2543" i="7"/>
  <c r="BG2543" i="7" s="1"/>
  <c r="BH2543" i="7" s="1"/>
  <c r="BF2544" i="7"/>
  <c r="BG2544" i="7" s="1"/>
  <c r="BH2544" i="7" s="1"/>
  <c r="BF2701" i="7"/>
  <c r="BG2701" i="7" s="1"/>
  <c r="BH2701" i="7" s="1"/>
  <c r="BF2702" i="7"/>
  <c r="BG2702" i="7" s="1"/>
  <c r="BH2702" i="7" s="1"/>
  <c r="BF2631" i="7"/>
  <c r="BG2631" i="7" s="1"/>
  <c r="BH2631" i="7" s="1"/>
  <c r="BF2703" i="7"/>
  <c r="BG2703" i="7" s="1"/>
  <c r="BH2703" i="7" s="1"/>
  <c r="BF2704" i="7"/>
  <c r="BG2704" i="7" s="1"/>
  <c r="BH2704" i="7" s="1"/>
  <c r="BF2705" i="7"/>
  <c r="BG2705" i="7" s="1"/>
  <c r="BH2705" i="7" s="1"/>
  <c r="BF2632" i="7"/>
  <c r="BG2632" i="7" s="1"/>
  <c r="BH2632" i="7" s="1"/>
  <c r="BF2633" i="7"/>
  <c r="BG2633" i="7" s="1"/>
  <c r="BH2633" i="7" s="1"/>
  <c r="BF2634" i="7"/>
  <c r="BG2634" i="7" s="1"/>
  <c r="BH2634" i="7" s="1"/>
  <c r="BF2545" i="7"/>
  <c r="BG2545" i="7" s="1"/>
  <c r="BH2545" i="7" s="1"/>
  <c r="BF2635" i="7"/>
  <c r="BG2635" i="7" s="1"/>
  <c r="BH2635" i="7" s="1"/>
  <c r="BF2706" i="7"/>
  <c r="BG2706" i="7" s="1"/>
  <c r="BH2706" i="7" s="1"/>
  <c r="BF2636" i="7"/>
  <c r="BG2636" i="7" s="1"/>
  <c r="BH2636" i="7" s="1"/>
  <c r="BF2707" i="7"/>
  <c r="BG2707" i="7" s="1"/>
  <c r="BH2707" i="7" s="1"/>
  <c r="BF2546" i="7"/>
  <c r="BG2546" i="7" s="1"/>
  <c r="BH2546" i="7" s="1"/>
  <c r="BF2637" i="7"/>
  <c r="BG2637" i="7" s="1"/>
  <c r="BH2637" i="7" s="1"/>
  <c r="BF2547" i="7"/>
  <c r="BG2547" i="7" s="1"/>
  <c r="BH2547" i="7" s="1"/>
  <c r="BF2638" i="7"/>
  <c r="BG2638" i="7" s="1"/>
  <c r="BH2638" i="7" s="1"/>
  <c r="BF2548" i="7"/>
  <c r="BG2548" i="7" s="1"/>
  <c r="BH2548" i="7" s="1"/>
  <c r="BF2549" i="7"/>
  <c r="BG2549" i="7" s="1"/>
  <c r="BH2549" i="7" s="1"/>
  <c r="BF2550" i="7"/>
  <c r="BG2550" i="7" s="1"/>
  <c r="BH2550" i="7" s="1"/>
  <c r="BF2708" i="7"/>
  <c r="BG2708" i="7" s="1"/>
  <c r="BH2708" i="7" s="1"/>
  <c r="BF2639" i="7"/>
  <c r="BG2639" i="7" s="1"/>
  <c r="BH2639" i="7" s="1"/>
  <c r="BF2301" i="7"/>
  <c r="BG2301" i="7" s="1"/>
  <c r="BH2301" i="7" s="1"/>
  <c r="BF2640" i="7"/>
  <c r="BG2640" i="7" s="1"/>
  <c r="BH2640" i="7" s="1"/>
  <c r="BF2641" i="7"/>
  <c r="BG2641" i="7" s="1"/>
  <c r="BH2641" i="7" s="1"/>
  <c r="BF2642" i="7"/>
  <c r="BG2642" i="7" s="1"/>
  <c r="BH2642" i="7" s="1"/>
  <c r="BF2551" i="7"/>
  <c r="BG2551" i="7" s="1"/>
  <c r="BH2551" i="7" s="1"/>
  <c r="BF2643" i="7"/>
  <c r="BG2643" i="7" s="1"/>
  <c r="BH2643" i="7" s="1"/>
  <c r="BF2302" i="7"/>
  <c r="BG2302" i="7" s="1"/>
  <c r="BH2302" i="7" s="1"/>
  <c r="BF2644" i="7"/>
  <c r="BG2644" i="7" s="1"/>
  <c r="BH2644" i="7" s="1"/>
  <c r="BF2645" i="7"/>
  <c r="BG2645" i="7" s="1"/>
  <c r="BH2645" i="7" s="1"/>
  <c r="BF2646" i="7"/>
  <c r="BG2646" i="7" s="1"/>
  <c r="BH2646" i="7" s="1"/>
  <c r="BF2647" i="7"/>
  <c r="BG2647" i="7" s="1"/>
  <c r="BH2647" i="7" s="1"/>
  <c r="BF2648" i="7"/>
  <c r="BG2648" i="7" s="1"/>
  <c r="BH2648" i="7" s="1"/>
  <c r="BF2709" i="7"/>
  <c r="BG2709" i="7" s="1"/>
  <c r="BH2709" i="7" s="1"/>
  <c r="BF2649" i="7"/>
  <c r="BG2649" i="7" s="1"/>
  <c r="BH2649" i="7" s="1"/>
  <c r="BF2650" i="7"/>
  <c r="BG2650" i="7" s="1"/>
  <c r="BH2650" i="7" s="1"/>
  <c r="BF2651" i="7"/>
  <c r="BG2651" i="7" s="1"/>
  <c r="BH2651" i="7" s="1"/>
  <c r="BF2710" i="7"/>
  <c r="BG2710" i="7" s="1"/>
  <c r="BH2710" i="7" s="1"/>
  <c r="BF2652" i="7"/>
  <c r="BG2652" i="7" s="1"/>
  <c r="BH2652" i="7" s="1"/>
  <c r="BF2711" i="7"/>
  <c r="BG2711" i="7" s="1"/>
  <c r="BH2711" i="7" s="1"/>
  <c r="BF2653" i="7"/>
  <c r="BG2653" i="7" s="1"/>
  <c r="BH2653" i="7" s="1"/>
  <c r="BF2552" i="7"/>
  <c r="BG2552" i="7" s="1"/>
  <c r="BH2552" i="7" s="1"/>
  <c r="BF2712" i="7"/>
  <c r="BG2712" i="7" s="1"/>
  <c r="BH2712" i="7" s="1"/>
  <c r="BF2713" i="7"/>
  <c r="BG2713" i="7" s="1"/>
  <c r="BH2713" i="7" s="1"/>
  <c r="BF2714" i="7"/>
  <c r="BG2714" i="7" s="1"/>
  <c r="BH2714" i="7" s="1"/>
  <c r="BF2715" i="7"/>
  <c r="BG2715" i="7" s="1"/>
  <c r="BH2715" i="7" s="1"/>
  <c r="BF2716" i="7"/>
  <c r="BG2716" i="7" s="1"/>
  <c r="BH2716" i="7" s="1"/>
  <c r="BF2654" i="7"/>
  <c r="BG2654" i="7" s="1"/>
  <c r="BH2654" i="7" s="1"/>
  <c r="BF2655" i="7"/>
  <c r="BG2655" i="7" s="1"/>
  <c r="BH2655" i="7" s="1"/>
  <c r="BF2656" i="7"/>
  <c r="BG2656" i="7" s="1"/>
  <c r="BH2656" i="7" s="1"/>
  <c r="BF2717" i="7"/>
  <c r="BG2717" i="7" s="1"/>
  <c r="BH2717" i="7" s="1"/>
  <c r="BF2657" i="7"/>
  <c r="BG2657" i="7" s="1"/>
  <c r="BH2657" i="7" s="1"/>
  <c r="BF2451" i="7"/>
  <c r="BG2451" i="7" s="1"/>
  <c r="BH2451" i="7" s="1"/>
  <c r="BF2658" i="7"/>
  <c r="BG2658" i="7" s="1"/>
  <c r="BH2658" i="7" s="1"/>
  <c r="BF2718" i="7"/>
  <c r="BG2718" i="7" s="1"/>
  <c r="BH2718" i="7" s="1"/>
  <c r="BF2553" i="7"/>
  <c r="BG2553" i="7" s="1"/>
  <c r="BH2553" i="7" s="1"/>
  <c r="BF2659" i="7"/>
  <c r="BG2659" i="7" s="1"/>
  <c r="BH2659" i="7" s="1"/>
  <c r="BF2719" i="7"/>
  <c r="BG2719" i="7" s="1"/>
  <c r="BH2719" i="7" s="1"/>
  <c r="BF2720" i="7"/>
  <c r="BG2720" i="7" s="1"/>
  <c r="BH2720" i="7" s="1"/>
  <c r="BF2660" i="7"/>
  <c r="BG2660" i="7" s="1"/>
  <c r="BH2660" i="7" s="1"/>
  <c r="BF2661" i="7"/>
  <c r="BG2661" i="7" s="1"/>
  <c r="BH2661" i="7" s="1"/>
  <c r="BF2721" i="7"/>
  <c r="BG2721" i="7" s="1"/>
  <c r="BH2721" i="7" s="1"/>
  <c r="BF2722" i="7"/>
  <c r="BG2722" i="7" s="1"/>
  <c r="BH2722" i="7" s="1"/>
  <c r="BF2554" i="7"/>
  <c r="BG2554" i="7" s="1"/>
  <c r="BH2554" i="7" s="1"/>
  <c r="BF2723" i="7"/>
  <c r="BG2723" i="7" s="1"/>
  <c r="BH2723" i="7" s="1"/>
  <c r="BF2555" i="7"/>
  <c r="BG2555" i="7" s="1"/>
  <c r="BH2555" i="7" s="1"/>
  <c r="BF2724" i="7"/>
  <c r="BG2724" i="7" s="1"/>
  <c r="BH2724" i="7" s="1"/>
  <c r="BF2725" i="7"/>
  <c r="BG2725" i="7" s="1"/>
  <c r="BH2725" i="7" s="1"/>
  <c r="BF2662" i="7"/>
  <c r="BG2662" i="7" s="1"/>
  <c r="BH2662" i="7" s="1"/>
  <c r="BF2726" i="7"/>
  <c r="BG2726" i="7" s="1"/>
  <c r="BH2726" i="7" s="1"/>
  <c r="BF2663" i="7"/>
  <c r="BG2663" i="7" s="1"/>
  <c r="BH2663" i="7" s="1"/>
  <c r="BF2556" i="7"/>
  <c r="BG2556" i="7" s="1"/>
  <c r="BH2556" i="7" s="1"/>
  <c r="BF2557" i="7"/>
  <c r="BG2557" i="7" s="1"/>
  <c r="BH2557" i="7" s="1"/>
  <c r="BF2452" i="7"/>
  <c r="BG2452" i="7" s="1"/>
  <c r="BH2452" i="7" s="1"/>
  <c r="BF2303" i="7"/>
  <c r="BG2303" i="7" s="1"/>
  <c r="BH2303" i="7" s="1"/>
  <c r="BF2558" i="7"/>
  <c r="BG2558" i="7" s="1"/>
  <c r="BH2558" i="7" s="1"/>
  <c r="BF2727" i="7"/>
  <c r="BG2727" i="7" s="1"/>
  <c r="BH2727" i="7" s="1"/>
  <c r="BF2664" i="7"/>
  <c r="BG2664" i="7" s="1"/>
  <c r="BH2664" i="7" s="1"/>
  <c r="BF2728" i="7"/>
  <c r="BG2728" i="7" s="1"/>
  <c r="BH2728" i="7" s="1"/>
  <c r="BF2665" i="7"/>
  <c r="BG2665" i="7" s="1"/>
  <c r="BH2665" i="7" s="1"/>
  <c r="BF2666" i="7"/>
  <c r="BG2666" i="7" s="1"/>
  <c r="BH2666" i="7" s="1"/>
  <c r="BF2667" i="7"/>
  <c r="BG2667" i="7" s="1"/>
  <c r="BH2667" i="7" s="1"/>
  <c r="BF2559" i="7"/>
  <c r="BG2559" i="7" s="1"/>
  <c r="BH2559" i="7" s="1"/>
  <c r="BF2668" i="7"/>
  <c r="BG2668" i="7" s="1"/>
  <c r="BH2668" i="7" s="1"/>
  <c r="BF2560" i="7"/>
  <c r="BG2560" i="7" s="1"/>
  <c r="BH2560" i="7" s="1"/>
  <c r="BF2669" i="7"/>
  <c r="BG2669" i="7" s="1"/>
  <c r="BH2669" i="7" s="1"/>
  <c r="BF2670" i="7"/>
  <c r="BG2670" i="7" s="1"/>
  <c r="BH2670" i="7" s="1"/>
  <c r="BF2671" i="7"/>
  <c r="BG2671" i="7" s="1"/>
  <c r="BH2671" i="7" s="1"/>
  <c r="BF2672" i="7"/>
  <c r="BG2672" i="7" s="1"/>
  <c r="BH2672" i="7" s="1"/>
  <c r="BF2304" i="7"/>
  <c r="BG2304" i="7" s="1"/>
  <c r="BH2304" i="7" s="1"/>
  <c r="BF2673" i="7"/>
  <c r="BG2673" i="7" s="1"/>
  <c r="BH2673" i="7" s="1"/>
  <c r="BF2674" i="7"/>
  <c r="BG2674" i="7" s="1"/>
  <c r="BH2674" i="7" s="1"/>
  <c r="BF2675" i="7"/>
  <c r="BG2675" i="7" s="1"/>
  <c r="BH2675" i="7" s="1"/>
  <c r="BF2729" i="7"/>
  <c r="BG2729" i="7" s="1"/>
  <c r="BH2729" i="7" s="1"/>
  <c r="BF2773" i="7"/>
  <c r="BG2773" i="7" s="1"/>
  <c r="BH2773" i="7" s="1"/>
  <c r="BF2676" i="7"/>
  <c r="BG2676" i="7" s="1"/>
  <c r="BH2676" i="7" s="1"/>
  <c r="BF2677" i="7"/>
  <c r="BG2677" i="7" s="1"/>
  <c r="BH2677" i="7" s="1"/>
  <c r="BF2730" i="7"/>
  <c r="BG2730" i="7" s="1"/>
  <c r="BH2730" i="7" s="1"/>
  <c r="BF2731" i="7"/>
  <c r="BG2731" i="7" s="1"/>
  <c r="BH2731" i="7" s="1"/>
  <c r="BF2678" i="7"/>
  <c r="BG2678" i="7" s="1"/>
  <c r="BH2678" i="7" s="1"/>
  <c r="BF2732" i="7"/>
  <c r="BG2732" i="7" s="1"/>
  <c r="BH2732" i="7" s="1"/>
  <c r="BF2774" i="7"/>
  <c r="BG2774" i="7" s="1"/>
  <c r="BH2774" i="7" s="1"/>
  <c r="BF2775" i="7"/>
  <c r="BG2775" i="7" s="1"/>
  <c r="BH2775" i="7" s="1"/>
  <c r="BF2561" i="7"/>
  <c r="BG2561" i="7" s="1"/>
  <c r="BH2561" i="7" s="1"/>
  <c r="BF2776" i="7"/>
  <c r="BG2776" i="7" s="1"/>
  <c r="BH2776" i="7" s="1"/>
  <c r="BF2777" i="7"/>
  <c r="BG2777" i="7" s="1"/>
  <c r="BH2777" i="7" s="1"/>
  <c r="BF2778" i="7"/>
  <c r="BG2778" i="7" s="1"/>
  <c r="BH2778" i="7" s="1"/>
  <c r="BF2733" i="7"/>
  <c r="BG2733" i="7" s="1"/>
  <c r="BH2733" i="7" s="1"/>
  <c r="BF2734" i="7"/>
  <c r="BG2734" i="7" s="1"/>
  <c r="BH2734" i="7" s="1"/>
  <c r="BF2779" i="7"/>
  <c r="BG2779" i="7" s="1"/>
  <c r="BH2779" i="7" s="1"/>
  <c r="BF2735" i="7"/>
  <c r="BG2735" i="7" s="1"/>
  <c r="BH2735" i="7" s="1"/>
  <c r="BF2562" i="7"/>
  <c r="BG2562" i="7" s="1"/>
  <c r="BH2562" i="7" s="1"/>
  <c r="BF2736" i="7"/>
  <c r="BG2736" i="7" s="1"/>
  <c r="BH2736" i="7" s="1"/>
  <c r="BF2780" i="7"/>
  <c r="BG2780" i="7" s="1"/>
  <c r="BH2780" i="7" s="1"/>
  <c r="BF2737" i="7"/>
  <c r="BG2737" i="7" s="1"/>
  <c r="BH2737" i="7" s="1"/>
  <c r="BF2738" i="7"/>
  <c r="BG2738" i="7" s="1"/>
  <c r="BH2738" i="7" s="1"/>
  <c r="BF2563" i="7"/>
  <c r="BG2563" i="7" s="1"/>
  <c r="BH2563" i="7" s="1"/>
  <c r="BF2781" i="7"/>
  <c r="BG2781" i="7" s="1"/>
  <c r="BH2781" i="7" s="1"/>
  <c r="BF2782" i="7"/>
  <c r="BG2782" i="7" s="1"/>
  <c r="BH2782" i="7" s="1"/>
  <c r="BF2679" i="7"/>
  <c r="BG2679" i="7" s="1"/>
  <c r="BH2679" i="7" s="1"/>
  <c r="BF2783" i="7"/>
  <c r="BG2783" i="7" s="1"/>
  <c r="BH2783" i="7" s="1"/>
  <c r="BF2784" i="7"/>
  <c r="BG2784" i="7" s="1"/>
  <c r="BH2784" i="7" s="1"/>
  <c r="BF2680" i="7"/>
  <c r="BG2680" i="7" s="1"/>
  <c r="BH2680" i="7" s="1"/>
  <c r="BF2785" i="7"/>
  <c r="BG2785" i="7" s="1"/>
  <c r="BH2785" i="7" s="1"/>
  <c r="BF2739" i="7"/>
  <c r="BG2739" i="7" s="1"/>
  <c r="BH2739" i="7" s="1"/>
  <c r="BF2786" i="7"/>
  <c r="BG2786" i="7" s="1"/>
  <c r="BH2786" i="7" s="1"/>
  <c r="BF2787" i="7"/>
  <c r="BG2787" i="7" s="1"/>
  <c r="BH2787" i="7" s="1"/>
  <c r="BF2681" i="7"/>
  <c r="BG2681" i="7" s="1"/>
  <c r="BH2681" i="7" s="1"/>
  <c r="BF2740" i="7"/>
  <c r="BG2740" i="7" s="1"/>
  <c r="BH2740" i="7" s="1"/>
  <c r="BF2741" i="7"/>
  <c r="BG2741" i="7" s="1"/>
  <c r="BH2741" i="7" s="1"/>
  <c r="BF2742" i="7"/>
  <c r="BG2742" i="7" s="1"/>
  <c r="BH2742" i="7" s="1"/>
  <c r="BF2743" i="7"/>
  <c r="BG2743" i="7" s="1"/>
  <c r="BH2743" i="7" s="1"/>
  <c r="BF2788" i="7"/>
  <c r="BG2788" i="7" s="1"/>
  <c r="BH2788" i="7" s="1"/>
  <c r="BF2744" i="7"/>
  <c r="BG2744" i="7" s="1"/>
  <c r="BH2744" i="7" s="1"/>
  <c r="BF2789" i="7"/>
  <c r="BG2789" i="7" s="1"/>
  <c r="BH2789" i="7" s="1"/>
  <c r="BF2790" i="7"/>
  <c r="BG2790" i="7" s="1"/>
  <c r="BH2790" i="7" s="1"/>
  <c r="BF2564" i="7"/>
  <c r="BG2564" i="7" s="1"/>
  <c r="BH2564" i="7" s="1"/>
  <c r="BF2682" i="7"/>
  <c r="BG2682" i="7" s="1"/>
  <c r="BH2682" i="7" s="1"/>
  <c r="BF2683" i="7"/>
  <c r="BG2683" i="7" s="1"/>
  <c r="BH2683" i="7" s="1"/>
  <c r="BF2684" i="7"/>
  <c r="BG2684" i="7" s="1"/>
  <c r="BH2684" i="7" s="1"/>
  <c r="BF2791" i="7"/>
  <c r="BG2791" i="7" s="1"/>
  <c r="BH2791" i="7" s="1"/>
  <c r="BF2745" i="7"/>
  <c r="BG2745" i="7" s="1"/>
  <c r="BH2745" i="7" s="1"/>
  <c r="BF2746" i="7"/>
  <c r="BG2746" i="7" s="1"/>
  <c r="BH2746" i="7" s="1"/>
  <c r="BF2792" i="7"/>
  <c r="BG2792" i="7" s="1"/>
  <c r="BH2792" i="7" s="1"/>
  <c r="BF2685" i="7"/>
  <c r="BG2685" i="7" s="1"/>
  <c r="BH2685" i="7" s="1"/>
  <c r="BF2686" i="7"/>
  <c r="BG2686" i="7" s="1"/>
  <c r="BH2686" i="7" s="1"/>
  <c r="BF2793" i="7"/>
  <c r="BG2793" i="7" s="1"/>
  <c r="BH2793" i="7" s="1"/>
  <c r="BF2747" i="7"/>
  <c r="BG2747" i="7" s="1"/>
  <c r="BH2747" i="7" s="1"/>
  <c r="BF2748" i="7"/>
  <c r="BG2748" i="7" s="1"/>
  <c r="BH2748" i="7" s="1"/>
  <c r="BF2749" i="7"/>
  <c r="BG2749" i="7" s="1"/>
  <c r="BH2749" i="7" s="1"/>
  <c r="BF2794" i="7"/>
  <c r="BG2794" i="7" s="1"/>
  <c r="BH2794" i="7" s="1"/>
  <c r="BF2795" i="7"/>
  <c r="BG2795" i="7" s="1"/>
  <c r="BH2795" i="7" s="1"/>
  <c r="BF2750" i="7"/>
  <c r="BG2750" i="7" s="1"/>
  <c r="BH2750" i="7" s="1"/>
  <c r="BF2751" i="7"/>
  <c r="BG2751" i="7" s="1"/>
  <c r="BH2751" i="7" s="1"/>
  <c r="BF2796" i="7"/>
  <c r="BG2796" i="7" s="1"/>
  <c r="BH2796" i="7" s="1"/>
  <c r="BF2797" i="7"/>
  <c r="BG2797" i="7" s="1"/>
  <c r="BH2797" i="7" s="1"/>
  <c r="BF2798" i="7"/>
  <c r="BG2798" i="7" s="1"/>
  <c r="BH2798" i="7" s="1"/>
  <c r="BF2752" i="7"/>
  <c r="BG2752" i="7" s="1"/>
  <c r="BH2752" i="7" s="1"/>
  <c r="BF2687" i="7"/>
  <c r="BG2687" i="7" s="1"/>
  <c r="BH2687" i="7" s="1"/>
  <c r="BF2688" i="7"/>
  <c r="BG2688" i="7" s="1"/>
  <c r="BH2688" i="7" s="1"/>
  <c r="BF2799" i="7"/>
  <c r="BG2799" i="7" s="1"/>
  <c r="BH2799" i="7" s="1"/>
  <c r="BF2565" i="7"/>
  <c r="BG2565" i="7" s="1"/>
  <c r="BH2565" i="7" s="1"/>
  <c r="BF2689" i="7"/>
  <c r="BG2689" i="7" s="1"/>
  <c r="BH2689" i="7" s="1"/>
  <c r="BF2690" i="7"/>
  <c r="BG2690" i="7" s="1"/>
  <c r="BH2690" i="7" s="1"/>
  <c r="BF2305" i="7"/>
  <c r="BG2305" i="7" s="1"/>
  <c r="BH2305" i="7" s="1"/>
  <c r="BF2753" i="7"/>
  <c r="BG2753" i="7" s="1"/>
  <c r="BH2753" i="7" s="1"/>
  <c r="BF2800" i="7"/>
  <c r="BG2800" i="7" s="1"/>
  <c r="BH2800" i="7" s="1"/>
  <c r="BF2801" i="7"/>
  <c r="BG2801" i="7" s="1"/>
  <c r="BH2801" i="7" s="1"/>
  <c r="BF2754" i="7"/>
  <c r="BG2754" i="7" s="1"/>
  <c r="BH2754" i="7" s="1"/>
  <c r="BF2755" i="7"/>
  <c r="BG2755" i="7" s="1"/>
  <c r="BH2755" i="7" s="1"/>
  <c r="BF2756" i="7"/>
  <c r="BG2756" i="7" s="1"/>
  <c r="BH2756" i="7" s="1"/>
  <c r="BF2802" i="7"/>
  <c r="BG2802" i="7" s="1"/>
  <c r="BH2802" i="7" s="1"/>
  <c r="BF2803" i="7"/>
  <c r="BG2803" i="7" s="1"/>
  <c r="BH2803" i="7" s="1"/>
  <c r="BF2804" i="7"/>
  <c r="BG2804" i="7" s="1"/>
  <c r="BH2804" i="7" s="1"/>
  <c r="BF2566" i="7"/>
  <c r="BG2566" i="7" s="1"/>
  <c r="BH2566" i="7" s="1"/>
  <c r="BF2757" i="7"/>
  <c r="BG2757" i="7" s="1"/>
  <c r="BH2757" i="7" s="1"/>
  <c r="BF2805" i="7"/>
  <c r="BG2805" i="7" s="1"/>
  <c r="BH2805" i="7" s="1"/>
  <c r="BF2453" i="7"/>
  <c r="BG2453" i="7" s="1"/>
  <c r="BH2453" i="7" s="1"/>
  <c r="BF2758" i="7"/>
  <c r="BG2758" i="7" s="1"/>
  <c r="BH2758" i="7" s="1"/>
  <c r="BF1091" i="7"/>
  <c r="BG1091" i="7" s="1"/>
  <c r="BH1091" i="7" s="1"/>
  <c r="BF2691" i="7"/>
  <c r="BG2691" i="7" s="1"/>
  <c r="BH2691" i="7" s="1"/>
  <c r="BF2806" i="7"/>
  <c r="BG2806" i="7" s="1"/>
  <c r="BH2806" i="7" s="1"/>
  <c r="BF2759" i="7"/>
  <c r="BG2759" i="7" s="1"/>
  <c r="BH2759" i="7" s="1"/>
  <c r="BF2807" i="7"/>
  <c r="BG2807" i="7" s="1"/>
  <c r="BH2807" i="7" s="1"/>
  <c r="BF2760" i="7"/>
  <c r="BG2760" i="7" s="1"/>
  <c r="BH2760" i="7" s="1"/>
  <c r="BF2761" i="7"/>
  <c r="BG2761" i="7" s="1"/>
  <c r="BH2761" i="7" s="1"/>
  <c r="BF2762" i="7"/>
  <c r="BG2762" i="7" s="1"/>
  <c r="BH2762" i="7" s="1"/>
  <c r="BF2808" i="7"/>
  <c r="BG2808" i="7" s="1"/>
  <c r="BH2808" i="7" s="1"/>
  <c r="BF2809" i="7"/>
  <c r="BG2809" i="7" s="1"/>
  <c r="BH2809" i="7" s="1"/>
  <c r="BF2763" i="7"/>
  <c r="BG2763" i="7" s="1"/>
  <c r="BH2763" i="7" s="1"/>
  <c r="BF2810" i="7"/>
  <c r="BG2810" i="7" s="1"/>
  <c r="BH2810" i="7" s="1"/>
  <c r="BF2867" i="7"/>
  <c r="BG2867" i="7" s="1"/>
  <c r="BH2867" i="7" s="1"/>
  <c r="BF2811" i="7"/>
  <c r="BG2811" i="7" s="1"/>
  <c r="BH2811" i="7" s="1"/>
  <c r="BF2868" i="7"/>
  <c r="BG2868" i="7" s="1"/>
  <c r="BH2868" i="7" s="1"/>
  <c r="BF2692" i="7"/>
  <c r="BG2692" i="7" s="1"/>
  <c r="BH2692" i="7" s="1"/>
  <c r="BF2812" i="7"/>
  <c r="BG2812" i="7" s="1"/>
  <c r="BH2812" i="7" s="1"/>
  <c r="BF2567" i="7"/>
  <c r="BG2567" i="7" s="1"/>
  <c r="BH2567" i="7" s="1"/>
  <c r="BF2869" i="7"/>
  <c r="BG2869" i="7" s="1"/>
  <c r="BH2869" i="7" s="1"/>
  <c r="BF2693" i="7"/>
  <c r="BG2693" i="7" s="1"/>
  <c r="BH2693" i="7" s="1"/>
  <c r="BF2870" i="7"/>
  <c r="BG2870" i="7" s="1"/>
  <c r="BH2870" i="7" s="1"/>
  <c r="BF2813" i="7"/>
  <c r="BG2813" i="7" s="1"/>
  <c r="BH2813" i="7" s="1"/>
  <c r="BF2814" i="7"/>
  <c r="BG2814" i="7" s="1"/>
  <c r="BH2814" i="7" s="1"/>
  <c r="BF2815" i="7"/>
  <c r="BG2815" i="7" s="1"/>
  <c r="BH2815" i="7" s="1"/>
  <c r="BF2816" i="7"/>
  <c r="BG2816" i="7" s="1"/>
  <c r="BH2816" i="7" s="1"/>
  <c r="BF2817" i="7"/>
  <c r="BG2817" i="7" s="1"/>
  <c r="BH2817" i="7" s="1"/>
  <c r="BF2818" i="7"/>
  <c r="BG2818" i="7" s="1"/>
  <c r="BH2818" i="7" s="1"/>
  <c r="BF2819" i="7"/>
  <c r="BG2819" i="7" s="1"/>
  <c r="BH2819" i="7" s="1"/>
  <c r="BF2820" i="7"/>
  <c r="BG2820" i="7" s="1"/>
  <c r="BH2820" i="7" s="1"/>
  <c r="BF2821" i="7"/>
  <c r="BG2821" i="7" s="1"/>
  <c r="BH2821" i="7" s="1"/>
  <c r="BF2871" i="7"/>
  <c r="BG2871" i="7" s="1"/>
  <c r="BH2871" i="7" s="1"/>
  <c r="BF2872" i="7"/>
  <c r="BG2872" i="7" s="1"/>
  <c r="BH2872" i="7" s="1"/>
  <c r="BF2764" i="7"/>
  <c r="BG2764" i="7" s="1"/>
  <c r="BH2764" i="7" s="1"/>
  <c r="BF2873" i="7"/>
  <c r="BG2873" i="7" s="1"/>
  <c r="BH2873" i="7" s="1"/>
  <c r="BF2874" i="7"/>
  <c r="BG2874" i="7" s="1"/>
  <c r="BH2874" i="7" s="1"/>
  <c r="BF2822" i="7"/>
  <c r="BG2822" i="7" s="1"/>
  <c r="BH2822" i="7" s="1"/>
  <c r="BF2875" i="7"/>
  <c r="BG2875" i="7" s="1"/>
  <c r="BH2875" i="7" s="1"/>
  <c r="BF2876" i="7"/>
  <c r="BG2876" i="7" s="1"/>
  <c r="BH2876" i="7" s="1"/>
  <c r="BF2877" i="7"/>
  <c r="BG2877" i="7" s="1"/>
  <c r="BH2877" i="7" s="1"/>
  <c r="BF2765" i="7"/>
  <c r="BG2765" i="7" s="1"/>
  <c r="BH2765" i="7" s="1"/>
  <c r="BF2823" i="7"/>
  <c r="BG2823" i="7" s="1"/>
  <c r="BH2823" i="7" s="1"/>
  <c r="BF2824" i="7"/>
  <c r="BG2824" i="7" s="1"/>
  <c r="BH2824" i="7" s="1"/>
  <c r="BF2825" i="7"/>
  <c r="BG2825" i="7" s="1"/>
  <c r="BH2825" i="7" s="1"/>
  <c r="BF2826" i="7"/>
  <c r="BG2826" i="7" s="1"/>
  <c r="BH2826" i="7" s="1"/>
  <c r="BF2878" i="7"/>
  <c r="BG2878" i="7" s="1"/>
  <c r="BH2878" i="7" s="1"/>
  <c r="BF2879" i="7"/>
  <c r="BG2879" i="7" s="1"/>
  <c r="BH2879" i="7" s="1"/>
  <c r="BF2880" i="7"/>
  <c r="BG2880" i="7" s="1"/>
  <c r="BH2880" i="7" s="1"/>
  <c r="BF2881" i="7"/>
  <c r="BG2881" i="7" s="1"/>
  <c r="BH2881" i="7" s="1"/>
  <c r="BF2827" i="7"/>
  <c r="BG2827" i="7" s="1"/>
  <c r="BH2827" i="7" s="1"/>
  <c r="BF2828" i="7"/>
  <c r="BG2828" i="7" s="1"/>
  <c r="BH2828" i="7" s="1"/>
  <c r="BF2829" i="7"/>
  <c r="BG2829" i="7" s="1"/>
  <c r="BH2829" i="7" s="1"/>
  <c r="BF2830" i="7"/>
  <c r="BG2830" i="7" s="1"/>
  <c r="BH2830" i="7" s="1"/>
  <c r="BF2766" i="7"/>
  <c r="BG2766" i="7" s="1"/>
  <c r="BH2766" i="7" s="1"/>
  <c r="BF2767" i="7"/>
  <c r="BG2767" i="7" s="1"/>
  <c r="BH2767" i="7" s="1"/>
  <c r="BF2831" i="7"/>
  <c r="BG2831" i="7" s="1"/>
  <c r="BH2831" i="7" s="1"/>
  <c r="BF2832" i="7"/>
  <c r="BG2832" i="7" s="1"/>
  <c r="BH2832" i="7" s="1"/>
  <c r="BF2882" i="7"/>
  <c r="BG2882" i="7" s="1"/>
  <c r="BH2882" i="7" s="1"/>
  <c r="BF2768" i="7"/>
  <c r="BG2768" i="7" s="1"/>
  <c r="BH2768" i="7" s="1"/>
  <c r="BF2883" i="7"/>
  <c r="BG2883" i="7" s="1"/>
  <c r="BH2883" i="7" s="1"/>
  <c r="BF2884" i="7"/>
  <c r="BG2884" i="7" s="1"/>
  <c r="BH2884" i="7" s="1"/>
  <c r="BF2885" i="7"/>
  <c r="BG2885" i="7" s="1"/>
  <c r="BH2885" i="7" s="1"/>
  <c r="BF2886" i="7"/>
  <c r="BG2886" i="7" s="1"/>
  <c r="BH2886" i="7" s="1"/>
  <c r="BF1561" i="7"/>
  <c r="BG1561" i="7" s="1"/>
  <c r="BH1561" i="7" s="1"/>
  <c r="BF2833" i="7"/>
  <c r="BG2833" i="7" s="1"/>
  <c r="BH2833" i="7" s="1"/>
  <c r="BF2887" i="7"/>
  <c r="BG2887" i="7" s="1"/>
  <c r="BH2887" i="7" s="1"/>
  <c r="BF2834" i="7"/>
  <c r="BG2834" i="7" s="1"/>
  <c r="BH2834" i="7" s="1"/>
  <c r="BF2888" i="7"/>
  <c r="BG2888" i="7" s="1"/>
  <c r="BH2888" i="7" s="1"/>
  <c r="BF2769" i="7"/>
  <c r="BG2769" i="7" s="1"/>
  <c r="BH2769" i="7" s="1"/>
  <c r="BF2770" i="7"/>
  <c r="BG2770" i="7" s="1"/>
  <c r="BH2770" i="7" s="1"/>
  <c r="BF2835" i="7"/>
  <c r="BG2835" i="7" s="1"/>
  <c r="BH2835" i="7" s="1"/>
  <c r="BF2889" i="7"/>
  <c r="BG2889" i="7" s="1"/>
  <c r="BH2889" i="7" s="1"/>
  <c r="BF2836" i="7"/>
  <c r="BG2836" i="7" s="1"/>
  <c r="BH2836" i="7" s="1"/>
  <c r="BF2890" i="7"/>
  <c r="BG2890" i="7" s="1"/>
  <c r="BH2890" i="7" s="1"/>
  <c r="BF2891" i="7"/>
  <c r="BG2891" i="7" s="1"/>
  <c r="BH2891" i="7" s="1"/>
  <c r="BF2837" i="7"/>
  <c r="BG2837" i="7" s="1"/>
  <c r="BH2837" i="7" s="1"/>
  <c r="BF2838" i="7"/>
  <c r="BG2838" i="7" s="1"/>
  <c r="BH2838" i="7" s="1"/>
  <c r="BF2892" i="7"/>
  <c r="BG2892" i="7" s="1"/>
  <c r="BH2892" i="7" s="1"/>
  <c r="BF2893" i="7"/>
  <c r="BG2893" i="7" s="1"/>
  <c r="BH2893" i="7" s="1"/>
  <c r="BF2771" i="7"/>
  <c r="BG2771" i="7" s="1"/>
  <c r="BH2771" i="7" s="1"/>
  <c r="BF2839" i="7"/>
  <c r="BG2839" i="7" s="1"/>
  <c r="BH2839" i="7" s="1"/>
  <c r="BF2840" i="7"/>
  <c r="BG2840" i="7" s="1"/>
  <c r="BH2840" i="7" s="1"/>
  <c r="BF2841" i="7"/>
  <c r="BG2841" i="7" s="1"/>
  <c r="BH2841" i="7" s="1"/>
  <c r="BF2842" i="7"/>
  <c r="BG2842" i="7" s="1"/>
  <c r="BH2842" i="7" s="1"/>
  <c r="BF2843" i="7"/>
  <c r="BG2843" i="7" s="1"/>
  <c r="BH2843" i="7" s="1"/>
  <c r="BF2894" i="7"/>
  <c r="BG2894" i="7" s="1"/>
  <c r="BH2894" i="7" s="1"/>
  <c r="BF2895" i="7"/>
  <c r="BG2895" i="7" s="1"/>
  <c r="BH2895" i="7" s="1"/>
  <c r="BF2896" i="7"/>
  <c r="BG2896" i="7" s="1"/>
  <c r="BH2896" i="7" s="1"/>
  <c r="BF2844" i="7"/>
  <c r="BG2844" i="7" s="1"/>
  <c r="BH2844" i="7" s="1"/>
  <c r="BF2772" i="7"/>
  <c r="BG2772" i="7" s="1"/>
  <c r="BH2772" i="7" s="1"/>
  <c r="BF2897" i="7"/>
  <c r="BG2897" i="7" s="1"/>
  <c r="BH2897" i="7" s="1"/>
  <c r="BF2845" i="7"/>
  <c r="BG2845" i="7" s="1"/>
  <c r="BH2845" i="7" s="1"/>
  <c r="BF2898" i="7"/>
  <c r="BG2898" i="7" s="1"/>
  <c r="BH2898" i="7" s="1"/>
  <c r="BF2899" i="7"/>
  <c r="BG2899" i="7" s="1"/>
  <c r="BH2899" i="7" s="1"/>
  <c r="BF2306" i="7"/>
  <c r="BG2306" i="7" s="1"/>
  <c r="BH2306" i="7" s="1"/>
  <c r="BF2900" i="7"/>
  <c r="BG2900" i="7" s="1"/>
  <c r="BH2900" i="7" s="1"/>
  <c r="BF2454" i="7"/>
  <c r="BG2454" i="7" s="1"/>
  <c r="BH2454" i="7" s="1"/>
  <c r="BF2568" i="7"/>
  <c r="BG2568" i="7" s="1"/>
  <c r="BH2568" i="7" s="1"/>
  <c r="BF2846" i="7"/>
  <c r="BG2846" i="7" s="1"/>
  <c r="BH2846" i="7" s="1"/>
  <c r="BF2847" i="7"/>
  <c r="BG2847" i="7" s="1"/>
  <c r="BH2847" i="7" s="1"/>
  <c r="BF2848" i="7"/>
  <c r="BG2848" i="7" s="1"/>
  <c r="BH2848" i="7" s="1"/>
  <c r="BF2849" i="7"/>
  <c r="BG2849" i="7" s="1"/>
  <c r="BH2849" i="7" s="1"/>
  <c r="BF2901" i="7"/>
  <c r="BG2901" i="7" s="1"/>
  <c r="BH2901" i="7" s="1"/>
  <c r="BF2850" i="7"/>
  <c r="BG2850" i="7" s="1"/>
  <c r="BH2850" i="7" s="1"/>
  <c r="BF2694" i="7"/>
  <c r="BG2694" i="7" s="1"/>
  <c r="BH2694" i="7" s="1"/>
  <c r="BF2851" i="7"/>
  <c r="BG2851" i="7" s="1"/>
  <c r="BH2851" i="7" s="1"/>
  <c r="BF2695" i="7"/>
  <c r="BG2695" i="7" s="1"/>
  <c r="BH2695" i="7" s="1"/>
  <c r="BF2852" i="7"/>
  <c r="BG2852" i="7" s="1"/>
  <c r="BH2852" i="7" s="1"/>
  <c r="BF2853" i="7"/>
  <c r="BG2853" i="7" s="1"/>
  <c r="BH2853" i="7" s="1"/>
  <c r="BF2854" i="7"/>
  <c r="BG2854" i="7" s="1"/>
  <c r="BH2854" i="7" s="1"/>
  <c r="BF1888" i="7"/>
  <c r="BG1888" i="7" s="1"/>
  <c r="BH1888" i="7" s="1"/>
  <c r="BF2902" i="7"/>
  <c r="BG2902" i="7" s="1"/>
  <c r="BH2902" i="7" s="1"/>
  <c r="BF2855" i="7"/>
  <c r="BG2855" i="7" s="1"/>
  <c r="BH2855" i="7" s="1"/>
  <c r="BF2903" i="7"/>
  <c r="BG2903" i="7" s="1"/>
  <c r="BH2903" i="7" s="1"/>
  <c r="BF2856" i="7"/>
  <c r="BG2856" i="7" s="1"/>
  <c r="BH2856" i="7" s="1"/>
  <c r="BF2857" i="7"/>
  <c r="BG2857" i="7" s="1"/>
  <c r="BH2857" i="7" s="1"/>
  <c r="BF2858" i="7"/>
  <c r="BG2858" i="7" s="1"/>
  <c r="BH2858" i="7" s="1"/>
  <c r="BF2859" i="7"/>
  <c r="BG2859" i="7" s="1"/>
  <c r="BH2859" i="7" s="1"/>
  <c r="BF2860" i="7"/>
  <c r="BG2860" i="7" s="1"/>
  <c r="BH2860" i="7" s="1"/>
  <c r="BF2861" i="7"/>
  <c r="BG2861" i="7" s="1"/>
  <c r="BH2861" i="7" s="1"/>
  <c r="BF2862" i="7"/>
  <c r="BG2862" i="7" s="1"/>
  <c r="BH2862" i="7" s="1"/>
  <c r="BF2924" i="7"/>
  <c r="BG2924" i="7" s="1"/>
  <c r="BH2924" i="7" s="1"/>
  <c r="BF2925" i="7"/>
  <c r="BG2925" i="7" s="1"/>
  <c r="BH2925" i="7" s="1"/>
  <c r="BF2926" i="7"/>
  <c r="BG2926" i="7" s="1"/>
  <c r="BH2926" i="7" s="1"/>
  <c r="BF2927" i="7"/>
  <c r="BG2927" i="7" s="1"/>
  <c r="BH2927" i="7" s="1"/>
  <c r="BF2904" i="7"/>
  <c r="BG2904" i="7" s="1"/>
  <c r="BH2904" i="7" s="1"/>
  <c r="BF2928" i="7"/>
  <c r="BG2928" i="7" s="1"/>
  <c r="BH2928" i="7" s="1"/>
  <c r="BF2905" i="7"/>
  <c r="BG2905" i="7" s="1"/>
  <c r="BH2905" i="7" s="1"/>
  <c r="BF2906" i="7"/>
  <c r="BG2906" i="7" s="1"/>
  <c r="BH2906" i="7" s="1"/>
  <c r="BF2929" i="7"/>
  <c r="BG2929" i="7" s="1"/>
  <c r="BH2929" i="7" s="1"/>
  <c r="BF2930" i="7"/>
  <c r="BG2930" i="7" s="1"/>
  <c r="BH2930" i="7" s="1"/>
  <c r="BF2907" i="7"/>
  <c r="BG2907" i="7" s="1"/>
  <c r="BH2907" i="7" s="1"/>
  <c r="BF2931" i="7"/>
  <c r="BG2931" i="7" s="1"/>
  <c r="BH2931" i="7" s="1"/>
  <c r="BF2908" i="7"/>
  <c r="BG2908" i="7" s="1"/>
  <c r="BH2908" i="7" s="1"/>
  <c r="BF2932" i="7"/>
  <c r="BG2932" i="7" s="1"/>
  <c r="BH2932" i="7" s="1"/>
  <c r="BF2909" i="7"/>
  <c r="BG2909" i="7" s="1"/>
  <c r="BH2909" i="7" s="1"/>
  <c r="BF2910" i="7"/>
  <c r="BG2910" i="7" s="1"/>
  <c r="BH2910" i="7" s="1"/>
  <c r="BF2911" i="7"/>
  <c r="BG2911" i="7" s="1"/>
  <c r="BH2911" i="7" s="1"/>
  <c r="BF2933" i="7"/>
  <c r="BG2933" i="7" s="1"/>
  <c r="BH2933" i="7" s="1"/>
  <c r="BF2912" i="7"/>
  <c r="BG2912" i="7" s="1"/>
  <c r="BH2912" i="7" s="1"/>
  <c r="BF2913" i="7"/>
  <c r="BG2913" i="7" s="1"/>
  <c r="BH2913" i="7" s="1"/>
  <c r="BF2863" i="7"/>
  <c r="BG2863" i="7" s="1"/>
  <c r="BH2863" i="7" s="1"/>
  <c r="BF2914" i="7"/>
  <c r="BG2914" i="7" s="1"/>
  <c r="BH2914" i="7" s="1"/>
  <c r="BF2915" i="7"/>
  <c r="BG2915" i="7" s="1"/>
  <c r="BH2915" i="7" s="1"/>
  <c r="BF2934" i="7"/>
  <c r="BG2934" i="7" s="1"/>
  <c r="BH2934" i="7" s="1"/>
  <c r="BF2935" i="7"/>
  <c r="BG2935" i="7" s="1"/>
  <c r="BH2935" i="7" s="1"/>
  <c r="BF2864" i="7"/>
  <c r="BG2864" i="7" s="1"/>
  <c r="BH2864" i="7" s="1"/>
  <c r="BF2916" i="7"/>
  <c r="BG2916" i="7" s="1"/>
  <c r="BH2916" i="7" s="1"/>
  <c r="BF2936" i="7"/>
  <c r="BG2936" i="7" s="1"/>
  <c r="BH2936" i="7" s="1"/>
  <c r="BF2865" i="7"/>
  <c r="BG2865" i="7" s="1"/>
  <c r="BH2865" i="7" s="1"/>
  <c r="BF2960" i="7"/>
  <c r="BG2960" i="7" s="1"/>
  <c r="BH2960" i="7" s="1"/>
  <c r="BF2917" i="7"/>
  <c r="BG2917" i="7" s="1"/>
  <c r="BH2917" i="7" s="1"/>
  <c r="BF2961" i="7"/>
  <c r="BG2961" i="7" s="1"/>
  <c r="BH2961" i="7" s="1"/>
  <c r="BF2937" i="7"/>
  <c r="BG2937" i="7" s="1"/>
  <c r="BH2937" i="7" s="1"/>
  <c r="BF2938" i="7"/>
  <c r="BG2938" i="7" s="1"/>
  <c r="BH2938" i="7" s="1"/>
  <c r="BF2918" i="7"/>
  <c r="BG2918" i="7" s="1"/>
  <c r="BH2918" i="7" s="1"/>
  <c r="BF2962" i="7"/>
  <c r="BG2962" i="7" s="1"/>
  <c r="BH2962" i="7" s="1"/>
  <c r="BF2963" i="7"/>
  <c r="BG2963" i="7" s="1"/>
  <c r="BH2963" i="7" s="1"/>
  <c r="BF2939" i="7"/>
  <c r="BG2939" i="7" s="1"/>
  <c r="BH2939" i="7" s="1"/>
  <c r="BF2940" i="7"/>
  <c r="BG2940" i="7" s="1"/>
  <c r="BH2940" i="7" s="1"/>
  <c r="BF2941" i="7"/>
  <c r="BG2941" i="7" s="1"/>
  <c r="BH2941" i="7" s="1"/>
  <c r="BF2964" i="7"/>
  <c r="BG2964" i="7" s="1"/>
  <c r="BH2964" i="7" s="1"/>
  <c r="BF2942" i="7"/>
  <c r="BG2942" i="7" s="1"/>
  <c r="BH2942" i="7" s="1"/>
  <c r="BF2943" i="7"/>
  <c r="BG2943" i="7" s="1"/>
  <c r="BH2943" i="7" s="1"/>
  <c r="BF2944" i="7"/>
  <c r="BG2944" i="7" s="1"/>
  <c r="BH2944" i="7" s="1"/>
  <c r="BF2919" i="7"/>
  <c r="BG2919" i="7" s="1"/>
  <c r="BH2919" i="7" s="1"/>
  <c r="BF2965" i="7"/>
  <c r="BG2965" i="7" s="1"/>
  <c r="BH2965" i="7" s="1"/>
  <c r="BF2966" i="7"/>
  <c r="BG2966" i="7" s="1"/>
  <c r="BH2966" i="7" s="1"/>
  <c r="BF2967" i="7"/>
  <c r="BG2967" i="7" s="1"/>
  <c r="BH2967" i="7" s="1"/>
  <c r="BF2945" i="7"/>
  <c r="BG2945" i="7" s="1"/>
  <c r="BH2945" i="7" s="1"/>
  <c r="BF2946" i="7"/>
  <c r="BG2946" i="7" s="1"/>
  <c r="BH2946" i="7" s="1"/>
  <c r="BF2947" i="7"/>
  <c r="BG2947" i="7" s="1"/>
  <c r="BH2947" i="7" s="1"/>
  <c r="BF2968" i="7"/>
  <c r="BG2968" i="7" s="1"/>
  <c r="BH2968" i="7" s="1"/>
  <c r="BF2969" i="7"/>
  <c r="BG2969" i="7" s="1"/>
  <c r="BH2969" i="7" s="1"/>
  <c r="BF2948" i="7"/>
  <c r="BG2948" i="7" s="1"/>
  <c r="BH2948" i="7" s="1"/>
  <c r="BF2866" i="7"/>
  <c r="BG2866" i="7" s="1"/>
  <c r="BH2866" i="7" s="1"/>
  <c r="BF2920" i="7"/>
  <c r="BG2920" i="7" s="1"/>
  <c r="BH2920" i="7" s="1"/>
  <c r="BF2970" i="7"/>
  <c r="BG2970" i="7" s="1"/>
  <c r="BH2970" i="7" s="1"/>
  <c r="BF2949" i="7"/>
  <c r="BG2949" i="7" s="1"/>
  <c r="BH2949" i="7" s="1"/>
  <c r="BF2971" i="7"/>
  <c r="BG2971" i="7" s="1"/>
  <c r="BH2971" i="7" s="1"/>
  <c r="BF2950" i="7"/>
  <c r="BG2950" i="7" s="1"/>
  <c r="BH2950" i="7" s="1"/>
  <c r="BF2972" i="7"/>
  <c r="BG2972" i="7" s="1"/>
  <c r="BH2972" i="7" s="1"/>
  <c r="BF2951" i="7"/>
  <c r="BG2951" i="7" s="1"/>
  <c r="BH2951" i="7" s="1"/>
  <c r="BF2952" i="7"/>
  <c r="BG2952" i="7" s="1"/>
  <c r="BH2952" i="7" s="1"/>
  <c r="BF2953" i="7"/>
  <c r="BG2953" i="7" s="1"/>
  <c r="BH2953" i="7" s="1"/>
  <c r="BF2973" i="7"/>
  <c r="BG2973" i="7" s="1"/>
  <c r="BH2973" i="7" s="1"/>
  <c r="BF2921" i="7"/>
  <c r="BG2921" i="7" s="1"/>
  <c r="BH2921" i="7" s="1"/>
  <c r="BF2974" i="7"/>
  <c r="BG2974" i="7" s="1"/>
  <c r="BH2974" i="7" s="1"/>
  <c r="BF2922" i="7"/>
  <c r="BG2922" i="7" s="1"/>
  <c r="BH2922" i="7" s="1"/>
  <c r="BF2954" i="7"/>
  <c r="BG2954" i="7" s="1"/>
  <c r="BH2954" i="7" s="1"/>
  <c r="BF2923" i="7"/>
  <c r="BG2923" i="7" s="1"/>
  <c r="BH2923" i="7" s="1"/>
  <c r="BF2955" i="7"/>
  <c r="BG2955" i="7" s="1"/>
  <c r="BH2955" i="7" s="1"/>
  <c r="BF2975" i="7"/>
  <c r="BG2975" i="7" s="1"/>
  <c r="BH2975" i="7" s="1"/>
  <c r="BF2956" i="7"/>
  <c r="BG2956" i="7" s="1"/>
  <c r="BH2956" i="7" s="1"/>
  <c r="BF2957" i="7"/>
  <c r="BG2957" i="7" s="1"/>
  <c r="BH2957" i="7" s="1"/>
  <c r="BF2958" i="7"/>
  <c r="BG2958" i="7" s="1"/>
  <c r="BH2958" i="7" s="1"/>
  <c r="BF2959" i="7"/>
  <c r="BG2959" i="7" s="1"/>
  <c r="BH2959" i="7" s="1"/>
  <c r="BF3688" i="7"/>
  <c r="BG3688" i="7" s="1"/>
  <c r="BH3688" i="7" s="1"/>
  <c r="BF3689" i="7"/>
  <c r="BG3689" i="7" s="1"/>
  <c r="BH3689" i="7" s="1"/>
  <c r="BF3690" i="7"/>
  <c r="BG3690" i="7" s="1"/>
  <c r="BH3690" i="7" s="1"/>
  <c r="BF3691" i="7"/>
  <c r="BG3691" i="7" s="1"/>
  <c r="BH3691" i="7" s="1"/>
  <c r="BF3692" i="7"/>
  <c r="BG3692" i="7" s="1"/>
  <c r="BH3692" i="7" s="1"/>
  <c r="BF3693" i="7"/>
  <c r="BG3693" i="7" s="1"/>
  <c r="BH3693" i="7" s="1"/>
  <c r="BF3694" i="7"/>
  <c r="BG3694" i="7" s="1"/>
  <c r="BH3694" i="7" s="1"/>
  <c r="BF3695" i="7"/>
  <c r="BG3695" i="7" s="1"/>
  <c r="BH3695" i="7" s="1"/>
  <c r="BF3696" i="7"/>
  <c r="BG3696" i="7" s="1"/>
  <c r="BH3696" i="7" s="1"/>
  <c r="BF3697" i="7"/>
  <c r="BG3697" i="7" s="1"/>
  <c r="BH3697" i="7" s="1"/>
  <c r="BF3698" i="7"/>
  <c r="BG3698" i="7" s="1"/>
  <c r="BH3698" i="7" s="1"/>
  <c r="BF3699" i="7"/>
  <c r="BG3699" i="7" s="1"/>
  <c r="BH3699" i="7" s="1"/>
  <c r="BF3700" i="7"/>
  <c r="BG3700" i="7" s="1"/>
  <c r="BH3700" i="7" s="1"/>
  <c r="BF3701" i="7"/>
  <c r="BG3701" i="7" s="1"/>
  <c r="BH3701" i="7" s="1"/>
  <c r="BF3702" i="7"/>
  <c r="BG3702" i="7" s="1"/>
  <c r="BH3702" i="7" s="1"/>
  <c r="BF3703" i="7"/>
  <c r="BG3703" i="7" s="1"/>
  <c r="BH3703" i="7" s="1"/>
  <c r="BF3704" i="7"/>
  <c r="BG3704" i="7" s="1"/>
  <c r="BH3704" i="7" s="1"/>
  <c r="BF3705" i="7"/>
  <c r="BG3705" i="7" s="1"/>
  <c r="BH3705" i="7" s="1"/>
  <c r="BF3706" i="7"/>
  <c r="BG3706" i="7" s="1"/>
  <c r="BH3706" i="7" s="1"/>
  <c r="BF3707" i="7"/>
  <c r="BG3707" i="7" s="1"/>
  <c r="BH3707" i="7" s="1"/>
  <c r="BF3708" i="7"/>
  <c r="BG3708" i="7" s="1"/>
  <c r="BH3708" i="7" s="1"/>
  <c r="BF3709" i="7"/>
  <c r="BG3709" i="7" s="1"/>
  <c r="BH3709" i="7" s="1"/>
  <c r="BF3710" i="7"/>
  <c r="BG3710" i="7" s="1"/>
  <c r="BH3710" i="7" s="1"/>
  <c r="BF3711" i="7"/>
  <c r="BG3711" i="7" s="1"/>
  <c r="BH3711" i="7" s="1"/>
  <c r="BF3712" i="7"/>
  <c r="BG3712" i="7" s="1"/>
  <c r="BH3712" i="7" s="1"/>
  <c r="BF3713" i="7"/>
  <c r="BG3713" i="7" s="1"/>
  <c r="BH3713" i="7" s="1"/>
  <c r="BF3714" i="7"/>
  <c r="BG3714" i="7" s="1"/>
  <c r="BH3714" i="7" s="1"/>
  <c r="BF3715" i="7"/>
  <c r="BG3715" i="7" s="1"/>
  <c r="BH3715" i="7" s="1"/>
  <c r="BF3716" i="7"/>
  <c r="BG3716" i="7" s="1"/>
  <c r="BH3716" i="7" s="1"/>
  <c r="BF3717" i="7"/>
  <c r="BG3717" i="7" s="1"/>
  <c r="BH3717" i="7" s="1"/>
  <c r="BF3718" i="7"/>
  <c r="BG3718" i="7" s="1"/>
  <c r="BH3718" i="7" s="1"/>
  <c r="BF3719" i="7"/>
  <c r="BG3719" i="7" s="1"/>
  <c r="BH3719" i="7" s="1"/>
  <c r="BF3720" i="7"/>
  <c r="BG3720" i="7" s="1"/>
  <c r="BH3720" i="7" s="1"/>
  <c r="BF3721" i="7"/>
  <c r="BG3721" i="7" s="1"/>
  <c r="BH3721" i="7" s="1"/>
  <c r="BF3722" i="7"/>
  <c r="BG3722" i="7" s="1"/>
  <c r="BH3722" i="7" s="1"/>
  <c r="BF3723" i="7"/>
  <c r="BG3723" i="7" s="1"/>
  <c r="BH3723" i="7" s="1"/>
  <c r="BF3724" i="7"/>
  <c r="BG3724" i="7" s="1"/>
  <c r="BH3724" i="7" s="1"/>
  <c r="BF3725" i="7"/>
  <c r="BG3725" i="7" s="1"/>
  <c r="BH3725" i="7" s="1"/>
  <c r="BF3726" i="7"/>
  <c r="BG3726" i="7" s="1"/>
  <c r="BH3726" i="7" s="1"/>
  <c r="BF3727" i="7"/>
  <c r="BG3727" i="7" s="1"/>
  <c r="BH3727" i="7" s="1"/>
  <c r="BF3728" i="7"/>
  <c r="BG3728" i="7" s="1"/>
  <c r="BH3728" i="7" s="1"/>
  <c r="BF3729" i="7"/>
  <c r="BG3729" i="7" s="1"/>
  <c r="BH3729" i="7" s="1"/>
  <c r="BF3730" i="7"/>
  <c r="BG3730" i="7" s="1"/>
  <c r="BH3730" i="7" s="1"/>
  <c r="BF3731" i="7"/>
  <c r="BG3731" i="7" s="1"/>
  <c r="BH3731" i="7" s="1"/>
  <c r="BF3732" i="7"/>
  <c r="BG3732" i="7" s="1"/>
  <c r="BH3732" i="7" s="1"/>
  <c r="BF3733" i="7"/>
  <c r="BG3733" i="7" s="1"/>
  <c r="BH3733" i="7" s="1"/>
  <c r="BF3734" i="7"/>
  <c r="BG3734" i="7" s="1"/>
  <c r="BH3734" i="7" s="1"/>
  <c r="BF3735" i="7"/>
  <c r="BG3735" i="7" s="1"/>
  <c r="BH3735" i="7" s="1"/>
  <c r="BF3736" i="7"/>
  <c r="BG3736" i="7" s="1"/>
  <c r="BH3736" i="7" s="1"/>
  <c r="BF3737" i="7"/>
  <c r="BG3737" i="7" s="1"/>
  <c r="BH3737" i="7" s="1"/>
  <c r="BF3738" i="7"/>
  <c r="BG3738" i="7" s="1"/>
  <c r="BH3738" i="7" s="1"/>
  <c r="BF3739" i="7"/>
  <c r="BG3739" i="7" s="1"/>
  <c r="BH3739" i="7" s="1"/>
  <c r="BF3740" i="7"/>
  <c r="BG3740" i="7" s="1"/>
  <c r="BH3740" i="7" s="1"/>
  <c r="BF3741" i="7"/>
  <c r="BG3741" i="7" s="1"/>
  <c r="BH3741" i="7" s="1"/>
  <c r="BF3742" i="7"/>
  <c r="BG3742" i="7" s="1"/>
  <c r="BH3742" i="7" s="1"/>
  <c r="BF3743" i="7"/>
  <c r="BG3743" i="7" s="1"/>
  <c r="BH3743" i="7" s="1"/>
  <c r="BF3744" i="7"/>
  <c r="BG3744" i="7" s="1"/>
  <c r="BH3744" i="7" s="1"/>
  <c r="BF3745" i="7"/>
  <c r="BG3745" i="7" s="1"/>
  <c r="BH3745" i="7" s="1"/>
  <c r="BF3746" i="7"/>
  <c r="BG3746" i="7" s="1"/>
  <c r="BH3746" i="7" s="1"/>
  <c r="BF3747" i="7"/>
  <c r="BG3747" i="7" s="1"/>
  <c r="BH3747" i="7" s="1"/>
  <c r="BF3748" i="7"/>
  <c r="BG3748" i="7" s="1"/>
  <c r="BH3748" i="7" s="1"/>
  <c r="BF3749" i="7"/>
  <c r="BG3749" i="7" s="1"/>
  <c r="BH3749" i="7" s="1"/>
  <c r="BF3750" i="7"/>
  <c r="BG3750" i="7" s="1"/>
  <c r="BH3750" i="7" s="1"/>
  <c r="BF3751" i="7"/>
  <c r="BG3751" i="7" s="1"/>
  <c r="BH3751" i="7" s="1"/>
  <c r="BF3752" i="7"/>
  <c r="BG3752" i="7" s="1"/>
  <c r="BH3752" i="7" s="1"/>
  <c r="BF3753" i="7"/>
  <c r="BG3753" i="7" s="1"/>
  <c r="BH3753" i="7" s="1"/>
  <c r="BF3754" i="7"/>
  <c r="BG3754" i="7" s="1"/>
  <c r="BH3754" i="7" s="1"/>
  <c r="BF3755" i="7"/>
  <c r="BG3755" i="7" s="1"/>
  <c r="BH3755" i="7" s="1"/>
  <c r="BF3756" i="7"/>
  <c r="BG3756" i="7" s="1"/>
  <c r="BH3756" i="7" s="1"/>
  <c r="BF3757" i="7"/>
  <c r="BG3757" i="7" s="1"/>
  <c r="BH3757" i="7" s="1"/>
  <c r="BF3758" i="7"/>
  <c r="BG3758" i="7" s="1"/>
  <c r="BH3758" i="7" s="1"/>
  <c r="BF3759" i="7"/>
  <c r="BG3759" i="7" s="1"/>
  <c r="BH3759" i="7" s="1"/>
  <c r="BF3760" i="7"/>
  <c r="BG3760" i="7" s="1"/>
  <c r="BH3760" i="7" s="1"/>
  <c r="BF3761" i="7"/>
  <c r="BG3761" i="7" s="1"/>
  <c r="BH3761" i="7" s="1"/>
  <c r="BF3762" i="7"/>
  <c r="BG3762" i="7" s="1"/>
  <c r="BH3762" i="7" s="1"/>
  <c r="BF3763" i="7"/>
  <c r="BG3763" i="7" s="1"/>
  <c r="BH3763" i="7" s="1"/>
  <c r="BF3764" i="7"/>
  <c r="BG3764" i="7" s="1"/>
  <c r="BH3764" i="7" s="1"/>
  <c r="BF3765" i="7"/>
  <c r="BG3765" i="7" s="1"/>
  <c r="BH3765" i="7" s="1"/>
  <c r="BF3766" i="7"/>
  <c r="BG3766" i="7" s="1"/>
  <c r="BH3766" i="7" s="1"/>
  <c r="BF3767" i="7"/>
  <c r="BG3767" i="7" s="1"/>
  <c r="BH3767" i="7" s="1"/>
  <c r="BF3768" i="7"/>
  <c r="BG3768" i="7" s="1"/>
  <c r="BH3768" i="7" s="1"/>
  <c r="BF3769" i="7"/>
  <c r="BG3769" i="7" s="1"/>
  <c r="BH3769" i="7" s="1"/>
  <c r="BF3770" i="7"/>
  <c r="BG3770" i="7" s="1"/>
  <c r="BH3770" i="7" s="1"/>
  <c r="BF3771" i="7"/>
  <c r="BG3771" i="7" s="1"/>
  <c r="BH3771" i="7" s="1"/>
  <c r="BF3772" i="7"/>
  <c r="BG3772" i="7" s="1"/>
  <c r="BH3772" i="7" s="1"/>
  <c r="BF3773" i="7"/>
  <c r="BG3773" i="7" s="1"/>
  <c r="BH3773" i="7" s="1"/>
  <c r="BF3774" i="7"/>
  <c r="BG3774" i="7" s="1"/>
  <c r="BH3774" i="7" s="1"/>
  <c r="BF3775" i="7"/>
  <c r="BG3775" i="7" s="1"/>
  <c r="BH3775" i="7" s="1"/>
  <c r="BF3776" i="7"/>
  <c r="BG3776" i="7" s="1"/>
  <c r="BH3776" i="7" s="1"/>
  <c r="BF3777" i="7"/>
  <c r="BG3777" i="7" s="1"/>
  <c r="BH3777" i="7" s="1"/>
  <c r="BF3778" i="7"/>
  <c r="BG3778" i="7" s="1"/>
  <c r="BH3778" i="7" s="1"/>
  <c r="BF3779" i="7"/>
  <c r="BG3779" i="7" s="1"/>
  <c r="BH3779" i="7" s="1"/>
  <c r="BF3780" i="7"/>
  <c r="BG3780" i="7" s="1"/>
  <c r="BH3780" i="7" s="1"/>
  <c r="BF3781" i="7"/>
  <c r="BG3781" i="7" s="1"/>
  <c r="BH3781" i="7" s="1"/>
  <c r="BF3782" i="7"/>
  <c r="BG3782" i="7" s="1"/>
  <c r="BH3782" i="7" s="1"/>
  <c r="BF3783" i="7"/>
  <c r="BG3783" i="7" s="1"/>
  <c r="BH3783" i="7" s="1"/>
  <c r="BF3784" i="7"/>
  <c r="BG3784" i="7" s="1"/>
  <c r="BH3784" i="7" s="1"/>
  <c r="BF3785" i="7"/>
  <c r="BG3785" i="7" s="1"/>
  <c r="BH3785" i="7" s="1"/>
  <c r="BF3786" i="7"/>
  <c r="BG3786" i="7" s="1"/>
  <c r="BH3786" i="7" s="1"/>
  <c r="BF3787" i="7"/>
  <c r="BG3787" i="7" s="1"/>
  <c r="BH3787" i="7" s="1"/>
  <c r="BF3788" i="7"/>
  <c r="BG3788" i="7" s="1"/>
  <c r="BH3788" i="7" s="1"/>
  <c r="BF3789" i="7"/>
  <c r="BG3789" i="7" s="1"/>
  <c r="BH3789" i="7" s="1"/>
  <c r="BF3790" i="7"/>
  <c r="BG3790" i="7" s="1"/>
  <c r="BH3790" i="7" s="1"/>
  <c r="BF3791" i="7"/>
  <c r="BG3791" i="7" s="1"/>
  <c r="BH3791" i="7" s="1"/>
  <c r="BF3792" i="7"/>
  <c r="BG3792" i="7" s="1"/>
  <c r="BH3792" i="7" s="1"/>
  <c r="BF3793" i="7"/>
  <c r="BG3793" i="7" s="1"/>
  <c r="BH3793" i="7" s="1"/>
  <c r="BF3794" i="7"/>
  <c r="BG3794" i="7" s="1"/>
  <c r="BH3794" i="7" s="1"/>
  <c r="BF3795" i="7"/>
  <c r="BG3795" i="7" s="1"/>
  <c r="BH3795" i="7" s="1"/>
  <c r="BF3796" i="7"/>
  <c r="BG3796" i="7" s="1"/>
  <c r="BH3796" i="7" s="1"/>
  <c r="BF3797" i="7"/>
  <c r="BG3797" i="7" s="1"/>
  <c r="BH3797" i="7" s="1"/>
  <c r="BF3798" i="7"/>
  <c r="BG3798" i="7" s="1"/>
  <c r="BH3798" i="7" s="1"/>
  <c r="BF3799" i="7"/>
  <c r="BG3799" i="7" s="1"/>
  <c r="BH3799" i="7" s="1"/>
  <c r="BF3800" i="7"/>
  <c r="BG3800" i="7" s="1"/>
  <c r="BH3800" i="7" s="1"/>
  <c r="BF3801" i="7"/>
  <c r="BG3801" i="7" s="1"/>
  <c r="BH3801" i="7" s="1"/>
  <c r="BF3802" i="7"/>
  <c r="BG3802" i="7" s="1"/>
  <c r="BH3802" i="7" s="1"/>
  <c r="BF3803" i="7"/>
  <c r="BG3803" i="7" s="1"/>
  <c r="BH3803" i="7" s="1"/>
  <c r="BF3804" i="7"/>
  <c r="BG3804" i="7" s="1"/>
  <c r="BH3804" i="7" s="1"/>
  <c r="BF3805" i="7"/>
  <c r="BG3805" i="7" s="1"/>
  <c r="BH3805" i="7" s="1"/>
  <c r="BF3806" i="7"/>
  <c r="BG3806" i="7" s="1"/>
  <c r="BH3806" i="7" s="1"/>
  <c r="BF3807" i="7"/>
  <c r="BG3807" i="7" s="1"/>
  <c r="BH3807" i="7" s="1"/>
  <c r="BF3808" i="7"/>
  <c r="BG3808" i="7" s="1"/>
  <c r="BH3808" i="7" s="1"/>
  <c r="BF3809" i="7"/>
  <c r="BG3809" i="7" s="1"/>
  <c r="BH3809" i="7" s="1"/>
  <c r="BF3810" i="7"/>
  <c r="BG3810" i="7" s="1"/>
  <c r="BH3810" i="7" s="1"/>
  <c r="BF3811" i="7"/>
  <c r="BG3811" i="7" s="1"/>
  <c r="BH3811" i="7" s="1"/>
  <c r="BF3812" i="7"/>
  <c r="BG3812" i="7" s="1"/>
  <c r="BH3812" i="7" s="1"/>
  <c r="BF3813" i="7"/>
  <c r="BG3813" i="7" s="1"/>
  <c r="BH3813" i="7" s="1"/>
  <c r="BF3814" i="7"/>
  <c r="BG3814" i="7" s="1"/>
  <c r="BH3814" i="7" s="1"/>
  <c r="BF3815" i="7"/>
  <c r="BG3815" i="7" s="1"/>
  <c r="BH3815" i="7" s="1"/>
  <c r="BF3816" i="7"/>
  <c r="BG3816" i="7" s="1"/>
  <c r="BH3816" i="7" s="1"/>
  <c r="BF3817" i="7"/>
  <c r="BG3817" i="7" s="1"/>
  <c r="BH3817" i="7" s="1"/>
  <c r="BF3818" i="7"/>
  <c r="BG3818" i="7" s="1"/>
  <c r="BH3818" i="7" s="1"/>
  <c r="BF3819" i="7"/>
  <c r="BG3819" i="7" s="1"/>
  <c r="BH3819" i="7" s="1"/>
  <c r="BF3820" i="7"/>
  <c r="BG3820" i="7" s="1"/>
  <c r="BH3820" i="7" s="1"/>
  <c r="BF3821" i="7"/>
  <c r="BG3821" i="7" s="1"/>
  <c r="BH3821" i="7" s="1"/>
  <c r="BF3822" i="7"/>
  <c r="BG3822" i="7" s="1"/>
  <c r="BH3822" i="7" s="1"/>
  <c r="BF3823" i="7"/>
  <c r="BG3823" i="7" s="1"/>
  <c r="BH3823" i="7" s="1"/>
  <c r="BF3824" i="7"/>
  <c r="BG3824" i="7" s="1"/>
  <c r="BH3824" i="7" s="1"/>
  <c r="BF3825" i="7"/>
  <c r="BG3825" i="7" s="1"/>
  <c r="BH3825" i="7" s="1"/>
  <c r="BF3826" i="7"/>
  <c r="BG3826" i="7" s="1"/>
  <c r="BH3826" i="7" s="1"/>
  <c r="BF3827" i="7"/>
  <c r="BG3827" i="7" s="1"/>
  <c r="BH3827" i="7" s="1"/>
  <c r="BF3828" i="7"/>
  <c r="BG3828" i="7" s="1"/>
  <c r="BH3828" i="7" s="1"/>
  <c r="BF3829" i="7"/>
  <c r="BG3829" i="7" s="1"/>
  <c r="BH3829" i="7" s="1"/>
  <c r="BF3830" i="7"/>
  <c r="BG3830" i="7" s="1"/>
  <c r="BH3830" i="7" s="1"/>
  <c r="BF3831" i="7"/>
  <c r="BG3831" i="7" s="1"/>
  <c r="BH3831" i="7" s="1"/>
  <c r="BF3832" i="7"/>
  <c r="BG3832" i="7" s="1"/>
  <c r="BH3832" i="7" s="1"/>
  <c r="BF3833" i="7"/>
  <c r="BG3833" i="7" s="1"/>
  <c r="BH3833" i="7" s="1"/>
  <c r="BF3834" i="7"/>
  <c r="BG3834" i="7" s="1"/>
  <c r="BH3834" i="7" s="1"/>
  <c r="BF3835" i="7"/>
  <c r="BG3835" i="7" s="1"/>
  <c r="BH3835" i="7" s="1"/>
  <c r="BF3836" i="7"/>
  <c r="BG3836" i="7" s="1"/>
  <c r="BH3836" i="7" s="1"/>
  <c r="BF3837" i="7"/>
  <c r="BG3837" i="7" s="1"/>
  <c r="BH3837" i="7" s="1"/>
  <c r="BF3838" i="7"/>
  <c r="BG3838" i="7" s="1"/>
  <c r="BH3838" i="7" s="1"/>
  <c r="BF3839" i="7"/>
  <c r="BG3839" i="7" s="1"/>
  <c r="BH3839" i="7" s="1"/>
  <c r="BF3840" i="7"/>
  <c r="BG3840" i="7" s="1"/>
  <c r="BH3840" i="7" s="1"/>
  <c r="BF3841" i="7"/>
  <c r="BG3841" i="7" s="1"/>
  <c r="BH3841" i="7" s="1"/>
  <c r="BF3842" i="7"/>
  <c r="BG3842" i="7" s="1"/>
  <c r="BH3842" i="7" s="1"/>
  <c r="BF3843" i="7"/>
  <c r="BG3843" i="7" s="1"/>
  <c r="BH3843" i="7" s="1"/>
  <c r="BF3844" i="7"/>
  <c r="BG3844" i="7" s="1"/>
  <c r="BH3844" i="7" s="1"/>
  <c r="BF3845" i="7"/>
  <c r="BG3845" i="7" s="1"/>
  <c r="BH3845" i="7" s="1"/>
  <c r="BF3846" i="7"/>
  <c r="BG3846" i="7" s="1"/>
  <c r="BH3846" i="7" s="1"/>
  <c r="BF3847" i="7"/>
  <c r="BG3847" i="7" s="1"/>
  <c r="BH3847" i="7" s="1"/>
  <c r="BF3848" i="7"/>
  <c r="BG3848" i="7" s="1"/>
  <c r="BH3848" i="7" s="1"/>
  <c r="BF3849" i="7"/>
  <c r="BG3849" i="7" s="1"/>
  <c r="BH3849" i="7" s="1"/>
  <c r="BF3850" i="7"/>
  <c r="BG3850" i="7" s="1"/>
  <c r="BH3850" i="7" s="1"/>
  <c r="BF3851" i="7"/>
  <c r="BG3851" i="7" s="1"/>
  <c r="BH3851" i="7" s="1"/>
  <c r="BF3852" i="7"/>
  <c r="BG3852" i="7" s="1"/>
  <c r="BH3852" i="7" s="1"/>
  <c r="BF3853" i="7"/>
  <c r="BG3853" i="7" s="1"/>
  <c r="BH3853" i="7" s="1"/>
  <c r="BF3854" i="7"/>
  <c r="BG3854" i="7" s="1"/>
  <c r="BH3854" i="7" s="1"/>
  <c r="BF3855" i="7"/>
  <c r="BG3855" i="7" s="1"/>
  <c r="BH3855" i="7" s="1"/>
  <c r="BF3856" i="7"/>
  <c r="BG3856" i="7" s="1"/>
  <c r="BH3856" i="7" s="1"/>
  <c r="BF3857" i="7"/>
  <c r="BG3857" i="7" s="1"/>
  <c r="BH3857" i="7" s="1"/>
  <c r="BF3858" i="7"/>
  <c r="BG3858" i="7" s="1"/>
  <c r="BH3858" i="7" s="1"/>
  <c r="BF3859" i="7"/>
  <c r="BG3859" i="7" s="1"/>
  <c r="BH3859" i="7" s="1"/>
  <c r="BF3860" i="7"/>
  <c r="BG3860" i="7" s="1"/>
  <c r="BH3860" i="7" s="1"/>
  <c r="BF3861" i="7"/>
  <c r="BG3861" i="7" s="1"/>
  <c r="BH3861" i="7" s="1"/>
  <c r="BF3862" i="7"/>
  <c r="BG3862" i="7" s="1"/>
  <c r="BH3862" i="7" s="1"/>
  <c r="BF3863" i="7"/>
  <c r="BG3863" i="7" s="1"/>
  <c r="BH3863" i="7" s="1"/>
  <c r="BF3864" i="7"/>
  <c r="BG3864" i="7" s="1"/>
  <c r="BH3864" i="7" s="1"/>
  <c r="BF3865" i="7"/>
  <c r="BG3865" i="7" s="1"/>
  <c r="BH3865" i="7" s="1"/>
  <c r="BF3866" i="7"/>
  <c r="BG3866" i="7" s="1"/>
  <c r="BH3866" i="7" s="1"/>
  <c r="BF3867" i="7"/>
  <c r="BG3867" i="7" s="1"/>
  <c r="BH3867" i="7" s="1"/>
  <c r="BF3868" i="7"/>
  <c r="BG3868" i="7" s="1"/>
  <c r="BH3868" i="7" s="1"/>
  <c r="BF3869" i="7"/>
  <c r="BG3869" i="7" s="1"/>
  <c r="BH3869" i="7" s="1"/>
  <c r="BF3870" i="7"/>
  <c r="BG3870" i="7" s="1"/>
  <c r="BH3870" i="7" s="1"/>
  <c r="BF3871" i="7"/>
  <c r="BG3871" i="7" s="1"/>
  <c r="BH3871" i="7" s="1"/>
  <c r="BF3872" i="7"/>
  <c r="BG3872" i="7" s="1"/>
  <c r="BH3872" i="7" s="1"/>
  <c r="BF3873" i="7"/>
  <c r="BG3873" i="7" s="1"/>
  <c r="BH3873" i="7" s="1"/>
  <c r="BF3874" i="7"/>
  <c r="BG3874" i="7" s="1"/>
  <c r="BH3874" i="7" s="1"/>
  <c r="BF3875" i="7"/>
  <c r="BG3875" i="7" s="1"/>
  <c r="BH3875" i="7" s="1"/>
  <c r="BF3876" i="7"/>
  <c r="BG3876" i="7" s="1"/>
  <c r="BH3876" i="7" s="1"/>
  <c r="BF3877" i="7"/>
  <c r="BG3877" i="7" s="1"/>
  <c r="BH3877" i="7" s="1"/>
  <c r="BF3878" i="7"/>
  <c r="BG3878" i="7" s="1"/>
  <c r="BH3878" i="7" s="1"/>
  <c r="BF3879" i="7"/>
  <c r="BG3879" i="7" s="1"/>
  <c r="BH3879" i="7" s="1"/>
  <c r="BF3880" i="7"/>
  <c r="BG3880" i="7" s="1"/>
  <c r="BH3880" i="7" s="1"/>
  <c r="BF3881" i="7"/>
  <c r="BG3881" i="7" s="1"/>
  <c r="BH3881" i="7" s="1"/>
  <c r="BF3882" i="7"/>
  <c r="BG3882" i="7" s="1"/>
  <c r="BH3882" i="7" s="1"/>
  <c r="BF3883" i="7"/>
  <c r="BG3883" i="7" s="1"/>
  <c r="BH3883" i="7" s="1"/>
  <c r="BF3884" i="7"/>
  <c r="BG3884" i="7" s="1"/>
  <c r="BH3884" i="7" s="1"/>
  <c r="BF3885" i="7"/>
  <c r="BG3885" i="7" s="1"/>
  <c r="BH3885" i="7" s="1"/>
  <c r="BF3886" i="7"/>
  <c r="BG3886" i="7" s="1"/>
  <c r="BH3886" i="7" s="1"/>
  <c r="BF3887" i="7"/>
  <c r="BG3887" i="7" s="1"/>
  <c r="BH3887" i="7" s="1"/>
  <c r="BF3888" i="7"/>
  <c r="BG3888" i="7" s="1"/>
  <c r="BH3888" i="7" s="1"/>
  <c r="BF3889" i="7"/>
  <c r="BG3889" i="7" s="1"/>
  <c r="BH3889" i="7" s="1"/>
  <c r="BF3890" i="7"/>
  <c r="BG3890" i="7" s="1"/>
  <c r="BH3890" i="7" s="1"/>
  <c r="BF3891" i="7"/>
  <c r="BG3891" i="7" s="1"/>
  <c r="BH3891" i="7" s="1"/>
  <c r="BF3892" i="7"/>
  <c r="BG3892" i="7" s="1"/>
  <c r="BH3892" i="7" s="1"/>
  <c r="BF3893" i="7"/>
  <c r="BG3893" i="7" s="1"/>
  <c r="BH3893" i="7" s="1"/>
  <c r="BF3894" i="7"/>
  <c r="BG3894" i="7" s="1"/>
  <c r="BH3894" i="7" s="1"/>
  <c r="BF3895" i="7"/>
  <c r="BG3895" i="7" s="1"/>
  <c r="BH3895" i="7" s="1"/>
  <c r="BF3896" i="7"/>
  <c r="BG3896" i="7" s="1"/>
  <c r="BH3896" i="7" s="1"/>
  <c r="BF3897" i="7"/>
  <c r="BG3897" i="7" s="1"/>
  <c r="BH3897" i="7" s="1"/>
  <c r="BF3898" i="7"/>
  <c r="BG3898" i="7" s="1"/>
  <c r="BH3898" i="7" s="1"/>
  <c r="BF3899" i="7"/>
  <c r="BG3899" i="7" s="1"/>
  <c r="BH3899" i="7" s="1"/>
  <c r="BF3900" i="7"/>
  <c r="BG3900" i="7" s="1"/>
  <c r="BH3900" i="7" s="1"/>
  <c r="BF3901" i="7"/>
  <c r="BG3901" i="7" s="1"/>
  <c r="BH3901" i="7" s="1"/>
  <c r="BF3902" i="7"/>
  <c r="BG3902" i="7" s="1"/>
  <c r="BH3902" i="7" s="1"/>
  <c r="BF3903" i="7"/>
  <c r="BG3903" i="7" s="1"/>
  <c r="BH3903" i="7" s="1"/>
  <c r="BF3904" i="7"/>
  <c r="BG3904" i="7" s="1"/>
  <c r="BH3904" i="7" s="1"/>
  <c r="BF3905" i="7"/>
  <c r="BG3905" i="7" s="1"/>
  <c r="BH3905" i="7" s="1"/>
  <c r="BF3906" i="7"/>
  <c r="BG3906" i="7" s="1"/>
  <c r="BH3906" i="7" s="1"/>
  <c r="BF3907" i="7"/>
  <c r="BG3907" i="7" s="1"/>
  <c r="BH3907" i="7" s="1"/>
  <c r="BF3908" i="7"/>
  <c r="BG3908" i="7" s="1"/>
  <c r="BH3908" i="7" s="1"/>
  <c r="BF3909" i="7"/>
  <c r="BG3909" i="7" s="1"/>
  <c r="BH3909" i="7" s="1"/>
  <c r="BF3910" i="7"/>
  <c r="BG3910" i="7" s="1"/>
  <c r="BH3910" i="7" s="1"/>
  <c r="BF3911" i="7"/>
  <c r="BG3911" i="7" s="1"/>
  <c r="BH3911" i="7" s="1"/>
  <c r="BF3912" i="7"/>
  <c r="BG3912" i="7" s="1"/>
  <c r="BH3912" i="7" s="1"/>
  <c r="BF3913" i="7"/>
  <c r="BG3913" i="7" s="1"/>
  <c r="BH3913" i="7" s="1"/>
  <c r="BF3914" i="7"/>
  <c r="BG3914" i="7" s="1"/>
  <c r="BH3914" i="7" s="1"/>
  <c r="BF3915" i="7"/>
  <c r="BG3915" i="7" s="1"/>
  <c r="BH3915" i="7" s="1"/>
  <c r="BF3916" i="7"/>
  <c r="BG3916" i="7" s="1"/>
  <c r="BH3916" i="7" s="1"/>
  <c r="BF3917" i="7"/>
  <c r="BG3917" i="7" s="1"/>
  <c r="BH3917" i="7" s="1"/>
  <c r="BF3918" i="7"/>
  <c r="BG3918" i="7" s="1"/>
  <c r="BH3918" i="7" s="1"/>
  <c r="BF3919" i="7"/>
  <c r="BG3919" i="7" s="1"/>
  <c r="BH3919" i="7" s="1"/>
  <c r="BF3920" i="7"/>
  <c r="BG3920" i="7" s="1"/>
  <c r="BH3920" i="7" s="1"/>
  <c r="BF3921" i="7"/>
  <c r="BG3921" i="7" s="1"/>
  <c r="BH3921" i="7" s="1"/>
  <c r="BF3922" i="7"/>
  <c r="BG3922" i="7" s="1"/>
  <c r="BH3922" i="7" s="1"/>
  <c r="BF3923" i="7"/>
  <c r="BG3923" i="7" s="1"/>
  <c r="BH3923" i="7" s="1"/>
  <c r="BF3924" i="7"/>
  <c r="BG3924" i="7" s="1"/>
  <c r="BH3924" i="7" s="1"/>
  <c r="BF3925" i="7"/>
  <c r="BG3925" i="7" s="1"/>
  <c r="BH3925" i="7" s="1"/>
  <c r="BF3926" i="7"/>
  <c r="BG3926" i="7" s="1"/>
  <c r="BH3926" i="7" s="1"/>
  <c r="BF3927" i="7"/>
  <c r="BG3927" i="7" s="1"/>
  <c r="BH3927" i="7" s="1"/>
  <c r="BF3928" i="7"/>
  <c r="BG3928" i="7" s="1"/>
  <c r="BH3928" i="7" s="1"/>
  <c r="BF3929" i="7"/>
  <c r="BG3929" i="7" s="1"/>
  <c r="BH3929" i="7" s="1"/>
  <c r="BF3930" i="7"/>
  <c r="BG3930" i="7" s="1"/>
  <c r="BH3930" i="7" s="1"/>
  <c r="BF3931" i="7"/>
  <c r="BG3931" i="7" s="1"/>
  <c r="BH3931" i="7" s="1"/>
  <c r="BF3932" i="7"/>
  <c r="BG3932" i="7" s="1"/>
  <c r="BH3932" i="7" s="1"/>
  <c r="BF3933" i="7"/>
  <c r="BG3933" i="7" s="1"/>
  <c r="BH3933" i="7" s="1"/>
  <c r="BF3934" i="7"/>
  <c r="BG3934" i="7" s="1"/>
  <c r="BH3934" i="7" s="1"/>
  <c r="BF3935" i="7"/>
  <c r="BG3935" i="7" s="1"/>
  <c r="BH3935" i="7" s="1"/>
  <c r="BF3936" i="7"/>
  <c r="BG3936" i="7" s="1"/>
  <c r="BH3936" i="7" s="1"/>
  <c r="BF3937" i="7"/>
  <c r="BG3937" i="7" s="1"/>
  <c r="BH3937" i="7" s="1"/>
  <c r="BF3938" i="7"/>
  <c r="BG3938" i="7" s="1"/>
  <c r="BH3938" i="7" s="1"/>
  <c r="BF3939" i="7"/>
  <c r="BG3939" i="7" s="1"/>
  <c r="BH3939" i="7" s="1"/>
  <c r="BF3940" i="7"/>
  <c r="BG3940" i="7" s="1"/>
  <c r="BH3940" i="7" s="1"/>
  <c r="BF3941" i="7"/>
  <c r="BG3941" i="7" s="1"/>
  <c r="BH3941" i="7" s="1"/>
  <c r="BF3942" i="7"/>
  <c r="BG3942" i="7" s="1"/>
  <c r="BH3942" i="7" s="1"/>
  <c r="BF3943" i="7"/>
  <c r="BG3943" i="7" s="1"/>
  <c r="BH3943" i="7" s="1"/>
  <c r="BF3944" i="7"/>
  <c r="BG3944" i="7" s="1"/>
  <c r="BH3944" i="7" s="1"/>
  <c r="BF3945" i="7"/>
  <c r="BG3945" i="7" s="1"/>
  <c r="BH3945" i="7" s="1"/>
  <c r="BF3946" i="7"/>
  <c r="BG3946" i="7" s="1"/>
  <c r="BH3946" i="7" s="1"/>
  <c r="BF3947" i="7"/>
  <c r="BG3947" i="7" s="1"/>
  <c r="BH3947" i="7" s="1"/>
  <c r="BF3948" i="7"/>
  <c r="BG3948" i="7" s="1"/>
  <c r="BH3948" i="7" s="1"/>
  <c r="BF3949" i="7"/>
  <c r="BG3949" i="7" s="1"/>
  <c r="BH3949" i="7" s="1"/>
  <c r="BF3950" i="7"/>
  <c r="BG3950" i="7" s="1"/>
  <c r="BH3950" i="7" s="1"/>
  <c r="BF3951" i="7"/>
  <c r="BG3951" i="7" s="1"/>
  <c r="BH3951" i="7" s="1"/>
  <c r="BF3952" i="7"/>
  <c r="BG3952" i="7" s="1"/>
  <c r="BH3952" i="7" s="1"/>
  <c r="BF3953" i="7"/>
  <c r="BG3953" i="7" s="1"/>
  <c r="BH3953" i="7" s="1"/>
  <c r="BF3954" i="7"/>
  <c r="BG3954" i="7" s="1"/>
  <c r="BH3954" i="7" s="1"/>
  <c r="BF3955" i="7"/>
  <c r="BG3955" i="7" s="1"/>
  <c r="BH3955" i="7" s="1"/>
  <c r="BF3956" i="7"/>
  <c r="BG3956" i="7" s="1"/>
  <c r="BH3956" i="7" s="1"/>
  <c r="BF3957" i="7"/>
  <c r="BG3957" i="7" s="1"/>
  <c r="BH3957" i="7" s="1"/>
  <c r="BF3958" i="7"/>
  <c r="BG3958" i="7" s="1"/>
  <c r="BH3958" i="7" s="1"/>
  <c r="BF3959" i="7"/>
  <c r="BG3959" i="7" s="1"/>
  <c r="BH3959" i="7" s="1"/>
  <c r="BF3960" i="7"/>
  <c r="BG3960" i="7" s="1"/>
  <c r="BH3960" i="7" s="1"/>
  <c r="BF3961" i="7"/>
  <c r="BG3961" i="7" s="1"/>
  <c r="BH3961" i="7" s="1"/>
  <c r="BF3962" i="7"/>
  <c r="BG3962" i="7" s="1"/>
  <c r="BH3962" i="7" s="1"/>
  <c r="BF3963" i="7"/>
  <c r="BG3963" i="7" s="1"/>
  <c r="BH3963" i="7" s="1"/>
  <c r="BF3964" i="7"/>
  <c r="BG3964" i="7" s="1"/>
  <c r="BH3964" i="7" s="1"/>
  <c r="BF3965" i="7"/>
  <c r="BG3965" i="7" s="1"/>
  <c r="BH3965" i="7" s="1"/>
  <c r="BF3966" i="7"/>
  <c r="BG3966" i="7" s="1"/>
  <c r="BH3966" i="7" s="1"/>
  <c r="BF3967" i="7"/>
  <c r="BG3967" i="7" s="1"/>
  <c r="BH3967" i="7" s="1"/>
  <c r="BF3968" i="7"/>
  <c r="BG3968" i="7" s="1"/>
  <c r="BH3968" i="7" s="1"/>
  <c r="BF3969" i="7"/>
  <c r="BG3969" i="7" s="1"/>
  <c r="BH3969" i="7" s="1"/>
  <c r="BF3970" i="7"/>
  <c r="BG3970" i="7" s="1"/>
  <c r="BH3970" i="7" s="1"/>
  <c r="BF3971" i="7"/>
  <c r="BG3971" i="7" s="1"/>
  <c r="BH3971" i="7" s="1"/>
  <c r="BF3972" i="7"/>
  <c r="BG3972" i="7" s="1"/>
  <c r="BH3972" i="7" s="1"/>
  <c r="BF3973" i="7"/>
  <c r="BG3973" i="7" s="1"/>
  <c r="BH3973" i="7" s="1"/>
  <c r="BF3974" i="7"/>
  <c r="BG3974" i="7" s="1"/>
  <c r="BH3974" i="7" s="1"/>
  <c r="BF3975" i="7"/>
  <c r="BG3975" i="7" s="1"/>
  <c r="BH3975" i="7" s="1"/>
  <c r="BF3976" i="7"/>
  <c r="BG3976" i="7" s="1"/>
  <c r="BH3976" i="7" s="1"/>
  <c r="BF3977" i="7"/>
  <c r="BG3977" i="7" s="1"/>
  <c r="BH3977" i="7" s="1"/>
  <c r="BF3978" i="7"/>
  <c r="BG3978" i="7" s="1"/>
  <c r="BH3978" i="7" s="1"/>
  <c r="BF3979" i="7"/>
  <c r="BG3979" i="7" s="1"/>
  <c r="BH3979" i="7" s="1"/>
  <c r="BF3980" i="7"/>
  <c r="BG3980" i="7" s="1"/>
  <c r="BH3980" i="7" s="1"/>
  <c r="BF3981" i="7"/>
  <c r="BG3981" i="7" s="1"/>
  <c r="BH3981" i="7" s="1"/>
  <c r="BF3982" i="7"/>
  <c r="BG3982" i="7" s="1"/>
  <c r="BH3982" i="7" s="1"/>
  <c r="BF3983" i="7"/>
  <c r="BG3983" i="7" s="1"/>
  <c r="BH3983" i="7" s="1"/>
  <c r="BF3984" i="7"/>
  <c r="BG3984" i="7" s="1"/>
  <c r="BH3984" i="7" s="1"/>
  <c r="BF3985" i="7"/>
  <c r="BG3985" i="7" s="1"/>
  <c r="BH3985" i="7" s="1"/>
  <c r="BF3986" i="7"/>
  <c r="BG3986" i="7" s="1"/>
  <c r="BH3986" i="7" s="1"/>
  <c r="BF3987" i="7"/>
  <c r="BG3987" i="7" s="1"/>
  <c r="BH3987" i="7" s="1"/>
  <c r="BF3988" i="7"/>
  <c r="BG3988" i="7" s="1"/>
  <c r="BH3988" i="7" s="1"/>
  <c r="BF3989" i="7"/>
  <c r="BG3989" i="7" s="1"/>
  <c r="BH3989" i="7" s="1"/>
  <c r="BF3990" i="7"/>
  <c r="BG3990" i="7" s="1"/>
  <c r="BH3990" i="7" s="1"/>
  <c r="BF3991" i="7"/>
  <c r="BG3991" i="7" s="1"/>
  <c r="BH3991" i="7" s="1"/>
  <c r="BF3992" i="7"/>
  <c r="BG3992" i="7" s="1"/>
  <c r="BH3992" i="7" s="1"/>
  <c r="BF3993" i="7"/>
  <c r="BG3993" i="7" s="1"/>
  <c r="BH3993" i="7" s="1"/>
  <c r="BF3994" i="7"/>
  <c r="BG3994" i="7" s="1"/>
  <c r="BH3994" i="7" s="1"/>
  <c r="BF3995" i="7"/>
  <c r="BG3995" i="7" s="1"/>
  <c r="BH3995" i="7" s="1"/>
  <c r="BF3996" i="7"/>
  <c r="BG3996" i="7" s="1"/>
  <c r="BH3996" i="7" s="1"/>
  <c r="BF3997" i="7"/>
  <c r="BG3997" i="7" s="1"/>
  <c r="BH3997" i="7" s="1"/>
  <c r="BF3998" i="7"/>
  <c r="BG3998" i="7" s="1"/>
  <c r="BH3998" i="7" s="1"/>
  <c r="BF3999" i="7"/>
  <c r="BG3999" i="7" s="1"/>
  <c r="BH3999" i="7" s="1"/>
  <c r="BF4000" i="7"/>
  <c r="BG4000" i="7" s="1"/>
  <c r="BH4000" i="7" s="1"/>
  <c r="BF4001" i="7"/>
  <c r="BG4001" i="7" s="1"/>
  <c r="BH4001" i="7" s="1"/>
  <c r="BF4002" i="7"/>
  <c r="BG4002" i="7" s="1"/>
  <c r="BH4002" i="7" s="1"/>
  <c r="BF4003" i="7"/>
  <c r="BG4003" i="7" s="1"/>
  <c r="BH4003" i="7" s="1"/>
  <c r="BF4004" i="7"/>
  <c r="BG4004" i="7" s="1"/>
  <c r="BH4004" i="7" s="1"/>
  <c r="BF4005" i="7"/>
  <c r="BG4005" i="7" s="1"/>
  <c r="BH4005" i="7" s="1"/>
  <c r="BF4006" i="7"/>
  <c r="BG4006" i="7" s="1"/>
  <c r="BH4006" i="7" s="1"/>
  <c r="BF4007" i="7"/>
  <c r="BG4007" i="7" s="1"/>
  <c r="BH4007" i="7" s="1"/>
  <c r="BF4008" i="7"/>
  <c r="BG4008" i="7" s="1"/>
  <c r="BH4008" i="7" s="1"/>
  <c r="BF4009" i="7"/>
  <c r="BG4009" i="7" s="1"/>
  <c r="BH4009" i="7" s="1"/>
  <c r="BF4010" i="7"/>
  <c r="BG4010" i="7" s="1"/>
  <c r="BH4010" i="7" s="1"/>
  <c r="BF4011" i="7"/>
  <c r="BG4011" i="7" s="1"/>
  <c r="BH4011" i="7" s="1"/>
  <c r="BF4012" i="7"/>
  <c r="BG4012" i="7" s="1"/>
  <c r="BH4012" i="7" s="1"/>
  <c r="BF4013" i="7"/>
  <c r="BG4013" i="7" s="1"/>
  <c r="BH4013" i="7" s="1"/>
  <c r="BF4014" i="7"/>
  <c r="BG4014" i="7" s="1"/>
  <c r="BH4014" i="7" s="1"/>
  <c r="BF4015" i="7"/>
  <c r="BG4015" i="7" s="1"/>
  <c r="BH4015" i="7" s="1"/>
  <c r="BF4016" i="7"/>
  <c r="BG4016" i="7" s="1"/>
  <c r="BH4016" i="7" s="1"/>
  <c r="BF4017" i="7"/>
  <c r="BG4017" i="7" s="1"/>
  <c r="BH4017" i="7" s="1"/>
  <c r="BF4018" i="7"/>
  <c r="BG4018" i="7" s="1"/>
  <c r="BH4018" i="7" s="1"/>
  <c r="BF4019" i="7"/>
  <c r="BG4019" i="7" s="1"/>
  <c r="BH4019" i="7" s="1"/>
  <c r="BF4020" i="7"/>
  <c r="BG4020" i="7" s="1"/>
  <c r="BH4020" i="7" s="1"/>
  <c r="BF4021" i="7"/>
  <c r="BG4021" i="7" s="1"/>
  <c r="BH4021" i="7" s="1"/>
  <c r="BF4022" i="7"/>
  <c r="BG4022" i="7" s="1"/>
  <c r="BH4022" i="7" s="1"/>
  <c r="BF4023" i="7"/>
  <c r="BG4023" i="7" s="1"/>
  <c r="BH4023" i="7" s="1"/>
  <c r="BF4024" i="7"/>
  <c r="BG4024" i="7" s="1"/>
  <c r="BH4024" i="7" s="1"/>
  <c r="BF4025" i="7"/>
  <c r="BG4025" i="7" s="1"/>
  <c r="BH4025" i="7" s="1"/>
  <c r="BF4026" i="7"/>
  <c r="BG4026" i="7" s="1"/>
  <c r="BH4026" i="7" s="1"/>
  <c r="BF4027" i="7"/>
  <c r="BG4027" i="7" s="1"/>
  <c r="BH4027" i="7" s="1"/>
  <c r="BF4028" i="7"/>
  <c r="BG4028" i="7" s="1"/>
  <c r="BH4028" i="7" s="1"/>
  <c r="BF4029" i="7"/>
  <c r="BG4029" i="7" s="1"/>
  <c r="BH4029" i="7" s="1"/>
  <c r="BF4030" i="7"/>
  <c r="BG4030" i="7" s="1"/>
  <c r="BH4030" i="7" s="1"/>
  <c r="BF4031" i="7"/>
  <c r="BG4031" i="7" s="1"/>
  <c r="BH4031" i="7" s="1"/>
  <c r="BF4032" i="7"/>
  <c r="BG4032" i="7" s="1"/>
  <c r="BH4032" i="7" s="1"/>
  <c r="BF4033" i="7"/>
  <c r="BG4033" i="7" s="1"/>
  <c r="BH4033" i="7" s="1"/>
  <c r="BF4034" i="7"/>
  <c r="BG4034" i="7" s="1"/>
  <c r="BH4034" i="7" s="1"/>
  <c r="BF4035" i="7"/>
  <c r="BG4035" i="7" s="1"/>
  <c r="BH4035" i="7" s="1"/>
  <c r="BF4036" i="7"/>
  <c r="BG4036" i="7" s="1"/>
  <c r="BH4036" i="7" s="1"/>
  <c r="BF4037" i="7"/>
  <c r="BG4037" i="7" s="1"/>
  <c r="BH4037" i="7" s="1"/>
  <c r="BF4038" i="7"/>
  <c r="BG4038" i="7" s="1"/>
  <c r="BH4038" i="7" s="1"/>
  <c r="BF4039" i="7"/>
  <c r="BG4039" i="7" s="1"/>
  <c r="BH4039" i="7" s="1"/>
  <c r="BF4040" i="7"/>
  <c r="BG4040" i="7" s="1"/>
  <c r="BH4040" i="7" s="1"/>
  <c r="BF4041" i="7"/>
  <c r="BG4041" i="7" s="1"/>
  <c r="BH4041" i="7" s="1"/>
  <c r="BF4042" i="7"/>
  <c r="BG4042" i="7" s="1"/>
  <c r="BH4042" i="7" s="1"/>
  <c r="BF4043" i="7"/>
  <c r="BG4043" i="7" s="1"/>
  <c r="BH4043" i="7" s="1"/>
  <c r="BF4044" i="7"/>
  <c r="BG4044" i="7" s="1"/>
  <c r="BH4044" i="7" s="1"/>
  <c r="BF4045" i="7"/>
  <c r="BG4045" i="7" s="1"/>
  <c r="BH4045" i="7" s="1"/>
  <c r="BF4046" i="7"/>
  <c r="BG4046" i="7" s="1"/>
  <c r="BH4046" i="7" s="1"/>
  <c r="BF4047" i="7"/>
  <c r="BG4047" i="7" s="1"/>
  <c r="BH4047" i="7" s="1"/>
  <c r="BF4048" i="7"/>
  <c r="BG4048" i="7" s="1"/>
  <c r="BH4048" i="7" s="1"/>
  <c r="BF4049" i="7"/>
  <c r="BG4049" i="7" s="1"/>
  <c r="BH4049" i="7" s="1"/>
  <c r="BF4050" i="7"/>
  <c r="BG4050" i="7" s="1"/>
  <c r="BH4050" i="7" s="1"/>
  <c r="BF4051" i="7"/>
  <c r="BG4051" i="7" s="1"/>
  <c r="BH4051" i="7" s="1"/>
  <c r="BF4052" i="7"/>
  <c r="BG4052" i="7" s="1"/>
  <c r="BH4052" i="7" s="1"/>
  <c r="BF4053" i="7"/>
  <c r="BG4053" i="7" s="1"/>
  <c r="BH4053" i="7" s="1"/>
  <c r="BF4054" i="7"/>
  <c r="BG4054" i="7" s="1"/>
  <c r="BH4054" i="7" s="1"/>
  <c r="BF4055" i="7"/>
  <c r="BG4055" i="7" s="1"/>
  <c r="BH4055" i="7" s="1"/>
  <c r="BF4056" i="7"/>
  <c r="BG4056" i="7" s="1"/>
  <c r="BH4056" i="7" s="1"/>
  <c r="BF4057" i="7"/>
  <c r="BG4057" i="7" s="1"/>
  <c r="BH4057" i="7" s="1"/>
  <c r="BF4058" i="7"/>
  <c r="BG4058" i="7" s="1"/>
  <c r="BH4058" i="7" s="1"/>
  <c r="BF4059" i="7"/>
  <c r="BG4059" i="7" s="1"/>
  <c r="BH4059" i="7" s="1"/>
  <c r="BF4060" i="7"/>
  <c r="BG4060" i="7" s="1"/>
  <c r="BH4060" i="7" s="1"/>
  <c r="BF4061" i="7"/>
  <c r="BG4061" i="7" s="1"/>
  <c r="BH4061" i="7" s="1"/>
  <c r="BF4062" i="7"/>
  <c r="BG4062" i="7" s="1"/>
  <c r="BH4062" i="7" s="1"/>
  <c r="BF4063" i="7"/>
  <c r="BG4063" i="7" s="1"/>
  <c r="BH4063" i="7" s="1"/>
  <c r="BF4064" i="7"/>
  <c r="BG4064" i="7" s="1"/>
  <c r="BH4064" i="7" s="1"/>
  <c r="BF4065" i="7"/>
  <c r="BG4065" i="7" s="1"/>
  <c r="BH4065" i="7" s="1"/>
  <c r="BF4066" i="7"/>
  <c r="BG4066" i="7" s="1"/>
  <c r="BH4066" i="7" s="1"/>
  <c r="BF4067" i="7"/>
  <c r="BG4067" i="7" s="1"/>
  <c r="BH4067" i="7" s="1"/>
  <c r="BF4068" i="7"/>
  <c r="BG4068" i="7" s="1"/>
  <c r="BH4068" i="7" s="1"/>
  <c r="BF4069" i="7"/>
  <c r="BG4069" i="7" s="1"/>
  <c r="BH4069" i="7" s="1"/>
  <c r="BF4070" i="7"/>
  <c r="BG4070" i="7" s="1"/>
  <c r="BH4070" i="7" s="1"/>
  <c r="BF4071" i="7"/>
  <c r="BG4071" i="7" s="1"/>
  <c r="BH4071" i="7" s="1"/>
  <c r="BF4072" i="7"/>
  <c r="BG4072" i="7" s="1"/>
  <c r="BH4072" i="7" s="1"/>
  <c r="BF4073" i="7"/>
  <c r="BG4073" i="7" s="1"/>
  <c r="BH4073" i="7" s="1"/>
  <c r="BF4074" i="7"/>
  <c r="BG4074" i="7" s="1"/>
  <c r="BH4074" i="7" s="1"/>
  <c r="BF4075" i="7"/>
  <c r="BG4075" i="7" s="1"/>
  <c r="BH4075" i="7" s="1"/>
  <c r="BF4076" i="7"/>
  <c r="BG4076" i="7" s="1"/>
  <c r="BH4076" i="7" s="1"/>
  <c r="BF4077" i="7"/>
  <c r="BG4077" i="7" s="1"/>
  <c r="BH4077" i="7" s="1"/>
  <c r="BF4078" i="7"/>
  <c r="BF4079" i="7"/>
  <c r="BG4079" i="7" s="1"/>
  <c r="BH4079" i="7" s="1"/>
  <c r="BF4080" i="7"/>
  <c r="BG4080" i="7" s="1"/>
  <c r="BH4080" i="7" s="1"/>
  <c r="BF4081" i="7"/>
  <c r="BG4081" i="7" s="1"/>
  <c r="BH4081" i="7" s="1"/>
  <c r="BF4082" i="7"/>
  <c r="BG4082" i="7" s="1"/>
  <c r="BH4082" i="7" s="1"/>
  <c r="BF4083" i="7"/>
  <c r="BG4083" i="7" s="1"/>
  <c r="BH4083" i="7" s="1"/>
  <c r="BF4084" i="7"/>
  <c r="BG4084" i="7" s="1"/>
  <c r="BH4084" i="7" s="1"/>
  <c r="BF4085" i="7"/>
  <c r="BG4085" i="7" s="1"/>
  <c r="BH4085" i="7" s="1"/>
  <c r="BF4086" i="7"/>
  <c r="BG4086" i="7" s="1"/>
  <c r="BH4086" i="7" s="1"/>
  <c r="BF4087" i="7"/>
  <c r="BG4087" i="7" s="1"/>
  <c r="BH4087" i="7" s="1"/>
  <c r="BF4088" i="7"/>
  <c r="BG4088" i="7" s="1"/>
  <c r="BH4088" i="7" s="1"/>
  <c r="BF4089" i="7"/>
  <c r="BG4089" i="7" s="1"/>
  <c r="BH4089" i="7" s="1"/>
  <c r="BF4090" i="7"/>
  <c r="BG4090" i="7" s="1"/>
  <c r="BH4090" i="7" s="1"/>
  <c r="BF4091" i="7"/>
  <c r="BG4091" i="7" s="1"/>
  <c r="BH4091" i="7" s="1"/>
  <c r="BF4092" i="7"/>
  <c r="BG4092" i="7" s="1"/>
  <c r="BH4092" i="7" s="1"/>
  <c r="BF4093" i="7"/>
  <c r="BG4093" i="7" s="1"/>
  <c r="BH4093" i="7" s="1"/>
  <c r="BF4094" i="7"/>
  <c r="BG4094" i="7" s="1"/>
  <c r="BH4094" i="7" s="1"/>
  <c r="BF4095" i="7"/>
  <c r="BG4095" i="7" s="1"/>
  <c r="BH4095" i="7" s="1"/>
  <c r="BF4096" i="7"/>
  <c r="BG4096" i="7" s="1"/>
  <c r="BH4096" i="7" s="1"/>
  <c r="BF4097" i="7"/>
  <c r="BG4097" i="7" s="1"/>
  <c r="BH4097" i="7" s="1"/>
  <c r="BF4098" i="7"/>
  <c r="BG4098" i="7" s="1"/>
  <c r="BH4098" i="7" s="1"/>
  <c r="BF4099" i="7"/>
  <c r="BG4099" i="7" s="1"/>
  <c r="BH4099" i="7" s="1"/>
  <c r="BF4100" i="7"/>
  <c r="BG4100" i="7" s="1"/>
  <c r="BH4100" i="7" s="1"/>
  <c r="BF4101" i="7"/>
  <c r="BG4101" i="7" s="1"/>
  <c r="BH4101" i="7" s="1"/>
  <c r="BF4102" i="7"/>
  <c r="BG4102" i="7" s="1"/>
  <c r="BH4102" i="7" s="1"/>
  <c r="BF4103" i="7"/>
  <c r="BG4103" i="7" s="1"/>
  <c r="BH4103" i="7" s="1"/>
  <c r="BF4104" i="7"/>
  <c r="BG4104" i="7" s="1"/>
  <c r="BH4104" i="7" s="1"/>
  <c r="BF4105" i="7"/>
  <c r="BG4105" i="7" s="1"/>
  <c r="BH4105" i="7" s="1"/>
  <c r="BF4106" i="7"/>
  <c r="BG4106" i="7" s="1"/>
  <c r="BH4106" i="7" s="1"/>
  <c r="BF4107" i="7"/>
  <c r="BG4107" i="7" s="1"/>
  <c r="BH4107" i="7" s="1"/>
  <c r="BF4108" i="7"/>
  <c r="BG4108" i="7" s="1"/>
  <c r="BH4108" i="7" s="1"/>
  <c r="BF4109" i="7"/>
  <c r="BG4109" i="7" s="1"/>
  <c r="BH4109" i="7" s="1"/>
  <c r="BF4110" i="7"/>
  <c r="BG4110" i="7" s="1"/>
  <c r="BH4110" i="7" s="1"/>
  <c r="BF4111" i="7"/>
  <c r="BG4111" i="7" s="1"/>
  <c r="BH4111" i="7" s="1"/>
  <c r="BF4112" i="7"/>
  <c r="BG4112" i="7" s="1"/>
  <c r="BH4112" i="7" s="1"/>
  <c r="BF4113" i="7"/>
  <c r="BG4113" i="7" s="1"/>
  <c r="BH4113" i="7" s="1"/>
  <c r="BF4114" i="7"/>
  <c r="BG4114" i="7" s="1"/>
  <c r="BH4114" i="7" s="1"/>
  <c r="BF4115" i="7"/>
  <c r="BG4115" i="7" s="1"/>
  <c r="BH4115" i="7" s="1"/>
  <c r="BF4116" i="7"/>
  <c r="BG4116" i="7" s="1"/>
  <c r="BH4116" i="7" s="1"/>
  <c r="BF4117" i="7"/>
  <c r="BG4117" i="7" s="1"/>
  <c r="BH4117" i="7" s="1"/>
  <c r="BF4118" i="7"/>
  <c r="BG4118" i="7" s="1"/>
  <c r="BH4118" i="7" s="1"/>
  <c r="BF4119" i="7"/>
  <c r="BG4119" i="7" s="1"/>
  <c r="BH4119" i="7" s="1"/>
  <c r="BF4120" i="7"/>
  <c r="BG4120" i="7" s="1"/>
  <c r="BH4120" i="7" s="1"/>
  <c r="BF4121" i="7"/>
  <c r="BG4121" i="7" s="1"/>
  <c r="BH4121" i="7" s="1"/>
  <c r="BF4122" i="7"/>
  <c r="BG4122" i="7" s="1"/>
  <c r="BH4122" i="7" s="1"/>
  <c r="BF4123" i="7"/>
  <c r="BG4123" i="7" s="1"/>
  <c r="BH4123" i="7" s="1"/>
  <c r="BF4124" i="7"/>
  <c r="BG4124" i="7" s="1"/>
  <c r="BH4124" i="7" s="1"/>
  <c r="BF4125" i="7"/>
  <c r="BG4125" i="7" s="1"/>
  <c r="BH4125" i="7" s="1"/>
  <c r="BF4126" i="7"/>
  <c r="BG4126" i="7" s="1"/>
  <c r="BH4126" i="7" s="1"/>
  <c r="BF4127" i="7"/>
  <c r="BG4127" i="7" s="1"/>
  <c r="BH4127" i="7" s="1"/>
  <c r="BF4128" i="7"/>
  <c r="BG4128" i="7" s="1"/>
  <c r="BH4128" i="7" s="1"/>
  <c r="BF4129" i="7"/>
  <c r="BG4129" i="7" s="1"/>
  <c r="BH4129" i="7" s="1"/>
  <c r="BF4130" i="7"/>
  <c r="BG4130" i="7" s="1"/>
  <c r="BH4130" i="7" s="1"/>
  <c r="BF4131" i="7"/>
  <c r="BG4131" i="7" s="1"/>
  <c r="BH4131" i="7" s="1"/>
  <c r="BF4132" i="7"/>
  <c r="BG4132" i="7" s="1"/>
  <c r="BH4132" i="7" s="1"/>
  <c r="BF4133" i="7"/>
  <c r="BG4133" i="7" s="1"/>
  <c r="BH4133" i="7" s="1"/>
  <c r="BF4134" i="7"/>
  <c r="BG4134" i="7" s="1"/>
  <c r="BH4134" i="7" s="1"/>
  <c r="BF4135" i="7"/>
  <c r="BG4135" i="7" s="1"/>
  <c r="BH4135" i="7" s="1"/>
  <c r="BF4136" i="7"/>
  <c r="BG4136" i="7" s="1"/>
  <c r="BH4136" i="7" s="1"/>
  <c r="BF4137" i="7"/>
  <c r="BG4137" i="7" s="1"/>
  <c r="BH4137" i="7" s="1"/>
  <c r="BF4138" i="7"/>
  <c r="BG4138" i="7" s="1"/>
  <c r="BH4138" i="7" s="1"/>
  <c r="BF4139" i="7"/>
  <c r="BG4139" i="7" s="1"/>
  <c r="BH4139" i="7" s="1"/>
  <c r="BF4140" i="7"/>
  <c r="BG4140" i="7" s="1"/>
  <c r="BH4140" i="7" s="1"/>
  <c r="BF4141" i="7"/>
  <c r="BG4141" i="7" s="1"/>
  <c r="BH4141" i="7" s="1"/>
  <c r="BF4142" i="7"/>
  <c r="BG4142" i="7" s="1"/>
  <c r="BH4142" i="7" s="1"/>
  <c r="BF4143" i="7"/>
  <c r="BG4143" i="7" s="1"/>
  <c r="BH4143" i="7" s="1"/>
  <c r="BF4144" i="7"/>
  <c r="BG4144" i="7" s="1"/>
  <c r="BH4144" i="7" s="1"/>
  <c r="BF4145" i="7"/>
  <c r="BG4145" i="7" s="1"/>
  <c r="BH4145" i="7" s="1"/>
  <c r="BF4146" i="7"/>
  <c r="BG4146" i="7" s="1"/>
  <c r="BH4146" i="7" s="1"/>
  <c r="BF4147" i="7"/>
  <c r="BG4147" i="7" s="1"/>
  <c r="BH4147" i="7" s="1"/>
  <c r="BF4148" i="7"/>
  <c r="BG4148" i="7" s="1"/>
  <c r="BH4148" i="7" s="1"/>
  <c r="BF4149" i="7"/>
  <c r="BG4149" i="7" s="1"/>
  <c r="BH4149" i="7" s="1"/>
  <c r="BF4150" i="7"/>
  <c r="BG4150" i="7" s="1"/>
  <c r="BH4150" i="7" s="1"/>
  <c r="BF4151" i="7"/>
  <c r="BG4151" i="7" s="1"/>
  <c r="BH4151" i="7" s="1"/>
  <c r="BF4152" i="7"/>
  <c r="BG4152" i="7" s="1"/>
  <c r="BH4152" i="7" s="1"/>
  <c r="BF4153" i="7"/>
  <c r="BG4153" i="7" s="1"/>
  <c r="BH4153" i="7" s="1"/>
  <c r="BF4154" i="7"/>
  <c r="BG4154" i="7" s="1"/>
  <c r="BH4154" i="7" s="1"/>
  <c r="BF4155" i="7"/>
  <c r="BG4155" i="7" s="1"/>
  <c r="BH4155" i="7" s="1"/>
  <c r="BF4156" i="7"/>
  <c r="BG4156" i="7" s="1"/>
  <c r="BH4156" i="7" s="1"/>
  <c r="BF4157" i="7"/>
  <c r="BG4157" i="7" s="1"/>
  <c r="BH4157" i="7" s="1"/>
  <c r="BF4158" i="7"/>
  <c r="BG4158" i="7" s="1"/>
  <c r="BH4158" i="7" s="1"/>
  <c r="BF4159" i="7"/>
  <c r="BG4159" i="7" s="1"/>
  <c r="BH4159" i="7" s="1"/>
  <c r="BF4160" i="7"/>
  <c r="BG4160" i="7" s="1"/>
  <c r="BH4160" i="7" s="1"/>
  <c r="BF4161" i="7"/>
  <c r="BG4161" i="7" s="1"/>
  <c r="BH4161" i="7" s="1"/>
  <c r="BF4162" i="7"/>
  <c r="BG4162" i="7" s="1"/>
  <c r="BH4162" i="7" s="1"/>
  <c r="BF4163" i="7"/>
  <c r="BG4163" i="7" s="1"/>
  <c r="BH4163" i="7" s="1"/>
  <c r="BF4164" i="7"/>
  <c r="BG4164" i="7" s="1"/>
  <c r="BH4164" i="7" s="1"/>
  <c r="BF4165" i="7"/>
  <c r="BG4165" i="7" s="1"/>
  <c r="BH4165" i="7" s="1"/>
  <c r="BF4166" i="7"/>
  <c r="BG4166" i="7" s="1"/>
  <c r="BH4166" i="7" s="1"/>
  <c r="BF4167" i="7"/>
  <c r="BG4167" i="7" s="1"/>
  <c r="BH4167" i="7" s="1"/>
  <c r="BF4168" i="7"/>
  <c r="BG4168" i="7" s="1"/>
  <c r="BH4168" i="7" s="1"/>
  <c r="BF4169" i="7"/>
  <c r="BG4169" i="7" s="1"/>
  <c r="BH4169" i="7" s="1"/>
  <c r="BF4170" i="7"/>
  <c r="BG4170" i="7" s="1"/>
  <c r="BH4170" i="7" s="1"/>
  <c r="BF4171" i="7"/>
  <c r="BG4171" i="7" s="1"/>
  <c r="BH4171" i="7" s="1"/>
  <c r="BF4172" i="7"/>
  <c r="BG4172" i="7" s="1"/>
  <c r="BH4172" i="7" s="1"/>
  <c r="BF4173" i="7"/>
  <c r="BG4173" i="7" s="1"/>
  <c r="BH4173" i="7" s="1"/>
  <c r="BF4174" i="7"/>
  <c r="BG4174" i="7" s="1"/>
  <c r="BH4174" i="7" s="1"/>
  <c r="BF4175" i="7"/>
  <c r="BG4175" i="7" s="1"/>
  <c r="BH4175" i="7" s="1"/>
  <c r="BF4176" i="7"/>
  <c r="BG4176" i="7" s="1"/>
  <c r="BH4176" i="7" s="1"/>
  <c r="BF4177" i="7"/>
  <c r="BG4177" i="7" s="1"/>
  <c r="BH4177" i="7" s="1"/>
  <c r="BF4178" i="7"/>
  <c r="BG4178" i="7" s="1"/>
  <c r="BH4178" i="7" s="1"/>
  <c r="BF4179" i="7"/>
  <c r="BG4179" i="7" s="1"/>
  <c r="BH4179" i="7" s="1"/>
  <c r="BF4180" i="7"/>
  <c r="BG4180" i="7" s="1"/>
  <c r="BH4180" i="7" s="1"/>
  <c r="BF4181" i="7"/>
  <c r="BG4181" i="7" s="1"/>
  <c r="BH4181" i="7" s="1"/>
  <c r="BF4182" i="7"/>
  <c r="BG4182" i="7" s="1"/>
  <c r="BH4182" i="7" s="1"/>
  <c r="BF4183" i="7"/>
  <c r="BG4183" i="7" s="1"/>
  <c r="BH4183" i="7" s="1"/>
  <c r="BF4184" i="7"/>
  <c r="BG4184" i="7" s="1"/>
  <c r="BH4184" i="7" s="1"/>
  <c r="BF4185" i="7"/>
  <c r="BG4185" i="7" s="1"/>
  <c r="BH4185" i="7" s="1"/>
  <c r="BF4186" i="7"/>
  <c r="BG4186" i="7" s="1"/>
  <c r="BH4186" i="7" s="1"/>
  <c r="BF4187" i="7"/>
  <c r="BG4187" i="7" s="1"/>
  <c r="BH4187" i="7" s="1"/>
  <c r="BF4188" i="7"/>
  <c r="BG4188" i="7" s="1"/>
  <c r="BH4188" i="7" s="1"/>
  <c r="BF4189" i="7"/>
  <c r="BG4189" i="7" s="1"/>
  <c r="BH4189" i="7" s="1"/>
  <c r="BF4190" i="7"/>
  <c r="BG4190" i="7" s="1"/>
  <c r="BH4190" i="7" s="1"/>
  <c r="BF4191" i="7"/>
  <c r="BG4191" i="7" s="1"/>
  <c r="BH4191" i="7" s="1"/>
  <c r="BF4192" i="7"/>
  <c r="BG4192" i="7" s="1"/>
  <c r="BH4192" i="7" s="1"/>
  <c r="BF4193" i="7"/>
  <c r="BG4193" i="7" s="1"/>
  <c r="BH4193" i="7" s="1"/>
  <c r="BF4194" i="7"/>
  <c r="BG4194" i="7" s="1"/>
  <c r="BH4194" i="7" s="1"/>
  <c r="BF4195" i="7"/>
  <c r="BG4195" i="7" s="1"/>
  <c r="BH4195" i="7" s="1"/>
  <c r="BF4196" i="7"/>
  <c r="BG4196" i="7" s="1"/>
  <c r="BH4196" i="7" s="1"/>
  <c r="BF4197" i="7"/>
  <c r="BG4197" i="7" s="1"/>
  <c r="BH4197" i="7" s="1"/>
  <c r="BF4198" i="7"/>
  <c r="BG4198" i="7" s="1"/>
  <c r="BH4198" i="7" s="1"/>
  <c r="BF4199" i="7"/>
  <c r="BG4199" i="7" s="1"/>
  <c r="BH4199" i="7" s="1"/>
  <c r="BF4200" i="7"/>
  <c r="BG4200" i="7" s="1"/>
  <c r="BH4200" i="7" s="1"/>
  <c r="BF4201" i="7"/>
  <c r="BG4201" i="7" s="1"/>
  <c r="BH4201" i="7" s="1"/>
  <c r="BI4201" i="7"/>
  <c r="BI4200" i="7"/>
  <c r="BI4199" i="7"/>
  <c r="BI4198" i="7"/>
  <c r="BI4197" i="7"/>
  <c r="BI4196" i="7"/>
  <c r="BI4195" i="7"/>
  <c r="BI4194" i="7"/>
  <c r="BI4193" i="7"/>
  <c r="BI4192" i="7"/>
  <c r="BI4191" i="7"/>
  <c r="BI4190" i="7"/>
  <c r="BI4189" i="7"/>
  <c r="BI4188" i="7"/>
  <c r="BI4187" i="7"/>
  <c r="BI4186" i="7"/>
  <c r="BI4185" i="7"/>
  <c r="BI4184" i="7"/>
  <c r="BI4183" i="7"/>
  <c r="BI4182" i="7"/>
  <c r="BI4181" i="7"/>
  <c r="BI4180" i="7"/>
  <c r="BI4179" i="7"/>
  <c r="BI4178" i="7"/>
  <c r="BI4177" i="7"/>
  <c r="BI4176" i="7"/>
  <c r="BI4175" i="7"/>
  <c r="BI4174" i="7"/>
  <c r="BI4173" i="7"/>
  <c r="BI4172" i="7"/>
  <c r="BI4171" i="7"/>
  <c r="BI4170" i="7"/>
  <c r="BI4169" i="7"/>
  <c r="BI4168" i="7"/>
  <c r="BI4167" i="7"/>
  <c r="BI4166" i="7"/>
  <c r="BI4165" i="7"/>
  <c r="BI4164" i="7"/>
  <c r="BI4163" i="7"/>
  <c r="BI4162" i="7"/>
  <c r="BI4161" i="7"/>
  <c r="BI4160" i="7"/>
  <c r="BI4159" i="7"/>
  <c r="BI4158" i="7"/>
  <c r="BI4157" i="7"/>
  <c r="BI4156" i="7"/>
  <c r="BI4155" i="7"/>
  <c r="BI4154" i="7"/>
  <c r="BI4153" i="7"/>
  <c r="BI4152" i="7"/>
  <c r="BI4151" i="7"/>
  <c r="BI4150" i="7"/>
  <c r="BI4149" i="7"/>
  <c r="BI4148" i="7"/>
  <c r="BI4147" i="7"/>
  <c r="BI4146" i="7"/>
  <c r="BI4145" i="7"/>
  <c r="BI4144" i="7"/>
  <c r="BI4143" i="7"/>
  <c r="BI4142" i="7"/>
  <c r="BI4141" i="7"/>
  <c r="BI4140" i="7"/>
  <c r="BI4139" i="7"/>
  <c r="BI4138" i="7"/>
  <c r="BI4137" i="7"/>
  <c r="BI4136" i="7"/>
  <c r="BI4135" i="7"/>
  <c r="BI4134" i="7"/>
  <c r="BI4133" i="7"/>
  <c r="BI4132" i="7"/>
  <c r="BI4131" i="7"/>
  <c r="BI4130" i="7"/>
  <c r="BI4129" i="7"/>
  <c r="BI4128" i="7"/>
  <c r="BI4127" i="7"/>
  <c r="BI4126" i="7"/>
  <c r="BI4125" i="7"/>
  <c r="BI4124" i="7"/>
  <c r="BI4123" i="7"/>
  <c r="BI4122" i="7"/>
  <c r="BI4121" i="7"/>
  <c r="BI4120" i="7"/>
  <c r="BI4119" i="7"/>
  <c r="BI4118" i="7"/>
  <c r="BI4117" i="7"/>
  <c r="BI4116" i="7"/>
  <c r="BI4115" i="7"/>
  <c r="BI4114" i="7"/>
  <c r="BI4113" i="7"/>
  <c r="BI4112" i="7"/>
  <c r="BI4111" i="7"/>
  <c r="BI4110" i="7"/>
  <c r="BI4109" i="7"/>
  <c r="BI4108" i="7"/>
  <c r="BI4107" i="7"/>
  <c r="BI4106" i="7"/>
  <c r="BI4105" i="7"/>
  <c r="BI4104" i="7"/>
  <c r="BI4103" i="7"/>
  <c r="BI4102" i="7"/>
  <c r="BI4101" i="7"/>
  <c r="BI4100" i="7"/>
  <c r="BI4099" i="7"/>
  <c r="BI4098" i="7"/>
  <c r="BI4097" i="7"/>
  <c r="BI4096" i="7"/>
  <c r="BI4095" i="7"/>
  <c r="BI4094" i="7"/>
  <c r="BI4093" i="7"/>
  <c r="BI4092" i="7"/>
  <c r="BI4091" i="7"/>
  <c r="BI4090" i="7"/>
  <c r="BI4089" i="7"/>
  <c r="BI4088" i="7"/>
  <c r="BI4087" i="7"/>
  <c r="BI4086" i="7"/>
  <c r="BI4085" i="7"/>
  <c r="BI4084" i="7"/>
  <c r="BI4083" i="7"/>
  <c r="BI4082" i="7"/>
  <c r="BI4081" i="7"/>
  <c r="BI4080" i="7"/>
  <c r="BI4079" i="7"/>
  <c r="BI4078" i="7"/>
  <c r="BG4078" i="7"/>
  <c r="BH4078" i="7" s="1"/>
  <c r="BI4077" i="7"/>
  <c r="BI4076" i="7"/>
  <c r="BI4075" i="7"/>
  <c r="BI4074" i="7"/>
  <c r="BI4073" i="7"/>
  <c r="BI4072" i="7"/>
  <c r="BI4071" i="7"/>
  <c r="BI4070" i="7"/>
  <c r="BI4069" i="7"/>
  <c r="BI4068" i="7"/>
  <c r="BI4067" i="7"/>
  <c r="BI4066" i="7"/>
  <c r="BI4065" i="7"/>
  <c r="BI4064" i="7"/>
  <c r="BI4063" i="7"/>
  <c r="BI4062" i="7"/>
  <c r="BI4061" i="7"/>
  <c r="BI4060" i="7"/>
  <c r="BI4059" i="7"/>
  <c r="BI4058" i="7"/>
  <c r="BI4057" i="7"/>
  <c r="BI4056" i="7"/>
  <c r="BI4055" i="7"/>
  <c r="BI4054" i="7"/>
  <c r="BI4053" i="7"/>
  <c r="BI4052" i="7"/>
  <c r="BI4051" i="7"/>
  <c r="BI4050" i="7"/>
  <c r="BI4049" i="7"/>
  <c r="BI4048" i="7"/>
  <c r="BI4047" i="7"/>
  <c r="BI4046" i="7"/>
  <c r="BI4045" i="7"/>
  <c r="BI4044" i="7"/>
  <c r="BI4043" i="7"/>
  <c r="BI4042" i="7"/>
  <c r="BI4041" i="7"/>
  <c r="BI4040" i="7"/>
  <c r="BI4039" i="7"/>
  <c r="BI4038" i="7"/>
  <c r="BI4037" i="7"/>
  <c r="BI4036" i="7"/>
  <c r="BI4035" i="7"/>
  <c r="BI4034" i="7"/>
  <c r="BI4033" i="7"/>
  <c r="BI4032" i="7"/>
  <c r="BI4031" i="7"/>
  <c r="BI4030" i="7"/>
  <c r="BI4029" i="7"/>
  <c r="BI4028" i="7"/>
  <c r="BI4027" i="7"/>
  <c r="BI4026" i="7"/>
  <c r="BI4025" i="7"/>
  <c r="BI4024" i="7"/>
  <c r="BI4023" i="7"/>
  <c r="BI4022" i="7"/>
  <c r="BI4021" i="7"/>
  <c r="BI4020" i="7"/>
  <c r="BI4019" i="7"/>
  <c r="BI4018" i="7"/>
  <c r="BI4017" i="7"/>
  <c r="BI4016" i="7"/>
  <c r="BI4015" i="7"/>
  <c r="BI4014" i="7"/>
  <c r="BI4013" i="7"/>
  <c r="BI4012" i="7"/>
  <c r="BI4011" i="7"/>
  <c r="BI4010" i="7"/>
  <c r="BI4009" i="7"/>
  <c r="BI4008" i="7"/>
  <c r="BI4007" i="7"/>
  <c r="BI4006" i="7"/>
  <c r="BI4005" i="7"/>
  <c r="BI4004" i="7"/>
  <c r="BI4003" i="7"/>
  <c r="BI4002" i="7"/>
  <c r="BI4001" i="7"/>
  <c r="BI4000" i="7"/>
  <c r="BI3999" i="7"/>
  <c r="BI3998" i="7"/>
  <c r="BI3997" i="7"/>
  <c r="BI3996" i="7"/>
  <c r="BI3995" i="7"/>
  <c r="BI3994" i="7"/>
  <c r="BI3993" i="7"/>
  <c r="BI3992" i="7"/>
  <c r="BI3991" i="7"/>
  <c r="BI3990" i="7"/>
  <c r="BI3989" i="7"/>
  <c r="BI3988" i="7"/>
  <c r="BI3987" i="7"/>
  <c r="BI3986" i="7"/>
  <c r="BI3985" i="7"/>
  <c r="BI3984" i="7"/>
  <c r="BI3983" i="7"/>
  <c r="BI3982" i="7"/>
  <c r="BI3981" i="7"/>
  <c r="BI3980" i="7"/>
  <c r="BI3979" i="7"/>
  <c r="BI3978" i="7"/>
  <c r="BI3977" i="7"/>
  <c r="BI3976" i="7"/>
  <c r="BI3975" i="7"/>
  <c r="BI3974" i="7"/>
  <c r="BI3973" i="7"/>
  <c r="BI3972" i="7"/>
  <c r="BI3971" i="7"/>
  <c r="BI3970" i="7"/>
  <c r="BI3969" i="7"/>
  <c r="BI3968" i="7"/>
  <c r="BI3967" i="7"/>
  <c r="BI3966" i="7"/>
  <c r="BI3965" i="7"/>
  <c r="BI3964" i="7"/>
  <c r="BI3963" i="7"/>
  <c r="BI3962" i="7"/>
  <c r="BI3961" i="7"/>
  <c r="BI3960" i="7"/>
  <c r="BI3959" i="7"/>
  <c r="BI3958" i="7"/>
  <c r="BI3957" i="7"/>
  <c r="BI3956" i="7"/>
  <c r="BI3955" i="7"/>
  <c r="BI3954" i="7"/>
  <c r="BI3953" i="7"/>
  <c r="BI3952" i="7"/>
  <c r="BI3951" i="7"/>
  <c r="BI3950" i="7"/>
  <c r="BI3949" i="7"/>
  <c r="BI3948" i="7"/>
  <c r="BI3947" i="7"/>
  <c r="BI3946" i="7"/>
  <c r="BI3945" i="7"/>
  <c r="BI3944" i="7"/>
  <c r="BI3943" i="7"/>
  <c r="BI3942" i="7"/>
  <c r="BI3941" i="7"/>
  <c r="BI3940" i="7"/>
  <c r="BI3939" i="7"/>
  <c r="BI3938" i="7"/>
  <c r="BI3937" i="7"/>
  <c r="BI3936" i="7"/>
  <c r="BI3935" i="7"/>
  <c r="BI3934" i="7"/>
  <c r="BI3933" i="7"/>
  <c r="BI3932" i="7"/>
  <c r="BI3931" i="7"/>
  <c r="BI3930" i="7"/>
  <c r="BI3929" i="7"/>
  <c r="BI3928" i="7"/>
  <c r="BI3927" i="7"/>
  <c r="BI3926" i="7"/>
  <c r="BI3925" i="7"/>
  <c r="BI3924" i="7"/>
  <c r="BI3923" i="7"/>
  <c r="BI3922" i="7"/>
  <c r="BI3921" i="7"/>
  <c r="BI3920" i="7"/>
  <c r="BI3919" i="7"/>
  <c r="BI3918" i="7"/>
  <c r="BI3917" i="7"/>
  <c r="BI3916" i="7"/>
  <c r="BI3915" i="7"/>
  <c r="BI3914" i="7"/>
  <c r="BI3913" i="7"/>
  <c r="BI3912" i="7"/>
  <c r="BI3911" i="7"/>
  <c r="BI3910" i="7"/>
  <c r="BI3909" i="7"/>
  <c r="BI3908" i="7"/>
  <c r="BI3907" i="7"/>
  <c r="BI3906" i="7"/>
  <c r="BI3905" i="7"/>
  <c r="BI3904" i="7"/>
  <c r="BI3903" i="7"/>
  <c r="BI3902" i="7"/>
  <c r="BI3901" i="7"/>
  <c r="BI3900" i="7"/>
  <c r="BI3899" i="7"/>
  <c r="BI3898" i="7"/>
  <c r="BI3897" i="7"/>
  <c r="BI3896" i="7"/>
  <c r="BI3895" i="7"/>
  <c r="BI3894" i="7"/>
  <c r="BI3893" i="7"/>
  <c r="BI3892" i="7"/>
  <c r="BI3891" i="7"/>
  <c r="BI3890" i="7"/>
  <c r="BI3889" i="7"/>
  <c r="BI3888" i="7"/>
  <c r="BI3887" i="7"/>
  <c r="BI3886" i="7"/>
  <c r="BI3885" i="7"/>
  <c r="BI3884" i="7"/>
  <c r="BI3883" i="7"/>
  <c r="BI3882" i="7"/>
  <c r="BI3881" i="7"/>
  <c r="BI3880" i="7"/>
  <c r="BI3879" i="7"/>
  <c r="BI3878" i="7"/>
  <c r="BI3877" i="7"/>
  <c r="BI3876" i="7"/>
  <c r="BI3875" i="7"/>
  <c r="BI3874" i="7"/>
  <c r="BI3873" i="7"/>
  <c r="BI3872" i="7"/>
  <c r="BI3871" i="7"/>
  <c r="BI3870" i="7"/>
  <c r="BI3869" i="7"/>
  <c r="BI3868" i="7"/>
  <c r="BI3867" i="7"/>
  <c r="BI3866" i="7"/>
  <c r="BI3865" i="7"/>
  <c r="BI3864" i="7"/>
  <c r="BI3863" i="7"/>
  <c r="BI3862" i="7"/>
  <c r="BI3861" i="7"/>
  <c r="BI3860" i="7"/>
  <c r="BI3859" i="7"/>
  <c r="BI3858" i="7"/>
  <c r="BI3857" i="7"/>
  <c r="BI3856" i="7"/>
  <c r="BI3855" i="7"/>
  <c r="BI3854" i="7"/>
  <c r="BI3853" i="7"/>
  <c r="BI3852" i="7"/>
  <c r="BI3851" i="7"/>
  <c r="BI3850" i="7"/>
  <c r="BI3849" i="7"/>
  <c r="BI3848" i="7"/>
  <c r="BI3847" i="7"/>
  <c r="BI3846" i="7"/>
  <c r="BI3845" i="7"/>
  <c r="BI3844" i="7"/>
  <c r="BI3843" i="7"/>
  <c r="BI3842" i="7"/>
  <c r="BI3841" i="7"/>
  <c r="BI3840" i="7"/>
  <c r="BI3839" i="7"/>
  <c r="BI3838" i="7"/>
  <c r="BI3837" i="7"/>
  <c r="BI3836" i="7"/>
  <c r="BI3835" i="7"/>
  <c r="BI3834" i="7"/>
  <c r="BI3833" i="7"/>
  <c r="BI3832" i="7"/>
  <c r="BI3831" i="7"/>
  <c r="BI3830" i="7"/>
  <c r="BI3829" i="7"/>
  <c r="BI3828" i="7"/>
  <c r="BI3827" i="7"/>
  <c r="BI3826" i="7"/>
  <c r="BI3825" i="7"/>
  <c r="BI3824" i="7"/>
  <c r="BI3823" i="7"/>
  <c r="BI3822" i="7"/>
  <c r="BI3821" i="7"/>
  <c r="BI3820" i="7"/>
  <c r="BI3819" i="7"/>
  <c r="BI3818" i="7"/>
  <c r="BI3817" i="7"/>
  <c r="BI3816" i="7"/>
  <c r="BI3815" i="7"/>
  <c r="BI3814" i="7"/>
  <c r="BI3813" i="7"/>
  <c r="BI3812" i="7"/>
  <c r="BI3811" i="7"/>
  <c r="BI3810" i="7"/>
  <c r="BI3809" i="7"/>
  <c r="BI3808" i="7"/>
  <c r="BI3807" i="7"/>
  <c r="BI3806" i="7"/>
  <c r="BI3805" i="7"/>
  <c r="BI3804" i="7"/>
  <c r="BI3803" i="7"/>
  <c r="BI3802" i="7"/>
  <c r="BI3801" i="7"/>
  <c r="BI3800" i="7"/>
  <c r="BI3799" i="7"/>
  <c r="BI3798" i="7"/>
  <c r="BI3797" i="7"/>
  <c r="BI3796" i="7"/>
  <c r="BI3795" i="7"/>
  <c r="BI3794" i="7"/>
  <c r="BI3793" i="7"/>
  <c r="BI3792" i="7"/>
  <c r="BI3791" i="7"/>
  <c r="BI3790" i="7"/>
  <c r="BI3789" i="7"/>
  <c r="BI3788" i="7"/>
  <c r="BI3787" i="7"/>
  <c r="BI3786" i="7"/>
  <c r="BI3785" i="7"/>
  <c r="BI3784" i="7"/>
  <c r="BI3783" i="7"/>
  <c r="BI3782" i="7"/>
  <c r="BI3781" i="7"/>
  <c r="BI3780" i="7"/>
  <c r="BI3779" i="7"/>
  <c r="BI3778" i="7"/>
  <c r="BI3777" i="7"/>
  <c r="BI3776" i="7"/>
  <c r="BI3775" i="7"/>
  <c r="BI3774" i="7"/>
  <c r="BI3773" i="7"/>
  <c r="BI3772" i="7"/>
  <c r="BI3771" i="7"/>
  <c r="BI3770" i="7"/>
  <c r="BI3769" i="7"/>
  <c r="BI3768" i="7"/>
  <c r="BI3767" i="7"/>
  <c r="BI3766" i="7"/>
  <c r="BI3765" i="7"/>
  <c r="BI3764" i="7"/>
  <c r="BI3763" i="7"/>
  <c r="BI3762" i="7"/>
  <c r="BI3761" i="7"/>
  <c r="BI3760" i="7"/>
  <c r="BI3759" i="7"/>
  <c r="BI3758" i="7"/>
  <c r="BI3757" i="7"/>
  <c r="BI3756" i="7"/>
  <c r="BI3755" i="7"/>
  <c r="BI3754" i="7"/>
  <c r="BI3753" i="7"/>
  <c r="BI3752" i="7"/>
  <c r="BI3751" i="7"/>
  <c r="BI3750" i="7"/>
  <c r="BI3749" i="7"/>
  <c r="BI3748" i="7"/>
  <c r="BI3747" i="7"/>
  <c r="BI3746" i="7"/>
  <c r="BI3745" i="7"/>
  <c r="BI3744" i="7"/>
  <c r="BI3743" i="7"/>
  <c r="BI3742" i="7"/>
  <c r="BI3741" i="7"/>
  <c r="BI3740" i="7"/>
  <c r="BI3739" i="7"/>
  <c r="BI3738" i="7"/>
  <c r="BI3737" i="7"/>
  <c r="BI3736" i="7"/>
  <c r="BI3735" i="7"/>
  <c r="BI3734" i="7"/>
  <c r="BI3733" i="7"/>
  <c r="BI3732" i="7"/>
  <c r="BI3731" i="7"/>
  <c r="BI3730" i="7"/>
  <c r="BI3729" i="7"/>
  <c r="BI3728" i="7"/>
  <c r="BI3727" i="7"/>
  <c r="BI3726" i="7"/>
  <c r="BI3725" i="7"/>
  <c r="BI3724" i="7"/>
  <c r="BI3723" i="7"/>
  <c r="BI3722" i="7"/>
  <c r="BI3721" i="7"/>
  <c r="BI3720" i="7"/>
  <c r="BI3719" i="7"/>
  <c r="BI3718" i="7"/>
  <c r="BI3717" i="7"/>
  <c r="BI3716" i="7"/>
  <c r="BI3715" i="7"/>
  <c r="BI3714" i="7"/>
  <c r="BI3713" i="7"/>
  <c r="BI3712" i="7"/>
  <c r="BI3711" i="7"/>
  <c r="BI3710" i="7"/>
  <c r="BI3709" i="7"/>
  <c r="BI3708" i="7"/>
  <c r="BI3707" i="7"/>
  <c r="BI3706" i="7"/>
  <c r="BI3705" i="7"/>
  <c r="BI3704" i="7"/>
  <c r="BI3703" i="7"/>
  <c r="BI3702" i="7"/>
  <c r="BI3701" i="7"/>
  <c r="BI3700" i="7"/>
  <c r="BI3699" i="7"/>
  <c r="BI3698" i="7"/>
  <c r="BI3697" i="7"/>
  <c r="BI3696" i="7"/>
  <c r="BI3695" i="7"/>
  <c r="BI3694" i="7"/>
  <c r="BI3693" i="7"/>
  <c r="BI3692" i="7"/>
  <c r="BI3691" i="7"/>
  <c r="BI3690" i="7"/>
  <c r="BI3689" i="7"/>
  <c r="BI3688" i="7"/>
  <c r="BI2959" i="7"/>
  <c r="BI2958" i="7"/>
  <c r="BI2957" i="7"/>
  <c r="BI2956" i="7"/>
  <c r="BI2975" i="7"/>
  <c r="BI2955" i="7"/>
  <c r="BI2923" i="7"/>
  <c r="BI2954" i="7"/>
  <c r="BI2922" i="7"/>
  <c r="BI2974" i="7"/>
  <c r="BI2921" i="7"/>
  <c r="BI2973" i="7"/>
  <c r="BI2953" i="7"/>
  <c r="BI2952" i="7"/>
  <c r="BI2951" i="7"/>
  <c r="BI2972" i="7"/>
  <c r="BI2950" i="7"/>
  <c r="BI2971" i="7"/>
  <c r="BI2949" i="7"/>
  <c r="BI2970" i="7"/>
  <c r="BI2920" i="7"/>
  <c r="BI2866" i="7"/>
  <c r="BI2948" i="7"/>
  <c r="BI2969" i="7"/>
  <c r="BI2968" i="7"/>
  <c r="BI2947" i="7"/>
  <c r="BI2946" i="7"/>
  <c r="BI2945" i="7"/>
  <c r="BI2967" i="7"/>
  <c r="BI2966" i="7"/>
  <c r="BI2965" i="7"/>
  <c r="BI2919" i="7"/>
  <c r="BI2944" i="7"/>
  <c r="BI2943" i="7"/>
  <c r="BI2942" i="7"/>
  <c r="BI2964" i="7"/>
  <c r="BI2941" i="7"/>
  <c r="BI2940" i="7"/>
  <c r="BI2939" i="7"/>
  <c r="BI2963" i="7"/>
  <c r="BI2962" i="7"/>
  <c r="BI2918" i="7"/>
  <c r="BI2938" i="7"/>
  <c r="BI2937" i="7"/>
  <c r="BI2961" i="7"/>
  <c r="BI2917" i="7"/>
  <c r="BI2960" i="7"/>
  <c r="BI2865" i="7"/>
  <c r="BI2936" i="7"/>
  <c r="BI2916" i="7"/>
  <c r="BI2864" i="7"/>
  <c r="BI2935" i="7"/>
  <c r="BI2934" i="7"/>
  <c r="BI2915" i="7"/>
  <c r="BI2914" i="7"/>
  <c r="BI2863" i="7"/>
  <c r="BI2913" i="7"/>
  <c r="BI2912" i="7"/>
  <c r="BI2933" i="7"/>
  <c r="BI2911" i="7"/>
  <c r="BI2910" i="7"/>
  <c r="BI2909" i="7"/>
  <c r="BI2932" i="7"/>
  <c r="BI2908" i="7"/>
  <c r="BI2931" i="7"/>
  <c r="BI2907" i="7"/>
  <c r="BI2930" i="7"/>
  <c r="BI2929" i="7"/>
  <c r="BI2906" i="7"/>
  <c r="BI2905" i="7"/>
  <c r="BI2928" i="7"/>
  <c r="BI2904" i="7"/>
  <c r="BI2927" i="7"/>
  <c r="BI2926" i="7"/>
  <c r="BI2925" i="7"/>
  <c r="BI2924" i="7"/>
  <c r="BI2862" i="7"/>
  <c r="BI2861" i="7"/>
  <c r="BI2860" i="7"/>
  <c r="BI2859" i="7"/>
  <c r="BI2858" i="7"/>
  <c r="BI2857" i="7"/>
  <c r="BI2856" i="7"/>
  <c r="BI2903" i="7"/>
  <c r="BI2855" i="7"/>
  <c r="BI2902" i="7"/>
  <c r="BI1888" i="7"/>
  <c r="BI2854" i="7"/>
  <c r="BI2853" i="7"/>
  <c r="BI2852" i="7"/>
  <c r="BI2695" i="7"/>
  <c r="BI2851" i="7"/>
  <c r="BI2694" i="7"/>
  <c r="BI2850" i="7"/>
  <c r="BI2901" i="7"/>
  <c r="BI2849" i="7"/>
  <c r="BI2848" i="7"/>
  <c r="BI2847" i="7"/>
  <c r="BI2846" i="7"/>
  <c r="BI2568" i="7"/>
  <c r="BI2454" i="7"/>
  <c r="BI2900" i="7"/>
  <c r="BI2306" i="7"/>
  <c r="BI2899" i="7"/>
  <c r="BI2898" i="7"/>
  <c r="BI2845" i="7"/>
  <c r="BI2897" i="7"/>
  <c r="BI2772" i="7"/>
  <c r="BI2844" i="7"/>
  <c r="BI2896" i="7"/>
  <c r="BI2895" i="7"/>
  <c r="BI2894" i="7"/>
  <c r="BI2843" i="7"/>
  <c r="BI2842" i="7"/>
  <c r="BI2841" i="7"/>
  <c r="BI2840" i="7"/>
  <c r="BI2839" i="7"/>
  <c r="BI2771" i="7"/>
  <c r="BI2893" i="7"/>
  <c r="BI2892" i="7"/>
  <c r="BI2838" i="7"/>
  <c r="BI2837" i="7"/>
  <c r="BI2891" i="7"/>
  <c r="BI2890" i="7"/>
  <c r="BI2836" i="7"/>
  <c r="BI2889" i="7"/>
  <c r="BI2835" i="7"/>
  <c r="BI2770" i="7"/>
  <c r="BI2769" i="7"/>
  <c r="BI2888" i="7"/>
  <c r="BI2834" i="7"/>
  <c r="BI2887" i="7"/>
  <c r="BI2833" i="7"/>
  <c r="BI1561" i="7"/>
  <c r="BI2886" i="7"/>
  <c r="BI2885" i="7"/>
  <c r="BI2884" i="7"/>
  <c r="BI2883" i="7"/>
  <c r="BI2768" i="7"/>
  <c r="BI2882" i="7"/>
  <c r="BI2832" i="7"/>
  <c r="BI2831" i="7"/>
  <c r="BI2767" i="7"/>
  <c r="BI2766" i="7"/>
  <c r="BI2830" i="7"/>
  <c r="BI2829" i="7"/>
  <c r="BI2828" i="7"/>
  <c r="BI2827" i="7"/>
  <c r="BI2881" i="7"/>
  <c r="BI2880" i="7"/>
  <c r="BI2879" i="7"/>
  <c r="BI2878" i="7"/>
  <c r="BI2826" i="7"/>
  <c r="BI2825" i="7"/>
  <c r="BI2824" i="7"/>
  <c r="BI2823" i="7"/>
  <c r="BI2765" i="7"/>
  <c r="BI2877" i="7"/>
  <c r="BI2876" i="7"/>
  <c r="BI2875" i="7"/>
  <c r="BI2822" i="7"/>
  <c r="BI2874" i="7"/>
  <c r="BI2873" i="7"/>
  <c r="BI2764" i="7"/>
  <c r="BI2872" i="7"/>
  <c r="BI2871" i="7"/>
  <c r="BI2821" i="7"/>
  <c r="BI2820" i="7"/>
  <c r="BI2819" i="7"/>
  <c r="BI2818" i="7"/>
  <c r="BI2817" i="7"/>
  <c r="BI2816" i="7"/>
  <c r="BI2815" i="7"/>
  <c r="BI2814" i="7"/>
  <c r="BI2813" i="7"/>
  <c r="BI2870" i="7"/>
  <c r="BI2693" i="7"/>
  <c r="BI2869" i="7"/>
  <c r="BI2567" i="7"/>
  <c r="BI2812" i="7"/>
  <c r="BI2692" i="7"/>
  <c r="BI2868" i="7"/>
  <c r="BI2811" i="7"/>
  <c r="BI2867" i="7"/>
  <c r="BI2810" i="7"/>
  <c r="BI2763" i="7"/>
  <c r="BI2809" i="7"/>
  <c r="BI2808" i="7"/>
  <c r="BI2762" i="7"/>
  <c r="BI2761" i="7"/>
  <c r="BI2760" i="7"/>
  <c r="BI2807" i="7"/>
  <c r="BI2759" i="7"/>
  <c r="BI2806" i="7"/>
  <c r="BI2691" i="7"/>
  <c r="BI1091" i="7"/>
  <c r="BI2758" i="7"/>
  <c r="BI2453" i="7"/>
  <c r="BI2805" i="7"/>
  <c r="BI2757" i="7"/>
  <c r="BI2566" i="7"/>
  <c r="BI2804" i="7"/>
  <c r="BI2803" i="7"/>
  <c r="BI2802" i="7"/>
  <c r="BI2756" i="7"/>
  <c r="BI2755" i="7"/>
  <c r="BI2754" i="7"/>
  <c r="BI2801" i="7"/>
  <c r="BI2800" i="7"/>
  <c r="BI2753" i="7"/>
  <c r="BI2305" i="7"/>
  <c r="BI2690" i="7"/>
  <c r="BI2689" i="7"/>
  <c r="BI2565" i="7"/>
  <c r="BI2799" i="7"/>
  <c r="BI2688" i="7"/>
  <c r="BI2687" i="7"/>
  <c r="BI2752" i="7"/>
  <c r="BI2798" i="7"/>
  <c r="BI2797" i="7"/>
  <c r="BI2796" i="7"/>
  <c r="BI2751" i="7"/>
  <c r="BI2750" i="7"/>
  <c r="BI2795" i="7"/>
  <c r="BI2794" i="7"/>
  <c r="BI2749" i="7"/>
  <c r="BI2748" i="7"/>
  <c r="BI2747" i="7"/>
  <c r="BI2793" i="7"/>
  <c r="BI2686" i="7"/>
  <c r="BI2685" i="7"/>
  <c r="BI2792" i="7"/>
  <c r="BI2746" i="7"/>
  <c r="BI2745" i="7"/>
  <c r="BI2791" i="7"/>
  <c r="BI2684" i="7"/>
  <c r="BI2683" i="7"/>
  <c r="BI2682" i="7"/>
  <c r="BI2564" i="7"/>
  <c r="BI2790" i="7"/>
  <c r="BI2789" i="7"/>
  <c r="BI2744" i="7"/>
  <c r="BI2788" i="7"/>
  <c r="BI2743" i="7"/>
  <c r="BI2742" i="7"/>
  <c r="BI2741" i="7"/>
  <c r="BI2740" i="7"/>
  <c r="BI2681" i="7"/>
  <c r="BI2787" i="7"/>
  <c r="BI2786" i="7"/>
  <c r="BI2739" i="7"/>
  <c r="BI2785" i="7"/>
  <c r="BI2680" i="7"/>
  <c r="BI2784" i="7"/>
  <c r="BI2783" i="7"/>
  <c r="BI2679" i="7"/>
  <c r="BI2782" i="7"/>
  <c r="BI2781" i="7"/>
  <c r="BI2563" i="7"/>
  <c r="BI2738" i="7"/>
  <c r="BI2737" i="7"/>
  <c r="BI2780" i="7"/>
  <c r="BI2736" i="7"/>
  <c r="BI2562" i="7"/>
  <c r="BI2735" i="7"/>
  <c r="BI2779" i="7"/>
  <c r="BI2734" i="7"/>
  <c r="BI2733" i="7"/>
  <c r="BI2778" i="7"/>
  <c r="BI2777" i="7"/>
  <c r="BI2776" i="7"/>
  <c r="BI2561" i="7"/>
  <c r="BI2775" i="7"/>
  <c r="BI2774" i="7"/>
  <c r="BI2732" i="7"/>
  <c r="BI2678" i="7"/>
  <c r="BI2731" i="7"/>
  <c r="BI2730" i="7"/>
  <c r="BI2677" i="7"/>
  <c r="BI2676" i="7"/>
  <c r="BI2773" i="7"/>
  <c r="BI2729" i="7"/>
  <c r="BI2675" i="7"/>
  <c r="BI2674" i="7"/>
  <c r="BI2673" i="7"/>
  <c r="BI2304" i="7"/>
  <c r="BI2672" i="7"/>
  <c r="BI2671" i="7"/>
  <c r="BI2670" i="7"/>
  <c r="BI2669" i="7"/>
  <c r="BI2560" i="7"/>
  <c r="BI2668" i="7"/>
  <c r="BI2559" i="7"/>
  <c r="BI2667" i="7"/>
  <c r="BI2666" i="7"/>
  <c r="BI2665" i="7"/>
  <c r="BI2728" i="7"/>
  <c r="BI2664" i="7"/>
  <c r="BI2727" i="7"/>
  <c r="BI2558" i="7"/>
  <c r="BI2303" i="7"/>
  <c r="BI2452" i="7"/>
  <c r="BI2557" i="7"/>
  <c r="BI2556" i="7"/>
  <c r="BI2663" i="7"/>
  <c r="BI2726" i="7"/>
  <c r="BI2662" i="7"/>
  <c r="BI2725" i="7"/>
  <c r="BI2724" i="7"/>
  <c r="BI2555" i="7"/>
  <c r="BI2723" i="7"/>
  <c r="BI2554" i="7"/>
  <c r="BI2722" i="7"/>
  <c r="BI2721" i="7"/>
  <c r="BI2661" i="7"/>
  <c r="BI2660" i="7"/>
  <c r="BI2720" i="7"/>
  <c r="BI2719" i="7"/>
  <c r="BI2659" i="7"/>
  <c r="BI2553" i="7"/>
  <c r="BI2718" i="7"/>
  <c r="BI2658" i="7"/>
  <c r="BI2451" i="7"/>
  <c r="BI2657" i="7"/>
  <c r="BI2717" i="7"/>
  <c r="BI2656" i="7"/>
  <c r="BI2655" i="7"/>
  <c r="BI2654" i="7"/>
  <c r="BI2716" i="7"/>
  <c r="BI2715" i="7"/>
  <c r="BI2714" i="7"/>
  <c r="BI2713" i="7"/>
  <c r="BI2712" i="7"/>
  <c r="BI2552" i="7"/>
  <c r="BI2653" i="7"/>
  <c r="BI2711" i="7"/>
  <c r="BI2652" i="7"/>
  <c r="BI2710" i="7"/>
  <c r="BI2651" i="7"/>
  <c r="BI2650" i="7"/>
  <c r="BI2649" i="7"/>
  <c r="BI2709" i="7"/>
  <c r="BI2648" i="7"/>
  <c r="BI2647" i="7"/>
  <c r="BI2646" i="7"/>
  <c r="BI2645" i="7"/>
  <c r="BI2644" i="7"/>
  <c r="BI2302" i="7"/>
  <c r="BI2643" i="7"/>
  <c r="BI2551" i="7"/>
  <c r="BI2642" i="7"/>
  <c r="BI2641" i="7"/>
  <c r="BI2640" i="7"/>
  <c r="BI2301" i="7"/>
  <c r="BI2639" i="7"/>
  <c r="BI2708" i="7"/>
  <c r="BI2550" i="7"/>
  <c r="BI2549" i="7"/>
  <c r="BI2548" i="7"/>
  <c r="BI2638" i="7"/>
  <c r="BI2547" i="7"/>
  <c r="BI2637" i="7"/>
  <c r="BI2546" i="7"/>
  <c r="BI2707" i="7"/>
  <c r="BI2636" i="7"/>
  <c r="BI2706" i="7"/>
  <c r="BI2635" i="7"/>
  <c r="BI2545" i="7"/>
  <c r="BI2634" i="7"/>
  <c r="BI2633" i="7"/>
  <c r="BI2632" i="7"/>
  <c r="BI2705" i="7"/>
  <c r="BI2704" i="7"/>
  <c r="BI2703" i="7"/>
  <c r="BI2631" i="7"/>
  <c r="BI2702" i="7"/>
  <c r="BI2701" i="7"/>
  <c r="BI2544" i="7"/>
  <c r="BI2543" i="7"/>
  <c r="BI2630" i="7"/>
  <c r="BI2700" i="7"/>
  <c r="BI2629" i="7"/>
  <c r="BI2628" i="7"/>
  <c r="BI2627" i="7"/>
  <c r="BI2626" i="7"/>
  <c r="BI2625" i="7"/>
  <c r="BI2624" i="7"/>
  <c r="BI2623" i="7"/>
  <c r="BI2300" i="7"/>
  <c r="BI2699" i="7"/>
  <c r="BI2622" i="7"/>
  <c r="BI2450" i="7"/>
  <c r="BI2698" i="7"/>
  <c r="BI2621" i="7"/>
  <c r="BI2542" i="7"/>
  <c r="BI2620" i="7"/>
  <c r="BI2619" i="7"/>
  <c r="BI2618" i="7"/>
  <c r="BI2541" i="7"/>
  <c r="BI2617" i="7"/>
  <c r="BI2616" i="7"/>
  <c r="BI2615" i="7"/>
  <c r="BI2614" i="7"/>
  <c r="BI2697" i="7"/>
  <c r="BI2613" i="7"/>
  <c r="BI2612" i="7"/>
  <c r="BI2696" i="7"/>
  <c r="BI2611" i="7"/>
  <c r="BI2540" i="7"/>
  <c r="BI2539" i="7"/>
  <c r="BI2449" i="7"/>
  <c r="BI2538" i="7"/>
  <c r="BI2610" i="7"/>
  <c r="BI2537" i="7"/>
  <c r="BI2448" i="7"/>
  <c r="BI2447" i="7"/>
  <c r="BI2536" i="7"/>
  <c r="BI2048" i="7"/>
  <c r="BI2609" i="7"/>
  <c r="BI2535" i="7"/>
  <c r="BI2534" i="7"/>
  <c r="BI2533" i="7"/>
  <c r="BI2608" i="7"/>
  <c r="BI2532" i="7"/>
  <c r="BI2607" i="7"/>
  <c r="BI2606" i="7"/>
  <c r="BI2531" i="7"/>
  <c r="BI2530" i="7"/>
  <c r="BI2529" i="7"/>
  <c r="BI2446" i="7"/>
  <c r="BI2528" i="7"/>
  <c r="BI2445" i="7"/>
  <c r="BI2444" i="7"/>
  <c r="BI2527" i="7"/>
  <c r="BI2526" i="7"/>
  <c r="BI2443" i="7"/>
  <c r="BI2525" i="7"/>
  <c r="BI2605" i="7"/>
  <c r="BI2524" i="7"/>
  <c r="BI2604" i="7"/>
  <c r="BI2442" i="7"/>
  <c r="BI2441" i="7"/>
  <c r="BI2523" i="7"/>
  <c r="BI2440" i="7"/>
  <c r="BI2603" i="7"/>
  <c r="BI2522" i="7"/>
  <c r="BI2439" i="7"/>
  <c r="BI2521" i="7"/>
  <c r="BI2299" i="7"/>
  <c r="BI2520" i="7"/>
  <c r="BI2602" i="7"/>
  <c r="BI2519" i="7"/>
  <c r="BI2601" i="7"/>
  <c r="BI2176" i="7"/>
  <c r="BI2600" i="7"/>
  <c r="BI2599" i="7"/>
  <c r="BI2598" i="7"/>
  <c r="BI2518" i="7"/>
  <c r="BI2597" i="7"/>
  <c r="BI2596" i="7"/>
  <c r="BI2595" i="7"/>
  <c r="BI2594" i="7"/>
  <c r="BI2593" i="7"/>
  <c r="BI2517" i="7"/>
  <c r="BI2516" i="7"/>
  <c r="BI2592" i="7"/>
  <c r="BI2515" i="7"/>
  <c r="BI2591" i="7"/>
  <c r="BI2590" i="7"/>
  <c r="BI2514" i="7"/>
  <c r="BI2589" i="7"/>
  <c r="BI2588" i="7"/>
  <c r="BI2587" i="7"/>
  <c r="BI2513" i="7"/>
  <c r="BI2512" i="7"/>
  <c r="BI2511" i="7"/>
  <c r="BI2438" i="7"/>
  <c r="BI2437" i="7"/>
  <c r="BI2436" i="7"/>
  <c r="BI2510" i="7"/>
  <c r="BI2586" i="7"/>
  <c r="BI2509" i="7"/>
  <c r="BI2508" i="7"/>
  <c r="BI2175" i="7"/>
  <c r="BI2507" i="7"/>
  <c r="BI2506" i="7"/>
  <c r="BI2298" i="7"/>
  <c r="BI2585" i="7"/>
  <c r="BI2584" i="7"/>
  <c r="BI2583" i="7"/>
  <c r="BI2435" i="7"/>
  <c r="BI2582" i="7"/>
  <c r="BI2581" i="7"/>
  <c r="BI1253" i="7"/>
  <c r="BI1252" i="7"/>
  <c r="BI2434" i="7"/>
  <c r="BI2356" i="7"/>
  <c r="BI2580" i="7"/>
  <c r="BI2579" i="7"/>
  <c r="BI2578" i="7"/>
  <c r="BI2505" i="7"/>
  <c r="BI2504" i="7"/>
  <c r="BI2577" i="7"/>
  <c r="BI2503" i="7"/>
  <c r="BI2576" i="7"/>
  <c r="BI2502" i="7"/>
  <c r="BI2501" i="7"/>
  <c r="BI2500" i="7"/>
  <c r="BI2433" i="7"/>
  <c r="BI2499" i="7"/>
  <c r="BI2432" i="7"/>
  <c r="BI2431" i="7"/>
  <c r="BI2498" i="7"/>
  <c r="BI2497" i="7"/>
  <c r="BI2496" i="7"/>
  <c r="BI1560" i="7"/>
  <c r="BI2430" i="7"/>
  <c r="BI2495" i="7"/>
  <c r="BI2494" i="7"/>
  <c r="BI2575" i="7"/>
  <c r="BI2574" i="7"/>
  <c r="BI2493" i="7"/>
  <c r="BI2492" i="7"/>
  <c r="BI2573" i="7"/>
  <c r="BI2572" i="7"/>
  <c r="BI1559" i="7"/>
  <c r="BI2491" i="7"/>
  <c r="BI2571" i="7"/>
  <c r="BI2429" i="7"/>
  <c r="BI2490" i="7"/>
  <c r="BI2489" i="7"/>
  <c r="BI2488" i="7"/>
  <c r="BI2487" i="7"/>
  <c r="BI2355" i="7"/>
  <c r="BI2570" i="7"/>
  <c r="BI2428" i="7"/>
  <c r="BI2569" i="7"/>
  <c r="BI2486" i="7"/>
  <c r="BI2354" i="7"/>
  <c r="BI2427" i="7"/>
  <c r="BI2426" i="7"/>
  <c r="BI2425" i="7"/>
  <c r="BI2485" i="7"/>
  <c r="BI2484" i="7"/>
  <c r="BI2424" i="7"/>
  <c r="BI2297" i="7"/>
  <c r="BI2296" i="7"/>
  <c r="BI2483" i="7"/>
  <c r="BI2423" i="7"/>
  <c r="BI2482" i="7"/>
  <c r="BI2422" i="7"/>
  <c r="BI2421" i="7"/>
  <c r="BI2174" i="7"/>
  <c r="BI2420" i="7"/>
  <c r="BI2047" i="7"/>
  <c r="BI2353" i="7"/>
  <c r="BI2419" i="7"/>
  <c r="BI2418" i="7"/>
  <c r="BI2481" i="7"/>
  <c r="BI2295" i="7"/>
  <c r="BI2417" i="7"/>
  <c r="BI2416" i="7"/>
  <c r="BI2415" i="7"/>
  <c r="BI2414" i="7"/>
  <c r="BI2352" i="7"/>
  <c r="BI2480" i="7"/>
  <c r="BI2413" i="7"/>
  <c r="BI2412" i="7"/>
  <c r="BI2411" i="7"/>
  <c r="BI2351" i="7"/>
  <c r="BI2173" i="7"/>
  <c r="BI2410" i="7"/>
  <c r="BI2294" i="7"/>
  <c r="BI2479" i="7"/>
  <c r="BI2350" i="7"/>
  <c r="BI2478" i="7"/>
  <c r="BI2349" i="7"/>
  <c r="BI2172" i="7"/>
  <c r="BI2477" i="7"/>
  <c r="BI2476" i="7"/>
  <c r="BI2475" i="7"/>
  <c r="BI2474" i="7"/>
  <c r="BI2409" i="7"/>
  <c r="BI2473" i="7"/>
  <c r="BI2171" i="7"/>
  <c r="BI2408" i="7"/>
  <c r="BI2407" i="7"/>
  <c r="BI2406" i="7"/>
  <c r="BI2472" i="7"/>
  <c r="BI2405" i="7"/>
  <c r="BI2348" i="7"/>
  <c r="BI2471" i="7"/>
  <c r="BI1887" i="7"/>
  <c r="BI1743" i="7"/>
  <c r="BI2404" i="7"/>
  <c r="BI2470" i="7"/>
  <c r="BI2469" i="7"/>
  <c r="BI2403" i="7"/>
  <c r="BI2468" i="7"/>
  <c r="BI2402" i="7"/>
  <c r="BI2401" i="7"/>
  <c r="BI2400" i="7"/>
  <c r="BI2467" i="7"/>
  <c r="BI2466" i="7"/>
  <c r="BI2399" i="7"/>
  <c r="BI2293" i="7"/>
  <c r="BI2465" i="7"/>
  <c r="BI2464" i="7"/>
  <c r="BI2398" i="7"/>
  <c r="BI2397" i="7"/>
  <c r="BI2396" i="7"/>
  <c r="BI2395" i="7"/>
  <c r="BI2394" i="7"/>
  <c r="BI2463" i="7"/>
  <c r="BI2393" i="7"/>
  <c r="BI2392" i="7"/>
  <c r="BI2462" i="7"/>
  <c r="BI2391" i="7"/>
  <c r="BI2390" i="7"/>
  <c r="BI2389" i="7"/>
  <c r="BI2347" i="7"/>
  <c r="BI2170" i="7"/>
  <c r="BI2388" i="7"/>
  <c r="BI2169" i="7"/>
  <c r="BI2387" i="7"/>
  <c r="BI2168" i="7"/>
  <c r="BI2386" i="7"/>
  <c r="BI2461" i="7"/>
  <c r="BI2385" i="7"/>
  <c r="BI2346" i="7"/>
  <c r="BI2384" i="7"/>
  <c r="BI2046" i="7"/>
  <c r="BI2383" i="7"/>
  <c r="BI2292" i="7"/>
  <c r="BI2291" i="7"/>
  <c r="BI2345" i="7"/>
  <c r="BI2460" i="7"/>
  <c r="BI2382" i="7"/>
  <c r="BI2290" i="7"/>
  <c r="BI2459" i="7"/>
  <c r="BI2289" i="7"/>
  <c r="BI2381" i="7"/>
  <c r="BI2380" i="7"/>
  <c r="BI2288" i="7"/>
  <c r="BI2458" i="7"/>
  <c r="BI2379" i="7"/>
  <c r="BI2344" i="7"/>
  <c r="BI2167" i="7"/>
  <c r="BI2378" i="7"/>
  <c r="BI2377" i="7"/>
  <c r="BI2457" i="7"/>
  <c r="BI2456" i="7"/>
  <c r="BI2376" i="7"/>
  <c r="BI2455" i="7"/>
  <c r="BI2375" i="7"/>
  <c r="BI2374" i="7"/>
  <c r="BI2373" i="7"/>
  <c r="BI2372" i="7"/>
  <c r="BI2343" i="7"/>
  <c r="BI2371" i="7"/>
  <c r="BI2370" i="7"/>
  <c r="BI2342" i="7"/>
  <c r="BI2341" i="7"/>
  <c r="BI2287" i="7"/>
  <c r="BI2286" i="7"/>
  <c r="BI2369" i="7"/>
  <c r="BI2340" i="7"/>
  <c r="BI2166" i="7"/>
  <c r="BI2339" i="7"/>
  <c r="BI2338" i="7"/>
  <c r="BI2285" i="7"/>
  <c r="BI2165" i="7"/>
  <c r="BI2284" i="7"/>
  <c r="BI2283" i="7"/>
  <c r="BI2337" i="7"/>
  <c r="BI2282" i="7"/>
  <c r="BI2281" i="7"/>
  <c r="BI2045" i="7"/>
  <c r="BI2336" i="7"/>
  <c r="BI2368" i="7"/>
  <c r="BI2367" i="7"/>
  <c r="BI2280" i="7"/>
  <c r="BI2279" i="7"/>
  <c r="BI2278" i="7"/>
  <c r="BI2277" i="7"/>
  <c r="BI2335" i="7"/>
  <c r="BI2366" i="7"/>
  <c r="BI2276" i="7"/>
  <c r="BI2275" i="7"/>
  <c r="BI2274" i="7"/>
  <c r="BI2273" i="7"/>
  <c r="BI2272" i="7"/>
  <c r="BI2334" i="7"/>
  <c r="BI2333" i="7"/>
  <c r="BI2332" i="7"/>
  <c r="BI2164" i="7"/>
  <c r="BI2271" i="7"/>
  <c r="BI2163" i="7"/>
  <c r="BI2331" i="7"/>
  <c r="BI2330" i="7"/>
  <c r="BI2329" i="7"/>
  <c r="BI2328" i="7"/>
  <c r="BI2270" i="7"/>
  <c r="BI2327" i="7"/>
  <c r="BI2365" i="7"/>
  <c r="BI2269" i="7"/>
  <c r="BI2326" i="7"/>
  <c r="BI2325" i="7"/>
  <c r="BI2162" i="7"/>
  <c r="BI2364" i="7"/>
  <c r="BI2268" i="7"/>
  <c r="BI2161" i="7"/>
  <c r="BI2324" i="7"/>
  <c r="BI2323" i="7"/>
  <c r="BI2322" i="7"/>
  <c r="BI2363" i="7"/>
  <c r="BI2362" i="7"/>
  <c r="BI2361" i="7"/>
  <c r="BI2360" i="7"/>
  <c r="BI2267" i="7"/>
  <c r="BI2359" i="7"/>
  <c r="BI2266" i="7"/>
  <c r="BI2358" i="7"/>
  <c r="BI2357" i="7"/>
  <c r="BI2321" i="7"/>
  <c r="BI2265" i="7"/>
  <c r="BI2264" i="7"/>
  <c r="BI2160" i="7"/>
  <c r="BI2263" i="7"/>
  <c r="BI2159" i="7"/>
  <c r="BI2262" i="7"/>
  <c r="BI2261" i="7"/>
  <c r="BI2320" i="7"/>
  <c r="BI2319" i="7"/>
  <c r="BI2260" i="7"/>
  <c r="BI2318" i="7"/>
  <c r="BI2158" i="7"/>
  <c r="BI2259" i="7"/>
  <c r="BI2258" i="7"/>
  <c r="BI2257" i="7"/>
  <c r="BI2317" i="7"/>
  <c r="BI2256" i="7"/>
  <c r="BI2255" i="7"/>
  <c r="BI2254" i="7"/>
  <c r="BI2253" i="7"/>
  <c r="BI2252" i="7"/>
  <c r="BI2316" i="7"/>
  <c r="BI2315" i="7"/>
  <c r="BI2314" i="7"/>
  <c r="BI2313" i="7"/>
  <c r="BI2157" i="7"/>
  <c r="BI2251" i="7"/>
  <c r="BI2312" i="7"/>
  <c r="BI2311" i="7"/>
  <c r="BI2310" i="7"/>
  <c r="BI2250" i="7"/>
  <c r="BI2249" i="7"/>
  <c r="BI2248" i="7"/>
  <c r="BI1742" i="7"/>
  <c r="BI2247" i="7"/>
  <c r="BI2246" i="7"/>
  <c r="BI2245" i="7"/>
  <c r="BI2244" i="7"/>
  <c r="BI2243" i="7"/>
  <c r="BI2309" i="7"/>
  <c r="BI2242" i="7"/>
  <c r="BI2241" i="7"/>
  <c r="BI2240" i="7"/>
  <c r="BI2239" i="7"/>
  <c r="BI2238" i="7"/>
  <c r="BI2237" i="7"/>
  <c r="BI2308" i="7"/>
  <c r="BI2236" i="7"/>
  <c r="BI2156" i="7"/>
  <c r="BI2307" i="7"/>
  <c r="BI2235" i="7"/>
  <c r="BI2234" i="7"/>
  <c r="BI2233" i="7"/>
  <c r="BI2232" i="7"/>
  <c r="BI2231" i="7"/>
  <c r="BI2230" i="7"/>
  <c r="BI2044" i="7"/>
  <c r="BI2229" i="7"/>
  <c r="BI2155" i="7"/>
  <c r="BI2154" i="7"/>
  <c r="BI1886" i="7"/>
  <c r="BI2153" i="7"/>
  <c r="BI2152" i="7"/>
  <c r="BI2228" i="7"/>
  <c r="BI1885" i="7"/>
  <c r="BI2227" i="7"/>
  <c r="BI2043" i="7"/>
  <c r="BI2151" i="7"/>
  <c r="BI2150" i="7"/>
  <c r="BI2149" i="7"/>
  <c r="BI2226" i="7"/>
  <c r="BI2042" i="7"/>
  <c r="BI2041" i="7"/>
  <c r="BI2040" i="7"/>
  <c r="BI2148" i="7"/>
  <c r="BI2225" i="7"/>
  <c r="BI2147" i="7"/>
  <c r="BI2146" i="7"/>
  <c r="BI2039" i="7"/>
  <c r="BI2145" i="7"/>
  <c r="BI2144" i="7"/>
  <c r="BI2038" i="7"/>
  <c r="BI2143" i="7"/>
  <c r="BI2142" i="7"/>
  <c r="BI1741" i="7"/>
  <c r="BI1884" i="7"/>
  <c r="BI2141" i="7"/>
  <c r="BI2140" i="7"/>
  <c r="BI2139" i="7"/>
  <c r="BI2224" i="7"/>
  <c r="BI2138" i="7"/>
  <c r="BI2137" i="7"/>
  <c r="BI2136" i="7"/>
  <c r="BI2223" i="7"/>
  <c r="BI2222" i="7"/>
  <c r="BI2221" i="7"/>
  <c r="BI2220" i="7"/>
  <c r="BI2219" i="7"/>
  <c r="BI2218" i="7"/>
  <c r="BI2037" i="7"/>
  <c r="BI2135" i="7"/>
  <c r="BI2217" i="7"/>
  <c r="BI2216" i="7"/>
  <c r="BI2215" i="7"/>
  <c r="BI2036" i="7"/>
  <c r="BI2214" i="7"/>
  <c r="BI2035" i="7"/>
  <c r="BI2134" i="7"/>
  <c r="BI2213" i="7"/>
  <c r="BI2133" i="7"/>
  <c r="BI2132" i="7"/>
  <c r="BI2131" i="7"/>
  <c r="BI2130" i="7"/>
  <c r="BI2129" i="7"/>
  <c r="BI2128" i="7"/>
  <c r="BI2127" i="7"/>
  <c r="BI2034" i="7"/>
  <c r="BI2212" i="7"/>
  <c r="BI2126" i="7"/>
  <c r="BI2033" i="7"/>
  <c r="BI2211" i="7"/>
  <c r="BI2125" i="7"/>
  <c r="BI2032" i="7"/>
  <c r="BI2124" i="7"/>
  <c r="BI2123" i="7"/>
  <c r="BI2122" i="7"/>
  <c r="BI2121" i="7"/>
  <c r="BI2120" i="7"/>
  <c r="BI2119" i="7"/>
  <c r="BI2118" i="7"/>
  <c r="BI2117" i="7"/>
  <c r="BI2210" i="7"/>
  <c r="BI2116" i="7"/>
  <c r="BI2115" i="7"/>
  <c r="BI2114" i="7"/>
  <c r="BI2031" i="7"/>
  <c r="BI2209" i="7"/>
  <c r="BI2208" i="7"/>
  <c r="BI2113" i="7"/>
  <c r="BI2207" i="7"/>
  <c r="BI2206" i="7"/>
  <c r="BI2205" i="7"/>
  <c r="BI2204" i="7"/>
  <c r="BI2112" i="7"/>
  <c r="BI2030" i="7"/>
  <c r="BI2111" i="7"/>
  <c r="BI2110" i="7"/>
  <c r="BI2109" i="7"/>
  <c r="BI2203" i="7"/>
  <c r="BI2202" i="7"/>
  <c r="BI2201" i="7"/>
  <c r="BI2200" i="7"/>
  <c r="BI2108" i="7"/>
  <c r="BI2029" i="7"/>
  <c r="BI2028" i="7"/>
  <c r="BI2199" i="7"/>
  <c r="BI2107" i="7"/>
  <c r="BI2106" i="7"/>
  <c r="BI2198" i="7"/>
  <c r="BI1883" i="7"/>
  <c r="BI2027" i="7"/>
  <c r="BI1090" i="7"/>
  <c r="BI2026" i="7"/>
  <c r="BI2105" i="7"/>
  <c r="BI2104" i="7"/>
  <c r="BI2103" i="7"/>
  <c r="BI2197" i="7"/>
  <c r="BI2102" i="7"/>
  <c r="BI1335" i="7"/>
  <c r="BI2196" i="7"/>
  <c r="BI2195" i="7"/>
  <c r="BI2101" i="7"/>
  <c r="BI2194" i="7"/>
  <c r="BI2193" i="7"/>
  <c r="BI2192" i="7"/>
  <c r="BI2100" i="7"/>
  <c r="BI2191" i="7"/>
  <c r="BI1334" i="7"/>
  <c r="BI2025" i="7"/>
  <c r="BI2190" i="7"/>
  <c r="BI2099" i="7"/>
  <c r="BI2098" i="7"/>
  <c r="BI2097" i="7"/>
  <c r="BI2189" i="7"/>
  <c r="BI2188" i="7"/>
  <c r="BI2187" i="7"/>
  <c r="BI2024" i="7"/>
  <c r="BI2186" i="7"/>
  <c r="BI2185" i="7"/>
  <c r="BI2096" i="7"/>
  <c r="BI2184" i="7"/>
  <c r="BI2023" i="7"/>
  <c r="BI2183" i="7"/>
  <c r="BI2182" i="7"/>
  <c r="BI2181" i="7"/>
  <c r="BI2095" i="7"/>
  <c r="BI2022" i="7"/>
  <c r="BI2180" i="7"/>
  <c r="BI2179" i="7"/>
  <c r="BI2178" i="7"/>
  <c r="BI1882" i="7"/>
  <c r="BI2094" i="7"/>
  <c r="BI2177" i="7"/>
  <c r="BI2021" i="7"/>
  <c r="BI2093" i="7"/>
  <c r="BI2020" i="7"/>
  <c r="BI2092" i="7"/>
  <c r="BI2019" i="7"/>
  <c r="BI2018" i="7"/>
  <c r="BI1740" i="7"/>
  <c r="BI2091" i="7"/>
  <c r="BI2017" i="7"/>
  <c r="BI2016" i="7"/>
  <c r="BI2090" i="7"/>
  <c r="BI2089" i="7"/>
  <c r="BI2088" i="7"/>
  <c r="BI2087" i="7"/>
  <c r="BI2015" i="7"/>
  <c r="BI2014" i="7"/>
  <c r="BI2013" i="7"/>
  <c r="BI2012" i="7"/>
  <c r="BI2011" i="7"/>
  <c r="BI1881" i="7"/>
  <c r="BI2010" i="7"/>
  <c r="BI2009" i="7"/>
  <c r="BI1880" i="7"/>
  <c r="BI2086" i="7"/>
  <c r="BI2085" i="7"/>
  <c r="BI2008" i="7"/>
  <c r="BI2007" i="7"/>
  <c r="BI2084" i="7"/>
  <c r="BI2083" i="7"/>
  <c r="BI2006" i="7"/>
  <c r="BI2005" i="7"/>
  <c r="BI2004" i="7"/>
  <c r="BI2082" i="7"/>
  <c r="BI2081" i="7"/>
  <c r="BI1879" i="7"/>
  <c r="BI2080" i="7"/>
  <c r="BI2079" i="7"/>
  <c r="BI2003" i="7"/>
  <c r="BI2078" i="7"/>
  <c r="BI2077" i="7"/>
  <c r="BI2002" i="7"/>
  <c r="BI1878" i="7"/>
  <c r="BI2001" i="7"/>
  <c r="BI1251" i="7"/>
  <c r="BI2000" i="7"/>
  <c r="BI2076" i="7"/>
  <c r="BI1739" i="7"/>
  <c r="BI879" i="7"/>
  <c r="BI2075" i="7"/>
  <c r="BI1999" i="7"/>
  <c r="BI2074" i="7"/>
  <c r="BI2073" i="7"/>
  <c r="BI1998" i="7"/>
  <c r="BI1877" i="7"/>
  <c r="BI1876" i="7"/>
  <c r="BI1997" i="7"/>
  <c r="BI1996" i="7"/>
  <c r="BI1738" i="7"/>
  <c r="BI1875" i="7"/>
  <c r="BI1995" i="7"/>
  <c r="BI1737" i="7"/>
  <c r="BI2072" i="7"/>
  <c r="BI2071" i="7"/>
  <c r="BI1874" i="7"/>
  <c r="BI2070" i="7"/>
  <c r="BI1994" i="7"/>
  <c r="BI1993" i="7"/>
  <c r="BI2069" i="7"/>
  <c r="BI1992" i="7"/>
  <c r="BI1991" i="7"/>
  <c r="BI1990" i="7"/>
  <c r="BI1989" i="7"/>
  <c r="BI1873" i="7"/>
  <c r="BI1988" i="7"/>
  <c r="BI1987" i="7"/>
  <c r="BI2068" i="7"/>
  <c r="BI1736" i="7"/>
  <c r="BI1986" i="7"/>
  <c r="BI1872" i="7"/>
  <c r="BI1871" i="7"/>
  <c r="BI1985" i="7"/>
  <c r="BI1870" i="7"/>
  <c r="BI1984" i="7"/>
  <c r="BI1869" i="7"/>
  <c r="BI2067" i="7"/>
  <c r="BI1983" i="7"/>
  <c r="BI1982" i="7"/>
  <c r="BI1981" i="7"/>
  <c r="BI2066" i="7"/>
  <c r="BI1980" i="7"/>
  <c r="BI1735" i="7"/>
  <c r="BI1868" i="7"/>
  <c r="BI1867" i="7"/>
  <c r="BI1979" i="7"/>
  <c r="BI1978" i="7"/>
  <c r="BI1866" i="7"/>
  <c r="BI2065" i="7"/>
  <c r="BI1977" i="7"/>
  <c r="BI1976" i="7"/>
  <c r="BI1975" i="7"/>
  <c r="BI1734" i="7"/>
  <c r="BI1974" i="7"/>
  <c r="BI2064" i="7"/>
  <c r="BI1973" i="7"/>
  <c r="BI1972" i="7"/>
  <c r="BI1971" i="7"/>
  <c r="BI1970" i="7"/>
  <c r="BI1969" i="7"/>
  <c r="BI1733" i="7"/>
  <c r="BI1968" i="7"/>
  <c r="BI1967" i="7"/>
  <c r="BI1966" i="7"/>
  <c r="BI1965" i="7"/>
  <c r="BI1964" i="7"/>
  <c r="BI1963" i="7"/>
  <c r="BI1732" i="7"/>
  <c r="BI1962" i="7"/>
  <c r="BI1961" i="7"/>
  <c r="BI1865" i="7"/>
  <c r="BI2063" i="7"/>
  <c r="BI1423" i="7"/>
  <c r="BI2062" i="7"/>
  <c r="BI1960" i="7"/>
  <c r="BI1959" i="7"/>
  <c r="BI2061" i="7"/>
  <c r="BI2060" i="7"/>
  <c r="BI1958" i="7"/>
  <c r="BI1864" i="7"/>
  <c r="BI1089" i="7"/>
  <c r="BI1957" i="7"/>
  <c r="BI1956" i="7"/>
  <c r="BI1955" i="7"/>
  <c r="BI2059" i="7"/>
  <c r="BI2058" i="7"/>
  <c r="BI2057" i="7"/>
  <c r="BI1954" i="7"/>
  <c r="BI1953" i="7"/>
  <c r="BI2056" i="7"/>
  <c r="BI1863" i="7"/>
  <c r="BI1952" i="7"/>
  <c r="BI1951" i="7"/>
  <c r="BI1950" i="7"/>
  <c r="BI1949" i="7"/>
  <c r="BI1731" i="7"/>
  <c r="BI1948" i="7"/>
  <c r="BI1947" i="7"/>
  <c r="BI1946" i="7"/>
  <c r="BI1862" i="7"/>
  <c r="BI2055" i="7"/>
  <c r="BI1945" i="7"/>
  <c r="BI1944" i="7"/>
  <c r="BI1943" i="7"/>
  <c r="BI2054" i="7"/>
  <c r="BI1942" i="7"/>
  <c r="BI2053" i="7"/>
  <c r="BI2052" i="7"/>
  <c r="BI1861" i="7"/>
  <c r="BI1941" i="7"/>
  <c r="BI1730" i="7"/>
  <c r="BI2051" i="7"/>
  <c r="BI1940" i="7"/>
  <c r="BI1860" i="7"/>
  <c r="BI1939" i="7"/>
  <c r="BI2050" i="7"/>
  <c r="BI2049" i="7"/>
  <c r="BI1938" i="7"/>
  <c r="BI1937" i="7"/>
  <c r="BI286" i="7"/>
  <c r="BI1859" i="7"/>
  <c r="BI1858" i="7"/>
  <c r="BI1857" i="7"/>
  <c r="BI1936" i="7"/>
  <c r="BI1856" i="7"/>
  <c r="BI1855" i="7"/>
  <c r="BI1935" i="7"/>
  <c r="BI1854" i="7"/>
  <c r="BI1934" i="7"/>
  <c r="BI1853" i="7"/>
  <c r="BI1852" i="7"/>
  <c r="BI1933" i="7"/>
  <c r="BI1851" i="7"/>
  <c r="BI1729" i="7"/>
  <c r="BI1728" i="7"/>
  <c r="BI1850" i="7"/>
  <c r="BI1727" i="7"/>
  <c r="BI1558" i="7"/>
  <c r="BI1849" i="7"/>
  <c r="BI1848" i="7"/>
  <c r="BI1932" i="7"/>
  <c r="BI1726" i="7"/>
  <c r="BI1931" i="7"/>
  <c r="BI1847" i="7"/>
  <c r="BI1846" i="7"/>
  <c r="BI1930" i="7"/>
  <c r="BI1929" i="7"/>
  <c r="BI1845" i="7"/>
  <c r="BI1725" i="7"/>
  <c r="BI1928" i="7"/>
  <c r="BI1724" i="7"/>
  <c r="BI1927" i="7"/>
  <c r="BI1844" i="7"/>
  <c r="BI1926" i="7"/>
  <c r="BI1925" i="7"/>
  <c r="BI1557" i="7"/>
  <c r="BI1843" i="7"/>
  <c r="BI1842" i="7"/>
  <c r="BI1924" i="7"/>
  <c r="BI1923" i="7"/>
  <c r="BI1841" i="7"/>
  <c r="BI1840" i="7"/>
  <c r="BI1839" i="7"/>
  <c r="BI1723" i="7"/>
  <c r="BI1722" i="7"/>
  <c r="BI1922" i="7"/>
  <c r="BI1721" i="7"/>
  <c r="BI1838" i="7"/>
  <c r="BI1720" i="7"/>
  <c r="BI1837" i="7"/>
  <c r="BI1836" i="7"/>
  <c r="BI1835" i="7"/>
  <c r="BI1834" i="7"/>
  <c r="BI1833" i="7"/>
  <c r="BI1719" i="7"/>
  <c r="BI1832" i="7"/>
  <c r="BI1921" i="7"/>
  <c r="BI1831" i="7"/>
  <c r="BI1920" i="7"/>
  <c r="BI1919" i="7"/>
  <c r="BI1830" i="7"/>
  <c r="BI1718" i="7"/>
  <c r="BI1829" i="7"/>
  <c r="BI1828" i="7"/>
  <c r="BI1827" i="7"/>
  <c r="BI1826" i="7"/>
  <c r="BI1825" i="7"/>
  <c r="BI1918" i="7"/>
  <c r="BI1917" i="7"/>
  <c r="BI1916" i="7"/>
  <c r="BI1824" i="7"/>
  <c r="BI1915" i="7"/>
  <c r="BI1823" i="7"/>
  <c r="BI1822" i="7"/>
  <c r="BI1914" i="7"/>
  <c r="BI1821" i="7"/>
  <c r="BI1820" i="7"/>
  <c r="BI1913" i="7"/>
  <c r="BI1912" i="7"/>
  <c r="BI1819" i="7"/>
  <c r="BI1911" i="7"/>
  <c r="BI1910" i="7"/>
  <c r="BI1909" i="7"/>
  <c r="BI1818" i="7"/>
  <c r="BI1908" i="7"/>
  <c r="BI1817" i="7"/>
  <c r="BI1907" i="7"/>
  <c r="BI1556" i="7"/>
  <c r="BI1906" i="7"/>
  <c r="BI1717" i="7"/>
  <c r="BI1905" i="7"/>
  <c r="BI1904" i="7"/>
  <c r="BI1903" i="7"/>
  <c r="BI1902" i="7"/>
  <c r="BI1901" i="7"/>
  <c r="BI1900" i="7"/>
  <c r="BI1816" i="7"/>
  <c r="BI1815" i="7"/>
  <c r="BI1716" i="7"/>
  <c r="BI1899" i="7"/>
  <c r="BI1715" i="7"/>
  <c r="BI1898" i="7"/>
  <c r="BI1814" i="7"/>
  <c r="BI1813" i="7"/>
  <c r="BI1714" i="7"/>
  <c r="BI1812" i="7"/>
  <c r="BI1811" i="7"/>
  <c r="BI1810" i="7"/>
  <c r="BI1809" i="7"/>
  <c r="BI1808" i="7"/>
  <c r="BI1897" i="7"/>
  <c r="BI1555" i="7"/>
  <c r="BI1807" i="7"/>
  <c r="BI1896" i="7"/>
  <c r="BI1806" i="7"/>
  <c r="BI1895" i="7"/>
  <c r="BI1805" i="7"/>
  <c r="BI1804" i="7"/>
  <c r="BI1803" i="7"/>
  <c r="BI1894" i="7"/>
  <c r="BI1802" i="7"/>
  <c r="BI1801" i="7"/>
  <c r="BI1713" i="7"/>
  <c r="BI1712" i="7"/>
  <c r="BI1711" i="7"/>
  <c r="BI1710" i="7"/>
  <c r="BI1800" i="7"/>
  <c r="BI1799" i="7"/>
  <c r="BI1798" i="7"/>
  <c r="BI1709" i="7"/>
  <c r="BI1797" i="7"/>
  <c r="BI1796" i="7"/>
  <c r="BI1893" i="7"/>
  <c r="BI1892" i="7"/>
  <c r="BI1795" i="7"/>
  <c r="BI711" i="7"/>
  <c r="BI1794" i="7"/>
  <c r="BI1891" i="7"/>
  <c r="BI1890" i="7"/>
  <c r="BI1793" i="7"/>
  <c r="BI1792" i="7"/>
  <c r="BI1791" i="7"/>
  <c r="BI1790" i="7"/>
  <c r="BI1708" i="7"/>
  <c r="BI1707" i="7"/>
  <c r="BI1789" i="7"/>
  <c r="BI1788" i="7"/>
  <c r="BI1706" i="7"/>
  <c r="BI1889" i="7"/>
  <c r="BI878" i="7"/>
  <c r="BI1787" i="7"/>
  <c r="BI1705" i="7"/>
  <c r="BI1786" i="7"/>
  <c r="BI1704" i="7"/>
  <c r="BI1703" i="7"/>
  <c r="BI1702" i="7"/>
  <c r="BI1701" i="7"/>
  <c r="BI1700" i="7"/>
  <c r="BI1699" i="7"/>
  <c r="BI1698" i="7"/>
  <c r="BI1697" i="7"/>
  <c r="BI1554" i="7"/>
  <c r="BI1696" i="7"/>
  <c r="BI1088" i="7"/>
  <c r="BI1695" i="7"/>
  <c r="BI1694" i="7"/>
  <c r="BI1693" i="7"/>
  <c r="BI1692" i="7"/>
  <c r="BI1553" i="7"/>
  <c r="BI1691" i="7"/>
  <c r="BI1690" i="7"/>
  <c r="BI1689" i="7"/>
  <c r="BI1333" i="7"/>
  <c r="BI1688" i="7"/>
  <c r="BI877" i="7"/>
  <c r="BI1687" i="7"/>
  <c r="BI1785" i="7"/>
  <c r="BI1686" i="7"/>
  <c r="BI1784" i="7"/>
  <c r="BI1783" i="7"/>
  <c r="BI1782" i="7"/>
  <c r="BI1781" i="7"/>
  <c r="BI1685" i="7"/>
  <c r="BI1684" i="7"/>
  <c r="BI1780" i="7"/>
  <c r="BI285" i="7"/>
  <c r="BI1683" i="7"/>
  <c r="BI1552" i="7"/>
  <c r="BI1682" i="7"/>
  <c r="BI1681" i="7"/>
  <c r="BI1779" i="7"/>
  <c r="BI1778" i="7"/>
  <c r="BI1777" i="7"/>
  <c r="BI1680" i="7"/>
  <c r="BI1679" i="7"/>
  <c r="BI1678" i="7"/>
  <c r="BI1776" i="7"/>
  <c r="BI1332" i="7"/>
  <c r="BI1677" i="7"/>
  <c r="BI1087" i="7"/>
  <c r="BI1775" i="7"/>
  <c r="BI1774" i="7"/>
  <c r="BI1676" i="7"/>
  <c r="BI1675" i="7"/>
  <c r="BI1674" i="7"/>
  <c r="BI1673" i="7"/>
  <c r="BI876" i="7"/>
  <c r="BI1773" i="7"/>
  <c r="BI1772" i="7"/>
  <c r="BI1771" i="7"/>
  <c r="BI1672" i="7"/>
  <c r="BI1671" i="7"/>
  <c r="BI1670" i="7"/>
  <c r="BI1669" i="7"/>
  <c r="BI1668" i="7"/>
  <c r="BI1551" i="7"/>
  <c r="BI1770" i="7"/>
  <c r="BI1667" i="7"/>
  <c r="BI1769" i="7"/>
  <c r="BI1666" i="7"/>
  <c r="BI1768" i="7"/>
  <c r="BI1665" i="7"/>
  <c r="BI1664" i="7"/>
  <c r="BI1663" i="7"/>
  <c r="BI1767" i="7"/>
  <c r="BI1766" i="7"/>
  <c r="BI1765" i="7"/>
  <c r="BI1422" i="7"/>
  <c r="BI1331" i="7"/>
  <c r="BI1550" i="7"/>
  <c r="BI1764" i="7"/>
  <c r="BI1662" i="7"/>
  <c r="BI1661" i="7"/>
  <c r="BI1660" i="7"/>
  <c r="BI1763" i="7"/>
  <c r="BI1549" i="7"/>
  <c r="BI1659" i="7"/>
  <c r="BI1762" i="7"/>
  <c r="BI1658" i="7"/>
  <c r="BI1761" i="7"/>
  <c r="BI1657" i="7"/>
  <c r="BI1760" i="7"/>
  <c r="BI1759" i="7"/>
  <c r="BI1656" i="7"/>
  <c r="BI1330" i="7"/>
  <c r="BI1758" i="7"/>
  <c r="BI1655" i="7"/>
  <c r="BI1548" i="7"/>
  <c r="BI1757" i="7"/>
  <c r="BI1654" i="7"/>
  <c r="BI1653" i="7"/>
  <c r="BI1547" i="7"/>
  <c r="BI1652" i="7"/>
  <c r="BI1756" i="7"/>
  <c r="BI1651" i="7"/>
  <c r="BI1650" i="7"/>
  <c r="BI1250" i="7"/>
  <c r="BI1649" i="7"/>
  <c r="BI1648" i="7"/>
  <c r="BI1755" i="7"/>
  <c r="BI1647" i="7"/>
  <c r="BI1646" i="7"/>
  <c r="BI1645" i="7"/>
  <c r="BI1644" i="7"/>
  <c r="BI1643" i="7"/>
  <c r="BI1754" i="7"/>
  <c r="BI1753" i="7"/>
  <c r="BI1752" i="7"/>
  <c r="BI1642" i="7"/>
  <c r="BI1641" i="7"/>
  <c r="BI1640" i="7"/>
  <c r="BI1639" i="7"/>
  <c r="BI1751" i="7"/>
  <c r="BI1750" i="7"/>
  <c r="BI1638" i="7"/>
  <c r="BI1546" i="7"/>
  <c r="BI1637" i="7"/>
  <c r="BI1749" i="7"/>
  <c r="BI1636" i="7"/>
  <c r="BI1635" i="7"/>
  <c r="BI1634" i="7"/>
  <c r="BI1633" i="7"/>
  <c r="BI1632" i="7"/>
  <c r="BI1748" i="7"/>
  <c r="BI1747" i="7"/>
  <c r="BI1545" i="7"/>
  <c r="BI1631" i="7"/>
  <c r="BI1630" i="7"/>
  <c r="BI1629" i="7"/>
  <c r="BI1746" i="7"/>
  <c r="BI1544" i="7"/>
  <c r="BI1745" i="7"/>
  <c r="BI1421" i="7"/>
  <c r="BI1628" i="7"/>
  <c r="BI390" i="7"/>
  <c r="BI1744" i="7"/>
  <c r="BI1627" i="7"/>
  <c r="BI1626" i="7"/>
  <c r="BI1625" i="7"/>
  <c r="BI1543" i="7"/>
  <c r="BI1624" i="7"/>
  <c r="BI1542" i="7"/>
  <c r="BI1623" i="7"/>
  <c r="BI1622" i="7"/>
  <c r="BI1621" i="7"/>
  <c r="BI1541" i="7"/>
  <c r="BI1540" i="7"/>
  <c r="BI1620" i="7"/>
  <c r="BI1619" i="7"/>
  <c r="BI1618" i="7"/>
  <c r="BI1617" i="7"/>
  <c r="BI1539" i="7"/>
  <c r="BI1538" i="7"/>
  <c r="BI1420" i="7"/>
  <c r="BI1249" i="7"/>
  <c r="BI1248" i="7"/>
  <c r="BI1616" i="7"/>
  <c r="BI1615" i="7"/>
  <c r="BI1614" i="7"/>
  <c r="BI1613" i="7"/>
  <c r="BI1247" i="7"/>
  <c r="BI1612" i="7"/>
  <c r="BI1537" i="7"/>
  <c r="BI1611" i="7"/>
  <c r="BI1536" i="7"/>
  <c r="BI1610" i="7"/>
  <c r="BI1535" i="7"/>
  <c r="BI1419" i="7"/>
  <c r="BI1534" i="7"/>
  <c r="BI1609" i="7"/>
  <c r="BI1608" i="7"/>
  <c r="BI1533" i="7"/>
  <c r="BI1607" i="7"/>
  <c r="BI1532" i="7"/>
  <c r="BI1606" i="7"/>
  <c r="BI1531" i="7"/>
  <c r="BI1530" i="7"/>
  <c r="BI1529" i="7"/>
  <c r="BI1528" i="7"/>
  <c r="BI1605" i="7"/>
  <c r="BI1604" i="7"/>
  <c r="BI1603" i="7"/>
  <c r="BI1527" i="7"/>
  <c r="BI1526" i="7"/>
  <c r="BI1525" i="7"/>
  <c r="BI1524" i="7"/>
  <c r="BI1602" i="7"/>
  <c r="BI1523" i="7"/>
  <c r="BI1601" i="7"/>
  <c r="BI1600" i="7"/>
  <c r="BI1522" i="7"/>
  <c r="BI1599" i="7"/>
  <c r="BI1246" i="7"/>
  <c r="BI1521" i="7"/>
  <c r="BI1598" i="7"/>
  <c r="BI1597" i="7"/>
  <c r="BI1520" i="7"/>
  <c r="BI1519" i="7"/>
  <c r="BI1518" i="7"/>
  <c r="BI1517" i="7"/>
  <c r="BI1516" i="7"/>
  <c r="BI1515" i="7"/>
  <c r="BI1514" i="7"/>
  <c r="BI1596" i="7"/>
  <c r="BI1513" i="7"/>
  <c r="BI1595" i="7"/>
  <c r="BI1594" i="7"/>
  <c r="BI1329" i="7"/>
  <c r="BI1418" i="7"/>
  <c r="BI1512" i="7"/>
  <c r="BI1511" i="7"/>
  <c r="BI1593" i="7"/>
  <c r="BI1510" i="7"/>
  <c r="BI1592" i="7"/>
  <c r="BI1509" i="7"/>
  <c r="BI1591" i="7"/>
  <c r="BI1086" i="7"/>
  <c r="BI1508" i="7"/>
  <c r="BI1507" i="7"/>
  <c r="BI1506" i="7"/>
  <c r="BI1505" i="7"/>
  <c r="BI1504" i="7"/>
  <c r="BI875" i="7"/>
  <c r="BI1417" i="7"/>
  <c r="BI1590" i="7"/>
  <c r="BI1589" i="7"/>
  <c r="BI1588" i="7"/>
  <c r="BI1587" i="7"/>
  <c r="BI1586" i="7"/>
  <c r="BI1503" i="7"/>
  <c r="BI1585" i="7"/>
  <c r="BI1584" i="7"/>
  <c r="BI1583" i="7"/>
  <c r="BI1245" i="7"/>
  <c r="BI1502" i="7"/>
  <c r="BI1582" i="7"/>
  <c r="BI1244" i="7"/>
  <c r="BI1501" i="7"/>
  <c r="BI1500" i="7"/>
  <c r="BI1581" i="7"/>
  <c r="BI1499" i="7"/>
  <c r="BI1498" i="7"/>
  <c r="BI1580" i="7"/>
  <c r="BI1579" i="7"/>
  <c r="BI1497" i="7"/>
  <c r="BI1578" i="7"/>
  <c r="BI1577" i="7"/>
  <c r="BI1576" i="7"/>
  <c r="BI1496" i="7"/>
  <c r="BI1575" i="7"/>
  <c r="BI1495" i="7"/>
  <c r="BI1416" i="7"/>
  <c r="BI1494" i="7"/>
  <c r="BI1493" i="7"/>
  <c r="BI1085" i="7"/>
  <c r="BI1243" i="7"/>
  <c r="BI1574" i="7"/>
  <c r="BI1573" i="7"/>
  <c r="BI1415" i="7"/>
  <c r="BI1572" i="7"/>
  <c r="BI1492" i="7"/>
  <c r="BI1491" i="7"/>
  <c r="BI1414" i="7"/>
  <c r="BI1490" i="7"/>
  <c r="BI1489" i="7"/>
  <c r="BI1488" i="7"/>
  <c r="BI1487" i="7"/>
  <c r="BI1486" i="7"/>
  <c r="BI1571" i="7"/>
  <c r="BI1570" i="7"/>
  <c r="BI1569" i="7"/>
  <c r="BI1485" i="7"/>
  <c r="BI1484" i="7"/>
  <c r="BI1483" i="7"/>
  <c r="BI1413" i="7"/>
  <c r="BI1482" i="7"/>
  <c r="BI1481" i="7"/>
  <c r="BI1568" i="7"/>
  <c r="BI1084" i="7"/>
  <c r="BI1567" i="7"/>
  <c r="BI1480" i="7"/>
  <c r="BI1566" i="7"/>
  <c r="BI1479" i="7"/>
  <c r="BI1412" i="7"/>
  <c r="BI1478" i="7"/>
  <c r="BI1477" i="7"/>
  <c r="BI874" i="7"/>
  <c r="BI1476" i="7"/>
  <c r="BI1475" i="7"/>
  <c r="BI1328" i="7"/>
  <c r="BI1565" i="7"/>
  <c r="BI1564" i="7"/>
  <c r="BI1563" i="7"/>
  <c r="BI1562" i="7"/>
  <c r="BI710" i="7"/>
  <c r="BI1474" i="7"/>
  <c r="BI873" i="7"/>
  <c r="BI1242" i="7"/>
  <c r="BI1411" i="7"/>
  <c r="BI1473" i="7"/>
  <c r="BI1472" i="7"/>
  <c r="BI1241" i="7"/>
  <c r="BI1410" i="7"/>
  <c r="BI1471" i="7"/>
  <c r="BI1470" i="7"/>
  <c r="BI1409" i="7"/>
  <c r="BI1469" i="7"/>
  <c r="BI1468" i="7"/>
  <c r="BI1408" i="7"/>
  <c r="BI1407" i="7"/>
  <c r="BI1467" i="7"/>
  <c r="BI1240" i="7"/>
  <c r="BI1406" i="7"/>
  <c r="BI1466" i="7"/>
  <c r="BI1327" i="7"/>
  <c r="BI1405" i="7"/>
  <c r="BI1239" i="7"/>
  <c r="BI1465" i="7"/>
  <c r="BI1404" i="7"/>
  <c r="BI1083" i="7"/>
  <c r="BI1403" i="7"/>
  <c r="BI1402" i="7"/>
  <c r="BI1326" i="7"/>
  <c r="BI1464" i="7"/>
  <c r="BI1401" i="7"/>
  <c r="BI1400" i="7"/>
  <c r="BI1399" i="7"/>
  <c r="BI1325" i="7"/>
  <c r="BI1324" i="7"/>
  <c r="BI1463" i="7"/>
  <c r="BI1462" i="7"/>
  <c r="BI1398" i="7"/>
  <c r="BI1461" i="7"/>
  <c r="BI1397" i="7"/>
  <c r="BI1460" i="7"/>
  <c r="BI1396" i="7"/>
  <c r="BI1082" i="7"/>
  <c r="BI1323" i="7"/>
  <c r="BI1395" i="7"/>
  <c r="BI1394" i="7"/>
  <c r="BI1238" i="7"/>
  <c r="BI1393" i="7"/>
  <c r="BI1322" i="7"/>
  <c r="BI1392" i="7"/>
  <c r="BI1459" i="7"/>
  <c r="BI1391" i="7"/>
  <c r="BI1458" i="7"/>
  <c r="BI1321" i="7"/>
  <c r="BI1390" i="7"/>
  <c r="BI1320" i="7"/>
  <c r="BI1457" i="7"/>
  <c r="BI1319" i="7"/>
  <c r="BI1456" i="7"/>
  <c r="BI1455" i="7"/>
  <c r="BI1454" i="7"/>
  <c r="BI1237" i="7"/>
  <c r="BI1453" i="7"/>
  <c r="BI1389" i="7"/>
  <c r="BI1236" i="7"/>
  <c r="BI1452" i="7"/>
  <c r="BI872" i="7"/>
  <c r="BI1451" i="7"/>
  <c r="BI1450" i="7"/>
  <c r="BI1449" i="7"/>
  <c r="BI1318" i="7"/>
  <c r="BI1448" i="7"/>
  <c r="BI1447" i="7"/>
  <c r="BI1317" i="7"/>
  <c r="BI1388" i="7"/>
  <c r="BI1446" i="7"/>
  <c r="BI1445" i="7"/>
  <c r="BI1444" i="7"/>
  <c r="BI1443" i="7"/>
  <c r="BI1387" i="7"/>
  <c r="BI1386" i="7"/>
  <c r="BI1385" i="7"/>
  <c r="BI1442" i="7"/>
  <c r="BI1384" i="7"/>
  <c r="BI1441" i="7"/>
  <c r="BI1383" i="7"/>
  <c r="BI1235" i="7"/>
  <c r="BI1440" i="7"/>
  <c r="BI1382" i="7"/>
  <c r="BI1439" i="7"/>
  <c r="BI1438" i="7"/>
  <c r="BI1437" i="7"/>
  <c r="BI1436" i="7"/>
  <c r="BI1381" i="7"/>
  <c r="BI1435" i="7"/>
  <c r="BI1434" i="7"/>
  <c r="BI1380" i="7"/>
  <c r="BI1433" i="7"/>
  <c r="BI1316" i="7"/>
  <c r="BI1379" i="7"/>
  <c r="BI1378" i="7"/>
  <c r="BI1432" i="7"/>
  <c r="BI1377" i="7"/>
  <c r="BI1431" i="7"/>
  <c r="BI1430" i="7"/>
  <c r="BI1376" i="7"/>
  <c r="BI1375" i="7"/>
  <c r="BI1315" i="7"/>
  <c r="BI1374" i="7"/>
  <c r="BI1373" i="7"/>
  <c r="BI1234" i="7"/>
  <c r="BI1372" i="7"/>
  <c r="BI1314" i="7"/>
  <c r="BI1371" i="7"/>
  <c r="BI1370" i="7"/>
  <c r="BI1369" i="7"/>
  <c r="BI1368" i="7"/>
  <c r="BI1313" i="7"/>
  <c r="BI1233" i="7"/>
  <c r="BI1312" i="7"/>
  <c r="BI139" i="7"/>
  <c r="BI1429" i="7"/>
  <c r="BI1428" i="7"/>
  <c r="BI1367" i="7"/>
  <c r="BI1427" i="7"/>
  <c r="BI1426" i="7"/>
  <c r="BI1366" i="7"/>
  <c r="BI1365" i="7"/>
  <c r="BI1364" i="7"/>
  <c r="BI1363" i="7"/>
  <c r="BI1425" i="7"/>
  <c r="BI1362" i="7"/>
  <c r="BI1424" i="7"/>
  <c r="BI1361" i="7"/>
  <c r="BI1360" i="7"/>
  <c r="BI1359" i="7"/>
  <c r="BI1311" i="7"/>
  <c r="BI1310" i="7"/>
  <c r="BI1358" i="7"/>
  <c r="BI1309" i="7"/>
  <c r="BI1232" i="7"/>
  <c r="BI1081" i="7"/>
  <c r="BI1231" i="7"/>
  <c r="BI1308" i="7"/>
  <c r="BI1357" i="7"/>
  <c r="BI1356" i="7"/>
  <c r="BI1307" i="7"/>
  <c r="BI1355" i="7"/>
  <c r="BI1354" i="7"/>
  <c r="BI1230" i="7"/>
  <c r="BI1306" i="7"/>
  <c r="BI1229" i="7"/>
  <c r="BI1353" i="7"/>
  <c r="BI1352" i="7"/>
  <c r="BI1305" i="7"/>
  <c r="BI1228" i="7"/>
  <c r="BI1351" i="7"/>
  <c r="BI1350" i="7"/>
  <c r="BI1304" i="7"/>
  <c r="BI1303" i="7"/>
  <c r="BI1302" i="7"/>
  <c r="BI1301" i="7"/>
  <c r="BI1300" i="7"/>
  <c r="BI1080" i="7"/>
  <c r="BI1227" i="7"/>
  <c r="BI1226" i="7"/>
  <c r="BI1299" i="7"/>
  <c r="BI1298" i="7"/>
  <c r="BI1297" i="7"/>
  <c r="BI1079" i="7"/>
  <c r="BI1296" i="7"/>
  <c r="BI1225" i="7"/>
  <c r="BI1295" i="7"/>
  <c r="BI1078" i="7"/>
  <c r="BI1294" i="7"/>
  <c r="BI1293" i="7"/>
  <c r="BI1224" i="7"/>
  <c r="BI1292" i="7"/>
  <c r="BI1349" i="7"/>
  <c r="BI1223" i="7"/>
  <c r="BI1222" i="7"/>
  <c r="BI1291" i="7"/>
  <c r="BI1348" i="7"/>
  <c r="BI1221" i="7"/>
  <c r="BI1347" i="7"/>
  <c r="BI1290" i="7"/>
  <c r="BI1346" i="7"/>
  <c r="BI1345" i="7"/>
  <c r="BI1344" i="7"/>
  <c r="BI1289" i="7"/>
  <c r="BI1288" i="7"/>
  <c r="BI1287" i="7"/>
  <c r="BI1220" i="7"/>
  <c r="BI1286" i="7"/>
  <c r="BI1285" i="7"/>
  <c r="BI1343" i="7"/>
  <c r="BI1077" i="7"/>
  <c r="BI1342" i="7"/>
  <c r="BI1341" i="7"/>
  <c r="BI1284" i="7"/>
  <c r="BI1283" i="7"/>
  <c r="BI1076" i="7"/>
  <c r="BI1282" i="7"/>
  <c r="BI1219" i="7"/>
  <c r="BI1218" i="7"/>
  <c r="BI1281" i="7"/>
  <c r="BI1217" i="7"/>
  <c r="BI1340" i="7"/>
  <c r="BI1339" i="7"/>
  <c r="BI1338" i="7"/>
  <c r="BI1280" i="7"/>
  <c r="BI1279" i="7"/>
  <c r="BI1278" i="7"/>
  <c r="BI1216" i="7"/>
  <c r="BI1215" i="7"/>
  <c r="BI1075" i="7"/>
  <c r="BI1337" i="7"/>
  <c r="BI1214" i="7"/>
  <c r="BI1277" i="7"/>
  <c r="BI1336" i="7"/>
  <c r="BI1213" i="7"/>
  <c r="BI1074" i="7"/>
  <c r="BI1212" i="7"/>
  <c r="BI1073" i="7"/>
  <c r="BI1211" i="7"/>
  <c r="BI1210" i="7"/>
  <c r="BI1209" i="7"/>
  <c r="BI709" i="7"/>
  <c r="BI708" i="7"/>
  <c r="BI1208" i="7"/>
  <c r="BI1276" i="7"/>
  <c r="BI1207" i="7"/>
  <c r="BI1275" i="7"/>
  <c r="BI1072" i="7"/>
  <c r="BI1071" i="7"/>
  <c r="BI1206" i="7"/>
  <c r="BI1205" i="7"/>
  <c r="BI1204" i="7"/>
  <c r="BI1203" i="7"/>
  <c r="BI1202" i="7"/>
  <c r="BI1070" i="7"/>
  <c r="BI1201" i="7"/>
  <c r="BI1200" i="7"/>
  <c r="BI1199" i="7"/>
  <c r="BI1069" i="7"/>
  <c r="BI1068" i="7"/>
  <c r="BI1198" i="7"/>
  <c r="BI1197" i="7"/>
  <c r="BI1274" i="7"/>
  <c r="BI1196" i="7"/>
  <c r="BI1273" i="7"/>
  <c r="BI1272" i="7"/>
  <c r="BI138" i="7"/>
  <c r="BI1067" i="7"/>
  <c r="BI1195" i="7"/>
  <c r="BI1194" i="7"/>
  <c r="BI1193" i="7"/>
  <c r="BI1271" i="7"/>
  <c r="BI1192" i="7"/>
  <c r="BI1270" i="7"/>
  <c r="BI1191" i="7"/>
  <c r="BI1066" i="7"/>
  <c r="BI1065" i="7"/>
  <c r="BI1064" i="7"/>
  <c r="BI1190" i="7"/>
  <c r="BI1189" i="7"/>
  <c r="BI1188" i="7"/>
  <c r="BI1187" i="7"/>
  <c r="BI1269" i="7"/>
  <c r="BI1186" i="7"/>
  <c r="BI1268" i="7"/>
  <c r="BI1063" i="7"/>
  <c r="BI1185" i="7"/>
  <c r="BI1062" i="7"/>
  <c r="BI1184" i="7"/>
  <c r="BI1183" i="7"/>
  <c r="BI1182" i="7"/>
  <c r="BI1267" i="7"/>
  <c r="BI1266" i="7"/>
  <c r="BI1181" i="7"/>
  <c r="BI1180" i="7"/>
  <c r="BI1061" i="7"/>
  <c r="BI1179" i="7"/>
  <c r="BI1178" i="7"/>
  <c r="BI1177" i="7"/>
  <c r="BI1176" i="7"/>
  <c r="BI1265" i="7"/>
  <c r="BI1175" i="7"/>
  <c r="BI1174" i="7"/>
  <c r="BI1173" i="7"/>
  <c r="BI1172" i="7"/>
  <c r="BI1171" i="7"/>
  <c r="BI1060" i="7"/>
  <c r="BI1170" i="7"/>
  <c r="BI1169" i="7"/>
  <c r="BI1168" i="7"/>
  <c r="BI1264" i="7"/>
  <c r="BI1167" i="7"/>
  <c r="BI1166" i="7"/>
  <c r="BI1165" i="7"/>
  <c r="BI1164" i="7"/>
  <c r="BI1163" i="7"/>
  <c r="BI1263" i="7"/>
  <c r="BI1059" i="7"/>
  <c r="BI1162" i="7"/>
  <c r="BI1058" i="7"/>
  <c r="BI1262" i="7"/>
  <c r="BI1161" i="7"/>
  <c r="BI1160" i="7"/>
  <c r="BI1159" i="7"/>
  <c r="BI1158" i="7"/>
  <c r="BI1261" i="7"/>
  <c r="BI1057" i="7"/>
  <c r="BI1056" i="7"/>
  <c r="BI1157" i="7"/>
  <c r="BI1156" i="7"/>
  <c r="BI1155" i="7"/>
  <c r="BI1154" i="7"/>
  <c r="BI1153" i="7"/>
  <c r="BI1055" i="7"/>
  <c r="BI1054" i="7"/>
  <c r="BI1152" i="7"/>
  <c r="BI1151" i="7"/>
  <c r="BI1150" i="7"/>
  <c r="BI1260" i="7"/>
  <c r="BI1149" i="7"/>
  <c r="BI1259" i="7"/>
  <c r="BI1258" i="7"/>
  <c r="BI1148" i="7"/>
  <c r="BI1257" i="7"/>
  <c r="BI1053" i="7"/>
  <c r="BI1147" i="7"/>
  <c r="BI1146" i="7"/>
  <c r="BI1145" i="7"/>
  <c r="BI1144" i="7"/>
  <c r="BI1256" i="7"/>
  <c r="BI1052" i="7"/>
  <c r="BI548" i="7"/>
  <c r="BI1143" i="7"/>
  <c r="BI1142" i="7"/>
  <c r="BI1255" i="7"/>
  <c r="BI1141" i="7"/>
  <c r="BI1051" i="7"/>
  <c r="BI1254" i="7"/>
  <c r="BI1050" i="7"/>
  <c r="BI1140" i="7"/>
  <c r="BI1139" i="7"/>
  <c r="BI1049" i="7"/>
  <c r="BI1048" i="7"/>
  <c r="BI1138" i="7"/>
  <c r="BI1047" i="7"/>
  <c r="BI1137" i="7"/>
  <c r="BI1136" i="7"/>
  <c r="BI1046" i="7"/>
  <c r="BI871" i="7"/>
  <c r="BI1045" i="7"/>
  <c r="BI1044" i="7"/>
  <c r="BI1135" i="7"/>
  <c r="BI1043" i="7"/>
  <c r="BI1134" i="7"/>
  <c r="BI1042" i="7"/>
  <c r="BI1041" i="7"/>
  <c r="BI1133" i="7"/>
  <c r="BI1040" i="7"/>
  <c r="BI1039" i="7"/>
  <c r="BI1132" i="7"/>
  <c r="BI1038" i="7"/>
  <c r="BI1037" i="7"/>
  <c r="BI870" i="7"/>
  <c r="BI1036" i="7"/>
  <c r="BI1035" i="7"/>
  <c r="BI1034" i="7"/>
  <c r="BI1131" i="7"/>
  <c r="BI1130" i="7"/>
  <c r="BI1033" i="7"/>
  <c r="BI1129" i="7"/>
  <c r="BI707" i="7"/>
  <c r="BI869" i="7"/>
  <c r="BI1032" i="7"/>
  <c r="BI868" i="7"/>
  <c r="BI1031" i="7"/>
  <c r="BI867" i="7"/>
  <c r="BI1030" i="7"/>
  <c r="BI706" i="7"/>
  <c r="BI1029" i="7"/>
  <c r="BI1028" i="7"/>
  <c r="BI1027" i="7"/>
  <c r="BI1026" i="7"/>
  <c r="BI866" i="7"/>
  <c r="BI1025" i="7"/>
  <c r="BI1128" i="7"/>
  <c r="BI1024" i="7"/>
  <c r="BI1023" i="7"/>
  <c r="BI1022" i="7"/>
  <c r="BI1021" i="7"/>
  <c r="BI1020" i="7"/>
  <c r="BI1127" i="7"/>
  <c r="BI1019" i="7"/>
  <c r="BI1018" i="7"/>
  <c r="BI1126" i="7"/>
  <c r="BI1017" i="7"/>
  <c r="BI1016" i="7"/>
  <c r="BI1125" i="7"/>
  <c r="BI1015" i="7"/>
  <c r="BI865" i="7"/>
  <c r="BI1124" i="7"/>
  <c r="BI864" i="7"/>
  <c r="BI1014" i="7"/>
  <c r="BI1013" i="7"/>
  <c r="BI1012" i="7"/>
  <c r="BI863" i="7"/>
  <c r="BI1123" i="7"/>
  <c r="BI1011" i="7"/>
  <c r="BI1010" i="7"/>
  <c r="BI862" i="7"/>
  <c r="BI1009" i="7"/>
  <c r="BI1008" i="7"/>
  <c r="BI1007" i="7"/>
  <c r="BI1006" i="7"/>
  <c r="BI1005" i="7"/>
  <c r="BI861" i="7"/>
  <c r="BI1004" i="7"/>
  <c r="BI1003" i="7"/>
  <c r="BI1002" i="7"/>
  <c r="BI860" i="7"/>
  <c r="BI859" i="7"/>
  <c r="BI1001" i="7"/>
  <c r="BI1000" i="7"/>
  <c r="BI858" i="7"/>
  <c r="BI999" i="7"/>
  <c r="BI998" i="7"/>
  <c r="BI1122" i="7"/>
  <c r="BI1121" i="7"/>
  <c r="BI997" i="7"/>
  <c r="BI857" i="7"/>
  <c r="BI996" i="7"/>
  <c r="BI995" i="7"/>
  <c r="BI705" i="7"/>
  <c r="BI1120" i="7"/>
  <c r="BI994" i="7"/>
  <c r="BI1119" i="7"/>
  <c r="BI1118" i="7"/>
  <c r="BI993" i="7"/>
  <c r="BI992" i="7"/>
  <c r="BI991" i="7"/>
  <c r="BI856" i="7"/>
  <c r="BI990" i="7"/>
  <c r="BI1117" i="7"/>
  <c r="BI704" i="7"/>
  <c r="BI989" i="7"/>
  <c r="BI988" i="7"/>
  <c r="BI987" i="7"/>
  <c r="BI855" i="7"/>
  <c r="BI986" i="7"/>
  <c r="BI985" i="7"/>
  <c r="BI984" i="7"/>
  <c r="BI389" i="7"/>
  <c r="BI983" i="7"/>
  <c r="BI982" i="7"/>
  <c r="BI703" i="7"/>
  <c r="BI1116" i="7"/>
  <c r="BI854" i="7"/>
  <c r="BI981" i="7"/>
  <c r="BI980" i="7"/>
  <c r="BI979" i="7"/>
  <c r="BI978" i="7"/>
  <c r="BI977" i="7"/>
  <c r="BI1115" i="7"/>
  <c r="BI976" i="7"/>
  <c r="BI975" i="7"/>
  <c r="BI974" i="7"/>
  <c r="BI973" i="7"/>
  <c r="BI853" i="7"/>
  <c r="BI852" i="7"/>
  <c r="BI1114" i="7"/>
  <c r="BI1113" i="7"/>
  <c r="BI1112" i="7"/>
  <c r="BI851" i="7"/>
  <c r="BI972" i="7"/>
  <c r="BI1111" i="7"/>
  <c r="BI971" i="7"/>
  <c r="BI850" i="7"/>
  <c r="BI702" i="7"/>
  <c r="BI970" i="7"/>
  <c r="BI969" i="7"/>
  <c r="BI1110" i="7"/>
  <c r="BI968" i="7"/>
  <c r="BI1109" i="7"/>
  <c r="BI1108" i="7"/>
  <c r="BI967" i="7"/>
  <c r="BI849" i="7"/>
  <c r="BI1107" i="7"/>
  <c r="BI1106" i="7"/>
  <c r="BI966" i="7"/>
  <c r="BI965" i="7"/>
  <c r="BI964" i="7"/>
  <c r="BI963" i="7"/>
  <c r="BI1105" i="7"/>
  <c r="BI962" i="7"/>
  <c r="BI961" i="7"/>
  <c r="BI1104" i="7"/>
  <c r="BI1103" i="7"/>
  <c r="BI960" i="7"/>
  <c r="BI959" i="7"/>
  <c r="BI1102" i="7"/>
  <c r="BI958" i="7"/>
  <c r="BI957" i="7"/>
  <c r="BI1101" i="7"/>
  <c r="BI1100" i="7"/>
  <c r="BI956" i="7"/>
  <c r="BI1099" i="7"/>
  <c r="BI955" i="7"/>
  <c r="BI954" i="7"/>
  <c r="BI1098" i="7"/>
  <c r="BI953" i="7"/>
  <c r="BI1097" i="7"/>
  <c r="BI952" i="7"/>
  <c r="BI1096" i="7"/>
  <c r="BI951" i="7"/>
  <c r="BI1095" i="7"/>
  <c r="BI950" i="7"/>
  <c r="BI1094" i="7"/>
  <c r="BI1093" i="7"/>
  <c r="BI1092" i="7"/>
  <c r="BI949" i="7"/>
  <c r="BI848" i="7"/>
  <c r="BI847" i="7"/>
  <c r="BI846" i="7"/>
  <c r="BI845" i="7"/>
  <c r="BI948" i="7"/>
  <c r="BI947" i="7"/>
  <c r="BI844" i="7"/>
  <c r="BI843" i="7"/>
  <c r="BI946" i="7"/>
  <c r="BI842" i="7"/>
  <c r="BI841" i="7"/>
  <c r="BI840" i="7"/>
  <c r="BI701" i="7"/>
  <c r="BI839" i="7"/>
  <c r="BI838" i="7"/>
  <c r="BI945" i="7"/>
  <c r="BI944" i="7"/>
  <c r="BI837" i="7"/>
  <c r="BI943" i="7"/>
  <c r="BI700" i="7"/>
  <c r="BI836" i="7"/>
  <c r="BI835" i="7"/>
  <c r="BI942" i="7"/>
  <c r="BI941" i="7"/>
  <c r="BI940" i="7"/>
  <c r="BI939" i="7"/>
  <c r="BI938" i="7"/>
  <c r="BI699" i="7"/>
  <c r="BI698" i="7"/>
  <c r="BI834" i="7"/>
  <c r="BI833" i="7"/>
  <c r="BI832" i="7"/>
  <c r="BI937" i="7"/>
  <c r="BI697" i="7"/>
  <c r="BI696" i="7"/>
  <c r="BI831" i="7"/>
  <c r="BI547" i="7"/>
  <c r="BI830" i="7"/>
  <c r="BI546" i="7"/>
  <c r="BI936" i="7"/>
  <c r="BI829" i="7"/>
  <c r="BI828" i="7"/>
  <c r="BI827" i="7"/>
  <c r="BI935" i="7"/>
  <c r="BI826" i="7"/>
  <c r="BI825" i="7"/>
  <c r="BI824" i="7"/>
  <c r="BI934" i="7"/>
  <c r="BI823" i="7"/>
  <c r="BI388" i="7"/>
  <c r="BI933" i="7"/>
  <c r="BI545" i="7"/>
  <c r="BI822" i="7"/>
  <c r="BI821" i="7"/>
  <c r="BI932" i="7"/>
  <c r="BI931" i="7"/>
  <c r="BI930" i="7"/>
  <c r="BI820" i="7"/>
  <c r="BI929" i="7"/>
  <c r="BI928" i="7"/>
  <c r="BI819" i="7"/>
  <c r="BI818" i="7"/>
  <c r="BI695" i="7"/>
  <c r="BI927" i="7"/>
  <c r="BI817" i="7"/>
  <c r="BI926" i="7"/>
  <c r="BI925" i="7"/>
  <c r="BI694" i="7"/>
  <c r="BI816" i="7"/>
  <c r="BI815" i="7"/>
  <c r="BI924" i="7"/>
  <c r="BI923" i="7"/>
  <c r="BI814" i="7"/>
  <c r="BI922" i="7"/>
  <c r="BI813" i="7"/>
  <c r="BI921" i="7"/>
  <c r="BI920" i="7"/>
  <c r="BI919" i="7"/>
  <c r="BI812" i="7"/>
  <c r="BI693" i="7"/>
  <c r="BI918" i="7"/>
  <c r="BI811" i="7"/>
  <c r="BI810" i="7"/>
  <c r="BI917" i="7"/>
  <c r="BI692" i="7"/>
  <c r="BI809" i="7"/>
  <c r="BI916" i="7"/>
  <c r="BI915" i="7"/>
  <c r="BI914" i="7"/>
  <c r="BI808" i="7"/>
  <c r="BI807" i="7"/>
  <c r="BI691" i="7"/>
  <c r="BI806" i="7"/>
  <c r="BI805" i="7"/>
  <c r="BI804" i="7"/>
  <c r="BI803" i="7"/>
  <c r="BI913" i="7"/>
  <c r="BI912" i="7"/>
  <c r="BI911" i="7"/>
  <c r="BI802" i="7"/>
  <c r="BI910" i="7"/>
  <c r="BI690" i="7"/>
  <c r="BI909" i="7"/>
  <c r="BI801" i="7"/>
  <c r="BI908" i="7"/>
  <c r="BI800" i="7"/>
  <c r="BI799" i="7"/>
  <c r="BI544" i="7"/>
  <c r="BI798" i="7"/>
  <c r="BI907" i="7"/>
  <c r="BI797" i="7"/>
  <c r="BI796" i="7"/>
  <c r="BI795" i="7"/>
  <c r="BI906" i="7"/>
  <c r="BI543" i="7"/>
  <c r="BI794" i="7"/>
  <c r="BI793" i="7"/>
  <c r="BI905" i="7"/>
  <c r="BI904" i="7"/>
  <c r="BI903" i="7"/>
  <c r="BI689" i="7"/>
  <c r="BI792" i="7"/>
  <c r="BI902" i="7"/>
  <c r="BI791" i="7"/>
  <c r="BI790" i="7"/>
  <c r="BI789" i="7"/>
  <c r="BI542" i="7"/>
  <c r="BI901" i="7"/>
  <c r="BI688" i="7"/>
  <c r="BI788" i="7"/>
  <c r="BI687" i="7"/>
  <c r="BI900" i="7"/>
  <c r="BI899" i="7"/>
  <c r="BI898" i="7"/>
  <c r="BI897" i="7"/>
  <c r="BI787" i="7"/>
  <c r="BI896" i="7"/>
  <c r="BI786" i="7"/>
  <c r="BI895" i="7"/>
  <c r="BI894" i="7"/>
  <c r="BI686" i="7"/>
  <c r="BI785" i="7"/>
  <c r="BI893" i="7"/>
  <c r="BI784" i="7"/>
  <c r="BI783" i="7"/>
  <c r="BI892" i="7"/>
  <c r="BI685" i="7"/>
  <c r="BI891" i="7"/>
  <c r="BI782" i="7"/>
  <c r="BI890" i="7"/>
  <c r="BI889" i="7"/>
  <c r="BI781" i="7"/>
  <c r="BI780" i="7"/>
  <c r="BI779" i="7"/>
  <c r="BI888" i="7"/>
  <c r="BI778" i="7"/>
  <c r="BI684" i="7"/>
  <c r="BI887" i="7"/>
  <c r="BI886" i="7"/>
  <c r="BI777" i="7"/>
  <c r="BI683" i="7"/>
  <c r="BI776" i="7"/>
  <c r="BI885" i="7"/>
  <c r="BI775" i="7"/>
  <c r="BI541" i="7"/>
  <c r="BI774" i="7"/>
  <c r="BI884" i="7"/>
  <c r="BI682" i="7"/>
  <c r="BI883" i="7"/>
  <c r="BI540" i="7"/>
  <c r="BI773" i="7"/>
  <c r="BI882" i="7"/>
  <c r="BI881" i="7"/>
  <c r="BI772" i="7"/>
  <c r="BI771" i="7"/>
  <c r="BI880" i="7"/>
  <c r="BI681" i="7"/>
  <c r="BI770" i="7"/>
  <c r="BI769" i="7"/>
  <c r="BI768" i="7"/>
  <c r="BI767" i="7"/>
  <c r="BI766" i="7"/>
  <c r="BI387" i="7"/>
  <c r="BI680" i="7"/>
  <c r="BI765" i="7"/>
  <c r="BI539" i="7"/>
  <c r="BI679" i="7"/>
  <c r="BI764" i="7"/>
  <c r="BI678" i="7"/>
  <c r="BI763" i="7"/>
  <c r="BI677" i="7"/>
  <c r="BI676" i="7"/>
  <c r="BI762" i="7"/>
  <c r="BI761" i="7"/>
  <c r="BI760" i="7"/>
  <c r="BI675" i="7"/>
  <c r="BI759" i="7"/>
  <c r="BI758" i="7"/>
  <c r="BI757" i="7"/>
  <c r="BI674" i="7"/>
  <c r="BI673" i="7"/>
  <c r="BI756" i="7"/>
  <c r="BI755" i="7"/>
  <c r="BI754" i="7"/>
  <c r="BI672" i="7"/>
  <c r="BI671" i="7"/>
  <c r="BI670" i="7"/>
  <c r="BI669" i="7"/>
  <c r="BI668" i="7"/>
  <c r="BI667" i="7"/>
  <c r="BI538" i="7"/>
  <c r="BI753" i="7"/>
  <c r="BI537" i="7"/>
  <c r="BI752" i="7"/>
  <c r="BI666" i="7"/>
  <c r="BI536" i="7"/>
  <c r="BI751" i="7"/>
  <c r="BI665" i="7"/>
  <c r="BI750" i="7"/>
  <c r="BI664" i="7"/>
  <c r="BI535" i="7"/>
  <c r="BI749" i="7"/>
  <c r="BI748" i="7"/>
  <c r="BI534" i="7"/>
  <c r="BI663" i="7"/>
  <c r="BI747" i="7"/>
  <c r="BI746" i="7"/>
  <c r="BI662" i="7"/>
  <c r="BI386" i="7"/>
  <c r="BI745" i="7"/>
  <c r="BI744" i="7"/>
  <c r="BI661" i="7"/>
  <c r="BI660" i="7"/>
  <c r="BI659" i="7"/>
  <c r="BI533" i="7"/>
  <c r="BI658" i="7"/>
  <c r="BI657" i="7"/>
  <c r="BI743" i="7"/>
  <c r="BI742" i="7"/>
  <c r="BI656" i="7"/>
  <c r="BI655" i="7"/>
  <c r="BI654" i="7"/>
  <c r="BI653" i="7"/>
  <c r="BI652" i="7"/>
  <c r="BI651" i="7"/>
  <c r="BI741" i="7"/>
  <c r="BI650" i="7"/>
  <c r="BI740" i="7"/>
  <c r="BI649" i="7"/>
  <c r="BI739" i="7"/>
  <c r="BI648" i="7"/>
  <c r="BI738" i="7"/>
  <c r="BI647" i="7"/>
  <c r="BI646" i="7"/>
  <c r="BI532" i="7"/>
  <c r="BI645" i="7"/>
  <c r="BI737" i="7"/>
  <c r="BI644" i="7"/>
  <c r="BI643" i="7"/>
  <c r="BI642" i="7"/>
  <c r="BI641" i="7"/>
  <c r="BI736" i="7"/>
  <c r="BI735" i="7"/>
  <c r="BI734" i="7"/>
  <c r="BI640" i="7"/>
  <c r="BI639" i="7"/>
  <c r="BI638" i="7"/>
  <c r="BI733" i="7"/>
  <c r="BI531" i="7"/>
  <c r="BI732" i="7"/>
  <c r="BI637" i="7"/>
  <c r="BI636" i="7"/>
  <c r="BI635" i="7"/>
  <c r="BI731" i="7"/>
  <c r="BI634" i="7"/>
  <c r="BI633" i="7"/>
  <c r="BI530" i="7"/>
  <c r="BI632" i="7"/>
  <c r="BI529" i="7"/>
  <c r="BI631" i="7"/>
  <c r="BI630" i="7"/>
  <c r="BI629" i="7"/>
  <c r="BI528" i="7"/>
  <c r="BI628" i="7"/>
  <c r="BI627" i="7"/>
  <c r="BI385" i="7"/>
  <c r="BI626" i="7"/>
  <c r="BI625" i="7"/>
  <c r="BI730" i="7"/>
  <c r="BI137" i="7"/>
  <c r="BI624" i="7"/>
  <c r="BI623" i="7"/>
  <c r="BI729" i="7"/>
  <c r="BI622" i="7"/>
  <c r="BI728" i="7"/>
  <c r="BI621" i="7"/>
  <c r="BI620" i="7"/>
  <c r="BI619" i="7"/>
  <c r="BI284" i="7"/>
  <c r="BI527" i="7"/>
  <c r="BI618" i="7"/>
  <c r="BI617" i="7"/>
  <c r="BI727" i="7"/>
  <c r="BI726" i="7"/>
  <c r="BI616" i="7"/>
  <c r="BI615" i="7"/>
  <c r="BI725" i="7"/>
  <c r="BI614" i="7"/>
  <c r="BI613" i="7"/>
  <c r="BI612" i="7"/>
  <c r="BI611" i="7"/>
  <c r="BI610" i="7"/>
  <c r="BI283" i="7"/>
  <c r="BI526" i="7"/>
  <c r="BI724" i="7"/>
  <c r="BI723" i="7"/>
  <c r="BI722" i="7"/>
  <c r="BI282" i="7"/>
  <c r="BI721" i="7"/>
  <c r="BI609" i="7"/>
  <c r="BI720" i="7"/>
  <c r="BI525" i="7"/>
  <c r="BI719" i="7"/>
  <c r="BI281" i="7"/>
  <c r="BI718" i="7"/>
  <c r="BI717" i="7"/>
  <c r="BI608" i="7"/>
  <c r="BI716" i="7"/>
  <c r="BI715" i="7"/>
  <c r="BI714" i="7"/>
  <c r="BI607" i="7"/>
  <c r="BI713" i="7"/>
  <c r="BI712" i="7"/>
  <c r="BI524" i="7"/>
  <c r="BI280" i="7"/>
  <c r="BI279" i="7"/>
  <c r="BI384" i="7"/>
  <c r="BI523" i="7"/>
  <c r="BI383" i="7"/>
  <c r="BI382" i="7"/>
  <c r="BI522" i="7"/>
  <c r="BI381" i="7"/>
  <c r="BI521" i="7"/>
  <c r="BI520" i="7"/>
  <c r="BI380" i="7"/>
  <c r="BI606" i="7"/>
  <c r="BI605" i="7"/>
  <c r="BI604" i="7"/>
  <c r="BI603" i="7"/>
  <c r="BI602" i="7"/>
  <c r="BI379" i="7"/>
  <c r="BI378" i="7"/>
  <c r="BI278" i="7"/>
  <c r="BI601" i="7"/>
  <c r="BI600" i="7"/>
  <c r="BI377" i="7"/>
  <c r="BI599" i="7"/>
  <c r="BI136" i="7"/>
  <c r="BI519" i="7"/>
  <c r="BI598" i="7"/>
  <c r="BI518" i="7"/>
  <c r="BI277" i="7"/>
  <c r="BI276" i="7"/>
  <c r="BI275" i="7"/>
  <c r="BI517" i="7"/>
  <c r="BI376" i="7"/>
  <c r="BI516" i="7"/>
  <c r="BI515" i="7"/>
  <c r="BI597" i="7"/>
  <c r="BI596" i="7"/>
  <c r="BI514" i="7"/>
  <c r="BI513" i="7"/>
  <c r="BI595" i="7"/>
  <c r="BI594" i="7"/>
  <c r="BI512" i="7"/>
  <c r="BI593" i="7"/>
  <c r="BI511" i="7"/>
  <c r="BI592" i="7"/>
  <c r="BI510" i="7"/>
  <c r="BI135" i="7"/>
  <c r="BI509" i="7"/>
  <c r="BI508" i="7"/>
  <c r="BI507" i="7"/>
  <c r="BI506" i="7"/>
  <c r="BI274" i="7"/>
  <c r="BI505" i="7"/>
  <c r="BI591" i="7"/>
  <c r="BI504" i="7"/>
  <c r="BI590" i="7"/>
  <c r="BI503" i="7"/>
  <c r="BI375" i="7"/>
  <c r="BI589" i="7"/>
  <c r="BI502" i="7"/>
  <c r="BI374" i="7"/>
  <c r="BI501" i="7"/>
  <c r="BI588" i="7"/>
  <c r="BI500" i="7"/>
  <c r="BI499" i="7"/>
  <c r="BI587" i="7"/>
  <c r="BI498" i="7"/>
  <c r="BI497" i="7"/>
  <c r="BI586" i="7"/>
  <c r="BI585" i="7"/>
  <c r="BI496" i="7"/>
  <c r="BI495" i="7"/>
  <c r="BI494" i="7"/>
  <c r="BI493" i="7"/>
  <c r="BI584" i="7"/>
  <c r="BI492" i="7"/>
  <c r="BI583" i="7"/>
  <c r="BI582" i="7"/>
  <c r="BI491" i="7"/>
  <c r="BI581" i="7"/>
  <c r="BI580" i="7"/>
  <c r="BI490" i="7"/>
  <c r="BI489" i="7"/>
  <c r="BI373" i="7"/>
  <c r="BI372" i="7"/>
  <c r="BI371" i="7"/>
  <c r="BI579" i="7"/>
  <c r="BI488" i="7"/>
  <c r="BI370" i="7"/>
  <c r="BI273" i="7"/>
  <c r="BI272" i="7"/>
  <c r="BI487" i="7"/>
  <c r="BI369" i="7"/>
  <c r="BI578" i="7"/>
  <c r="BI577" i="7"/>
  <c r="BI576" i="7"/>
  <c r="BI575" i="7"/>
  <c r="BI486" i="7"/>
  <c r="BI368" i="7"/>
  <c r="BI574" i="7"/>
  <c r="BI485" i="7"/>
  <c r="BI573" i="7"/>
  <c r="BI572" i="7"/>
  <c r="BI571" i="7"/>
  <c r="BI570" i="7"/>
  <c r="BI484" i="7"/>
  <c r="BI483" i="7"/>
  <c r="BI482" i="7"/>
  <c r="BI481" i="7"/>
  <c r="BI480" i="7"/>
  <c r="BI271" i="7"/>
  <c r="BI479" i="7"/>
  <c r="BI367" i="7"/>
  <c r="BI134" i="7"/>
  <c r="BI366" i="7"/>
  <c r="BI569" i="7"/>
  <c r="BI365" i="7"/>
  <c r="BI364" i="7"/>
  <c r="BI478" i="7"/>
  <c r="BI477" i="7"/>
  <c r="BI270" i="7"/>
  <c r="BI363" i="7"/>
  <c r="BI476" i="7"/>
  <c r="BI362" i="7"/>
  <c r="BI269" i="7"/>
  <c r="BI568" i="7"/>
  <c r="BI475" i="7"/>
  <c r="BI474" i="7"/>
  <c r="BI567" i="7"/>
  <c r="BI361" i="7"/>
  <c r="BI360" i="7"/>
  <c r="BI359" i="7"/>
  <c r="BI358" i="7"/>
  <c r="BI357" i="7"/>
  <c r="BI473" i="7"/>
  <c r="BI472" i="7"/>
  <c r="BI471" i="7"/>
  <c r="BI470" i="7"/>
  <c r="BI469" i="7"/>
  <c r="BI468" i="7"/>
  <c r="BI268" i="7"/>
  <c r="BI467" i="7"/>
  <c r="BI466" i="7"/>
  <c r="BI465" i="7"/>
  <c r="BI356" i="7"/>
  <c r="BI464" i="7"/>
  <c r="BI355" i="7"/>
  <c r="BI133" i="7"/>
  <c r="BI566" i="7"/>
  <c r="BI565" i="7"/>
  <c r="BI463" i="7"/>
  <c r="BI354" i="7"/>
  <c r="BI462" i="7"/>
  <c r="BI564" i="7"/>
  <c r="BI461" i="7"/>
  <c r="BI353" i="7"/>
  <c r="BI460" i="7"/>
  <c r="BI459" i="7"/>
  <c r="BI352" i="7"/>
  <c r="BI458" i="7"/>
  <c r="BI132" i="7"/>
  <c r="BI457" i="7"/>
  <c r="BI456" i="7"/>
  <c r="BI563" i="7"/>
  <c r="BI562" i="7"/>
  <c r="BI455" i="7"/>
  <c r="BI454" i="7"/>
  <c r="BI453" i="7"/>
  <c r="BI561" i="7"/>
  <c r="BI452" i="7"/>
  <c r="BI451" i="7"/>
  <c r="BI267" i="7"/>
  <c r="BI450" i="7"/>
  <c r="BI449" i="7"/>
  <c r="BI351" i="7"/>
  <c r="BI560" i="7"/>
  <c r="BI559" i="7"/>
  <c r="BI448" i="7"/>
  <c r="BI350" i="7"/>
  <c r="BI447" i="7"/>
  <c r="BI558" i="7"/>
  <c r="BI557" i="7"/>
  <c r="BI556" i="7"/>
  <c r="BI555" i="7"/>
  <c r="BI554" i="7"/>
  <c r="BI266" i="7"/>
  <c r="BI553" i="7"/>
  <c r="BI265" i="7"/>
  <c r="BI552" i="7"/>
  <c r="BI446" i="7"/>
  <c r="BI551" i="7"/>
  <c r="BI445" i="7"/>
  <c r="BI444" i="7"/>
  <c r="BI550" i="7"/>
  <c r="BI443" i="7"/>
  <c r="BI442" i="7"/>
  <c r="BI441" i="7"/>
  <c r="BI349" i="7"/>
  <c r="BI549" i="7"/>
  <c r="BI440" i="7"/>
  <c r="BI264" i="7"/>
  <c r="BI348" i="7"/>
  <c r="BI347" i="7"/>
  <c r="BI439" i="7"/>
  <c r="BI346" i="7"/>
  <c r="BI345" i="7"/>
  <c r="BI344" i="7"/>
  <c r="BI438" i="7"/>
  <c r="BI343" i="7"/>
  <c r="BI342" i="7"/>
  <c r="BI341" i="7"/>
  <c r="BI263" i="7"/>
  <c r="BI340" i="7"/>
  <c r="BI437" i="7"/>
  <c r="BI339" i="7"/>
  <c r="BI436" i="7"/>
  <c r="BI435" i="7"/>
  <c r="BI434" i="7"/>
  <c r="BI131" i="7"/>
  <c r="BI262" i="7"/>
  <c r="BI261" i="7"/>
  <c r="BI433" i="7"/>
  <c r="BI260" i="7"/>
  <c r="BI432" i="7"/>
  <c r="BI130" i="7"/>
  <c r="BI431" i="7"/>
  <c r="BI430" i="7"/>
  <c r="BI338" i="7"/>
  <c r="BI337" i="7"/>
  <c r="BI429" i="7"/>
  <c r="BI336" i="7"/>
  <c r="BI335" i="7"/>
  <c r="BI129" i="7"/>
  <c r="BI428" i="7"/>
  <c r="BI128" i="7"/>
  <c r="BI127" i="7"/>
  <c r="BI334" i="7"/>
  <c r="BI259" i="7"/>
  <c r="BI427" i="7"/>
  <c r="BI126" i="7"/>
  <c r="BI426" i="7"/>
  <c r="BI425" i="7"/>
  <c r="BI424" i="7"/>
  <c r="BI333" i="7"/>
  <c r="BI332" i="7"/>
  <c r="BI258" i="7"/>
  <c r="BI331" i="7"/>
  <c r="BI423" i="7"/>
  <c r="BI422" i="7"/>
  <c r="BI421" i="7"/>
  <c r="BI420" i="7"/>
  <c r="BI419" i="7"/>
  <c r="BI418" i="7"/>
  <c r="BI417" i="7"/>
  <c r="BI257" i="7"/>
  <c r="BI416" i="7"/>
  <c r="BI330" i="7"/>
  <c r="BI329" i="7"/>
  <c r="BI125" i="7"/>
  <c r="BI256" i="7"/>
  <c r="BI415" i="7"/>
  <c r="BI414" i="7"/>
  <c r="BI413" i="7"/>
  <c r="BI255" i="7"/>
  <c r="BI412" i="7"/>
  <c r="BI254" i="7"/>
  <c r="BI328" i="7"/>
  <c r="BI411" i="7"/>
  <c r="BI410" i="7"/>
  <c r="BI327" i="7"/>
  <c r="BI124" i="7"/>
  <c r="BI253" i="7"/>
  <c r="BI326" i="7"/>
  <c r="BI325" i="7"/>
  <c r="BI123" i="7"/>
  <c r="BI409" i="7"/>
  <c r="BI252" i="7"/>
  <c r="BI251" i="7"/>
  <c r="BI250" i="7"/>
  <c r="BI324" i="7"/>
  <c r="BI323" i="7"/>
  <c r="BI322" i="7"/>
  <c r="BI249" i="7"/>
  <c r="BI408" i="7"/>
  <c r="BI122" i="7"/>
  <c r="BI407" i="7"/>
  <c r="BI406" i="7"/>
  <c r="BI248" i="7"/>
  <c r="BI321" i="7"/>
  <c r="BI405" i="7"/>
  <c r="BI247" i="7"/>
  <c r="BI320" i="7"/>
  <c r="BI404" i="7"/>
  <c r="BI246" i="7"/>
  <c r="BI319" i="7"/>
  <c r="BI318" i="7"/>
  <c r="BI317" i="7"/>
  <c r="BI403" i="7"/>
  <c r="BI316" i="7"/>
  <c r="BI245" i="7"/>
  <c r="BI402" i="7"/>
  <c r="BI315" i="7"/>
  <c r="BI314" i="7"/>
  <c r="BI313" i="7"/>
  <c r="BI401" i="7"/>
  <c r="BI400" i="7"/>
  <c r="BI399" i="7"/>
  <c r="BI312" i="7"/>
  <c r="BI398" i="7"/>
  <c r="BI397" i="7"/>
  <c r="BI396" i="7"/>
  <c r="BI395" i="7"/>
  <c r="BI394" i="7"/>
  <c r="BI311" i="7"/>
  <c r="BI393" i="7"/>
  <c r="BI392" i="7"/>
  <c r="BI391" i="7"/>
  <c r="BI244" i="7"/>
  <c r="BI310" i="7"/>
  <c r="BI243" i="7"/>
  <c r="BI309" i="7"/>
  <c r="BI242" i="7"/>
  <c r="BI308" i="7"/>
  <c r="BI241" i="7"/>
  <c r="BI240" i="7"/>
  <c r="BI121" i="7"/>
  <c r="BI239" i="7"/>
  <c r="BI238" i="7"/>
  <c r="BI307" i="7"/>
  <c r="BI237" i="7"/>
  <c r="BI236" i="7"/>
  <c r="BI235" i="7"/>
  <c r="BI306" i="7"/>
  <c r="BI234" i="7"/>
  <c r="BI233" i="7"/>
  <c r="BI232" i="7"/>
  <c r="BI305" i="7"/>
  <c r="BI120" i="7"/>
  <c r="BI119" i="7"/>
  <c r="BI118" i="7"/>
  <c r="BI117" i="7"/>
  <c r="BI231" i="7"/>
  <c r="BI230" i="7"/>
  <c r="BI229" i="7"/>
  <c r="BI304" i="7"/>
  <c r="BI303" i="7"/>
  <c r="BI228" i="7"/>
  <c r="BI116" i="7"/>
  <c r="BI302" i="7"/>
  <c r="BI115" i="7"/>
  <c r="BI114" i="7"/>
  <c r="BI227" i="7"/>
  <c r="BI301" i="7"/>
  <c r="BI226" i="7"/>
  <c r="BI225" i="7"/>
  <c r="BI300" i="7"/>
  <c r="BI224" i="7"/>
  <c r="BI223" i="7"/>
  <c r="BI222" i="7"/>
  <c r="BI221" i="7"/>
  <c r="BI220" i="7"/>
  <c r="BI219" i="7"/>
  <c r="BI218" i="7"/>
  <c r="BI217" i="7"/>
  <c r="BI216" i="7"/>
  <c r="BI215" i="7"/>
  <c r="BI214" i="7"/>
  <c r="BI213" i="7"/>
  <c r="BI113" i="7"/>
  <c r="BI299" i="7"/>
  <c r="BI212" i="7"/>
  <c r="BI112" i="7"/>
  <c r="BI211" i="7"/>
  <c r="BI210" i="7"/>
  <c r="BI111" i="7"/>
  <c r="BI298" i="7"/>
  <c r="BI209" i="7"/>
  <c r="BI297" i="7"/>
  <c r="BI296" i="7"/>
  <c r="BI295" i="7"/>
  <c r="BI208" i="7"/>
  <c r="BI207" i="7"/>
  <c r="BI294" i="7"/>
  <c r="BI110" i="7"/>
  <c r="BI206" i="7"/>
  <c r="BI205" i="7"/>
  <c r="BI293" i="7"/>
  <c r="BI204" i="7"/>
  <c r="BI109" i="7"/>
  <c r="BI292" i="7"/>
  <c r="BI291" i="7"/>
  <c r="BI203" i="7"/>
  <c r="BI108" i="7"/>
  <c r="BI290" i="7"/>
  <c r="BI289" i="7"/>
  <c r="BI202" i="7"/>
  <c r="BI201" i="7"/>
  <c r="BI200" i="7"/>
  <c r="BI199" i="7"/>
  <c r="BI288" i="7"/>
  <c r="BI198" i="7"/>
  <c r="BI197" i="7"/>
  <c r="BI196" i="7"/>
  <c r="BI107" i="7"/>
  <c r="BI287" i="7"/>
  <c r="BI195" i="7"/>
  <c r="BI194" i="7"/>
  <c r="BI193" i="7"/>
  <c r="BI192" i="7"/>
  <c r="BI191" i="7"/>
  <c r="BI190" i="7"/>
  <c r="BI106" i="7"/>
  <c r="BI105" i="7"/>
  <c r="BI189" i="7"/>
  <c r="BI188" i="7"/>
  <c r="BI187" i="7"/>
  <c r="BI186" i="7"/>
  <c r="BI104" i="7"/>
  <c r="BI185" i="7"/>
  <c r="BI103" i="7"/>
  <c r="BI102" i="7"/>
  <c r="BI101" i="7"/>
  <c r="BI100" i="7"/>
  <c r="BI99" i="7"/>
  <c r="BI98" i="7"/>
  <c r="BI97" i="7"/>
  <c r="BI96" i="7"/>
  <c r="BI184" i="7"/>
  <c r="BI95" i="7"/>
  <c r="BI94" i="7"/>
  <c r="BI93" i="7"/>
  <c r="BI92" i="7"/>
  <c r="BI183" i="7"/>
  <c r="BI182" i="7"/>
  <c r="BI91" i="7"/>
  <c r="BI181" i="7"/>
  <c r="BI180" i="7"/>
  <c r="BI90" i="7"/>
  <c r="BI89" i="7"/>
  <c r="BI88" i="7"/>
  <c r="BI87" i="7"/>
  <c r="BI179" i="7"/>
  <c r="BI178" i="7"/>
  <c r="BI86" i="7"/>
  <c r="BI85" i="7"/>
  <c r="BI84" i="7"/>
  <c r="BI177" i="7"/>
  <c r="BI83" i="7"/>
  <c r="BI176" i="7"/>
  <c r="BI175" i="7"/>
  <c r="BI82" i="7"/>
  <c r="BI81" i="7"/>
  <c r="BI174" i="7"/>
  <c r="BI80" i="7"/>
  <c r="BI79" i="7"/>
  <c r="BI173" i="7"/>
  <c r="BI78" i="7"/>
  <c r="BI172" i="7"/>
  <c r="BI77" i="7"/>
  <c r="BI171" i="7"/>
  <c r="BI170" i="7"/>
  <c r="BI169" i="7"/>
  <c r="BI76" i="7"/>
  <c r="BI168" i="7"/>
  <c r="BI75" i="7"/>
  <c r="BI74" i="7"/>
  <c r="BI73" i="7"/>
  <c r="BI72" i="7"/>
  <c r="BI71" i="7"/>
  <c r="BI167" i="7"/>
  <c r="BI166" i="7"/>
  <c r="BI165" i="7"/>
  <c r="BI70" i="7"/>
  <c r="BI69" i="7"/>
  <c r="BI68" i="7"/>
  <c r="BI164" i="7"/>
  <c r="BI163" i="7"/>
  <c r="BI162" i="7"/>
  <c r="BI67" i="7"/>
  <c r="BI66" i="7"/>
  <c r="BI161" i="7"/>
  <c r="BI160" i="7"/>
  <c r="BI159" i="7"/>
  <c r="BI65" i="7"/>
  <c r="BI158" i="7"/>
  <c r="BI64" i="7"/>
  <c r="BI63" i="7"/>
  <c r="BI62" i="7"/>
  <c r="BI61" i="7"/>
  <c r="BI60" i="7"/>
  <c r="BI157" i="7"/>
  <c r="BI156" i="7"/>
  <c r="BI59" i="7"/>
  <c r="BI58" i="7"/>
  <c r="BI57" i="7"/>
  <c r="BI56" i="7"/>
  <c r="BI155" i="7"/>
  <c r="BI154" i="7"/>
  <c r="BI153" i="7"/>
  <c r="BI152" i="7"/>
  <c r="BI55" i="7"/>
  <c r="BI54" i="7"/>
  <c r="BI151" i="7"/>
  <c r="BI53" i="7"/>
  <c r="BI150" i="7"/>
  <c r="BI52" i="7"/>
  <c r="BI51" i="7"/>
  <c r="BI149" i="7"/>
  <c r="BI50" i="7"/>
  <c r="BI148" i="7"/>
  <c r="BI49" i="7"/>
  <c r="BI147" i="7"/>
  <c r="BI146" i="7"/>
  <c r="BI145" i="7"/>
  <c r="BI144" i="7"/>
  <c r="BI143" i="7"/>
  <c r="BI142" i="7"/>
  <c r="BI141" i="7"/>
  <c r="BI140" i="7"/>
  <c r="BI48" i="7"/>
  <c r="BI3" i="7"/>
  <c r="BI47" i="7"/>
  <c r="BI46" i="7"/>
  <c r="BI45" i="7"/>
  <c r="BI44" i="7"/>
  <c r="BI43" i="7"/>
  <c r="BI42" i="7"/>
  <c r="BI41" i="7"/>
  <c r="BI40" i="7"/>
  <c r="BI39" i="7"/>
  <c r="BI38" i="7"/>
  <c r="BI37" i="7"/>
  <c r="BI36" i="7"/>
  <c r="BI35" i="7"/>
  <c r="BI34" i="7"/>
  <c r="BI33" i="7"/>
  <c r="BI32" i="7"/>
  <c r="BI31" i="7"/>
  <c r="BI30" i="7"/>
  <c r="BI29" i="7"/>
  <c r="BI28" i="7"/>
  <c r="BI27" i="7"/>
  <c r="BI26" i="7"/>
  <c r="BI25" i="7"/>
  <c r="BI24" i="7"/>
  <c r="BI2" i="7"/>
  <c r="BI23" i="7"/>
  <c r="BI22" i="7"/>
  <c r="BI21" i="7"/>
  <c r="BI20" i="7"/>
  <c r="BI19" i="7"/>
  <c r="BI18" i="7"/>
  <c r="BI17" i="7"/>
  <c r="BI16" i="7"/>
  <c r="BI15" i="7"/>
  <c r="BI14" i="7"/>
  <c r="BI13" i="7"/>
  <c r="BI12" i="7"/>
  <c r="BI11" i="7"/>
  <c r="BI10" i="7"/>
  <c r="BI9" i="7"/>
  <c r="BI8" i="7"/>
  <c r="BI7" i="7"/>
  <c r="BI6" i="7"/>
  <c r="BI5" i="7"/>
  <c r="BI4" i="7"/>
  <c r="BI3687" i="7"/>
  <c r="BI3686" i="7"/>
  <c r="BI3685" i="7"/>
  <c r="BI3684" i="7"/>
  <c r="BI3683" i="7"/>
  <c r="BI3682" i="7"/>
  <c r="BI3681" i="7"/>
  <c r="BI3680" i="7"/>
  <c r="BI3679" i="7"/>
  <c r="BI3678" i="7"/>
  <c r="BI3677" i="7"/>
  <c r="BI3676" i="7"/>
  <c r="BI3675" i="7"/>
  <c r="BI3674" i="7"/>
  <c r="BI3673" i="7"/>
  <c r="BI3672" i="7"/>
  <c r="BI3671" i="7"/>
  <c r="BI3670" i="7"/>
  <c r="BI3669" i="7"/>
  <c r="BI3668" i="7"/>
  <c r="BI3667" i="7"/>
  <c r="BI3666" i="7"/>
  <c r="BI3665" i="7"/>
  <c r="BI3664" i="7"/>
  <c r="BI3663" i="7"/>
  <c r="BI3662" i="7"/>
  <c r="BI3661" i="7"/>
  <c r="BI3660" i="7"/>
  <c r="BI3659" i="7"/>
  <c r="BI3658" i="7"/>
  <c r="BI3657" i="7"/>
  <c r="BI3656" i="7"/>
  <c r="BI3655" i="7"/>
  <c r="BI3654" i="7"/>
  <c r="BI3653" i="7"/>
  <c r="BI3652" i="7"/>
  <c r="BI3651" i="7"/>
  <c r="BI3650" i="7"/>
  <c r="BI3649" i="7"/>
  <c r="BI3648" i="7"/>
  <c r="BI3647" i="7"/>
  <c r="BI3646" i="7"/>
  <c r="BI3645" i="7"/>
  <c r="BI3644" i="7"/>
  <c r="BI3643" i="7"/>
  <c r="BI3642" i="7"/>
  <c r="BI3641" i="7"/>
  <c r="BI3640" i="7"/>
  <c r="BI3639" i="7"/>
  <c r="BI3638" i="7"/>
  <c r="BI3637" i="7"/>
  <c r="BI3636" i="7"/>
  <c r="BI3635" i="7"/>
  <c r="BI3634" i="7"/>
  <c r="BI3633" i="7"/>
  <c r="BI3632" i="7"/>
  <c r="BI3631" i="7"/>
  <c r="BI3630" i="7"/>
  <c r="BI3629" i="7"/>
  <c r="BI3628" i="7"/>
  <c r="BI3627" i="7"/>
  <c r="BI3626" i="7"/>
  <c r="BI3625" i="7"/>
  <c r="BI3624" i="7"/>
  <c r="BI3623" i="7"/>
  <c r="BI3622" i="7"/>
  <c r="BI3621" i="7"/>
  <c r="BI3620" i="7"/>
  <c r="BI3619" i="7"/>
  <c r="BI3618" i="7"/>
  <c r="BI3617" i="7"/>
  <c r="BI3616" i="7"/>
  <c r="BI3615" i="7"/>
  <c r="BI3614" i="7"/>
  <c r="BI3613" i="7"/>
  <c r="BI3612" i="7"/>
  <c r="BI3611" i="7"/>
  <c r="BI3610" i="7"/>
  <c r="BI3609" i="7"/>
  <c r="BI3608" i="7"/>
  <c r="BI3607" i="7"/>
  <c r="BI3606" i="7"/>
  <c r="BI3605" i="7"/>
  <c r="BI3604" i="7"/>
  <c r="BI3603" i="7"/>
  <c r="BI3602" i="7"/>
  <c r="BI3601" i="7"/>
  <c r="BI3600" i="7"/>
  <c r="BI3599" i="7"/>
  <c r="BI3598" i="7"/>
  <c r="BI3597" i="7"/>
  <c r="BI3596" i="7"/>
  <c r="BI3595" i="7"/>
  <c r="BI3594" i="7"/>
  <c r="BI3593" i="7"/>
  <c r="BI3592" i="7"/>
  <c r="BI3591" i="7"/>
  <c r="BI3590" i="7"/>
  <c r="BI3589" i="7"/>
  <c r="BI3588" i="7"/>
  <c r="BI3587" i="7"/>
  <c r="BI3586" i="7"/>
  <c r="BI3585" i="7"/>
  <c r="BI3584" i="7"/>
  <c r="BI3583" i="7"/>
  <c r="BI3582" i="7"/>
  <c r="BI3581" i="7"/>
  <c r="BI3580" i="7"/>
  <c r="BI3579" i="7"/>
  <c r="BI3578" i="7"/>
  <c r="BI3577" i="7"/>
  <c r="BI3576" i="7"/>
  <c r="BI3575" i="7"/>
  <c r="BI3574" i="7"/>
  <c r="BI3573" i="7"/>
  <c r="BI3572" i="7"/>
  <c r="BI3571" i="7"/>
  <c r="BI3570" i="7"/>
  <c r="BI3569" i="7"/>
  <c r="BI3568" i="7"/>
  <c r="BI3567" i="7"/>
  <c r="BI3566" i="7"/>
  <c r="BI3565" i="7"/>
  <c r="BI3564" i="7"/>
  <c r="BI3563" i="7"/>
  <c r="BI3562" i="7"/>
  <c r="BI3561" i="7"/>
  <c r="BI3560" i="7"/>
  <c r="BI3559" i="7"/>
  <c r="BI3558" i="7"/>
  <c r="BI3557" i="7"/>
  <c r="BI3556" i="7"/>
  <c r="BI3555" i="7"/>
  <c r="BI3554" i="7"/>
  <c r="BI3553" i="7"/>
  <c r="BI3552" i="7"/>
  <c r="BI3551" i="7"/>
  <c r="BI3550" i="7"/>
  <c r="BI3549" i="7"/>
  <c r="BI3548" i="7"/>
  <c r="BI3547" i="7"/>
  <c r="BI3546" i="7"/>
  <c r="BI3545" i="7"/>
  <c r="BI3544" i="7"/>
  <c r="BI3543" i="7"/>
  <c r="BI3542" i="7"/>
  <c r="BI3541" i="7"/>
  <c r="BI3540" i="7"/>
  <c r="BI3539" i="7"/>
  <c r="BI3538" i="7"/>
  <c r="BI3537" i="7"/>
  <c r="BI3536" i="7"/>
  <c r="BI3535" i="7"/>
  <c r="BI3534" i="7"/>
  <c r="BI3533" i="7"/>
  <c r="BI3532" i="7"/>
  <c r="BI3531" i="7"/>
  <c r="BI3530" i="7"/>
  <c r="BI3529" i="7"/>
  <c r="BI3528" i="7"/>
  <c r="BI3527" i="7"/>
  <c r="BI3526" i="7"/>
  <c r="BI3525" i="7"/>
  <c r="BI3524" i="7"/>
  <c r="BI3523" i="7"/>
  <c r="BI3522" i="7"/>
  <c r="BI3521" i="7"/>
  <c r="BI3520" i="7"/>
  <c r="BI3519" i="7"/>
  <c r="BI3518" i="7"/>
  <c r="BI3517" i="7"/>
  <c r="BI3516" i="7"/>
  <c r="BI3515" i="7"/>
  <c r="BI3514" i="7"/>
  <c r="BI3513" i="7"/>
  <c r="BI3512" i="7"/>
  <c r="BI3511" i="7"/>
  <c r="BI3510" i="7"/>
  <c r="BI3509" i="7"/>
  <c r="BI3508" i="7"/>
  <c r="BI3507" i="7"/>
  <c r="BI3506" i="7"/>
  <c r="BI3505" i="7"/>
  <c r="BI3504" i="7"/>
  <c r="BI3503" i="7"/>
  <c r="BI3502" i="7"/>
  <c r="BI3501" i="7"/>
  <c r="BI3500" i="7"/>
  <c r="BI3499" i="7"/>
  <c r="BI3498" i="7"/>
  <c r="BI3497" i="7"/>
  <c r="BI3496" i="7"/>
  <c r="BI3495" i="7"/>
  <c r="BI3494" i="7"/>
  <c r="BI3493" i="7"/>
  <c r="BI3492" i="7"/>
  <c r="BI3491" i="7"/>
  <c r="BI3490" i="7"/>
  <c r="BI3489" i="7"/>
  <c r="BI3488" i="7"/>
  <c r="BI3487" i="7"/>
  <c r="BI3486" i="7"/>
  <c r="BI3485" i="7"/>
  <c r="BI3484" i="7"/>
  <c r="BI3483" i="7"/>
  <c r="BI3482" i="7"/>
  <c r="BI3481" i="7"/>
  <c r="BI3480" i="7"/>
  <c r="BI3479" i="7"/>
  <c r="BI3478" i="7"/>
  <c r="BI3477" i="7"/>
  <c r="BI3476" i="7"/>
  <c r="BI3475" i="7"/>
  <c r="BI3474" i="7"/>
  <c r="BI3473" i="7"/>
  <c r="BI3472" i="7"/>
  <c r="BI3471" i="7"/>
  <c r="BI3470" i="7"/>
  <c r="BI3469" i="7"/>
  <c r="BI3468" i="7"/>
  <c r="BI3467" i="7"/>
  <c r="BI3466" i="7"/>
  <c r="BI3465" i="7"/>
  <c r="BI3464" i="7"/>
  <c r="BI3463" i="7"/>
  <c r="BI3462" i="7"/>
  <c r="BI3461" i="7"/>
  <c r="BI3460" i="7"/>
  <c r="BI3459" i="7"/>
  <c r="BI3458" i="7"/>
  <c r="BI3457" i="7"/>
  <c r="BI3456" i="7"/>
  <c r="BI3455" i="7"/>
  <c r="BI3454" i="7"/>
  <c r="BI3453" i="7"/>
  <c r="BI3452" i="7"/>
  <c r="BI3451" i="7"/>
  <c r="BI3450" i="7"/>
  <c r="BI3449" i="7"/>
  <c r="BI3448" i="7"/>
  <c r="BI3447" i="7"/>
  <c r="BI3446" i="7"/>
  <c r="BI3445" i="7"/>
  <c r="BI3444" i="7"/>
  <c r="BI3443" i="7"/>
  <c r="BI3442" i="7"/>
  <c r="BI3441" i="7"/>
  <c r="BI3440" i="7"/>
  <c r="BI3439" i="7"/>
  <c r="BI3438" i="7"/>
  <c r="BI3437" i="7"/>
  <c r="BI3436" i="7"/>
  <c r="BI3435" i="7"/>
  <c r="BI3434" i="7"/>
  <c r="BI3433" i="7"/>
  <c r="BI3432" i="7"/>
  <c r="BI3431" i="7"/>
  <c r="BI3430" i="7"/>
  <c r="BI3429" i="7"/>
  <c r="BI3428" i="7"/>
  <c r="BI3427" i="7"/>
  <c r="BI3426" i="7"/>
  <c r="BI3425" i="7"/>
  <c r="BI3424" i="7"/>
  <c r="BI3423" i="7"/>
  <c r="BI3422" i="7"/>
  <c r="BI3421" i="7"/>
  <c r="BI3420" i="7"/>
  <c r="BI3419" i="7"/>
  <c r="BI3418" i="7"/>
  <c r="BI3417" i="7"/>
  <c r="BI3416" i="7"/>
  <c r="BI3415" i="7"/>
  <c r="BI3414" i="7"/>
  <c r="BI3413" i="7"/>
  <c r="BI3412" i="7"/>
  <c r="BI3411" i="7"/>
  <c r="BI3410" i="7"/>
  <c r="BI3409" i="7"/>
  <c r="BI3408" i="7"/>
  <c r="BI3407" i="7"/>
  <c r="BI3406" i="7"/>
  <c r="BI3405" i="7"/>
  <c r="BI3404" i="7"/>
  <c r="BI3403" i="7"/>
  <c r="BI3402" i="7"/>
  <c r="BI3401" i="7"/>
  <c r="BI3400" i="7"/>
  <c r="BI3399" i="7"/>
  <c r="BI3398" i="7"/>
  <c r="BI3397" i="7"/>
  <c r="BI3396" i="7"/>
  <c r="BI3395" i="7"/>
  <c r="BI3394" i="7"/>
  <c r="BI3393" i="7"/>
  <c r="BI3392" i="7"/>
  <c r="BI3391" i="7"/>
  <c r="BI3390" i="7"/>
  <c r="BI3389" i="7"/>
  <c r="BI3388" i="7"/>
  <c r="BI3387" i="7"/>
  <c r="BI3386" i="7"/>
  <c r="BI3385" i="7"/>
  <c r="BI3384" i="7"/>
  <c r="BI3383" i="7"/>
  <c r="BI3382" i="7"/>
  <c r="BI3381" i="7"/>
  <c r="BI3380" i="7"/>
  <c r="BI3379" i="7"/>
  <c r="BI3378" i="7"/>
  <c r="BI3377" i="7"/>
  <c r="BI3376" i="7"/>
  <c r="BI3375" i="7"/>
  <c r="BI3374" i="7"/>
  <c r="BI3373" i="7"/>
  <c r="BI3372" i="7"/>
  <c r="BI3371" i="7"/>
  <c r="BI3370" i="7"/>
  <c r="BI3369" i="7"/>
  <c r="BI3368" i="7"/>
  <c r="BI3367" i="7"/>
  <c r="BI3366" i="7"/>
  <c r="BI3365" i="7"/>
  <c r="BI3364" i="7"/>
  <c r="BI3363" i="7"/>
  <c r="BI3362" i="7"/>
  <c r="BI3361" i="7"/>
  <c r="BI3360" i="7"/>
  <c r="BI3359" i="7"/>
  <c r="BI3358" i="7"/>
  <c r="BI3357" i="7"/>
  <c r="BI3356" i="7"/>
  <c r="BI3355" i="7"/>
  <c r="BI3354" i="7"/>
  <c r="BI3353" i="7"/>
  <c r="BI3352" i="7"/>
  <c r="BI3351" i="7"/>
  <c r="BI3350" i="7"/>
  <c r="BI3349" i="7"/>
  <c r="BI3348" i="7"/>
  <c r="BI3347" i="7"/>
  <c r="BI3346" i="7"/>
  <c r="BI3345" i="7"/>
  <c r="BI3344" i="7"/>
  <c r="BI3343" i="7"/>
  <c r="BI3342" i="7"/>
  <c r="BI3341" i="7"/>
  <c r="BI3340" i="7"/>
  <c r="BI3339" i="7"/>
  <c r="BI3338" i="7"/>
  <c r="BI3337" i="7"/>
  <c r="BI3336" i="7"/>
  <c r="BI3335" i="7"/>
  <c r="BI3334" i="7"/>
  <c r="BI3333" i="7"/>
  <c r="BI3332" i="7"/>
  <c r="BI3331" i="7"/>
  <c r="BI3330" i="7"/>
  <c r="BI3329" i="7"/>
  <c r="BI3328" i="7"/>
  <c r="BI3327" i="7"/>
  <c r="BI3326" i="7"/>
  <c r="BI3325" i="7"/>
  <c r="BI3324" i="7"/>
  <c r="BI3323" i="7"/>
  <c r="BI3322" i="7"/>
  <c r="BI3321" i="7"/>
  <c r="BI3320" i="7"/>
  <c r="BI3319" i="7"/>
  <c r="BI3318" i="7"/>
  <c r="BI3317" i="7"/>
  <c r="BI3316" i="7"/>
  <c r="BI3315" i="7"/>
  <c r="BI3314" i="7"/>
  <c r="BI3313" i="7"/>
  <c r="BI3312" i="7"/>
  <c r="BI3311" i="7"/>
  <c r="BI3310" i="7"/>
  <c r="BI3309" i="7"/>
  <c r="BI3308" i="7"/>
  <c r="BI3307" i="7"/>
  <c r="BI3306" i="7"/>
  <c r="BI3305" i="7"/>
  <c r="BI3304" i="7"/>
  <c r="BI3303" i="7"/>
  <c r="BI3302" i="7"/>
  <c r="BI3301" i="7"/>
  <c r="BI3300" i="7"/>
  <c r="BI3299" i="7"/>
  <c r="BI3298" i="7"/>
  <c r="BI3297" i="7"/>
  <c r="BI3296" i="7"/>
  <c r="BI3295" i="7"/>
  <c r="BI3294" i="7"/>
  <c r="BI3293" i="7"/>
  <c r="BI3292" i="7"/>
  <c r="BI3291" i="7"/>
  <c r="BI3290" i="7"/>
  <c r="BI3289" i="7"/>
  <c r="BI3288" i="7"/>
  <c r="BI3287" i="7"/>
  <c r="BI3286" i="7"/>
  <c r="BI3285" i="7"/>
  <c r="BI3284" i="7"/>
  <c r="BI3283" i="7"/>
  <c r="BI3282" i="7"/>
  <c r="BI3281" i="7"/>
  <c r="BI3280" i="7"/>
  <c r="BI3279" i="7"/>
  <c r="BI3278" i="7"/>
  <c r="BI3277" i="7"/>
  <c r="BI3276" i="7"/>
  <c r="BI3275" i="7"/>
  <c r="BI3274" i="7"/>
  <c r="BI3273" i="7"/>
  <c r="BI3272" i="7"/>
  <c r="BI3271" i="7"/>
  <c r="BI3270" i="7"/>
  <c r="BI3269" i="7"/>
  <c r="BI3268" i="7"/>
  <c r="BI3267" i="7"/>
  <c r="BI3266" i="7"/>
  <c r="BI3265" i="7"/>
  <c r="BI3264" i="7"/>
  <c r="BI3263" i="7"/>
  <c r="BI3262" i="7"/>
  <c r="BI3261" i="7"/>
  <c r="BI3260" i="7"/>
  <c r="BI3259" i="7"/>
  <c r="BI3258" i="7"/>
  <c r="BI3257" i="7"/>
  <c r="BI3256" i="7"/>
  <c r="BI3255" i="7"/>
  <c r="BI3254" i="7"/>
  <c r="BI3253" i="7"/>
  <c r="BI3252" i="7"/>
  <c r="BI3251" i="7"/>
  <c r="BI3250" i="7"/>
  <c r="BI3249" i="7"/>
  <c r="BI3248" i="7"/>
  <c r="BI3247" i="7"/>
  <c r="BI3246" i="7"/>
  <c r="BI3245" i="7"/>
  <c r="BI3244" i="7"/>
  <c r="BI3243" i="7"/>
  <c r="BI3242" i="7"/>
  <c r="BI3241" i="7"/>
  <c r="BI3240" i="7"/>
  <c r="BI3239" i="7"/>
  <c r="BI3238" i="7"/>
  <c r="BI3237" i="7"/>
  <c r="BI3236" i="7"/>
  <c r="BI3235" i="7"/>
  <c r="BI3234" i="7"/>
  <c r="BI3233" i="7"/>
  <c r="BI3232" i="7"/>
  <c r="BI3231" i="7"/>
  <c r="BI3230" i="7"/>
  <c r="BI3229" i="7"/>
  <c r="BI3228" i="7"/>
  <c r="BI3227" i="7"/>
  <c r="BI3226" i="7"/>
  <c r="BI3225" i="7"/>
  <c r="BI3224" i="7"/>
  <c r="BI3223" i="7"/>
  <c r="BI3222" i="7"/>
  <c r="BI3221" i="7"/>
  <c r="BI3220" i="7"/>
  <c r="BI3219" i="7"/>
  <c r="BI3218" i="7"/>
  <c r="BI3217" i="7"/>
  <c r="BI3216" i="7"/>
  <c r="BI3215" i="7"/>
  <c r="BI3214" i="7"/>
  <c r="BI3213" i="7"/>
  <c r="BI3212" i="7"/>
  <c r="BI3211" i="7"/>
  <c r="BI3210" i="7"/>
  <c r="BI3209" i="7"/>
  <c r="BI3208" i="7"/>
  <c r="BI3207" i="7"/>
  <c r="BI3206" i="7"/>
  <c r="BI3205" i="7"/>
  <c r="BI3204" i="7"/>
  <c r="BI3203" i="7"/>
  <c r="BI3202" i="7"/>
  <c r="BI3201" i="7"/>
  <c r="BI3200" i="7"/>
  <c r="BI3199" i="7"/>
  <c r="BI3198" i="7"/>
  <c r="BI3197" i="7"/>
  <c r="BI3196" i="7"/>
  <c r="BI3195" i="7"/>
  <c r="BI3194" i="7"/>
  <c r="BI3193" i="7"/>
  <c r="BI3192" i="7"/>
  <c r="BI3191" i="7"/>
  <c r="BI3190" i="7"/>
  <c r="BI3189" i="7"/>
  <c r="BI3188" i="7"/>
  <c r="BI3187" i="7"/>
  <c r="BI3186" i="7"/>
  <c r="BI3185" i="7"/>
  <c r="BI3184" i="7"/>
  <c r="BI3183" i="7"/>
  <c r="BI3182" i="7"/>
  <c r="BI3181" i="7"/>
  <c r="BI3180" i="7"/>
  <c r="BI3179" i="7"/>
  <c r="BI3178" i="7"/>
  <c r="BI3177" i="7"/>
  <c r="BI3176" i="7"/>
  <c r="BI3175" i="7"/>
  <c r="BI3174" i="7"/>
  <c r="BI3173" i="7"/>
  <c r="BI3172" i="7"/>
  <c r="BI3171" i="7"/>
  <c r="BI3170" i="7"/>
  <c r="BI3169" i="7"/>
  <c r="BI3168" i="7"/>
  <c r="BI3167" i="7"/>
  <c r="BI3166" i="7"/>
  <c r="BI3165" i="7"/>
  <c r="BI3164" i="7"/>
  <c r="BI3163" i="7"/>
  <c r="BI3162" i="7"/>
  <c r="BI3161" i="7"/>
  <c r="BI3160" i="7"/>
  <c r="BI3159" i="7"/>
  <c r="BI3158" i="7"/>
  <c r="BI3157" i="7"/>
  <c r="BI3156" i="7"/>
  <c r="BI3155" i="7"/>
  <c r="BI3154" i="7"/>
  <c r="BI3153" i="7"/>
  <c r="BI3152" i="7"/>
  <c r="BI3151" i="7"/>
  <c r="BI3150" i="7"/>
  <c r="BI3149" i="7"/>
  <c r="BI3148" i="7"/>
  <c r="BI3147" i="7"/>
  <c r="BI3146" i="7"/>
  <c r="BI3145" i="7"/>
  <c r="BI3144" i="7"/>
  <c r="BI3143" i="7"/>
  <c r="BI3142" i="7"/>
  <c r="BI3141" i="7"/>
  <c r="BI3140" i="7"/>
  <c r="BI3139" i="7"/>
  <c r="BI3138" i="7"/>
  <c r="BI3137" i="7"/>
  <c r="BI3136" i="7"/>
  <c r="BI3135" i="7"/>
  <c r="BI3134" i="7"/>
  <c r="BI3133" i="7"/>
  <c r="BI3132" i="7"/>
  <c r="BI3131" i="7"/>
  <c r="BI3130" i="7"/>
  <c r="BI3129" i="7"/>
  <c r="BI3128" i="7"/>
  <c r="BI3127" i="7"/>
  <c r="BI3126" i="7"/>
  <c r="BI3125" i="7"/>
  <c r="BI3124" i="7"/>
  <c r="BI3123" i="7"/>
  <c r="BI3122" i="7"/>
  <c r="BI3121" i="7"/>
  <c r="BI3120" i="7"/>
  <c r="BI3119" i="7"/>
  <c r="BI3118" i="7"/>
  <c r="BI3117" i="7"/>
  <c r="BI3116" i="7"/>
  <c r="BI3115" i="7"/>
  <c r="BI3114" i="7"/>
  <c r="BI3113" i="7"/>
  <c r="BI3112" i="7"/>
  <c r="BI3111" i="7"/>
  <c r="BI3110" i="7"/>
  <c r="BI3109" i="7"/>
  <c r="BI3108" i="7"/>
  <c r="BI3107" i="7"/>
  <c r="BI3106" i="7"/>
  <c r="BI3105" i="7"/>
  <c r="BI3104" i="7"/>
  <c r="BI3103" i="7"/>
  <c r="BI3102" i="7"/>
  <c r="BI3101" i="7"/>
  <c r="BI3100" i="7"/>
  <c r="BI3099" i="7"/>
  <c r="BI3098" i="7"/>
  <c r="BI3097" i="7"/>
  <c r="BI3096" i="7"/>
  <c r="BI3095" i="7"/>
  <c r="BI3094" i="7"/>
  <c r="BI3093" i="7"/>
  <c r="BI3092" i="7"/>
  <c r="BI3091" i="7"/>
  <c r="BI3090" i="7"/>
  <c r="BI3089" i="7"/>
  <c r="BI3088" i="7"/>
  <c r="BI3087" i="7"/>
  <c r="BI3086" i="7"/>
  <c r="BI3085" i="7"/>
  <c r="BI3084" i="7"/>
  <c r="BI3083" i="7"/>
  <c r="BI3082" i="7"/>
  <c r="BI3081" i="7"/>
  <c r="BI3080" i="7"/>
  <c r="BI3079" i="7"/>
  <c r="BI3078" i="7"/>
  <c r="BI3077" i="7"/>
  <c r="BI3076" i="7"/>
  <c r="BI3075" i="7"/>
  <c r="BI3074" i="7"/>
  <c r="BI3073" i="7"/>
  <c r="BI3072" i="7"/>
  <c r="BI3071" i="7"/>
  <c r="BI3070" i="7"/>
  <c r="BI3069" i="7"/>
  <c r="BI3068" i="7"/>
  <c r="BI3067" i="7"/>
  <c r="BI3066" i="7"/>
  <c r="BI3065" i="7"/>
  <c r="BI3064" i="7"/>
  <c r="BI3063" i="7"/>
  <c r="BI3062" i="7"/>
  <c r="BI3061" i="7"/>
  <c r="BI3060" i="7"/>
  <c r="BI3059" i="7"/>
  <c r="BI3058" i="7"/>
  <c r="BI3057" i="7"/>
  <c r="BI3056" i="7"/>
  <c r="BI3055" i="7"/>
  <c r="BI3054" i="7"/>
  <c r="BI3053" i="7"/>
  <c r="BI3052" i="7"/>
  <c r="BI3051" i="7"/>
  <c r="BI3050" i="7"/>
  <c r="BI3049" i="7"/>
  <c r="BI3048" i="7"/>
  <c r="BI3047" i="7"/>
  <c r="BI3046" i="7"/>
  <c r="BI3045" i="7"/>
  <c r="BI3044" i="7"/>
  <c r="BI3043" i="7"/>
  <c r="BI3042" i="7"/>
  <c r="BI3041" i="7"/>
  <c r="BI3040" i="7"/>
  <c r="BI3039" i="7"/>
  <c r="BI3038" i="7"/>
  <c r="BI3037" i="7"/>
  <c r="BI3036" i="7"/>
  <c r="BI3035" i="7"/>
  <c r="BI3034" i="7"/>
  <c r="BI3033" i="7"/>
  <c r="BI3032" i="7"/>
  <c r="BI3031" i="7"/>
  <c r="BI3030" i="7"/>
  <c r="BI3029" i="7"/>
  <c r="BI3028" i="7"/>
  <c r="BI3027" i="7"/>
  <c r="BI3026" i="7"/>
  <c r="BI3025" i="7"/>
  <c r="BI3024" i="7"/>
  <c r="BI3023" i="7"/>
  <c r="BI3022" i="7"/>
  <c r="BI3021" i="7"/>
  <c r="BI3020" i="7"/>
  <c r="BI3019" i="7"/>
  <c r="BI3018" i="7"/>
  <c r="BI3017" i="7"/>
  <c r="BI3016" i="7"/>
  <c r="BI3015" i="7"/>
  <c r="BI3014" i="7"/>
  <c r="BI3013" i="7"/>
  <c r="BI3012" i="7"/>
  <c r="BI3011" i="7"/>
  <c r="BI3010" i="7"/>
  <c r="BI3009" i="7"/>
  <c r="BI3008" i="7"/>
  <c r="BI3007" i="7"/>
  <c r="BI3006" i="7"/>
  <c r="BI3005" i="7"/>
  <c r="BI3004" i="7"/>
  <c r="BI3003" i="7"/>
  <c r="BI3002" i="7"/>
  <c r="BI3001" i="7"/>
  <c r="BI3000" i="7"/>
  <c r="BI2999" i="7"/>
  <c r="BI2998" i="7"/>
  <c r="BI2997" i="7"/>
  <c r="BI2996" i="7"/>
  <c r="BI2995" i="7"/>
  <c r="BI2994" i="7"/>
  <c r="BI2993" i="7"/>
  <c r="BI2992" i="7"/>
  <c r="BI2991" i="7"/>
  <c r="BI2990" i="7"/>
  <c r="BI2989" i="7"/>
  <c r="BI2988" i="7"/>
  <c r="BI2987" i="7"/>
  <c r="BI2986" i="7"/>
  <c r="BI2985" i="7"/>
  <c r="BI2984" i="7"/>
  <c r="BI2983" i="7"/>
  <c r="BI2982" i="7"/>
  <c r="BI2981" i="7"/>
  <c r="BI2980" i="7"/>
  <c r="BI2979" i="7"/>
  <c r="BI2978" i="7"/>
  <c r="BI2977" i="7"/>
  <c r="BI2976" i="7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S59" i="15"/>
  <c r="S63" i="15"/>
  <c r="S61" i="15"/>
  <c r="S58" i="15"/>
  <c r="S54" i="15"/>
  <c r="S56" i="15"/>
  <c r="S52" i="15"/>
  <c r="S53" i="15"/>
  <c r="S43" i="15"/>
  <c r="S47" i="15"/>
  <c r="S40" i="15"/>
  <c r="S42" i="15"/>
  <c r="S41" i="15"/>
  <c r="S39" i="15"/>
  <c r="S33" i="15"/>
  <c r="S37" i="15"/>
  <c r="S35" i="15"/>
  <c r="S38" i="15"/>
  <c r="S34" i="15"/>
  <c r="AI56" i="3"/>
  <c r="AH56" i="3"/>
  <c r="AG56" i="3"/>
  <c r="AF56" i="3"/>
  <c r="I82" i="4" s="1"/>
  <c r="AE56" i="3"/>
  <c r="AD56" i="3"/>
  <c r="AC56" i="3"/>
  <c r="AB56" i="3"/>
  <c r="AA56" i="3"/>
  <c r="O96" i="2" s="1"/>
  <c r="Z56" i="3"/>
  <c r="P82" i="4" s="1"/>
  <c r="Y56" i="3"/>
  <c r="O82" i="4" s="1"/>
  <c r="X56" i="3"/>
  <c r="N82" i="4" s="1"/>
  <c r="W56" i="3"/>
  <c r="V56" i="3"/>
  <c r="U56" i="3"/>
  <c r="T56" i="3"/>
  <c r="S56" i="3"/>
  <c r="R56" i="3"/>
  <c r="Q56" i="3"/>
  <c r="P56" i="3"/>
  <c r="M82" i="4" s="1"/>
  <c r="O56" i="3"/>
  <c r="N56" i="3"/>
  <c r="M56" i="3"/>
  <c r="L56" i="3"/>
  <c r="L82" i="4" s="1"/>
  <c r="K56" i="3"/>
  <c r="K82" i="4" s="1"/>
  <c r="J56" i="3"/>
  <c r="G96" i="2" s="1"/>
  <c r="I56" i="3"/>
  <c r="F82" i="4" s="1"/>
  <c r="H56" i="3"/>
  <c r="G56" i="3"/>
  <c r="F56" i="3"/>
  <c r="E56" i="3"/>
  <c r="D96" i="2" s="1"/>
  <c r="D56" i="3"/>
  <c r="AI55" i="3"/>
  <c r="AH55" i="3"/>
  <c r="AG55" i="3"/>
  <c r="AF55" i="3"/>
  <c r="R95" i="2" s="1"/>
  <c r="AE55" i="3"/>
  <c r="AD55" i="3"/>
  <c r="AC55" i="3"/>
  <c r="AB55" i="3"/>
  <c r="AA55" i="3"/>
  <c r="G81" i="4" s="1"/>
  <c r="Z55" i="3"/>
  <c r="P81" i="4" s="1"/>
  <c r="Y55" i="3"/>
  <c r="L95" i="2" s="1"/>
  <c r="X55" i="3"/>
  <c r="K95" i="2" s="1"/>
  <c r="W55" i="3"/>
  <c r="V55" i="3"/>
  <c r="U55" i="3"/>
  <c r="T55" i="3"/>
  <c r="S55" i="3"/>
  <c r="R55" i="3"/>
  <c r="Q55" i="3"/>
  <c r="P55" i="3"/>
  <c r="J95" i="2" s="1"/>
  <c r="O55" i="3"/>
  <c r="N55" i="3"/>
  <c r="M55" i="3"/>
  <c r="L55" i="3"/>
  <c r="L81" i="4" s="1"/>
  <c r="K55" i="3"/>
  <c r="K81" i="4" s="1"/>
  <c r="J55" i="3"/>
  <c r="G95" i="2" s="1"/>
  <c r="I55" i="3"/>
  <c r="F81" i="4" s="1"/>
  <c r="H55" i="3"/>
  <c r="G55" i="3"/>
  <c r="F55" i="3"/>
  <c r="E55" i="3"/>
  <c r="D81" i="4" s="1"/>
  <c r="D55" i="3"/>
  <c r="AI54" i="3"/>
  <c r="AH54" i="3"/>
  <c r="AG54" i="3"/>
  <c r="AF54" i="3"/>
  <c r="I80" i="4" s="1"/>
  <c r="AE54" i="3"/>
  <c r="AD54" i="3"/>
  <c r="AC54" i="3"/>
  <c r="AB54" i="3"/>
  <c r="AA54" i="3"/>
  <c r="O94" i="2" s="1"/>
  <c r="Z54" i="3"/>
  <c r="P80" i="4" s="1"/>
  <c r="Y54" i="3"/>
  <c r="L94" i="2" s="1"/>
  <c r="X54" i="3"/>
  <c r="N80" i="4" s="1"/>
  <c r="W54" i="3"/>
  <c r="V54" i="3"/>
  <c r="U54" i="3"/>
  <c r="T54" i="3"/>
  <c r="S54" i="3"/>
  <c r="R54" i="3"/>
  <c r="Q54" i="3"/>
  <c r="P54" i="3"/>
  <c r="M80" i="4" s="1"/>
  <c r="O54" i="3"/>
  <c r="N54" i="3"/>
  <c r="M54" i="3"/>
  <c r="L54" i="3"/>
  <c r="L80" i="4" s="1"/>
  <c r="K54" i="3"/>
  <c r="H94" i="2" s="1"/>
  <c r="J54" i="3"/>
  <c r="G94" i="2" s="1"/>
  <c r="I54" i="3"/>
  <c r="F80" i="4" s="1"/>
  <c r="H54" i="3"/>
  <c r="G54" i="3"/>
  <c r="F54" i="3"/>
  <c r="E54" i="3"/>
  <c r="D94" i="2" s="1"/>
  <c r="D54" i="3"/>
  <c r="AI53" i="3"/>
  <c r="AH53" i="3"/>
  <c r="AG53" i="3"/>
  <c r="AF53" i="3"/>
  <c r="AE53" i="3"/>
  <c r="AD53" i="3"/>
  <c r="AC53" i="3"/>
  <c r="AB53" i="3"/>
  <c r="AA53" i="3"/>
  <c r="O93" i="2" s="1"/>
  <c r="Z53" i="3"/>
  <c r="P79" i="4" s="1"/>
  <c r="Y53" i="3"/>
  <c r="O79" i="4" s="1"/>
  <c r="X53" i="3"/>
  <c r="N79" i="4" s="1"/>
  <c r="W53" i="3"/>
  <c r="V53" i="3"/>
  <c r="U53" i="3"/>
  <c r="T53" i="3"/>
  <c r="S53" i="3"/>
  <c r="R53" i="3"/>
  <c r="Q53" i="3"/>
  <c r="P53" i="3"/>
  <c r="J93" i="2" s="1"/>
  <c r="O53" i="3"/>
  <c r="N53" i="3"/>
  <c r="M53" i="3"/>
  <c r="L53" i="3"/>
  <c r="L79" i="4" s="1"/>
  <c r="K53" i="3"/>
  <c r="H93" i="2" s="1"/>
  <c r="J53" i="3"/>
  <c r="J79" i="4" s="1"/>
  <c r="I53" i="3"/>
  <c r="F93" i="2" s="1"/>
  <c r="H53" i="3"/>
  <c r="G53" i="3"/>
  <c r="F53" i="3"/>
  <c r="E53" i="3"/>
  <c r="D79" i="4" s="1"/>
  <c r="D53" i="3"/>
  <c r="AI52" i="3"/>
  <c r="AH52" i="3"/>
  <c r="AG52" i="3"/>
  <c r="AF52" i="3"/>
  <c r="I78" i="4" s="1"/>
  <c r="AE52" i="3"/>
  <c r="AD52" i="3"/>
  <c r="AC52" i="3"/>
  <c r="AB52" i="3"/>
  <c r="AA52" i="3"/>
  <c r="G78" i="4" s="1"/>
  <c r="Z52" i="3"/>
  <c r="N92" i="2" s="1"/>
  <c r="Y52" i="3"/>
  <c r="O78" i="4" s="1"/>
  <c r="X52" i="3"/>
  <c r="N78" i="4" s="1"/>
  <c r="W52" i="3"/>
  <c r="V52" i="3"/>
  <c r="U52" i="3"/>
  <c r="T52" i="3"/>
  <c r="S52" i="3"/>
  <c r="R52" i="3"/>
  <c r="Q52" i="3"/>
  <c r="P52" i="3"/>
  <c r="M78" i="4" s="1"/>
  <c r="M67" i="15" s="1"/>
  <c r="O52" i="3"/>
  <c r="N52" i="3"/>
  <c r="M52" i="3"/>
  <c r="L52" i="3"/>
  <c r="I92" i="2" s="1"/>
  <c r="K52" i="3"/>
  <c r="K78" i="4" s="1"/>
  <c r="J52" i="3"/>
  <c r="G92" i="2" s="1"/>
  <c r="I52" i="3"/>
  <c r="F78" i="4" s="1"/>
  <c r="F67" i="15" s="1"/>
  <c r="H52" i="3"/>
  <c r="G52" i="3"/>
  <c r="F52" i="3"/>
  <c r="E52" i="3"/>
  <c r="D78" i="4" s="1"/>
  <c r="D52" i="3"/>
  <c r="AI51" i="3"/>
  <c r="AH51" i="3"/>
  <c r="AG51" i="3"/>
  <c r="AF51" i="3"/>
  <c r="R91" i="2" s="1"/>
  <c r="AE51" i="3"/>
  <c r="AD51" i="3"/>
  <c r="AC51" i="3"/>
  <c r="AB51" i="3"/>
  <c r="AA51" i="3"/>
  <c r="O91" i="2" s="1"/>
  <c r="Z51" i="3"/>
  <c r="N91" i="2" s="1"/>
  <c r="Y51" i="3"/>
  <c r="O77" i="4" s="1"/>
  <c r="O66" i="15" s="1"/>
  <c r="X51" i="3"/>
  <c r="N77" i="4" s="1"/>
  <c r="W51" i="3"/>
  <c r="V51" i="3"/>
  <c r="U51" i="3"/>
  <c r="T51" i="3"/>
  <c r="S51" i="3"/>
  <c r="R51" i="3"/>
  <c r="Q51" i="3"/>
  <c r="P51" i="3"/>
  <c r="M77" i="4" s="1"/>
  <c r="M66" i="15" s="1"/>
  <c r="O51" i="3"/>
  <c r="N51" i="3"/>
  <c r="M51" i="3"/>
  <c r="L51" i="3"/>
  <c r="K51" i="3"/>
  <c r="H91" i="2" s="1"/>
  <c r="J51" i="3"/>
  <c r="J77" i="4" s="1"/>
  <c r="I51" i="3"/>
  <c r="F91" i="2" s="1"/>
  <c r="H51" i="3"/>
  <c r="G51" i="3"/>
  <c r="F51" i="3"/>
  <c r="E51" i="3"/>
  <c r="D91" i="2" s="1"/>
  <c r="D51" i="3"/>
  <c r="AI50" i="3"/>
  <c r="AH50" i="3"/>
  <c r="AG50" i="3"/>
  <c r="AF50" i="3"/>
  <c r="I76" i="4" s="1"/>
  <c r="AE50" i="3"/>
  <c r="AD50" i="3"/>
  <c r="AC50" i="3"/>
  <c r="AB50" i="3"/>
  <c r="AA50" i="3"/>
  <c r="G76" i="4" s="1"/>
  <c r="Z50" i="3"/>
  <c r="P76" i="4" s="1"/>
  <c r="P65" i="15" s="1"/>
  <c r="Y50" i="3"/>
  <c r="O76" i="4" s="1"/>
  <c r="O65" i="15" s="1"/>
  <c r="X50" i="3"/>
  <c r="W50" i="3"/>
  <c r="V50" i="3"/>
  <c r="U50" i="3"/>
  <c r="T50" i="3"/>
  <c r="S50" i="3"/>
  <c r="R50" i="3"/>
  <c r="Q50" i="3"/>
  <c r="P50" i="3"/>
  <c r="M76" i="4" s="1"/>
  <c r="O50" i="3"/>
  <c r="N50" i="3"/>
  <c r="M50" i="3"/>
  <c r="L50" i="3"/>
  <c r="K50" i="3"/>
  <c r="H90" i="2" s="1"/>
  <c r="J50" i="3"/>
  <c r="G90" i="2" s="1"/>
  <c r="I50" i="3"/>
  <c r="F76" i="4" s="1"/>
  <c r="H50" i="3"/>
  <c r="G50" i="3"/>
  <c r="F50" i="3"/>
  <c r="E50" i="3"/>
  <c r="D76" i="4" s="1"/>
  <c r="D65" i="15" s="1"/>
  <c r="D50" i="3"/>
  <c r="AI49" i="3"/>
  <c r="AH49" i="3"/>
  <c r="AG49" i="3"/>
  <c r="AF49" i="3"/>
  <c r="R89" i="2" s="1"/>
  <c r="AE49" i="3"/>
  <c r="AD49" i="3"/>
  <c r="AC49" i="3"/>
  <c r="AB49" i="3"/>
  <c r="AA49" i="3"/>
  <c r="O89" i="2" s="1"/>
  <c r="Z49" i="3"/>
  <c r="P75" i="4" s="1"/>
  <c r="Y49" i="3"/>
  <c r="L89" i="2" s="1"/>
  <c r="X49" i="3"/>
  <c r="N75" i="4" s="1"/>
  <c r="W49" i="3"/>
  <c r="V49" i="3"/>
  <c r="U49" i="3"/>
  <c r="T49" i="3"/>
  <c r="S49" i="3"/>
  <c r="R49" i="3"/>
  <c r="Q49" i="3"/>
  <c r="P49" i="3"/>
  <c r="J89" i="2" s="1"/>
  <c r="O49" i="3"/>
  <c r="N49" i="3"/>
  <c r="M49" i="3"/>
  <c r="L49" i="3"/>
  <c r="L75" i="4" s="1"/>
  <c r="L64" i="15" s="1"/>
  <c r="K49" i="3"/>
  <c r="K75" i="4" s="1"/>
  <c r="J49" i="3"/>
  <c r="J75" i="4" s="1"/>
  <c r="I49" i="3"/>
  <c r="F75" i="4" s="1"/>
  <c r="F64" i="15" s="1"/>
  <c r="H49" i="3"/>
  <c r="G49" i="3"/>
  <c r="F49" i="3"/>
  <c r="E49" i="3"/>
  <c r="D49" i="3"/>
  <c r="AI48" i="3"/>
  <c r="AH48" i="3"/>
  <c r="AG48" i="3"/>
  <c r="AF48" i="3"/>
  <c r="AE48" i="3"/>
  <c r="AD48" i="3"/>
  <c r="AC48" i="3"/>
  <c r="AB48" i="3"/>
  <c r="AA48" i="3"/>
  <c r="O88" i="2" s="1"/>
  <c r="Z48" i="3"/>
  <c r="P74" i="4" s="1"/>
  <c r="Y48" i="3"/>
  <c r="L88" i="2" s="1"/>
  <c r="X48" i="3"/>
  <c r="N74" i="4" s="1"/>
  <c r="W48" i="3"/>
  <c r="V48" i="3"/>
  <c r="U48" i="3"/>
  <c r="T48" i="3"/>
  <c r="S48" i="3"/>
  <c r="R48" i="3"/>
  <c r="Q48" i="3"/>
  <c r="P48" i="3"/>
  <c r="M74" i="4" s="1"/>
  <c r="O48" i="3"/>
  <c r="N48" i="3"/>
  <c r="M48" i="3"/>
  <c r="L48" i="3"/>
  <c r="K48" i="3"/>
  <c r="K74" i="4" s="1"/>
  <c r="J48" i="3"/>
  <c r="G88" i="2" s="1"/>
  <c r="I48" i="3"/>
  <c r="F74" i="4" s="1"/>
  <c r="H48" i="3"/>
  <c r="G48" i="3"/>
  <c r="F48" i="3"/>
  <c r="E48" i="3"/>
  <c r="D74" i="4" s="1"/>
  <c r="D48" i="3"/>
  <c r="AI47" i="3"/>
  <c r="AH47" i="3"/>
  <c r="AG47" i="3"/>
  <c r="AF47" i="3"/>
  <c r="I73" i="4" s="1"/>
  <c r="AE47" i="3"/>
  <c r="AD47" i="3"/>
  <c r="AC47" i="3"/>
  <c r="AB47" i="3"/>
  <c r="AA47" i="3"/>
  <c r="O87" i="2" s="1"/>
  <c r="Z47" i="3"/>
  <c r="P73" i="4" s="1"/>
  <c r="Y47" i="3"/>
  <c r="O73" i="4" s="1"/>
  <c r="X47" i="3"/>
  <c r="N73" i="4" s="1"/>
  <c r="N63" i="15" s="1"/>
  <c r="W47" i="3"/>
  <c r="V47" i="3"/>
  <c r="U47" i="3"/>
  <c r="T47" i="3"/>
  <c r="S47" i="3"/>
  <c r="R47" i="3"/>
  <c r="Q47" i="3"/>
  <c r="P47" i="3"/>
  <c r="O47" i="3"/>
  <c r="N47" i="3"/>
  <c r="M47" i="3"/>
  <c r="L47" i="3"/>
  <c r="L73" i="4" s="1"/>
  <c r="K47" i="3"/>
  <c r="H87" i="2" s="1"/>
  <c r="J47" i="3"/>
  <c r="J73" i="4" s="1"/>
  <c r="I47" i="3"/>
  <c r="F73" i="4" s="1"/>
  <c r="F63" i="15" s="1"/>
  <c r="H47" i="3"/>
  <c r="G47" i="3"/>
  <c r="F47" i="3"/>
  <c r="E47" i="3"/>
  <c r="D87" i="2" s="1"/>
  <c r="D47" i="3"/>
  <c r="AI46" i="3"/>
  <c r="AH46" i="3"/>
  <c r="AG46" i="3"/>
  <c r="AF46" i="3"/>
  <c r="I72" i="4" s="1"/>
  <c r="I62" i="15" s="1"/>
  <c r="AE46" i="3"/>
  <c r="AD46" i="3"/>
  <c r="AC46" i="3"/>
  <c r="AB46" i="3"/>
  <c r="AA46" i="3"/>
  <c r="G72" i="4" s="1"/>
  <c r="G62" i="15" s="1"/>
  <c r="Z46" i="3"/>
  <c r="N86" i="2" s="1"/>
  <c r="Y46" i="3"/>
  <c r="L86" i="2" s="1"/>
  <c r="X46" i="3"/>
  <c r="W46" i="3"/>
  <c r="V46" i="3"/>
  <c r="U46" i="3"/>
  <c r="T46" i="3"/>
  <c r="S46" i="3"/>
  <c r="R46" i="3"/>
  <c r="Q46" i="3"/>
  <c r="P46" i="3"/>
  <c r="M72" i="4" s="1"/>
  <c r="M62" i="15" s="1"/>
  <c r="O46" i="3"/>
  <c r="N46" i="3"/>
  <c r="M46" i="3"/>
  <c r="L46" i="3"/>
  <c r="I86" i="2" s="1"/>
  <c r="K46" i="3"/>
  <c r="K72" i="4" s="1"/>
  <c r="K62" i="15" s="1"/>
  <c r="J46" i="3"/>
  <c r="J72" i="4" s="1"/>
  <c r="J62" i="15" s="1"/>
  <c r="I46" i="3"/>
  <c r="F72" i="4" s="1"/>
  <c r="F62" i="15" s="1"/>
  <c r="H46" i="3"/>
  <c r="G46" i="3"/>
  <c r="F46" i="3"/>
  <c r="E46" i="3"/>
  <c r="D72" i="4" s="1"/>
  <c r="D62" i="15" s="1"/>
  <c r="D46" i="3"/>
  <c r="AI45" i="3"/>
  <c r="AH45" i="3"/>
  <c r="AG45" i="3"/>
  <c r="AF45" i="3"/>
  <c r="AE45" i="3"/>
  <c r="AD45" i="3"/>
  <c r="AC45" i="3"/>
  <c r="AB45" i="3"/>
  <c r="AA45" i="3"/>
  <c r="O85" i="2" s="1"/>
  <c r="Z45" i="3"/>
  <c r="N85" i="2" s="1"/>
  <c r="Y45" i="3"/>
  <c r="O71" i="4" s="1"/>
  <c r="O61" i="15" s="1"/>
  <c r="X45" i="3"/>
  <c r="N71" i="4" s="1"/>
  <c r="N61" i="15" s="1"/>
  <c r="W45" i="3"/>
  <c r="V45" i="3"/>
  <c r="U45" i="3"/>
  <c r="T45" i="3"/>
  <c r="S45" i="3"/>
  <c r="R45" i="3"/>
  <c r="Q45" i="3"/>
  <c r="P45" i="3"/>
  <c r="J85" i="2" s="1"/>
  <c r="O45" i="3"/>
  <c r="N45" i="3"/>
  <c r="M45" i="3"/>
  <c r="L45" i="3"/>
  <c r="L71" i="4" s="1"/>
  <c r="L61" i="15" s="1"/>
  <c r="K45" i="3"/>
  <c r="K71" i="4" s="1"/>
  <c r="K61" i="15" s="1"/>
  <c r="J45" i="3"/>
  <c r="G85" i="2" s="1"/>
  <c r="I45" i="3"/>
  <c r="F85" i="2" s="1"/>
  <c r="H45" i="3"/>
  <c r="G45" i="3"/>
  <c r="F45" i="3"/>
  <c r="E45" i="3"/>
  <c r="D85" i="2" s="1"/>
  <c r="D45" i="3"/>
  <c r="AI44" i="3"/>
  <c r="AH44" i="3"/>
  <c r="AG44" i="3"/>
  <c r="AF44" i="3"/>
  <c r="I70" i="4" s="1"/>
  <c r="AE44" i="3"/>
  <c r="AD44" i="3"/>
  <c r="AC44" i="3"/>
  <c r="AB44" i="3"/>
  <c r="AA44" i="3"/>
  <c r="G70" i="4" s="1"/>
  <c r="Z44" i="3"/>
  <c r="N84" i="2" s="1"/>
  <c r="Y44" i="3"/>
  <c r="L84" i="2" s="1"/>
  <c r="X44" i="3"/>
  <c r="N70" i="4" s="1"/>
  <c r="W44" i="3"/>
  <c r="V44" i="3"/>
  <c r="U44" i="3"/>
  <c r="T44" i="3"/>
  <c r="S44" i="3"/>
  <c r="R44" i="3"/>
  <c r="Q44" i="3"/>
  <c r="P44" i="3"/>
  <c r="M70" i="4" s="1"/>
  <c r="O44" i="3"/>
  <c r="N44" i="3"/>
  <c r="M44" i="3"/>
  <c r="L44" i="3"/>
  <c r="K44" i="3"/>
  <c r="H84" i="2" s="1"/>
  <c r="J44" i="3"/>
  <c r="G84" i="2" s="1"/>
  <c r="I44" i="3"/>
  <c r="F70" i="4" s="1"/>
  <c r="H44" i="3"/>
  <c r="G44" i="3"/>
  <c r="F44" i="3"/>
  <c r="E44" i="3"/>
  <c r="D84" i="2" s="1"/>
  <c r="D44" i="3"/>
  <c r="AI43" i="3"/>
  <c r="AH43" i="3"/>
  <c r="AG43" i="3"/>
  <c r="AF43" i="3"/>
  <c r="I69" i="4" s="1"/>
  <c r="I60" i="15" s="1"/>
  <c r="AE43" i="3"/>
  <c r="AD43" i="3"/>
  <c r="AC43" i="3"/>
  <c r="AB43" i="3"/>
  <c r="AA43" i="3"/>
  <c r="G69" i="4" s="1"/>
  <c r="Z43" i="3"/>
  <c r="P69" i="4" s="1"/>
  <c r="Y43" i="3"/>
  <c r="O69" i="4" s="1"/>
  <c r="X43" i="3"/>
  <c r="K83" i="2" s="1"/>
  <c r="W43" i="3"/>
  <c r="V43" i="3"/>
  <c r="U43" i="3"/>
  <c r="T43" i="3"/>
  <c r="S43" i="3"/>
  <c r="R43" i="3"/>
  <c r="Q43" i="3"/>
  <c r="P43" i="3"/>
  <c r="M69" i="4" s="1"/>
  <c r="M60" i="15" s="1"/>
  <c r="O43" i="3"/>
  <c r="N43" i="3"/>
  <c r="M43" i="3"/>
  <c r="L43" i="3"/>
  <c r="K43" i="3"/>
  <c r="H83" i="2" s="1"/>
  <c r="J43" i="3"/>
  <c r="J69" i="4" s="1"/>
  <c r="I43" i="3"/>
  <c r="F69" i="4" s="1"/>
  <c r="F60" i="15" s="1"/>
  <c r="H43" i="3"/>
  <c r="G43" i="3"/>
  <c r="F43" i="3"/>
  <c r="E43" i="3"/>
  <c r="D69" i="4" s="1"/>
  <c r="D43" i="3"/>
  <c r="AI42" i="3"/>
  <c r="AH42" i="3"/>
  <c r="AG42" i="3"/>
  <c r="AF42" i="3"/>
  <c r="I68" i="4" s="1"/>
  <c r="I59" i="15" s="1"/>
  <c r="AE42" i="3"/>
  <c r="AD42" i="3"/>
  <c r="AC42" i="3"/>
  <c r="AB42" i="3"/>
  <c r="AA42" i="3"/>
  <c r="O82" i="2" s="1"/>
  <c r="Z42" i="3"/>
  <c r="N82" i="2" s="1"/>
  <c r="Y42" i="3"/>
  <c r="O68" i="4" s="1"/>
  <c r="O59" i="15" s="1"/>
  <c r="X42" i="3"/>
  <c r="W42" i="3"/>
  <c r="V42" i="3"/>
  <c r="U42" i="3"/>
  <c r="T42" i="3"/>
  <c r="S42" i="3"/>
  <c r="R42" i="3"/>
  <c r="Q42" i="3"/>
  <c r="P42" i="3"/>
  <c r="M68" i="4" s="1"/>
  <c r="M59" i="15" s="1"/>
  <c r="O42" i="3"/>
  <c r="N42" i="3"/>
  <c r="M42" i="3"/>
  <c r="L42" i="3"/>
  <c r="I82" i="2" s="1"/>
  <c r="K42" i="3"/>
  <c r="K68" i="4" s="1"/>
  <c r="K59" i="15" s="1"/>
  <c r="J42" i="3"/>
  <c r="G82" i="2" s="1"/>
  <c r="I42" i="3"/>
  <c r="F68" i="4" s="1"/>
  <c r="F59" i="15" s="1"/>
  <c r="H42" i="3"/>
  <c r="G42" i="3"/>
  <c r="F42" i="3"/>
  <c r="E42" i="3"/>
  <c r="D82" i="2" s="1"/>
  <c r="D42" i="3"/>
  <c r="AI41" i="3"/>
  <c r="AH41" i="3"/>
  <c r="AG41" i="3"/>
  <c r="AF41" i="3"/>
  <c r="R81" i="2" s="1"/>
  <c r="AE41" i="3"/>
  <c r="AD41" i="3"/>
  <c r="AC41" i="3"/>
  <c r="AB41" i="3"/>
  <c r="AA41" i="3"/>
  <c r="G67" i="4" s="1"/>
  <c r="G58" i="15" s="1"/>
  <c r="Z41" i="3"/>
  <c r="N81" i="2" s="1"/>
  <c r="Y41" i="3"/>
  <c r="O67" i="4" s="1"/>
  <c r="O58" i="15" s="1"/>
  <c r="X41" i="3"/>
  <c r="N67" i="4" s="1"/>
  <c r="N58" i="15" s="1"/>
  <c r="W41" i="3"/>
  <c r="V41" i="3"/>
  <c r="U41" i="3"/>
  <c r="T41" i="3"/>
  <c r="S41" i="3"/>
  <c r="R41" i="3"/>
  <c r="Q41" i="3"/>
  <c r="P41" i="3"/>
  <c r="O41" i="3"/>
  <c r="N41" i="3"/>
  <c r="M41" i="3"/>
  <c r="L41" i="3"/>
  <c r="L67" i="4" s="1"/>
  <c r="L58" i="15" s="1"/>
  <c r="K41" i="3"/>
  <c r="H81" i="2" s="1"/>
  <c r="J41" i="3"/>
  <c r="G81" i="2" s="1"/>
  <c r="I41" i="3"/>
  <c r="F81" i="2" s="1"/>
  <c r="H41" i="3"/>
  <c r="G41" i="3"/>
  <c r="F41" i="3"/>
  <c r="E41" i="3"/>
  <c r="D67" i="4" s="1"/>
  <c r="D58" i="15" s="1"/>
  <c r="D41" i="3"/>
  <c r="AI40" i="3"/>
  <c r="AH40" i="3"/>
  <c r="AG40" i="3"/>
  <c r="AF40" i="3"/>
  <c r="I66" i="4" s="1"/>
  <c r="I57" i="15" s="1"/>
  <c r="AE40" i="3"/>
  <c r="AD40" i="3"/>
  <c r="AC40" i="3"/>
  <c r="AB40" i="3"/>
  <c r="AA40" i="3"/>
  <c r="O80" i="2" s="1"/>
  <c r="Z40" i="3"/>
  <c r="N80" i="2" s="1"/>
  <c r="Y40" i="3"/>
  <c r="O66" i="4" s="1"/>
  <c r="O57" i="15" s="1"/>
  <c r="X40" i="3"/>
  <c r="N66" i="4" s="1"/>
  <c r="N57" i="15" s="1"/>
  <c r="W40" i="3"/>
  <c r="V40" i="3"/>
  <c r="U40" i="3"/>
  <c r="T40" i="3"/>
  <c r="S40" i="3"/>
  <c r="R40" i="3"/>
  <c r="Q40" i="3"/>
  <c r="P40" i="3"/>
  <c r="M66" i="4" s="1"/>
  <c r="M57" i="15" s="1"/>
  <c r="O40" i="3"/>
  <c r="N40" i="3"/>
  <c r="M40" i="3"/>
  <c r="L40" i="3"/>
  <c r="K40" i="3"/>
  <c r="K66" i="4" s="1"/>
  <c r="K57" i="15" s="1"/>
  <c r="J40" i="3"/>
  <c r="G80" i="2" s="1"/>
  <c r="I40" i="3"/>
  <c r="F80" i="2" s="1"/>
  <c r="H40" i="3"/>
  <c r="G40" i="3"/>
  <c r="F40" i="3"/>
  <c r="E40" i="3"/>
  <c r="D80" i="2" s="1"/>
  <c r="D40" i="3"/>
  <c r="AI39" i="3"/>
  <c r="AH39" i="3"/>
  <c r="AG39" i="3"/>
  <c r="AF39" i="3"/>
  <c r="I65" i="4" s="1"/>
  <c r="I56" i="15" s="1"/>
  <c r="AE39" i="3"/>
  <c r="AD39" i="3"/>
  <c r="AC39" i="3"/>
  <c r="AB39" i="3"/>
  <c r="AA39" i="3"/>
  <c r="G65" i="4" s="1"/>
  <c r="G56" i="15" s="1"/>
  <c r="Z39" i="3"/>
  <c r="P65" i="4" s="1"/>
  <c r="P56" i="15" s="1"/>
  <c r="Y39" i="3"/>
  <c r="O65" i="4" s="1"/>
  <c r="O56" i="15" s="1"/>
  <c r="X39" i="3"/>
  <c r="W39" i="3"/>
  <c r="V39" i="3"/>
  <c r="U39" i="3"/>
  <c r="T39" i="3"/>
  <c r="S39" i="3"/>
  <c r="R39" i="3"/>
  <c r="Q39" i="3"/>
  <c r="P39" i="3"/>
  <c r="M65" i="4" s="1"/>
  <c r="M56" i="15" s="1"/>
  <c r="O39" i="3"/>
  <c r="N39" i="3"/>
  <c r="M39" i="3"/>
  <c r="L39" i="3"/>
  <c r="L65" i="4" s="1"/>
  <c r="L56" i="15" s="1"/>
  <c r="K39" i="3"/>
  <c r="H79" i="2" s="1"/>
  <c r="J39" i="3"/>
  <c r="J65" i="4" s="1"/>
  <c r="J56" i="15" s="1"/>
  <c r="I39" i="3"/>
  <c r="F79" i="2" s="1"/>
  <c r="H39" i="3"/>
  <c r="G39" i="3"/>
  <c r="F39" i="3"/>
  <c r="E39" i="3"/>
  <c r="D65" i="4" s="1"/>
  <c r="D56" i="15" s="1"/>
  <c r="D39" i="3"/>
  <c r="AI38" i="3"/>
  <c r="AH38" i="3"/>
  <c r="AG38" i="3"/>
  <c r="AF38" i="3"/>
  <c r="I64" i="4" s="1"/>
  <c r="I55" i="15" s="1"/>
  <c r="AE38" i="3"/>
  <c r="AD38" i="3"/>
  <c r="AC38" i="3"/>
  <c r="AB38" i="3"/>
  <c r="AA38" i="3"/>
  <c r="G64" i="4" s="1"/>
  <c r="G55" i="15" s="1"/>
  <c r="Z38" i="3"/>
  <c r="N78" i="2" s="1"/>
  <c r="Y38" i="3"/>
  <c r="O64" i="4" s="1"/>
  <c r="O55" i="15" s="1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L64" i="4" s="1"/>
  <c r="L55" i="15" s="1"/>
  <c r="K38" i="3"/>
  <c r="H78" i="2" s="1"/>
  <c r="J38" i="3"/>
  <c r="J64" i="4" s="1"/>
  <c r="J55" i="15" s="1"/>
  <c r="I38" i="3"/>
  <c r="F78" i="2" s="1"/>
  <c r="H38" i="3"/>
  <c r="G38" i="3"/>
  <c r="F38" i="3"/>
  <c r="E38" i="3"/>
  <c r="D78" i="2" s="1"/>
  <c r="D38" i="3"/>
  <c r="AI37" i="3"/>
  <c r="AH37" i="3"/>
  <c r="AG37" i="3"/>
  <c r="AF37" i="3"/>
  <c r="AE37" i="3"/>
  <c r="AD37" i="3"/>
  <c r="AC37" i="3"/>
  <c r="AB37" i="3"/>
  <c r="AA37" i="3"/>
  <c r="O77" i="2" s="1"/>
  <c r="Z37" i="3"/>
  <c r="P63" i="4" s="1"/>
  <c r="P54" i="15" s="1"/>
  <c r="Y37" i="3"/>
  <c r="O63" i="4" s="1"/>
  <c r="O54" i="15" s="1"/>
  <c r="X37" i="3"/>
  <c r="N63" i="4" s="1"/>
  <c r="N54" i="15" s="1"/>
  <c r="W37" i="3"/>
  <c r="V37" i="3"/>
  <c r="U37" i="3"/>
  <c r="T37" i="3"/>
  <c r="S37" i="3"/>
  <c r="R37" i="3"/>
  <c r="Q37" i="3"/>
  <c r="P37" i="3"/>
  <c r="J77" i="2" s="1"/>
  <c r="O37" i="3"/>
  <c r="N37" i="3"/>
  <c r="M37" i="3"/>
  <c r="L37" i="3"/>
  <c r="K37" i="3"/>
  <c r="H77" i="2" s="1"/>
  <c r="J37" i="3"/>
  <c r="J63" i="4" s="1"/>
  <c r="J54" i="15" s="1"/>
  <c r="I37" i="3"/>
  <c r="F77" i="2" s="1"/>
  <c r="H37" i="3"/>
  <c r="G37" i="3"/>
  <c r="F37" i="3"/>
  <c r="E37" i="3"/>
  <c r="D63" i="4" s="1"/>
  <c r="D54" i="15" s="1"/>
  <c r="D37" i="3"/>
  <c r="AI36" i="3"/>
  <c r="AH36" i="3"/>
  <c r="AG36" i="3"/>
  <c r="AF36" i="3"/>
  <c r="I62" i="4" s="1"/>
  <c r="AE36" i="3"/>
  <c r="AD36" i="3"/>
  <c r="AC36" i="3"/>
  <c r="AB36" i="3"/>
  <c r="AA36" i="3"/>
  <c r="O76" i="2" s="1"/>
  <c r="Z36" i="3"/>
  <c r="N76" i="2" s="1"/>
  <c r="Y36" i="3"/>
  <c r="L76" i="2" s="1"/>
  <c r="X36" i="3"/>
  <c r="N62" i="4" s="1"/>
  <c r="W36" i="3"/>
  <c r="V36" i="3"/>
  <c r="U36" i="3"/>
  <c r="T36" i="3"/>
  <c r="S36" i="3"/>
  <c r="R36" i="3"/>
  <c r="Q36" i="3"/>
  <c r="P36" i="3"/>
  <c r="O36" i="3"/>
  <c r="N36" i="3"/>
  <c r="M36" i="3"/>
  <c r="L36" i="3"/>
  <c r="I76" i="2" s="1"/>
  <c r="K36" i="3"/>
  <c r="K62" i="4" s="1"/>
  <c r="J36" i="3"/>
  <c r="J62" i="4" s="1"/>
  <c r="I36" i="3"/>
  <c r="F62" i="4" s="1"/>
  <c r="H36" i="3"/>
  <c r="G36" i="3"/>
  <c r="F36" i="3"/>
  <c r="E36" i="3"/>
  <c r="D76" i="2" s="1"/>
  <c r="D36" i="3"/>
  <c r="AI35" i="3"/>
  <c r="AH35" i="3"/>
  <c r="AG35" i="3"/>
  <c r="AF35" i="3"/>
  <c r="R75" i="2" s="1"/>
  <c r="AE35" i="3"/>
  <c r="AD35" i="3"/>
  <c r="AC35" i="3"/>
  <c r="AB35" i="3"/>
  <c r="AA35" i="3"/>
  <c r="G61" i="4" s="1"/>
  <c r="Z35" i="3"/>
  <c r="Y35" i="3"/>
  <c r="L75" i="2" s="1"/>
  <c r="X35" i="3"/>
  <c r="N61" i="4" s="1"/>
  <c r="W35" i="3"/>
  <c r="V35" i="3"/>
  <c r="U35" i="3"/>
  <c r="T35" i="3"/>
  <c r="S35" i="3"/>
  <c r="R35" i="3"/>
  <c r="Q35" i="3"/>
  <c r="P35" i="3"/>
  <c r="M61" i="4" s="1"/>
  <c r="O35" i="3"/>
  <c r="N35" i="3"/>
  <c r="M35" i="3"/>
  <c r="L35" i="3"/>
  <c r="L61" i="4" s="1"/>
  <c r="K35" i="3"/>
  <c r="K61" i="4" s="1"/>
  <c r="J35" i="3"/>
  <c r="G75" i="2" s="1"/>
  <c r="I35" i="3"/>
  <c r="F61" i="4" s="1"/>
  <c r="H35" i="3"/>
  <c r="G35" i="3"/>
  <c r="F35" i="3"/>
  <c r="E35" i="3"/>
  <c r="D75" i="2" s="1"/>
  <c r="D35" i="3"/>
  <c r="AI34" i="3"/>
  <c r="AH34" i="3"/>
  <c r="AG34" i="3"/>
  <c r="AF34" i="3"/>
  <c r="AE34" i="3"/>
  <c r="AD34" i="3"/>
  <c r="AC34" i="3"/>
  <c r="AB34" i="3"/>
  <c r="AA34" i="3"/>
  <c r="G60" i="4" s="1"/>
  <c r="G52" i="15" s="1"/>
  <c r="Z34" i="3"/>
  <c r="N74" i="2" s="1"/>
  <c r="Y34" i="3"/>
  <c r="O60" i="4" s="1"/>
  <c r="O52" i="15" s="1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I74" i="2" s="1"/>
  <c r="K34" i="3"/>
  <c r="K60" i="4" s="1"/>
  <c r="K52" i="15" s="1"/>
  <c r="J34" i="3"/>
  <c r="J60" i="4" s="1"/>
  <c r="J52" i="15" s="1"/>
  <c r="I34" i="3"/>
  <c r="F74" i="2" s="1"/>
  <c r="H34" i="3"/>
  <c r="G34" i="3"/>
  <c r="F34" i="3"/>
  <c r="E34" i="3"/>
  <c r="D74" i="2" s="1"/>
  <c r="D34" i="3"/>
  <c r="AI33" i="3"/>
  <c r="AH33" i="3"/>
  <c r="AG33" i="3"/>
  <c r="AF33" i="3"/>
  <c r="AE33" i="3"/>
  <c r="AD33" i="3"/>
  <c r="AC33" i="3"/>
  <c r="AB33" i="3"/>
  <c r="AA33" i="3"/>
  <c r="G59" i="4" s="1"/>
  <c r="Z33" i="3"/>
  <c r="N73" i="2" s="1"/>
  <c r="Y33" i="3"/>
  <c r="O59" i="4" s="1"/>
  <c r="X33" i="3"/>
  <c r="K73" i="2" s="1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K59" i="4" s="1"/>
  <c r="J33" i="3"/>
  <c r="J59" i="4" s="1"/>
  <c r="I33" i="3"/>
  <c r="F59" i="4" s="1"/>
  <c r="H33" i="3"/>
  <c r="G33" i="3"/>
  <c r="F33" i="3"/>
  <c r="E33" i="3"/>
  <c r="D59" i="4" s="1"/>
  <c r="D33" i="3"/>
  <c r="AI32" i="3"/>
  <c r="AH32" i="3"/>
  <c r="AG32" i="3"/>
  <c r="AF32" i="3"/>
  <c r="I58" i="4" s="1"/>
  <c r="AE32" i="3"/>
  <c r="AD32" i="3"/>
  <c r="AC32" i="3"/>
  <c r="AB32" i="3"/>
  <c r="AA32" i="3"/>
  <c r="O72" i="2" s="1"/>
  <c r="Z32" i="3"/>
  <c r="P58" i="4" s="1"/>
  <c r="Y32" i="3"/>
  <c r="O58" i="4" s="1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58" i="4" s="1"/>
  <c r="J32" i="3"/>
  <c r="I32" i="3"/>
  <c r="F58" i="4" s="1"/>
  <c r="H32" i="3"/>
  <c r="G32" i="3"/>
  <c r="F32" i="3"/>
  <c r="E32" i="3"/>
  <c r="D72" i="2" s="1"/>
  <c r="D32" i="3"/>
  <c r="AI31" i="3"/>
  <c r="AH31" i="3"/>
  <c r="AG31" i="3"/>
  <c r="AF31" i="3"/>
  <c r="I57" i="4" s="1"/>
  <c r="AE31" i="3"/>
  <c r="AD31" i="3"/>
  <c r="AC31" i="3"/>
  <c r="AB31" i="3"/>
  <c r="AA31" i="3"/>
  <c r="G57" i="4" s="1"/>
  <c r="Z31" i="3"/>
  <c r="P57" i="4" s="1"/>
  <c r="Y31" i="3"/>
  <c r="O57" i="4" s="1"/>
  <c r="O51" i="15" s="1"/>
  <c r="X31" i="3"/>
  <c r="W31" i="3"/>
  <c r="V31" i="3"/>
  <c r="U31" i="3"/>
  <c r="T31" i="3"/>
  <c r="S31" i="3"/>
  <c r="R31" i="3"/>
  <c r="Q31" i="3"/>
  <c r="P31" i="3"/>
  <c r="M57" i="4" s="1"/>
  <c r="O31" i="3"/>
  <c r="N31" i="3"/>
  <c r="M31" i="3"/>
  <c r="L31" i="3"/>
  <c r="L57" i="4" s="1"/>
  <c r="K31" i="3"/>
  <c r="K57" i="4" s="1"/>
  <c r="J31" i="3"/>
  <c r="J57" i="4" s="1"/>
  <c r="J51" i="15" s="1"/>
  <c r="I31" i="3"/>
  <c r="F71" i="2" s="1"/>
  <c r="H31" i="3"/>
  <c r="G31" i="3"/>
  <c r="F31" i="3"/>
  <c r="E31" i="3"/>
  <c r="D71" i="2" s="1"/>
  <c r="D31" i="3"/>
  <c r="AI30" i="3"/>
  <c r="AH30" i="3"/>
  <c r="AG30" i="3"/>
  <c r="AF30" i="3"/>
  <c r="AE30" i="3"/>
  <c r="AD30" i="3"/>
  <c r="AC30" i="3"/>
  <c r="AB30" i="3"/>
  <c r="AA30" i="3"/>
  <c r="Z30" i="3"/>
  <c r="P56" i="4" s="1"/>
  <c r="Y30" i="3"/>
  <c r="O56" i="4" s="1"/>
  <c r="X30" i="3"/>
  <c r="W30" i="3"/>
  <c r="V30" i="3"/>
  <c r="U30" i="3"/>
  <c r="T30" i="3"/>
  <c r="S30" i="3"/>
  <c r="R30" i="3"/>
  <c r="Q30" i="3"/>
  <c r="P30" i="3"/>
  <c r="M56" i="4" s="1"/>
  <c r="O30" i="3"/>
  <c r="N30" i="3"/>
  <c r="M30" i="3"/>
  <c r="L30" i="3"/>
  <c r="I70" i="2" s="1"/>
  <c r="K30" i="3"/>
  <c r="H70" i="2" s="1"/>
  <c r="J30" i="3"/>
  <c r="J56" i="4" s="1"/>
  <c r="I30" i="3"/>
  <c r="F70" i="2" s="1"/>
  <c r="H30" i="3"/>
  <c r="G30" i="3"/>
  <c r="F30" i="3"/>
  <c r="E30" i="3"/>
  <c r="D56" i="4" s="1"/>
  <c r="D30" i="3"/>
  <c r="AI29" i="3"/>
  <c r="AH29" i="3"/>
  <c r="AG29" i="3"/>
  <c r="AF29" i="3"/>
  <c r="AE29" i="3"/>
  <c r="AD29" i="3"/>
  <c r="AC29" i="3"/>
  <c r="AB29" i="3"/>
  <c r="AA29" i="3"/>
  <c r="G55" i="4" s="1"/>
  <c r="G50" i="15" s="1"/>
  <c r="Z29" i="3"/>
  <c r="P55" i="4" s="1"/>
  <c r="P50" i="15" s="1"/>
  <c r="Y29" i="3"/>
  <c r="O55" i="4" s="1"/>
  <c r="O50" i="15" s="1"/>
  <c r="X29" i="3"/>
  <c r="K69" i="2" s="1"/>
  <c r="W29" i="3"/>
  <c r="V29" i="3"/>
  <c r="U29" i="3"/>
  <c r="T29" i="3"/>
  <c r="S29" i="3"/>
  <c r="R29" i="3"/>
  <c r="Q29" i="3"/>
  <c r="P29" i="3"/>
  <c r="J69" i="2" s="1"/>
  <c r="O29" i="3"/>
  <c r="N29" i="3"/>
  <c r="M29" i="3"/>
  <c r="L29" i="3"/>
  <c r="K29" i="3"/>
  <c r="K55" i="4" s="1"/>
  <c r="K50" i="15" s="1"/>
  <c r="J29" i="3"/>
  <c r="G69" i="2" s="1"/>
  <c r="I29" i="3"/>
  <c r="F69" i="2" s="1"/>
  <c r="H29" i="3"/>
  <c r="G29" i="3"/>
  <c r="F29" i="3"/>
  <c r="E29" i="3"/>
  <c r="D69" i="2" s="1"/>
  <c r="D29" i="3"/>
  <c r="AI28" i="3"/>
  <c r="AH28" i="3"/>
  <c r="AG28" i="3"/>
  <c r="AF28" i="3"/>
  <c r="I54" i="4" s="1"/>
  <c r="AE28" i="3"/>
  <c r="AD28" i="3"/>
  <c r="AC28" i="3"/>
  <c r="AB28" i="3"/>
  <c r="AA28" i="3"/>
  <c r="O68" i="2" s="1"/>
  <c r="Z28" i="3"/>
  <c r="N68" i="2" s="1"/>
  <c r="Y28" i="3"/>
  <c r="O54" i="4" s="1"/>
  <c r="O49" i="15" s="1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K54" i="4" s="1"/>
  <c r="J28" i="3"/>
  <c r="G68" i="2" s="1"/>
  <c r="I28" i="3"/>
  <c r="F54" i="4" s="1"/>
  <c r="H28" i="3"/>
  <c r="G28" i="3"/>
  <c r="F28" i="3"/>
  <c r="E28" i="3"/>
  <c r="D68" i="2" s="1"/>
  <c r="D28" i="3"/>
  <c r="AI27" i="3"/>
  <c r="AH27" i="3"/>
  <c r="AG27" i="3"/>
  <c r="AF27" i="3"/>
  <c r="I53" i="4" s="1"/>
  <c r="I48" i="15" s="1"/>
  <c r="AE27" i="3"/>
  <c r="AD27" i="3"/>
  <c r="AC27" i="3"/>
  <c r="AB27" i="3"/>
  <c r="AA27" i="3"/>
  <c r="O67" i="2" s="1"/>
  <c r="Z27" i="3"/>
  <c r="N67" i="2" s="1"/>
  <c r="Y27" i="3"/>
  <c r="O53" i="4" s="1"/>
  <c r="X27" i="3"/>
  <c r="W27" i="3"/>
  <c r="V27" i="3"/>
  <c r="U27" i="3"/>
  <c r="T27" i="3"/>
  <c r="S27" i="3"/>
  <c r="R27" i="3"/>
  <c r="Q27" i="3"/>
  <c r="P27" i="3"/>
  <c r="M53" i="4" s="1"/>
  <c r="O27" i="3"/>
  <c r="N27" i="3"/>
  <c r="M27" i="3"/>
  <c r="L27" i="3"/>
  <c r="L53" i="4" s="1"/>
  <c r="K27" i="3"/>
  <c r="K53" i="4" s="1"/>
  <c r="J27" i="3"/>
  <c r="J53" i="4" s="1"/>
  <c r="J48" i="15" s="1"/>
  <c r="I27" i="3"/>
  <c r="F53" i="4" s="1"/>
  <c r="F48" i="15" s="1"/>
  <c r="H27" i="3"/>
  <c r="G27" i="3"/>
  <c r="F27" i="3"/>
  <c r="E27" i="3"/>
  <c r="D53" i="4" s="1"/>
  <c r="D27" i="3"/>
  <c r="AI26" i="3"/>
  <c r="AH26" i="3"/>
  <c r="AG26" i="3"/>
  <c r="AF26" i="3"/>
  <c r="AE26" i="3"/>
  <c r="AD26" i="3"/>
  <c r="AC26" i="3"/>
  <c r="AB26" i="3"/>
  <c r="AA26" i="3"/>
  <c r="G52" i="4" s="1"/>
  <c r="Z26" i="3"/>
  <c r="N66" i="2" s="1"/>
  <c r="Y26" i="3"/>
  <c r="O52" i="4" s="1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L52" i="4" s="1"/>
  <c r="K26" i="3"/>
  <c r="K52" i="4" s="1"/>
  <c r="J26" i="3"/>
  <c r="G66" i="2" s="1"/>
  <c r="I26" i="3"/>
  <c r="F66" i="2" s="1"/>
  <c r="H26" i="3"/>
  <c r="G26" i="3"/>
  <c r="F26" i="3"/>
  <c r="E26" i="3"/>
  <c r="D52" i="4" s="1"/>
  <c r="D26" i="3"/>
  <c r="AI25" i="3"/>
  <c r="AH25" i="3"/>
  <c r="AG25" i="3"/>
  <c r="AF25" i="3"/>
  <c r="AE25" i="3"/>
  <c r="AD25" i="3"/>
  <c r="AC25" i="3"/>
  <c r="AB25" i="3"/>
  <c r="AA25" i="3"/>
  <c r="O65" i="2" s="1"/>
  <c r="Z25" i="3"/>
  <c r="P51" i="4" s="1"/>
  <c r="Y25" i="3"/>
  <c r="L65" i="2" s="1"/>
  <c r="X25" i="3"/>
  <c r="N51" i="4" s="1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K51" i="4" s="1"/>
  <c r="J25" i="3"/>
  <c r="J51" i="4" s="1"/>
  <c r="I25" i="3"/>
  <c r="F65" i="2" s="1"/>
  <c r="H25" i="3"/>
  <c r="G25" i="3"/>
  <c r="F25" i="3"/>
  <c r="E25" i="3"/>
  <c r="D51" i="4" s="1"/>
  <c r="D25" i="3"/>
  <c r="AI24" i="3"/>
  <c r="AH24" i="3"/>
  <c r="AG24" i="3"/>
  <c r="AF24" i="3"/>
  <c r="I50" i="4" s="1"/>
  <c r="AE24" i="3"/>
  <c r="AD24" i="3"/>
  <c r="AC24" i="3"/>
  <c r="AB24" i="3"/>
  <c r="AA24" i="3"/>
  <c r="G50" i="4" s="1"/>
  <c r="Z24" i="3"/>
  <c r="P50" i="4" s="1"/>
  <c r="Y24" i="3"/>
  <c r="O50" i="4" s="1"/>
  <c r="X24" i="3"/>
  <c r="N50" i="4" s="1"/>
  <c r="W24" i="3"/>
  <c r="V24" i="3"/>
  <c r="U24" i="3"/>
  <c r="T24" i="3"/>
  <c r="S24" i="3"/>
  <c r="R24" i="3"/>
  <c r="Q24" i="3"/>
  <c r="P24" i="3"/>
  <c r="M50" i="4" s="1"/>
  <c r="O24" i="3"/>
  <c r="N24" i="3"/>
  <c r="M24" i="3"/>
  <c r="L24" i="3"/>
  <c r="L50" i="4" s="1"/>
  <c r="K24" i="3"/>
  <c r="J24" i="3"/>
  <c r="G64" i="2" s="1"/>
  <c r="I24" i="3"/>
  <c r="F64" i="2" s="1"/>
  <c r="H24" i="3"/>
  <c r="G24" i="3"/>
  <c r="F24" i="3"/>
  <c r="E24" i="3"/>
  <c r="D50" i="4" s="1"/>
  <c r="D24" i="3"/>
  <c r="AI23" i="3"/>
  <c r="AH23" i="3"/>
  <c r="AG23" i="3"/>
  <c r="AF23" i="3"/>
  <c r="I49" i="4" s="1"/>
  <c r="I47" i="15" s="1"/>
  <c r="AE23" i="3"/>
  <c r="AD23" i="3"/>
  <c r="AC23" i="3"/>
  <c r="AB23" i="3"/>
  <c r="AA23" i="3"/>
  <c r="G49" i="4" s="1"/>
  <c r="Z23" i="3"/>
  <c r="N63" i="2" s="1"/>
  <c r="Y23" i="3"/>
  <c r="L63" i="2" s="1"/>
  <c r="X23" i="3"/>
  <c r="K63" i="2" s="1"/>
  <c r="W23" i="3"/>
  <c r="V23" i="3"/>
  <c r="U23" i="3"/>
  <c r="T23" i="3"/>
  <c r="S23" i="3"/>
  <c r="R23" i="3"/>
  <c r="Q23" i="3"/>
  <c r="P23" i="3"/>
  <c r="M49" i="4" s="1"/>
  <c r="M47" i="15" s="1"/>
  <c r="O23" i="3"/>
  <c r="N23" i="3"/>
  <c r="M23" i="3"/>
  <c r="L23" i="3"/>
  <c r="L49" i="4" s="1"/>
  <c r="K23" i="3"/>
  <c r="K49" i="4" s="1"/>
  <c r="J23" i="3"/>
  <c r="J49" i="4" s="1"/>
  <c r="I23" i="3"/>
  <c r="F49" i="4" s="1"/>
  <c r="H23" i="3"/>
  <c r="G23" i="3"/>
  <c r="F23" i="3"/>
  <c r="E23" i="3"/>
  <c r="D49" i="4" s="1"/>
  <c r="D47" i="15" s="1"/>
  <c r="D23" i="3"/>
  <c r="AI22" i="3"/>
  <c r="AH22" i="3"/>
  <c r="AG22" i="3"/>
  <c r="AF22" i="3"/>
  <c r="AE22" i="3"/>
  <c r="AD22" i="3"/>
  <c r="AC22" i="3"/>
  <c r="AB22" i="3"/>
  <c r="AA22" i="3"/>
  <c r="G48" i="4" s="1"/>
  <c r="G46" i="15" s="1"/>
  <c r="Z22" i="3"/>
  <c r="P48" i="4" s="1"/>
  <c r="P46" i="15" s="1"/>
  <c r="Y22" i="3"/>
  <c r="L62" i="2" s="1"/>
  <c r="X22" i="3"/>
  <c r="N48" i="4" s="1"/>
  <c r="N46" i="15" s="1"/>
  <c r="W22" i="3"/>
  <c r="V22" i="3"/>
  <c r="U22" i="3"/>
  <c r="T22" i="3"/>
  <c r="S22" i="3"/>
  <c r="R22" i="3"/>
  <c r="Q22" i="3"/>
  <c r="P22" i="3"/>
  <c r="J62" i="2" s="1"/>
  <c r="O22" i="3"/>
  <c r="N22" i="3"/>
  <c r="M22" i="3"/>
  <c r="L22" i="3"/>
  <c r="L48" i="4" s="1"/>
  <c r="L46" i="15" s="1"/>
  <c r="K22" i="3"/>
  <c r="K48" i="4" s="1"/>
  <c r="K46" i="15" s="1"/>
  <c r="J22" i="3"/>
  <c r="J48" i="4" s="1"/>
  <c r="J46" i="15" s="1"/>
  <c r="I22" i="3"/>
  <c r="F48" i="4" s="1"/>
  <c r="F46" i="15" s="1"/>
  <c r="H22" i="3"/>
  <c r="G22" i="3"/>
  <c r="F22" i="3"/>
  <c r="E22" i="3"/>
  <c r="D62" i="2" s="1"/>
  <c r="D22" i="3"/>
  <c r="AI21" i="3"/>
  <c r="AH21" i="3"/>
  <c r="AG21" i="3"/>
  <c r="AF21" i="3"/>
  <c r="I47" i="4" s="1"/>
  <c r="I45" i="15" s="1"/>
  <c r="AE21" i="3"/>
  <c r="AD21" i="3"/>
  <c r="AC21" i="3"/>
  <c r="AB21" i="3"/>
  <c r="AA21" i="3"/>
  <c r="G47" i="4" s="1"/>
  <c r="G45" i="15" s="1"/>
  <c r="Z21" i="3"/>
  <c r="P47" i="4" s="1"/>
  <c r="P45" i="15" s="1"/>
  <c r="Y21" i="3"/>
  <c r="L61" i="2" s="1"/>
  <c r="X21" i="3"/>
  <c r="K61" i="2" s="1"/>
  <c r="W21" i="3"/>
  <c r="V21" i="3"/>
  <c r="U21" i="3"/>
  <c r="T21" i="3"/>
  <c r="S21" i="3"/>
  <c r="R21" i="3"/>
  <c r="Q21" i="3"/>
  <c r="P21" i="3"/>
  <c r="M47" i="4" s="1"/>
  <c r="M45" i="15" s="1"/>
  <c r="O21" i="3"/>
  <c r="N21" i="3"/>
  <c r="M21" i="3"/>
  <c r="L21" i="3"/>
  <c r="K21" i="3"/>
  <c r="K47" i="4" s="1"/>
  <c r="K45" i="15" s="1"/>
  <c r="J21" i="3"/>
  <c r="J47" i="4" s="1"/>
  <c r="J45" i="15" s="1"/>
  <c r="I21" i="3"/>
  <c r="F47" i="4" s="1"/>
  <c r="F45" i="15" s="1"/>
  <c r="H21" i="3"/>
  <c r="G21" i="3"/>
  <c r="F21" i="3"/>
  <c r="E21" i="3"/>
  <c r="D61" i="2" s="1"/>
  <c r="D21" i="3"/>
  <c r="AI20" i="3"/>
  <c r="AH20" i="3"/>
  <c r="AG20" i="3"/>
  <c r="AF20" i="3"/>
  <c r="R60" i="2" s="1"/>
  <c r="AE20" i="3"/>
  <c r="AD20" i="3"/>
  <c r="AC20" i="3"/>
  <c r="AB20" i="3"/>
  <c r="AA20" i="3"/>
  <c r="G46" i="4" s="1"/>
  <c r="G44" i="15" s="1"/>
  <c r="Z20" i="3"/>
  <c r="P46" i="4" s="1"/>
  <c r="P44" i="15" s="1"/>
  <c r="Y20" i="3"/>
  <c r="L60" i="2" s="1"/>
  <c r="X20" i="3"/>
  <c r="K60" i="2" s="1"/>
  <c r="W20" i="3"/>
  <c r="V20" i="3"/>
  <c r="U20" i="3"/>
  <c r="T20" i="3"/>
  <c r="S20" i="3"/>
  <c r="R20" i="3"/>
  <c r="Q20" i="3"/>
  <c r="P20" i="3"/>
  <c r="M46" i="4" s="1"/>
  <c r="M44" i="15" s="1"/>
  <c r="O20" i="3"/>
  <c r="N20" i="3"/>
  <c r="M20" i="3"/>
  <c r="L20" i="3"/>
  <c r="L46" i="4" s="1"/>
  <c r="L44" i="15" s="1"/>
  <c r="K20" i="3"/>
  <c r="K46" i="4" s="1"/>
  <c r="K44" i="15" s="1"/>
  <c r="J20" i="3"/>
  <c r="J46" i="4" s="1"/>
  <c r="J44" i="15" s="1"/>
  <c r="I20" i="3"/>
  <c r="F46" i="4" s="1"/>
  <c r="F44" i="15" s="1"/>
  <c r="H20" i="3"/>
  <c r="G20" i="3"/>
  <c r="F20" i="3"/>
  <c r="E20" i="3"/>
  <c r="D60" i="2" s="1"/>
  <c r="D20" i="3"/>
  <c r="AI19" i="3"/>
  <c r="AH19" i="3"/>
  <c r="AG19" i="3"/>
  <c r="AF19" i="3"/>
  <c r="I45" i="4" s="1"/>
  <c r="I43" i="15" s="1"/>
  <c r="AE19" i="3"/>
  <c r="AD19" i="3"/>
  <c r="AC19" i="3"/>
  <c r="AB19" i="3"/>
  <c r="AA19" i="3"/>
  <c r="G45" i="4" s="1"/>
  <c r="G43" i="15" s="1"/>
  <c r="Z19" i="3"/>
  <c r="P45" i="4" s="1"/>
  <c r="P43" i="15" s="1"/>
  <c r="Y19" i="3"/>
  <c r="O45" i="4" s="1"/>
  <c r="O43" i="15" s="1"/>
  <c r="X19" i="3"/>
  <c r="W19" i="3"/>
  <c r="V19" i="3"/>
  <c r="U19" i="3"/>
  <c r="T19" i="3"/>
  <c r="S19" i="3"/>
  <c r="R19" i="3"/>
  <c r="Q19" i="3"/>
  <c r="P19" i="3"/>
  <c r="M45" i="4" s="1"/>
  <c r="M43" i="15" s="1"/>
  <c r="O19" i="3"/>
  <c r="N19" i="3"/>
  <c r="M19" i="3"/>
  <c r="L19" i="3"/>
  <c r="L45" i="4" s="1"/>
  <c r="L43" i="15" s="1"/>
  <c r="K19" i="3"/>
  <c r="H59" i="2" s="1"/>
  <c r="J19" i="3"/>
  <c r="G59" i="2" s="1"/>
  <c r="I19" i="3"/>
  <c r="F45" i="4" s="1"/>
  <c r="F43" i="15" s="1"/>
  <c r="H19" i="3"/>
  <c r="G19" i="3"/>
  <c r="F19" i="3"/>
  <c r="E19" i="3"/>
  <c r="D45" i="4" s="1"/>
  <c r="D43" i="15" s="1"/>
  <c r="D19" i="3"/>
  <c r="AI18" i="3"/>
  <c r="AH18" i="3"/>
  <c r="AG18" i="3"/>
  <c r="AF18" i="3"/>
  <c r="R58" i="2" s="1"/>
  <c r="AE18" i="3"/>
  <c r="AD18" i="3"/>
  <c r="AC18" i="3"/>
  <c r="AB18" i="3"/>
  <c r="AA18" i="3"/>
  <c r="G44" i="4" s="1"/>
  <c r="G42" i="15" s="1"/>
  <c r="Z18" i="3"/>
  <c r="P44" i="4" s="1"/>
  <c r="P42" i="15" s="1"/>
  <c r="Y18" i="3"/>
  <c r="O44" i="4" s="1"/>
  <c r="O42" i="15" s="1"/>
  <c r="X18" i="3"/>
  <c r="N44" i="4" s="1"/>
  <c r="N42" i="15" s="1"/>
  <c r="W18" i="3"/>
  <c r="V18" i="3"/>
  <c r="U18" i="3"/>
  <c r="T18" i="3"/>
  <c r="S18" i="3"/>
  <c r="R18" i="3"/>
  <c r="Q18" i="3"/>
  <c r="P18" i="3"/>
  <c r="O18" i="3"/>
  <c r="N18" i="3"/>
  <c r="M18" i="3"/>
  <c r="L18" i="3"/>
  <c r="L44" i="4" s="1"/>
  <c r="L42" i="15" s="1"/>
  <c r="K18" i="3"/>
  <c r="K44" i="4" s="1"/>
  <c r="K42" i="15" s="1"/>
  <c r="J18" i="3"/>
  <c r="J44" i="4" s="1"/>
  <c r="J42" i="15" s="1"/>
  <c r="I18" i="3"/>
  <c r="F44" i="4" s="1"/>
  <c r="F42" i="15" s="1"/>
  <c r="H18" i="3"/>
  <c r="G18" i="3"/>
  <c r="F18" i="3"/>
  <c r="E18" i="3"/>
  <c r="D58" i="2" s="1"/>
  <c r="D18" i="3"/>
  <c r="AI17" i="3"/>
  <c r="AH17" i="3"/>
  <c r="AG17" i="3"/>
  <c r="AF17" i="3"/>
  <c r="I43" i="4" s="1"/>
  <c r="AE17" i="3"/>
  <c r="AD17" i="3"/>
  <c r="AC17" i="3"/>
  <c r="AB17" i="3"/>
  <c r="AA17" i="3"/>
  <c r="G43" i="4" s="1"/>
  <c r="Z17" i="3"/>
  <c r="N57" i="2" s="1"/>
  <c r="Y17" i="3"/>
  <c r="O43" i="4" s="1"/>
  <c r="X17" i="3"/>
  <c r="N43" i="4" s="1"/>
  <c r="N41" i="15" s="1"/>
  <c r="W17" i="3"/>
  <c r="V17" i="3"/>
  <c r="U17" i="3"/>
  <c r="T17" i="3"/>
  <c r="S17" i="3"/>
  <c r="R17" i="3"/>
  <c r="Q17" i="3"/>
  <c r="P17" i="3"/>
  <c r="M43" i="4" s="1"/>
  <c r="O17" i="3"/>
  <c r="N17" i="3"/>
  <c r="M17" i="3"/>
  <c r="L17" i="3"/>
  <c r="I57" i="2" s="1"/>
  <c r="K17" i="3"/>
  <c r="K43" i="4" s="1"/>
  <c r="J17" i="3"/>
  <c r="J43" i="4" s="1"/>
  <c r="J41" i="15" s="1"/>
  <c r="I17" i="3"/>
  <c r="F43" i="4" s="1"/>
  <c r="H17" i="3"/>
  <c r="G17" i="3"/>
  <c r="F17" i="3"/>
  <c r="E17" i="3"/>
  <c r="D57" i="2" s="1"/>
  <c r="D17" i="3"/>
  <c r="AI16" i="3"/>
  <c r="AH16" i="3"/>
  <c r="AG16" i="3"/>
  <c r="AF16" i="3"/>
  <c r="I42" i="4" s="1"/>
  <c r="AE16" i="3"/>
  <c r="AD16" i="3"/>
  <c r="AC16" i="3"/>
  <c r="AB16" i="3"/>
  <c r="AA16" i="3"/>
  <c r="G42" i="4" s="1"/>
  <c r="G40" i="15" s="1"/>
  <c r="Z16" i="3"/>
  <c r="P42" i="4" s="1"/>
  <c r="Y16" i="3"/>
  <c r="L56" i="2" s="1"/>
  <c r="X16" i="3"/>
  <c r="N42" i="4" s="1"/>
  <c r="W16" i="3"/>
  <c r="V16" i="3"/>
  <c r="U16" i="3"/>
  <c r="T16" i="3"/>
  <c r="S16" i="3"/>
  <c r="R16" i="3"/>
  <c r="Q16" i="3"/>
  <c r="P16" i="3"/>
  <c r="M42" i="4" s="1"/>
  <c r="O16" i="3"/>
  <c r="N16" i="3"/>
  <c r="M16" i="3"/>
  <c r="L16" i="3"/>
  <c r="I56" i="2" s="1"/>
  <c r="K16" i="3"/>
  <c r="K42" i="4" s="1"/>
  <c r="K40" i="15" s="1"/>
  <c r="J16" i="3"/>
  <c r="J42" i="4" s="1"/>
  <c r="I16" i="3"/>
  <c r="F42" i="4" s="1"/>
  <c r="H16" i="3"/>
  <c r="G16" i="3"/>
  <c r="F16" i="3"/>
  <c r="E16" i="3"/>
  <c r="D42" i="4" s="1"/>
  <c r="D40" i="15" s="1"/>
  <c r="D16" i="3"/>
  <c r="AI15" i="3"/>
  <c r="AH15" i="3"/>
  <c r="AG15" i="3"/>
  <c r="AF15" i="3"/>
  <c r="I41" i="4" s="1"/>
  <c r="I39" i="15" s="1"/>
  <c r="AE15" i="3"/>
  <c r="AD15" i="3"/>
  <c r="AC15" i="3"/>
  <c r="AB15" i="3"/>
  <c r="AA15" i="3"/>
  <c r="Z15" i="3"/>
  <c r="P41" i="4" s="1"/>
  <c r="P39" i="15" s="1"/>
  <c r="Y15" i="3"/>
  <c r="O41" i="4" s="1"/>
  <c r="O39" i="15" s="1"/>
  <c r="X15" i="3"/>
  <c r="K55" i="2" s="1"/>
  <c r="W15" i="3"/>
  <c r="V15" i="3"/>
  <c r="U15" i="3"/>
  <c r="T15" i="3"/>
  <c r="S15" i="3"/>
  <c r="R15" i="3"/>
  <c r="Q15" i="3"/>
  <c r="P15" i="3"/>
  <c r="M41" i="4" s="1"/>
  <c r="M39" i="15" s="1"/>
  <c r="O15" i="3"/>
  <c r="N15" i="3"/>
  <c r="M15" i="3"/>
  <c r="L15" i="3"/>
  <c r="K15" i="3"/>
  <c r="K41" i="4" s="1"/>
  <c r="K39" i="15" s="1"/>
  <c r="J15" i="3"/>
  <c r="G55" i="2" s="1"/>
  <c r="I15" i="3"/>
  <c r="F41" i="4" s="1"/>
  <c r="F39" i="15" s="1"/>
  <c r="H15" i="3"/>
  <c r="G15" i="3"/>
  <c r="F15" i="3"/>
  <c r="E15" i="3"/>
  <c r="D41" i="4" s="1"/>
  <c r="D39" i="15" s="1"/>
  <c r="D15" i="3"/>
  <c r="AI14" i="3"/>
  <c r="AH14" i="3"/>
  <c r="AG14" i="3"/>
  <c r="AF14" i="3"/>
  <c r="AE14" i="3"/>
  <c r="AD14" i="3"/>
  <c r="AC14" i="3"/>
  <c r="AB14" i="3"/>
  <c r="AA14" i="3"/>
  <c r="G40" i="4" s="1"/>
  <c r="G38" i="15" s="1"/>
  <c r="Z14" i="3"/>
  <c r="P40" i="4" s="1"/>
  <c r="P38" i="15" s="1"/>
  <c r="Y14" i="3"/>
  <c r="L54" i="2" s="1"/>
  <c r="X14" i="3"/>
  <c r="N40" i="4" s="1"/>
  <c r="N38" i="15" s="1"/>
  <c r="W14" i="3"/>
  <c r="V14" i="3"/>
  <c r="U14" i="3"/>
  <c r="T14" i="3"/>
  <c r="S14" i="3"/>
  <c r="R14" i="3"/>
  <c r="Q14" i="3"/>
  <c r="P14" i="3"/>
  <c r="J54" i="2" s="1"/>
  <c r="O14" i="3"/>
  <c r="N14" i="3"/>
  <c r="M14" i="3"/>
  <c r="L14" i="3"/>
  <c r="L40" i="4" s="1"/>
  <c r="L38" i="15" s="1"/>
  <c r="K14" i="3"/>
  <c r="K40" i="4" s="1"/>
  <c r="K38" i="15" s="1"/>
  <c r="J14" i="3"/>
  <c r="J40" i="4" s="1"/>
  <c r="J38" i="15" s="1"/>
  <c r="I14" i="3"/>
  <c r="F54" i="2" s="1"/>
  <c r="H14" i="3"/>
  <c r="G14" i="3"/>
  <c r="F14" i="3"/>
  <c r="E14" i="3"/>
  <c r="D40" i="4" s="1"/>
  <c r="D38" i="15" s="1"/>
  <c r="D14" i="3"/>
  <c r="AI13" i="3"/>
  <c r="AH13" i="3"/>
  <c r="AG13" i="3"/>
  <c r="AF13" i="3"/>
  <c r="I39" i="4" s="1"/>
  <c r="AE13" i="3"/>
  <c r="AD13" i="3"/>
  <c r="AC13" i="3"/>
  <c r="AB13" i="3"/>
  <c r="AA13" i="3"/>
  <c r="G39" i="4" s="1"/>
  <c r="Z13" i="3"/>
  <c r="P39" i="4" s="1"/>
  <c r="Y13" i="3"/>
  <c r="L53" i="2" s="1"/>
  <c r="X13" i="3"/>
  <c r="N39" i="4" s="1"/>
  <c r="W13" i="3"/>
  <c r="V13" i="3"/>
  <c r="U13" i="3"/>
  <c r="T13" i="3"/>
  <c r="S13" i="3"/>
  <c r="R13" i="3"/>
  <c r="Q13" i="3"/>
  <c r="P13" i="3"/>
  <c r="M39" i="4" s="1"/>
  <c r="O13" i="3"/>
  <c r="N13" i="3"/>
  <c r="M13" i="3"/>
  <c r="L13" i="3"/>
  <c r="K13" i="3"/>
  <c r="K39" i="4" s="1"/>
  <c r="J13" i="3"/>
  <c r="G53" i="2" s="1"/>
  <c r="I13" i="3"/>
  <c r="F53" i="2" s="1"/>
  <c r="H13" i="3"/>
  <c r="G13" i="3"/>
  <c r="F13" i="3"/>
  <c r="E13" i="3"/>
  <c r="D39" i="4" s="1"/>
  <c r="D13" i="3"/>
  <c r="AI12" i="3"/>
  <c r="AH12" i="3"/>
  <c r="AG12" i="3"/>
  <c r="AF12" i="3"/>
  <c r="R52" i="2" s="1"/>
  <c r="AE12" i="3"/>
  <c r="AD12" i="3"/>
  <c r="AC12" i="3"/>
  <c r="AB12" i="3"/>
  <c r="AA12" i="3"/>
  <c r="G38" i="4" s="1"/>
  <c r="G37" i="15" s="1"/>
  <c r="Z12" i="3"/>
  <c r="Y12" i="3"/>
  <c r="O38" i="4" s="1"/>
  <c r="O37" i="15" s="1"/>
  <c r="X12" i="3"/>
  <c r="N38" i="4" s="1"/>
  <c r="N37" i="15" s="1"/>
  <c r="W12" i="3"/>
  <c r="V12" i="3"/>
  <c r="U12" i="3"/>
  <c r="T12" i="3"/>
  <c r="S12" i="3"/>
  <c r="R12" i="3"/>
  <c r="Q12" i="3"/>
  <c r="P12" i="3"/>
  <c r="J52" i="2" s="1"/>
  <c r="O12" i="3"/>
  <c r="N12" i="3"/>
  <c r="M12" i="3"/>
  <c r="L12" i="3"/>
  <c r="L38" i="4" s="1"/>
  <c r="L37" i="15" s="1"/>
  <c r="K12" i="3"/>
  <c r="K38" i="4" s="1"/>
  <c r="K37" i="15" s="1"/>
  <c r="J12" i="3"/>
  <c r="G52" i="2" s="1"/>
  <c r="I12" i="3"/>
  <c r="F38" i="4" s="1"/>
  <c r="F37" i="15" s="1"/>
  <c r="H12" i="3"/>
  <c r="G12" i="3"/>
  <c r="F12" i="3"/>
  <c r="E12" i="3"/>
  <c r="D38" i="4" s="1"/>
  <c r="D37" i="15" s="1"/>
  <c r="D12" i="3"/>
  <c r="AI11" i="3"/>
  <c r="AH11" i="3"/>
  <c r="AG11" i="3"/>
  <c r="AF11" i="3"/>
  <c r="I37" i="4" s="1"/>
  <c r="I36" i="15" s="1"/>
  <c r="AE11" i="3"/>
  <c r="AD11" i="3"/>
  <c r="AC11" i="3"/>
  <c r="AB11" i="3"/>
  <c r="AA11" i="3"/>
  <c r="G37" i="4" s="1"/>
  <c r="G36" i="15" s="1"/>
  <c r="Z11" i="3"/>
  <c r="P37" i="4" s="1"/>
  <c r="P36" i="15" s="1"/>
  <c r="Y11" i="3"/>
  <c r="L51" i="2" s="1"/>
  <c r="X11" i="3"/>
  <c r="W11" i="3"/>
  <c r="V11" i="3"/>
  <c r="U11" i="3"/>
  <c r="T11" i="3"/>
  <c r="S11" i="3"/>
  <c r="R11" i="3"/>
  <c r="Q11" i="3"/>
  <c r="P11" i="3"/>
  <c r="M37" i="4" s="1"/>
  <c r="M36" i="15" s="1"/>
  <c r="O11" i="3"/>
  <c r="N11" i="3"/>
  <c r="M11" i="3"/>
  <c r="L11" i="3"/>
  <c r="L37" i="4" s="1"/>
  <c r="L36" i="15" s="1"/>
  <c r="K11" i="3"/>
  <c r="H51" i="2" s="1"/>
  <c r="J11" i="3"/>
  <c r="J37" i="4" s="1"/>
  <c r="J36" i="15" s="1"/>
  <c r="I11" i="3"/>
  <c r="F37" i="4" s="1"/>
  <c r="F36" i="15" s="1"/>
  <c r="H11" i="3"/>
  <c r="G11" i="3"/>
  <c r="F11" i="3"/>
  <c r="E11" i="3"/>
  <c r="D37" i="4" s="1"/>
  <c r="D36" i="15" s="1"/>
  <c r="D11" i="3"/>
  <c r="AI10" i="3"/>
  <c r="AH10" i="3"/>
  <c r="AG10" i="3"/>
  <c r="AF10" i="3"/>
  <c r="R50" i="2" s="1"/>
  <c r="AE10" i="3"/>
  <c r="AD10" i="3"/>
  <c r="AC10" i="3"/>
  <c r="AB10" i="3"/>
  <c r="AA10" i="3"/>
  <c r="G36" i="4" s="1"/>
  <c r="G35" i="15" s="1"/>
  <c r="Z10" i="3"/>
  <c r="P36" i="4" s="1"/>
  <c r="P35" i="15" s="1"/>
  <c r="Y10" i="3"/>
  <c r="O36" i="4" s="1"/>
  <c r="O35" i="15" s="1"/>
  <c r="X10" i="3"/>
  <c r="N36" i="4" s="1"/>
  <c r="N35" i="15" s="1"/>
  <c r="W10" i="3"/>
  <c r="V10" i="3"/>
  <c r="U10" i="3"/>
  <c r="T10" i="3"/>
  <c r="S10" i="3"/>
  <c r="R10" i="3"/>
  <c r="Q10" i="3"/>
  <c r="P10" i="3"/>
  <c r="O10" i="3"/>
  <c r="N10" i="3"/>
  <c r="M10" i="3"/>
  <c r="L10" i="3"/>
  <c r="L36" i="4" s="1"/>
  <c r="L35" i="15" s="1"/>
  <c r="K10" i="3"/>
  <c r="K36" i="4" s="1"/>
  <c r="K35" i="15" s="1"/>
  <c r="J10" i="3"/>
  <c r="J36" i="4" s="1"/>
  <c r="J35" i="15" s="1"/>
  <c r="I10" i="3"/>
  <c r="F36" i="4" s="1"/>
  <c r="F35" i="15" s="1"/>
  <c r="H10" i="3"/>
  <c r="G10" i="3"/>
  <c r="F10" i="3"/>
  <c r="E10" i="3"/>
  <c r="D36" i="4" s="1"/>
  <c r="D35" i="15" s="1"/>
  <c r="D10" i="3"/>
  <c r="AI9" i="3"/>
  <c r="AH9" i="3"/>
  <c r="AG9" i="3"/>
  <c r="AF9" i="3"/>
  <c r="I35" i="4" s="1"/>
  <c r="I34" i="15" s="1"/>
  <c r="AE9" i="3"/>
  <c r="AD9" i="3"/>
  <c r="AC9" i="3"/>
  <c r="AB9" i="3"/>
  <c r="AA9" i="3"/>
  <c r="G35" i="4" s="1"/>
  <c r="G34" i="15" s="1"/>
  <c r="Z9" i="3"/>
  <c r="P35" i="4" s="1"/>
  <c r="P34" i="15" s="1"/>
  <c r="Y9" i="3"/>
  <c r="O35" i="4" s="1"/>
  <c r="O34" i="15" s="1"/>
  <c r="X9" i="3"/>
  <c r="N35" i="4" s="1"/>
  <c r="N34" i="15" s="1"/>
  <c r="W9" i="3"/>
  <c r="V9" i="3"/>
  <c r="U9" i="3"/>
  <c r="T9" i="3"/>
  <c r="S9" i="3"/>
  <c r="R9" i="3"/>
  <c r="Q9" i="3"/>
  <c r="P9" i="3"/>
  <c r="M35" i="4" s="1"/>
  <c r="M34" i="15" s="1"/>
  <c r="O9" i="3"/>
  <c r="N9" i="3"/>
  <c r="M9" i="3"/>
  <c r="L9" i="3"/>
  <c r="I49" i="2" s="1"/>
  <c r="K9" i="3"/>
  <c r="K35" i="4" s="1"/>
  <c r="K34" i="15" s="1"/>
  <c r="J9" i="3"/>
  <c r="J35" i="4" s="1"/>
  <c r="J34" i="15" s="1"/>
  <c r="I9" i="3"/>
  <c r="F35" i="4" s="1"/>
  <c r="F34" i="15" s="1"/>
  <c r="H9" i="3"/>
  <c r="G9" i="3"/>
  <c r="F9" i="3"/>
  <c r="E9" i="3"/>
  <c r="D35" i="4" s="1"/>
  <c r="D34" i="15" s="1"/>
  <c r="D9" i="3"/>
  <c r="AI8" i="3"/>
  <c r="AH8" i="3"/>
  <c r="AG8" i="3"/>
  <c r="AF8" i="3"/>
  <c r="I34" i="4" s="1"/>
  <c r="I33" i="15" s="1"/>
  <c r="AE8" i="3"/>
  <c r="AD8" i="3"/>
  <c r="AC8" i="3"/>
  <c r="AB8" i="3"/>
  <c r="AA8" i="3"/>
  <c r="G34" i="4" s="1"/>
  <c r="Z8" i="3"/>
  <c r="P34" i="4" s="1"/>
  <c r="P33" i="15" s="1"/>
  <c r="Y8" i="3"/>
  <c r="L48" i="2" s="1"/>
  <c r="X8" i="3"/>
  <c r="N34" i="4" s="1"/>
  <c r="W8" i="3"/>
  <c r="V8" i="3"/>
  <c r="U8" i="3"/>
  <c r="T8" i="3"/>
  <c r="S8" i="3"/>
  <c r="R8" i="3"/>
  <c r="Q8" i="3"/>
  <c r="P8" i="3"/>
  <c r="M34" i="4" s="1"/>
  <c r="M33" i="15" s="1"/>
  <c r="O8" i="3"/>
  <c r="N8" i="3"/>
  <c r="M8" i="3"/>
  <c r="L8" i="3"/>
  <c r="L34" i="4" s="1"/>
  <c r="K8" i="3"/>
  <c r="K34" i="4" s="1"/>
  <c r="K33" i="15" s="1"/>
  <c r="J8" i="3"/>
  <c r="G48" i="2" s="1"/>
  <c r="I8" i="3"/>
  <c r="F48" i="2" s="1"/>
  <c r="H8" i="3"/>
  <c r="G8" i="3"/>
  <c r="F8" i="3"/>
  <c r="E8" i="3"/>
  <c r="D34" i="4" s="1"/>
  <c r="D33" i="15" s="1"/>
  <c r="D8" i="3"/>
  <c r="AI7" i="3"/>
  <c r="AH7" i="3"/>
  <c r="AG7" i="3"/>
  <c r="AF7" i="3"/>
  <c r="I33" i="4" s="1"/>
  <c r="I32" i="15" s="1"/>
  <c r="AE7" i="3"/>
  <c r="AD7" i="3"/>
  <c r="AC7" i="3"/>
  <c r="AB7" i="3"/>
  <c r="AA7" i="3"/>
  <c r="Z7" i="3"/>
  <c r="N47" i="2" s="1"/>
  <c r="Y7" i="3"/>
  <c r="L47" i="2" s="1"/>
  <c r="X7" i="3"/>
  <c r="K47" i="2" s="1"/>
  <c r="W7" i="3"/>
  <c r="V7" i="3"/>
  <c r="U7" i="3"/>
  <c r="T7" i="3"/>
  <c r="S7" i="3"/>
  <c r="R7" i="3"/>
  <c r="Q7" i="3"/>
  <c r="P7" i="3"/>
  <c r="M33" i="4" s="1"/>
  <c r="M32" i="15" s="1"/>
  <c r="O7" i="3"/>
  <c r="N7" i="3"/>
  <c r="M7" i="3"/>
  <c r="L7" i="3"/>
  <c r="I47" i="2" s="1"/>
  <c r="K7" i="3"/>
  <c r="K33" i="4" s="1"/>
  <c r="K32" i="15" s="1"/>
  <c r="J7" i="3"/>
  <c r="J33" i="4" s="1"/>
  <c r="J32" i="15" s="1"/>
  <c r="I7" i="3"/>
  <c r="F47" i="2" s="1"/>
  <c r="H7" i="3"/>
  <c r="G7" i="3"/>
  <c r="F7" i="3"/>
  <c r="E7" i="3"/>
  <c r="D33" i="4" s="1"/>
  <c r="D32" i="15" s="1"/>
  <c r="D7" i="3"/>
  <c r="P14" i="4"/>
  <c r="O14" i="4"/>
  <c r="O13" i="15" s="1"/>
  <c r="J10" i="17" s="1"/>
  <c r="N14" i="4"/>
  <c r="N13" i="15" s="1"/>
  <c r="I10" i="17" s="1"/>
  <c r="M14" i="4"/>
  <c r="M13" i="15" s="1"/>
  <c r="H10" i="17" s="1"/>
  <c r="L14" i="4"/>
  <c r="L13" i="15" s="1"/>
  <c r="G10" i="17" s="1"/>
  <c r="K14" i="4"/>
  <c r="K13" i="15" s="1"/>
  <c r="F10" i="17" s="1"/>
  <c r="J14" i="4"/>
  <c r="J13" i="15" s="1"/>
  <c r="E10" i="17" s="1"/>
  <c r="I14" i="4"/>
  <c r="G14" i="4"/>
  <c r="F14" i="4"/>
  <c r="F13" i="15" s="1"/>
  <c r="E14" i="4"/>
  <c r="E13" i="15" s="1"/>
  <c r="D14" i="4"/>
  <c r="P13" i="4"/>
  <c r="P12" i="15" s="1"/>
  <c r="K9" i="17" s="1"/>
  <c r="O13" i="4"/>
  <c r="O12" i="15" s="1"/>
  <c r="J9" i="17" s="1"/>
  <c r="N13" i="4"/>
  <c r="N12" i="15" s="1"/>
  <c r="I9" i="17" s="1"/>
  <c r="M13" i="4"/>
  <c r="M12" i="15" s="1"/>
  <c r="H9" i="17" s="1"/>
  <c r="L13" i="4"/>
  <c r="L12" i="15" s="1"/>
  <c r="G9" i="17" s="1"/>
  <c r="K13" i="4"/>
  <c r="K12" i="15" s="1"/>
  <c r="F9" i="17" s="1"/>
  <c r="J13" i="4"/>
  <c r="J12" i="15" s="1"/>
  <c r="E9" i="17" s="1"/>
  <c r="I13" i="4"/>
  <c r="G13" i="4"/>
  <c r="F13" i="4"/>
  <c r="F12" i="15" s="1"/>
  <c r="E13" i="4"/>
  <c r="E12" i="15" s="1"/>
  <c r="D13" i="4"/>
  <c r="P12" i="4"/>
  <c r="P11" i="15" s="1"/>
  <c r="K8" i="17" s="1"/>
  <c r="O12" i="4"/>
  <c r="O11" i="15" s="1"/>
  <c r="J8" i="17" s="1"/>
  <c r="N12" i="4"/>
  <c r="N11" i="15" s="1"/>
  <c r="I8" i="17" s="1"/>
  <c r="M12" i="4"/>
  <c r="M11" i="15" s="1"/>
  <c r="H8" i="17" s="1"/>
  <c r="L12" i="4"/>
  <c r="L11" i="15" s="1"/>
  <c r="G8" i="17" s="1"/>
  <c r="K12" i="4"/>
  <c r="K11" i="15" s="1"/>
  <c r="F8" i="17" s="1"/>
  <c r="J12" i="4"/>
  <c r="J11" i="15" s="1"/>
  <c r="E8" i="17" s="1"/>
  <c r="I12" i="4"/>
  <c r="G12" i="4"/>
  <c r="F12" i="4"/>
  <c r="F11" i="15" s="1"/>
  <c r="E12" i="4"/>
  <c r="E11" i="15" s="1"/>
  <c r="D12" i="4"/>
  <c r="P11" i="4"/>
  <c r="P10" i="15" s="1"/>
  <c r="K7" i="17" s="1"/>
  <c r="O11" i="4"/>
  <c r="O10" i="15" s="1"/>
  <c r="J7" i="17" s="1"/>
  <c r="N11" i="4"/>
  <c r="N10" i="15" s="1"/>
  <c r="I7" i="17" s="1"/>
  <c r="M11" i="4"/>
  <c r="M10" i="15" s="1"/>
  <c r="H7" i="17" s="1"/>
  <c r="L11" i="4"/>
  <c r="L10" i="15" s="1"/>
  <c r="G7" i="17" s="1"/>
  <c r="K11" i="4"/>
  <c r="K10" i="15" s="1"/>
  <c r="F7" i="17" s="1"/>
  <c r="J11" i="4"/>
  <c r="J10" i="15" s="1"/>
  <c r="E7" i="17" s="1"/>
  <c r="I11" i="4"/>
  <c r="G11" i="4"/>
  <c r="F11" i="4"/>
  <c r="F10" i="15" s="1"/>
  <c r="E11" i="4"/>
  <c r="E10" i="15" s="1"/>
  <c r="D11" i="4"/>
  <c r="D6" i="10"/>
  <c r="O10" i="4"/>
  <c r="O9" i="15" s="1"/>
  <c r="J6" i="17" s="1"/>
  <c r="N10" i="4"/>
  <c r="N9" i="15" s="1"/>
  <c r="M10" i="4"/>
  <c r="L10" i="4"/>
  <c r="L9" i="15" s="1"/>
  <c r="K10" i="4"/>
  <c r="K9" i="15" s="1"/>
  <c r="F6" i="17" s="1"/>
  <c r="J10" i="4"/>
  <c r="J9" i="15" s="1"/>
  <c r="I10" i="4"/>
  <c r="G10" i="4"/>
  <c r="G9" i="15" s="1"/>
  <c r="F10" i="4"/>
  <c r="F9" i="15" s="1"/>
  <c r="E10" i="4"/>
  <c r="E9" i="15" s="1"/>
  <c r="D10" i="4"/>
  <c r="X9" i="4"/>
  <c r="B40" i="2"/>
  <c r="Q31" i="2"/>
  <c r="N31" i="2"/>
  <c r="O31" i="2" s="1"/>
  <c r="M31" i="2"/>
  <c r="K31" i="2"/>
  <c r="J31" i="2"/>
  <c r="I31" i="2"/>
  <c r="H31" i="2"/>
  <c r="G31" i="2"/>
  <c r="F31" i="2"/>
  <c r="E31" i="2"/>
  <c r="D31" i="2"/>
  <c r="C31" i="2"/>
  <c r="Q30" i="2"/>
  <c r="N30" i="2"/>
  <c r="O30" i="2" s="1"/>
  <c r="P30" i="2" s="1"/>
  <c r="M30" i="2"/>
  <c r="K30" i="2"/>
  <c r="J30" i="2"/>
  <c r="I30" i="2"/>
  <c r="H30" i="2"/>
  <c r="G30" i="2"/>
  <c r="F30" i="2"/>
  <c r="E30" i="2"/>
  <c r="D30" i="2"/>
  <c r="C30" i="2"/>
  <c r="Q29" i="2"/>
  <c r="N29" i="2"/>
  <c r="O29" i="2" s="1"/>
  <c r="M29" i="2"/>
  <c r="K29" i="2"/>
  <c r="J29" i="2"/>
  <c r="I29" i="2"/>
  <c r="H29" i="2"/>
  <c r="G29" i="2"/>
  <c r="F29" i="2"/>
  <c r="E29" i="2"/>
  <c r="D29" i="2"/>
  <c r="C29" i="2"/>
  <c r="Q28" i="2"/>
  <c r="N28" i="2"/>
  <c r="M28" i="2"/>
  <c r="K28" i="2"/>
  <c r="J28" i="2"/>
  <c r="I28" i="2"/>
  <c r="H28" i="2"/>
  <c r="G28" i="2"/>
  <c r="F28" i="2"/>
  <c r="E28" i="2"/>
  <c r="D28" i="2"/>
  <c r="C28" i="2"/>
  <c r="Q27" i="2"/>
  <c r="N27" i="2"/>
  <c r="O27" i="2" s="1"/>
  <c r="P27" i="2" s="1"/>
  <c r="M27" i="2"/>
  <c r="K27" i="2"/>
  <c r="J27" i="2"/>
  <c r="I27" i="2"/>
  <c r="H27" i="2"/>
  <c r="G27" i="2"/>
  <c r="F27" i="2"/>
  <c r="E27" i="2"/>
  <c r="D27" i="2"/>
  <c r="C27" i="2"/>
  <c r="B20" i="2"/>
  <c r="K51" i="15" l="1"/>
  <c r="BG206" i="7"/>
  <c r="BH206" i="7" s="1"/>
  <c r="G60" i="15"/>
  <c r="S65" i="15"/>
  <c r="S45" i="15"/>
  <c r="S51" i="15"/>
  <c r="S62" i="15"/>
  <c r="S60" i="15"/>
  <c r="S64" i="15"/>
  <c r="S48" i="15"/>
  <c r="S55" i="15"/>
  <c r="S57" i="15"/>
  <c r="S67" i="15"/>
  <c r="S49" i="15"/>
  <c r="S36" i="15"/>
  <c r="S50" i="15"/>
  <c r="S66" i="15"/>
  <c r="G47" i="15"/>
  <c r="G51" i="15"/>
  <c r="F14" i="15"/>
  <c r="S46" i="15"/>
  <c r="S44" i="15"/>
  <c r="P64" i="15"/>
  <c r="L14" i="15"/>
  <c r="G11" i="17" s="1"/>
  <c r="G6" i="17"/>
  <c r="J14" i="15"/>
  <c r="E11" i="17" s="1"/>
  <c r="E6" i="17"/>
  <c r="N14" i="15"/>
  <c r="I11" i="17" s="1"/>
  <c r="I6" i="17"/>
  <c r="K48" i="15"/>
  <c r="E14" i="15"/>
  <c r="P63" i="15"/>
  <c r="K41" i="15"/>
  <c r="O14" i="15"/>
  <c r="J11" i="17" s="1"/>
  <c r="K14" i="15"/>
  <c r="F11" i="17" s="1"/>
  <c r="K53" i="15"/>
  <c r="F53" i="15"/>
  <c r="N33" i="15"/>
  <c r="K64" i="15"/>
  <c r="L47" i="15"/>
  <c r="N66" i="15"/>
  <c r="G33" i="15"/>
  <c r="S37" i="4"/>
  <c r="S41" i="4"/>
  <c r="S42" i="4"/>
  <c r="S61" i="4"/>
  <c r="S64" i="4"/>
  <c r="S71" i="4"/>
  <c r="S38" i="4"/>
  <c r="S46" i="4"/>
  <c r="S59" i="4"/>
  <c r="S67" i="4"/>
  <c r="S53" i="4"/>
  <c r="S40" i="4"/>
  <c r="S39" i="4"/>
  <c r="S43" i="4"/>
  <c r="S49" i="4"/>
  <c r="S60" i="4"/>
  <c r="S35" i="4"/>
  <c r="S47" i="4"/>
  <c r="S72" i="4"/>
  <c r="S65" i="4"/>
  <c r="S74" i="4"/>
  <c r="S36" i="4"/>
  <c r="S44" i="4"/>
  <c r="S56" i="4"/>
  <c r="S63" i="4"/>
  <c r="S68" i="4"/>
  <c r="S76" i="4"/>
  <c r="N67" i="15"/>
  <c r="I67" i="15"/>
  <c r="D89" i="2"/>
  <c r="D75" i="4"/>
  <c r="D64" i="15" s="1"/>
  <c r="T34" i="15"/>
  <c r="Q34" i="15" s="1"/>
  <c r="U34" i="15"/>
  <c r="R34" i="15" s="1"/>
  <c r="T39" i="15"/>
  <c r="Q39" i="15" s="1"/>
  <c r="D9" i="15"/>
  <c r="D6" i="17" s="1"/>
  <c r="T10" i="4"/>
  <c r="C6" i="10"/>
  <c r="I9" i="15"/>
  <c r="M9" i="15"/>
  <c r="U10" i="4"/>
  <c r="R10" i="4" s="1"/>
  <c r="R9" i="15" s="1"/>
  <c r="M6" i="17" s="1"/>
  <c r="B7" i="10"/>
  <c r="D10" i="15"/>
  <c r="D7" i="17" s="1"/>
  <c r="C7" i="10"/>
  <c r="I10" i="15"/>
  <c r="B8" i="10"/>
  <c r="D11" i="15"/>
  <c r="D8" i="17" s="1"/>
  <c r="C8" i="10"/>
  <c r="I11" i="15"/>
  <c r="B9" i="10"/>
  <c r="D12" i="15"/>
  <c r="D9" i="17" s="1"/>
  <c r="C9" i="10"/>
  <c r="I12" i="15"/>
  <c r="B10" i="10"/>
  <c r="D13" i="15"/>
  <c r="D10" i="17" s="1"/>
  <c r="C10" i="10"/>
  <c r="I13" i="15"/>
  <c r="H11" i="4"/>
  <c r="H10" i="15" s="1"/>
  <c r="G10" i="15"/>
  <c r="H12" i="4"/>
  <c r="H11" i="15" s="1"/>
  <c r="G11" i="15"/>
  <c r="H13" i="4"/>
  <c r="H12" i="15" s="1"/>
  <c r="G12" i="15"/>
  <c r="H14" i="4"/>
  <c r="H13" i="15" s="1"/>
  <c r="G13" i="15"/>
  <c r="D10" i="10"/>
  <c r="P13" i="15"/>
  <c r="S32" i="15"/>
  <c r="S33" i="4"/>
  <c r="B6" i="10"/>
  <c r="D7" i="10"/>
  <c r="T11" i="4"/>
  <c r="Q11" i="4" s="1"/>
  <c r="D8" i="10"/>
  <c r="T12" i="4"/>
  <c r="Q12" i="4" s="1"/>
  <c r="D9" i="10"/>
  <c r="T13" i="4"/>
  <c r="Q13" i="4" s="1"/>
  <c r="S13" i="4"/>
  <c r="S12" i="15" s="1"/>
  <c r="N9" i="17" s="1"/>
  <c r="S11" i="4"/>
  <c r="S10" i="15" s="1"/>
  <c r="N7" i="17" s="1"/>
  <c r="S15" i="4"/>
  <c r="S12" i="4"/>
  <c r="S11" i="15" s="1"/>
  <c r="N8" i="17" s="1"/>
  <c r="S10" i="4"/>
  <c r="S14" i="4"/>
  <c r="S13" i="15" s="1"/>
  <c r="N10" i="17" s="1"/>
  <c r="F90" i="2"/>
  <c r="L96" i="2"/>
  <c r="D80" i="4"/>
  <c r="D67" i="15" s="1"/>
  <c r="P93" i="2"/>
  <c r="Q93" i="2" s="1"/>
  <c r="K69" i="4"/>
  <c r="O79" i="2"/>
  <c r="K77" i="4"/>
  <c r="K66" i="15" s="1"/>
  <c r="F83" i="2"/>
  <c r="H92" i="2"/>
  <c r="K64" i="4"/>
  <c r="K55" i="15" s="1"/>
  <c r="O75" i="4"/>
  <c r="O81" i="4"/>
  <c r="P89" i="2"/>
  <c r="Q89" i="2" s="1"/>
  <c r="H78" i="4"/>
  <c r="F87" i="2"/>
  <c r="P87" i="2"/>
  <c r="Q87" i="2" s="1"/>
  <c r="H74" i="4"/>
  <c r="O75" i="2"/>
  <c r="P88" i="2"/>
  <c r="Q88" i="2" s="1"/>
  <c r="O95" i="2"/>
  <c r="G71" i="4"/>
  <c r="G61" i="15" s="1"/>
  <c r="F79" i="4"/>
  <c r="F65" i="15" s="1"/>
  <c r="P75" i="2"/>
  <c r="P81" i="2"/>
  <c r="H69" i="4"/>
  <c r="H76" i="4"/>
  <c r="H79" i="4"/>
  <c r="P95" i="2"/>
  <c r="P96" i="2"/>
  <c r="Q96" i="2" s="1"/>
  <c r="H70" i="4"/>
  <c r="H72" i="4"/>
  <c r="H62" i="15" s="1"/>
  <c r="L28" i="2"/>
  <c r="L29" i="2"/>
  <c r="O81" i="2"/>
  <c r="L91" i="2"/>
  <c r="D95" i="2"/>
  <c r="K70" i="4"/>
  <c r="O80" i="4"/>
  <c r="U80" i="4" s="1"/>
  <c r="R80" i="4" s="1"/>
  <c r="Q32" i="2"/>
  <c r="D86" i="2"/>
  <c r="D93" i="2"/>
  <c r="F96" i="2"/>
  <c r="K65" i="4"/>
  <c r="K56" i="15" s="1"/>
  <c r="G73" i="4"/>
  <c r="F77" i="4"/>
  <c r="F66" i="15" s="1"/>
  <c r="K79" i="4"/>
  <c r="G82" i="4"/>
  <c r="D32" i="2"/>
  <c r="H32" i="2"/>
  <c r="M32" i="2"/>
  <c r="F32" i="2"/>
  <c r="J32" i="2"/>
  <c r="P31" i="2"/>
  <c r="H74" i="2"/>
  <c r="K63" i="4"/>
  <c r="K54" i="15" s="1"/>
  <c r="E32" i="2"/>
  <c r="I32" i="2"/>
  <c r="L31" i="2"/>
  <c r="O74" i="2"/>
  <c r="D79" i="2"/>
  <c r="O86" i="2"/>
  <c r="H88" i="2"/>
  <c r="D90" i="2"/>
  <c r="D92" i="2"/>
  <c r="L93" i="2"/>
  <c r="H95" i="2"/>
  <c r="H96" i="2"/>
  <c r="F64" i="4"/>
  <c r="F55" i="15" s="1"/>
  <c r="D71" i="4"/>
  <c r="D61" i="15" s="1"/>
  <c r="K73" i="4"/>
  <c r="K63" i="15" s="1"/>
  <c r="G75" i="4"/>
  <c r="G64" i="15" s="1"/>
  <c r="G77" i="4"/>
  <c r="H81" i="4"/>
  <c r="H82" i="4"/>
  <c r="C32" i="2"/>
  <c r="G32" i="2"/>
  <c r="K32" i="2"/>
  <c r="P29" i="2"/>
  <c r="L30" i="2"/>
  <c r="D67" i="2"/>
  <c r="L80" i="2"/>
  <c r="F89" i="2"/>
  <c r="O90" i="2"/>
  <c r="O92" i="2"/>
  <c r="F94" i="2"/>
  <c r="G62" i="4"/>
  <c r="G74" i="4"/>
  <c r="K80" i="4"/>
  <c r="K67" i="15" s="1"/>
  <c r="N69" i="4"/>
  <c r="K93" i="2"/>
  <c r="I77" i="4"/>
  <c r="I66" i="15" s="1"/>
  <c r="J86" i="2"/>
  <c r="I87" i="2"/>
  <c r="I67" i="4"/>
  <c r="I58" i="15" s="1"/>
  <c r="K88" i="2"/>
  <c r="I94" i="2"/>
  <c r="I81" i="4"/>
  <c r="T81" i="4" s="1"/>
  <c r="Q81" i="4" s="1"/>
  <c r="R72" i="2"/>
  <c r="K80" i="2"/>
  <c r="R84" i="2"/>
  <c r="R90" i="2"/>
  <c r="R92" i="2"/>
  <c r="J94" i="2"/>
  <c r="I95" i="2"/>
  <c r="M95" i="2" s="1"/>
  <c r="I96" i="2"/>
  <c r="L68" i="4"/>
  <c r="L59" i="15" s="1"/>
  <c r="L78" i="4"/>
  <c r="L67" i="15" s="1"/>
  <c r="M79" i="4"/>
  <c r="U79" i="4" s="1"/>
  <c r="R79" i="4" s="1"/>
  <c r="M81" i="4"/>
  <c r="I78" i="2"/>
  <c r="R82" i="2"/>
  <c r="R87" i="2"/>
  <c r="K91" i="2"/>
  <c r="J92" i="2"/>
  <c r="R94" i="2"/>
  <c r="J96" i="2"/>
  <c r="R96" i="2"/>
  <c r="M55" i="4"/>
  <c r="M50" i="15" s="1"/>
  <c r="N81" i="4"/>
  <c r="N64" i="15" s="1"/>
  <c r="I67" i="2"/>
  <c r="I81" i="2"/>
  <c r="K89" i="2"/>
  <c r="J90" i="2"/>
  <c r="K92" i="2"/>
  <c r="I93" i="2"/>
  <c r="K96" i="2"/>
  <c r="L78" i="2"/>
  <c r="L81" i="2"/>
  <c r="F84" i="2"/>
  <c r="L87" i="2"/>
  <c r="F88" i="2"/>
  <c r="D64" i="4"/>
  <c r="D55" i="15" s="1"/>
  <c r="F65" i="4"/>
  <c r="F56" i="15" s="1"/>
  <c r="F67" i="4"/>
  <c r="F58" i="15" s="1"/>
  <c r="D77" i="4"/>
  <c r="F92" i="2"/>
  <c r="L92" i="2"/>
  <c r="F95" i="2"/>
  <c r="D60" i="4"/>
  <c r="D52" i="15" s="1"/>
  <c r="F63" i="4"/>
  <c r="F54" i="15" s="1"/>
  <c r="D66" i="4"/>
  <c r="D57" i="15" s="1"/>
  <c r="D70" i="4"/>
  <c r="D60" i="15" s="1"/>
  <c r="O72" i="4"/>
  <c r="O62" i="15" s="1"/>
  <c r="O74" i="4"/>
  <c r="U74" i="4" s="1"/>
  <c r="R74" i="4" s="1"/>
  <c r="D82" i="4"/>
  <c r="T82" i="4" s="1"/>
  <c r="Q82" i="4" s="1"/>
  <c r="D81" i="2"/>
  <c r="L71" i="2"/>
  <c r="F75" i="2"/>
  <c r="L82" i="2"/>
  <c r="L85" i="2"/>
  <c r="D88" i="2"/>
  <c r="L90" i="2"/>
  <c r="F55" i="4"/>
  <c r="F50" i="15" s="1"/>
  <c r="F66" i="4"/>
  <c r="F57" i="15" s="1"/>
  <c r="P73" i="2"/>
  <c r="P76" i="2"/>
  <c r="Q76" i="2" s="1"/>
  <c r="P83" i="2"/>
  <c r="P86" i="2"/>
  <c r="H75" i="4"/>
  <c r="H77" i="4"/>
  <c r="H80" i="4"/>
  <c r="O73" i="2"/>
  <c r="H76" i="2"/>
  <c r="H80" i="2"/>
  <c r="H82" i="2"/>
  <c r="H85" i="2"/>
  <c r="H86" i="2"/>
  <c r="H89" i="2"/>
  <c r="P94" i="2"/>
  <c r="Q94" i="2" s="1"/>
  <c r="G68" i="4"/>
  <c r="G59" i="15" s="1"/>
  <c r="K76" i="4"/>
  <c r="G80" i="4"/>
  <c r="G67" i="15" s="1"/>
  <c r="H75" i="2"/>
  <c r="O84" i="2"/>
  <c r="G63" i="4"/>
  <c r="G54" i="15" s="1"/>
  <c r="G66" i="4"/>
  <c r="G57" i="15" s="1"/>
  <c r="G79" i="4"/>
  <c r="G65" i="15" s="1"/>
  <c r="O47" i="4"/>
  <c r="O45" i="15" s="1"/>
  <c r="F68" i="2"/>
  <c r="D73" i="2"/>
  <c r="L83" i="2"/>
  <c r="F86" i="2"/>
  <c r="F71" i="4"/>
  <c r="F61" i="15" s="1"/>
  <c r="D73" i="4"/>
  <c r="D63" i="15" s="1"/>
  <c r="F52" i="4"/>
  <c r="F40" i="15" s="1"/>
  <c r="D62" i="4"/>
  <c r="D48" i="15" s="1"/>
  <c r="L64" i="2"/>
  <c r="D70" i="2"/>
  <c r="L79" i="2"/>
  <c r="F82" i="2"/>
  <c r="D83" i="2"/>
  <c r="F50" i="4"/>
  <c r="F47" i="15" s="1"/>
  <c r="D58" i="4"/>
  <c r="D61" i="4"/>
  <c r="D68" i="4"/>
  <c r="D59" i="15" s="1"/>
  <c r="O70" i="4"/>
  <c r="O60" i="15" s="1"/>
  <c r="R83" i="2"/>
  <c r="M71" i="4"/>
  <c r="M61" i="15" s="1"/>
  <c r="J60" i="2"/>
  <c r="I75" i="2"/>
  <c r="R78" i="2"/>
  <c r="K81" i="2"/>
  <c r="I75" i="4"/>
  <c r="I62" i="2"/>
  <c r="R57" i="2"/>
  <c r="R63" i="2"/>
  <c r="I46" i="4"/>
  <c r="I44" i="15" s="1"/>
  <c r="J61" i="2"/>
  <c r="L43" i="4"/>
  <c r="D44" i="4"/>
  <c r="D42" i="15" s="1"/>
  <c r="D50" i="2"/>
  <c r="F55" i="2"/>
  <c r="F40" i="4"/>
  <c r="F38" i="15" s="1"/>
  <c r="F50" i="2"/>
  <c r="D66" i="2"/>
  <c r="L68" i="2"/>
  <c r="F73" i="2"/>
  <c r="O37" i="4"/>
  <c r="O36" i="15" s="1"/>
  <c r="D57" i="4"/>
  <c r="D51" i="15" s="1"/>
  <c r="F57" i="2"/>
  <c r="D63" i="2"/>
  <c r="F67" i="2"/>
  <c r="D46" i="4"/>
  <c r="D53" i="2"/>
  <c r="F72" i="2"/>
  <c r="L74" i="2"/>
  <c r="L77" i="2"/>
  <c r="F51" i="4"/>
  <c r="F41" i="15" s="1"/>
  <c r="F57" i="4"/>
  <c r="F51" i="15" s="1"/>
  <c r="O61" i="4"/>
  <c r="O53" i="15" s="1"/>
  <c r="O62" i="4"/>
  <c r="O48" i="15" s="1"/>
  <c r="F61" i="2"/>
  <c r="L70" i="2"/>
  <c r="O40" i="4"/>
  <c r="O38" i="15" s="1"/>
  <c r="D43" i="4"/>
  <c r="D41" i="15" s="1"/>
  <c r="O48" i="4"/>
  <c r="O46" i="15" s="1"/>
  <c r="D54" i="4"/>
  <c r="D49" i="15" s="1"/>
  <c r="F60" i="4"/>
  <c r="F52" i="15" s="1"/>
  <c r="D48" i="2"/>
  <c r="D54" i="2"/>
  <c r="D59" i="2"/>
  <c r="F62" i="2"/>
  <c r="D64" i="2"/>
  <c r="L66" i="2"/>
  <c r="L69" i="2"/>
  <c r="O49" i="4"/>
  <c r="O47" i="15" s="1"/>
  <c r="D55" i="4"/>
  <c r="D50" i="15" s="1"/>
  <c r="F56" i="4"/>
  <c r="F49" i="15" s="1"/>
  <c r="P66" i="2"/>
  <c r="H64" i="4"/>
  <c r="H55" i="15" s="1"/>
  <c r="P80" i="2"/>
  <c r="Q80" i="2" s="1"/>
  <c r="P85" i="2"/>
  <c r="Q85" i="2" s="1"/>
  <c r="H73" i="4"/>
  <c r="H63" i="15" s="1"/>
  <c r="P90" i="2"/>
  <c r="P91" i="2"/>
  <c r="Q91" i="2" s="1"/>
  <c r="P92" i="2"/>
  <c r="N32" i="2"/>
  <c r="L27" i="2"/>
  <c r="E77" i="4"/>
  <c r="E93" i="2"/>
  <c r="E94" i="2"/>
  <c r="E81" i="4"/>
  <c r="E96" i="2"/>
  <c r="O28" i="2"/>
  <c r="P28" i="2" s="1"/>
  <c r="D47" i="2"/>
  <c r="D52" i="2"/>
  <c r="D56" i="2"/>
  <c r="F59" i="2"/>
  <c r="F63" i="2"/>
  <c r="D65" i="2"/>
  <c r="L67" i="2"/>
  <c r="H71" i="2"/>
  <c r="L72" i="2"/>
  <c r="L73" i="2"/>
  <c r="F76" i="2"/>
  <c r="D77" i="2"/>
  <c r="O78" i="2"/>
  <c r="F39" i="4"/>
  <c r="K67" i="4"/>
  <c r="K58" i="15" s="1"/>
  <c r="I15" i="4"/>
  <c r="C11" i="10" s="1"/>
  <c r="M15" i="4"/>
  <c r="U14" i="4"/>
  <c r="R14" i="4" s="1"/>
  <c r="R13" i="15" s="1"/>
  <c r="M10" i="17" s="1"/>
  <c r="E15" i="4"/>
  <c r="J15" i="4"/>
  <c r="N15" i="4"/>
  <c r="D15" i="4"/>
  <c r="B11" i="10" s="1"/>
  <c r="L15" i="4"/>
  <c r="F15" i="4"/>
  <c r="K15" i="4"/>
  <c r="O15" i="4"/>
  <c r="U12" i="4"/>
  <c r="R12" i="4" s="1"/>
  <c r="R11" i="15" s="1"/>
  <c r="M8" i="17" s="1"/>
  <c r="G15" i="4"/>
  <c r="U13" i="4"/>
  <c r="R13" i="4" s="1"/>
  <c r="R12" i="15" s="1"/>
  <c r="M9" i="17" s="1"/>
  <c r="T14" i="4"/>
  <c r="Q14" i="4" s="1"/>
  <c r="F34" i="4"/>
  <c r="M38" i="4"/>
  <c r="J51" i="2"/>
  <c r="G54" i="4"/>
  <c r="F49" i="2"/>
  <c r="D51" i="2"/>
  <c r="F56" i="2"/>
  <c r="F60" i="2"/>
  <c r="E95" i="2"/>
  <c r="F33" i="4"/>
  <c r="F32" i="15" s="1"/>
  <c r="O39" i="4"/>
  <c r="J82" i="4"/>
  <c r="J66" i="15" s="1"/>
  <c r="L49" i="2"/>
  <c r="F51" i="2"/>
  <c r="L52" i="2"/>
  <c r="D55" i="2"/>
  <c r="F58" i="2"/>
  <c r="O46" i="4"/>
  <c r="O44" i="15" s="1"/>
  <c r="N96" i="2"/>
  <c r="J41" i="4"/>
  <c r="J39" i="15" s="1"/>
  <c r="J50" i="4"/>
  <c r="J47" i="15" s="1"/>
  <c r="P70" i="2"/>
  <c r="P72" i="2"/>
  <c r="Q72" i="2" s="1"/>
  <c r="N51" i="2"/>
  <c r="G61" i="2"/>
  <c r="P70" i="4"/>
  <c r="P60" i="15" s="1"/>
  <c r="N61" i="2"/>
  <c r="G93" i="2"/>
  <c r="G62" i="2"/>
  <c r="H63" i="2"/>
  <c r="G79" i="2"/>
  <c r="N94" i="2"/>
  <c r="N95" i="2"/>
  <c r="P60" i="4"/>
  <c r="P52" i="15" s="1"/>
  <c r="J78" i="4"/>
  <c r="P78" i="4"/>
  <c r="E52" i="2"/>
  <c r="E54" i="2"/>
  <c r="E66" i="2"/>
  <c r="E75" i="2"/>
  <c r="E78" i="2"/>
  <c r="E67" i="4"/>
  <c r="E58" i="15" s="1"/>
  <c r="E87" i="2"/>
  <c r="E75" i="4"/>
  <c r="O61" i="2"/>
  <c r="G58" i="4"/>
  <c r="G53" i="15" s="1"/>
  <c r="H61" i="2"/>
  <c r="P49" i="4"/>
  <c r="O71" i="2"/>
  <c r="O33" i="4"/>
  <c r="O32" i="15" s="1"/>
  <c r="G47" i="2"/>
  <c r="N49" i="2"/>
  <c r="F52" i="2"/>
  <c r="L55" i="2"/>
  <c r="L57" i="2"/>
  <c r="O34" i="4"/>
  <c r="G50" i="2"/>
  <c r="G56" i="2"/>
  <c r="L58" i="2"/>
  <c r="L59" i="2"/>
  <c r="G67" i="2"/>
  <c r="O42" i="4"/>
  <c r="O40" i="15" s="1"/>
  <c r="D47" i="4"/>
  <c r="D48" i="4"/>
  <c r="D46" i="15" s="1"/>
  <c r="O51" i="4"/>
  <c r="O41" i="15" s="1"/>
  <c r="D49" i="2"/>
  <c r="O49" i="2"/>
  <c r="L50" i="2"/>
  <c r="N54" i="2"/>
  <c r="N55" i="2"/>
  <c r="N58" i="2"/>
  <c r="N69" i="2"/>
  <c r="G89" i="2"/>
  <c r="N89" i="2"/>
  <c r="K37" i="4"/>
  <c r="P66" i="4"/>
  <c r="J74" i="4"/>
  <c r="J63" i="15" s="1"/>
  <c r="J76" i="4"/>
  <c r="J65" i="15" s="1"/>
  <c r="P77" i="4"/>
  <c r="J80" i="4"/>
  <c r="J81" i="4"/>
  <c r="J64" i="15" s="1"/>
  <c r="G51" i="2"/>
  <c r="J53" i="2"/>
  <c r="R55" i="2"/>
  <c r="G57" i="2"/>
  <c r="G65" i="2"/>
  <c r="N70" i="2"/>
  <c r="G71" i="2"/>
  <c r="N71" i="2"/>
  <c r="G74" i="2"/>
  <c r="N77" i="2"/>
  <c r="E81" i="2"/>
  <c r="G87" i="2"/>
  <c r="N87" i="2"/>
  <c r="N90" i="2"/>
  <c r="N93" i="2"/>
  <c r="P33" i="4"/>
  <c r="P32" i="15" s="1"/>
  <c r="J34" i="4"/>
  <c r="J39" i="4"/>
  <c r="P52" i="4"/>
  <c r="P40" i="15" s="1"/>
  <c r="P54" i="4"/>
  <c r="P49" i="15" s="1"/>
  <c r="J55" i="4"/>
  <c r="J50" i="15" s="1"/>
  <c r="P59" i="4"/>
  <c r="P51" i="15" s="1"/>
  <c r="P62" i="4"/>
  <c r="P67" i="4"/>
  <c r="P58" i="15" s="1"/>
  <c r="P68" i="4"/>
  <c r="P59" i="15" s="1"/>
  <c r="J70" i="4"/>
  <c r="J60" i="15" s="1"/>
  <c r="J71" i="4"/>
  <c r="J61" i="15" s="1"/>
  <c r="P71" i="4"/>
  <c r="P61" i="15" s="1"/>
  <c r="P72" i="4"/>
  <c r="P47" i="2"/>
  <c r="H34" i="4"/>
  <c r="H37" i="4"/>
  <c r="H36" i="15" s="1"/>
  <c r="P52" i="2"/>
  <c r="H39" i="4"/>
  <c r="H40" i="4"/>
  <c r="H38" i="15" s="1"/>
  <c r="P55" i="2"/>
  <c r="H44" i="4"/>
  <c r="H42" i="15" s="1"/>
  <c r="E60" i="2"/>
  <c r="P61" i="2"/>
  <c r="E62" i="2"/>
  <c r="P62" i="2"/>
  <c r="P63" i="2"/>
  <c r="P65" i="2"/>
  <c r="Q65" i="2" s="1"/>
  <c r="H52" i="4"/>
  <c r="E67" i="2"/>
  <c r="P67" i="2"/>
  <c r="Q67" i="2" s="1"/>
  <c r="P68" i="2"/>
  <c r="Q68" i="2" s="1"/>
  <c r="P69" i="2"/>
  <c r="P71" i="2"/>
  <c r="H62" i="4"/>
  <c r="H63" i="4"/>
  <c r="H54" i="15" s="1"/>
  <c r="H66" i="4"/>
  <c r="H57" i="15" s="1"/>
  <c r="H71" i="4"/>
  <c r="H61" i="15" s="1"/>
  <c r="G49" i="2"/>
  <c r="N50" i="2"/>
  <c r="N52" i="2"/>
  <c r="G54" i="2"/>
  <c r="N56" i="2"/>
  <c r="G63" i="2"/>
  <c r="N64" i="2"/>
  <c r="N72" i="2"/>
  <c r="G77" i="2"/>
  <c r="G83" i="2"/>
  <c r="N83" i="2"/>
  <c r="P43" i="4"/>
  <c r="P53" i="4"/>
  <c r="J68" i="4"/>
  <c r="J59" i="15" s="1"/>
  <c r="E71" i="4"/>
  <c r="E61" i="15" s="1"/>
  <c r="E72" i="4"/>
  <c r="E62" i="15" s="1"/>
  <c r="E73" i="4"/>
  <c r="E89" i="2"/>
  <c r="E91" i="2"/>
  <c r="J45" i="4"/>
  <c r="J43" i="15" s="1"/>
  <c r="J66" i="4"/>
  <c r="J57" i="15" s="1"/>
  <c r="J67" i="4"/>
  <c r="J58" i="15" s="1"/>
  <c r="R47" i="2"/>
  <c r="N48" i="2"/>
  <c r="P53" i="2"/>
  <c r="J59" i="2"/>
  <c r="G60" i="2"/>
  <c r="N62" i="2"/>
  <c r="N65" i="2"/>
  <c r="I66" i="2"/>
  <c r="G70" i="2"/>
  <c r="J71" i="2"/>
  <c r="G73" i="2"/>
  <c r="G76" i="2"/>
  <c r="K77" i="2"/>
  <c r="N79" i="2"/>
  <c r="G86" i="2"/>
  <c r="N88" i="2"/>
  <c r="G91" i="2"/>
  <c r="N33" i="4"/>
  <c r="N32" i="15" s="1"/>
  <c r="J38" i="4"/>
  <c r="J37" i="15" s="1"/>
  <c r="H41" i="4"/>
  <c r="H39" i="15" s="1"/>
  <c r="K45" i="4"/>
  <c r="J52" i="4"/>
  <c r="J40" i="15" s="1"/>
  <c r="J54" i="4"/>
  <c r="J49" i="15" s="1"/>
  <c r="L56" i="4"/>
  <c r="M63" i="4"/>
  <c r="P64" i="4"/>
  <c r="P55" i="15" s="1"/>
  <c r="H35" i="4"/>
  <c r="H34" i="15" s="1"/>
  <c r="H36" i="4"/>
  <c r="H35" i="15" s="1"/>
  <c r="O55" i="2"/>
  <c r="G41" i="4"/>
  <c r="G39" i="15" s="1"/>
  <c r="H42" i="4"/>
  <c r="H43" i="4"/>
  <c r="H45" i="4"/>
  <c r="H43" i="15" s="1"/>
  <c r="P60" i="2"/>
  <c r="H46" i="4"/>
  <c r="H44" i="15" s="1"/>
  <c r="H53" i="2"/>
  <c r="O53" i="2"/>
  <c r="H55" i="2"/>
  <c r="H58" i="2"/>
  <c r="P58" i="2"/>
  <c r="P59" i="2"/>
  <c r="O60" i="2"/>
  <c r="H66" i="2"/>
  <c r="O66" i="2"/>
  <c r="H68" i="2"/>
  <c r="H33" i="4"/>
  <c r="H32" i="15" s="1"/>
  <c r="H47" i="4"/>
  <c r="H45" i="15" s="1"/>
  <c r="G51" i="4"/>
  <c r="G41" i="15" s="1"/>
  <c r="K56" i="4"/>
  <c r="K49" i="15" s="1"/>
  <c r="J58" i="4"/>
  <c r="G72" i="2"/>
  <c r="P61" i="4"/>
  <c r="P53" i="15" s="1"/>
  <c r="N75" i="2"/>
  <c r="E77" i="2"/>
  <c r="E82" i="2"/>
  <c r="E83" i="2"/>
  <c r="O70" i="2"/>
  <c r="G56" i="4"/>
  <c r="H58" i="4"/>
  <c r="P74" i="2"/>
  <c r="H61" i="4"/>
  <c r="P78" i="2"/>
  <c r="H65" i="4"/>
  <c r="H56" i="15" s="1"/>
  <c r="P79" i="2"/>
  <c r="H67" i="4"/>
  <c r="H58" i="15" s="1"/>
  <c r="H68" i="4"/>
  <c r="H59" i="15" s="1"/>
  <c r="P82" i="2"/>
  <c r="Q82" i="2" s="1"/>
  <c r="O47" i="2"/>
  <c r="G33" i="4"/>
  <c r="G32" i="15" s="1"/>
  <c r="H64" i="2"/>
  <c r="K50" i="4"/>
  <c r="K47" i="15" s="1"/>
  <c r="O48" i="2"/>
  <c r="P49" i="2"/>
  <c r="O50" i="2"/>
  <c r="O54" i="2"/>
  <c r="O57" i="2"/>
  <c r="G53" i="4"/>
  <c r="E44" i="4"/>
  <c r="E42" i="15" s="1"/>
  <c r="E63" i="4"/>
  <c r="E54" i="15" s="1"/>
  <c r="E64" i="4"/>
  <c r="E55" i="15" s="1"/>
  <c r="M64" i="4"/>
  <c r="M55" i="15" s="1"/>
  <c r="J78" i="2"/>
  <c r="E79" i="2"/>
  <c r="N65" i="4"/>
  <c r="K79" i="2"/>
  <c r="J81" i="2"/>
  <c r="M67" i="4"/>
  <c r="M58" i="15" s="1"/>
  <c r="E68" i="4"/>
  <c r="E59" i="15" s="1"/>
  <c r="L76" i="4"/>
  <c r="L65" i="15" s="1"/>
  <c r="I90" i="2"/>
  <c r="L77" i="4"/>
  <c r="L66" i="15" s="1"/>
  <c r="I91" i="2"/>
  <c r="H48" i="4"/>
  <c r="H46" i="15" s="1"/>
  <c r="H49" i="2"/>
  <c r="H54" i="2"/>
  <c r="O69" i="2"/>
  <c r="H72" i="2"/>
  <c r="H73" i="2"/>
  <c r="E47" i="2"/>
  <c r="E34" i="4"/>
  <c r="E36" i="4"/>
  <c r="E35" i="15" s="1"/>
  <c r="E51" i="2"/>
  <c r="E40" i="4"/>
  <c r="E38" i="15" s="1"/>
  <c r="E55" i="2"/>
  <c r="I55" i="2"/>
  <c r="L41" i="4"/>
  <c r="L39" i="15" s="1"/>
  <c r="E42" i="4"/>
  <c r="E59" i="2"/>
  <c r="E48" i="4"/>
  <c r="E46" i="15" s="1"/>
  <c r="E63" i="2"/>
  <c r="E50" i="4"/>
  <c r="E51" i="4"/>
  <c r="E55" i="4"/>
  <c r="E50" i="15" s="1"/>
  <c r="E70" i="2"/>
  <c r="E57" i="4"/>
  <c r="E72" i="2"/>
  <c r="E73" i="2"/>
  <c r="J73" i="2"/>
  <c r="M59" i="4"/>
  <c r="M51" i="15" s="1"/>
  <c r="E74" i="2"/>
  <c r="M60" i="4"/>
  <c r="M52" i="15" s="1"/>
  <c r="J74" i="2"/>
  <c r="E61" i="4"/>
  <c r="M62" i="4"/>
  <c r="M48" i="15" s="1"/>
  <c r="J76" i="2"/>
  <c r="L63" i="4"/>
  <c r="L54" i="15" s="1"/>
  <c r="I77" i="2"/>
  <c r="E69" i="4"/>
  <c r="L69" i="4"/>
  <c r="I83" i="2"/>
  <c r="I84" i="2"/>
  <c r="L70" i="4"/>
  <c r="J84" i="2"/>
  <c r="M73" i="4"/>
  <c r="J87" i="2"/>
  <c r="I74" i="4"/>
  <c r="T74" i="4" s="1"/>
  <c r="Q74" i="4" s="1"/>
  <c r="R88" i="2"/>
  <c r="E76" i="4"/>
  <c r="E90" i="2"/>
  <c r="H47" i="2"/>
  <c r="R49" i="2"/>
  <c r="H50" i="2"/>
  <c r="P50" i="2"/>
  <c r="P51" i="2"/>
  <c r="O52" i="2"/>
  <c r="N53" i="2"/>
  <c r="I54" i="2"/>
  <c r="P54" i="2"/>
  <c r="O56" i="2"/>
  <c r="H57" i="2"/>
  <c r="P57" i="2"/>
  <c r="G58" i="2"/>
  <c r="O58" i="2"/>
  <c r="N59" i="2"/>
  <c r="N60" i="2"/>
  <c r="H62" i="2"/>
  <c r="O62" i="2"/>
  <c r="O64" i="2"/>
  <c r="H65" i="2"/>
  <c r="H67" i="2"/>
  <c r="H69" i="2"/>
  <c r="K76" i="2"/>
  <c r="R76" i="2"/>
  <c r="P77" i="2"/>
  <c r="Q77" i="2" s="1"/>
  <c r="G78" i="2"/>
  <c r="J79" i="2"/>
  <c r="R79" i="2"/>
  <c r="J80" i="2"/>
  <c r="J83" i="2"/>
  <c r="O83" i="2"/>
  <c r="E85" i="2"/>
  <c r="I85" i="2"/>
  <c r="H38" i="4"/>
  <c r="H37" i="15" s="1"/>
  <c r="H60" i="4"/>
  <c r="H52" i="15" s="1"/>
  <c r="J61" i="4"/>
  <c r="L72" i="4"/>
  <c r="L62" i="15" s="1"/>
  <c r="E79" i="4"/>
  <c r="E80" i="4"/>
  <c r="E82" i="4"/>
  <c r="P84" i="2"/>
  <c r="K67" i="2"/>
  <c r="N53" i="4"/>
  <c r="N48" i="15" s="1"/>
  <c r="N54" i="4"/>
  <c r="K68" i="2"/>
  <c r="R69" i="2"/>
  <c r="I55" i="4"/>
  <c r="I50" i="15" s="1"/>
  <c r="N56" i="4"/>
  <c r="U56" i="4" s="1"/>
  <c r="R56" i="4" s="1"/>
  <c r="K70" i="2"/>
  <c r="J47" i="2"/>
  <c r="E48" i="2"/>
  <c r="J48" i="2"/>
  <c r="J49" i="2"/>
  <c r="E50" i="2"/>
  <c r="I50" i="2"/>
  <c r="R51" i="2"/>
  <c r="R53" i="2"/>
  <c r="J55" i="2"/>
  <c r="E56" i="2"/>
  <c r="J56" i="2"/>
  <c r="J57" i="2"/>
  <c r="E58" i="2"/>
  <c r="I58" i="2"/>
  <c r="R59" i="2"/>
  <c r="R61" i="2"/>
  <c r="J63" i="2"/>
  <c r="E64" i="2"/>
  <c r="J64" i="2"/>
  <c r="K65" i="2"/>
  <c r="I38" i="4"/>
  <c r="L42" i="4"/>
  <c r="L40" i="15" s="1"/>
  <c r="T42" i="4"/>
  <c r="Q42" i="4" s="1"/>
  <c r="U50" i="4"/>
  <c r="R50" i="4" s="1"/>
  <c r="J50" i="2"/>
  <c r="M36" i="4"/>
  <c r="M35" i="15" s="1"/>
  <c r="J58" i="2"/>
  <c r="M44" i="4"/>
  <c r="L51" i="4"/>
  <c r="I65" i="2"/>
  <c r="I52" i="4"/>
  <c r="I40" i="15" s="1"/>
  <c r="R66" i="2"/>
  <c r="K48" i="2"/>
  <c r="K49" i="2"/>
  <c r="K50" i="2"/>
  <c r="I51" i="2"/>
  <c r="I52" i="2"/>
  <c r="K56" i="2"/>
  <c r="K57" i="2"/>
  <c r="K58" i="2"/>
  <c r="I59" i="2"/>
  <c r="I60" i="2"/>
  <c r="K64" i="2"/>
  <c r="R67" i="2"/>
  <c r="R68" i="2"/>
  <c r="E71" i="2"/>
  <c r="I71" i="2"/>
  <c r="R71" i="2"/>
  <c r="L33" i="4"/>
  <c r="L32" i="15" s="1"/>
  <c r="L35" i="4"/>
  <c r="L34" i="15" s="1"/>
  <c r="I36" i="4"/>
  <c r="M40" i="4"/>
  <c r="M38" i="15" s="1"/>
  <c r="N46" i="4"/>
  <c r="N44" i="15" s="1"/>
  <c r="N47" i="4"/>
  <c r="N45" i="15" s="1"/>
  <c r="E49" i="4"/>
  <c r="N49" i="4"/>
  <c r="N47" i="15" s="1"/>
  <c r="E33" i="4"/>
  <c r="E32" i="15" s="1"/>
  <c r="E38" i="4"/>
  <c r="E37" i="15" s="1"/>
  <c r="E46" i="4"/>
  <c r="E44" i="15" s="1"/>
  <c r="E65" i="2"/>
  <c r="E69" i="2"/>
  <c r="I53" i="2"/>
  <c r="L39" i="4"/>
  <c r="L33" i="15" s="1"/>
  <c r="I40" i="4"/>
  <c r="I38" i="15" s="1"/>
  <c r="R54" i="2"/>
  <c r="K59" i="2"/>
  <c r="N45" i="4"/>
  <c r="I61" i="2"/>
  <c r="L47" i="4"/>
  <c r="L45" i="15" s="1"/>
  <c r="I48" i="4"/>
  <c r="I46" i="15" s="1"/>
  <c r="R62" i="2"/>
  <c r="M51" i="4"/>
  <c r="M41" i="15" s="1"/>
  <c r="J65" i="2"/>
  <c r="I51" i="4"/>
  <c r="I41" i="15" s="1"/>
  <c r="R65" i="2"/>
  <c r="M52" i="4"/>
  <c r="M40" i="15" s="1"/>
  <c r="J66" i="2"/>
  <c r="I68" i="2"/>
  <c r="L54" i="4"/>
  <c r="L55" i="4"/>
  <c r="L50" i="15" s="1"/>
  <c r="I69" i="2"/>
  <c r="I56" i="4"/>
  <c r="I49" i="15" s="1"/>
  <c r="R70" i="2"/>
  <c r="I72" i="2"/>
  <c r="L58" i="4"/>
  <c r="L53" i="15" s="1"/>
  <c r="N58" i="4"/>
  <c r="N53" i="15" s="1"/>
  <c r="K72" i="2"/>
  <c r="L59" i="4"/>
  <c r="L51" i="15" s="1"/>
  <c r="I73" i="2"/>
  <c r="R73" i="2"/>
  <c r="I59" i="4"/>
  <c r="I51" i="15" s="1"/>
  <c r="N60" i="4"/>
  <c r="N52" i="15" s="1"/>
  <c r="K74" i="2"/>
  <c r="I60" i="4"/>
  <c r="I52" i="15" s="1"/>
  <c r="R74" i="2"/>
  <c r="K51" i="2"/>
  <c r="N37" i="4"/>
  <c r="N36" i="15" s="1"/>
  <c r="N52" i="4"/>
  <c r="N40" i="15" s="1"/>
  <c r="K66" i="2"/>
  <c r="M54" i="4"/>
  <c r="M49" i="15" s="1"/>
  <c r="J68" i="2"/>
  <c r="K71" i="2"/>
  <c r="N57" i="4"/>
  <c r="M58" i="4"/>
  <c r="M53" i="15" s="1"/>
  <c r="J72" i="2"/>
  <c r="I48" i="2"/>
  <c r="R48" i="2"/>
  <c r="K52" i="2"/>
  <c r="K53" i="2"/>
  <c r="K54" i="2"/>
  <c r="R56" i="2"/>
  <c r="K62" i="2"/>
  <c r="I63" i="2"/>
  <c r="I64" i="2"/>
  <c r="R64" i="2"/>
  <c r="J67" i="2"/>
  <c r="J70" i="2"/>
  <c r="U35" i="4"/>
  <c r="R35" i="4" s="1"/>
  <c r="T35" i="4"/>
  <c r="Q35" i="4" s="1"/>
  <c r="N41" i="4"/>
  <c r="I44" i="4"/>
  <c r="I42" i="15" s="1"/>
  <c r="M48" i="4"/>
  <c r="M46" i="15" s="1"/>
  <c r="N55" i="4"/>
  <c r="N50" i="15" s="1"/>
  <c r="E59" i="4"/>
  <c r="N59" i="4"/>
  <c r="L60" i="4"/>
  <c r="L52" i="15" s="1"/>
  <c r="K75" i="2"/>
  <c r="I61" i="4"/>
  <c r="I53" i="15" s="1"/>
  <c r="E65" i="4"/>
  <c r="E56" i="15" s="1"/>
  <c r="U82" i="4"/>
  <c r="R82" i="4" s="1"/>
  <c r="E35" i="4"/>
  <c r="E34" i="15" s="1"/>
  <c r="E37" i="4"/>
  <c r="E36" i="15" s="1"/>
  <c r="E39" i="4"/>
  <c r="E41" i="4"/>
  <c r="E39" i="15" s="1"/>
  <c r="E43" i="4"/>
  <c r="E45" i="4"/>
  <c r="E43" i="15" s="1"/>
  <c r="E47" i="4"/>
  <c r="E45" i="15" s="1"/>
  <c r="H49" i="4"/>
  <c r="H50" i="4"/>
  <c r="H51" i="4"/>
  <c r="E52" i="4"/>
  <c r="E53" i="4"/>
  <c r="H53" i="4"/>
  <c r="H48" i="15" s="1"/>
  <c r="E54" i="4"/>
  <c r="E68" i="2"/>
  <c r="H54" i="4"/>
  <c r="H55" i="4"/>
  <c r="H50" i="15" s="1"/>
  <c r="E56" i="4"/>
  <c r="H56" i="4"/>
  <c r="E62" i="4"/>
  <c r="E76" i="2"/>
  <c r="L66" i="4"/>
  <c r="L57" i="15" s="1"/>
  <c r="I80" i="2"/>
  <c r="I71" i="4"/>
  <c r="I61" i="15" s="1"/>
  <c r="R85" i="2"/>
  <c r="I63" i="4"/>
  <c r="I54" i="15" s="1"/>
  <c r="R77" i="2"/>
  <c r="N64" i="4"/>
  <c r="N55" i="15" s="1"/>
  <c r="K78" i="2"/>
  <c r="E66" i="4"/>
  <c r="E57" i="15" s="1"/>
  <c r="E80" i="2"/>
  <c r="N68" i="4"/>
  <c r="N59" i="15" s="1"/>
  <c r="K82" i="2"/>
  <c r="E70" i="4"/>
  <c r="E84" i="2"/>
  <c r="N72" i="4"/>
  <c r="N62" i="15" s="1"/>
  <c r="K86" i="2"/>
  <c r="E74" i="4"/>
  <c r="E88" i="2"/>
  <c r="L74" i="4"/>
  <c r="L63" i="15" s="1"/>
  <c r="I88" i="2"/>
  <c r="N76" i="4"/>
  <c r="K90" i="2"/>
  <c r="E78" i="4"/>
  <c r="E67" i="15" s="1"/>
  <c r="E92" i="2"/>
  <c r="I79" i="4"/>
  <c r="I65" i="15" s="1"/>
  <c r="R93" i="2"/>
  <c r="H48" i="2"/>
  <c r="P48" i="2"/>
  <c r="E49" i="2"/>
  <c r="O51" i="2"/>
  <c r="H52" i="2"/>
  <c r="E53" i="2"/>
  <c r="H56" i="2"/>
  <c r="P56" i="2"/>
  <c r="E57" i="2"/>
  <c r="O59" i="2"/>
  <c r="H60" i="2"/>
  <c r="E61" i="2"/>
  <c r="O63" i="2"/>
  <c r="P64" i="2"/>
  <c r="J75" i="2"/>
  <c r="I79" i="2"/>
  <c r="R80" i="2"/>
  <c r="J82" i="2"/>
  <c r="K84" i="2"/>
  <c r="K85" i="2"/>
  <c r="E86" i="2"/>
  <c r="R86" i="2"/>
  <c r="K87" i="2"/>
  <c r="J88" i="2"/>
  <c r="I89" i="2"/>
  <c r="J91" i="2"/>
  <c r="T41" i="4"/>
  <c r="Q41" i="4" s="1"/>
  <c r="L62" i="4"/>
  <c r="L48" i="15" s="1"/>
  <c r="M75" i="4"/>
  <c r="H57" i="4"/>
  <c r="E58" i="4"/>
  <c r="H59" i="4"/>
  <c r="E60" i="4"/>
  <c r="E52" i="15" s="1"/>
  <c r="K94" i="2"/>
  <c r="U11" i="4"/>
  <c r="R11" i="4" s="1"/>
  <c r="R10" i="15" s="1"/>
  <c r="M7" i="17" s="1"/>
  <c r="P15" i="4"/>
  <c r="D11" i="10" s="1"/>
  <c r="H10" i="4"/>
  <c r="M14" i="15" l="1"/>
  <c r="H11" i="17" s="1"/>
  <c r="H6" i="17"/>
  <c r="P14" i="15"/>
  <c r="K11" i="17" s="1"/>
  <c r="K10" i="17"/>
  <c r="E47" i="15"/>
  <c r="G48" i="15"/>
  <c r="E48" i="15"/>
  <c r="P48" i="15"/>
  <c r="J53" i="15"/>
  <c r="H53" i="15"/>
  <c r="D53" i="15"/>
  <c r="T53" i="15" s="1"/>
  <c r="Q53" i="15" s="1"/>
  <c r="E53" i="15"/>
  <c r="M64" i="15"/>
  <c r="E10" i="10"/>
  <c r="D14" i="15"/>
  <c r="D11" i="17" s="1"/>
  <c r="H66" i="15"/>
  <c r="O33" i="15"/>
  <c r="U33" i="15" s="1"/>
  <c r="R33" i="15" s="1"/>
  <c r="E64" i="15"/>
  <c r="H47" i="15"/>
  <c r="J33" i="15"/>
  <c r="E8" i="10"/>
  <c r="E9" i="10"/>
  <c r="H33" i="15"/>
  <c r="E33" i="15"/>
  <c r="H49" i="15"/>
  <c r="U46" i="15"/>
  <c r="R46" i="15" s="1"/>
  <c r="E65" i="15"/>
  <c r="F33" i="15"/>
  <c r="T33" i="15" s="1"/>
  <c r="Q33" i="15" s="1"/>
  <c r="G14" i="15"/>
  <c r="E6" i="10"/>
  <c r="E7" i="10"/>
  <c r="U45" i="15"/>
  <c r="R45" i="15" s="1"/>
  <c r="U36" i="15"/>
  <c r="R36" i="15" s="1"/>
  <c r="U38" i="15"/>
  <c r="R38" i="15" s="1"/>
  <c r="U44" i="15"/>
  <c r="R44" i="15" s="1"/>
  <c r="I64" i="15"/>
  <c r="T64" i="15" s="1"/>
  <c r="Q64" i="15" s="1"/>
  <c r="H64" i="15"/>
  <c r="T46" i="15"/>
  <c r="Q46" i="15" s="1"/>
  <c r="T50" i="15"/>
  <c r="Q50" i="15" s="1"/>
  <c r="H40" i="15"/>
  <c r="H51" i="15"/>
  <c r="E41" i="15"/>
  <c r="L49" i="15"/>
  <c r="T42" i="15"/>
  <c r="Q42" i="15" s="1"/>
  <c r="U50" i="15"/>
  <c r="R50" i="15" s="1"/>
  <c r="T38" i="15"/>
  <c r="Q38" i="15" s="1"/>
  <c r="T56" i="15"/>
  <c r="Q56" i="15" s="1"/>
  <c r="H60" i="15"/>
  <c r="T54" i="15"/>
  <c r="Q54" i="15" s="1"/>
  <c r="G66" i="15"/>
  <c r="T40" i="15"/>
  <c r="Q40" i="15" s="1"/>
  <c r="U40" i="15"/>
  <c r="R40" i="15" s="1"/>
  <c r="T51" i="15"/>
  <c r="Q51" i="15" s="1"/>
  <c r="U57" i="4"/>
  <c r="R57" i="4" s="1"/>
  <c r="N51" i="15"/>
  <c r="U51" i="15" s="1"/>
  <c r="R51" i="15" s="1"/>
  <c r="U45" i="4"/>
  <c r="R45" i="4" s="1"/>
  <c r="N43" i="15"/>
  <c r="U43" i="15" s="1"/>
  <c r="R43" i="15" s="1"/>
  <c r="T36" i="4"/>
  <c r="Q36" i="4" s="1"/>
  <c r="I35" i="15"/>
  <c r="N49" i="15"/>
  <c r="U49" i="15" s="1"/>
  <c r="R49" i="15" s="1"/>
  <c r="E51" i="15"/>
  <c r="E40" i="15"/>
  <c r="E63" i="15"/>
  <c r="T53" i="4"/>
  <c r="Q53" i="4" s="1"/>
  <c r="U77" i="4"/>
  <c r="R77" i="4" s="1"/>
  <c r="P66" i="15"/>
  <c r="T37" i="4"/>
  <c r="Q37" i="4" s="1"/>
  <c r="K36" i="15"/>
  <c r="T47" i="4"/>
  <c r="Q47" i="4" s="1"/>
  <c r="D45" i="15"/>
  <c r="T45" i="15" s="1"/>
  <c r="Q45" i="15" s="1"/>
  <c r="J67" i="15"/>
  <c r="U39" i="4"/>
  <c r="R39" i="4" s="1"/>
  <c r="T39" i="4"/>
  <c r="Q39" i="4" s="1"/>
  <c r="H65" i="15"/>
  <c r="H67" i="15"/>
  <c r="U35" i="15"/>
  <c r="R35" i="15" s="1"/>
  <c r="M65" i="15"/>
  <c r="U73" i="4"/>
  <c r="R73" i="4" s="1"/>
  <c r="M63" i="15"/>
  <c r="T55" i="15"/>
  <c r="Q55" i="15" s="1"/>
  <c r="U55" i="15"/>
  <c r="R55" i="15" s="1"/>
  <c r="U43" i="4"/>
  <c r="R43" i="4" s="1"/>
  <c r="P41" i="15"/>
  <c r="T72" i="4"/>
  <c r="Q72" i="4" s="1"/>
  <c r="P62" i="15"/>
  <c r="T59" i="15"/>
  <c r="Q59" i="15" s="1"/>
  <c r="U59" i="15"/>
  <c r="R59" i="15" s="1"/>
  <c r="T52" i="15"/>
  <c r="Q52" i="15" s="1"/>
  <c r="U52" i="15"/>
  <c r="R52" i="15" s="1"/>
  <c r="U38" i="4"/>
  <c r="R38" i="4" s="1"/>
  <c r="M37" i="15"/>
  <c r="U37" i="15" s="1"/>
  <c r="R37" i="15" s="1"/>
  <c r="L41" i="15"/>
  <c r="T58" i="4"/>
  <c r="Q58" i="4" s="1"/>
  <c r="U69" i="4"/>
  <c r="R69" i="4" s="1"/>
  <c r="N60" i="15"/>
  <c r="U60" i="15" s="1"/>
  <c r="R60" i="15" s="1"/>
  <c r="T69" i="4"/>
  <c r="Q69" i="4" s="1"/>
  <c r="K60" i="15"/>
  <c r="T60" i="15" s="1"/>
  <c r="Q60" i="15" s="1"/>
  <c r="O67" i="15"/>
  <c r="I63" i="15"/>
  <c r="T63" i="15" s="1"/>
  <c r="Q63" i="15" s="1"/>
  <c r="T38" i="4"/>
  <c r="Q38" i="4" s="1"/>
  <c r="I37" i="15"/>
  <c r="T37" i="15" s="1"/>
  <c r="Q37" i="15" s="1"/>
  <c r="L60" i="15"/>
  <c r="U63" i="4"/>
  <c r="R63" i="4" s="1"/>
  <c r="M54" i="15"/>
  <c r="U54" i="15" s="1"/>
  <c r="R54" i="15" s="1"/>
  <c r="T45" i="4"/>
  <c r="Q45" i="4" s="1"/>
  <c r="K43" i="15"/>
  <c r="T43" i="15" s="1"/>
  <c r="Q43" i="15" s="1"/>
  <c r="T61" i="15"/>
  <c r="Q61" i="15" s="1"/>
  <c r="U61" i="15"/>
  <c r="R61" i="15" s="1"/>
  <c r="T58" i="15"/>
  <c r="Q58" i="15" s="1"/>
  <c r="U58" i="15"/>
  <c r="R58" i="15" s="1"/>
  <c r="T49" i="15"/>
  <c r="Q49" i="15" s="1"/>
  <c r="U32" i="15"/>
  <c r="R32" i="15" s="1"/>
  <c r="T32" i="15"/>
  <c r="Q32" i="15" s="1"/>
  <c r="G63" i="15"/>
  <c r="O63" i="15"/>
  <c r="U76" i="4"/>
  <c r="R76" i="4" s="1"/>
  <c r="N65" i="15"/>
  <c r="E49" i="15"/>
  <c r="U41" i="4"/>
  <c r="R41" i="4" s="1"/>
  <c r="N39" i="15"/>
  <c r="U39" i="15" s="1"/>
  <c r="R39" i="15" s="1"/>
  <c r="U44" i="4"/>
  <c r="R44" i="4" s="1"/>
  <c r="M42" i="15"/>
  <c r="U42" i="15" s="1"/>
  <c r="R42" i="15" s="1"/>
  <c r="E60" i="15"/>
  <c r="U65" i="4"/>
  <c r="R65" i="4" s="1"/>
  <c r="N56" i="15"/>
  <c r="U56" i="15" s="1"/>
  <c r="R56" i="15" s="1"/>
  <c r="U53" i="15"/>
  <c r="R53" i="15" s="1"/>
  <c r="H41" i="15"/>
  <c r="U66" i="4"/>
  <c r="R66" i="4" s="1"/>
  <c r="P57" i="15"/>
  <c r="U34" i="4"/>
  <c r="R34" i="4" s="1"/>
  <c r="T49" i="4"/>
  <c r="Q49" i="4" s="1"/>
  <c r="P47" i="15"/>
  <c r="T78" i="4"/>
  <c r="Q78" i="4" s="1"/>
  <c r="P67" i="15"/>
  <c r="G49" i="15"/>
  <c r="E66" i="15"/>
  <c r="T46" i="4"/>
  <c r="Q46" i="4" s="1"/>
  <c r="D44" i="15"/>
  <c r="T44" i="15" s="1"/>
  <c r="Q44" i="15" s="1"/>
  <c r="T76" i="4"/>
  <c r="Q76" i="4" s="1"/>
  <c r="K65" i="15"/>
  <c r="T65" i="15" s="1"/>
  <c r="Q65" i="15" s="1"/>
  <c r="D66" i="15"/>
  <c r="O64" i="15"/>
  <c r="F8" i="10"/>
  <c r="Q11" i="15"/>
  <c r="L8" i="17" s="1"/>
  <c r="G7" i="10"/>
  <c r="F10" i="10"/>
  <c r="Q13" i="15"/>
  <c r="L10" i="17" s="1"/>
  <c r="G8" i="10"/>
  <c r="H15" i="4"/>
  <c r="H9" i="15"/>
  <c r="H14" i="15" s="1"/>
  <c r="G9" i="10"/>
  <c r="G10" i="10"/>
  <c r="F9" i="10"/>
  <c r="Q12" i="15"/>
  <c r="L9" i="17" s="1"/>
  <c r="F7" i="10"/>
  <c r="Q10" i="15"/>
  <c r="L7" i="17" s="1"/>
  <c r="I14" i="15"/>
  <c r="H6" i="10"/>
  <c r="S9" i="15"/>
  <c r="N6" i="17" s="1"/>
  <c r="H9" i="10"/>
  <c r="H8" i="10"/>
  <c r="S83" i="4"/>
  <c r="S14" i="15"/>
  <c r="H10" i="10"/>
  <c r="H7" i="10"/>
  <c r="Q10" i="4"/>
  <c r="G6" i="10"/>
  <c r="H11" i="10"/>
  <c r="E11" i="10"/>
  <c r="Q90" i="2"/>
  <c r="P32" i="2"/>
  <c r="T80" i="4"/>
  <c r="Q80" i="4" s="1"/>
  <c r="L32" i="2"/>
  <c r="T79" i="4"/>
  <c r="Q79" i="4" s="1"/>
  <c r="Q95" i="2"/>
  <c r="Q79" i="2"/>
  <c r="U55" i="4"/>
  <c r="R55" i="4" s="1"/>
  <c r="T54" i="4"/>
  <c r="Q54" i="4" s="1"/>
  <c r="Q92" i="2"/>
  <c r="Q86" i="2"/>
  <c r="T50" i="4"/>
  <c r="Q50" i="4" s="1"/>
  <c r="Q56" i="2"/>
  <c r="Q81" i="2"/>
  <c r="M93" i="2"/>
  <c r="U81" i="4"/>
  <c r="R81" i="4" s="1"/>
  <c r="T65" i="4"/>
  <c r="Q65" i="4" s="1"/>
  <c r="Q75" i="2"/>
  <c r="M92" i="2"/>
  <c r="T73" i="4"/>
  <c r="Q73" i="4" s="1"/>
  <c r="M89" i="2"/>
  <c r="Q83" i="2"/>
  <c r="T70" i="4"/>
  <c r="Q70" i="4" s="1"/>
  <c r="U75" i="4"/>
  <c r="R75" i="4" s="1"/>
  <c r="T63" i="4"/>
  <c r="Q63" i="4" s="1"/>
  <c r="U40" i="4"/>
  <c r="R40" i="4" s="1"/>
  <c r="T60" i="4"/>
  <c r="Q60" i="4" s="1"/>
  <c r="Q74" i="2"/>
  <c r="T75" i="4"/>
  <c r="Q75" i="4" s="1"/>
  <c r="O32" i="2"/>
  <c r="M96" i="2"/>
  <c r="T33" i="4"/>
  <c r="Q33" i="4" s="1"/>
  <c r="U78" i="4"/>
  <c r="R78" i="4" s="1"/>
  <c r="M94" i="2"/>
  <c r="U67" i="4"/>
  <c r="R67" i="4" s="1"/>
  <c r="M60" i="2"/>
  <c r="Q49" i="2"/>
  <c r="M86" i="2"/>
  <c r="T66" i="4"/>
  <c r="Q66" i="4" s="1"/>
  <c r="T64" i="4"/>
  <c r="Q64" i="4" s="1"/>
  <c r="Q73" i="2"/>
  <c r="T57" i="4"/>
  <c r="Q57" i="4" s="1"/>
  <c r="T71" i="4"/>
  <c r="Q71" i="4" s="1"/>
  <c r="M77" i="2"/>
  <c r="T55" i="4"/>
  <c r="Q55" i="4" s="1"/>
  <c r="T68" i="4"/>
  <c r="Q68" i="4" s="1"/>
  <c r="U71" i="4"/>
  <c r="R71" i="4" s="1"/>
  <c r="U47" i="4"/>
  <c r="R47" i="4" s="1"/>
  <c r="U61" i="4"/>
  <c r="R61" i="4" s="1"/>
  <c r="T62" i="4"/>
  <c r="Q62" i="4" s="1"/>
  <c r="T44" i="4"/>
  <c r="Q44" i="4" s="1"/>
  <c r="Q84" i="2"/>
  <c r="M81" i="2"/>
  <c r="U70" i="4"/>
  <c r="R70" i="4" s="1"/>
  <c r="M69" i="2"/>
  <c r="D83" i="4"/>
  <c r="F83" i="4"/>
  <c r="U51" i="4"/>
  <c r="R51" i="4" s="1"/>
  <c r="T40" i="4"/>
  <c r="Q40" i="4" s="1"/>
  <c r="Q66" i="2"/>
  <c r="U46" i="4"/>
  <c r="R46" i="4" s="1"/>
  <c r="T67" i="4"/>
  <c r="Q67" i="4" s="1"/>
  <c r="M61" i="2"/>
  <c r="T59" i="4"/>
  <c r="Q59" i="4" s="1"/>
  <c r="T43" i="4"/>
  <c r="Q43" i="4" s="1"/>
  <c r="T77" i="4"/>
  <c r="Q77" i="4" s="1"/>
  <c r="U49" i="4"/>
  <c r="R49" i="4" s="1"/>
  <c r="M62" i="2"/>
  <c r="U54" i="4"/>
  <c r="R54" i="4" s="1"/>
  <c r="U53" i="4"/>
  <c r="R53" i="4" s="1"/>
  <c r="T48" i="4"/>
  <c r="Q48" i="4" s="1"/>
  <c r="T34" i="4"/>
  <c r="Q34" i="4" s="1"/>
  <c r="M74" i="2"/>
  <c r="M73" i="2"/>
  <c r="T51" i="4"/>
  <c r="Q51" i="4" s="1"/>
  <c r="Q63" i="2"/>
  <c r="U48" i="4"/>
  <c r="R48" i="4" s="1"/>
  <c r="Q53" i="2"/>
  <c r="U33" i="4"/>
  <c r="R33" i="4" s="1"/>
  <c r="F97" i="2"/>
  <c r="J83" i="4"/>
  <c r="Q78" i="2"/>
  <c r="U72" i="4"/>
  <c r="R72" i="4" s="1"/>
  <c r="Q64" i="2"/>
  <c r="U59" i="4"/>
  <c r="R59" i="4" s="1"/>
  <c r="Q51" i="2"/>
  <c r="Q61" i="2"/>
  <c r="M80" i="2"/>
  <c r="Q58" i="2"/>
  <c r="M83" i="2"/>
  <c r="Q70" i="2"/>
  <c r="M90" i="2"/>
  <c r="Q71" i="2"/>
  <c r="M67" i="2"/>
  <c r="U62" i="4"/>
  <c r="R62" i="4" s="1"/>
  <c r="Q47" i="2"/>
  <c r="D97" i="2"/>
  <c r="O83" i="4"/>
  <c r="L97" i="2"/>
  <c r="M49" i="2"/>
  <c r="N97" i="2"/>
  <c r="M82" i="2"/>
  <c r="Q59" i="2"/>
  <c r="U68" i="4"/>
  <c r="R68" i="4" s="1"/>
  <c r="U42" i="4"/>
  <c r="R42" i="4" s="1"/>
  <c r="M91" i="2"/>
  <c r="M63" i="2"/>
  <c r="Q60" i="2"/>
  <c r="P83" i="4"/>
  <c r="M76" i="2"/>
  <c r="Q48" i="2"/>
  <c r="M75" i="2"/>
  <c r="M64" i="2"/>
  <c r="G97" i="2"/>
  <c r="U60" i="4"/>
  <c r="R60" i="4" s="1"/>
  <c r="G83" i="4"/>
  <c r="K83" i="4"/>
  <c r="Q57" i="2"/>
  <c r="M57" i="2"/>
  <c r="M85" i="2"/>
  <c r="M56" i="2"/>
  <c r="T52" i="4"/>
  <c r="Q52" i="4" s="1"/>
  <c r="Q62" i="2"/>
  <c r="Q52" i="2"/>
  <c r="Q69" i="2"/>
  <c r="Q55" i="2"/>
  <c r="M55" i="2"/>
  <c r="E97" i="2"/>
  <c r="Q54" i="2"/>
  <c r="H83" i="4"/>
  <c r="T56" i="4"/>
  <c r="Q56" i="4" s="1"/>
  <c r="I83" i="4"/>
  <c r="M79" i="2"/>
  <c r="H97" i="2"/>
  <c r="M78" i="2"/>
  <c r="T61" i="4"/>
  <c r="Q61" i="4" s="1"/>
  <c r="R97" i="2"/>
  <c r="U58" i="4"/>
  <c r="R58" i="4" s="1"/>
  <c r="N83" i="4"/>
  <c r="M66" i="2"/>
  <c r="M87" i="2"/>
  <c r="M84" i="2"/>
  <c r="U64" i="4"/>
  <c r="R64" i="4" s="1"/>
  <c r="M70" i="2"/>
  <c r="M54" i="2"/>
  <c r="M48" i="2"/>
  <c r="K97" i="2"/>
  <c r="U52" i="4"/>
  <c r="R52" i="4" s="1"/>
  <c r="Q50" i="2"/>
  <c r="L83" i="4"/>
  <c r="M71" i="2"/>
  <c r="U36" i="4"/>
  <c r="R36" i="4" s="1"/>
  <c r="M83" i="4"/>
  <c r="P97" i="2"/>
  <c r="O97" i="2"/>
  <c r="M58" i="2"/>
  <c r="J97" i="2"/>
  <c r="M68" i="2"/>
  <c r="M53" i="2"/>
  <c r="E83" i="4"/>
  <c r="M59" i="2"/>
  <c r="M52" i="2"/>
  <c r="U37" i="4"/>
  <c r="R37" i="4" s="1"/>
  <c r="M50" i="2"/>
  <c r="M47" i="2"/>
  <c r="M88" i="2"/>
  <c r="M72" i="2"/>
  <c r="M51" i="2"/>
  <c r="M65" i="2"/>
  <c r="I97" i="2"/>
  <c r="T15" i="4"/>
  <c r="Q15" i="4" s="1"/>
  <c r="U15" i="4"/>
  <c r="R15" i="4" s="1"/>
  <c r="S68" i="15" l="1"/>
  <c r="N11" i="17"/>
  <c r="U64" i="15"/>
  <c r="R64" i="15" s="1"/>
  <c r="J68" i="15"/>
  <c r="L68" i="15"/>
  <c r="G68" i="15"/>
  <c r="H68" i="15"/>
  <c r="E68" i="15"/>
  <c r="F68" i="15"/>
  <c r="T47" i="15"/>
  <c r="Q47" i="15" s="1"/>
  <c r="U47" i="15"/>
  <c r="R47" i="15" s="1"/>
  <c r="T57" i="15"/>
  <c r="Q57" i="15" s="1"/>
  <c r="U57" i="15"/>
  <c r="R57" i="15" s="1"/>
  <c r="O68" i="15"/>
  <c r="T36" i="15"/>
  <c r="Q36" i="15" s="1"/>
  <c r="K68" i="15"/>
  <c r="T48" i="15"/>
  <c r="Q48" i="15" s="1"/>
  <c r="U48" i="15"/>
  <c r="R48" i="15" s="1"/>
  <c r="M68" i="15"/>
  <c r="T41" i="15"/>
  <c r="Q41" i="15" s="1"/>
  <c r="U41" i="15"/>
  <c r="R41" i="15" s="1"/>
  <c r="U65" i="15"/>
  <c r="R65" i="15" s="1"/>
  <c r="D68" i="15"/>
  <c r="T67" i="15"/>
  <c r="Q67" i="15" s="1"/>
  <c r="U67" i="15"/>
  <c r="R67" i="15" s="1"/>
  <c r="T66" i="15"/>
  <c r="Q66" i="15" s="1"/>
  <c r="U66" i="15"/>
  <c r="R66" i="15" s="1"/>
  <c r="I68" i="15"/>
  <c r="T35" i="15"/>
  <c r="Q35" i="15" s="1"/>
  <c r="P68" i="15"/>
  <c r="T62" i="15"/>
  <c r="Q62" i="15" s="1"/>
  <c r="U62" i="15"/>
  <c r="R62" i="15" s="1"/>
  <c r="N68" i="15"/>
  <c r="U63" i="15"/>
  <c r="R63" i="15" s="1"/>
  <c r="G11" i="10"/>
  <c r="R14" i="15"/>
  <c r="F11" i="10"/>
  <c r="Q14" i="15"/>
  <c r="F6" i="10"/>
  <c r="Q9" i="15"/>
  <c r="L6" i="17" s="1"/>
  <c r="T83" i="4"/>
  <c r="Q83" i="4" s="1"/>
  <c r="Q97" i="2"/>
  <c r="U83" i="4"/>
  <c r="R83" i="4" s="1"/>
  <c r="M97" i="2"/>
  <c r="R68" i="15" l="1"/>
  <c r="M11" i="17"/>
  <c r="Q68" i="15"/>
  <c r="L11" i="17"/>
</calcChain>
</file>

<file path=xl/sharedStrings.xml><?xml version="1.0" encoding="utf-8"?>
<sst xmlns="http://schemas.openxmlformats.org/spreadsheetml/2006/main" count="32648" uniqueCount="6437">
  <si>
    <t>PASTE DISINI</t>
  </si>
  <si>
    <t>WITEL</t>
  </si>
  <si>
    <t>PRE PI</t>
  </si>
  <si>
    <t>REGISTERED (RE)</t>
  </si>
  <si>
    <t>INPROGRESS SC</t>
  </si>
  <si>
    <t>QC1</t>
  </si>
  <si>
    <t>FCC</t>
  </si>
  <si>
    <t>CANCEL BY FCC</t>
  </si>
  <si>
    <t>SURVEY NEW MANJA</t>
  </si>
  <si>
    <t>UN-SC</t>
  </si>
  <si>
    <t xml:space="preserve">OGP </t>
  </si>
  <si>
    <t>JML COMP (PS)</t>
  </si>
  <si>
    <t>CANCEL</t>
  </si>
  <si>
    <t>TOTAL CANCEL</t>
  </si>
  <si>
    <t>REVOKE</t>
  </si>
  <si>
    <t>PI/RE (%)</t>
  </si>
  <si>
    <t>PS/RE (%)</t>
  </si>
  <si>
    <t>PS/PI (%)</t>
  </si>
  <si>
    <t>PI</t>
  </si>
  <si>
    <t>TOTAL PI</t>
  </si>
  <si>
    <t>FALLOUT</t>
  </si>
  <si>
    <t>TOTAL FALLOUT</t>
  </si>
  <si>
    <t>ACT COMP (QC2)</t>
  </si>
  <si>
    <t>WFM</t>
  </si>
  <si>
    <t>UIM</t>
  </si>
  <si>
    <t>ASP</t>
  </si>
  <si>
    <t>OSM</t>
  </si>
  <si>
    <t>&lt; 1 HARI</t>
  </si>
  <si>
    <t>1 - 3 HARI</t>
  </si>
  <si>
    <t>&gt; 3 HARI</t>
  </si>
  <si>
    <t>KNDL PLGN</t>
  </si>
  <si>
    <t>KNDL TEKNIS</t>
  </si>
  <si>
    <t>KNDL SYS</t>
  </si>
  <si>
    <t>OTHERS</t>
  </si>
  <si>
    <t>BALI</t>
  </si>
  <si>
    <t>36.84</t>
  </si>
  <si>
    <t>26.32</t>
  </si>
  <si>
    <t>71.43</t>
  </si>
  <si>
    <t>JATIM BARAT</t>
  </si>
  <si>
    <t>26.67</t>
  </si>
  <si>
    <t>21.43</t>
  </si>
  <si>
    <t>75.00</t>
  </si>
  <si>
    <t>JATIM TIMUR</t>
  </si>
  <si>
    <t>25.93</t>
  </si>
  <si>
    <t>100.00</t>
  </si>
  <si>
    <t>NUSA TENGGARA</t>
  </si>
  <si>
    <t>21.74</t>
  </si>
  <si>
    <t>8.70</t>
  </si>
  <si>
    <t>40.00</t>
  </si>
  <si>
    <t>SEMARANG JATENG UTARA</t>
  </si>
  <si>
    <t>13.33</t>
  </si>
  <si>
    <t>SOLO JATENG TIMUR</t>
  </si>
  <si>
    <t>33.33</t>
  </si>
  <si>
    <t>6.67</t>
  </si>
  <si>
    <t>20.00</t>
  </si>
  <si>
    <t>SURAMADU</t>
  </si>
  <si>
    <t>35.48</t>
  </si>
  <si>
    <t>20.69</t>
  </si>
  <si>
    <t>54.55</t>
  </si>
  <si>
    <t>YOGYA JATENG SELATAN</t>
  </si>
  <si>
    <t>40.74</t>
  </si>
  <si>
    <t>81.82</t>
  </si>
  <si>
    <t>TOTAL</t>
  </si>
  <si>
    <t>29.95</t>
  </si>
  <si>
    <t>20.77</t>
  </si>
  <si>
    <t>67.86</t>
  </si>
  <si>
    <t>Last update proses : 30-08-2024 15:48:52 WIB (Source: ETL XPRO)</t>
  </si>
  <si>
    <t>INPROGRESS SC+QC1+FCC</t>
  </si>
  <si>
    <t>TOTAL OGP</t>
  </si>
  <si>
    <t>KNDL NON PLGN</t>
  </si>
  <si>
    <t>NUSRA</t>
  </si>
  <si>
    <t>Keterangan</t>
  </si>
  <si>
    <t>UIC</t>
  </si>
  <si>
    <t>Inputer, DIT, FCC</t>
  </si>
  <si>
    <t>Order Cancel &amp; Revoke</t>
  </si>
  <si>
    <t>TA, BGESOPS, DAMAN, DIT</t>
  </si>
  <si>
    <t>Completed (PS)</t>
  </si>
  <si>
    <t>Last update proses : 30-08-2024 13:48:46 WIB (Source: ETL XPRO)</t>
  </si>
  <si>
    <t>TELDA</t>
  </si>
  <si>
    <t>GIANYAR</t>
  </si>
  <si>
    <t>JEMBRANA</t>
  </si>
  <si>
    <t>JIMBARAN</t>
  </si>
  <si>
    <t>KLUNGKUNG</t>
  </si>
  <si>
    <t>SANUR</t>
  </si>
  <si>
    <t>SINGARAJA</t>
  </si>
  <si>
    <t>TABANAN</t>
  </si>
  <si>
    <t>UBUNG</t>
  </si>
  <si>
    <t>BATU</t>
  </si>
  <si>
    <t>BLITAR</t>
  </si>
  <si>
    <t>BOJONEGORO</t>
  </si>
  <si>
    <t>KEDIRI</t>
  </si>
  <si>
    <t>KEPANJEN</t>
  </si>
  <si>
    <t>MADIUN</t>
  </si>
  <si>
    <t>NGANJUK</t>
  </si>
  <si>
    <t>NGAWI</t>
  </si>
  <si>
    <t>PONOROGO</t>
  </si>
  <si>
    <t>TRENGGALEK</t>
  </si>
  <si>
    <t>TUBAN</t>
  </si>
  <si>
    <t>TULUNGAGUNG</t>
  </si>
  <si>
    <t>BANYUWANGI</t>
  </si>
  <si>
    <t>BONDOWOSO</t>
  </si>
  <si>
    <t>INNER - JATIM TIMUR</t>
  </si>
  <si>
    <t>JEMBER</t>
  </si>
  <si>
    <t>JOMBANG</t>
  </si>
  <si>
    <t>LUMAJANG</t>
  </si>
  <si>
    <t>MOJOKERTO</t>
  </si>
  <si>
    <t>PASURUAN</t>
  </si>
  <si>
    <t>PROBOLINGGO</t>
  </si>
  <si>
    <t>SITUBONDO</t>
  </si>
  <si>
    <t>ATAMBUA</t>
  </si>
  <si>
    <t>BIMA</t>
  </si>
  <si>
    <t>ENDE</t>
  </si>
  <si>
    <t>INNER - NUSA TENGGARA</t>
  </si>
  <si>
    <t>KUPANG</t>
  </si>
  <si>
    <t>LABOAN BAJO</t>
  </si>
  <si>
    <t>LOMBOK BARAT TENGAH</t>
  </si>
  <si>
    <t>LOMBOK TIMUR UTARA</t>
  </si>
  <si>
    <t>MAUMERE</t>
  </si>
  <si>
    <t>SUMBAWA</t>
  </si>
  <si>
    <t>WAIKABUBAK</t>
  </si>
  <si>
    <t>WAINGAPU</t>
  </si>
  <si>
    <t>BANGKALAN</t>
  </si>
  <si>
    <t>GRESIK</t>
  </si>
  <si>
    <t>KENJERAN</t>
  </si>
  <si>
    <t>KETINTANG</t>
  </si>
  <si>
    <t>LAMONGAN</t>
  </si>
  <si>
    <t>MANYAR</t>
  </si>
  <si>
    <t>PAMEKASAN</t>
  </si>
  <si>
    <t>TANDES</t>
  </si>
  <si>
    <t>(RE)</t>
  </si>
  <si>
    <t>PS/RE (%) (Target 80%)</t>
  </si>
  <si>
    <t>PS/PI  (%) (Target 88%)</t>
  </si>
  <si>
    <t>TTI COMPLY  1X 24  (%) (Target 85%)</t>
  </si>
  <si>
    <t>BY FCC</t>
  </si>
  <si>
    <t>* Target PS/PI Sesuai dengan Draft SLA MSA 2025</t>
  </si>
  <si>
    <t>1. Time To Install (TTI) Comply Indibiz | 1x24 jam</t>
  </si>
  <si>
    <t>2. Fulfillment Guarantee (FFG) Indibiz | 60 hari</t>
  </si>
  <si>
    <t>3. TTR Fulfillment Guarantee Indibiz | 3 jam</t>
  </si>
  <si>
    <t>Performansi</t>
  </si>
  <si>
    <t>5. Underspec warranty Indibiz | &lt;= -25dBm</t>
  </si>
  <si>
    <t>HARIAN</t>
  </si>
  <si>
    <t>0.00</t>
  </si>
  <si>
    <t>25.00</t>
  </si>
  <si>
    <t>55.56</t>
  </si>
  <si>
    <t>11.11</t>
  </si>
  <si>
    <t>50.00</t>
  </si>
  <si>
    <t>16.67</t>
  </si>
  <si>
    <t>14.29</t>
  </si>
  <si>
    <t>TYPE_TRANS</t>
  </si>
  <si>
    <t>NEW SALES</t>
  </si>
  <si>
    <t>Count of HASIL</t>
  </si>
  <si>
    <t>Column Labels</t>
  </si>
  <si>
    <t>Row Labels</t>
  </si>
  <si>
    <t>COMPLY</t>
  </si>
  <si>
    <t>Grand Total</t>
  </si>
  <si>
    <t>NOMOR</t>
  </si>
  <si>
    <t>ORDER_ID</t>
  </si>
  <si>
    <t>REGIONAL</t>
  </si>
  <si>
    <t>REGIONAL_OLD</t>
  </si>
  <si>
    <t>WITEL_OLD</t>
  </si>
  <si>
    <t>DATEL</t>
  </si>
  <si>
    <t>STO</t>
  </si>
  <si>
    <t>UNIT</t>
  </si>
  <si>
    <t>JENISPSB</t>
  </si>
  <si>
    <t>TYPE_LAYANAN</t>
  </si>
  <si>
    <t>STATUS_RESUME</t>
  </si>
  <si>
    <t>PROVIDER</t>
  </si>
  <si>
    <t>ORDER_DATE</t>
  </si>
  <si>
    <t>LAST_UPDATED_DATE</t>
  </si>
  <si>
    <t>NCLI</t>
  </si>
  <si>
    <t>POTS</t>
  </si>
  <si>
    <t>SPEEDY</t>
  </si>
  <si>
    <t>CUSTOMER_NAME</t>
  </si>
  <si>
    <t>LOC_ID</t>
  </si>
  <si>
    <t>WONUM</t>
  </si>
  <si>
    <t>FLAG_DEPOSIT</t>
  </si>
  <si>
    <t>CONTACT_HP</t>
  </si>
  <si>
    <t>INS_ADDRESS</t>
  </si>
  <si>
    <t>GPS_LONGITUDE</t>
  </si>
  <si>
    <t>GPS_LATITUDE</t>
  </si>
  <si>
    <t>KCONTACT</t>
  </si>
  <si>
    <t>CHANNEL</t>
  </si>
  <si>
    <t>STATUS_INET</t>
  </si>
  <si>
    <t>STATUS_ONU</t>
  </si>
  <si>
    <t>UPLOAD</t>
  </si>
  <si>
    <t>DOWNLOAD</t>
  </si>
  <si>
    <t>LAST_PROGRAM</t>
  </si>
  <si>
    <t>STATUS_VOICE</t>
  </si>
  <si>
    <t>CLID</t>
  </si>
  <si>
    <t>LAST_START</t>
  </si>
  <si>
    <t>TINDAK_LANJUT</t>
  </si>
  <si>
    <t>ISI_COMMENT</t>
  </si>
  <si>
    <t>USER_ID_TL</t>
  </si>
  <si>
    <t>TGL_COMMENT</t>
  </si>
  <si>
    <t>TANGGAL_MANJA</t>
  </si>
  <si>
    <t>KELOMPOK_KENDALA</t>
  </si>
  <si>
    <t>KELOMPOK_STATUS</t>
  </si>
  <si>
    <t>HERO</t>
  </si>
  <si>
    <t>ADDON</t>
  </si>
  <si>
    <t>TGL_PS</t>
  </si>
  <si>
    <t>STATUS_MESSAGE</t>
  </si>
  <si>
    <t>PACKAGE_NAME</t>
  </si>
  <si>
    <t>GROUP_PAKET</t>
  </si>
  <si>
    <t>REASON_CANCEL</t>
  </si>
  <si>
    <t>KETERANGAN_CANCEL</t>
  </si>
  <si>
    <t>TGL_MANJA</t>
  </si>
  <si>
    <t>DETAIL_MANJA</t>
  </si>
  <si>
    <t>PS 1</t>
  </si>
  <si>
    <t>CEK</t>
  </si>
  <si>
    <t>HASIL</t>
  </si>
  <si>
    <t>MATARAM</t>
  </si>
  <si>
    <t>SBW</t>
  </si>
  <si>
    <t>REG</t>
  </si>
  <si>
    <t>AO</t>
  </si>
  <si>
    <t>1P INET</t>
  </si>
  <si>
    <t>RBS-Regional 3</t>
  </si>
  <si>
    <t>MYDIGIBIZPARTNER</t>
  </si>
  <si>
    <t>Management Janji</t>
  </si>
  <si>
    <t>PS</t>
  </si>
  <si>
    <t>X</t>
  </si>
  <si>
    <t>NETMONK</t>
  </si>
  <si>
    <t>Completed</t>
  </si>
  <si>
    <t>INDIBIZ</t>
  </si>
  <si>
    <t>PURWOKERTO</t>
  </si>
  <si>
    <t>7 | OSS - PROVISIONING ISSUED</t>
  </si>
  <si>
    <t>Account Manager</t>
  </si>
  <si>
    <t>Provisioning Issued</t>
  </si>
  <si>
    <t>MADURA</t>
  </si>
  <si>
    <t>PME</t>
  </si>
  <si>
    <t>Sales Force DBS</t>
  </si>
  <si>
    <t>NO ADDON</t>
  </si>
  <si>
    <t>SWI</t>
  </si>
  <si>
    <t>SIDOARJO</t>
  </si>
  <si>
    <t>TUN</t>
  </si>
  <si>
    <t>SOLO</t>
  </si>
  <si>
    <t>CANCEL COMPLETED</t>
  </si>
  <si>
    <t>MYIB_ASSISTANT</t>
  </si>
  <si>
    <t>HSI Bisnis PSB 70% - 50 Mbps</t>
  </si>
  <si>
    <t>TET</t>
  </si>
  <si>
    <t>MIE - SEND SURVEY</t>
  </si>
  <si>
    <t>SURVEY_NEW_MANJA</t>
  </si>
  <si>
    <t>SGR</t>
  </si>
  <si>
    <t>MAGELANG</t>
  </si>
  <si>
    <t>SWE</t>
  </si>
  <si>
    <t>PON</t>
  </si>
  <si>
    <t>SEMARANG</t>
  </si>
  <si>
    <t>INNER - SEMARANG JATENG UTARA</t>
  </si>
  <si>
    <t>BIM</t>
  </si>
  <si>
    <t>MALANG</t>
  </si>
  <si>
    <t>BLB</t>
  </si>
  <si>
    <t>PEKALONGAN</t>
  </si>
  <si>
    <t>SRR</t>
  </si>
  <si>
    <t>TNZ</t>
  </si>
  <si>
    <t>SLAWI</t>
  </si>
  <si>
    <t>MSP</t>
  </si>
  <si>
    <t>END</t>
  </si>
  <si>
    <t>8 | OSS - PONR</t>
  </si>
  <si>
    <t>ACT_COM</t>
  </si>
  <si>
    <t>PONR</t>
  </si>
  <si>
    <t>SDA</t>
  </si>
  <si>
    <t>PBL</t>
  </si>
  <si>
    <t>SBY UTARA</t>
  </si>
  <si>
    <t>MGO</t>
  </si>
  <si>
    <t>MTR</t>
  </si>
  <si>
    <t>SMA</t>
  </si>
  <si>
    <t>NGI</t>
  </si>
  <si>
    <t>KDU</t>
  </si>
  <si>
    <t>KJR</t>
  </si>
  <si>
    <t>SGG</t>
  </si>
  <si>
    <t>KUDUS</t>
  </si>
  <si>
    <t>KLN</t>
  </si>
  <si>
    <t>KEBALEN</t>
  </si>
  <si>
    <t>UBN</t>
  </si>
  <si>
    <t>PRY</t>
  </si>
  <si>
    <t>LWB</t>
  </si>
  <si>
    <t>KET</t>
  </si>
  <si>
    <t>BOW</t>
  </si>
  <si>
    <t>TLW</t>
  </si>
  <si>
    <t>KPP</t>
  </si>
  <si>
    <t>TBN</t>
  </si>
  <si>
    <t>MIA - INVALID SURVEY</t>
  </si>
  <si>
    <t>GEN</t>
  </si>
  <si>
    <t>UBU</t>
  </si>
  <si>
    <t>TRE</t>
  </si>
  <si>
    <t>Sales Profesional</t>
  </si>
  <si>
    <t>Amex</t>
  </si>
  <si>
    <t>KPO</t>
  </si>
  <si>
    <t>KBL</t>
  </si>
  <si>
    <t>MGE</t>
  </si>
  <si>
    <t>PATI</t>
  </si>
  <si>
    <t>GEM</t>
  </si>
  <si>
    <t>CRM</t>
  </si>
  <si>
    <t>GND</t>
  </si>
  <si>
    <t>MIP</t>
  </si>
  <si>
    <t>MOJ</t>
  </si>
  <si>
    <t>TUL</t>
  </si>
  <si>
    <t>NJK</t>
  </si>
  <si>
    <t>PCT</t>
  </si>
  <si>
    <t>MRR</t>
  </si>
  <si>
    <t>SMY</t>
  </si>
  <si>
    <t>SPJ</t>
  </si>
  <si>
    <t>ATB</t>
  </si>
  <si>
    <t>MNZ</t>
  </si>
  <si>
    <t>WAT</t>
  </si>
  <si>
    <t>PARE</t>
  </si>
  <si>
    <t>BBE</t>
  </si>
  <si>
    <t>REJECT_FCC</t>
  </si>
  <si>
    <t>SBY SELATAN</t>
  </si>
  <si>
    <t>GBG</t>
  </si>
  <si>
    <t>RKT</t>
  </si>
  <si>
    <t>BWG</t>
  </si>
  <si>
    <t>WRJ</t>
  </si>
  <si>
    <t>WGP</t>
  </si>
  <si>
    <t>DMP</t>
  </si>
  <si>
    <t>BANJARNEGARA</t>
  </si>
  <si>
    <t>BJR</t>
  </si>
  <si>
    <t>JBR</t>
  </si>
  <si>
    <t>OSP</t>
  </si>
  <si>
    <t>KLM</t>
  </si>
  <si>
    <t>BEJ</t>
  </si>
  <si>
    <t>SOE</t>
  </si>
  <si>
    <t>DDS</t>
  </si>
  <si>
    <t>BLI</t>
  </si>
  <si>
    <t>SMP</t>
  </si>
  <si>
    <t>GDG</t>
  </si>
  <si>
    <t>BBA</t>
  </si>
  <si>
    <t>BEA</t>
  </si>
  <si>
    <t>INPROGRESS_SC</t>
  </si>
  <si>
    <t>TPO</t>
  </si>
  <si>
    <t>IJK</t>
  </si>
  <si>
    <t>MGT</t>
  </si>
  <si>
    <t>BNL</t>
  </si>
  <si>
    <t>NGR</t>
  </si>
  <si>
    <t>ASB</t>
  </si>
  <si>
    <t>SPG</t>
  </si>
  <si>
    <t>SAMPANG</t>
  </si>
  <si>
    <t>SBP</t>
  </si>
  <si>
    <t>PSN</t>
  </si>
  <si>
    <t>BKI</t>
  </si>
  <si>
    <t>BJW</t>
  </si>
  <si>
    <t>BPG</t>
  </si>
  <si>
    <t>RGJ</t>
  </si>
  <si>
    <t>BCR</t>
  </si>
  <si>
    <t>SNT</t>
  </si>
  <si>
    <t>OCA</t>
  </si>
  <si>
    <t>KRZ</t>
  </si>
  <si>
    <t>PAE</t>
  </si>
  <si>
    <t>GSK</t>
  </si>
  <si>
    <t>SDY</t>
  </si>
  <si>
    <t>SDD</t>
  </si>
  <si>
    <t>KUT</t>
  </si>
  <si>
    <t>MBG</t>
  </si>
  <si>
    <t>KNN</t>
  </si>
  <si>
    <t>PNZ</t>
  </si>
  <si>
    <t>BTU</t>
  </si>
  <si>
    <t>JGR</t>
  </si>
  <si>
    <t>AJA</t>
  </si>
  <si>
    <t>BTR</t>
  </si>
  <si>
    <t>SEL</t>
  </si>
  <si>
    <t>RTE</t>
  </si>
  <si>
    <t>PAD</t>
  </si>
  <si>
    <t>NKN</t>
  </si>
  <si>
    <t>JER</t>
  </si>
  <si>
    <t>POS</t>
  </si>
  <si>
    <t>BAB</t>
  </si>
  <si>
    <t>GDW</t>
  </si>
  <si>
    <t>TGU</t>
  </si>
  <si>
    <t>EMP</t>
  </si>
  <si>
    <t>SKS</t>
  </si>
  <si>
    <t>WKB</t>
  </si>
  <si>
    <t>DLA</t>
  </si>
  <si>
    <t>MRT</t>
  </si>
  <si>
    <t>MYR</t>
  </si>
  <si>
    <t>GMK</t>
  </si>
  <si>
    <t>ABL</t>
  </si>
  <si>
    <t>BCK</t>
  </si>
  <si>
    <t>TNS</t>
  </si>
  <si>
    <t>BKL</t>
  </si>
  <si>
    <t>KLH</t>
  </si>
  <si>
    <t>TOP</t>
  </si>
  <si>
    <t>GDA</t>
  </si>
  <si>
    <t>KTS</t>
  </si>
  <si>
    <t>SBI</t>
  </si>
  <si>
    <t>SIT</t>
  </si>
  <si>
    <t>RBP</t>
  </si>
  <si>
    <t>KPS</t>
  </si>
  <si>
    <t>LOG</t>
  </si>
  <si>
    <t>WRU</t>
  </si>
  <si>
    <t>KLJ</t>
  </si>
  <si>
    <t>LBO</t>
  </si>
  <si>
    <t>JTR</t>
  </si>
  <si>
    <t>JOM</t>
  </si>
  <si>
    <t>SAU</t>
  </si>
  <si>
    <t>KWR</t>
  </si>
  <si>
    <t>CAT</t>
  </si>
  <si>
    <t>GER</t>
  </si>
  <si>
    <t>NSD</t>
  </si>
  <si>
    <t>SMJ</t>
  </si>
  <si>
    <t>KEP</t>
  </si>
  <si>
    <t>BJN</t>
  </si>
  <si>
    <t>APR</t>
  </si>
  <si>
    <t>NRJ</t>
  </si>
  <si>
    <t>LKI</t>
  </si>
  <si>
    <t>MLG</t>
  </si>
  <si>
    <t>BAA</t>
  </si>
  <si>
    <t>LMG</t>
  </si>
  <si>
    <t>MCR</t>
  </si>
  <si>
    <t>BDG</t>
  </si>
  <si>
    <t>KPN</t>
  </si>
  <si>
    <t>KDI</t>
  </si>
  <si>
    <t>KNT</t>
  </si>
  <si>
    <t>LRT</t>
  </si>
  <si>
    <t>GDI</t>
  </si>
  <si>
    <t>KEF</t>
  </si>
  <si>
    <t>PWS</t>
  </si>
  <si>
    <t>LMJ</t>
  </si>
  <si>
    <t>MMN</t>
  </si>
  <si>
    <t>BNO</t>
  </si>
  <si>
    <t>DMO</t>
  </si>
  <si>
    <t>KBS</t>
  </si>
  <si>
    <t>SGS</t>
  </si>
  <si>
    <t>GON</t>
  </si>
  <si>
    <t>WRP</t>
  </si>
  <si>
    <t>TUR</t>
  </si>
  <si>
    <t>SKP</t>
  </si>
  <si>
    <t>TMP</t>
  </si>
  <si>
    <t>BLR</t>
  </si>
  <si>
    <t>KRN</t>
  </si>
  <si>
    <t>KRJ</t>
  </si>
  <si>
    <t>KKH</t>
  </si>
  <si>
    <t>NDL</t>
  </si>
  <si>
    <t>SBM</t>
  </si>
  <si>
    <t>LCE</t>
  </si>
  <si>
    <t>PRJ</t>
  </si>
  <si>
    <t>MJS</t>
  </si>
  <si>
    <t>SKW</t>
  </si>
  <si>
    <t>BRG</t>
  </si>
  <si>
    <t>OMB</t>
  </si>
  <si>
    <t>SPO</t>
  </si>
  <si>
    <t>PKS</t>
  </si>
  <si>
    <t>LWG</t>
  </si>
  <si>
    <t>PDA</t>
  </si>
  <si>
    <t>JGO</t>
  </si>
  <si>
    <t>JTO</t>
  </si>
  <si>
    <t>KML</t>
  </si>
  <si>
    <t>SAP</t>
  </si>
  <si>
    <t>PGE</t>
  </si>
  <si>
    <t>YSN</t>
  </si>
  <si>
    <t>KLT</t>
  </si>
  <si>
    <t>MJT</t>
  </si>
  <si>
    <t>WSO</t>
  </si>
  <si>
    <t>KRP</t>
  </si>
  <si>
    <t>NWI</t>
  </si>
  <si>
    <t>KDE</t>
  </si>
  <si>
    <t>MLK</t>
  </si>
  <si>
    <t>WGI</t>
  </si>
  <si>
    <t>MMR</t>
  </si>
  <si>
    <t>GGR</t>
  </si>
  <si>
    <t>PPR</t>
  </si>
  <si>
    <t>SLH</t>
  </si>
  <si>
    <t>PUA</t>
  </si>
  <si>
    <t>GIN</t>
  </si>
  <si>
    <t>PRB</t>
  </si>
  <si>
    <t>RGL</t>
  </si>
  <si>
    <t>GRA</t>
  </si>
  <si>
    <t>GLM</t>
  </si>
  <si>
    <t>WKU</t>
  </si>
  <si>
    <t>SEB</t>
  </si>
  <si>
    <t>SMO</t>
  </si>
  <si>
    <t>SIL</t>
  </si>
  <si>
    <t>GUR</t>
  </si>
  <si>
    <t>TGS</t>
  </si>
  <si>
    <t>CRB</t>
  </si>
  <si>
    <t>BUG</t>
  </si>
  <si>
    <t>BWN</t>
  </si>
  <si>
    <t>SDO</t>
  </si>
  <si>
    <t>TNA</t>
  </si>
  <si>
    <t>BEN</t>
  </si>
  <si>
    <t>ALA</t>
  </si>
  <si>
    <t>DRN</t>
  </si>
  <si>
    <t>TOS</t>
  </si>
  <si>
    <t>TBU</t>
  </si>
  <si>
    <t>ARB</t>
  </si>
  <si>
    <t>SPK</t>
  </si>
  <si>
    <t>SPD</t>
  </si>
  <si>
    <t>ABT</t>
  </si>
  <si>
    <t>PRG</t>
  </si>
  <si>
    <t>MSL</t>
  </si>
  <si>
    <t>POG</t>
  </si>
  <si>
    <t>PRK</t>
  </si>
  <si>
    <t>PSG</t>
  </si>
  <si>
    <t>KBR</t>
  </si>
  <si>
    <t>AJS</t>
  </si>
  <si>
    <t>JGW</t>
  </si>
  <si>
    <t>PUG</t>
  </si>
  <si>
    <t>KNO</t>
  </si>
  <si>
    <t>MLD</t>
  </si>
  <si>
    <t>PII</t>
  </si>
  <si>
    <t>TPH</t>
  </si>
  <si>
    <t>NJA</t>
  </si>
  <si>
    <t>PTN</t>
  </si>
  <si>
    <t>SDN</t>
  </si>
  <si>
    <t>LDY</t>
  </si>
  <si>
    <t>BNU</t>
  </si>
  <si>
    <t>KBN</t>
  </si>
  <si>
    <t>PAN</t>
  </si>
  <si>
    <t>KAA</t>
  </si>
  <si>
    <t>PRI</t>
  </si>
  <si>
    <t>NGU</t>
  </si>
  <si>
    <t>UTR</t>
  </si>
  <si>
    <t>KRK</t>
  </si>
  <si>
    <t>APG</t>
  </si>
  <si>
    <t>PGK</t>
  </si>
  <si>
    <t>GKW</t>
  </si>
  <si>
    <t>DPT</t>
  </si>
  <si>
    <t>DNO</t>
  </si>
  <si>
    <t>BNR</t>
  </si>
  <si>
    <t>SWJ</t>
  </si>
  <si>
    <t>NTG</t>
  </si>
  <si>
    <t>PNG</t>
  </si>
  <si>
    <t>PLG</t>
  </si>
  <si>
    <t>JEN</t>
  </si>
  <si>
    <t>SAT</t>
  </si>
  <si>
    <t>SAR</t>
  </si>
  <si>
    <t>CDS</t>
  </si>
  <si>
    <t>TPS</t>
  </si>
  <si>
    <t>LVN</t>
  </si>
  <si>
    <t>REO</t>
  </si>
  <si>
    <t>WWR</t>
  </si>
  <si>
    <t>KMP</t>
  </si>
  <si>
    <t>#NUM!</t>
  </si>
  <si>
    <t>FORMULA</t>
  </si>
  <si>
    <t>PI/RE : (Total PI + Total Fallout + Act Comp + Jumlah PS + Total Cancel) / Registered</t>
  </si>
  <si>
    <t>PS/RE : PS / (Registered - Cancel by FCC - UNSC - Revoke)</t>
  </si>
  <si>
    <t>PS/PI : PS / (Total PI + Total Fallout + Act Comp + Jumlah PS)</t>
  </si>
  <si>
    <t>4. PS to PI Ratio Indibiz Q3  88 % (Incremental)</t>
  </si>
  <si>
    <t>REVOKE %</t>
  </si>
  <si>
    <t>HSI Bisnis PSB 70% - 100 Mbps</t>
  </si>
  <si>
    <t>KAPASAN</t>
  </si>
  <si>
    <t>BREBES</t>
  </si>
  <si>
    <t>PEMALANG</t>
  </si>
  <si>
    <t>CC - HD1A - INPROGRESS UNCONTACTED</t>
  </si>
  <si>
    <t>KEBUMEN</t>
  </si>
  <si>
    <t>PML</t>
  </si>
  <si>
    <t>- 11_11446;Biaya PSB HSI EBIS Tunai di Depan ~ 11[150000]  - E25060;E25060 ~ ES25 - Paket HSI Bisnis (HSIE) Khusus Winback 2.0[0]  - E25060~null~E25060_UNL;UNL ~ Internet-Link Unlimited Internet Usage ~ E25060[0]  - E25060~null~105343;E25060||11||Abodemen</t>
  </si>
  <si>
    <t>- 11_11446;Biaya PSB HSI EBIS Tunai di Depan ~ 11[150000]  - SP_NOSS;SP_NOSS ~ Internet NOSS Multispeed Network[0]  - SP_NOSS;SP_NOSS ~ Internet NOSS Multispeed Network[0]  - E23015;E23015 ~ ES23 - Perangkat ONT[0]  - E23015~null~44292;E23015||11||Abodeme</t>
  </si>
  <si>
    <t>- 11_11446;Biaya PSB HSI EBIS Tunai di Depan ~ 11[150000]  - SP_NOSS;SP_NOSS ~ Internet NOSS Multispeed Network[0]  - SP_NOSS;SP_NOSS ~ Internet NOSS Multispeed Network[0]  - E25060;E25060 ~ ES25 - Paket HSI Bisnis (HSIE) Khusus Winback 2.0[0]  - E25060~n</t>
  </si>
  <si>
    <t>9 | WFM - UN-SCS</t>
  </si>
  <si>
    <t>UNSC</t>
  </si>
  <si>
    <t>YOGYAKARTA</t>
  </si>
  <si>
    <t>- 11_11446;Biaya PSB HSI EBIS Tunai di Depan ~ 11[150000]  - E23046;E23046 ~ ES23 - Paket HSI Bisnis[0]  - E23046~null~E23046_UNL;UNL ~ Internet-Link Unlimited Internet Usage ~ E23046[0]  - E23046~null~44877;E23046||11||Abodemen 0[0]  - E23046~null~E23046</t>
  </si>
  <si>
    <t>PURWODADI</t>
  </si>
  <si>
    <t>ANTAREZ</t>
  </si>
  <si>
    <t>- 11_11446;Biaya PSB HSI EBIS Tunai di Depan ~ 11[150000]  - E23015;E23015 ~ ES23 - Perangkat ONT[0]  - E23015~null~44292;E23015||11||Abodemen 0[0]  - E23015~null~E23015_SWONT;SWONT ~ Biaya Sewa ONT ~ E23015[30000]  - E25061;E25061 ~ ES25 - Paket HSI Basi</t>
  </si>
  <si>
    <t>SINGARJA</t>
  </si>
  <si>
    <t>SEMARAPURA</t>
  </si>
  <si>
    <t>NGADILUWIH</t>
  </si>
  <si>
    <t>KLOJEN</t>
  </si>
  <si>
    <t>WLINGI</t>
  </si>
  <si>
    <t>WAITING AKTIFASI IHLD</t>
  </si>
  <si>
    <t>- 11_11446;Biaya PSB HSI EBIS Tunai di Depan ~ 11[150000]  - SP_NOSS;SP_NOSS ~ Internet NOSS Multispeed Network[0]  - SP_NOSS;SP_NOSS ~ Internet NOSS Multispeed Network[0]  - E25061;E25061 ~ ES25 - Paket HSI Basic (HSIEF) Khusus Winback 2.0[0]  - E25061~n</t>
  </si>
  <si>
    <t>MAGETAN</t>
  </si>
  <si>
    <t>INNER - SOLO JATENG TIMUR</t>
  </si>
  <si>
    <t>DENPASAR</t>
  </si>
  <si>
    <t>SALATIGA</t>
  </si>
  <si>
    <t>SLI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</si>
  <si>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E24057;E24057 ~ ES24 </t>
  </si>
  <si>
    <t xml:space="preserve">- 11_11446;Biaya PSB HSI EBIS Tunai di Depan ~ 11[150000]  - SP_NOSS;SP_NOSS ~ Internet NOSS Multispeed Network[0]  - E23015;E23015 ~ ES23 - Perangkat ONT[0]  - E23015~null~44292;E23015||11||Abodemen 0[0]  - E23015~null~E23015_SWONTPREM;SWONTPREM ~ Biaya </t>
  </si>
  <si>
    <t>GENTENG</t>
  </si>
  <si>
    <t>DOMPU</t>
  </si>
  <si>
    <t>CARUBAN</t>
  </si>
  <si>
    <t>- 11_11446;Biaya PSB HSI EBIS Tunai di Depan ~ 11[150000]  - E25061;E25061 ~ ES25 - Paket HSI Basic (HSIEF) Khusus Winback 2.0[0]  - E25061~null~E25061_UNL;UNL ~ Internet-Link Unlimited Internet Usage ~ E25061[0]  - E25061~null~105351;E25061||11||Abodemen</t>
  </si>
  <si>
    <t>- 11_11446;Biaya PSB HSI EBIS Tunai di Depan ~ 11[150000]  - SP_NOSS;SP_NOSS ~ Internet NOSS Multispeed Network[0]  - E23015;E23015 ~ ES23 - Perangkat ONT[0]  - E23015~null~44292;E23015||11||Abodemen 0[0]  - E23015~null~E23015_SWONT;SWONT ~ Biaya Sewa ONT</t>
  </si>
  <si>
    <t>KRIAN</t>
  </si>
  <si>
    <t>HSI Bisnis PSB 70% Dual Band - 100 Mbps</t>
  </si>
  <si>
    <t>MERGOYOSO</t>
  </si>
  <si>
    <t>QC MIA - INVALID QUALITY CONTROL MIA</t>
  </si>
  <si>
    <t>KTM</t>
  </si>
  <si>
    <t>- 11_11446;Biaya PSB HSI EBIS Tunai di Depan ~ 11[150000]  - SP_NOSS;SP_NOSS ~ Internet NOSS Multispeed Network[0]  - SP_NOSS;SP_NOSS ~ Internet NOSS Multispeed Network[0]  - E23046;E23046 ~ ES23 - Paket HSI Bisnis[0]  - E23046~null~E23046_UNL;UNL ~ Inter</t>
  </si>
  <si>
    <t>SEPANJANG</t>
  </si>
  <si>
    <t>CILACAP</t>
  </si>
  <si>
    <t>RBS-Regional 2</t>
  </si>
  <si>
    <t>INNER - YOGYA JATENG SELATAN</t>
  </si>
  <si>
    <t>KEN</t>
  </si>
  <si>
    <t>TUREN</t>
  </si>
  <si>
    <t xml:space="preserve">- 11_11446;Biaya PSB HSI EBIS Tunai di Depan ~ 11[150000]  - BWY DL;BWY DL ~ Saluran Dua Arah(BothWay)[0]  - E23053;E23053 ~ ES23 - Paket HSI Bisnis  Phone (PHONE)[0]  - E23053~null~44864;E23053||11||Abodemen 0[0]  - E23053~null~E23053_IN800;IN800 ~ Free </t>
  </si>
  <si>
    <t>SINGOSARI</t>
  </si>
  <si>
    <t>B2B Partner Management (PM)</t>
  </si>
  <si>
    <t>KRT</t>
  </si>
  <si>
    <t>KERTOSONO</t>
  </si>
  <si>
    <t>BBS</t>
  </si>
  <si>
    <t>SAWOJAJAR</t>
  </si>
  <si>
    <t>LABUAN BAJO</t>
  </si>
  <si>
    <t>BAJAWA</t>
  </si>
  <si>
    <t>KANDANGAN</t>
  </si>
  <si>
    <t>AMBULU</t>
  </si>
  <si>
    <t>SEMINYAK</t>
  </si>
  <si>
    <t>GBU</t>
  </si>
  <si>
    <t>- 11_11446;Biaya PSB HSI EBIS Tunai di Depan ~ 11[150000]  - E23080;E23080 ~ ES23 - Add-on HSI Bisnis Bundling (Netmonk)[0]  - E23080~null~100382;E23080||77||Abodemen 0[0]  - E23080~null~E23080_NMONKHI;NMONKHI ~ Nadefaa Netmonk Hi Alacarte ~ E23080[56100]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</si>
  <si>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E25060;E25060 ~ ES25 </t>
  </si>
  <si>
    <t>TEMANGGUNG</t>
  </si>
  <si>
    <t>PRN</t>
  </si>
  <si>
    <t>BAMBE</t>
  </si>
  <si>
    <t>BENOA</t>
  </si>
  <si>
    <t>BANGIL</t>
  </si>
  <si>
    <t>RUNGKUT</t>
  </si>
  <si>
    <t>GEDANGAN</t>
  </si>
  <si>
    <t>JAGIR</t>
  </si>
  <si>
    <t>PACITAN</t>
  </si>
  <si>
    <t>UBUD</t>
  </si>
  <si>
    <t>SSL</t>
  </si>
  <si>
    <t>KDW</t>
  </si>
  <si>
    <t>Last update proses : 06-03-2026 15:19:48 WIB (Source: ETL XPRO)</t>
  </si>
  <si>
    <t>Telkom Daerah</t>
  </si>
  <si>
    <t>Telkom Daerah Type</t>
  </si>
  <si>
    <t>Witel</t>
  </si>
  <si>
    <t>Regional</t>
  </si>
  <si>
    <t>sto</t>
  </si>
  <si>
    <t>sto_desc</t>
  </si>
  <si>
    <t>sto_eid</t>
  </si>
  <si>
    <t>New Telkom Daerah</t>
  </si>
  <si>
    <t>New Witel</t>
  </si>
  <si>
    <t>New Regional</t>
  </si>
  <si>
    <t>TIPE 2</t>
  </si>
  <si>
    <t>Regional 3</t>
  </si>
  <si>
    <t>WALIKUKUN</t>
  </si>
  <si>
    <t>GORANGGARENG</t>
  </si>
  <si>
    <t>KARANGJATI</t>
  </si>
  <si>
    <t>SARANGAN</t>
  </si>
  <si>
    <t>JOGOROGO</t>
  </si>
  <si>
    <t>SUMOROTO</t>
  </si>
  <si>
    <t>LOROG</t>
  </si>
  <si>
    <t>SLAHUNG</t>
  </si>
  <si>
    <t>PUNUNG</t>
  </si>
  <si>
    <t>PULUNG</t>
  </si>
  <si>
    <t>JENANGAN</t>
  </si>
  <si>
    <t>SAMBIT</t>
  </si>
  <si>
    <t>TIPE 1</t>
  </si>
  <si>
    <t>MAOSPATI</t>
  </si>
  <si>
    <t>UTERAN</t>
  </si>
  <si>
    <t>BATANGATANG</t>
  </si>
  <si>
    <t>SAPEKAN</t>
  </si>
  <si>
    <t>ARJASA KANGEAN</t>
  </si>
  <si>
    <t>SUMENEP</t>
  </si>
  <si>
    <t>GAYAM / SAPUDI</t>
  </si>
  <si>
    <t>AMBUNTEN</t>
  </si>
  <si>
    <t>PRAGAAN</t>
  </si>
  <si>
    <t>BETUN</t>
  </si>
  <si>
    <t>MDF PASIRIAN</t>
  </si>
  <si>
    <t>MDF LECES</t>
  </si>
  <si>
    <t>MDF KRAKSAAN</t>
  </si>
  <si>
    <t>KALIDAWIR</t>
  </si>
  <si>
    <t>GRESIK-2 (PONGANGAN)</t>
  </si>
  <si>
    <t>STO PASURUAN</t>
  </si>
  <si>
    <t>WARU PAMEKASAN</t>
  </si>
  <si>
    <t>KETAPANG</t>
  </si>
  <si>
    <t>OMBEN</t>
  </si>
  <si>
    <t>MASALEMBU</t>
  </si>
  <si>
    <t>BLEGA</t>
  </si>
  <si>
    <t>KAMAL</t>
  </si>
  <si>
    <t>AROSBAYA</t>
  </si>
  <si>
    <t>TANJUNGUMI</t>
  </si>
  <si>
    <t>DARMO</t>
  </si>
  <si>
    <t>SURABAYA UTARA</t>
  </si>
  <si>
    <t>KARANGPILANG</t>
  </si>
  <si>
    <t>GUBENG</t>
  </si>
  <si>
    <t>SURABAYA SELATAN</t>
  </si>
  <si>
    <t>KALIANAK</t>
  </si>
  <si>
    <t>WARU</t>
  </si>
  <si>
    <t>INJOKO</t>
  </si>
  <si>
    <t>LAKARSANTRI</t>
  </si>
  <si>
    <t>TANJUNG PERAK</t>
  </si>
  <si>
    <t>WARU II TROPODO</t>
  </si>
  <si>
    <t>BESUKI</t>
  </si>
  <si>
    <t>MLANDINGAN</t>
  </si>
  <si>
    <t>ASEMBAGUS</t>
  </si>
  <si>
    <t>ROGOJAMPI</t>
  </si>
  <si>
    <t>PESANGGARAN</t>
  </si>
  <si>
    <t>MUNCAR</t>
  </si>
  <si>
    <t>BENCULUK</t>
  </si>
  <si>
    <t>GLENMORE</t>
  </si>
  <si>
    <t>KALIBARU</t>
  </si>
  <si>
    <t>WONGSOREJO</t>
  </si>
  <si>
    <t>KEBONSARI JEMBER</t>
  </si>
  <si>
    <t>ARJASA JEMBER</t>
  </si>
  <si>
    <t>JENGGAWAH</t>
  </si>
  <si>
    <t>SUKOWONO</t>
  </si>
  <si>
    <t>RAMBIPUJI</t>
  </si>
  <si>
    <t>KALISAT</t>
  </si>
  <si>
    <t>SEMPOLAN</t>
  </si>
  <si>
    <t>SUKOSARI</t>
  </si>
  <si>
    <t>PRAJEKAN</t>
  </si>
  <si>
    <t>LODOYO</t>
  </si>
  <si>
    <t>BINANGUN</t>
  </si>
  <si>
    <t>KESAMBEN</t>
  </si>
  <si>
    <t>SRENGAT</t>
  </si>
  <si>
    <t>PANATARAN</t>
  </si>
  <si>
    <t>NGUNUT</t>
  </si>
  <si>
    <t>CAMPUR DARAT</t>
  </si>
  <si>
    <t>DURENAN</t>
  </si>
  <si>
    <t>PRIGI</t>
  </si>
  <si>
    <t>GURAH</t>
  </si>
  <si>
    <t>KANDANGAN PARE</t>
  </si>
  <si>
    <t>SAMBI</t>
  </si>
  <si>
    <t>PAPAR</t>
  </si>
  <si>
    <t>MOJOROTO</t>
  </si>
  <si>
    <t>WATES KEDIRI</t>
  </si>
  <si>
    <t>GONDANG</t>
  </si>
  <si>
    <t>PRAMBON</t>
  </si>
  <si>
    <t>WARUJAYENG</t>
  </si>
  <si>
    <t>SUKAPURA</t>
  </si>
  <si>
    <t>TONGAS</t>
  </si>
  <si>
    <t>GENDING</t>
  </si>
  <si>
    <t>PAITON</t>
  </si>
  <si>
    <t>GRATI</t>
  </si>
  <si>
    <t>GONDANG WETAN</t>
  </si>
  <si>
    <t>TOSARI</t>
  </si>
  <si>
    <t>NONGKO JAJAR</t>
  </si>
  <si>
    <t>KLAKAH</t>
  </si>
  <si>
    <t>MDF TANGGUL</t>
  </si>
  <si>
    <t>TEMPEH</t>
  </si>
  <si>
    <t>BALUNG</t>
  </si>
  <si>
    <t>SENDURO</t>
  </si>
  <si>
    <t>JATIROTO</t>
  </si>
  <si>
    <t>YOSOWILANGUN</t>
  </si>
  <si>
    <t>PUGER</t>
  </si>
  <si>
    <t>KENCONG</t>
  </si>
  <si>
    <t>BELIMBING</t>
  </si>
  <si>
    <t>TUMPANG</t>
  </si>
  <si>
    <t>LAWANG</t>
  </si>
  <si>
    <t>GADANG</t>
  </si>
  <si>
    <t>PAKIS</t>
  </si>
  <si>
    <t>BURING</t>
  </si>
  <si>
    <t>KARANG PLOSO</t>
  </si>
  <si>
    <t>NGANTANG</t>
  </si>
  <si>
    <t>SUMBER MANJING</t>
  </si>
  <si>
    <t>AMPEL GADING</t>
  </si>
  <si>
    <t>PAGAK</t>
  </si>
  <si>
    <t>GUNUNG KAWI</t>
  </si>
  <si>
    <t>DAMPIT</t>
  </si>
  <si>
    <t>DONO MULYO</t>
  </si>
  <si>
    <t>BANTUR</t>
  </si>
  <si>
    <t>GONDANGLEGI</t>
  </si>
  <si>
    <t>SUMBER PUCUNG</t>
  </si>
  <si>
    <t>SUMBERREJO</t>
  </si>
  <si>
    <t>PULAU PADANGAN</t>
  </si>
  <si>
    <t>KALITIDU</t>
  </si>
  <si>
    <t>SUKODADI</t>
  </si>
  <si>
    <t>BABAD</t>
  </si>
  <si>
    <t>BRONDONG</t>
  </si>
  <si>
    <t>KEREK</t>
  </si>
  <si>
    <t>JATIROGO</t>
  </si>
  <si>
    <t>BANCAR</t>
  </si>
  <si>
    <t>RENGEL</t>
  </si>
  <si>
    <t>MERAKURAK</t>
  </si>
  <si>
    <t>SANGKAPURA / BAWEAN</t>
  </si>
  <si>
    <t>CERME</t>
  </si>
  <si>
    <t>DUDUK SAMPEYAN</t>
  </si>
  <si>
    <t>KEDAMEAN</t>
  </si>
  <si>
    <t>BALONGPANGGANG</t>
  </si>
  <si>
    <t>SEDAYU</t>
  </si>
  <si>
    <t>NGORO JOMBANG</t>
  </si>
  <si>
    <t>MOJOAGUNG</t>
  </si>
  <si>
    <t>PLOSO</t>
  </si>
  <si>
    <t xml:space="preserve">PANDAAN </t>
  </si>
  <si>
    <t>GEMPOL</t>
  </si>
  <si>
    <t>PRIGEN</t>
  </si>
  <si>
    <t>PURWOSARI</t>
  </si>
  <si>
    <t>BEJI</t>
  </si>
  <si>
    <t>INNER</t>
  </si>
  <si>
    <t>TULANGAN</t>
  </si>
  <si>
    <t>SUKODONO</t>
  </si>
  <si>
    <t>PACET</t>
  </si>
  <si>
    <t>MOJOSARI</t>
  </si>
  <si>
    <t>DLANGGU</t>
  </si>
  <si>
    <t>MLIRIP MOJOKERTO</t>
  </si>
  <si>
    <t>NGORO INDUSTRI</t>
  </si>
  <si>
    <t>SUMBAWA BESAR</t>
  </si>
  <si>
    <t>TALIWANG</t>
  </si>
  <si>
    <t>ALAS</t>
  </si>
  <si>
    <t>SENGGIGI</t>
  </si>
  <si>
    <t>SELONG</t>
  </si>
  <si>
    <t>SWETA</t>
  </si>
  <si>
    <t>MATARAM A</t>
  </si>
  <si>
    <t>GERUNG</t>
  </si>
  <si>
    <t>PRAYA</t>
  </si>
  <si>
    <t>MALUK</t>
  </si>
  <si>
    <t>MASBAGIK</t>
  </si>
  <si>
    <t>SAPE</t>
  </si>
  <si>
    <t>KEMPO</t>
  </si>
  <si>
    <t>EMPANG</t>
  </si>
  <si>
    <t>TENTE</t>
  </si>
  <si>
    <t>SILA</t>
  </si>
  <si>
    <t>LARANTUKA</t>
  </si>
  <si>
    <t>WOLO WARU</t>
  </si>
  <si>
    <t>LEWOLEBA</t>
  </si>
  <si>
    <t>KALABAHI</t>
  </si>
  <si>
    <t>TENAU</t>
  </si>
  <si>
    <t>OESAPA</t>
  </si>
  <si>
    <t>SEBA</t>
  </si>
  <si>
    <t>NIKI-NIKI</t>
  </si>
  <si>
    <t>ATAMBUA A</t>
  </si>
  <si>
    <t>KEFAMENANU</t>
  </si>
  <si>
    <t>LOVINA</t>
  </si>
  <si>
    <t>BATURITI</t>
  </si>
  <si>
    <t>PUPUAN</t>
  </si>
  <si>
    <t>SERIRIT</t>
  </si>
  <si>
    <t>GILIMANUK</t>
  </si>
  <si>
    <t>CANDIDASA</t>
  </si>
  <si>
    <t>NEGARA</t>
  </si>
  <si>
    <t>BANGLI</t>
  </si>
  <si>
    <t>KINTAMANI</t>
  </si>
  <si>
    <t>AMLAPURA</t>
  </si>
  <si>
    <t>TAMPAK SIRING</t>
  </si>
  <si>
    <t>NUSA DUA</t>
  </si>
  <si>
    <t>SUKAWATI</t>
  </si>
  <si>
    <t>TOHPATI</t>
  </si>
  <si>
    <t>MONANG MANING</t>
  </si>
  <si>
    <t>KUTA</t>
  </si>
  <si>
    <t>KALIASEM A</t>
  </si>
  <si>
    <t>RUTENG</t>
  </si>
  <si>
    <t>BLU</t>
  </si>
  <si>
    <t>new telda</t>
  </si>
  <si>
    <t>JEPARA</t>
  </si>
  <si>
    <t>PAT</t>
  </si>
  <si>
    <t>BANTUL</t>
  </si>
  <si>
    <t>MIE - INVALID SURVEY - Kendala Jalur/Rute Tarikan</t>
  </si>
  <si>
    <t>PWT</t>
  </si>
  <si>
    <t>- 11_11446;Biaya PSB HSI EBIS Tunai di Depan ~ 11[150000]  - SP_NOSS;SP_NOSS ~ Internet NOSS Multispeed Network[0]  - E25060;E25060 ~ ES25 - Paket HSI Bisnis (HSIE) Khusus Winback 2.0[0]  - E25060~null~E25060_UNL;UNL ~ Internet-Link Unlimited Internet Usa</t>
  </si>
  <si>
    <t>CLC</t>
  </si>
  <si>
    <t>BTL</t>
  </si>
  <si>
    <t>HSI Bisnis PSB 70% - 150 Mbps</t>
  </si>
  <si>
    <t>JHR</t>
  </si>
  <si>
    <t>HSI Bisnis Bundling Netmonk PSB 70% Promo - 150 Mbps</t>
  </si>
  <si>
    <t>MJP</t>
  </si>
  <si>
    <t>KBU</t>
  </si>
  <si>
    <t>HSI Bisnis PSB 70% - 200 Mbps</t>
  </si>
  <si>
    <t>PEC</t>
  </si>
  <si>
    <t>BKA</t>
  </si>
  <si>
    <t>KUD</t>
  </si>
  <si>
    <t>HSI Bisnis Bundling Netmonk Promo 2026 PSB 70% - 200 Mbps</t>
  </si>
  <si>
    <t>KGD</t>
  </si>
  <si>
    <t>GML</t>
  </si>
  <si>
    <t>NETMONK - OCA</t>
  </si>
  <si>
    <t>AJB</t>
  </si>
  <si>
    <t>KBM</t>
  </si>
  <si>
    <t>WAITING:  |MYDITA</t>
  </si>
  <si>
    <t>GLD</t>
  </si>
  <si>
    <t>BAN</t>
  </si>
  <si>
    <t>GUNUNG KIDUL</t>
  </si>
  <si>
    <t>WNS</t>
  </si>
  <si>
    <t>GDO</t>
  </si>
  <si>
    <t>HSI Bisnis Bundling Netmonk PSB 70% Promo - 300 Mbps</t>
  </si>
  <si>
    <t>MSO</t>
  </si>
  <si>
    <t>KJE</t>
  </si>
  <si>
    <t>TTL</t>
  </si>
  <si>
    <t>CV. SUBEKTI SETIABUDI</t>
  </si>
  <si>
    <t>ODP-SBW-FBK/12 FBK/D01/12.01</t>
  </si>
  <si>
    <t>ODP-BLU-FB/176 FB/D07/176.01</t>
  </si>
  <si>
    <t>ODP-SPG-FS/62</t>
  </si>
  <si>
    <t>LEMBAGA PENDIDIKAN BAHASA CHINA</t>
  </si>
  <si>
    <t>- 11_11446;Biaya PSB HSI EBIS Tunai di Depan ~ 11[150000]  - E23015;E23015 ~ ES23 - Perangkat ONT[0]  - E23015~null~44292;E23015||11||Abodemen 0[0]  - E23015~null~E23015_SWONTDUALB;SWONTDUALB ~ Biaya Sewa ONT Dual Band ~ E23015[50000]  - E23046;E23046 ~ E</t>
  </si>
  <si>
    <t>MD|MYDB-20260805264495|DN00001/MN00443|LEMBAGA PENDIDIKAN BAHASA CHINA|085113162223</t>
  </si>
  <si>
    <t>PS/PI  (%) (Target 94%)</t>
  </si>
  <si>
    <t>TTI COMPLY  1X 24  (%) (Target 94%)</t>
  </si>
  <si>
    <t>QC2</t>
  </si>
  <si>
    <t xml:space="preserve">PROVISIONING NEW SALES INDIBIZ TR3 JBN MTD H-1  </t>
  </si>
  <si>
    <t>HSI Bisnis Bundling Antares Eazy PSB 70% - 150 Mbps</t>
  </si>
  <si>
    <t>KLP</t>
  </si>
  <si>
    <t>|MN00292|MYIA-026126076198/POI/SUDIARTO/081804621352/prabowo2121new@gmail.com</t>
  </si>
  <si>
    <t>JPR</t>
  </si>
  <si>
    <t>TEM</t>
  </si>
  <si>
    <t>SOP</t>
  </si>
  <si>
    <t>HSI Bisnis Bundling Netmonk PSB 70% - 50 Mbps</t>
  </si>
  <si>
    <t>PT Harapan Jaya Utama</t>
  </si>
  <si>
    <t>ODP-SMA-FN/41</t>
  </si>
  <si>
    <t>|MN02750|/CP I KOMANG SUPRIADI/08174701404/komangsuriadi582@gmail.com</t>
  </si>
  <si>
    <t>NEKA NUSUKAN SOLO</t>
  </si>
  <si>
    <t>|MN02054|MYIA-085917769935/POI/Ayu putri angreani kusanto/08990794495/anext213@gmail.com</t>
  </si>
  <si>
    <t xml:space="preserve">- 11_11446;Biaya PSB HSI EBIS Tunai di Depan ~ 11[150000]  - E23053;E23053 ~ ES23 - Paket HSI Bisnis  Phone (PHONE)[0]  - E23053~null~44864;E23053||11||Abodemen 0[0]  - E23053~null~E23053_IN800;IN800 ~ Free Lokal dan SLJJ 800 Menit ~ E23053[40000]  - BWY </t>
  </si>
  <si>
    <t>HSI Bisnis Bundling Netmonk Dual Band Promo 2026 PSB 70% - 100 Mbps</t>
  </si>
  <si>
    <t>HSI Bisnis Promo HUT RI PSB 70% - 200 Mbps</t>
  </si>
  <si>
    <t>HSI Bisnis Promo HUT RI PSB 70% - 150 Mbps</t>
  </si>
  <si>
    <t>HSI Bisnis Promo HUT RI PSB 70% - 75 Mbps</t>
  </si>
  <si>
    <t>HSI Bisnis Promo HUT RI PSB 70% - 300 Mbps</t>
  </si>
  <si>
    <t>HSI Bisnis Promo HUT RI PSB 70% - 50 Mbps</t>
  </si>
  <si>
    <t>HSI Bisnis Promo HUT RI PSB 70% - 100 Mbps</t>
  </si>
  <si>
    <t>HSI Bisnis Promo HUT RI PSB 70% - 100 Mbps Dual Band</t>
  </si>
  <si>
    <t>HSI Bisnis Bundling OCA Breach Checker Promo 2026 PSB 70% - 150 Mbps</t>
  </si>
  <si>
    <t>HSI Bisnis Basic Promo HUT RI PSB 70% - 50 Mbps</t>
  </si>
  <si>
    <t>HSI Bisnis Basic Promo HUT RI PSB 70% - 100 Mbps</t>
  </si>
  <si>
    <t>ODP-RTE-FA/58 FA/D12/58.01</t>
  </si>
  <si>
    <t>2026-08-22 13:00:00 | Tanggal pemasangan : 22 AGUSTUS 2026 Jam pemasangan : pagi/siang Info Tambahan : Hubungi pelanggan dulu sebelum ke lokasi terima kasih</t>
  </si>
  <si>
    <t>HSI Bisnis Basic Promo HUT RI PSB 70% - 100 Mbps Dual Band</t>
  </si>
  <si>
    <t>PT. GRIYA PANCA SINERGI</t>
  </si>
  <si>
    <t>ODP-KBL-FWD/05</t>
  </si>
  <si>
    <t>AMRBS;404915;AMEX;MOH REZI FILLIANDY;RBS-3;SURAMADU;PSB;PT. GRIYA PANCA SINERGI;RIKO;081218906613;sofialahmadi@gmail.com;HSI Bisnis (1:1) 100 Mbps (Rp 669.000) PSB Rp 150.000;</t>
  </si>
  <si>
    <t>ODP-DMO-FDF/40</t>
  </si>
  <si>
    <t>KAJEN</t>
  </si>
  <si>
    <t>JOHAR</t>
  </si>
  <si>
    <t>LOMBOK TENGAH</t>
  </si>
  <si>
    <t>SUMBAWA TIMUR</t>
  </si>
  <si>
    <t>WONOSARI</t>
  </si>
  <si>
    <t>KENTUNGAN</t>
  </si>
  <si>
    <t>KARANGASEM</t>
  </si>
  <si>
    <t>JIMBARAN NUSA DUA</t>
  </si>
  <si>
    <t>DARMO GUBENG</t>
  </si>
  <si>
    <t>SUMBAWA BARAT</t>
  </si>
  <si>
    <t>KETANGGUNGAN</t>
  </si>
  <si>
    <t>AJIBARANG</t>
  </si>
  <si>
    <t>MAJAPAHIT</t>
  </si>
  <si>
    <t>LOMBOK UTARA</t>
  </si>
  <si>
    <t>GUBUG</t>
  </si>
  <si>
    <t>SOLO PALUR</t>
  </si>
  <si>
    <t>BIMA BARAT</t>
  </si>
  <si>
    <t>KOTAGEDE</t>
  </si>
  <si>
    <t>WARU INJOKO</t>
  </si>
  <si>
    <t>KLAMPOK</t>
  </si>
  <si>
    <t>PECANGAAN</t>
  </si>
  <si>
    <t>PARAKAN</t>
  </si>
  <si>
    <t>HSI Bisnis Basic Promo HUT RI PSB 70% - 75 Mbps</t>
  </si>
  <si>
    <t>BPR WIRANADI</t>
  </si>
  <si>
    <t>ODP-MTR-FAU/76</t>
  </si>
  <si>
    <t>SPPG JENGGALA 2</t>
  </si>
  <si>
    <t>ODP-SGG-FAZ/21</t>
  </si>
  <si>
    <t>RBS HSI |DINDA PUSPITASARI | 40951593 | TREG 3 | SPPG JENGGALA 2 | BP CITRA WADI | 081917225799| HSI BISNIS BUNDLING NETMONK - 200 MBPS</t>
  </si>
  <si>
    <t>ODP-TTL-FF/131</t>
  </si>
  <si>
    <t>PONDOK PESANTREN NURUL HUDA</t>
  </si>
  <si>
    <t>HSI Bisnis Basic Promo HUT RI PSB 70% - 150 Mbps</t>
  </si>
  <si>
    <t>ASTON SUNSET BEACH RESORT</t>
  </si>
  <si>
    <t>RBS HSI |ADE RAGIL PURWANDANI | 406650 | TREG 3 | ASTON SUNSET BEACH RESORT | BP SAMUEL| 085338123542 | INET ONLY 100 MBPS</t>
  </si>
  <si>
    <t>SMAN 1 Lobalain</t>
  </si>
  <si>
    <t>ODP-BAA-FA/11 FA/D01/11.01</t>
  </si>
  <si>
    <t>Bayu Fitness</t>
  </si>
  <si>
    <t>WO062346246</t>
  </si>
  <si>
    <t>|MC20232|MYIA-072390466391/POI/i gede bagus sumadyana/081937737289/omanlindayuni2703@gmail.com</t>
  </si>
  <si>
    <t>TOKO ARTA RUTJUHAN</t>
  </si>
  <si>
    <t>Jaringan Multimedia Indonesia (Cepor)</t>
  </si>
  <si>
    <t>|MC80228|/Jaringan Multimedia Indonesia (Cepor)/Paket HSI Bisnis Basic Promo HUT Telkom 1:2 50Mbps/Tri Johan Firdiyanto/081804098210/johanfirdi@gmail.com</t>
  </si>
  <si>
    <t>TOKO KARUNIA</t>
  </si>
  <si>
    <t>MD|MYDB-20260821266486|DN00001/MN01272|TOKO KARUNIA|087749037630</t>
  </si>
  <si>
    <t>PKBM ARRISALAH</t>
  </si>
  <si>
    <t>WO062676188</t>
  </si>
  <si>
    <t>|MC40242|MYIA-031012259976/POI/BURHANUDIN/081703686151/pkbmarrisalah@gmail.com</t>
  </si>
  <si>
    <t>CV Jagad Niaga Outdoor</t>
  </si>
  <si>
    <t>|MN01414|MYIA-090368349371/POI/DIKY HERMANTO/085740627190/archigearofficial@gmail.com</t>
  </si>
  <si>
    <t>toko nirmala</t>
  </si>
  <si>
    <t>|MC40234|MYIA-045482925272/POI/nirmalayanti/081779341125/kenarisenja416@gmail.com</t>
  </si>
  <si>
    <t>Toko Salehudin</t>
  </si>
  <si>
    <t>WO062537812</t>
  </si>
  <si>
    <t>MD|MYDB-20260823266770|SC00001/MC00046|Toko Salehudin|081803310007</t>
  </si>
  <si>
    <t>2026-08-27 15:00:00 | Tanggal Pemasangan : 27 Agustus 2026 Jam Pemasangan : 08:00 15:00 Info Tambahan : Hubungi pelanggan dulu sebelum ke lokasi terimakasih</t>
  </si>
  <si>
    <t>FTL GYM KUTA BALI</t>
  </si>
  <si>
    <t>ODP-KUT-FAT/10</t>
  </si>
  <si>
    <t xml:space="preserve">|MN00843| FTL GYM KUTA BALI /Pic Andhika Arif Wicaksana /081818412051 - 081806806070 / andhika.arifwic@gmail.com </t>
  </si>
  <si>
    <t>PT. Multi organizer Nusantara</t>
  </si>
  <si>
    <t>PT. WIRELESSINDO SOLUSI TEKNOLOGI</t>
  </si>
  <si>
    <t>|MB00452|/AHMAD ROZIKIN/85939626176/81380532112/admin@wirelessindo.com</t>
  </si>
  <si>
    <t>RBS HSI |DINDA PUSPITASARI | 40951593 | TREG 3 | BPR WIRANADI | BP BAYU | 085333132321| HSI BISNIS BUNDLING NETMONK - 50 MBPS</t>
  </si>
  <si>
    <t>ODP-KTM-FH/154</t>
  </si>
  <si>
    <t>REGISTER (RE)</t>
  </si>
  <si>
    <t>PT. Candrabuana Suryasemesta</t>
  </si>
  <si>
    <t>AMRBS;405075;REG3;KATATA VEKANIDYA;082225049060;CP.Nala Wijaya;088216270105;PAKET 2S INET VOICE 50 MBPS (479.000);PT. Candrabuana Suryasemesta</t>
  </si>
  <si>
    <t>Toko Sejahtera</t>
  </si>
  <si>
    <t>FR James Official Shop</t>
  </si>
  <si>
    <t>WO062804348</t>
  </si>
  <si>
    <t>|MN01881|MYIA-063425384648/POI/fakhrus radifan /085742914669/fakhrusradifan@gmail.com</t>
  </si>
  <si>
    <t>2026-08-28 08:00:00 | Nama Pic : bp fakhrus radifan  No Hp Pic : 085742914669 No alt : - Jam Pemasangan : pagi  Tanggal Pemasangan : 28 Agustus 2026</t>
  </si>
  <si>
    <t>PT. Asia Hospitaliti Servis</t>
  </si>
  <si>
    <t>|MC20217|MYIA-016856128666/POI/Nur alifa Inayati/088987011100/ahs.alifa26@gmail.com</t>
  </si>
  <si>
    <t>PT. WARISAN EURINDO</t>
  </si>
  <si>
    <t>MYCX - SEND OPEN PAPERLESS</t>
  </si>
  <si>
    <t>SEND PAPERLESS OPEN</t>
  </si>
  <si>
    <t>ODP-MSO-FCB/037 FCB/D05/037.01</t>
  </si>
  <si>
    <t>Batagor Bang Izan</t>
  </si>
  <si>
    <t>|MC80056|MYIA-046317680290/POI/Yusni Akhsani/082235527774/yuzzajb@gmail.com</t>
  </si>
  <si>
    <t>PONDOK PESANTREN BAITURRAHMAN</t>
  </si>
  <si>
    <t>|MC40309|MYIA-075993118745/POI/SIRMADI/082266420673/sirmadi401@gmail.com</t>
  </si>
  <si>
    <t>CV ARTA SUGANDHA MIGAS</t>
  </si>
  <si>
    <t>ODP-CDS-FK/13</t>
  </si>
  <si>
    <t>|MN02750|/PIC I GUSTI NYOMAN ARTA WIJAYA/081338326027/spbu.bali.5480801@gmail.com</t>
  </si>
  <si>
    <t>WARKOP VINA</t>
  </si>
  <si>
    <t>MD|MYDB-20260830267543|DN00001/MN00086|WARKOP VINA|083196374657</t>
  </si>
  <si>
    <t>kos andalas</t>
  </si>
  <si>
    <t>SDN KEDUNGDORO V</t>
  </si>
  <si>
    <t>|MN02749|MYIA-093962166839/POI/Dini Dwi Agustina/089695617281/sdn.kedungdoro5@gmail.com</t>
  </si>
  <si>
    <t>JPL Desa Setrohadi (CV. TEMPAT UNTUK TERSENYUM)</t>
  </si>
  <si>
    <t>|MN02813|MYIA-044895721334/POI/MUAIQIN AL MADANI/085117319344/brajekwesi@gmail.com</t>
  </si>
  <si>
    <t>JPL Tambakrejo (CV. TEMPAT UNTUK TERSENYUM)</t>
  </si>
  <si>
    <t>MD|MYDB-20260829267451|DN00001/MN02094|JPL Tambakrejo (CV. TEMPAT UNTUK TERSENYUM)|0085117319344</t>
  </si>
  <si>
    <t xml:space="preserve">2026-09-02 08:00:00 | Jam pemasangan : 12.00 Info Tambahan : Hubungi pelanggan dulu sebelum ke lokasi terimakasih  </t>
  </si>
  <si>
    <t>ODP-JOM-FD/46</t>
  </si>
  <si>
    <t>MD|MYDB-20260829267510|SC00001/MC00152|TOKO ARTA RUTJUHAN|082323705463</t>
  </si>
  <si>
    <t>ERABLUE KENONGO (KARANGAWEN)</t>
  </si>
  <si>
    <t>|MN00843|MYIA-036219831772/POI/HASBIBINTARO SHIDDIQ/081249549394/nextperdanaone@gmail.com</t>
  </si>
  <si>
    <t>ERABLUE PEMUDA BARAT (PETARUKAN)</t>
  </si>
  <si>
    <t>ODP-PML-FH/067 FH/D08/067.01</t>
  </si>
  <si>
    <t>Warung Makan Bu Tutik Pantai Mororejo</t>
  </si>
  <si>
    <t>MD|MYDB-20260828267357|EC60002/MC60029|Warung Makan Bu Tutik Pantai Mororejo|082342620600</t>
  </si>
  <si>
    <t>MD|MYDB-20260829267452|DN00001/MN00580|PT. Multi organizer Nusantara|085238991911</t>
  </si>
  <si>
    <t>SD NEGERI 1 PEJENG KANGIN</t>
  </si>
  <si>
    <t>MD|MYDB-20260829267470|DN00001/MN00737|SD NEGERI 1 PEJENG KANGIN|085792297479</t>
  </si>
  <si>
    <t>toko akbar</t>
  </si>
  <si>
    <t>MD|MYDB-20260828267426|SC00001/MC00127|toko akbar|082342249826</t>
  </si>
  <si>
    <t>New Zamzam Sraten</t>
  </si>
  <si>
    <t>|MN00481|MYIA-053687896461/POI/fadhila firdauzi azhari/085877020328/zamzamsraten@gmail.com</t>
  </si>
  <si>
    <t>PT. BERKAH SINERGI ARUNIKA</t>
  </si>
  <si>
    <t>|MN00458|MYIA-009317735475/POI/Andy Oktapianto/0895335194030/admin@bersinar.co.id</t>
  </si>
  <si>
    <t>BRD</t>
  </si>
  <si>
    <t>WARUNG SARIFAH</t>
  </si>
  <si>
    <t>|MC80042|MYIA-056872299598/POI/Sarifah/087822113785/roulpujiono@gmail.com</t>
  </si>
  <si>
    <t>SPBU 44.594.03 PT. Rejomas Muda MLONGGO- BANGSRI</t>
  </si>
  <si>
    <t>ODP-BAN-FC/061</t>
  </si>
  <si>
    <t>AMRBS;403098;REG3;DANIEL MARWA DENERO;08112876658;CP.DWI RUSTINI;085728852436;PROMO100MB 1:1 535;SPBU 44.594.03 PT. Rejomas Muda MLONGGO- BANGSRI</t>
  </si>
  <si>
    <t>Fatimah Seblak</t>
  </si>
  <si>
    <t>|MC40168|MYIA-081795682751/POI/Hasnah/082340085504/alanakhlagulkarimah@gmail.com</t>
  </si>
  <si>
    <t>The Studio Lombok</t>
  </si>
  <si>
    <t>|MC40311|MYIA-023603842637/POI/Sopantini/08123758840/laras.lombok@gmail.com</t>
  </si>
  <si>
    <t>PT EMPAT DATA LINK</t>
  </si>
  <si>
    <t>MD|MYDB-20260828267368|DN00001/MN01272|PT EMPAT DATA LINK|087732491429</t>
  </si>
  <si>
    <t>ODP-BWG-FAE/04</t>
  </si>
  <si>
    <t>AMRBS/405591/AZKI ZARKASI MUHAMMAD/R3/JATIM TIMUR/HSI B2B (1:1) + PHONE (800 MENIT) 50MBPS 445RB PSB DISC 70%/LUTFI KHOIRUL UMAM /lutfiwarisan@gmail.com</t>
  </si>
  <si>
    <t xml:space="preserve">2026-09-02 13:00:00 | Tanggal : 2 September 2026 Jam : siang Hubungi pelanggan sebelum ke lokasi </t>
  </si>
  <si>
    <t>SPPG YAYASAN DUTA JATENG PEDULI</t>
  </si>
  <si>
    <t>SMK GONDANG 2</t>
  </si>
  <si>
    <t>|MN00925|MYIA-099496148728/POI/chuswatul chasanah/089502008976/chuswatulc@gmail.com</t>
  </si>
  <si>
    <t>SMP Negeri 2 Ponjong</t>
  </si>
  <si>
    <t>WO063116540</t>
  </si>
  <si>
    <t>|MC80006|MYIA-002573252988/POI/Septanto endro edi nugroho/08175464830/nalendra.nugraha86@gmail.com</t>
  </si>
  <si>
    <t>2026-09-01 15:00:00 | Tanggal pemasangan : 01/09/2026 Jam pemasangan : pagi/siang Info Tambahan : Hubungi pelanggan dulu sebelum ke lokasi, terima kasih</t>
  </si>
  <si>
    <t>SMK GONDANG 1</t>
  </si>
  <si>
    <t>|MN00925|MYIA-036141084083/POI/chuswatul chasanah/089502008976/chuswatulc@gmail.com</t>
  </si>
  <si>
    <t>ODP-GER-FAH/35 FAH/D05/35.01</t>
  </si>
  <si>
    <t xml:space="preserve">2026-09-02 13:00:00 | Jam pemasangan : 12.00 Info Tambahan : Hubungi pelanggan dulu sebelum ke lokasi terimakasih  </t>
  </si>
  <si>
    <t>Kaguma Coffe</t>
  </si>
  <si>
    <t>2026-08-30 13:00:00 | Tanggal pemasangan : 30/08/2026  Jam pemasangan : pagi/siang  Info Tambahan : Hubungi pelanggan dulu sebelum ke lokasi, terima kasih</t>
  </si>
  <si>
    <t xml:space="preserve">2026-08-29 15:00:00 | M Janji : (29/08/2026)  jam Pasang : 09:00  Note : hubungi pelanggan jika ingin kelokasi  </t>
  </si>
  <si>
    <t>ODP-DMO-FDE/31</t>
  </si>
  <si>
    <t>DECLINE : Pelanggan tidak ingin menunggu Ghina Swanti Ariesa 40941148|MYDITA</t>
  </si>
  <si>
    <t>Warung Sembako Nur</t>
  </si>
  <si>
    <t>ODP-KEN-FGM/029</t>
  </si>
  <si>
    <t>AMRBS/406656/AFIFAH NUR NOVAYANTI PUTRI/R3/YOGYAKARTA/PSB HSI BISNIS 1S 50 MBPS PROMO HUT TELKOM 1:1/Sukarsih/08179341500/blessed.idshop@gmail.com</t>
  </si>
  <si>
    <t>SMA NEGERI 6 MALANG</t>
  </si>
  <si>
    <t>ODP-BRG-FG/33</t>
  </si>
  <si>
    <t>MN02703|SMAN 6 MALANG|HSI Bisnis 1:1 300 Mbps|0856Ã¢â‚¬â€˜4679Ã¢â‚¬â€˜7397</t>
  </si>
  <si>
    <t>HOGI COFFEE</t>
  </si>
  <si>
    <t>ODP-GIN-FQ/28</t>
  </si>
  <si>
    <t>|MN02644|/PIC PANDE PUTU LANTANA SUWANTARA/081805311873-081999938690/kiranapatni@gmail.com</t>
  </si>
  <si>
    <t>Warung Rojak Jalil</t>
  </si>
  <si>
    <t>|MN02600|/Warung Rojak Jalil/081995210518/rifashooting@gmail.com/HSI Bisnis Promo HUT Telkom (1:1) 75 Mbps (Rp 415.000) PSB Rp 150.000/ABD. JALIL/https://maps.app.goo.gl/M1hA7GshBBsHr61K9?g_st=atm</t>
  </si>
  <si>
    <t>PT NUSA PRIMA MOTOR</t>
  </si>
  <si>
    <t>ODP-KPN-FDB/42 FDB/D03/42.01</t>
  </si>
  <si>
    <t>WO063285110</t>
  </si>
  <si>
    <t>|MN01740|MYIA-085024311411/POI/YOHANA MARGARETA SNAE/085339245516/nonayohana2688@gmail.com</t>
  </si>
  <si>
    <t>2026-09-02 13:00:00 | M Janji :  2 Sept 2026 Jam Pasang : Siang Note : hubungi pelanggan jika ingin ke lokasi, terima kasih.</t>
  </si>
  <si>
    <t>BATIK JAMILAH</t>
  </si>
  <si>
    <t>ODP-SOP-FE/155 FE/D04/155.01</t>
  </si>
  <si>
    <t>WO063278807</t>
  </si>
  <si>
    <t>|MN00396|MYIA-010845357442/POI/Eko Setyo Nugroho/085291090636/nugroho7581@gmail.com</t>
  </si>
  <si>
    <t xml:space="preserve">2026-09-07 13:00:00 | Nama PIC : bapak eko No HP : 085291090636 No Alternatif : M Janji : 07/09/2026 Jam Pasang : Pagi NoteÃ‚Â :  Hubungi terlebih dahulu sebelum ke lokasi </t>
  </si>
  <si>
    <t>ERABLUE MOJOAGUNG</t>
  </si>
  <si>
    <t>ODP-MOJ-FH/67 FH/D05/67.01</t>
  </si>
  <si>
    <t>WO063289926</t>
  </si>
  <si>
    <t>|MN00843|MYIA-058590672595/POI/hasbibintaro shiddiq/081249549394/nextperdanaone@gmail.com</t>
  </si>
  <si>
    <t>2026-09-02 15:00:00 | M Janji :  2 Sept 2026 Jam Pasang : Siang Note : hubungi pelanggan jika ingin ke lokasi, terima kasih.</t>
  </si>
  <si>
    <t>SMP NEGERI 2 WANADADI</t>
  </si>
  <si>
    <t>WO063291000</t>
  </si>
  <si>
    <t>|MN00909|MYIA-001083426887/POI/fajriyah/081327283650/perpustakaanesperowanadadi@gmail.com</t>
  </si>
  <si>
    <t>2026-09-04 08:00:00 | Tanggal pemasangan : 02/09/2026 Jam pemasangan : pagi/siang Info Tambahan : Hubungi pelanggan dulu sebelum ke lokasi terima kasih.</t>
  </si>
  <si>
    <t>UD. KETAPANG MANDIRI</t>
  </si>
  <si>
    <t>ODP-MTR-FDP/107 FDP/D08/107.01</t>
  </si>
  <si>
    <t>WO063226018</t>
  </si>
  <si>
    <t>|MC40316|MYIA-078325740206/POI/HAERIAH/087865771679/zayannet791@gmail.com</t>
  </si>
  <si>
    <t>2026-09-03 13:00:00 | Jam Pemasangan : 08:00 - 12.00 Tanggal Pemasangan : RABU 02 SEPTEMBER 2026 Info Tambahan : Hubungi pelanggan sebelum datang ke lokasi</t>
  </si>
  <si>
    <t>UD CITRA</t>
  </si>
  <si>
    <t>ODP-SBW-FBG/09 FBG/D02/09.01</t>
  </si>
  <si>
    <t>WO063225822</t>
  </si>
  <si>
    <t>MD|MYDB-20260901267699|DN00001/MN01576|UD CITRA|085969068319</t>
  </si>
  <si>
    <t>2026-09-02 08:00:00 | Nama Pic : IBU LILIS No Hp Pic : 085969068319 Jam Pemasangan : 08:00 - 12.00 Tanggal Pemasangan : RABU 2 SEPTEMBER 2026 Info Tambahan : Hubungi pelanggan sebelum datang ke lokasi</t>
  </si>
  <si>
    <t>Toko Alfian</t>
  </si>
  <si>
    <t>ODP-DMP-FAB/90</t>
  </si>
  <si>
    <t>WO063233791</t>
  </si>
  <si>
    <t>|MN02085|MYIA-085473387154/POI/Alfian hidayatullah/081332873142/alfianhidayahtullah10@gmail.com</t>
  </si>
  <si>
    <t xml:space="preserve">2026-09-02 08:00:00 | Nama PIC : BAPA ALFIAN No HP : 081332873142 No Alternatif : M Janji : 02/09/2026 Jam Pasang : Pagi NoteÃ‚Â :  Hubungi terlebih dahulu sebelum ke lokasi </t>
  </si>
  <si>
    <t>SMP NEGERI 1 POTO TANO</t>
  </si>
  <si>
    <t>ODP-ALA-FAE/02 FAE/D01/02.01</t>
  </si>
  <si>
    <t>WO063235152</t>
  </si>
  <si>
    <t>|MN02367|MYIA-084158768089/POI/KHAERUL HADI,S.Pd/082236872827/khairulhadi229@gmail.com</t>
  </si>
  <si>
    <t>2026-09-02 08:00:00 | Nama PIC : Khaerul hadi No HP : 082236872827 Alt : 082359014118 M Janji : 02/09/2026 Jam Pasang : 08.00  - 13:00  NoteÃ‚Â :  hubungi terlebih dahulu sebelum ke lokasi, terima kasih.</t>
  </si>
  <si>
    <t>YAYANG KOST</t>
  </si>
  <si>
    <t>WO063213950</t>
  </si>
  <si>
    <t>MD|MYDB-20260901267693|DN00001/MN01595|YAYANG KOST|085237629231</t>
  </si>
  <si>
    <t>2026-09-02 08:00:00 | Nama PIC : BAPAK EGGIE No HP : 085237629231 Alt :  M Janji : (RABU/2/SEPTEMBER/2026) jam Pasang : 09:00 Note : hubungi pelanggan jika ingin kelokasi</t>
  </si>
  <si>
    <t>UD PRAMADI</t>
  </si>
  <si>
    <t>ODP-SGG-FBA/19 FBA/D02/19.01</t>
  </si>
  <si>
    <t>WO063233705</t>
  </si>
  <si>
    <t>MD|MYDB-20260901267708|SC00001/MC00069|UD PRAMADI|087789393155</t>
  </si>
  <si>
    <t>2026-09-02 15:00:00 | Nama Pic : BP WAWAN No Hp Pic : 087789393155 Jam Pemasangan : 08:00 - 12.00 Tanggal Pemasangan : RABU 2 SEPTEMBER 2026 Info Tambahan : Hubungi pelanggan sebelum datang ke lokasi</t>
  </si>
  <si>
    <t>YAYASAN ARYA SINGASARI KAB. BREBES</t>
  </si>
  <si>
    <t>WO063277413</t>
  </si>
  <si>
    <t>AMBS;403095;BAYU;PIC 0856-0022-3496;50MB;439k;smkarsilaranganbrebes@gmail.com</t>
  </si>
  <si>
    <t>2026-09-02 13:00:00|Nama PIC : bapak abdul No HP : 085600223496 Alt :  M Janji : (RABU/2/SEPTEMBER/2026) jam Pasang : 09:00 Note : hubungi pelanggan jika ingin kelokasi|40961371|MYDITA</t>
  </si>
  <si>
    <t>WARUNG MADURA AL BAROKAH</t>
  </si>
  <si>
    <t>ODP-MOJ-FP/44</t>
  </si>
  <si>
    <t>WO063257680</t>
  </si>
  <si>
    <t>|MN02084|/WARUNG MADURA AL BAROKAH/WINBACK 2.0 HSI B2B (1:1) 50MBPS 355RB PSB DISC 70%//putra.bliaditya@gmail.com/MISTIYAH/85228530986</t>
  </si>
  <si>
    <t>2026-09-02 11:00:00|Nama PIC : ibu afifah No HP : 085228530986 Alt :  M Janji : (RABU/2/SEPTEMBER/2026) jam Pasang : 09:00 Note : hubungi pelanggan jika ingin kelokasi|40961371|MYDITA</t>
  </si>
  <si>
    <t>KPRI Bina Citra Husada</t>
  </si>
  <si>
    <t>ODP-SSL-FBD/006 FBD/D01/006.01</t>
  </si>
  <si>
    <t>WO063257691</t>
  </si>
  <si>
    <t>|MC50147|MYIA-084613775472/POI/Tristiarini Kirana Rastri/08112588995/binacitrahusada@gmail.com</t>
  </si>
  <si>
    <t>MIN 2 KBM Gd.Utara</t>
  </si>
  <si>
    <t>ODP-KBM-FAH/014 FAH/D02/014.01</t>
  </si>
  <si>
    <t>WO063234248</t>
  </si>
  <si>
    <t>|MN00664|MYIA-082681164919/POI/Purwono/081368795707/min2kebumen@gmail.com</t>
  </si>
  <si>
    <t>2026-09-02 08:00:00 | Nama PIC : bapak purwono No HP : 081368795707 Alt :  M Janji : (RABU/2/SEPTEMBER/2026) jam Pasang : 09:00 Note : hubungi pelanggan jika ingin kelokasi</t>
  </si>
  <si>
    <t>NOTARIS WIDHA SARI WIJAYA</t>
  </si>
  <si>
    <t>ODP-JER-FJ/02 FJ/D01/01.02</t>
  </si>
  <si>
    <t>WO063298817</t>
  </si>
  <si>
    <t>|MN00099|MYIA-029043114630/POI/WIDHA SARI WIJAYA/087712800098/kakakoyi@gmail.com</t>
  </si>
  <si>
    <t>2026-09-02 15:00:00 | Tanggal pemasangan : 02/09/2026 Jam pemasangan : pagi/siang Info Tambahan : Hubungi pelanggan dulu sebelum ke lokasi terima kasih.</t>
  </si>
  <si>
    <t>WO063301908</t>
  </si>
  <si>
    <t>|MC40287|MYIA-061809901780/POI/SMAN 1 Lobalain/081237484824/smansalobalain.5030460@gmail.com</t>
  </si>
  <si>
    <t>2026-09-03 08:00:00 | Tanggal pemasangan : 02/09/2026 Jam pemasangan : pagi/siang Info Tambahan : Hubungi pelanggan dulu sebelum ke lokasi terima kasih.</t>
  </si>
  <si>
    <t>NEW QUEEN</t>
  </si>
  <si>
    <t>ODP-GBU-FC/039 FC/D03/039.01</t>
  </si>
  <si>
    <t>WO063299338</t>
  </si>
  <si>
    <t>|MN00410|MYIA-075581865309/POI/SITI RUBIYATUN/087898490248/newq675@gmail.com</t>
  </si>
  <si>
    <t xml:space="preserve">2026-09-03 08:00:00 | Jam pemasangan : 12.00 Info Tambahan : Hubungi pelanggan dulu sebelum ke lokasi terimakasih  </t>
  </si>
  <si>
    <t>WO063299269</t>
  </si>
  <si>
    <t>|MN00410|MYIA-051739174789/POI/SITI RUBIYATUN/087898490248/newq675@gmail.com</t>
  </si>
  <si>
    <t xml:space="preserve">2026-09-02 15:00:00 | Jam pemasangan : 12.00 Info Tambahan : Hubungi pelanggan dulu sebelum ke lokasi terimakasih  </t>
  </si>
  <si>
    <t>ODP-WSO-FE/10 FE/D01/10.01</t>
  </si>
  <si>
    <t>WO063270499</t>
  </si>
  <si>
    <t>MD|MYDB-20260901267764|DN00001/MN01010|PONDOK PESANTREN NURUL HUDA|08135750050</t>
  </si>
  <si>
    <t>2026-09-02 13:00:00 | Jam Pemasangan : 08:00 - 12.00 Tanggal Pemasangan : RABU 02 SEPTEMBER 2026 Info Tambahan : Hubungi pelanggan sebelum datang ke lokasi</t>
  </si>
  <si>
    <t>KOS BARAK PUTRI</t>
  </si>
  <si>
    <t>ODP-GLD-FR/055 FR/D06/05.55</t>
  </si>
  <si>
    <t>WO063268609</t>
  </si>
  <si>
    <t>|MN00396|MYIA-060998622529/POI/Daniel Ardi Kuncoro/08156707295/daniel.ardi.k@gmail.com</t>
  </si>
  <si>
    <t>2026-09-02 13:00:00 | Tanggal pemasangan : 02 SEPTEMBER JULI 2026 Jam pemasangan : pagi/siang Info Tambahan : Hubungi pelanggan dulu sebelum ke lokasi terima kasih</t>
  </si>
  <si>
    <t>AWR MERCH</t>
  </si>
  <si>
    <t>WO063272077</t>
  </si>
  <si>
    <t>MD|MYDB-20260901267733|DC20002/MC20039|AWR MERCH|082261020146</t>
  </si>
  <si>
    <t>2026-09-02 13:00:00 | Nama Pic : Galih  No Hp Pic : 082261020146 No alt : - Jam Pemasangan : pagi siang  Tanggal Pemasangan : 2 September 2026</t>
  </si>
  <si>
    <t>WARKOP TRETAN TULANGAN</t>
  </si>
  <si>
    <t>ODP-TUN-FA/91</t>
  </si>
  <si>
    <t>WO063279680</t>
  </si>
  <si>
    <t>|MN02620|/WARKOP TRETAN TULANGAN/WINBACK HSI B2B + NETMONK (1:1) 200MBPS 946,1RB PSB DISC 70%//Kingofpum@gmail.com/M. SYAIFUDDIN/81336471777</t>
  </si>
  <si>
    <t>2026-09-02 15:00:00|Tanggal : 2 September 2026 Jam : siang Hubungi pelanggan sebelum ke lokasi |40981184|MYDITA</t>
  </si>
  <si>
    <t>MAN 1 PATI</t>
  </si>
  <si>
    <t>ODP-PAT-FC/009 FC/D03/009.01</t>
  </si>
  <si>
    <t>WO063246057</t>
  </si>
  <si>
    <t>|MC60052|MYIA-048909432284/POI/Moh Kodri /082135883785/manegeri1pati@gmail.com</t>
  </si>
  <si>
    <t xml:space="preserve">2026-09-02 13:00:00 | Nama PIC : ibu amalia No HP : 082135883785 No Alternatif : M Janji : 02/09/2026 Jam Pasang : Pagi NoteÃ‚Â :  Hubungi terlebih dahulu sebelum ke lokasi </t>
  </si>
  <si>
    <t>KLINIK PRATAMA CENDANA</t>
  </si>
  <si>
    <t>ODP-OSP-FAC/23 FAC/D01/23.01</t>
  </si>
  <si>
    <t>WO063247597</t>
  </si>
  <si>
    <t>|MC40072|MYIA-040508893231/POI/YESRIER KAREL I BANA/085333464333/follaronny@gmail.com</t>
  </si>
  <si>
    <t>2026-09-02 13:00:00 | Tanggal pemasangan : 02/09/2026 Jam pemasangan : pagi/siang Info Tambahan : Hubungi pelanggan dulu sebelum ke lokasi terima kasih.</t>
  </si>
  <si>
    <t>Usaha Kos Kosan Pak Andy</t>
  </si>
  <si>
    <t>WO063279914</t>
  </si>
  <si>
    <t>|MN00118|MYIA-016034592388/POI/Pak Andy/081328293012/andy.gampung@gmail.com</t>
  </si>
  <si>
    <t xml:space="preserve">2026-09-02 13:00:00 | Nama PIC : Bapa Handrianus No HP : 081328293012 No Alternatif : M Janji : 02/09/2026 Jam Pasang : Pagi NoteÃ‚Â :  Hubungi terlebih dahulu sebelum ke lokasi </t>
  </si>
  <si>
    <t>Kost Exclusive Griya Kerinci</t>
  </si>
  <si>
    <t>ODP-BBS-FM/041</t>
  </si>
  <si>
    <t>WO063260203</t>
  </si>
  <si>
    <t>|MC80228|/Kost Exclusive Griya Kerinci/Paket HSI Bisnis Promo HUT Kemerdekaan 1:1 200Mbps/Kusrini Handayani/082133186976/kusrini.handayani73@gmail.com</t>
  </si>
  <si>
    <t>2026-09-02 13:00:00|M Janji :  2 Sept 2026 Jam Pasang : Siang Note : hubungi pelanggan jika ingin ke lokasi, terima kasih.|40941148|MYDITA</t>
  </si>
  <si>
    <t>TOKO MUSTAR</t>
  </si>
  <si>
    <t>WO063236755</t>
  </si>
  <si>
    <t>MD|MYDB-20260831267674|SC00001/MC00069|TOKO MUSTAR|087865121040</t>
  </si>
  <si>
    <t>2026-09-03 08:00:00 | Nama PIC : Abdul mustar  No HP : 087865121040 Alt :  M Janji : 02/09/2026 Jam Pasang : 08.00  - 13:00  NoteÃ‚Â :  hubungi terlebih dahulu sebelum ke lokasi, terima kasih.</t>
  </si>
  <si>
    <t>ud pijar argo mulyo</t>
  </si>
  <si>
    <t>ODP-BKA-FD/008 FD/D02/008.01</t>
  </si>
  <si>
    <t>WO063235703</t>
  </si>
  <si>
    <t>|MN00915|MYIA-055569895357/POI/fatkhuroji/085642083081/suciapria90@gmail.com</t>
  </si>
  <si>
    <t xml:space="preserve">2026-09-02 08:00:00 | Nama PIC : BAPAK FATKHUROJI No HP : 085642083081 No Alternatif : M Janji : 02/09/2026 Jam Pasang : Pagi NoteÃ‚Â :  Hubungi terlebih dahulu sebelum ke lokasi </t>
  </si>
  <si>
    <t>berlian cell</t>
  </si>
  <si>
    <t>ODP-SBW-FBG/20</t>
  </si>
  <si>
    <t>WO063235707</t>
  </si>
  <si>
    <t>|MN01576|MYIA-060577861245/POI/riza agustina/085969068319/newriza56@gmail.com</t>
  </si>
  <si>
    <t xml:space="preserve">2026-09-02 13:00:00 | No HP : 085969068319 Alt :  M Janji : 2/09/2026 Jam Pasang : 08.00 - 13:00  NoteÃ‚Â :  hubungi terlebih dahulu sebelum kelokasi </t>
  </si>
  <si>
    <t>HSI Bisnis Bundling OCA Breach Checker Promo H2 2026 PSB 70% - 100 Mbps</t>
  </si>
  <si>
    <t>SMPN 2 TLOGOMULYO</t>
  </si>
  <si>
    <t>ODP-TMG-FAX/031 FAX/D04/031.01</t>
  </si>
  <si>
    <t>WO063236355</t>
  </si>
  <si>
    <t>|MN02495|MYIA-096677933927/POI/AHMAD sHODIQ FUADI/081225450958/smpn2.tlogomulyo@gmail.com</t>
  </si>
  <si>
    <t>2026-09-02 08:00:00 | Nama PIC : Fuad No HP : 081225450958 Alt :  M Janji : 02/09/2026 Jam Pasang : 08.00  - 13:00  NoteÃ‚Â :  hubungi terlebih dahulu sebelum ke lokasi, terima kasih.</t>
  </si>
  <si>
    <t>SAUFI CELL</t>
  </si>
  <si>
    <t>ODP-GER-FAN/01 FAN/D01/01.01</t>
  </si>
  <si>
    <t>WO063236210</t>
  </si>
  <si>
    <t>|MC40311|MYIA-055266427075/POI/Saufi Lahili/081775284526/saufimolah@gmail.com</t>
  </si>
  <si>
    <t>2026-09-05 15:00:00 | Nama PIC : bapaki SAUFI  No HP : 081775284526 Alt :  M Janji : (sabtu/5/SEPTEMBER/2026) jam Pasang : 09:00 Note : hubungi pelanggan jika ingin kelokasi</t>
  </si>
  <si>
    <t>MTs TTQ Cilacap</t>
  </si>
  <si>
    <t>ODP-CLC-FK/002 FK/D01/002.01</t>
  </si>
  <si>
    <t>WO063236997</t>
  </si>
  <si>
    <t>|MN02740|MYIA-032612549435/POI/Trisno/085701414564/trisno80.clp@gmail.com</t>
  </si>
  <si>
    <t xml:space="preserve">2026-09-07 08:00:00 | No HP : 085701414564 Alt :  M Janji : 2/09/2026 Jam Pasang : 08.00 - 13:00  NoteÃ‚Â :  hubungi terlebih dahulu sebelum kelokasi </t>
  </si>
  <si>
    <t>PT. Perusahaan Dagang dan Industri Batik Keris</t>
  </si>
  <si>
    <t>ODP-KRT-FAV/042 FAV/D05/042.01</t>
  </si>
  <si>
    <t>WO063228252</t>
  </si>
  <si>
    <t>MD|MYDB-20260831267642|DN00001/MN00440|PT. Perusahaan Dagang dan Industri Batik Keris|085740807771</t>
  </si>
  <si>
    <t xml:space="preserve">2026-09-02 08:00:00 | Nama PIC : BAPA SURYA No HP : 085740807771 No Alternatif : M Janji : 02/09/2026 Jam Pasang : Pagi NoteÃ‚Â :  Hubungi terlebih dahulu sebelum ke lokasi </t>
  </si>
  <si>
    <t>SD Muhammadiyah 1 Ngadiluwih</t>
  </si>
  <si>
    <t>ODP-NDL-FL/34</t>
  </si>
  <si>
    <t>WO063287576</t>
  </si>
  <si>
    <t>MD|MYDB-20260901267751|DC20002/MC20039|SD Muhammadiyah 1 Ngadiluwih|085655728020</t>
  </si>
  <si>
    <t>2026-09-02 13:00:00 | Nama PIC : Safi&amp; 39;i No HP : 085655728020 Alt :  M Janji : 02/09/2026 Jam Pasang : 08.00  - 13:00  NoteÃ‚Â :  hubungi terlebih dahulu sebelum ke lokasi, terima kasih.</t>
  </si>
  <si>
    <t>ODP-TLW-FB/48 FB/D08/48.01</t>
  </si>
  <si>
    <t>WO063252287</t>
  </si>
  <si>
    <t>MD|MYDB-20260901267736|SC00001/MC00149|Toko Sejahtera|085119264663</t>
  </si>
  <si>
    <t>KANTOR KEPALA DESA DASEH</t>
  </si>
  <si>
    <t>ODP-MGE-FBL/010 FBL/D02/010.01</t>
  </si>
  <si>
    <t>WO063287845</t>
  </si>
  <si>
    <t>|MN02816|MYIA-080589812995/POI/aziz muslim/08562130846/azizmuslimjr78@gmail.com</t>
  </si>
  <si>
    <t xml:space="preserve">2026-09-02 13:00:00 | Nama PIC : bapa muslim No HP : 08562130846 No Alternatif : M Janji : 02/09/2026 Jam Pasang : Pagi NoteÃ‚Â :  Hubungi terlebih dahulu sebelum ke lokasi </t>
  </si>
  <si>
    <t>double s kos</t>
  </si>
  <si>
    <t>ODP-BTU-FB/38 BTU/D04/01.38</t>
  </si>
  <si>
    <t>WO063256456</t>
  </si>
  <si>
    <t>|MN02812|MYIA-052989664842/POI/septian nurmansyah/081943413546/septyann69@gmail.com</t>
  </si>
  <si>
    <t xml:space="preserve">2026-09-02 13:00:00 | Tanggal pemasangan: 02/09/2026 Jam pemasangan : pagi / siang Info Tambahan : Hubungi pelanggan dulu sebelum ke lokasi terima kasih. </t>
  </si>
  <si>
    <t>Toko Masyur</t>
  </si>
  <si>
    <t>WO063240479</t>
  </si>
  <si>
    <t>MD|MYDB-20260901267713|SC00001/MC00046|Toko Masyur|0817368970</t>
  </si>
  <si>
    <t>2026-09-03 13:00:00 | Nama Pic : Masyur No Hp Pic : 0817368970 No alt : - Jam Pemasangan : pagi  Tanggal Pemasangan : 2 September 2026</t>
  </si>
  <si>
    <t>SMP Islam Manbaul Ulum</t>
  </si>
  <si>
    <t>WO063304158</t>
  </si>
  <si>
    <t>MD|MYDB-20260901267798|EC60002/MC60029|SMP Islam Manbaul Ulum|082326243372</t>
  </si>
  <si>
    <t>2026-09-03 08:00:00 | Nama Pic : ahmad No Hp Pic : 082326243372 No alt : - Jam Pemasangan : pagi  Tanggal Pemasangan : 2 September 2026</t>
  </si>
  <si>
    <t>SMPIT USTMAN BIN AFFAN</t>
  </si>
  <si>
    <t>ODP-KRN-FAF/42</t>
  </si>
  <si>
    <t>WO063304167</t>
  </si>
  <si>
    <t>MD|MYDB-20260901267799|DC20010/MC20002|SMPIT USTMAN BIN AFFAN|08113535966</t>
  </si>
  <si>
    <t>2026-09-03 08:00:00 | M Janji : 3 Sept 2026 Jam Pasang : Pagi Note : hubungi pelanggan jika ingin ke lokasi, terima kasih.</t>
  </si>
  <si>
    <t>CV. Melimpah Anugerah Sentosa Abadi</t>
  </si>
  <si>
    <t>ODP-DMO-FQA/45 FQA/D04/45.01</t>
  </si>
  <si>
    <t>WO063281348</t>
  </si>
  <si>
    <t>MD|MYDB-20260901267726|DN00001/MN00086|CV. Melimpah Anugerah Sentosa Abadi|081294130554</t>
  </si>
  <si>
    <t>Amadya Coffee &amp; Eatery</t>
  </si>
  <si>
    <t>ODP-KLJ-FCC/47 FCC/D06/47.01</t>
  </si>
  <si>
    <t>WO063279395</t>
  </si>
  <si>
    <t>|MN02703|MYIA-013342622324/POI/Khusi Khusnul Khotimah/082229349161/the.amadya@gmail.com</t>
  </si>
  <si>
    <t>KOPDES KEPUH</t>
  </si>
  <si>
    <t>ODP-PPR-FB/43 FB/D04/43.01</t>
  </si>
  <si>
    <t>WO063272406</t>
  </si>
  <si>
    <t>|MN01011|MYIA-064457768300/POI/BELLA LARASATI/085337728462/belalaras90@gmail.com</t>
  </si>
  <si>
    <t>2026-09-02 13:00:00 | Nama PIC : ibu bella No HP : 085337728462 Alt :  M Janji : (RABU/2/SEPTEMBER/2026) jam Pasang : 09:00 Note : hubungi pelanggan jika ingin kelokasi</t>
  </si>
  <si>
    <t>SD Negeri Bertingkat Naikoten</t>
  </si>
  <si>
    <t>ODP-KPN-FM/20 FM/D01/20.01</t>
  </si>
  <si>
    <t>WO063276472</t>
  </si>
  <si>
    <t>|MC40288|MYIA-079930681552/POI/Martinha Amaral /081246781152/martinhaamaral52@admin.sd.belajar.id</t>
  </si>
  <si>
    <t>2026-09-02 13:00:00 | Nama PIC : Martinha Amaral  No HP : 081246781152 Alt :  M Janji : 02/09/2026 Jam Pasang : 08.00  - 13:00  NoteÃ‚Â :  hubungi terlebih dahulu sebelum ke lokasi, terima kasih.</t>
  </si>
  <si>
    <t>CAFE GREEN HOUSE</t>
  </si>
  <si>
    <t>ODP-NJK-FY/56 FY/D04/56.01</t>
  </si>
  <si>
    <t>WO063276172</t>
  </si>
  <si>
    <t>MD|MYDB-20260830267534|DN00001/MN02309|CAFE GREEN HOUSE|088983141121</t>
  </si>
  <si>
    <t>2026-09-02 13:00:00 | Tanggal pemasangan : 02/09/2026 Jam pemasangan : pagi/siang Info Tambahan : Hubungi pelanggan dulu sebelum ke lokasi, terima kasih</t>
  </si>
  <si>
    <t>ANGKRINGAN DAN KEDAI LATARE SIMBOK</t>
  </si>
  <si>
    <t>WO063230741</t>
  </si>
  <si>
    <t>|MC00213|MYIA-051521382207/POI/RIZKIANA NUR ARIYANTI/082242532455/agengpamuji1993@gmail.com</t>
  </si>
  <si>
    <t>2026-09-03 15:00:00 | Nama PIC : RIZKIANA  No HP : 082242532455 Alt :  M Janji : 02/09/2026 Jam Pasang : 08.00  - 13:00  NoteÃ‚Â :  hubungi terlebih dahulu sebelum ke lokasi, terima kasih.</t>
  </si>
  <si>
    <t>KOST DAMAI</t>
  </si>
  <si>
    <t>ODP-JHR-FED/048 FED/D06/048.01</t>
  </si>
  <si>
    <t>WO063240024</t>
  </si>
  <si>
    <t>MD|MYDB-20260901267712|DN00001/MN00663|KOST DAMAI|0895393344023</t>
  </si>
  <si>
    <t xml:space="preserve">2026-09-02 08:00:00 | No HP : 0895393344023 Alt :  M Janji : 2/09/2026 Jam Pasang : 08.00 - 13:00  NoteÃ‚Â :  hubungi terlebih dahulu sebelum kelokasi </t>
  </si>
  <si>
    <t>WO063253175</t>
  </si>
  <si>
    <t>AMBS;BAYU;403095;HSI 50MB;439k;PIC 0856-0022-3496;smkarsilaranganbrebes@gmail.com</t>
  </si>
  <si>
    <t>Otium Caffe</t>
  </si>
  <si>
    <t>WO063231947</t>
  </si>
  <si>
    <t>|MC80006|MYIA-053985514490/POI/M. Khairul Fajri/085335475335/mkhairulfaj644@gmail.com</t>
  </si>
  <si>
    <t xml:space="preserve">2026-09-02 13:00:00 | Tanggal : 2 September 2026 Jam : pagi siang Hubungi pelanggan sebelum ke lokasi </t>
  </si>
  <si>
    <t>bara coffee</t>
  </si>
  <si>
    <t>ODP-GDO-FC/004 FC/D02/004.01</t>
  </si>
  <si>
    <t>WO063259889</t>
  </si>
  <si>
    <t>|MN00408|MYIA-097538947095/POI/eni kusrini/08214687879/gitasapta37@gmail.com</t>
  </si>
  <si>
    <t>ODP-MOJ-FM/104</t>
  </si>
  <si>
    <t>WO063264270</t>
  </si>
  <si>
    <t>2026-09-02 11:00:00|Tanggal : 2 September 2026 Jam : pagi  Hubungi pelanggan sebelum ke lokasi |40981184|MYDITA</t>
  </si>
  <si>
    <t>UPT SD NEGERI 1 GRESIK RUANG LAB</t>
  </si>
  <si>
    <t>ODP-GSK-FX/10 FX/D-01/10-01</t>
  </si>
  <si>
    <t>WO063238777</t>
  </si>
  <si>
    <t>MD|MYDB-20260901267716|DN00001/MN02100|UPT SD NEGERI 1 GRESIK RUANG LAB|082245330088</t>
  </si>
  <si>
    <t>2026-09-08 15:00:00 | Nama PIC : IBU PURWANIS No HP : 082245330088 Alt :  M Janji : (SELASA/8/SEPTEMBER/2026) jam Pasang : 09:00 Note : hubungi pelanggan jika ingin kelokasi</t>
  </si>
  <si>
    <t>YAYASAN TEMBA WODI KERAMAT</t>
  </si>
  <si>
    <t>ODP-SAP-FAB/90 FAB/D07/90.01</t>
  </si>
  <si>
    <t>WO063238742</t>
  </si>
  <si>
    <t>|MN02085|MYIA-009676799041/POI/Nuristiqomah/081994514954/arsyad28377@gmail.com</t>
  </si>
  <si>
    <t xml:space="preserve">2026-09-02 08:00:00 | No HP : 081994514954 Alt :  M Janji : 2/09/2026 Jam Pasang : 08.00 - 13:00  NoteÃ‚Â :  hubungi terlebih dahulu sebelum kelokasi </t>
  </si>
  <si>
    <t>Jaringan Multimedia Indonesia (Kiringan Canden)</t>
  </si>
  <si>
    <t>WO063270744</t>
  </si>
  <si>
    <t>AMRBS/403103/ANISA DWIARYANI/R3/YOGYAKARTA/PSB HSI BISNIS BASIC 1S 50 MBPS PRMO HUT TELKOM 1:2/081804098210/Tri Johan Firdiyanto/johanfirdi@gmail.com</t>
  </si>
  <si>
    <t>2026-09-02 15:00:00|No HP : 081804098210 Alt :  M Janji : 2/09/2026 Jam Pasang : 08.00 - 13:00  NoteÃ‚Â :  hubungi terlebih dahulu sebelum kelokasi |40000802|MYDITA</t>
  </si>
  <si>
    <t>TOKO IRFAN PUTRA</t>
  </si>
  <si>
    <t>ODP-PRN-FAE/001 FAE/D01/001.01</t>
  </si>
  <si>
    <t>WO063238450</t>
  </si>
  <si>
    <t>|MC00213|MYIA-050653786403/POI/IRFAN ABDUL AZIS/089669499793/irfantkj10@gmail.com</t>
  </si>
  <si>
    <t>ODP-PAT-FAD/152 FAD/D05/152.01</t>
  </si>
  <si>
    <t>WO063237449</t>
  </si>
  <si>
    <t>|MC60052|MYIA-015957226276/POI/Moh Kodri/082135883785/manegeri1pati@gmail.com</t>
  </si>
  <si>
    <t xml:space="preserve">2026-09-02 08:00:00 | No HP : 082135883785 Alt :  M Janji : 2/09/2026 Jam Pasang : 08.00 - 13:00  NoteÃ‚Â :  hubungi terlebih dahulu sebelum kelokasi </t>
  </si>
  <si>
    <t>PT LESTARI MARKETINDO SURVEITAMA</t>
  </si>
  <si>
    <t>ODP-PWT-FAE/165</t>
  </si>
  <si>
    <t>WO063261165</t>
  </si>
  <si>
    <t>|MC80054|MYIA-037108684605/POI/RISHANDY MAYNDRA/0818619922/fahrenheit.pwt@outlook.co.id</t>
  </si>
  <si>
    <t>WO063220951</t>
  </si>
  <si>
    <t>|MN00649|MYIA-077965156610/POI/Singgih amasto/+6285877779488/singgihamasto99@gmail.com</t>
  </si>
  <si>
    <t>2026-09-03 08:00:00 | Jam Pemasangan : 08:00 - 12.00 Tanggal Pemasangan : RABU 02 SEPTEMBER 2026 Info Tambahan : Hubungi pelanggan sebelum datang ke lokasi</t>
  </si>
  <si>
    <t>TOKO IIN MODO</t>
  </si>
  <si>
    <t>ODP-SDY-FA/61 FA/D01/61.01</t>
  </si>
  <si>
    <t>WO063220935</t>
  </si>
  <si>
    <t>|MN00216|MYIA-046607529494/POI/iin aini isnawati/089502637180/ainiisnawatiiin@gmail.com</t>
  </si>
  <si>
    <t>2026-09-02 08:00:00 | Tanggal pemasangan : 02/09/2026 Jam pemasangan : pagi/siang Info Tambahan : Hubungi pelanggan dulu sebelum ke lokasi, terima kasih</t>
  </si>
  <si>
    <t>TOKO PENDI</t>
  </si>
  <si>
    <t>WO063261896</t>
  </si>
  <si>
    <t>MD|MYDB-20260831267627|DN00001/MN01272|TOKO PENDI|087710909006</t>
  </si>
  <si>
    <t xml:space="preserve">2026-09-06 08:00:00 | Nama PIC :  BAPA AHMAD No HP : 087710909006 No Alternatif : M Janji : 06/09/2026 Jam Pasang : Pagi NoteÃ‚Â :  Hubungi terlebih dahulu sebelum ke lokasi </t>
  </si>
  <si>
    <t>WO063296048</t>
  </si>
  <si>
    <t>|MN00843|MYIA-013110979605/POI/hasbibintaro shiddiq/081249549394/nextperdanaone@gmail.com</t>
  </si>
  <si>
    <t>universitas alqolam</t>
  </si>
  <si>
    <t>ODP-GDI-FCLA/08 GDI/D03/01.03</t>
  </si>
  <si>
    <t>WO063295511</t>
  </si>
  <si>
    <t>|MN02462|MYIA-098156224873/POI/085154006162/083198579673/jmmtss26@gmail.com</t>
  </si>
  <si>
    <t>WO063295859</t>
  </si>
  <si>
    <t>|MN00843|MYIA-003832160487/POI/hasbibintaro shiddiq/081249549394/nextperdanaone@gmail.com</t>
  </si>
  <si>
    <t>PT. Sayang Indopet</t>
  </si>
  <si>
    <t>ODP-SAU-FQ/49 FQ/D03/49.01</t>
  </si>
  <si>
    <t>WO063295327</t>
  </si>
  <si>
    <t>|MB00503|MYIA-017522084276/POI/ibu/081998898813/petlovecenterbali@gmail.com</t>
  </si>
  <si>
    <t>2026-09-04 08:00:00 | Nama Pic : IBU VENI No Hp Pic : 081998898813 Jam Pemasangan : 08:00 - 12.00 Tanggal Pemasangan : 4 SEPTEMBER 2026 Info Tambahan : Hubungi pelanggan sebelum datang ke lokasi</t>
  </si>
  <si>
    <t>Rumah konveksi</t>
  </si>
  <si>
    <t>WO063223076</t>
  </si>
  <si>
    <t>|MC40234|MYIA-046514562748/POI/musleh/081959693118/ammrilahh@gmail.com</t>
  </si>
  <si>
    <t xml:space="preserve">2026-09-04 13:00:00 | Tanggal pemasangan: 04/09/2026 Jam pemasangan : pagi / siang Info Tambahan : Hubungi pelanggan dulu sebelum ke lokasi terima kasih. </t>
  </si>
  <si>
    <t>ODP-KLJ-FCC/47</t>
  </si>
  <si>
    <t>WO063282857</t>
  </si>
  <si>
    <t>|MN02703|MYIA-066796374387/POI/Khusi Khusnul Khotimah/0895618446550/the.amadya@gmail.com</t>
  </si>
  <si>
    <t xml:space="preserve">2026-09-02 13:00:00 | No HP : 0895618446550 Alt :  M Janji : 2/09/2026 Jam Pasang : 08.00 - 13:00  NoteÃ‚Â :  hubungi terlebih dahulu sebelum kelokasi </t>
  </si>
  <si>
    <t>ODP-MLG-FEH/15 FEH/D01/15.01</t>
  </si>
  <si>
    <t>WO063288064</t>
  </si>
  <si>
    <t>|MN00519|MYIA-008814791816/POI/weriyanto kurniawan/082156783999/weriyanto.kurniawan@outlook.com</t>
  </si>
  <si>
    <t>SD MUHAMMADIYAH 05 CILACAP</t>
  </si>
  <si>
    <t>ODP-GML-FQ/026 FQ/D04/026.01</t>
  </si>
  <si>
    <t>WO063282507</t>
  </si>
  <si>
    <t>|MN00648|MYIA-093799512799/POI/Kartika/085726218670/kartikarsari05@gmail.com</t>
  </si>
  <si>
    <t>2026-09-07 08:00:00 | Tanggal pemasangan : 02/09/2026 Jam pemasangan : pagi/siang Info Tambahan : Hubungi pelanggan dulu sebelum ke lokasi terima kasih.</t>
  </si>
  <si>
    <t>PT. AIDEN ENERGI INDONESIA</t>
  </si>
  <si>
    <t>WO063283385</t>
  </si>
  <si>
    <t>|MN00458|MYIA-002089509425/POI/Jaenuri Efendi/+6281249549394/billing@next1.co.id</t>
  </si>
  <si>
    <t xml:space="preserve">2026-09-04 08:00:00 | Tanggal : 4 September 2026 Jam : pagi  Hubungi pelanggan sebelum ke lokasi </t>
  </si>
  <si>
    <t>ODP-KBU-FEH/10</t>
  </si>
  <si>
    <t>|MN00915|/Febri ambar wati/08137840545/Kagumacoffee@gmail.com</t>
  </si>
  <si>
    <t>PR PATRIOT</t>
  </si>
  <si>
    <t>ODP-MSO-FU/011</t>
  </si>
  <si>
    <t>AMRBS/405613/FARISTA APRILLIA/R3/YOGYAKARTA/PSB HSI BISNIS 1S 300 MBPS PROMO HUT TELKOM 1:1/SRI WARSITI/081215553941/ warsitisiti148@gmail.com</t>
  </si>
  <si>
    <t>BASECAMP PENDAKIAN GUNUNG KELUD VIA KARANGREJO</t>
  </si>
  <si>
    <t>WO063230138</t>
  </si>
  <si>
    <t>MD|MYDB-20260831267646|DN00001/MN00419|BASECAMP PENDAKIAN GUNUNG KELUD VIA KARANGREJO|089510504714</t>
  </si>
  <si>
    <t>Toko Hosimah Jaya</t>
  </si>
  <si>
    <t>ODP-KPP-FF/06 FF/D01/06.01</t>
  </si>
  <si>
    <t>WO063213906</t>
  </si>
  <si>
    <t>MD|MYDB-20260831267677|DN00001/MN00572|Toko Hosimah Jaya|081952535006</t>
  </si>
  <si>
    <t>2026-09-02 08:00:00 | Jam Pemasangan : 08:00 - 12.00 Tanggal Pemasangan : RABU 02 SEPTEMBER 2026 Info Tambahan : Hubungi pelanggan sebelum datang ke lokasi</t>
  </si>
  <si>
    <t>WORKSHOP KEBONSARI</t>
  </si>
  <si>
    <t>ODP-IJK-FLS/13 FLS/D03/13.01</t>
  </si>
  <si>
    <t>WO063226384</t>
  </si>
  <si>
    <t>MD|MYDB-20260901267698|DN00001/MN00443|WORKSHOP KEBONSARI|082330679305</t>
  </si>
  <si>
    <t xml:space="preserve">2026-09-02 08:00:00 | No HP : 6282330679305 Alt :  M Janji : 2/09/2026 Jam Pasang : 08.00 - 13:00  NoteÃ‚Â :  hubungi terlebih dahulu sebelum kelokasi </t>
  </si>
  <si>
    <t>Toko Jaya samudra</t>
  </si>
  <si>
    <t>ODP-OMB-FB/52 FB/D05/52.01</t>
  </si>
  <si>
    <t>WO063232128</t>
  </si>
  <si>
    <t>MD|MYDB-20260831267681|DN00001/MN00572|Toko Jaya samudra|087701444040</t>
  </si>
  <si>
    <t>2026-09-02 08:00:00 | Nama PIC : Abd majid No HP : 087701444040 Alt :  M Janji : 02/09/2026 Jam Pasang : 08.00  - 13:00  NoteÃ‚Â :  hubungi terlebih dahulu sebelum ke lokasi, terima kasih.</t>
  </si>
  <si>
    <t>TOKO BU NUR</t>
  </si>
  <si>
    <t>ODP-BTU-FBT/35 FBT/D04/35.01</t>
  </si>
  <si>
    <t>WO063236576</t>
  </si>
  <si>
    <t>MD|MYDB-20260831267673|SC20017/MC20200|TOKO BU NUR|08974622343</t>
  </si>
  <si>
    <t>SMP NEGERI 1 SUKORAME</t>
  </si>
  <si>
    <t>ODP-BBA-FAP/42 FAP/D04/42.01</t>
  </si>
  <si>
    <t>WO063239846</t>
  </si>
  <si>
    <t>MD|MYDB-20260901267717|DN00001/MN01211|SMP NEGERI 1 SUKORAME|081556611348</t>
  </si>
  <si>
    <t>ODP-PYA-FBG/01</t>
  </si>
  <si>
    <t>WO063245626</t>
  </si>
  <si>
    <t xml:space="preserve">2026-08-29 13:00:00 |   Tanggal pemasangan : 29 agustus 2026  Jam pemasangan : PAGI/SIANG  Info Tambahan : Hubungi pelanggan dulu sebelum ke lokasi    </t>
  </si>
  <si>
    <t>ODP-KUD-FAH/018</t>
  </si>
  <si>
    <t>WO063280757</t>
  </si>
  <si>
    <t>2026-08-26 15:00:00 | Nama Pic : BP DIKY  No Hp Pic : 085740627190  Jam Pemasangan : 08:00 - 12.00  Tanggal Pemasangan : RABU 26 AGUSTUS 2026  Info Tambahan : Hubungi pelanggan sebelum datang ke lokasi</t>
  </si>
  <si>
    <t>ODP-SWE-FAL/67</t>
  </si>
  <si>
    <t>WO063266038</t>
  </si>
  <si>
    <t>2026-08-26 08:00:00 | Tanggal Pemasangan : 26 Agustus 2026  Jam Pemasangan : 08:00 15:00  Info Tambahan : Hubungi pelanggan dulu sebelum ke lokasi terimakasih</t>
  </si>
  <si>
    <t>ODP-UBU-FU/96</t>
  </si>
  <si>
    <t>WO063236789</t>
  </si>
  <si>
    <t>2026-08-31 08:00:00 | Tanggal pemasangan : 31 AGUSTUS 2026  Jam pemasangan : pagi/siang  Info Tambahan : Hubungi pelanggan dulu sebelum ke lokasi  terima kasih</t>
  </si>
  <si>
    <t>ODP-BIM-FAD/101</t>
  </si>
  <si>
    <t>WO063228463</t>
  </si>
  <si>
    <t xml:space="preserve">2026-08-29 13:00:00 | Nama PIC : Ibu Hasna  No HP : 082340085504  No Alt : -  M Janji : 29 Agustus 2026  Jam Pasang : Pagi / Siang  Note : hubungi pelanggan jika ingin kelokasi  </t>
  </si>
  <si>
    <t>ODP-MTR-FDH/27</t>
  </si>
  <si>
    <t>WO063221986</t>
  </si>
  <si>
    <t>2026-08-29 13:00:00 | Nama PIC : ibu sopantini  No HP :  08123758840  Alt :   M Janji : (SABTU/29/AGUSTUS/2026)  jam Pasang : 09:00  Note : hubungi pelanggan jika ingin kelokasi</t>
  </si>
  <si>
    <t>ODP-SGG-FAB/05</t>
  </si>
  <si>
    <t>WO063261735</t>
  </si>
  <si>
    <t>2026-08-30 13:00:00|Waktu pemasnagan : 29 Agustus 2026  Jam pemasangan : 08.00 - 12.00  Mohon hubungi pelanggan sebelum ke lokasi   Terima kasih|40971401|MYDITA</t>
  </si>
  <si>
    <t>ODP-SAP-FAB/62</t>
  </si>
  <si>
    <t>WO063220884</t>
  </si>
  <si>
    <t xml:space="preserve">2026-08-30 13:00:00 | M Janji : (29/08/2026)  jam Pasang : 09:00  Note : hubungi pelanggan jika ingin kelokasi  </t>
  </si>
  <si>
    <t>ODP-BIM-FAP/01</t>
  </si>
  <si>
    <t>WO063225111</t>
  </si>
  <si>
    <t>ODP-SGG-FBB/39</t>
  </si>
  <si>
    <t>WO063297470</t>
  </si>
  <si>
    <t xml:space="preserve">2026-08-31 15:00:00 | Nama PIC : Bp Sirmadi  No HP : 082266420673  No Alt : -  M Janji : 31 Agustus 2026  Jam Pasang : Pagi / Siang  Note : hubungi pelanggan jika ingin ke lokasi, terima kasih  </t>
  </si>
  <si>
    <t>ODP-GER-FAC/78</t>
  </si>
  <si>
    <t>WO063295198</t>
  </si>
  <si>
    <t>2026-08-27 13:00:00 | Nama PIC : Adip  No HP : 087749037630  Alt : 081237870613  M Janji : 26/08/2026  Jam Pasang : 08.00 - 13:00   NoteÃ‚Â :  hubungi terlebih dahulu sebelum kelokasi</t>
  </si>
  <si>
    <t>Inprogress Alpro, SC Lama : SC1002543268</t>
  </si>
  <si>
    <t>WO063286283</t>
  </si>
  <si>
    <t>2026-08-31 15:00:00|Waktu pemasnagan : 31 agustus 2026  Jam pemasangan : 15.00  Mohon hubungi pelanggan sebelum ke lokasi   Terima kasih  |40971401|MYDITA</t>
  </si>
  <si>
    <t>WO063279562</t>
  </si>
  <si>
    <t>2026-08-15 08:00:00|Nama Pic : 08174701404 ada usaha PT Harapan Jaya Utama  No Hp Pic :   Jam Pemasangan : 08:00 - 12.00  Tanggal Pemasangan : JUMAT 14 AGUSTUS 2026  Info Tambahan : Hubungi pelanggan sebelum datang ke lokasi|40961370|MYDITA</t>
  </si>
  <si>
    <t>ODP-AJB-FA/044</t>
  </si>
  <si>
    <t>WO063219955</t>
  </si>
  <si>
    <t>2026-08-31 13:00:00 | Nama PIC : bapak ahsan  No HP :  082235527774  Alt :   M Janji : (senin/31/AGUSTUS/2026)  jam Pasang : 09:00  Note : hubungi pelanggan jika ingin kelokasi</t>
  </si>
  <si>
    <t>MANDARICH CHINESE SCHOOL</t>
  </si>
  <si>
    <t>ODP-PAE-FAK/17 FAK/D03/17.01</t>
  </si>
  <si>
    <t>WO063226656</t>
  </si>
  <si>
    <t>MD|MYDB-20260901267692|DN00001/MN00419|MANDARICH CHINESE SCHOOL|085608019716</t>
  </si>
  <si>
    <t>2026-09-03 08:00:00 | Nama Pic : IBU ITA No Hp Pic : 085608019716 Jam Pemasangan : 08:00 - 12.00 Tanggal Pemasangan : 3 SEPTEMBER 2026 Info Tambahan : Hubungi pelanggan sebelum datang ke lokasi</t>
  </si>
  <si>
    <t>ODP-MCR-FK/01</t>
  </si>
  <si>
    <t>WO063226583</t>
  </si>
  <si>
    <t xml:space="preserve">2026-08-30 08:00:00 | Tanggal pemasangan: 30/08/2026  Jam pemasangan : pagi  Info Tambahan : Hubungi pelanggan dulu sebelum ke lokasi  terima kasih.  </t>
  </si>
  <si>
    <t>ODP-BRD-FC/061</t>
  </si>
  <si>
    <t>WO063219469</t>
  </si>
  <si>
    <t xml:space="preserve">2026-08-29 13:00:00 | Nama PIC : bapak rohul  No HP : 085179966883  No Alternatif :  M Janji : 29/08/2026  Jam Pasang : Pagi  NoteÃ‚Â :  Hubungi terlebih dahulu sebelum ke lokasi  </t>
  </si>
  <si>
    <t>ODP-DDS-FD/12</t>
  </si>
  <si>
    <t>WO063248613</t>
  </si>
  <si>
    <t xml:space="preserve">2026-08-30 08:00:00 | Tanggal pemasangan : 30 agust 2026  Jam pemasangan : 08.00 - 13.00  Info Tambahan : Hubungi pelanggan dulu sebelum ke lokasi, terima kasih.  </t>
  </si>
  <si>
    <t>WARKOP NONGKI</t>
  </si>
  <si>
    <t>ODP-MOJ-FJ/19</t>
  </si>
  <si>
    <t>WO063247231</t>
  </si>
  <si>
    <t>|MN01614|/WARKOP NONGKI/WINBACK 2.0 HSI B2B (1:1) 100MBPS 535RB PSB DISC 70%//yogapambudi44444@gmail.com/ACHMAD YOGA PAMBUDI PUTRA/81328755964</t>
  </si>
  <si>
    <t>2026-09-02 11:00:00|Nama PIC : bapak yoga No HP : 081328755964 No Alternatif : M Janji : 02/09/2026 Jam Pasang : Pagi NoteÃ‚Â :  Hubungi terlebih dahulu sebelum ke lokasi |40951377|MYDITA</t>
  </si>
  <si>
    <t>ODP-JPR-FR/013</t>
  </si>
  <si>
    <t>WO063226193</t>
  </si>
  <si>
    <t xml:space="preserve">2026-08-30 08:00:00 | Nama PIC : Ibu Novi  No HP : 082342620600  No Alt : -  M Janji : 30 Agustus 2026  Jam Pasang : Pagi / Siang  Note : hubungi pelanggan jika ingin ke lokasi, terima kasih  </t>
  </si>
  <si>
    <t>ODP-KGD-FBP/070</t>
  </si>
  <si>
    <t>WO063274383</t>
  </si>
  <si>
    <t>2026-08-30 15:00:00|Nama PIC : bapak johan  No HP :  081804098210  Alt :   M Janji : (minggu/30/AGUSTUS/2026)  jam Pasang : 09:00  Note : hubungi pelanggan jika ingin kelokasi|40961371|MYDITA</t>
  </si>
  <si>
    <t>WO063245118</t>
  </si>
  <si>
    <t>2026-08-31 11:00:00 | Nama Pic : IBU VINA  No Hp Pic : 083196374657  Jam Pemasangan : 08:00 - 12.00  Tanggal Pemasangan : SENIN 31 AGUSTUS 2026  Info Tambahan : Hubungi pelanggan sebelum datang ke lokasi</t>
  </si>
  <si>
    <t>ODP-DDS-FC/22</t>
  </si>
  <si>
    <t>WO063246993</t>
  </si>
  <si>
    <t>ODP-BIM-FAP/56</t>
  </si>
  <si>
    <t>WO063280758</t>
  </si>
  <si>
    <t>2026-08-31 08:00:00 | Nama Pic : BP JUAN  No Hp Pic : 082323705463  Jam Pemasangan : 08:00 - 12.00  Tanggal Pemasangan : SENIN 31 AGUSTUS 2026  Info Tambahan : Hubungi pelanggan sebelum datang ke lokasi</t>
  </si>
  <si>
    <t>ODP-JBR-FD/79</t>
  </si>
  <si>
    <t>WO063237871</t>
  </si>
  <si>
    <t>2026-08-28 08:00:00 | Nama PIC : Alifa   No HP : 088987011100  Alt : 082245100249  Tgl Pemasangan : 28 Agustus 2026  Interval : PAGI SIANG  Note : Hubungi pelanggan terlebih dahulu</t>
  </si>
  <si>
    <t>WO063237072</t>
  </si>
  <si>
    <t>2026-08-24 11:00:00|Tanggal pemasangan : 21 agust 2026  Jam pemasangan : 08.00 - 13.00  Info Tambahan : Hubungi pelanggan dulu sebelum ke lokasi|40951377|MYDITA</t>
  </si>
  <si>
    <t>ODP-JPR-FN/045</t>
  </si>
  <si>
    <t>WO063228474</t>
  </si>
  <si>
    <t>2026-08-29 13:00:00|Nama PIC : Nala   No HP : 088216270105  Alt :   M Janji : 29/08/2026  Jam Pasang : 08.00 - 13:00   NoteÃ‚Â :  hubungi terlebih dahulu sebelum kelokasi|40981184|MYDITA</t>
  </si>
  <si>
    <t>WO063267100</t>
  </si>
  <si>
    <t>2026-08-31 08:00:00|Nama PIC : bapak bayu  No HP : 085333132321  No Alternatif :  M Janji : 31/08/2026  Jam Pasang : Pagi  NoteÃ‚Â :  Hubungi terlebih dahulu sebelum ke lokasi  |40961370|MYDITA</t>
  </si>
  <si>
    <t>ODP-MGO-FAL/08</t>
  </si>
  <si>
    <t>WO063228205</t>
  </si>
  <si>
    <t>2026-08-07 08:00:00 | Nama : BP RISKY SETIAWAN   No Hp : 085113162223  No Alt : 081259199599  Tgl Pemasangan : 07 Agustus 2026  Interval : PAGI   Note : Hubungi pelanggan terlebih dahulu</t>
  </si>
  <si>
    <t>WO063221985</t>
  </si>
  <si>
    <t>ODP-MSO-FB/039</t>
  </si>
  <si>
    <t>WO063242058</t>
  </si>
  <si>
    <t>2026-08-14 15:00:00 | Nama Pic : IBU AYU  No Hp Pic : 08990794495  Jam Pemasangan : 08:00 - 12.00  Tanggal Pemasangan : JUMAT 14 AGUSTUS 2026  Info Tambahan : Hubungi pelanggan sebelum datang ke lokasi</t>
  </si>
  <si>
    <t>ODP-MJP-FCA/018</t>
  </si>
  <si>
    <t>WO063294807</t>
  </si>
  <si>
    <t xml:space="preserve">2026-08-31 08:00:00 | Tanggal pemasangan: 31/08/2026  Jam pemasangan : pagi / siang  Info Tambahan : Hubungi pelanggan dulu sebelum ke lokasi  terima kasih.  </t>
  </si>
  <si>
    <t>REMAJA MANDIRI SUKSES</t>
  </si>
  <si>
    <t>ODP-MRT-FT/23</t>
  </si>
  <si>
    <t>WO063268909</t>
  </si>
  <si>
    <t>|MN02783|/REMAJA MANDIRI SUKSES/WINBACK HSI B2B + NETMONK + OCA BREACH CHECKER (1:1) 300MBPS 1,306,5RB PSB DISC 70%//yahyazulfikar16@gmail.com/YAHYA ZULFIKAR/85640536164</t>
  </si>
  <si>
    <t>2026-09-02 11:00:00|M Janji :  2 Sept 2026 Jam Pasang : Siang Note : hubungi pelanggan jika ingin ke lokasi, terima kasih.|40941148|MYDITA</t>
  </si>
  <si>
    <t>ODP-KDW-FK/227</t>
  </si>
  <si>
    <t>WO063260110</t>
  </si>
  <si>
    <t xml:space="preserve">2026-09-01 13:00:00 | Tanggal : 1 September 2026  Jam : siang  Hubungi pelanggan sebelum ke lokasi </t>
  </si>
  <si>
    <t>WO063239264</t>
  </si>
  <si>
    <t>2026-09-01 08:00:00|Nama PIC : bapak eko  No HP : 081804621352  No Alternatif :  M Janji : 01/09/2026  Jam Pasang : Pagi  NoteÃ‚Â :  Hubungi terlebih dahulu sebelum ke lokasi  |40951377|MYDITA</t>
  </si>
  <si>
    <t>WO063262161</t>
  </si>
  <si>
    <t>2026-08-30 08:00:00|Tanggal pemasangan : 29/08/2026  Jam pemasangan : pagi / siang   Info Tambahan : Hubungi pelanggan dulu sebelum ke lokasi Terimakasih|40981184|MYDITA</t>
  </si>
  <si>
    <t>WO063261346</t>
  </si>
  <si>
    <t>2026-09-01 15:00:00 | Nama PIC : Chuswatul Chasanah  No HP : 089502008976  Alt : 085742364322  M Janji : 01/09/2026  Jam Pasang : 08.00 - 13:00   NoteÃ‚Â :  hubungi terlebih dahulu sebelum kelokasi</t>
  </si>
  <si>
    <t>SRC LIMA RASA</t>
  </si>
  <si>
    <t>WO063270031</t>
  </si>
  <si>
    <t>|MN01614|/SRC LIMA RASA/WINBACK 2.0 HSI B2B (1:1) 50MBPS 355RB PSB DISC 70%//ainunrizkiafandi@gmail.com/AINUN RIZKI AFANDI/85853268953</t>
  </si>
  <si>
    <t>SPBU KARANGASEM</t>
  </si>
  <si>
    <t>ODP-MYR-FDE/06 FDE/D01/01.06</t>
  </si>
  <si>
    <t>WO063225232</t>
  </si>
  <si>
    <t>MD|MYDB-20260901267696|DN00001/MN00443|SPBU KARANGASEM|085648179811</t>
  </si>
  <si>
    <t>WO063229353</t>
  </si>
  <si>
    <t>2026-09-02 08:00:00|Nama PIC : BAPA LUTFI No HP : 083187931492 No Alternatif : M Janji : 02/09/2026 Jam Pasang : Pagi NoteÃ‚Â :  Hubungi terlebih dahulu sebelum ke lokasi |40951377|MYDITA</t>
  </si>
  <si>
    <t>KEDAI SURUH</t>
  </si>
  <si>
    <t>ODP-KRN-FAN/044</t>
  </si>
  <si>
    <t>WO063228387</t>
  </si>
  <si>
    <t>|MN02620|/KEDAI SURUH/WINBACK 2.0 HSI B2B (1:1) 50MBPS 355RB PSB DISC 70%//ksukodani@gmail.com/MOH. SAHAR/85142291927</t>
  </si>
  <si>
    <t>2026-09-02 08:00:00|No HP : 085142291927 Alt :  M Janji : 2/09/2026 Jam Pasang : 08.00 - 13:00  NoteÃ‚Â :  hubungi terlebih dahulu sebelum kelokasi |40000802|MYDITA</t>
  </si>
  <si>
    <t>ODP-SLI-FY/018</t>
  </si>
  <si>
    <t>WO063223790</t>
  </si>
  <si>
    <t>2026-08-30 13:00:00 | Tanggal Pemasangan : 30 Agustus 2026  Jam Pemasangan : 08:00 15:00  Info Tambahan : Hubungi pelanggan dulu sebelum ke lokasi terimakasih</t>
  </si>
  <si>
    <t>WO063284222</t>
  </si>
  <si>
    <t>2026-08-25 13:00:00|Nama Pic : BP ANDHIKA  No Hp Pic : 081818412051  Jam Pemasangan : 08:00 - 12.00  Tanggal Pemasangan : SELASA 25 AGUSTUS 2026   Info Tambahan : Hubungi pelanggan sebelum datang ke lokasi|40000798|MYDITA</t>
  </si>
  <si>
    <t>TOKO AL FALAH</t>
  </si>
  <si>
    <t>ODP-PWS-FA/70</t>
  </si>
  <si>
    <t>|MN01982|/TOKO AL FALAH/WINBACK 2.0 HSI B2B (1:1) 50MBPS 355RB PSB DISC 70%/PSN/distributorberaspunelpasuruan@gmail.com/M ROFI'I/85604420252</t>
  </si>
  <si>
    <t>PANDAAN</t>
  </si>
  <si>
    <t>DECLINE : Decline - Batal Order RANGGA WISNU EKAPAKSI 40951381|MYDITA</t>
  </si>
  <si>
    <t>PT. ASTRA INTERNASIONAL</t>
  </si>
  <si>
    <t>ODP-KRT-FAC/102</t>
  </si>
  <si>
    <t>|MC60143|/Edi/081215697435/edi.purnomo@dso.astra.co.id/ PSB  1S INET ONLY BISNIS WINBACK 2.0 100mbps ABODEMEN 535.000 PLUS PPN/ TTPN PLASA</t>
  </si>
  <si>
    <t>DECLINE : Decline - Pindah Segmentasi Benita Lailani 40951377|MYDITA</t>
  </si>
  <si>
    <t>FCC - HD1A - PROGRESS</t>
  </si>
  <si>
    <t>MYDITA RBS - HD1A - PROGRESS</t>
  </si>
  <si>
    <t>ODP-TOP-FE/64</t>
  </si>
  <si>
    <t>|MN00483|/0877 8730 3650/arsanibulet16@gmail.com</t>
  </si>
  <si>
    <t>TOHPATI SUKAWATI</t>
  </si>
  <si>
    <t>WR 24 Jaam</t>
  </si>
  <si>
    <t>ODP-TBN-FSA/07</t>
  </si>
  <si>
    <t>|MN02844|/PIC MAS SUWITO/081337203373/suwito08081973@gmail.com</t>
  </si>
  <si>
    <t>LPD DESA ADAT BANJARSAYAN</t>
  </si>
  <si>
    <t>ODP-TBN-FCU/13</t>
  </si>
  <si>
    <t>MN02658/LPD DESA ADAT BANJAR SAYAN/PIC I MADE EKA WIPRAYANA/08873805574/ekawip45@gmail.com</t>
  </si>
  <si>
    <t>PT. ADITALENTA HANDALNIAGA DELAPAN</t>
  </si>
  <si>
    <t>ODP-PGE-FL/10</t>
  </si>
  <si>
    <t>|MC30223|/ANDIK SULAIMAN /81235284788/saa.itnetwork@gmail.com</t>
  </si>
  <si>
    <t>UNCONTACTED : Telepon Tidak Diangkat - RNA RANGGA WISNU EKAPAKSI 40951381|MYDITA</t>
  </si>
  <si>
    <t>PT Daya Agung Prima</t>
  </si>
  <si>
    <t>|MC80228|/PT Daya Agung Prima/Paket HSI 2S Bisnis Promo HUT Kemerdekaan 1:1 200Mbps + Telp/Ristina Nilasari/081818267772/keuangan@ptdayaagungprima.com</t>
  </si>
  <si>
    <t>ODP-SMA-FY/17</t>
  </si>
  <si>
    <t>|MN02750|/PIC I NYOMAN AGUS SUTA WIJAYA/081237900290/sutawijaya.sw4@gmail.com</t>
  </si>
  <si>
    <t>ODP-PYA-FAN/12</t>
  </si>
  <si>
    <t>TOKO MAISA</t>
  </si>
  <si>
    <t>ODP-KBL-FVE/35</t>
  </si>
  <si>
    <t>|MN00889|/TOKO MAISA/HSI Bisnis Promo HUT Telkom (1:1) 100 Mbps (Rp 535.000) PSB Rp 150.000/085600542025/kartolodeporas@gmail.com/Wahyudi/Lasem barat 52c surabaya</t>
  </si>
  <si>
    <t>- 11_11446;Biaya PSB HSI EBIS Tunai di Depan ~ 11[150000]  - SP_NOSS;SP_NOSS ~ Internet NOSS Multispeed Network[0]  - E23015;E23015 ~ ES23 - Perangkat ONT[0]  - E23015~null~44292;E23015||11||Abodemen 0[0]  - E23015~null~E23015_SWONTDUALB;SWONTDUALB ~ Biay</t>
  </si>
  <si>
    <t>WONOSOBO</t>
  </si>
  <si>
    <t>WOS</t>
  </si>
  <si>
    <t>TB. ADIT JAYA</t>
  </si>
  <si>
    <t>ODP-WOS-FP/015 FP/D03/015.01</t>
  </si>
  <si>
    <t>WO063370615</t>
  </si>
  <si>
    <t>|MC80016|MYIA-001477543483/POI/UD ADIT JAYA/085181925626/sandollo1234@gmail.com</t>
  </si>
  <si>
    <t xml:space="preserve">2026-09-03 13:00:00 | M Janji : 03 September 2026 Jam Pasang : pagi Note : hubungi pelanggan jika ingin kelokasi </t>
  </si>
  <si>
    <t>gula garam coffe and eatery</t>
  </si>
  <si>
    <t>ODP-JHR-FCP/036 FCP/D03/06.036</t>
  </si>
  <si>
    <t>WO063399967</t>
  </si>
  <si>
    <t>MD|MYIB-011523972957|SYSTEM|Gula garam coffe and eatery|088226894887</t>
  </si>
  <si>
    <t>LPC_EBIS</t>
  </si>
  <si>
    <t xml:space="preserve">2026-09-03 15:00:00 | No HP 088226894887 No Alternatif : M Janji : 03/09/2026 Jam Pasang : Pagi NoteÃ‚Â :  Hubungi terlebih dahulu sebelum ke lokasi  </t>
  </si>
  <si>
    <t>Giras pager</t>
  </si>
  <si>
    <t>ODP-MYR-FVL/80 FVL/D05/80.01</t>
  </si>
  <si>
    <t>WO063397520</t>
  </si>
  <si>
    <t>|MN01794|MYIA-014927993863/POI/REZA BAYU ARDIAN/083872556996/rezabyee@gmail.com</t>
  </si>
  <si>
    <t>2026-09-03 15:00:00 | Tanggal pemasangan : 02/09/2026 Jam pemasangan : pagi/siang Info Tambahan : Hubungi pelanggan dulu sebelum ke lokasi terima kasih.</t>
  </si>
  <si>
    <t>SLW</t>
  </si>
  <si>
    <t>SDN Kabunan 01</t>
  </si>
  <si>
    <t>ODP-SLW-FA/144</t>
  </si>
  <si>
    <t>WO063351040</t>
  </si>
  <si>
    <t>AMRBS;404469;REG3;ALI FATKHUDIN;085100284847;HSI 75MB;PIC 085742049079;sdnkabunan1@yahoo.co.id</t>
  </si>
  <si>
    <t>2026-09-03 13:00:00|Tanggal pemasangan : 02/09/2026 Jam pemasangan : pagi/siang Info Tambahan : Hubungi pelanggan dulu sebelum ke lokasi terima kasih.|40951377|MYDITA</t>
  </si>
  <si>
    <t>PT KOPI BINTANG INDONESIA</t>
  </si>
  <si>
    <t>WO063397860</t>
  </si>
  <si>
    <t>|MN02665|MYIA-069177918047/POI/Rizki rian/089619714653/burianto@tomoro-coffee.com</t>
  </si>
  <si>
    <t xml:space="preserve">2026-09-04 10:00:00 | Nama PIC:  bp rizki No HP: 089619714653 Alt: Tanggal: 4/9/2026 Jam Pasang: 10.00 Note: Hubungi sebelum ke lokasi, terimakasih. </t>
  </si>
  <si>
    <t>PP DARUL ARQOM</t>
  </si>
  <si>
    <t>ODP-RKT-FCQ/01 FCQ/D01/01.01</t>
  </si>
  <si>
    <t>WO063389534</t>
  </si>
  <si>
    <t>MD|MYDB-20260902267861|DB10005/MB10113|PP DARUL ARQOM|081331982303</t>
  </si>
  <si>
    <t xml:space="preserve">2026-09-03 15:00:00 | Jam pemasangan : 12.00 Info Tambahan : Hubungi pelanggan dulu sebelum ke lokasi terimakasih </t>
  </si>
  <si>
    <t>BARAKA SARANA TAMA</t>
  </si>
  <si>
    <t>OTB-BBE-54 OTB-BBE-54</t>
  </si>
  <si>
    <t>WO063369265</t>
  </si>
  <si>
    <t>MD|MYDB-20260902267854|DN00001/MN00086|BARAKA SARANA TAMA|081371157201</t>
  </si>
  <si>
    <t>2026-09-03 11:00:00 | Tanggal pemasangan : 02/09/2026 Jam pemasangan : pagi/siang Info Tambahan : Hubungi pelanggan dulu sebelum ke lokasi terima kasih.</t>
  </si>
  <si>
    <t>HSI Bisnis Bundling OCA Breach Checker Promo H2 2026 PSB 70% - 200 Mbps</t>
  </si>
  <si>
    <t>SMAIT ANAK SHOLEH MATARAM</t>
  </si>
  <si>
    <t>ODP-MTR-FCW/85 FCW/D04/85.01</t>
  </si>
  <si>
    <t>WO063368912</t>
  </si>
  <si>
    <t>MD|MYDB-20260829267456|DN00001/MN01272|SMAIT ANAK SHOLEH MATARAM|081803656762</t>
  </si>
  <si>
    <t>2026-09-04 08:00:00 | Nama Pic : IBU NURUL No Hp Pic : 081803656762 Jam Pemasangan : 08:00 - 12.00 Tanggal Pemasangan : KAMIS 03 SEPTEMBER 2026 Info Tambahan : Hubungi pelanggan sebelum datang ke lokasi</t>
  </si>
  <si>
    <t>PT Ping For Lion Air Bandara Lewoleba</t>
  </si>
  <si>
    <t>ODP-LWB-FB/16 FB/D02/16.01</t>
  </si>
  <si>
    <t>WO063372572</t>
  </si>
  <si>
    <t>|MC40288|MYIA-074722751824/POI/Julianus Bengngu /082147245978/ptpingnetworkglobal@gmail.com</t>
  </si>
  <si>
    <t xml:space="preserve">2026-09-03 13:00:00 | Jam Pemasangan : 08:00 - 12.00 Tanggal Pemasangan : KAMIS 03 SEPTEMBER 2026 Info Tambahan : Hubungi pelanggan sebelum datang ke lokasi </t>
  </si>
  <si>
    <t>vapee store</t>
  </si>
  <si>
    <t>ODP-PAZ-FT/03 FT/D01/03.01</t>
  </si>
  <si>
    <t>WO063392033</t>
  </si>
  <si>
    <t>|MN00915|MYIA-038351685952/POI/jupriyono/085853992017/jupriy41@gmail.com</t>
  </si>
  <si>
    <t xml:space="preserve">2026-09-03 15:00:00 | Nama PIC:  bp jupriyono  No HP: 085853992017 Alt: Tanggal: 3/9/2026 Jam Pasang: Sore Note: Hubungi sebelum ke lokasi, terimakasih. </t>
  </si>
  <si>
    <t>PADANGAN</t>
  </si>
  <si>
    <t>PT. Gemilang Sarana Komputer</t>
  </si>
  <si>
    <t>ODP-MSO-FG/064</t>
  </si>
  <si>
    <t>WO063341511</t>
  </si>
  <si>
    <t>|MN00951|MYIA-096736279630/POI/Faris Muhammad Naufal/081229637097/gemilangsaranac@gmail.com</t>
  </si>
  <si>
    <t>2026-09-05 08:00:00 | Tanggal pemasangan: 03/09/2026 Jam pemasangan : pagi / siang Info Tambahan : Hubungi pelanggan dulu sebelum ke lokasi terima kasih.</t>
  </si>
  <si>
    <t>WTS</t>
  </si>
  <si>
    <t>ODP-WTS-FBL/014 FBL/D01/014.01</t>
  </si>
  <si>
    <t>WO063398264</t>
  </si>
  <si>
    <t>|MN02665|MYIA-028216562743/POI/pak Rizki rian/089619714653/burianto@tomoro-coffee.com</t>
  </si>
  <si>
    <t xml:space="preserve">2026-09-04 15:00:00 | Nama PIC:  bp rizki  No HP: 089619714653 Alt: Tanggal: 4/9/2026 Jam Pasang: Sore Note: Hubungi sebelum ke lokasi, terimakasih. </t>
  </si>
  <si>
    <t>WATES</t>
  </si>
  <si>
    <t>BENGKEL ANGGORO</t>
  </si>
  <si>
    <t>ODP-KRZ-FT/13 FT/D01/13.01</t>
  </si>
  <si>
    <t>WO063375725</t>
  </si>
  <si>
    <t>MD|MYDB-20260902267860|DN00001/MN00836|BENGKEL ANGGORO|082330626054</t>
  </si>
  <si>
    <t>2026-09-03 13:00:00 | Tanggal pemasangan: 03/09/2026 Jam pemasangan : pagi / siang Info Tambahan : Hubungi pelanggan dulu sebelum ke lokasi terima kasih.</t>
  </si>
  <si>
    <t>KRAKSAAN</t>
  </si>
  <si>
    <t>Warkop Mie Bara (Jl.Teuku Umar,Tuban)</t>
  </si>
  <si>
    <t>ODP-TNZ-FT/22 FT/D02/22.01</t>
  </si>
  <si>
    <t>WO063374721</t>
  </si>
  <si>
    <t>MD|MYDB-20260901267768|DN00001/MN01993|Warkop Mie Bara (Jl.Teuku Umar,Tuban)|083875820534</t>
  </si>
  <si>
    <t>2026-09-04 08:00:00 | Tanggal pemasangan: 03/09/2026 Jam pemasangan : pagi / siang Info Tambahan : Hubungi pelanggan dulu sebelum ke lokasi terima kasih.</t>
  </si>
  <si>
    <t>SPBU 53.621.25 Gampeng Balen</t>
  </si>
  <si>
    <t>WO063377746</t>
  </si>
  <si>
    <t>|MC20184|MYIA-028744306141/POI/ADI PUTRA WIRANATA/085855933180/xaviorx77@gmail.com</t>
  </si>
  <si>
    <t xml:space="preserve">2026-09-03 15:00:00 | Jam Pemasangan : 08:00 - 12.00 Tanggal Pemasangan : KAMIS 03 SEPTEMBER 2026 Info Tambahan : Hubungi pelanggan sebelum datang ke lokasi </t>
  </si>
  <si>
    <t>UPT SDN BULUKANDANG 1</t>
  </si>
  <si>
    <t>ODP-GDW-FW/12</t>
  </si>
  <si>
    <t>WO063373900</t>
  </si>
  <si>
    <t>|MN00025|/UPT SDN BULUKANDANG 1/WINBACK 2.0 HSI B2B (1:1) 75MBPS 415RB PSB DISC 70%//sdn1.bulukandang@gmail.com/GUWAN SUDRAJAT/082141305902082333150644</t>
  </si>
  <si>
    <t>2026-09-05 08:00:00|Nama Pic : BP GUWAN No Hp Pic : 082141305902 Jam Pemasangan : 08:00 - 12.00 Tanggal Pemasangan : KAMIS 03 SEPTEMBER 2026 Info Tambahan : Hubungi pelanggan sebelum datang ke lokasi|40000798|MYDITA</t>
  </si>
  <si>
    <t>WRO</t>
  </si>
  <si>
    <t>SD NEGERI 2 TRUWOLU</t>
  </si>
  <si>
    <t>ODP-WRO-FA/005 FA/D01/01.01</t>
  </si>
  <si>
    <t>WO063396083</t>
  </si>
  <si>
    <t>|MN01314|MYIA-050867536123/POI/Endah purnama/085293211590/endahblora10@gmail.com</t>
  </si>
  <si>
    <t>WIROSARI</t>
  </si>
  <si>
    <t>KTW</t>
  </si>
  <si>
    <t>MTs AL-GHAZALI KBM</t>
  </si>
  <si>
    <t>ODP-KTW-FAL/011 FAL/D03/011.01</t>
  </si>
  <si>
    <t>WO063395624</t>
  </si>
  <si>
    <t>|MN00664|MYIA-062591703587/POI/Martiyah/083893415300/suciwulandari0605@gmail.com</t>
  </si>
  <si>
    <t xml:space="preserve">2026-09-03 15:00:00 | No HP :083893415300 No Alternatif : M Janji : 03/09/2026 Jam Pasang : Pagi NoteÃ‚Â :  Hubungi terlebih dahulu sebelum ke lokasi </t>
  </si>
  <si>
    <t>PURWOREJJO</t>
  </si>
  <si>
    <t>PWJ</t>
  </si>
  <si>
    <t>KOPI ACONG ONLINE SHOP</t>
  </si>
  <si>
    <t>ODP-PWJ-FAW/030 FAW/D04/030.01</t>
  </si>
  <si>
    <t>WO063382246</t>
  </si>
  <si>
    <t>|MN00938|MYIA-034734359249/POI/Suyani/087713364537/yanisu240@gmail.com</t>
  </si>
  <si>
    <t>2026-09-03 13:00:00 | Nama PIC : Sulis No HP : 087713364537 Alt :  M Janji : 03/09/2026 Jam Pasang : 08.00 - 13:00  NoteÃ‚Â :  hubungi terlebih dahulu sebelum kelokasi</t>
  </si>
  <si>
    <t>TOKO SUKIRMAN</t>
  </si>
  <si>
    <t>ODP-WOS-FAW/047 FAW/D02/047.01</t>
  </si>
  <si>
    <t>WO063346506</t>
  </si>
  <si>
    <t>|MN00909|MYIA-082332558221/POI/sukirman/081392819203/sukirmane991@gmail.com</t>
  </si>
  <si>
    <t xml:space="preserve">2026-09-03 13:00:00 | No HP :081392819203 No Alternatif : M Janji : 03/09/2026 Jam Pasang : Pagi NoteÃ‚Â :  Hubungi terlebih dahulu sebelum ke lokasi </t>
  </si>
  <si>
    <t>Nabhan outlet</t>
  </si>
  <si>
    <t>ODP-MJP-FBA/064 FBA/D05/064.01</t>
  </si>
  <si>
    <t>WO063346397</t>
  </si>
  <si>
    <t>|MC50018|MYIA-097327418681/POI/Miftachul choir/082324444225/nabhanalfath07@gmail.com</t>
  </si>
  <si>
    <t xml:space="preserve">2026-09-03 11:00:00 | Nama PIC:  bp miftahul  No HP: 082324444225 Alt: Tanggal: 3/9/2026 Jam Pasang: Siang Note: Hubungi sebelum ke lokasi, terimakasih. </t>
  </si>
  <si>
    <t>KOST BAGUS 1</t>
  </si>
  <si>
    <t>ODP-NWI-FJ/64 FJ/D02/64.01</t>
  </si>
  <si>
    <t>WO063359366</t>
  </si>
  <si>
    <t>|MN00265|MYIA-023252454025/POI/BAGUS CAHYO NUGROHO/085182732050/kostbagus53@gmail.com</t>
  </si>
  <si>
    <t>2026-09-03 13:00:00 | Nama PIC : BAGUS  No HP : 085182732050 Alt :  M Janji : 03/09/2026 Jam Pasang : 08.00 - 13:00  NoteÃ‚Â :  hubungi terlebih dahulu sebelum kelokasi</t>
  </si>
  <si>
    <t>HSI Bisnis Bundling OCA Breach Checker Promo H2 2026 PSB 70% - 150 Mbps</t>
  </si>
  <si>
    <t>Toko Nofita</t>
  </si>
  <si>
    <t>ODP-LMG-FE/36 FE/D07/36.01</t>
  </si>
  <si>
    <t>WO063360674</t>
  </si>
  <si>
    <t>MD|MYDB-20260902267848|DN00001/MN00882|Toko Nofita|081341292269</t>
  </si>
  <si>
    <t>2026-09-03 11:00:00 | Nama Pic : IBU NOFITA No Hp Pic : 081341292269 Jam Pemasangan : 08:00 - 12.00 Tanggal Pemasangan : KAMIS 03 SEPTEMBER 2026 Info Tambahan : Hubungi pelanggan sebelum datang ke lokasi</t>
  </si>
  <si>
    <t>TOKO PAK SUYOTO</t>
  </si>
  <si>
    <t>ODP-DLA-FF/18</t>
  </si>
  <si>
    <t>WO063372010</t>
  </si>
  <si>
    <t>|MC30217|/MARZUQI/082143439887 / 088289706320/aryaartlas05@gmail.com</t>
  </si>
  <si>
    <t>2026-09-03 11:00:00|Nama PIC : MARZUQI No HP : 082143439887 Alt :  M Janji : 03/09/2026 Jam Pasang : 08.00 - 13:00  NoteÃ‚Â :  hubungi terlebih dahulu sebelum kelokasi|40981184|MYDITA</t>
  </si>
  <si>
    <t>- 11_11446;Biaya PSB HSI EBIS Tunai di Depan ~ 11[150000]  - SP_NOSS;SP_NOSS ~ Internet NOSS Multispeed Network[0]  - SP_NOSS;SP_NOSS ~ Internet NOSS Multispeed Network[0]  - E24057;E24057 ~ ES24 - Paket HSI Bisnis (HSIE) Khusus Winback[0]  - E24057~null~</t>
  </si>
  <si>
    <t>KOST BAGUS 2</t>
  </si>
  <si>
    <t>WO063359643</t>
  </si>
  <si>
    <t>|MN00265|MYIA-058631978626/POI/BAGUS CAHYO NUGROHO/085182732050/kostbagus53@gmail.com</t>
  </si>
  <si>
    <t>SPBU 5462119</t>
  </si>
  <si>
    <t>ODP-PAZ-FE/37 FE/D02/37.01</t>
  </si>
  <si>
    <t>WO063344422</t>
  </si>
  <si>
    <t>|MN02619|MYIA-050380116904/POI/ALI ARIFIN/085349778677/pomsudu19@gmail.com</t>
  </si>
  <si>
    <t xml:space="preserve">2026-09-03 11:00:00 | Nama PIC:  bp ali  No HP: 085349778677 Alt: 082146330060 / bu eni  Tanggal: 3/9/2026 Jam Pasang: Siang Note: Hubungi sebelum ke lokasi, terimakasih. </t>
  </si>
  <si>
    <t>SUHKA COFFEE GROUND</t>
  </si>
  <si>
    <t>WO063343150</t>
  </si>
  <si>
    <t>|MC80006|MYIA-026934672864/POI/HERI SETIAWAN/082134183392/suhkacoffeeground@gmail.com</t>
  </si>
  <si>
    <t xml:space="preserve">2026-09-03 11:00:00 | Jam pemasangan : 12.00 Info Tambahan : Hubungi pelanggan dulu sebelum ke lokasi terimakasih  </t>
  </si>
  <si>
    <t>KOPI TOGER ( Ngagel jaya )</t>
  </si>
  <si>
    <t>ODP-MYR-FUF/11 FUF/D02/11.01</t>
  </si>
  <si>
    <t>WO063381034</t>
  </si>
  <si>
    <t>MD|MYDB-20260902267868|DN00001/MN00459|KOPI TOGER ( Ngagel jaya )|62881027264081</t>
  </si>
  <si>
    <t>2026-09-03 15:00:00 | Tanggal pemasangan: 03/09/2026 Jam pemasangan : pagi / siang Info Tambahan : Hubungi pelanggan dulu sebelum ke lokasi terima kasih.</t>
  </si>
  <si>
    <t>PT Inovasi Network Plus</t>
  </si>
  <si>
    <t>ODP-GSK-FAA/36 FAA/D01/36-01</t>
  </si>
  <si>
    <t>WO063380760</t>
  </si>
  <si>
    <t>|MB00503|MYIA-033499560238/POI/bapak/085773023024/finance@inetplus.id</t>
  </si>
  <si>
    <t xml:space="preserve">2026-09-06 15:00:00 | Jam pemasangan : 08.00 - 12.00 Waktu pemasangan : 3 September 2026 Info Tabaha : Hubungi pelanggan dulu sebelum ke lokasi terimakasih </t>
  </si>
  <si>
    <t>SLEMAN</t>
  </si>
  <si>
    <t>GOD</t>
  </si>
  <si>
    <t>Jaringan Multimedia Indonesia (FCTS)</t>
  </si>
  <si>
    <t>ODP-GOD-FBE/030</t>
  </si>
  <si>
    <t>WO063392996</t>
  </si>
  <si>
    <t>AMRBS/403103/ANISA DWIARYANI/R3/YOGYAKARTA/PSB HSI BISNIS 1S 50 MBPS PROMO HUT TELKOM 1:2/Tri Johan Firdiyanto/081804098210/johanfirdi@gmail.com</t>
  </si>
  <si>
    <t>2026-09-03 15:00:00|No HP :081804098210 No Alternatif : M Janji : 03/09/2026 Jam Pasang : Pagi NoteÃ‚Â :  Hubungi terlebih dahulu sebelum ke lokasi |40000802|MYDITA</t>
  </si>
  <si>
    <t>PT GARASI NAP MATARAM / BENGKEL MOBIL</t>
  </si>
  <si>
    <t>WO063404150</t>
  </si>
  <si>
    <t>|MC80054|MYIA-046794585817/POI/MOH SHOLEH NEIKO ADJI PRABOWO S.I.Kom/08112525097/garasinap57@gmail.com</t>
  </si>
  <si>
    <t>2026-09-04 08:00:00 | Nama Pic : BP SHOLEH No Hp Pic : 08112525097 Jam Pemasangan : 08:00 - 12.00 Tanggal Pemasangan : KAMIS 03 SEPTEMBER 2026 Info Tambahan : Hubungi pelanggan sebelum datang ke lokasi</t>
  </si>
  <si>
    <t>SDN 8 PRINGGABAYA</t>
  </si>
  <si>
    <t>ODP-SEL-FAE/17 FAE/D.06/17.01</t>
  </si>
  <si>
    <t>WO063401466</t>
  </si>
  <si>
    <t>MD|MYDB-20260902267852|SC00001/MC00149|SDN 8 PRINGGABAYA|087819572412</t>
  </si>
  <si>
    <t xml:space="preserve">2026-09-06 13:00:00 | Tanggal : 6 September 2026 Jam : siang Hubungi pelanggan sebelum ke lokasi </t>
  </si>
  <si>
    <t>LOMBOK TIMUR</t>
  </si>
  <si>
    <t>TOKO MAS AAN</t>
  </si>
  <si>
    <t>ODP-PGK-FH/01 FH/D01/01.01</t>
  </si>
  <si>
    <t>WO063401192</t>
  </si>
  <si>
    <t>|MC20235|MYIA-048166358194/POI/AAN PAMUNGKASING DUMADI /082323087004/witeljtb@gmail.com</t>
  </si>
  <si>
    <t>2026-09-03 15:00:00 | Nama PIC : Aan No HP : 082323087004 Alt : walkersoni@gmail.com M Janji : 03/09/2026 Jam Pasang : 08.00 - 13:00  NoteÃ‚Â :  hubungi terlebih dahulu sebelum kelokasi</t>
  </si>
  <si>
    <t>HSI Bisnis Bundling OCA Breach Checker Promo 2026 PSB 70% - 300 Mbps</t>
  </si>
  <si>
    <t>KRY</t>
  </si>
  <si>
    <t>LESTARI JAYA ALKES</t>
  </si>
  <si>
    <t>ODP-KRY-FL/073 FL/D03/073.01</t>
  </si>
  <si>
    <t>WO063385804</t>
  </si>
  <si>
    <t>|MC00213|MYIA-002549209987/POI/ROFIQ MASHUDI/088983505752/rofikmashudi30@gmail.com</t>
  </si>
  <si>
    <t>2026-09-04 15:00:00 | Nama PIC : ROFIQ  No HP : 088983505752 Alt :  M Janji : 03/09/2026 Jam Pasang : 08.00 - 13:00  NoteÃ‚Â :  hubungi terlebih dahulu sebelum kelokasi</t>
  </si>
  <si>
    <t>KROYA</t>
  </si>
  <si>
    <t>Toko sahna</t>
  </si>
  <si>
    <t>ODP-PYA-FAP/74 FAP/D00/74.01</t>
  </si>
  <si>
    <t>WO063325917</t>
  </si>
  <si>
    <t>MD|MYDB-20260902267815|SC00001/MC00222|Toko sahna|087742846161</t>
  </si>
  <si>
    <t>PT. WIBAWA KARYA NARADHIPTA</t>
  </si>
  <si>
    <t>ODP-BTL-FAD/052 FAD/D03/052.01</t>
  </si>
  <si>
    <t>WO063326104</t>
  </si>
  <si>
    <t>|MC80066|MYIA-091776821932/POI/ZULFA FAKHRI RADHEA/081325161455/luhiko.com@gmail.com</t>
  </si>
  <si>
    <t>2026-09-03 10:00:00 | Jam pemasangan : 08.00 - 12.00 Waktu pemasangan : 3 September 2026 Info Tambahan : Hubungi pelanggan dulu sebelum ke lokasi terimakasih</t>
  </si>
  <si>
    <t>Toko Maulana</t>
  </si>
  <si>
    <t>ODP-SGG-FAW/12 FAW/D02/12.01</t>
  </si>
  <si>
    <t>WO063323945</t>
  </si>
  <si>
    <t>MD|MYDB-20260902267811|SC00001/MC00149|Toko Maulana|087861393745</t>
  </si>
  <si>
    <t>MADRASAH TSANAWIYAH YAJRI</t>
  </si>
  <si>
    <t>ODP-MGE-FZ/009 FZ/D01/009.01</t>
  </si>
  <si>
    <t>WO063323675</t>
  </si>
  <si>
    <t>|MN02395|MYIA-024334802647/POI/MUHAMMAD SODIQ/0895374393976/yajrimts@gmail.com</t>
  </si>
  <si>
    <t xml:space="preserve">2026-09-06 15:00:00 | Nama PIC : Bp Sodiq No HP : 0895374393976 No Alt : - M Janji : 04 Sept 2026 Jam Pasang : Pagi / Siang Note : hubungi pelanggan jika ingin kelokasi </t>
  </si>
  <si>
    <t>Toko Pak abid</t>
  </si>
  <si>
    <t>ODP-SGG-FAW/12</t>
  </si>
  <si>
    <t>WO063324325</t>
  </si>
  <si>
    <t>MD|MYDB-20260902267812|SC00001/MC00149|Toko Pak abid|087861393743</t>
  </si>
  <si>
    <t>Workshop Tulangan</t>
  </si>
  <si>
    <t>ODP-KRN-FAV/38 FAV/D03/38.01</t>
  </si>
  <si>
    <t>WO063324198</t>
  </si>
  <si>
    <t>MD|MYDB-20260901267690|DN00001/MN00442|Workshop Tulangan|088991130535</t>
  </si>
  <si>
    <t>2026-09-05 08:00:00 | Tanggal Pemasangan : 05 September 2026 Jam Pemasangan : 08:00 13:00 Info Tambahan : Hubungi pelanggan dulu sebelum ke lokasi terimakasih</t>
  </si>
  <si>
    <t>2P INET + VOICE</t>
  </si>
  <si>
    <t>Nawilis Ban Kertajaya Surabaya</t>
  </si>
  <si>
    <t>ODP-MYR-FWW/57 FWW/D02/57.01</t>
  </si>
  <si>
    <t>WO063350330</t>
  </si>
  <si>
    <t>|MYIB-CUST|MYTN-096440808593/POI/Fahrian Juliandri Razak/081287955610/fahrian@nawilis.com</t>
  </si>
  <si>
    <t>MYINDIBIZ</t>
  </si>
  <si>
    <t>2026-09-04 15:00:00 | Tanggal pemasangan : 02/09/2026 Jam pemasangan : pagi/siang Info Tambahan : Hubungi pelanggan dulu sebelum ke lokasi terima kasih.</t>
  </si>
  <si>
    <t>HSI Bisnis Basic Bundling Phone Dual Band PSB 70% - Free 800 Menit Promo - 100 Mbps</t>
  </si>
  <si>
    <t>MI HIDAYATUS SHIBYAN</t>
  </si>
  <si>
    <t>ODP-KDE-FAX/01</t>
  </si>
  <si>
    <t>WO063421015</t>
  </si>
  <si>
    <t>|MC70134|/MI HIDAYATUS SHIBYAN/HSI Bisnis Promo HUT Telkom (1:1) 100 Mbps (Rp 535.000) PSB Rp 150.000/085100054557/mihidayatusshibyan1953@gmail.com/Ma'sum/-7.3512535,112.534617,769/JGXM+FRX, Menunggal, Kec. Kedamean, Kabupaten Gresik, Jawa Timur 61175</t>
  </si>
  <si>
    <t>2026-09-06 11:00:00|Tanggal pemasangan : 06 SEPTEMBER JULI 2026 Jam pemasangan : pagi/siang Info Tambahan : Hubungi pelanggan dulu sebelum ke lokasi terima kasih|40010577|MYDITA</t>
  </si>
  <si>
    <t>NON-HERO GRESIK</t>
  </si>
  <si>
    <t>KLATEN</t>
  </si>
  <si>
    <t>KLX</t>
  </si>
  <si>
    <t>Puskesmas Jatinom (R.Administrasi UGD)</t>
  </si>
  <si>
    <t>ODP-KLX-FAN/060 FAN/D05/060.01</t>
  </si>
  <si>
    <t>WO063350091</t>
  </si>
  <si>
    <t>|MN00951|MYIA-075072971033/POI/Ratih Susilaningrum/0895631254141/keupuskjatinom@gmail.com</t>
  </si>
  <si>
    <t xml:space="preserve">2026-09-07 13:00:00 | Tanggal : 7 September 2026 Jam : pagi  Hubungi pelanggan sebelum ke lokasi </t>
  </si>
  <si>
    <t>Ayam Aa&amp; 39;</t>
  </si>
  <si>
    <t>ODP-SOP-FW/034 FW/D01/034.01</t>
  </si>
  <si>
    <t>WO063396854</t>
  </si>
  <si>
    <t>|MN01857|MYIA-021814082375/POI/Faried Mustafa/089528575758/faried.mustofa@gmail.com</t>
  </si>
  <si>
    <t>PT KURNIA EDUKASI INDONESIA</t>
  </si>
  <si>
    <t>ODP-DMO-FTL/04 FTL/D01/04.01</t>
  </si>
  <si>
    <t>WO063397110</t>
  </si>
  <si>
    <t>|MN02280|MYIA-025971764051/POI/KURNIAWAN /089602747385/speakupcentersby@gmail.com</t>
  </si>
  <si>
    <t xml:space="preserve">2026-09-03 15:00:00 | Tanggal : 3 September 2026 Jam : siang Hubungi pelanggan sebelum ke lokasi </t>
  </si>
  <si>
    <t>Puskesmas Jatinom (R.TU)</t>
  </si>
  <si>
    <t>WO063349896</t>
  </si>
  <si>
    <t>|MN00951|MYIA-042823682678/POI/Ratih Susilaningrum/0895631254141/keupuskjatinom@gmail.com</t>
  </si>
  <si>
    <t xml:space="preserve">2026-09-07 08:00:00 | Tanggal : 7 September 2026 Jam : pagi  Hubungi pelanggan sebelum ke lokasi </t>
  </si>
  <si>
    <t>Puskesmas Jatinom (R.Aula)</t>
  </si>
  <si>
    <t>WO063349910</t>
  </si>
  <si>
    <t>|MN00951|MYIA-036346837777/POI/Ratih Susilaningrum/0895631254141/keupuskjatinom@gmail.com</t>
  </si>
  <si>
    <t>SD MANBAUL ULUM</t>
  </si>
  <si>
    <t>ODP-PEC-FJ/100 FJ/D07/100.01</t>
  </si>
  <si>
    <t>WO063387984</t>
  </si>
  <si>
    <t>MD|MYDB-20260901267796|EC60002/MC60029|SD MANBAUL ULUM|088983234007</t>
  </si>
  <si>
    <t>2026-09-03 13:00:00 | Nama PIC : Umamuddin No HP : 088983234007 Alt : 081329085701 M Janji : 03/09/2026 Jam Pasang : 08.00 - 13:00  NoteÃ‚Â :  hubungi terlebih dahulu sebelum kelokasi</t>
  </si>
  <si>
    <t>SMAN 1 GUNUNGSARI</t>
  </si>
  <si>
    <t>ODP-MTR-FCLB/26 FCLB/D02/02.26</t>
  </si>
  <si>
    <t>WO063387716</t>
  </si>
  <si>
    <t>|MC40311|MYIA-098582734580/POI/Fathul Warid/087761734768/jumahirpengadang@gmail.com</t>
  </si>
  <si>
    <t xml:space="preserve">2026-09-04 08:00:00 | Tanggal : 4 September 2026 Jam : pagi  Hubungi pelanggan sebelum ke lokasi  </t>
  </si>
  <si>
    <t>Payless Pasar Atom Surabaya</t>
  </si>
  <si>
    <t>ODP-KBL-FGW/05 FGW/D01/05.01</t>
  </si>
  <si>
    <t>WO063388517</t>
  </si>
  <si>
    <t>|MN02054|MYIA-069218841763/POI/Ayu putri angreani kusanto/08990794495/anext213@gmail.com</t>
  </si>
  <si>
    <t xml:space="preserve">2026-09-04 11:00:00 | Nama PIC:  bu ayu  No HP: 08990794495 Alt: Tanggal: 4/9/2026 Jam Pasang: Pagi Note: Hubungi sebelum ke lokasi, terimakasih. </t>
  </si>
  <si>
    <t>KANTOR DESA DONOROJO</t>
  </si>
  <si>
    <t>ODP-MGE-FBB/037 FBB/D03/037.01</t>
  </si>
  <si>
    <t>WO063318789</t>
  </si>
  <si>
    <t>|MN02816|MYIA-091813812316/POI/Alip Mustidjab/081222872007/pemdesdonorojo1@gmail.com</t>
  </si>
  <si>
    <t>2026-09-08 08:00:00 | Nama PIC : BAPAK JOKO No HP : 081222872007 Alt :  M Janji : (SENIN/7/SEPTEMBER/2026) jam Pasang : 09:00 Note : hubungi pelanggan jika ingin kelokasi</t>
  </si>
  <si>
    <t>TOKO BU ISMA AVRINA COLLECTION</t>
  </si>
  <si>
    <t>ODP-KDU-FA/43 FA/D09/43.01</t>
  </si>
  <si>
    <t>WO063383834</t>
  </si>
  <si>
    <t>|MN02619|MYIA-009267389318/POI/SUGIYONO/085280559433/sugionomax981@gmail.com</t>
  </si>
  <si>
    <t>2026-09-03 15:00:00 | Tanggal Pemasangan : 03 September 2026 Jam Pemasangan : 08:00 15:00 Info Tambahan : Hubungi pelanggan dulu sebelum ke lokasi terimakasih</t>
  </si>
  <si>
    <t>SDN BANJARHARJO</t>
  </si>
  <si>
    <t>ODP-MGE-FQ/033 FQ/D05/033.01</t>
  </si>
  <si>
    <t>WO063383570</t>
  </si>
  <si>
    <t>|MN00935|MYIA-023226933809/POI/Febri Kalingga Astriyanto/085258505839/astriyantofebri@gmail.com</t>
  </si>
  <si>
    <t>2026-09-04 13:00:00 | Nama Pic : BP FEBRI No Hp Pic : 085258505839 Jam Pemasangan : 08:00 - 12.00 Tanggal Pemasangan : KAMIS 03 SEPTEMBER 2026 Info Tambahan : Hubungi pelanggan sebelum datang ke lokasi</t>
  </si>
  <si>
    <t>ODP-MYR-FBJ/80 FBJ/D08/01.80</t>
  </si>
  <si>
    <t>WO063383289</t>
  </si>
  <si>
    <t>|MN00459|MYIA-065245146056/POI/Aldi fernanda/0881027264081/aldifernandaaa543211@gmail.com</t>
  </si>
  <si>
    <t>PT PRAPEN GASINDO JAYA</t>
  </si>
  <si>
    <t>ODP-TOP-FL/33</t>
  </si>
  <si>
    <t>WO063392951</t>
  </si>
  <si>
    <t>|MN02658| IBU INDRAYANI/087763410766/SPBU.bali.5480123@gmail.com</t>
  </si>
  <si>
    <t>2026-09-03 15:00:00|Nama PIC : Dwi No HP : 087763410766 Alt :  M Janji : 03/09/2026 Jam Pasang : 08.00 - 13:00  NoteÃ‚Â :  hubungi terlebih dahulu sebelum kelokasi|40981184|MYDITA</t>
  </si>
  <si>
    <t>CV PRESTASI ANAK BANGSA</t>
  </si>
  <si>
    <t>WO063384481</t>
  </si>
  <si>
    <t>|MN00909|MYIA-013449874194/POI/rizki wahyu/081215633552/braindicator@gmail.com</t>
  </si>
  <si>
    <t xml:space="preserve">2026-09-05 15:00:00 | Nama PIC:  bu nuha  No HP: 081215633552 Alt: Tanggal: 5/9/2026 Jam Pasang: sore Note: Hubungi sebelum ke lokasi, terimakasih. </t>
  </si>
  <si>
    <t>SMK TUREN</t>
  </si>
  <si>
    <t>ODP-TUR-FM/14</t>
  </si>
  <si>
    <t>WO063373307</t>
  </si>
  <si>
    <t>MN02703|SMK TUREN|HSI Bisnis 1:1 Promo H2 netmonk 300 mbps Rp. 1056.100 |0856-3646-011</t>
  </si>
  <si>
    <t>2026-09-03 13:00:00|Nama PIC : Sugeng No HP : 08563646011 Alt :  M Janji : 03/09/2026 Jam Pasang : 08.00 - 13:00  NoteÃ‚Â :  hubungi terlebih dahulu sebelum kelokasi|40981184|MYDITA</t>
  </si>
  <si>
    <t>ODP-TUR-FS/15</t>
  </si>
  <si>
    <t>WO063373247</t>
  </si>
  <si>
    <t>2026-09-03 13:00:00|Nama PIC : Sugeng  No HP : 08563646011 Alt : 08563646011 M Janji : 03/09/2026 Jam Pasang : 08.00 - 13:00  NoteÃ‚Â :  hubungi terlebih dahulu sebelum kelokasi|40981184|MYDITA</t>
  </si>
  <si>
    <t>- 11_11446;Biaya PSB HSI EBIS Tunai di Depan ~ 11[150000]  - SP_NOSS;SP_NOSS ~ Internet NOSS Multispeed Network[0]  - SP_NOSS;SP_NOSS ~ Internet NOSS Multispeed Network[0]  - E26016;E26016 ~ ES26 - Paket HSI Bisnis (HSIE) Khusus Winback 3.0[0]  - E26016~n</t>
  </si>
  <si>
    <t>SD KABUNAN 01</t>
  </si>
  <si>
    <t>WO063378783</t>
  </si>
  <si>
    <t>AMRBS;404469;REG3;ALI FATKHUDIN;085100284847;HSI 1S 50mb 320k;PIC 085742049079;sdnkabunan1@yahoo.co.id</t>
  </si>
  <si>
    <t>2026-09-03 13:00:00|Jam Pemasangan : 08:00 - 12.00 Tanggal Pemasangan : KAMIS 03 SEPTEMBER 2026 Info Tambahan : Hubungi pelanggan sebelum datang ke lokasi |40951378|MYDITA</t>
  </si>
  <si>
    <t>MOMOYO</t>
  </si>
  <si>
    <t>ODP-SGG-FAU/39 FAU/D02/39.01</t>
  </si>
  <si>
    <t>WO063352721</t>
  </si>
  <si>
    <t>|MC40297|MYIA-034282560071/POI/YODA NOVA/+6285777706472/greatfenfen77@yahoo.co.id</t>
  </si>
  <si>
    <t xml:space="preserve">2026-09-04 13:00:00 | Tanggal : 4 September 2026 Jam : pagi  Hubungi pelanggan sebelum ke lokasi </t>
  </si>
  <si>
    <t>PT RANTAI DINGIN ASIA</t>
  </si>
  <si>
    <t>ODP-MTR-FBQ/06 FBQ/D01/06.01</t>
  </si>
  <si>
    <t>WO063352978</t>
  </si>
  <si>
    <t>|MN02621|MYIA-086812474512/POI/Daniela Chrysanta/085691794344/daniela@coldspace.id</t>
  </si>
  <si>
    <t>2026-09-03 13:00:00 | Nama PIC : ibu daniela No HP : 085691794344 Alt :  M Janji : (KAMIS/3/SEPTEMBER/2026) jam Pasang : 09:00 Note : hubungi pelanggan jika ingin kelokasi</t>
  </si>
  <si>
    <t>SMP Maria Goretti</t>
  </si>
  <si>
    <t>ODP-JHR-FS/025 FS/D02/06.025</t>
  </si>
  <si>
    <t>WO063352975</t>
  </si>
  <si>
    <t>MD|MYDB-20260902267838|SB00003/MB00385|SMP Maria Goretti|08380550024500</t>
  </si>
  <si>
    <t xml:space="preserve">2026-09-03 13:00:00 | Nama PIC:  bp homing No HP: 08380550024500 Alt: Tanggal: 3/9/2026 Jam Pasang: Siang  Note: Hubungi sebelum ke lokasi, terimakasih. </t>
  </si>
  <si>
    <t>HSI Bisnis Basic PSB 70% - 50 Mbps</t>
  </si>
  <si>
    <t>SDN KERTASARI 01 BANJARHARJO</t>
  </si>
  <si>
    <t>ODP-KTM-FQ/047 FQ/D01/047.01</t>
  </si>
  <si>
    <t>WO063334405</t>
  </si>
  <si>
    <t>|MN00292|MYIA-013155658288/POI/AMALLIA NARANTAKA/081542009018/kertasari.satoe@gmail.com</t>
  </si>
  <si>
    <t xml:space="preserve">2026-09-05 08:00:00 | Jam pemasangan : 08.00 - 12.00 Waktu pemasangan : 5 September 2026 Info Tambahan : Hubungi pelanggan dulu sebelum ke lokasi terimakasih  </t>
  </si>
  <si>
    <t>WO063364047</t>
  </si>
  <si>
    <t>2026-09-03 10:00:00|Nama PIC:  BU FEBRI  No HP: 08137840545 Alt: Tanggal: 3/9/2026 Jam Pasang: 10.00 Note: Hubungi sebelum ke lokasi, terimakasih. |40931149|MYDITA</t>
  </si>
  <si>
    <t>WO063349086</t>
  </si>
  <si>
    <t>2026-09-05 13:00:00|Jam pemasangan : 12.00 Info Tambahan : Hubungi pelanggan dulu sebelum ke lokasi terimakasih |40951381|MYDITA</t>
  </si>
  <si>
    <t>WO063346329</t>
  </si>
  <si>
    <t>2026-09-05 08:00:00|Jam pemasangan : 12.00 Info Tambahan : Hubungi pelanggan dulu sebelum ke lokasi terimakasih |40951381|MYDITA</t>
  </si>
  <si>
    <t>PT. TRIJAYA SPORTECH</t>
  </si>
  <si>
    <t>ODP-KND-FAA/08</t>
  </si>
  <si>
    <t>|MN00889|/PT. TRIJAYA SPORTECH/HSI Bisnis Promo HUT Telkom (1:1) 75 Mbps (Rp 415.000) PSB Rp 150.000/082241803355/sportech99@gmail.com/Fuidianto SH/Jl. Kuwukan no 89 surabaya</t>
  </si>
  <si>
    <t>PT KBBF SURABAYA</t>
  </si>
  <si>
    <t>ODP-DMO-FS/34 FS/D06/34.01</t>
  </si>
  <si>
    <t>WO063312790</t>
  </si>
  <si>
    <t>MD|MYDB-20260901267801|DN00001/MN00443|PT KBBF SURABAYA|085113162233</t>
  </si>
  <si>
    <t>2026-09-03 08:00:00 | M Janji : (03/09/2026) jam Pasang : 09:00 Note : hubungi pelanggan jika ingin kelokasi</t>
  </si>
  <si>
    <t>PT.JELAJAH SMART TEKNOLOGI CC Bank BCA Tunjungan</t>
  </si>
  <si>
    <t>ODP-DMO-FES/15 FES/D05/15.01</t>
  </si>
  <si>
    <t>WO063342303</t>
  </si>
  <si>
    <t>|MB00450|MYIA-096434739564/POI/Muhammad Fadhlan/085157955964/admin@artha.net.id</t>
  </si>
  <si>
    <t>SDN BUBUTAN II</t>
  </si>
  <si>
    <t>ODP-DMO-FDF/48 FDF/D06/48.01</t>
  </si>
  <si>
    <t>WO063336853</t>
  </si>
  <si>
    <t>|MN02749|MYIA-030583376978/POI/NURINA YUNIARTI/081703971192/sdn_bbt2@yahoo.co.id</t>
  </si>
  <si>
    <t>HSI Bisnis Bundling OCA Breach Checker Promo H2 2026 PSB 70% - 50 Mbps</t>
  </si>
  <si>
    <t>PGR</t>
  </si>
  <si>
    <t>VIARIS ANUGRAH UTAMA (K-24 KADIPIRO BANTUL)</t>
  </si>
  <si>
    <t>ODP-PGR-FEQ/076</t>
  </si>
  <si>
    <t>WO063358880</t>
  </si>
  <si>
    <t>AMRBS/403103/ANISA DWIARYANI/R3/YOGYAKARTA/PSB HSI BISNIS 1S 50 MBPS PROMO HUT TELKOM 1:1/Witarso Praditya/087838512727/andri.ebos@k24.co.id</t>
  </si>
  <si>
    <t>2026-09-04 08:00:00|Tanggal : 4 September 2026 Jam : pagi  Hubungi pelanggan sebelum ke lokasi |40000802|MYDITA</t>
  </si>
  <si>
    <t>WO063320941</t>
  </si>
  <si>
    <t>|MN00909|MYIA-048536218113/POI/sukirman/081392819203/registrasipendaftaraninte.r.net1@gmail.com</t>
  </si>
  <si>
    <t xml:space="preserve">2026-09-03 08:00:00 | Nama PIC : Bp Sukirman No HP : 081392819203 No Alt : - M Janji : 03 Sept 2026 Jam Pasang : Pagi / Siang Note : hubungi pelanggan jika ingin kelokasi </t>
  </si>
  <si>
    <t>TOKO BERKAH KELUARGA 2</t>
  </si>
  <si>
    <t>ODP-LMG-FQ/28</t>
  </si>
  <si>
    <t>WO063312745</t>
  </si>
  <si>
    <t>|MN00216|MYIA-082449372267/POI/siti nur azizah/089502637183/sn5244904@gmail.com</t>
  </si>
  <si>
    <t xml:space="preserve">2026-09-03 10:00:00 | Nama PIC : Bp Rizal No HP : 089502637183 No Alt : - M Janji : 03 Sept 2026 Jam Pasang : Pagi / Siang Note : hubungi pelanggan jika ingin kelokasi </t>
  </si>
  <si>
    <t>HSI Bisnis Basic Bundling OCA Breach Checker Promo H2 2026 PSB 70% - 50 Mbps</t>
  </si>
  <si>
    <t>SMK GONDANG 3</t>
  </si>
  <si>
    <t>WO063366778</t>
  </si>
  <si>
    <t>|MN00925|MYIA-061834713108/POI/Chuswatul chasanah/089502008976/chuswatulc@gmail.com</t>
  </si>
  <si>
    <t xml:space="preserve">2026-09-01 15:00:00 | Tanggal : 1 September 2026  Jam : pagi siang  Hubungi pelanggan sebelum ke lokasi </t>
  </si>
  <si>
    <t>ODP-BKA-FD/082</t>
  </si>
  <si>
    <t>WO063367340</t>
  </si>
  <si>
    <t xml:space="preserve">2026-09-02 08:00:00 | Nama PIC : BAPAK FATKHUROJI  No HP : 085642083081  No Alternatif :  M Janji : 02/09/2026  Jam Pasang : Pagi  NoteÃ‚Â :  Hubungi terlebih dahulu sebelum ke lokasi  </t>
  </si>
  <si>
    <t>- SP_NOSS;SP_NOSS ~ Internet NOSS Multispeed Network[0]  - SP_NOSS;SP_NOSS ~ Internet NOSS Multispeed Network[0]  - E23015;E23015 ~ ES23 - Perangkat ONT[0]  - E23015~null~44292;E23015||11||Abodemen 0[0]  - E23015~null~E23015_SWONT;SWONT ~ Biaya Sewa ONT ~</t>
  </si>
  <si>
    <t>pondok pesantren RU 1</t>
  </si>
  <si>
    <t>ODP-GDI-FAA/06 FAA/D01/06.01</t>
  </si>
  <si>
    <t>WO063328300</t>
  </si>
  <si>
    <t>|MN02462|MYIA-052184290250/POI/habulloh huda +62 813-3157-4000/083198579673/jmmtss26@gmail.com</t>
  </si>
  <si>
    <t xml:space="preserve">2026-09-03 08:00:00 | M Janji : 03 September 2026 Jam Pasang : pagi Note : hubungi pelanggan jika ingin kelokasi </t>
  </si>
  <si>
    <t>CV BINTANG DUA TUJUH</t>
  </si>
  <si>
    <t>ODP-KTS-FL/11 FL/D01/11.01</t>
  </si>
  <si>
    <t>WO063326365</t>
  </si>
  <si>
    <t>MD|MYDB-20260901267808|SC20016/MC20202|CV BINTANG DUA TUJUH|08139379620</t>
  </si>
  <si>
    <t xml:space="preserve">2026-09-03 15:00:00 | M Janji : 03 September 2026 Jam Pasang : pagi Note : hubungi pelanggan jika ingin kelokasi </t>
  </si>
  <si>
    <t>UNGARAN</t>
  </si>
  <si>
    <t>ABR</t>
  </si>
  <si>
    <t>C2R kaos kaki&amp;mainan</t>
  </si>
  <si>
    <t>ODP-ABR-FE/108</t>
  </si>
  <si>
    <t>WO063327093</t>
  </si>
  <si>
    <t>MD|MYDB-20260901267802|DN00001/MN00663|C2R kaos kaki&amp;mainan|0895408600102</t>
  </si>
  <si>
    <t xml:space="preserve">2026-09-03 08:00:00 | Jam Pemasangan : 08:00 - 12.00 Tanggal Pemasangan : KAMIS 03 SEPTEMBER 2026 Info Tambahan : Hubungi pelanggan sebelum datang ke lokasi </t>
  </si>
  <si>
    <t>AMBARAWA</t>
  </si>
  <si>
    <t>BLORA</t>
  </si>
  <si>
    <t>BLO</t>
  </si>
  <si>
    <t>Warung Kopi Boy</t>
  </si>
  <si>
    <t>ODP-BLO-FFE/136</t>
  </si>
  <si>
    <t>WO063342197</t>
  </si>
  <si>
    <t>|MN02609|MYIA-088950740420/POI/Warmin/087891873664/trimurwati873@gmail.com</t>
  </si>
  <si>
    <t>2026-09-01 08:00:00 | M Janji : (1/09/2026)  jam Pasang : 09:00  Note : hubungi pelanggan jika ingin kelokasi</t>
  </si>
  <si>
    <t>PT NUSANTARA ASSISTAMA PERKASA</t>
  </si>
  <si>
    <t>ODP-KLM-FS/13</t>
  </si>
  <si>
    <t>WO063352078</t>
  </si>
  <si>
    <t>|MN02545|/PIC PAK BENNY/085792585696-081558700890-0812246246868/benny.asmarajaya@gmail.com</t>
  </si>
  <si>
    <t>2026-08-28 13:00:00|Nama Pic : PT NUSANTARA ASSISTAMA PERKASA  No Hp Pic : 085792585696  Jam Pemasangan : 08:00 - 12.00  Tanggal Pemasangan : RABU 28 MEI 2025  Info Tambahan : Hubungi pelanggan sebelum datang ke lokasi  |40951377|MYDITA</t>
  </si>
  <si>
    <t>KALIASEM</t>
  </si>
  <si>
    <t>CEP</t>
  </si>
  <si>
    <t>SMK MUHAMMADIYAH 2 CEPU</t>
  </si>
  <si>
    <t>ODP-CEP-FH/117</t>
  </si>
  <si>
    <t>WO063353112</t>
  </si>
  <si>
    <t>|MC60138|MYIA-080459396451/POI/Suharto/081575430880/suhartost71@gmail.com</t>
  </si>
  <si>
    <t>2026-08-31 08:00:00 | Waktu pemasnagan : 31 Agustus 2026  Jam pemasangan : 08.00 - 12.00  Mohon hubungi pelanggan sebelum ke lokasi   Terima kasih</t>
  </si>
  <si>
    <t>CEPU</t>
  </si>
  <si>
    <t>Toko pak herman</t>
  </si>
  <si>
    <t>ODP-SWE-FAQ/26</t>
  </si>
  <si>
    <t>WO063352614</t>
  </si>
  <si>
    <t>MD|MYDB-20260828267350|SC00001/MC00222|Toko pak herman|081944086444</t>
  </si>
  <si>
    <t xml:space="preserve">2026-08-30 08:00:00 |   Tanggal pemasangan : 29 agustus 2026  Jam pemasangan : PAGI/SIANG  Info Tambahan : Hubungi pelanggan dulu sebelum ke lokasi    </t>
  </si>
  <si>
    <t>WO063352353</t>
  </si>
  <si>
    <t>2026-08-28 13:00:00|Jam pemasangan : 12.00  Info Tambahan : Hubungi pelanggan dulu sebelum ke lokasi  terimakasih   |40951381|MYDITA</t>
  </si>
  <si>
    <t>MJE</t>
  </si>
  <si>
    <t>PT KEMBANG API GEMILANG</t>
  </si>
  <si>
    <t>ODP-MJE-FS/064</t>
  </si>
  <si>
    <t>WO063351800</t>
  </si>
  <si>
    <t>|MC50018|MYIA-031429379170/POI/YOGA BAGAS IVANDY/088227715854/yucssemarang@gmail.com</t>
  </si>
  <si>
    <t>2026-08-31 08:00:00 | Jam Pemasangan : siang   Tanggal Pemasangan : 31 Agustus 2026  Note : Mohon Hub Pelanggan dulu sebelum ke lokasi, terima kasih.</t>
  </si>
  <si>
    <t>SEMARANG TUGU</t>
  </si>
  <si>
    <t>toko hidayat</t>
  </si>
  <si>
    <t>ODP-GER-FAS/02</t>
  </si>
  <si>
    <t>WO063396240</t>
  </si>
  <si>
    <t>|MC40299|MYIA-095086606302/POI/Rahmatullah hidayat/087849093493/hidayatungga98@gmail.com</t>
  </si>
  <si>
    <t xml:space="preserve">2026-08-31 13:00:00 | M Janji : (01/09/2026)  jam Pasang : 09:00  Note : hubungi pelanggan jika ingin kelokasi  </t>
  </si>
  <si>
    <t>hasna trans</t>
  </si>
  <si>
    <t>ODP-BLO-FGA/005</t>
  </si>
  <si>
    <t>WO063383371</t>
  </si>
  <si>
    <t>|MB00503|MYIA-035321260052/POI/bapak/082225699969/jarwo.thea201@gmail.com</t>
  </si>
  <si>
    <t>2026-09-01 13:00:00 | Nama PIC : Sujarwo  No HP : 082225699969  Alt :   M Janji : 01/09/2026  Jam Pasang : 08.00 - 13:00   NoteÃ‚Â :  hubungi terlebih dahulu sebelum kelokasi</t>
  </si>
  <si>
    <t>ud citra 2</t>
  </si>
  <si>
    <t>ODP-SBW-FBK/12</t>
  </si>
  <si>
    <t>WO063338860</t>
  </si>
  <si>
    <t>|MN01576|MYIA-091115301839/POI/lilis suryani/085126843293/udcitra29@gmail.com</t>
  </si>
  <si>
    <t>2026-09-03 13:00:00 | Tanggal Pemasangan : 03 September 2026 Jam Pemasangan : 08:00 15:00 Info Tambahan : Hubungi pelanggan dulu sebelum ke lokasi terimakasih</t>
  </si>
  <si>
    <t>HSI Bisnis Bundling Netmonk Promo 2026 PSB 70% - 100 Mbps</t>
  </si>
  <si>
    <t>TOKO KALOANG</t>
  </si>
  <si>
    <t>ODP-SIT-FN/28</t>
  </si>
  <si>
    <t>WO063340738</t>
  </si>
  <si>
    <t>|MN00099|MYIA-098527363924/POI/FIRDO PRANATA PRINGGA KUSUMA /085790403156/firdo0848@gmail.com</t>
  </si>
  <si>
    <t>2026-08-29 13:00:00 | Tanggal pemasangan : 29 AGUSTUS 2026  Jam pemasangan : pagi/siang  Info Tambahan : Hubungi pelanggan dulu sebelum ke lokasi  terima kasih</t>
  </si>
  <si>
    <t>WARUNG POJOK TENGAH</t>
  </si>
  <si>
    <t>ODP-WOS-FAQ/113 FAQ/D09/113.01</t>
  </si>
  <si>
    <t>WO063358580</t>
  </si>
  <si>
    <t>|MN00439|MYIA-064987358168/POI/RINI FITRIYANI/085213857556/kenziwsbe31@gmail.com</t>
  </si>
  <si>
    <t>VILLA MERBAU</t>
  </si>
  <si>
    <t>ODP-SGG-FAP/37</t>
  </si>
  <si>
    <t>WO063381183</t>
  </si>
  <si>
    <t>MD|MYDB-20260826267136|DN00001/MN01272|VILLA MERBAU|082320625302</t>
  </si>
  <si>
    <t>2026-08-29 08:00:00 | M Janji : (28/0/2026)  jam Pasang : 09:00  Note : hubungi pelanggan jika ingin kelokasi</t>
  </si>
  <si>
    <t>SDN 26 PEMECUTAN</t>
  </si>
  <si>
    <t>ODP-MMN-FC/46</t>
  </si>
  <si>
    <t>WO063360466</t>
  </si>
  <si>
    <t>|MN02665|MYIA-049355327752/POI/pak yoga /087850087611/spemecutan@gmail.com</t>
  </si>
  <si>
    <t>2026-09-01 08:00:00 | M Janji : 01/09/2026  Jam Pasang : 08.00 - 13:00   NoteÃ‚Â :  hubungi terlebih dahulu sebelum kelokasi</t>
  </si>
  <si>
    <t>WO063361321</t>
  </si>
  <si>
    <t>|MN02665|MYIA-046429078484/POI/pak yoga/087850087611/spemecutan@gmail.com</t>
  </si>
  <si>
    <t>2026-09-01 08:00:00 | Tanggal pemasangan : 01/09/2026  Jam pemasangan : pagi/siang  Info Tambahan : Hubungi pelanggan dulu sebelum ke lokasi, terima kasih</t>
  </si>
  <si>
    <t>WO063361045</t>
  </si>
  <si>
    <t>|MN02665|MYIA-019553393816/POI/pak yoga /087850087611/spemecutan@gmail.com</t>
  </si>
  <si>
    <t>2026-09-01 08:00:00 | Nama PIC : Bp I Made  No HP : 087850087611   No Alt : -  M Janji :  1 Sept 2026  Jam Pasang : Pagi / Siang  Note : hubungi pelanggan jika ingin kelokasi</t>
  </si>
  <si>
    <t>PKM</t>
  </si>
  <si>
    <t>di TURGO village ( PT DWI NUSA PERSADA INDONESIA)</t>
  </si>
  <si>
    <t>ODP-PKM-VAF/118</t>
  </si>
  <si>
    <t>WO063347895</t>
  </si>
  <si>
    <t>|MC80054|MYIA-076278932357/POI/DWI ANDI RIO /088901902661/dwinusapersadaindonesia@gmail.com</t>
  </si>
  <si>
    <t xml:space="preserve">2026-09-03 13:00:00 | Nama PIC:  bp dwi  No HP: 088901902661 Alt: Tanggal: 3/9/2026 Jam Pasang: Siang Note: Hubungi sebelum ke lokasi, terimakasih. </t>
  </si>
  <si>
    <t>DIGITAL PRINTING PALUREJO</t>
  </si>
  <si>
    <t>ODP-MCR-FK/09 FK/D02/09.01</t>
  </si>
  <si>
    <t>WO063337563</t>
  </si>
  <si>
    <t>|MC30042|MYIA-080716291731/POI/NURAINI/085334976774/madimaya450@gmail.com</t>
  </si>
  <si>
    <t>HSI Bisnis Khusus Winback PSB 70% - 100 Mbps</t>
  </si>
  <si>
    <t>CABINKU LUMINA</t>
  </si>
  <si>
    <t>ODP-WOS-FAN/056 FAN/D06/056.01</t>
  </si>
  <si>
    <t>WO063337307</t>
  </si>
  <si>
    <t>|MN00909|MYIA-082448212996/POI/viky/085137490766/nurchanafivikiaji@gmail.com</t>
  </si>
  <si>
    <t>2026-09-03 08:00:00 | Jam pemasangan : 08.00 - 12.00 Waktu pemasangan : 3 September 2026 Info Tambahan : Hubungi pelanggan dulu sebelum ke lokasi terimakasih</t>
  </si>
  <si>
    <t>KOST PUTRI MULIA</t>
  </si>
  <si>
    <t>ODP-PAE-FAG/16 FAG/D01/16.01</t>
  </si>
  <si>
    <t>WO063337328</t>
  </si>
  <si>
    <t>MD|MYDB-20260902267820|DC20010/MC20002|KOST PUTRI MULIA|085337048656</t>
  </si>
  <si>
    <t>Kost P Ronny Sadewa 69</t>
  </si>
  <si>
    <t>ODP-JHR-FCD/032 FCD/D03/032.01</t>
  </si>
  <si>
    <t>WO063336390</t>
  </si>
  <si>
    <t>MD|MYDB-20260828267424|DN00001/MN00299|Kost P Ronny Sadewa 69|082134024933</t>
  </si>
  <si>
    <t xml:space="preserve">2026-09-03 08:00:00 | No HP :085836357033 No Alternatif : M Janji : 03/09/2026 Jam Pasang : Pagi NoteÃ‚Â :  Hubungi terlebih dahulu sebelum ke lokasi </t>
  </si>
  <si>
    <t>SMT</t>
  </si>
  <si>
    <t>TOKO SEMBAKO MADURA</t>
  </si>
  <si>
    <t>ODP-SMT-FAA/055</t>
  </si>
  <si>
    <t>WO063386154</t>
  </si>
  <si>
    <t>|MN02256|MYIA-041941619876/POI/Arief Sasriyanto/082328296424/ariefsas2017@gmail.com</t>
  </si>
  <si>
    <t>2026-08-31 08:00:00 | Tanggal pemasangan : 31 agust 2026  Jam pemasangan : 08.00 - 13.00  Info Tambahan : Hubungi pelanggan dulu sebelum ke lokasi, terima kasih.</t>
  </si>
  <si>
    <t>ODP-WRJ-FB/11 FB/D02/11.01</t>
  </si>
  <si>
    <t>WO063326248</t>
  </si>
  <si>
    <t>MD|MYDB-20260901267807|SC20016/MC20202|CV BINTANG DUA TUJUH|08139379620</t>
  </si>
  <si>
    <t>KOST YANE</t>
  </si>
  <si>
    <t>ODP-WKU-FK/10 FK/D02/10.01</t>
  </si>
  <si>
    <t>WO063324747</t>
  </si>
  <si>
    <t>|MN00265|MYIA-070704371408/POI/YANE CHERLY CANOVA/08563318679/doenktonjok17@gmail.com</t>
  </si>
  <si>
    <t xml:space="preserve">2026-09-01 10:25:00 | </t>
  </si>
  <si>
    <t>SPBU PPSDM Migas</t>
  </si>
  <si>
    <t>ODP-CEP-FE/073 FE/D07/073.01</t>
  </si>
  <si>
    <t>WO063312843</t>
  </si>
  <si>
    <t>|MC60134|MYIA-058313303151/POI/Mujianto/085225942346/antodew@gmail.com</t>
  </si>
  <si>
    <t>PT. BUMI SURYA DISTRINDO</t>
  </si>
  <si>
    <t>ODP-KEP-FB/58 FB/D08/58.01</t>
  </si>
  <si>
    <t>WO063331580</t>
  </si>
  <si>
    <t>|MN02462|MYIA-051599633448/POI/khoiruddin +62 821-8910-1354/085786375144/ptandalan190@gmail.com</t>
  </si>
  <si>
    <t>2026-09-03 08:00:00 | Tanggal Pemasangan : 03 September 2026 Jam Pemasangan : 08:00 13:00 Info Tambahan : Hubungi pelanggan dulu sebelum ke lokasi terimakasih</t>
  </si>
  <si>
    <t>TOKO BU YANTI</t>
  </si>
  <si>
    <t>ODP-NJK-FT/48 FT/D06/48.01</t>
  </si>
  <si>
    <t>WO063320650</t>
  </si>
  <si>
    <t>MD|MYDB-20260831267615|EN00005/MC20190|TOKO BU YANTI|082313228586</t>
  </si>
  <si>
    <t>2026-09-03 08:00:00 | Tanggal pemasangan: 03/09/2026 Jam pemasangan : pagi / siang Info Tambahan : Hubungi pelanggan dulu sebelum ke lokasi terima kasih.</t>
  </si>
  <si>
    <t>TOKO PLASTIK BELLARIS</t>
  </si>
  <si>
    <t>ODP-PAE-FH/49</t>
  </si>
  <si>
    <t>WO063334381</t>
  </si>
  <si>
    <t>MD|MYDB-20260902267819|DN00001/MN01011|TOKO PLASTIK BELLARIS|082140651695</t>
  </si>
  <si>
    <t>Angkringan IKI</t>
  </si>
  <si>
    <t>ODP-CAT-FA/24 FA/D05/24.01</t>
  </si>
  <si>
    <t>WO063353970</t>
  </si>
  <si>
    <t>|MN02428|MYIA-081286574888/POI/Andrian Dwi Restu Pamungkas/0881026539054/andriandwirestu84@gmail.com</t>
  </si>
  <si>
    <t xml:space="preserve">2026-09-03 13:00:00 | Jam pemasangan : 08.00 - 12.00 Waktu pemasangan : 3 September 2026 Info Tambahan : Hubungi pelanggan dulu sebelum ke lokasi terimakasih  </t>
  </si>
  <si>
    <t>ODP-SWE-FAL/52</t>
  </si>
  <si>
    <t>ODP-SGG-FAL/33</t>
  </si>
  <si>
    <t>ODP-PEC-FJ/100</t>
  </si>
  <si>
    <t>ODP-KLP-FE/012</t>
  </si>
  <si>
    <t>ODP-KBU-FEJ/21</t>
  </si>
  <si>
    <t>ODP-BTL-FCK/006</t>
  </si>
  <si>
    <t>ODP-BJR-FAE/023</t>
  </si>
  <si>
    <t>PRE_PI</t>
  </si>
  <si>
    <t>FASHION SERBA 35</t>
  </si>
  <si>
    <t>ODP-KEF-FA/14 FA/D04/14.01</t>
  </si>
  <si>
    <t>WO063329952</t>
  </si>
  <si>
    <t>|MC40283|MYIA-002951264123/POI/Muhammad rafly sa&amp; 39;id saputra/082342560000/nursalamsanawi@gmail.com</t>
  </si>
  <si>
    <t>PT. REJEKI BERKAH BERLIMPAH RUAH</t>
  </si>
  <si>
    <t>ODP-GLD-FK/017</t>
  </si>
  <si>
    <t>WO063335742</t>
  </si>
  <si>
    <t>AMRBS;950104;FACHRI HUSAINI;JKT OUTER; PT. REJEKI BERKAH BERLIMPAH RUAH ; Indibiz Bizniz 50 Mbps (Internet + telphone) 495K ;Pic Hubeib Fauzul kabir ; Cp +62 858-9229-9976 ; zul@fdcdentalclinic.co.id</t>
  </si>
  <si>
    <t>2026-09-03 08:00:00|Nama PIC:  bp zul  No HP: 085892299976 Alt: Tanggal: 3/9/2026 Jam Pasang: Pagi Note: Hubungi sebelum ke lokasi, terimakasih. |40931149|MYDITA</t>
  </si>
  <si>
    <t>SD NEGERI 1 LALANGLINGGAH</t>
  </si>
  <si>
    <t>ODP-TBN-FU/42</t>
  </si>
  <si>
    <t>WO063337832</t>
  </si>
  <si>
    <t>|MN02856|/PIC NI KADEK DIAN INDRAYANTI/087862138406/dianindrayanti88@gmail.com</t>
  </si>
  <si>
    <t>2026-09-03 08:00:00|Nama Pic : IBU DIAN No Hp Pic :  Jam Pemasangan : 08:00 - 12.00 Tanggal Pemasangan : KAMIS 03 SEPTEMBER 2026 Info Tambahan : Hubungi pelanggan sebelum datang ke lokasi|40000798|MYDITA</t>
  </si>
  <si>
    <t>- 11_11446;Biaya PSB HSI EBIS Tunai di Depan ~ 11[150000]  - SP_NOSS;SP_NOSS ~ Internet NOSS Multispeed Network[0]  - E25061;E25061 ~ ES25 - Paket HSI Basic (HSIEF) Khusus Winback 2.0[0]  - E25061~null~E25061_UNL;UNL ~ Internet-Link Unlimited Internet Usa</t>
  </si>
  <si>
    <t>TOKO KAYU TRISNO JATI</t>
  </si>
  <si>
    <t>ODP-PRN-FAA/038 FAA/D07/038.01</t>
  </si>
  <si>
    <t>WO063339845</t>
  </si>
  <si>
    <t>|MC00213|MYIA-054875667971/POI/EKO MUHAMMAD ISROFI/088216109729/usri67573@gmail.com</t>
  </si>
  <si>
    <t>HSI Bisnis Basic Promo HUT RI PSB 70% - 200 Mbps</t>
  </si>
  <si>
    <t>PT Ping For BPN Sikka Maumere</t>
  </si>
  <si>
    <t>ODP-MMR-FB/11 FB/D01/11.01</t>
  </si>
  <si>
    <t>WO063313355</t>
  </si>
  <si>
    <t>|MC40288|MYIA-001707071725/POI/Julianus Bengngu /082147245978/ptpingnetworkglobal@gmail.com</t>
  </si>
  <si>
    <t>Laura Kos</t>
  </si>
  <si>
    <t>ODP-RKT-FKT/26 FKT/D02/26.01</t>
  </si>
  <si>
    <t>WO063321914</t>
  </si>
  <si>
    <t>|MC20232|MYIA-074119600608/POI/Sujaryadi/08121733356/fajarariadi80@gmail.com</t>
  </si>
  <si>
    <t>2026-09-03 08:00:00 | Nama PIC : BAPAK Juluan No HP : 08121733356 Alt :  M Janji : (KAMIS/3/SEPTEMBER/2026) jam Pasang : 09:00 Note : hubungi pelanggan jika ingin kelokasi</t>
  </si>
  <si>
    <t>SD SWASTA ANGKASA</t>
  </si>
  <si>
    <t>ODP-OSP-FG/14 FG/D02/14.01</t>
  </si>
  <si>
    <t>WO063342896</t>
  </si>
  <si>
    <t>|MN01740|MYIA-098575098179/POI/STEFANIA NATALIA LALAK/082341354131/stephieelalak@gmail.com</t>
  </si>
  <si>
    <t>PKL</t>
  </si>
  <si>
    <t>NASYA FASHION</t>
  </si>
  <si>
    <t>ODP-PKL-FCF/051 FCF/D07/051.01</t>
  </si>
  <si>
    <t>WO063323423</t>
  </si>
  <si>
    <t>|MC80054|MYIA-068532971135/POI/MUHAMMAD IBNU SYAHRUL/082137952563/msyahrul0856@gmail.com</t>
  </si>
  <si>
    <t>SMAK St DARIUS LARANTUKA1</t>
  </si>
  <si>
    <t>ODP-LRT-FB/06 FB/D01/06.01</t>
  </si>
  <si>
    <t>WO063319148</t>
  </si>
  <si>
    <t>MD|MYDB-20260901267741|SC00001/MC00079|SMAK St DARIUS LARANTUKA1|081246003425</t>
  </si>
  <si>
    <t>UPTD SDI BAKUNASE 2</t>
  </si>
  <si>
    <t>ODP-KPN-FJA/12 FJA/D02/12.01</t>
  </si>
  <si>
    <t>WO063318497</t>
  </si>
  <si>
    <t>|MN01740|MYIA-048378095714/POI/ARDHY MELVIN BALU/082247979409/sdibakunase2@gmail.com</t>
  </si>
  <si>
    <t>2026-09-03 08:00:00 | M Janji : 03 September 2026 Jam Pasang : pagi Note : hubungi pelanggan jika ingin kelokasi</t>
  </si>
  <si>
    <t>CV RAMA MOTOR TANJUNGAN</t>
  </si>
  <si>
    <t>ODP-BBE-FAH/13</t>
  </si>
  <si>
    <t>WO063329487</t>
  </si>
  <si>
    <t>|MC70135|/CV RAMA MOTOR TANJUNGAN/ISWANTO/085103064257/ramahsinta1978@gmail.com/HSI Bisnis Promo HUT Telkom (1:1) 75 Mbps (Rp 415.000) PSB Rp 150.000/</t>
  </si>
  <si>
    <t>2026-09-03 08:00:00|Jam pemasangan : 08.00 - 12.00 Waktu pemasangan : 3 September 2026 Info Tambahan : Hubungi pelanggan dulu sebelum ke lokasi terimakasih |40971401|MYDITA</t>
  </si>
  <si>
    <t>kost rumah ijo by harmonia</t>
  </si>
  <si>
    <t>ODP-KDI-FB/30 FB/D04/30.01</t>
  </si>
  <si>
    <t>WO063333750</t>
  </si>
  <si>
    <t>MD|MYDB-20260902267816|DN00001/MN01572|kost rumah ijo by harmonia|082338876610</t>
  </si>
  <si>
    <t xml:space="preserve">2026-09-03 08:00:00 | Jam pemasangan : 08.00 - 12.00 Waktu pemasangan : 3 September 2026 Info Tambahan : Hubungi pelanggan dulu sebelum ke lokasi terimakasih  </t>
  </si>
  <si>
    <t>PT. Tejhe Amerta Pertiwi</t>
  </si>
  <si>
    <t>ODP-TBN-FCU/91</t>
  </si>
  <si>
    <t>WO063327942</t>
  </si>
  <si>
    <t>MN02658/PT. Tejhe Amerta Pertiwi/PIC Ni Made Sri Dianawati/081237514671/tejheamertapertiwi@gmail.com</t>
  </si>
  <si>
    <t>2026-09-03 08:00:00|M Janji : 03 September 2026 Jam Pasang : pagi Note : hubungi pelanggan jika ingin kelokasi |40900827|MYDITA</t>
  </si>
  <si>
    <t>TOKO DEDI</t>
  </si>
  <si>
    <t>ODP-BLU-FC/117 FC/D02/117.01</t>
  </si>
  <si>
    <t>WO063334611</t>
  </si>
  <si>
    <t>MD|MYDB-20260901267759|DN00001/MN00377|TOKO DEDI|081327629415</t>
  </si>
  <si>
    <t>SMAK St DARIUS LARANTUKA2</t>
  </si>
  <si>
    <t>ODP-LRT-FB/07 FB/D01/07.01</t>
  </si>
  <si>
    <t>WO063320305</t>
  </si>
  <si>
    <t>MD|MYDB-20260831267617|SC00001/MC00079|SMAK St DARIUS LARANTUKA2|085337720953</t>
  </si>
  <si>
    <t>2026-09-03 08:00:00 | Nama PIC : Ibu agustina No HP : 085337720953 Alt :  M Janji : (KAMIS/3/SEPTEMBER/2026) jam Pasang : 09:00 Note : hubungi pelanggan jika ingin kelokasi</t>
  </si>
  <si>
    <t>PT. Manxi Printer Perkasa</t>
  </si>
  <si>
    <t>ODP-KRT-FCA/089 FCA/D05/089.01</t>
  </si>
  <si>
    <t>WO063335360</t>
  </si>
  <si>
    <t>|MN00396|MYIA-041658029449/POI/Wahyu Wijaya/081233201699/manxiprinterperkasa@gmail.com</t>
  </si>
  <si>
    <t xml:space="preserve">2026-09-03 08:00:00 | Jam pemasangan : 08.00 - 12.00 Waktu pemasangan : 3 September 2026 Info Tambahan : Hubungi pelanggan dulu sebelum ke lokasi terimakasih </t>
  </si>
  <si>
    <t>ODP-PAN-FA/21</t>
  </si>
  <si>
    <t>2026-09-03 13:00:00|Rt. 02 Rw. 06 Dsn. Karangrejo Ds. Karangrejo Kec. Garum Kabupaten Blitar. Prov. Jawa Timur|SYSTEM|MYDITA</t>
  </si>
  <si>
    <t>ODP-PYA-FAQ/75</t>
  </si>
  <si>
    <t>2026-09-04 13:00:00|PKBM Arrisalah Dusun Semparu 1 desa Semparu kec kopang lombok tengah ntb|SYSTEM|MYDITA</t>
  </si>
  <si>
    <t>WO063335981</t>
  </si>
  <si>
    <t>2026-09-03 08:00:00|Nama PIC : ibu kirana No HP : 081999938690 Alt :  M Janji : (KAMIS/3/SEPTEMBER/2026) jam Pasang : 09:00 Note : hubungi pelanggan jika ingin kelokasi|40961371|MYDITA</t>
  </si>
  <si>
    <t>100 | REVOKE COMPLETED</t>
  </si>
  <si>
    <t>Kendala Lainnya</t>
  </si>
  <si>
    <t>Revoke Completed</t>
  </si>
  <si>
    <t>102 | FOLLOW UP COMPLETED</t>
  </si>
  <si>
    <t>Kendala Teknik</t>
  </si>
  <si>
    <t>Follow Up Revoke Completed, New Order ID : SC1002567809</t>
  </si>
  <si>
    <t>OSS - PROVISIONING START</t>
  </si>
  <si>
    <t>CIKAMPEK HOMESTAY</t>
  </si>
  <si>
    <t>ODP-KLJ-FCB/55 FCB/D04/55.01</t>
  </si>
  <si>
    <t>WO063325698</t>
  </si>
  <si>
    <t>|MN02703|MYIA-067583984006/POI/Metta Widyati/081219650323/megristya@givmail.com</t>
  </si>
  <si>
    <t>Provisioning Start</t>
  </si>
  <si>
    <t>HSI Bisnis Basic Bundling OCA Breach Checker Promo H2 2026 PSB 70% - 100 Mbps</t>
  </si>
  <si>
    <t>OSS - FALLOUT</t>
  </si>
  <si>
    <t>Laghasa Kost</t>
  </si>
  <si>
    <t>ODP-BBS-FC/044</t>
  </si>
  <si>
    <t>WO063392078</t>
  </si>
  <si>
    <t>|MC80006|MYIA-053559827861/POI/Nomo Novdiantoro /085878178817/nomo_novdiantoro@yahoo.com</t>
  </si>
  <si>
    <t>2026-09-01 15:00:00 | Tanggal pemasangan 01/09/2026  Jam pemasangan : pagi/siang  Info Tambahan : Hubungi pelanggan dulu sebelum ke lokasi. terimakasih</t>
  </si>
  <si>
    <t>WO063363855</t>
  </si>
  <si>
    <t>|MN02665|PAK YOGA /087850087611/spemecutan@gmail.com</t>
  </si>
  <si>
    <t>2026-09-01 13:00:00|Nama PIC : BP I MADE SUDARMA YOGA  No HP : 087850087611  Alt :   M Janji : 01/09/2026  Jam Pasang : 08.00 - 13:00   NoteÃ‚Â :  hubungi terlebih dahulu sebelum kelokasi|40981184|MYDITA</t>
  </si>
  <si>
    <t>FO_WFM</t>
  </si>
  <si>
    <t>Kendala Pelanggan</t>
  </si>
  <si>
    <t>Lavani Living Hotel</t>
  </si>
  <si>
    <t>ODP-MTR-FDC/01</t>
  </si>
  <si>
    <t>WO063313361</t>
  </si>
  <si>
    <t>|MC40311|MYIA-071905218192/POI/Ayu Sagita Utami Ariani/087864377076/itha.ariani93@gmail.com</t>
  </si>
  <si>
    <t xml:space="preserve">2026-09-04 08:00:00 | Nama PIC : Ibu Ayu No HP : 087864377076 No Alt : - M Janji : 04 Sept 2026 Jam Pasang : Pagi / Siang Note : hubungi pelanggan jika ingin kelokasi </t>
  </si>
  <si>
    <t>RUMAH KOST BUDI</t>
  </si>
  <si>
    <t>ODP-SKW-FE/09 FE/D02/09.01</t>
  </si>
  <si>
    <t>WO063337566</t>
  </si>
  <si>
    <t>|MN02331|MYIA-048391457141/POI/BUDIANTO/085204874781/ramadanirowosari@gmail.com</t>
  </si>
  <si>
    <t>KEBONSARI</t>
  </si>
  <si>
    <t>TAHUN</t>
  </si>
  <si>
    <t>BULAN</t>
  </si>
  <si>
    <t>TANGGAL</t>
  </si>
  <si>
    <t>98 | OSS - CANCEL COMPLETE</t>
  </si>
  <si>
    <t>Cancel Completed</t>
  </si>
  <si>
    <t>BRI UNIT MEGATI TABANAN</t>
  </si>
  <si>
    <t>ODP-TBN-FCQ/22</t>
  </si>
  <si>
    <t>|MC10003|/PIC Ni Wayan Evi Aprilina/085792719035/pinaaprilinna26@gmail.com</t>
  </si>
  <si>
    <t>DECLINE : Decline - Pindah Segmentasi RIRIN RISNAWATI 40931149|MYDITA</t>
  </si>
  <si>
    <t>SMA KEMALA BHAYANGKARI</t>
  </si>
  <si>
    <t>ODP-GEM-FL/19</t>
  </si>
  <si>
    <t>|MN02627|/SMA KEMALA BHAYANGKARI /WINBACK 2.0 HSI B2B (1:1) 50MBPS 355RB PSB DISC 70%//fitracool19@gmail.com /FITRA FIRMANSYAH/82332903998</t>
  </si>
  <si>
    <t>DECLINE : Decline - Batal Order RIRIN RISNAWATI 40931149|MYDITA</t>
  </si>
  <si>
    <t>ODP-GEM-FT/23</t>
  </si>
  <si>
    <t xml:space="preserve">|MN02627|/SMA KEMALA BHAYANGKARI /WINBACK 2.0 HSI B2B (1:1) 50MBPS 355RB PSB DISC 70%//fitracool19@gmail.com /FITRA FIRMANSYAH/82332903998  </t>
  </si>
  <si>
    <t>GEDUNG ANSENA AUDIT GLOBAL 4</t>
  </si>
  <si>
    <t>|MN00440|/Elyoenai Christian Kuntolukito/085764652186/elyoenaikunto@gmail.com/ PSB  1S INET ONLY BISNIS WINBACK 2.0 100mbps ABODEMEN 535.000 PLUS PPN</t>
  </si>
  <si>
    <t>GEDUNG ANSENA AUDIT GLOBAL 5</t>
  </si>
  <si>
    <t>Gedung Audit fraud ANS 3</t>
  </si>
  <si>
    <t>|MN00440|/NIKO PUTRA JAYADI/0882008520002/Nicoallano181cm@gmail.com/ PSB  1S INET ONLY BISNIS WINBACK 2.0 300mbps ABODEMEN 1.130.000 PLUS PPN</t>
  </si>
  <si>
    <t>BAWASLU KABUPATEN KLUNGKUNG</t>
  </si>
  <si>
    <t>ODP-SMA-FAB/19</t>
  </si>
  <si>
    <t xml:space="preserve">|MN02750|/CP KUH PUTU SUDIANI/081339281836/bawaslu.klungkung@gmail.com  </t>
  </si>
  <si>
    <t>ODP-SMA-FAB/18</t>
  </si>
  <si>
    <t>|MN02750|/CP KUH PUTU SUDIANI/081339281836/bawaslu.klungkung@gmail.com</t>
  </si>
  <si>
    <t>CV. Kontraktor</t>
  </si>
  <si>
    <t>ODP-TBN-FAU/04</t>
  </si>
  <si>
    <t>|MN02364|/PIC DWI PRIYANTO DJATMIKO/087726675737/diajengnastiti39@gmail.com</t>
  </si>
  <si>
    <t>Ready to Submit (JOB SYSTEM)</t>
  </si>
  <si>
    <t>SMP Katolik Frateran Celaket 21</t>
  </si>
  <si>
    <t>ODP-MLG-FEN/69 FEN/D06/69.01</t>
  </si>
  <si>
    <t>WO063471377</t>
  </si>
  <si>
    <t>|MN00398|MYIA-040259882039/POI/Paulus Banggur/087873866544/susatyoheri54@gmail.com</t>
  </si>
  <si>
    <t>2026-09-04 13:00:00 | Nama PIC : bapak yoseph No HP : 087873866544 Alt :  M Janji : (JUMAT/4/SEPTEMBER/2026) jam Pasang : 09:00 Note : hubungi pelanggan jika ingin kelokasi</t>
  </si>
  <si>
    <t>OTB-MYR-472</t>
  </si>
  <si>
    <t>AMRBS;404543;WAHYU NUR A'DILLA HAQI; PT. BATHARA SEJAHTERA ABADI  ;indibiz 1:1 2P inet pots 100mbps;0877-7717-6997</t>
  </si>
  <si>
    <t>THE MERAPI PARK</t>
  </si>
  <si>
    <t>ODP-PKM-VAG/166</t>
  </si>
  <si>
    <t>AMRBS/405613/FARISTA APRILLIA/R3/YOGYAKARTA/PSB HSI BISNIS 1S 50 MBPS PROMO HUT TELKOM 1:1/GIADI/085877156237/giyadieka@gmail.com</t>
  </si>
  <si>
    <t>ADW</t>
  </si>
  <si>
    <t>SMK NU WAHID HASYIM TALANG</t>
  </si>
  <si>
    <t>ODP-ADW-FG/036</t>
  </si>
  <si>
    <t>AMRBS;403095;REG3;BAYU PUTRO;HSI 200MB;790k;085100296564;PIC 088802901068;smknuwahasta@gmail.com</t>
  </si>
  <si>
    <t>ADIWERNA</t>
  </si>
  <si>
    <t>SUK</t>
  </si>
  <si>
    <t>PT BPR KUSUMA SUMBING SOKARAJA</t>
  </si>
  <si>
    <t>ODP-SUK-FA/041</t>
  </si>
  <si>
    <t>|MC80122|/ PT BPR KUSUMA SUMBING SOKARAJA/ 083123408274/ksbpusat.tsi@gmail.com/2S HSI BISNIS 1:1 PROMO 50Mbps / NISA AULIA SUNDARI / HGN</t>
  </si>
  <si>
    <t>toko zulaefi</t>
  </si>
  <si>
    <t>ODP-PYA-FAP/68 FAP/D00/68.01</t>
  </si>
  <si>
    <t>WO063482009</t>
  </si>
  <si>
    <t>MD|MYDB-20260903267955|SC00001/MC00222|toko zulaefi|087798443507</t>
  </si>
  <si>
    <t>2026-09-05 08:00:00 | Tanggal Pemasangan : 05 September 2026 Jam Pemasangan : 08:00 15:00 Info Tambahan : Hubungi pelanggan dulu sebelum ke lokasi terimakasih</t>
  </si>
  <si>
    <t>SMPN 1 PANGKUR</t>
  </si>
  <si>
    <t>ODP-NWI-FS/22 FS/D03/22.01</t>
  </si>
  <si>
    <t>WO063480952</t>
  </si>
  <si>
    <t>|MN00265|MYIA-067672066003/POI/ARIF SUBIAKTO/08113028600/smpn1pangkur@gmail.com</t>
  </si>
  <si>
    <t xml:space="preserve">2026-09-04 13:00:00 | Nama :  bapa arif No HP : 08113028600 No Alternatif : M Janji : 04/09/2026 Jam Pasang : Pagi NoteÃ‚Â :  Hubungi terlebih dahulu sebelum ke lokasi </t>
  </si>
  <si>
    <t>NIRWANA TOYS</t>
  </si>
  <si>
    <t>ODP-MRT-FAD/30</t>
  </si>
  <si>
    <t>WO063480923</t>
  </si>
  <si>
    <t>|MN02620|MYIA-017752605551/POI/SHERLY SULYSTYA NENGRUM/085607902274/sherlysn632@gmail.com</t>
  </si>
  <si>
    <t xml:space="preserve">2026-09-04 15:00:00 | Jam Pemasangan : 08:00 - 12.00 Tanggal Pemasangan : JUMAT 04 SEPTEMBER 2026 Info Tambahan : Hubungi pelanggan sebelum datang ke lokasi </t>
  </si>
  <si>
    <t>Toko sopia</t>
  </si>
  <si>
    <t>WO063481712</t>
  </si>
  <si>
    <t>MD|MYDB-20260903267954|SC00001/MC00222|Toko sopia|087864781090</t>
  </si>
  <si>
    <t>GREEN HOUSE</t>
  </si>
  <si>
    <t>ODP-KLJ-FCY/15 FCY/D02/15.01</t>
  </si>
  <si>
    <t>WO063481278</t>
  </si>
  <si>
    <t>|MN02627|MYIA-085408109760/POI/Sulistiyani/082132176367/sulistiyani0116@gmail.com</t>
  </si>
  <si>
    <t>2026-09-04 15:00:00 | Tanggal pemasangan: 04/09/2026 Jam pemasangan : pagi / siang Info Tambahan : Hubungi pelanggan dulu sebelum ke lokasi terima kasih.</t>
  </si>
  <si>
    <t>SM MART</t>
  </si>
  <si>
    <t>ODP-END-FG/20 FG/D04/20.01</t>
  </si>
  <si>
    <t>WO063446644</t>
  </si>
  <si>
    <t>|MC40144|MYIA-024825852473/POI/MARIO ADOLFO KALE/08122000817/marioaldolfo413@gmail.com</t>
  </si>
  <si>
    <t>2026-09-05 13:00:00 | Tanggal pemasangan : 04/09/2026 Jam pemasangan : 10.00 Info Tambahan : Hubungi pelanggan dulu sebelum ke lokasi terima kasih.</t>
  </si>
  <si>
    <t>spbu halilulik</t>
  </si>
  <si>
    <t>ODP-ATB-FK/12 FK/D01/12.01</t>
  </si>
  <si>
    <t>WO063447446</t>
  </si>
  <si>
    <t>|MC40133|MYIA-066984554914/POI/MARIA OKTAVIANA FETOK/082145288671/dolartigabelas@gmail.com</t>
  </si>
  <si>
    <t xml:space="preserve">2026-09-07 13:00:00 | Nama PIC : Ibu Maria No HP : 082145288671 No Alt : - M Janji : 07 Sept 2026 Jam Pasang : Pagi / Siang Note : hubungi pelanggan jika ingin kelokasi </t>
  </si>
  <si>
    <t>HSI Bisnis Basic Bundling Netmonk Promo 2026 PSB 70% - 50 Mbps</t>
  </si>
  <si>
    <t>PT BPR BKK DEMAK Perseroda Cabang Mijen</t>
  </si>
  <si>
    <t>ODP-PEC-FG/111</t>
  </si>
  <si>
    <t>WO063518964</t>
  </si>
  <si>
    <t>AMRBS;403097;REG3;ACHMADDIN;08122552317;CP.PURWO ADI KURNIAWAN;082133586262;PSB INET + TELP 75MBPS (559.000);PT BPR BKK DEMAK Perseroda Cabang Mijen</t>
  </si>
  <si>
    <t>2026-09-05 08:00:00|Nama : Bapa anton No HP : 082133586262 No Alternatif : 08122552317 M Janji : 05/09/2026 Jam Pasang : Pagi NoteÃ‚Â :  Hubungi terlebih dahulu sebelum ke lokasi |40951377|MYDITA</t>
  </si>
  <si>
    <t>WARKOP SUKO LILO</t>
  </si>
  <si>
    <t>ODP-PDA-FAN/18</t>
  </si>
  <si>
    <t>WO063482276</t>
  </si>
  <si>
    <t>|MC30111|/DWI  MOCH YAHYA /81359191181/dwimochyahya@gmail.com</t>
  </si>
  <si>
    <t>2026-09-08 11:00:00|Nama : bapa dwi No HP : 081359191181 No Alternatif : M Janji : 08/09/2026 Jam Pasang : Pagi NoteÃ‚Â :  Hubungi terlebih dahulu sebelum ke lokasi |40951377|MYDITA</t>
  </si>
  <si>
    <t>PT. AIDEN ENERGI INDONESIA BARU Site Erablue Sambirejo</t>
  </si>
  <si>
    <t>ODP-KRN-FBE/98 FBE/D05/98.01</t>
  </si>
  <si>
    <t>WO063476229</t>
  </si>
  <si>
    <t>|MN00458|MYIA-036256351118/POI/Chaidar Syuryo/+6281249549394/billing@next1.co.id</t>
  </si>
  <si>
    <t>2026-09-04 15:00:00 | telp :081249549394 alt : manja : pagi / siang 04/09/2026 hub sebelum kelokasi</t>
  </si>
  <si>
    <t>KIMIA YASA</t>
  </si>
  <si>
    <t>ODP-SDA-FN/76</t>
  </si>
  <si>
    <t>WO063482931</t>
  </si>
  <si>
    <t>AMRBS;950197;AM;M. ALFIAN FADLI JAUHARI;RBS-3;SURAMADU;PSB;KIMIA YASA;089688186604;085369831748;webadmin@betjikdjojo.com;HSI Bisnis (1:1) 50 Mbps (Rp 439.000) PSB Rp 150.000;ACHMAD RIFAN;-7.462018, 112.754311</t>
  </si>
  <si>
    <t>2026-09-04 15:00:00|Tanggal Pemasangan : 04 September 2026 Jam Pemasangan : 08:00 15:00 Info Tambahan : Hubungi pelanggan dulu sebelum ke lokasi terimakasih|40010577|MYDITA</t>
  </si>
  <si>
    <t>SINAR JAYA</t>
  </si>
  <si>
    <t>ODP-BCK-FG/05 FG/D03/05.01</t>
  </si>
  <si>
    <t>WO063461657</t>
  </si>
  <si>
    <t>MD|MYDB-20260903267940|DC30004/MC30042|SINAR JAYA|081554274328</t>
  </si>
  <si>
    <t xml:space="preserve">2026-09-04 13:00:00 | Nama PIC : Ibu Dela No HP : 081554274328 No Alt : - M Janji : 04 Sept 2026 Jam Pasang : Pagi / Siang Note : hubungi pelanggan jika ingin kelokasi </t>
  </si>
  <si>
    <t>PT. TAM CARGO</t>
  </si>
  <si>
    <t>ODP-KRT-FAA/020</t>
  </si>
  <si>
    <t>WO063518371</t>
  </si>
  <si>
    <t>|MN00440|/HARTINI/081327086301 ALTERNATIF 081802760970/tamcargosolo001@gmail.com/ PSB  1S INET ONLY BISNIS WINBACK 2.0 100mbps ABODEMEN 535.000 PLUS PPN</t>
  </si>
  <si>
    <t>2026-09-05 13:00:00|Nama Pic : bu HARTINI No Hp Pic : 081802760970 No alt : - Jam Pemasangan : pagi  Tanggal Pemasangan : 5 September 2026|40951375|MYDITA</t>
  </si>
  <si>
    <t>MJM MULYA JAYA MOTOR</t>
  </si>
  <si>
    <t>GCL-EMP-F01/04 GCL/F01/04.01</t>
  </si>
  <si>
    <t>WO063474839</t>
  </si>
  <si>
    <t>MD|MYDB-20260902267844|DN00001/MN01576|MJM MULYA JAYA MOTOR|085353842388</t>
  </si>
  <si>
    <t xml:space="preserve">2026-09-04 13:00:00 | Nama PIC : Ibu Adel No HP : 085353842388 No Alt : - M Janji : 04 Sept 2026 Jam Pasang : Pagi / Siang Note : hubungi pelanggan jika ingin kelokasi </t>
  </si>
  <si>
    <t>PURBALINGGA</t>
  </si>
  <si>
    <t>PBG</t>
  </si>
  <si>
    <t>SPBU PERTAMINA 44.533.13 KOTA PURBALINGGA</t>
  </si>
  <si>
    <t>WO063435911</t>
  </si>
  <si>
    <t>|MN02834|MYIA-089752505891/POI/SUSANTO/082124329513/kotaspbu@yahoo.com</t>
  </si>
  <si>
    <t>2026-09-05 09:00:00 | Tanggal pemasangan : 05 SEPTEMBER JULI 2026 Jam pemasangan : pagi/siang Info Tambahan : Hubungi pelanggan dulu sebelum ke lokasi terima kasih</t>
  </si>
  <si>
    <t>MI NU NAHDLOTUL WATHON</t>
  </si>
  <si>
    <t>ODP-KUD-FBF/066 FBF/D05/066.01</t>
  </si>
  <si>
    <t>WO063434526</t>
  </si>
  <si>
    <t>|MC60024|MYIA-087374846094/POI/Jami&amp; 39;an /0895421833700/minu_nawa@yahoo.co.id</t>
  </si>
  <si>
    <t>2026-09-04 13:00:00 | Tanggal Pemasangan : 04 September 2026 Jam Pemasangan : 08:00 15:00 Info Tambahan : Hubungi pelanggan dulu sebelum ke lokasi terimakasih</t>
  </si>
  <si>
    <t>PT ASURANSI JIWA SYARIAH AL AMIN</t>
  </si>
  <si>
    <t>ODP-MTR-FCX/45 FCX/D03/45.01</t>
  </si>
  <si>
    <t>WO063472993</t>
  </si>
  <si>
    <t>MD|MYDB-20260831267623|DN00001/MN01272|PT ASURANSI JIWA SYARIAH AL AMIN|085119251119</t>
  </si>
  <si>
    <t xml:space="preserve">2026-09-04 15:00:00 | Jam pemasangan : 08.00 - 12.00 Waktu pemasangan : 4 September 2026 Info Tabaha : Hubungi pelanggan dulu sebelum ke lokasi terimakasih  </t>
  </si>
  <si>
    <t>Toko Lalu Ahmad Hamzah Ihwani</t>
  </si>
  <si>
    <t>ODP-SEL-FAV/23 FAV/D02/23.01</t>
  </si>
  <si>
    <t>WO063435320</t>
  </si>
  <si>
    <t>MD|MYDB-20260831267631|SC00001/MC00046|Toko Lalu Ahmad Hamzah Ihwani|088212049358</t>
  </si>
  <si>
    <t xml:space="preserve">2026-09-06 15:00:00 | No HP :088212049358 No Alternatif : M Janji : 04/09/2026 Jam Pasang : Pagi NoteÃ‚Â :  Hubungi terlebih dahulu sebelum ke lokasi </t>
  </si>
  <si>
    <t>HSI Bisnis PSB 70% - 75 Mbps</t>
  </si>
  <si>
    <t>PT KRS GLOBAL JAYA</t>
  </si>
  <si>
    <t>ODP-KLM-FQ/25</t>
  </si>
  <si>
    <t>WO063486203</t>
  </si>
  <si>
    <t xml:space="preserve">|MN02471|/PT KRS GLOBAL JAYA/HSI BASIC 1S INET POTS 100MBPS/081226862699/082258692466/adam.firjatullah@kurasi.co.id/Arief Luqman   </t>
  </si>
  <si>
    <t>2026-09-04 15:00:00|Jam Pemasangan : 08:00 - 12.00 Tanggal Pemasangan : JUMAT 04 SEPTEMBER 2026 Info Tambahan : Hubungi pelanggan sebelum datang ke lokasi |40000798|MYDITA</t>
  </si>
  <si>
    <t>KLS</t>
  </si>
  <si>
    <t>SD NEGERI PRAMBANAN</t>
  </si>
  <si>
    <t>ODP-KLS-FAK/043 FAK/D04/043.01</t>
  </si>
  <si>
    <t>WO063473062</t>
  </si>
  <si>
    <t>|MN02579|MYIA-051388758628/POI/SRI LESTARI S.Pd.SD /08986007696/sdnegeriprambanan@gmail.com</t>
  </si>
  <si>
    <t>2026-09-04 15:00:00 | Tanggal Pemasangan : 04 September 2026 Jam Pemasangan : 08:00 15:00 Info Tambahan : Hubungi pelanggan dulu sebelum ke lokasi terimakasih</t>
  </si>
  <si>
    <t>KALASAN</t>
  </si>
  <si>
    <t>PT SURYA FAJAR INDONESIA site semarang</t>
  </si>
  <si>
    <t>ODP-SMT-FBB/134 FBB/D12/134.01</t>
  </si>
  <si>
    <t>WO063467127</t>
  </si>
  <si>
    <t>|MN02587|MYIA-029356601525/POI/alan firmansyah/085779226258/iyan.septia@yahoo.co.id</t>
  </si>
  <si>
    <t>2026-09-04 13:00:00 | Tanggal pemasangan : 04/09/2026 Jam pemasangan : siang Info Tambahan : Hubungi pelanggan dulu sebelum ke lokasi terima kasih.</t>
  </si>
  <si>
    <t>PT. Bangkit Lakuliner Indonesia Banguntapan Yogyakarta 3</t>
  </si>
  <si>
    <t>ODP-KGD-FAD/010 FAD/D03/010.01</t>
  </si>
  <si>
    <t>WO063421713</t>
  </si>
  <si>
    <t>|MN02235|MYIA-028541802075/POI/Muhamad Arif Nurdin/085283300362/arif.nurdin@seindonesia.co.id</t>
  </si>
  <si>
    <t>2026-09-05 10:00:00 | Nama PIC : PT. Bangkit Lakuliner Indonesia Banguntapan Yogyakarta 3 No HP : 085283300362 Alt :  M Janji : (JUMAT/4/SEPTEMBER/2026) jam Pasang : 09:00 Note : hubungi pelanggan jika ingin kelokasi</t>
  </si>
  <si>
    <t>TOKO UMAR</t>
  </si>
  <si>
    <t>WO063421393</t>
  </si>
  <si>
    <t>|MC00213|MYIA-020411008148/POI/UMAR TOYIB &amp; 39;UBAIDILLAH/081553696066/umarubaidillah451@gmail.com</t>
  </si>
  <si>
    <t xml:space="preserve">2026-09-07 08:00:00 | Nama : Bapa Umar No HP :082132139694 No Alternatif : M Janji : 07/09/2026 Jam Pasang : Pagi NoteÃ‚Â :  Hubungi terlebih dahulu sebelum ke lokasi </t>
  </si>
  <si>
    <t>EXOTIC CELL</t>
  </si>
  <si>
    <t>ODP-SWE-FAE/67 FAE/D10/67.01</t>
  </si>
  <si>
    <t>WO063421421</t>
  </si>
  <si>
    <t>|MC40299|MYIA-000020663997/POI/Rizka wahyuni/087828857799/aziztoke@gmail.com</t>
  </si>
  <si>
    <t>2026-09-04 13:00:00 | Nama PIC : IBU RIZKA No HP : 087828857799 Alt :  M Janji : (JUMAT/4/SEPTEMBER/2026) jam Pasang : 09:00 Note : hubungi pelanggan jika ingin kelokasi</t>
  </si>
  <si>
    <t>HSI Bisnis Khusus Winback PSB 70% - 50 Mbps</t>
  </si>
  <si>
    <t>SMA NEGERI SENDURO</t>
  </si>
  <si>
    <t>ODP-SDO-FL/13 FL/D01/13.01</t>
  </si>
  <si>
    <t>WO063464425</t>
  </si>
  <si>
    <t>MD|MYDB-20260902267877|DN00001/MN01309|SMA NEGERI SENDURO|081233408003</t>
  </si>
  <si>
    <t>2026-09-04 13:00:00 | Nama Pic : BP ALI No Hp Pic : 081233408003 Jam Pemasangan : 08:00 - 12.00 Tanggal Pemasangan : KAMIS 03 SEPTEMBER 2026 Info Tambahan : Hubungi pelanggan sebelum datang ke lokasi</t>
  </si>
  <si>
    <t>KANTIN SUMBER REJEKI</t>
  </si>
  <si>
    <t>WO063420164</t>
  </si>
  <si>
    <t>|MN00086|MYIA-033617228991/POI/HADI ISWANTO /081330248555/hadiiswanto86@gmail.com</t>
  </si>
  <si>
    <t>2026-09-06 15:00:00 | Nama Pic : bp HADI ISWANTO  No Hp Pic : 081330248555 No alt : - Jam Pemasangan : pagi  Tanggal Pemasangan : 4 September 2026</t>
  </si>
  <si>
    <t>TROPODO</t>
  </si>
  <si>
    <t>PT JANTRA GRUPO INDONESIA</t>
  </si>
  <si>
    <t>ODP-KUD-FAA/037</t>
  </si>
  <si>
    <t>WO063475273</t>
  </si>
  <si>
    <t>|MB10113|/ALFIANTO/089681628174/antokalfi02@gmail.com/Jl. Patimura No.143, Ketapang, Getas Pejaten, Kec. Jati, Kabupaten Kudus, Jawa Tengah 59343</t>
  </si>
  <si>
    <t>2026-09-04 13:00:00|Nama PIC : bapak ALFIAN No HP : 089681628174 Alt :  M Janji : (JUMAT/4/SEPTEMBER/2026) jam Pasang : 09:00 Note : hubungi pelanggan jika ingin kelokasi|40961371|MYDITA</t>
  </si>
  <si>
    <t>Toko Emansyah</t>
  </si>
  <si>
    <t>ODP-TET-FAF/05 FAF/D01/05.01</t>
  </si>
  <si>
    <t>WO063436744</t>
  </si>
  <si>
    <t>MD|MYDB-20260902267891|SC00001/MC00046|Toko Emansyah|08981838309</t>
  </si>
  <si>
    <t>ERABLUE A.YANI KERTASONO</t>
  </si>
  <si>
    <t>ODP-KTS-FE/96 FE/D07/96.01</t>
  </si>
  <si>
    <t>WO063485243</t>
  </si>
  <si>
    <t>|MN00843|MYIA-018289536720/POI/HASBIBINTARO SHIDDIQ/081249549394/nextperdanaone@gmail.com</t>
  </si>
  <si>
    <t xml:space="preserve">2026-09-04 15:00:00 | Jam pemasangan : 12.00 Info Tambahan : Hubungi pelanggan dulu sebelum ke lokasi terimakasih  </t>
  </si>
  <si>
    <t>PT Syarikat Cahaya Media / Minang Inn</t>
  </si>
  <si>
    <t>ODP-KBU-FCR/044</t>
  </si>
  <si>
    <t>WO063472473</t>
  </si>
  <si>
    <t>AMRBS/965966/DINA MENTARI/R3/YOGYAKARTA//PSB HSI BISNIS 1S  150 MBPS PROMO HUT TELKOM 1:1/Tri Astuti/0817440866/tusuaramuh@gmail.com</t>
  </si>
  <si>
    <t>2026-09-04 13:00:00|Nama PIC : ibu tri No HP : 0817440866 Alt :  M Janji : (JUMAT/4/SEPTEMBER/2026) jam Pasang : 09:00 Note : hubungi pelanggan jika ingin kelokasi|40961371|MYDITA</t>
  </si>
  <si>
    <t>SPBU 5483210 SELAGALAS</t>
  </si>
  <si>
    <t>ODP-SWE-FAD/91 FAD/D08/91.01</t>
  </si>
  <si>
    <t>WO063464619</t>
  </si>
  <si>
    <t>MD|MYDB-20260902267833|SC00001/MC00046|SPBU 5483210 SELAGALAS|081917157000</t>
  </si>
  <si>
    <t xml:space="preserve">2026-09-04 15:00:00 | Nama : bapa dedy No HP : 081917157000 No Alternatif : M Janji : 04/09/2026 Jam Pasang : Pagi NoteÃ‚Â :  Hubungi terlebih dahulu sebelum ke lokasi </t>
  </si>
  <si>
    <t>PT JANTRA GROUP INDONESIA</t>
  </si>
  <si>
    <t>ODP-KUD-FAA/037 FAA/D03/037.01</t>
  </si>
  <si>
    <t>WO063484405</t>
  </si>
  <si>
    <t>|MYIB-CUST|MYTN-040644292466/POI/Alfi Anto/089681628174/antokalfi02@gmail.com</t>
  </si>
  <si>
    <t xml:space="preserve">2026-09-04 13:00:00 | M Janji :  04/09/2026 Jam Pasang : Pagi  Note : hubungi pelanggan jika ingin kelokasi </t>
  </si>
  <si>
    <t>SMA NEGERI 1 GRABAG (RUANG TU)</t>
  </si>
  <si>
    <t>ODP-MGE-FU/143 FU/D09/143.01</t>
  </si>
  <si>
    <t>WO063442549</t>
  </si>
  <si>
    <t>|MN02395|MYIA-084241635408/POI/MUHAMAD KADAFI/085878358435/sman1grabag@gmail.com</t>
  </si>
  <si>
    <t>2026-09-07 08:00:00 | Tanggal Pemasangan : 07 September 2026 Jam Pemasangan : 08:00 15:00 Info Tambahan : Hubungi pelanggan dulu sebelum ke lokasi terimakasih</t>
  </si>
  <si>
    <t>TOKO SUMBER REJEKI BOJONEGORO</t>
  </si>
  <si>
    <t>ODP-BJN-FT/25 FT/D02/25.01</t>
  </si>
  <si>
    <t>WO063453330</t>
  </si>
  <si>
    <t>|MN00799|MYIA-022143674065/POI/Heri Mujiharto/085269974885/adsbojonegoro78@gmail.com</t>
  </si>
  <si>
    <t>2026-09-07 15:00:00 | Tanggal pemasangan: 04/09/2026 Jam pemasangan : pagi / siang Info Tambahan : Hubungi pelanggan dulu sebelum ke lokasi terima kasih.</t>
  </si>
  <si>
    <t>PT. PALM EMAS</t>
  </si>
  <si>
    <t>WO063450628</t>
  </si>
  <si>
    <t>|MN02364|/PIC DWI PRIYO JATMIKO/087726675737/diajengnastiti39@gmail.com</t>
  </si>
  <si>
    <t>2026-09-04 13:00:00|Jam pemasangan : 12.00 Info Tambahan : Hubungi pelanggan dulu sebelum ke lokasi terimakasih  |40951377|MYDITA</t>
  </si>
  <si>
    <t>PT titra ageng makmur jaya</t>
  </si>
  <si>
    <t>ODP-PKM-FAG/037 FAG/D03/037.01</t>
  </si>
  <si>
    <t>WO063441191</t>
  </si>
  <si>
    <t>|MN00915|MYIA-003913553212/POI/Dono Dwi Prasetyo/085643033075/masdonking@gmail.com</t>
  </si>
  <si>
    <t>PT ASPINDO BERKAH INDONESIA</t>
  </si>
  <si>
    <t>ODP-GSK-FU/07</t>
  </si>
  <si>
    <t>WO063441096</t>
  </si>
  <si>
    <t>|MN01982|MYIA-020897509841/POI/FEBRIAN DWI/082244944255/jayaspindo@gmail.com</t>
  </si>
  <si>
    <t xml:space="preserve">2026-09-08 08:00:00 | Jam pemasangan : 08.00 - 12.00 Waktu pemasangan : 4 September 2026 Info Tabaha : Hubungi pelanggan dulu sebelum ke lokasi terimakasih  </t>
  </si>
  <si>
    <t>Diva Lombok Resort Senggigi</t>
  </si>
  <si>
    <t>ODP-SGG-FAF/04 FAF/D01/04.01</t>
  </si>
  <si>
    <t>WO063489160</t>
  </si>
  <si>
    <t>|MN00843|MYIA-092103744022/POI/Samsul Heri /081910621905/klinikbedahelektronik@gmail.com</t>
  </si>
  <si>
    <t xml:space="preserve">2026-09-07 08:00:00 | Nama PIC:  bp samsul heri  No HP: 081910621905 Alt: Tanggal: 7/9/2026 Jam Pasang: Pagi Note: Hubungi sebelum ke lokasi, terimakasih. </t>
  </si>
  <si>
    <t>Toko Ratna</t>
  </si>
  <si>
    <t>ODP-MRR-FAA/86 FAA/D09/86.01</t>
  </si>
  <si>
    <t>WO063489227</t>
  </si>
  <si>
    <t>MD|MYDB-20260903267933|DD00001/MN01781|Toko Ratna|081332742070</t>
  </si>
  <si>
    <t>JATIROGO BANCAR</t>
  </si>
  <si>
    <t>WO063489228</t>
  </si>
  <si>
    <t>MD|MYDB-20260903267934|DD00001/MN01781|Toko Ratna|081332742070</t>
  </si>
  <si>
    <t>CV HIKARI SUKSES ABADI</t>
  </si>
  <si>
    <t>ODP-TDS-FCW/01 FCW/D01/01.01</t>
  </si>
  <si>
    <t>WO063489091</t>
  </si>
  <si>
    <t>MD|MYDB-20260903267939|DN00001/MN00443|CV HIKARI SUKSES ABADI|081212115088</t>
  </si>
  <si>
    <t>2026-09-04 15:00:00 | Nama PIC : bapak ricard No HP : 081212115088 Alt :  M Janji : (JUMAT/4/SEPTEMBER/2026) jam Pasang : 09:00 Note : hubungi pelanggan jika ingin kelokasi</t>
  </si>
  <si>
    <t>TOKO OLEH-OLEH BHEK PUTRA</t>
  </si>
  <si>
    <t>ODP-DMO-FPL/51 FPL/D03/51.01</t>
  </si>
  <si>
    <t>WO063488986</t>
  </si>
  <si>
    <t>|MN02532|MYIA-069526300921/POI/Rafael Arief Soetedja /082122017778/soetedja5758@gmail.com</t>
  </si>
  <si>
    <t xml:space="preserve">2026-09-04 15:00:00 | Nama : bapa rafael No HP : 082122017778 No Alternatif : M Janji : 04/09/2026 Jam Pasang : Pagi NoteÃ‚Â :  Hubungi terlebih dahulu sebelum ke lokasi </t>
  </si>
  <si>
    <t>CV. MENARA TERANG DUNIA</t>
  </si>
  <si>
    <t>ODP-GDI-FT/126 FT/D06/126.01</t>
  </si>
  <si>
    <t>WO063442201</t>
  </si>
  <si>
    <t>|MN00398|MYIA-049107388059/POI/Yosep Tuhu Prasetyo/081217149222/sinyo.gloria@gmail.com</t>
  </si>
  <si>
    <t xml:space="preserve">2026-09-04 13:00:00 | Nama PIC:  bp yosep  No HP: 081217149222 Alt: Tanggal: 4/9/2026 Jam Pasang: Siang Note: Hubungi sebelum ke lokasi, terimakasih. </t>
  </si>
  <si>
    <t>PENERBIT ERLANGGA</t>
  </si>
  <si>
    <t>ODP-BLB-FDQ/83 FDQ/D04/83.01</t>
  </si>
  <si>
    <t>WO063488939</t>
  </si>
  <si>
    <t>|MN00814|MYIA-027553231531/POI/Benny Kusuma Aji Sanjaya/082219057042/malang.raya@erlangga.co.id</t>
  </si>
  <si>
    <t>BLIMBING</t>
  </si>
  <si>
    <t>HSI Bisnis Bundling Phone PSB 70% - Free 800 Menit Promo - 300 Mbps</t>
  </si>
  <si>
    <t>WO063445870</t>
  </si>
  <si>
    <t>|MN02665|MYIA-011357089011/POI/Riski rian/085123580800/burianto@tomoro-coffee.com</t>
  </si>
  <si>
    <t>2026-09-08 08:00:00 | Tanggal pemasangan: 04/09/2026 Jam pemasangan : pagi / siang Info Tambahan : Hubungi pelanggan dulu sebelum ke lokasi terima kasih.</t>
  </si>
  <si>
    <t>PT SUKSES SEHAT SEJAHTERA SELAMANYA</t>
  </si>
  <si>
    <t>ODP-KJR-FAL/22 FAL/D01/22.01</t>
  </si>
  <si>
    <t>WO063492395</t>
  </si>
  <si>
    <t>MD|MYDB-20260903267965|DN00001/MN00443|PT SUKSES SEHAT SEJAHTERA SELAMANYA|081296766886</t>
  </si>
  <si>
    <t>2026-09-09 08:00:00 | telp :081296766886 alt : manja : pagi / siang 09/09/2026 hub sebelum kelokasi</t>
  </si>
  <si>
    <t>HSI Bisnis Khusus Winback PSB 70% - 300 Mbps</t>
  </si>
  <si>
    <t>ODP-MRR-FAA/89 FAA/D09/89.01</t>
  </si>
  <si>
    <t>WO063487673</t>
  </si>
  <si>
    <t>MD|MYDB-20260903267935|DD00001/MN01781|Toko Ratna|081332742070</t>
  </si>
  <si>
    <t>WO063488115</t>
  </si>
  <si>
    <t>|MN00843|MYIA-009988819064/POI/HASBIBINTARO SHIDDIQ/081249549394/nextperdanaone@gmail.com</t>
  </si>
  <si>
    <t>MTY</t>
  </si>
  <si>
    <t>kantor desa tempak</t>
  </si>
  <si>
    <t>WO063459747</t>
  </si>
  <si>
    <t>|MN02816|MYIA-046959895097/POI/arif widodo/087851583178/pemdestempak123@gmail.com</t>
  </si>
  <si>
    <t>MERTOYUDAN</t>
  </si>
  <si>
    <t>BENGKEL PELOPOR</t>
  </si>
  <si>
    <t>ODP-WGP-FG/10 FG/D03/10.01</t>
  </si>
  <si>
    <t>WO063459362</t>
  </si>
  <si>
    <t>|MN00122|MYIA-070909377444/POI/Hendra Ardy Temaluru /085939568758/hendratemaluru02@gmail.com</t>
  </si>
  <si>
    <t xml:space="preserve">2026-09-05 15:00:00 | Jam pemasangan : 12.00 Info Tambahan : Hubungi pelanggan dulu sebelum ke lokasi terimakasih  </t>
  </si>
  <si>
    <t>Toko Zarima</t>
  </si>
  <si>
    <t>ODP-PAZ-FD/57 FD/D05/57.01</t>
  </si>
  <si>
    <t>WO063459002</t>
  </si>
  <si>
    <t>|MC20010|MYIA-099656359395/POI/Mohammad Romadhon/0881036575610/d99230167@gmail.com</t>
  </si>
  <si>
    <t>2026-09-04 11:00:00 | Tanggal Pemasangan : 04 September 2026 Jam Pemasangan : 08:00 15:00 Info Tambahan : Hubungi pelanggan dulu sebelum ke lokasi terimakasih</t>
  </si>
  <si>
    <t>KTO</t>
  </si>
  <si>
    <t>PPM DARUSSALAM KOMPLEK 9</t>
  </si>
  <si>
    <t>ODP-KTO-FAE/041 FAE/D04/041.01</t>
  </si>
  <si>
    <t>WO063459079</t>
  </si>
  <si>
    <t>|MN00396|MYIA-075827718908/POI/Laila Hidayatul/087710652532/lailahidayatulmardhiyah@gmail.com</t>
  </si>
  <si>
    <t xml:space="preserve">2026-09-04 13:00:00 | Nama PIC:  bu uminatifa No HP: 081326068028 Alt: Tanggal: 4/9/2026 Jam Pasang: Siang Note: Hubungi sebelum ke lokasi, terimakasih. </t>
  </si>
  <si>
    <t>SOLO KARTOSURO</t>
  </si>
  <si>
    <t>ODP-PKM-FAA/044 FAA/D02/044.01</t>
  </si>
  <si>
    <t>WO063490800</t>
  </si>
  <si>
    <t>|MN02665|MYIA-078238152576/POI/pak Rizki rian/085123580800/burianto@tomoro-coffee.com</t>
  </si>
  <si>
    <t>HSI Bisnis Basic Bundling OCA Breach Checker Dual Band PSB 70% Promo - 100 Mbps</t>
  </si>
  <si>
    <t>Ruang Tata Usaha SDN Oesapa Kecil 2</t>
  </si>
  <si>
    <t>ODP-KPN-FQE/29 FQE/D02/29.01</t>
  </si>
  <si>
    <t>WO063445230</t>
  </si>
  <si>
    <t>|MN00365|MYIA-079647418176/POI/Naomi Oktoviani Tuulima/08113833495/adenovy64@gmail.com</t>
  </si>
  <si>
    <t xml:space="preserve">2026-09-04 13:00:00 | Jam Pemasangan : 08:00 - 12.00 Tanggal Pemasangan : JUMAT 04 SEPTEMBER 2026 Info Tambahan : Hubungi pelanggan sebelum datang ke lokasi </t>
  </si>
  <si>
    <t>PT Era Global Nusindo (Mixue SDA)</t>
  </si>
  <si>
    <t>ODP-SDA-FN/01 FN/D01/01.01</t>
  </si>
  <si>
    <t>WO063491238</t>
  </si>
  <si>
    <t>|MN01401|MYIA-000790255369/POI/Andy/085173362070/ergonsby77@gmail.com</t>
  </si>
  <si>
    <t>ERZORA PUGER</t>
  </si>
  <si>
    <t>ODP-PUG-FC/31 FC/D05/31.01</t>
  </si>
  <si>
    <t>WO063445166</t>
  </si>
  <si>
    <t>MD|MYDB-20260903267926|DN00001/MN01309|ERZORA PUGER|087754726343</t>
  </si>
  <si>
    <t xml:space="preserve">2026-09-04 13:00:00 | Nama PIC : Bp Efendi No HP : 087754726343 No Alt : - M Janji : 04 Sept 2026 Jam Pasang : Pagi / Siang Note : hubungi pelanggan jika ingin kelokasi </t>
  </si>
  <si>
    <t>TANGGUL</t>
  </si>
  <si>
    <t>SMKN 1 PLAMPANG</t>
  </si>
  <si>
    <t>ODP-SBW-FAV/36</t>
  </si>
  <si>
    <t>WO063467012</t>
  </si>
  <si>
    <t>RBS|HSI|AO|ADE WIRASWATI|406290|85237952647|SMKN 1 PLAMPANG|HSI BISNIS 75MBPS</t>
  </si>
  <si>
    <t>2026-09-04 15:00:00|Nama : BP MUHAMMAD ASHRI  No Hp : 085237952647 No Alt :  Tgl Pemasangan : 04 September 2026 Interval : PAGI  Note : Hubungi pelanggan terlebih dahulu|40971402|MYDITA</t>
  </si>
  <si>
    <t>PT. ZOOMLION INDONESIA HEAVY INDUSTRY</t>
  </si>
  <si>
    <t>ODP-MTR-FBF/07 FBF/D.01/07.01</t>
  </si>
  <si>
    <t>WO063457704</t>
  </si>
  <si>
    <t>|MN02280|MYIA-077437386298/POI/LAILA SARI TRISTANTI/085745919918/00817596@zoomlion-zitc.com</t>
  </si>
  <si>
    <t>2026-09-05 08:00:00 | Nama : BU LAILA SARI TRISTANTI No Hp : 085745919918 No Alt :  Tgl Pemasangan : 04 September 2026 Interval : PAGI  Note : Hubungi pelanggan terlebih dahulu</t>
  </si>
  <si>
    <t>KENDAL</t>
  </si>
  <si>
    <t>SKR</t>
  </si>
  <si>
    <t>PT BPR KUSUMA SUMBING SUKOREJO</t>
  </si>
  <si>
    <t>ODP-SKR-FA/174</t>
  </si>
  <si>
    <t>WO063481127</t>
  </si>
  <si>
    <t>|MC80122|/ PT BPR KUSUMA SUMBING SUKOREJO/ 083123408274/ksbpusat.tsi@gmail.com/2S HSI BISNIS 1:1 PROMO 50Mbps / NISA AULIA SUNDARI / HGN</t>
  </si>
  <si>
    <t>PT ADITALENTA HANDALUSAHA TUJUH</t>
  </si>
  <si>
    <t>ODP-MRT-FL/12</t>
  </si>
  <si>
    <t>WO063475112</t>
  </si>
  <si>
    <t>|MC30223|/ANDIK SULAIMAN/81235284788/saa.itnetwork@gmail.com</t>
  </si>
  <si>
    <t>2026-09-04 15:00:00|Nama : bapa andi No HP : 081235284788 No Alternatif : M Janji : 04/09/2026 Jam Pasang : Pagi NoteÃ‚Â :  Hubungi terlebih dahulu sebelum ke lokasi |40951377|MYDITA</t>
  </si>
  <si>
    <t>XPENG KERTAJAYA</t>
  </si>
  <si>
    <t>ODP-MYR-FQD/04 FQD/D01/04.01</t>
  </si>
  <si>
    <t>WO063479973</t>
  </si>
  <si>
    <t>|MN00843|MYIA-066492647357/POI/hasbibintaro shiddiq/081249549394/nextperdanaone@gmail.com</t>
  </si>
  <si>
    <t>2026-09-06 11:00:00 | Tanggal pemasangan: 04/09/2026 Jam pemasangan : pagi / siang Info Tambahan : Hubungi pelanggan dulu sebelum ke lokasi terima kasih.</t>
  </si>
  <si>
    <t>HSI Bisnis Bundling Phone PSB 70% - Free 800 Menit - 200 Mbps</t>
  </si>
  <si>
    <t>KOS UTOMO</t>
  </si>
  <si>
    <t>ODP-KLJ-FCA/60 FCA/D06/60.01</t>
  </si>
  <si>
    <t>WO063458084</t>
  </si>
  <si>
    <t>|MA60103|MYIA-084556453790/POI/Judha/08123231962/jhatiutomo@gmail.com</t>
  </si>
  <si>
    <t xml:space="preserve">2026-09-05 08:00:00 | Nama : Bapa utomo No HP : 08123231962 No Alternatif : M Janji : 05/09/2026 Jam Pasang : Pagi NoteÃ‚Â :  Hubungi terlebih dahulu sebelum ke lokasi </t>
  </si>
  <si>
    <t>SEWA BAJU ADAT</t>
  </si>
  <si>
    <t>WO063510446</t>
  </si>
  <si>
    <t>|MC70131|/LOLA-SEWA BAJU ADAT/082231189232-085843741374/Lolaythaolla@gmail.com/HSI Bisnis (1:1) 50 Mbps (Rp 439.000) PSB Rp 150.000/-7.342204,112.775643/JL Rambutan IV Blok E No.580 Wadungasri, Waru Sidoarjo</t>
  </si>
  <si>
    <t>2026-09-07 15:00:00|Nama : BU LOLAYTHA MONDELLIANA LATUQHA R No Hp : 082231189232 No Alt : 085843741374 Tgl Pemasangan : 05 September 2026 Interval : PAGI  Note : Hubungi pelanggan terlebih dahulu|40971402|MYDITA</t>
  </si>
  <si>
    <t>PT BPR KUSUMA SUMBING WONOSOBO</t>
  </si>
  <si>
    <t>WO063465419</t>
  </si>
  <si>
    <t>|MC80122|/ PT BPR KUSUMA SUMBING WONOSOBO/ 083123408274/ksbpusat.tsi@gmail.com/2S HSI BISNIS 1:1 PROMO 50Mbps / NISA AULIA SUNDARI / HGN</t>
  </si>
  <si>
    <t>2026-09-04 13:00:00|M Janji :  04/09/2026 Jam Pasang : Pagi  Note : hubungi pelanggan jika ingin kelokasi |40900827|MYDITA</t>
  </si>
  <si>
    <t>BWE</t>
  </si>
  <si>
    <t>DIANA CELL</t>
  </si>
  <si>
    <t>ODP-BWE-FA/115 FA/D03/115.01</t>
  </si>
  <si>
    <t>WO063456856</t>
  </si>
  <si>
    <t>|MC50147|MYIA-059579214641/POI/SUUDI/081229766144/amirhernanda@gmail.com</t>
  </si>
  <si>
    <t>2026-09-04 13:00:00 | Nama PIC : bapak suudi No HP : 081229766144 Alt :  M Janji : (JUMAT/4/SEPTEMBER/2026) jam Pasang : 09:00 Note : hubungi pelanggan jika ingin kelokasi</t>
  </si>
  <si>
    <t>HSI Bisnis Khusus Winback PSB 70% - 150 Mbps</t>
  </si>
  <si>
    <t>SRAGEN</t>
  </si>
  <si>
    <t>KAR</t>
  </si>
  <si>
    <t>CV. Hanksky Global Teknologi</t>
  </si>
  <si>
    <t>ODP-KAR-FQ/009 FQ/D01/009.01</t>
  </si>
  <si>
    <t>WO063480533</t>
  </si>
  <si>
    <t>|MN00396|MYIA-029014519122/POI/Ary Harwinanto/085740030078/ary.harwinanto@gmail.com</t>
  </si>
  <si>
    <t xml:space="preserve">2026-09-04 13:00:00 | Jam pemasangan : 12.00 Info Tambahan : Hubungi pelanggan dulu sebelum ke lokasi terimakasih  </t>
  </si>
  <si>
    <t>KARANGANYAR SOLO</t>
  </si>
  <si>
    <t>PWB</t>
  </si>
  <si>
    <t>RAIT Al Firdaus Purwodadi</t>
  </si>
  <si>
    <t>ODP-PWB-FH/049 FH/D01/049.01</t>
  </si>
  <si>
    <t>WO063480423</t>
  </si>
  <si>
    <t>|MN01314|MYIA-043379323720/POI/TRI MULYANINGSIH/081326050618/raitalfirdauspurwodadi@gmail.com</t>
  </si>
  <si>
    <t>RUANG PENGOLAHAN MAKANAN SMK PGRI 1 MEJAYAN</t>
  </si>
  <si>
    <t>ODP-CRB-F12/01 FCL/F12/01.01</t>
  </si>
  <si>
    <t>WO063428955</t>
  </si>
  <si>
    <t>|MN00264|MYIA-094913921481/POI/hudha ahsani hadam/08508224733/smkpgri_mejayan@yahoo.com</t>
  </si>
  <si>
    <t>2026-09-04 13:00:00 | Tanggal pemasangan : 04/09/2026 Jam pemasangan : pagi Info Tambahan : Hubungi pelanggan dulu sebelum ke lokasi terima kasih.</t>
  </si>
  <si>
    <t>warung sembako baiq</t>
  </si>
  <si>
    <t>ODP-MBG-FAC/28 FAC/D04/28.01</t>
  </si>
  <si>
    <t>WO063480678</t>
  </si>
  <si>
    <t>|MN00915|MYIA-075892105986/POI/BAIQ ENDANG/087864436009/endangkoesdi83@gmail.com</t>
  </si>
  <si>
    <t>2026-09-04 15:00:00 | Tanggal pemasangan : 04/09/2026 Jam pemasangan : 16.00 Info Tambahan : Hubungi pelanggan dulu sebelum ke lokasi terima kasih.</t>
  </si>
  <si>
    <t>UPT TK Negeri Pembina Menganti</t>
  </si>
  <si>
    <t>ODP-CRM-FG/04 FG/D03/04.01</t>
  </si>
  <si>
    <t>WO063449117</t>
  </si>
  <si>
    <t>MD|MYDB-20260903267923|DN00001/MN02100|UPT TK Negeri Pembina Menganti|083852776102</t>
  </si>
  <si>
    <t>2026-09-06 11:00:00 | Nama Pic : bu nunuk  No Hp Pic : 083852776102 No alt : - Jam Pemasangan : siang  Tanggal Pemasangan : 4 September 2026</t>
  </si>
  <si>
    <t>SD ISLAM AL-AZHAR 79 Gresik</t>
  </si>
  <si>
    <t>ODP-GSK-FN/82 FN/D06/82.01</t>
  </si>
  <si>
    <t>WO063448912</t>
  </si>
  <si>
    <t>MD|MYDB-20260902267884|DN00001/MN01735|SD ISLAM AL-AZHAR 79 Gresik|0895385129400</t>
  </si>
  <si>
    <t xml:space="preserve">2026-09-04 11:00:00 | M Janji :  04/09/2026 Jam Pasang : Pagi  Note : hubungi pelanggan jika ingin kelokasi </t>
  </si>
  <si>
    <t>BMK</t>
  </si>
  <si>
    <t>Neka mulawarman semarang</t>
  </si>
  <si>
    <t>ODP-BMK-FY/011 FY/D02/011.01</t>
  </si>
  <si>
    <t>WO063448858</t>
  </si>
  <si>
    <t>|MN02054|MYIA-039428186366/POI/Ayu putri angreani kusanto/08990794495/anext213@gmail.com</t>
  </si>
  <si>
    <t>2026-09-04 13:00:00 | Tanggal pemasangan: 04/09/2026 Jam pemasangan : pagi / siang Info Tambahan : Hubungi pelanggan dulu sebelum ke lokasi terima kasih.</t>
  </si>
  <si>
    <t>WARKOP TITIK KARMEN</t>
  </si>
  <si>
    <t>ODP-MYR-FTG/09 FTG/D01/09.01</t>
  </si>
  <si>
    <t>WO063495269</t>
  </si>
  <si>
    <t>MD|MYDB-20260903267967|DN00001/MN00459|WARKOP TITIK KARMEN|082160072168</t>
  </si>
  <si>
    <t xml:space="preserve">2026-09-05 08:00:00 | Jam pemasangan : 12.00 Info Tambahan : Hubungi pelanggan dulu sebelum ke lokasi terimakasih  </t>
  </si>
  <si>
    <t>Mama Ilyasa Babyshop</t>
  </si>
  <si>
    <t>ODP-AJB-FX/030 FX/D04/030.01</t>
  </si>
  <si>
    <t>WO063494802</t>
  </si>
  <si>
    <t>|MN00649|MYIA-048126421054/POI/Nuri Nurinda/6285601775565/nurinurinda3@gmail.com</t>
  </si>
  <si>
    <t xml:space="preserve">2026-09-05 08:00:00 | Jam Pemasangan : 08:00 - 12.00 Tanggal Pemasangan : JUMAT 04 SEPTEMBER 2026 Info Tambahan : Hubungi pelanggan sebelum datang ke lokasi </t>
  </si>
  <si>
    <t>VILLA RETREAT</t>
  </si>
  <si>
    <t>ODP-BRD-FF/002 FF/D01/002.01</t>
  </si>
  <si>
    <t>WO063486378</t>
  </si>
  <si>
    <t>|MC00213|MYIA-048059266440/POI/INGRIT ALAMSJAH/08122661166/desainsuburban@gmail.com</t>
  </si>
  <si>
    <t>PT. PUTRA PERKASA FAJAR BHAKTI</t>
  </si>
  <si>
    <t>ODP-BEJ-FC/36 FC/D03/36.01</t>
  </si>
  <si>
    <t>WO063413440</t>
  </si>
  <si>
    <t>|MN00370|MYIA-027476303140/POI/RISNA INDARWATI/081230031923/putraperkasafajarbhakti@gmail.com</t>
  </si>
  <si>
    <t>2026-09-06 08:00:00 | Tanggal pemasangan : 06 SEPTEMBER JULI 2026 Jam pemasangan : pagi/siang Info Tambahan : Hubungi pelanggan dulu sebelum ke lokasi terima kasih</t>
  </si>
  <si>
    <t>WO063430232</t>
  </si>
  <si>
    <t>2026-09-04 15:00:00|Tanggal pemasangan : 04/09/2026 Jam pemasangan : pagi Info Tambahan : Hubungi pelanggan dulu sebelum ke lokasi terima kasih.|40941148|MYDITA</t>
  </si>
  <si>
    <t>The White Orchid</t>
  </si>
  <si>
    <t>WO063478151</t>
  </si>
  <si>
    <t>2026-09-04 13:00:00|Tanggal pemasangan: 04/09/2026 Jam pemasangan : pagi / siang Info Tambahan : Hubungi pelanggan dulu sebelum ke lokasi terima kasih.|40921089|MYDITA</t>
  </si>
  <si>
    <t>HOMESTAY DOKTER</t>
  </si>
  <si>
    <t>ODP-TLW-FB/65</t>
  </si>
  <si>
    <t>RBS HSI | ADE WIRASWATI | 406290 | TREG 3 | HOMESTAY DOKTER | BP IDA BAGUS MANUBAWA PEMARON | 085947006101 | HSI BISNIS BASIC 50 MBPS</t>
  </si>
  <si>
    <t>CV. KONTRAKTOR</t>
  </si>
  <si>
    <t>QC MIA - INVALID QUALITY CONTROL MIA - Foto Dokumen Usaha Tidak Valid - Mohon upload dokumen atas nama CVnya</t>
  </si>
  <si>
    <t>CLO</t>
  </si>
  <si>
    <t>GMEDIA - IRHAM</t>
  </si>
  <si>
    <t>ODP-CLO-FB/049</t>
  </si>
  <si>
    <t>AMRBS/965966/DINA MENTARI/R3/YOGYAKARTA/PSB HSI BISNIS 1S 50 MBPS PROMO HUT TELKOM 1:1/Aldi Prabowo/+6282324686834/+6287738220721/finance.jogja@gmedia.id</t>
  </si>
  <si>
    <t>Segara Anak Hotel Office</t>
  </si>
  <si>
    <t>ODP-PYA-FBG/29</t>
  </si>
  <si>
    <t xml:space="preserve"> RBS HSI |Rian Puja Atmawikarsa | 406910 | TREG 3 |Segara Anak Hotel Office| 85172121609|83129706446| HSI BISNIS 100 MBPS  </t>
  </si>
  <si>
    <t>ALFA DURA</t>
  </si>
  <si>
    <t>ODP-SMP-FCG/32 FCG/D02/32.01</t>
  </si>
  <si>
    <t>WO063447105</t>
  </si>
  <si>
    <t>MD|MYDB-20260902267881|SB00003/MB00385|ALFA DURA|082228926697</t>
  </si>
  <si>
    <t xml:space="preserve">2026-09-04 11:00:00 | Jam pemasangan : 12.00 Info Tambahan : Hubungi pelanggan dulu sebelum ke lokasi terimakasih  </t>
  </si>
  <si>
    <t>PT PANDU NUSA ENGINEERING</t>
  </si>
  <si>
    <t>ODP-IJK-FED/13 FED/D02/13.01</t>
  </si>
  <si>
    <t>WO063419031</t>
  </si>
  <si>
    <t>|MN02394|MYIA-046793307732/POI/BAGUS N WIBOWO /0811325467/pandune@outlook.com</t>
  </si>
  <si>
    <t xml:space="preserve">2026-09-04 08:00:00 | Jam pemasangan : 12.00 Info Tambahan : Hubungi pelanggan dulu sebelum ke lokasi terimakasih  </t>
  </si>
  <si>
    <t>HSI Bisnis Bundling Phone Promo 2026 PSB 70% - Free 800 Menit Promo - 75 Mbps</t>
  </si>
  <si>
    <t>ISHOM MANDIRI</t>
  </si>
  <si>
    <t>ODP-TUN-FM/07</t>
  </si>
  <si>
    <t>WO063435072</t>
  </si>
  <si>
    <t>MD|MYID-4042609030002|RBIZindibiz|PRODUKSI KERUPUK ISHOM MANDIRI|081331513631</t>
  </si>
  <si>
    <t>SOBIZ</t>
  </si>
  <si>
    <t>2026-09-04 08:00:00 | Nama PIC : bapak ISHOM  No HP : 081331513631 Alt :  M Janji : (JUMAT/4/SEPTEMBER/2026) jam Pasang : 09:00 Note : hubungi pelanggan jika ingin kelokasi</t>
  </si>
  <si>
    <t>MIE - INVALID SURVEY - ODP Full</t>
  </si>
  <si>
    <t>PT AMARIS TIRTA PRATAMA</t>
  </si>
  <si>
    <t>ODP-TDS-FDP/06</t>
  </si>
  <si>
    <t>WO063453923</t>
  </si>
  <si>
    <t>AMRBS;950197;AM;M. ALFIAN FADLI JAUHARI;RBS-3;SURAMADU;PSB;PT AMARIS TIRTA PRATAMA;IKHSAN FATONI;085733177541;DANNY;08563027423;hrga2padmawa@gmail.com;HSI Bisnis (1:1) 75 Mbps (Rp 519.000) PSB Rp 150.000;</t>
  </si>
  <si>
    <t>2026-09-04 11:00:00|Jam Pemasangan : 08:00 - 12.00 Tanggal Pemasangan : JUMAT 04 SEPTEMBER 2026 Info Tambahan : Hubungi pelanggan sebelum datang ke lokasi |40000798|MYDITA</t>
  </si>
  <si>
    <t>PT HIPERNET INDODATA</t>
  </si>
  <si>
    <t>ODP-BLR-FE/10 FE/D01/10.01</t>
  </si>
  <si>
    <t>WO063426741</t>
  </si>
  <si>
    <t>|MB00503|MYIA-071890620992/POI/ibu/087835316536/zazauliar@gmail.com</t>
  </si>
  <si>
    <t>2026-09-04 08:00:00 | Tanggal pemasangan: 04/09/2026 Jam pemasangan : pagi / siang Info Tambahan : Hubungi pelanggan dulu sebelum ke lokasi terima kasih.</t>
  </si>
  <si>
    <t>toko risa</t>
  </si>
  <si>
    <t>ODP-TDS-FHB/67 FHB/D04/67.01</t>
  </si>
  <si>
    <t>WO063427804</t>
  </si>
  <si>
    <t>MD|MYDB-20260903267901|DN00001/MN00018|toko risa|085113242324</t>
  </si>
  <si>
    <t xml:space="preserve">2026-09-04 08:00:00 | Nama :  ibu risa No HP : 085113242324 No Alternatif : M Janji : 04/09/2026 Jam Pasang : Pagi NoteÃ‚Â :  Hubungi terlebih dahulu sebelum ke lokasi </t>
  </si>
  <si>
    <t>ODP-MMN-FA/36</t>
  </si>
  <si>
    <t>WO063424009</t>
  </si>
  <si>
    <t>|MN02665|MYIA-059392697260/POI/pak yoga/087850087611/spemecutan@gmail.com</t>
  </si>
  <si>
    <t>2026-09-01 13:00:00 | Tanggal pemasangan : 01/09/2026  Jam pemasangan : pagi/siang  Info Tambahan : Hubungi pelanggan dulu sebelum ke lokasi, terima kasih</t>
  </si>
  <si>
    <t>KSPPS TUNAS ARTHA MANDIRI</t>
  </si>
  <si>
    <t>ODP-KEP-FF/44 FF/D03/44.01</t>
  </si>
  <si>
    <t>WO063432435</t>
  </si>
  <si>
    <t>|MN02462|MYIA-059938261625/POI/qndi +62 852-3398-1656/0881023811847/tamkepanjen2015@gmail.com</t>
  </si>
  <si>
    <t xml:space="preserve">2026-09-04 08:00:00 | Nama PIC : Bp Andi No HP : 0881023811847 No Alt : - M Janji : 04 Sept 2026 Jam Pasang : Pagi / Siang Note : hubungi pelanggan jika ingin kelokasi </t>
  </si>
  <si>
    <t>HSI Bisnis Basic Bundling OCA Breach Checker Promo H2 2026 Dual Band PSB 70% - 100 Mbps</t>
  </si>
  <si>
    <t>WO063438993</t>
  </si>
  <si>
    <t>WARKOP DIDIK</t>
  </si>
  <si>
    <t>ODP-GDN-FE/06 FE/D01/06.01</t>
  </si>
  <si>
    <t>WO063456227</t>
  </si>
  <si>
    <t>|MN02822|MYIA-073306580902/POI/DIDIK WIYONO/08135131488/smp91440@gmail.com</t>
  </si>
  <si>
    <t>CV. JASA KONSTRUKSI</t>
  </si>
  <si>
    <t>ODP-RTE-FM/95 FM/D02/95.01</t>
  </si>
  <si>
    <t>WO063455652</t>
  </si>
  <si>
    <t>|MN00118|MYIA-072671421945/POI/Pak Teguh/081389965815/teguhppg2@gmail.com</t>
  </si>
  <si>
    <t>2026-09-04 13:00:00 | telp :081389965815 alt : manja : pagi / siang 04/09/2026 hub sebelum kelokasi</t>
  </si>
  <si>
    <t>HSI Bisnis Basic Bundling Netmonk Promo H2 2026 PSB 70% - 150 Mbps</t>
  </si>
  <si>
    <t>CORE INN JUWITA HOTEL</t>
  </si>
  <si>
    <t>ODP-KEP-FB/75 FB/D05/75.01</t>
  </si>
  <si>
    <t>WO063412004</t>
  </si>
  <si>
    <t>|MN01864|MYIA-095093332863/POI/sofie mutia afifah/082142162498/coreinnjuwitahotel@gmail.com</t>
  </si>
  <si>
    <t>2026-09-04 08:00:00 | Tanggal pemasangan : 04 SEPTEMBER JULI 2026 Jam pemasangan : pagi/siang Info Tambahan : Hubungi pelanggan dulu sebelum ke lokasi terima kasih</t>
  </si>
  <si>
    <t>SMK PGRI 1 JOMBANG</t>
  </si>
  <si>
    <t>ODP-JOM-FG/14</t>
  </si>
  <si>
    <t>WO063474278</t>
  </si>
  <si>
    <t>|MN01222|/SMK PGRI 1 JOMBANG/WINBACK 2.0 HSI B2B (1:1) 50MBPS 355RB PSB DISC 70%//smkpgri1jombang@gmail.com/HENDRAWAN NURCAHYONO/81252459102</t>
  </si>
  <si>
    <t>2026-09-04 15:00:00|Nama Pic : HENDRAWAN  No Hp Pic : 081252459102 No alt : - Jam Pemasangan : pagi  Tanggal Pemasangan : 4 September 2026|40951375|MYDITA</t>
  </si>
  <si>
    <t>BERKAH FIBER CELL</t>
  </si>
  <si>
    <t>ODP-MTY-FAM/013 FAM/D01/013.01</t>
  </si>
  <si>
    <t>WO063422905</t>
  </si>
  <si>
    <t>|MN00935|MYIA-082327621123/POI/gilang nafriel/085176707355/gilangnafriel.ineo@gmail.com</t>
  </si>
  <si>
    <t>2026-09-04 08:00:00 | Nama PIC : IBU WULAN No HP : 085176707355 Alt :  M Janji : (JUMAT/4/SEPTEMBER/2026) jam Pasang : 09:00 Note : hubungi pelanggan jika ingin kelokasi</t>
  </si>
  <si>
    <t>Lestari Marketindo Surveitama, PT</t>
  </si>
  <si>
    <t>ODP-PWT-FAE/103</t>
  </si>
  <si>
    <t>WO063423413</t>
  </si>
  <si>
    <t>MD|MYIB-020846418709|SYSTEM|PT. LESTARI MARKETINDO SURVEITAMA|085213361992</t>
  </si>
  <si>
    <t>2026-08-29 08:00:00 | Tanggal pemasangan 28/08/2026  Jam pemasangan : pagi/siang  Info Tambahan : Hubungi pelanggan dulu sebelum ke lokasi. terimakasih</t>
  </si>
  <si>
    <t>- 11_11446;Biaya PSB HSI EBIS Tunai di Depan ~ 11[150000]  - E23015;E23015 ~ ES23 - Perangkat ONT[0]  - E23015~null~44292;E23015||11||Abodemen 0[0]  - E23015~null~E23015_SWONT;SWONT ~ Biaya Sewa ONT ~ E23015[30000]  - E26016;E26016 ~ ES26 - Paket HSI Bisn</t>
  </si>
  <si>
    <t>UPT PUSKESMAS PONJONG I</t>
  </si>
  <si>
    <t>ODP-WNS-FAT/023</t>
  </si>
  <si>
    <t>WO063418408</t>
  </si>
  <si>
    <t>|MN00277|MYIA-033173929239/POI/Anang/085875012427/uptpuskesmasponjong1@yahoo.co.id</t>
  </si>
  <si>
    <t xml:space="preserve">2026-09-04 08:00:00 | M Janji :  04/09/2026 Jam Pasang : Pagi  Note : hubungi pelanggan jika ingin kelokasi </t>
  </si>
  <si>
    <t>PONDOK TAHFIDZ MODERN AL-IMAM</t>
  </si>
  <si>
    <t>ODP-GUR-FF/41 FF/D02/41.01</t>
  </si>
  <si>
    <t>WO063417990</t>
  </si>
  <si>
    <t>MD|MYDB-20260902267896|DC20010/MC20002|PONDOK TAHFIDZ MODERN AL-IMAM|085736666481</t>
  </si>
  <si>
    <t>2026-09-04 08:00:00 | Nama Pic : bu ivanali  No Hp Pic : 085736666481 No alt : - Jam Pemasangan : pagi  Tanggal Pemasangan : 4 September 2026</t>
  </si>
  <si>
    <t>PT. Bangkit Lakuliner Indonesia Genteng Banyuwangi</t>
  </si>
  <si>
    <t>ODP-GEN-FH/04 FH/D02/04.01</t>
  </si>
  <si>
    <t>WO063438517</t>
  </si>
  <si>
    <t>|MN02235|MYIA-094443397969/POI/Muhamad Arif Nurdin /085283300362/arif.nurdin@seindonesia.co.id</t>
  </si>
  <si>
    <t xml:space="preserve">2026-09-04 08:00:00 | Nama PIC:  bp muh arif  No HP: 085283300362 Alt: Tanggal: 4/9/2026 Jam Pasang: Pagi Note: Hubungi sebelum ke lokasi, terimakasih. </t>
  </si>
  <si>
    <t>alamdewa vila</t>
  </si>
  <si>
    <t>ODP-WOS-FAJ/134</t>
  </si>
  <si>
    <t>WO063440522</t>
  </si>
  <si>
    <t>|MC80008|MYIA-051474101781/POI/Wahyu Adi Triyono/082225984777/alamdewadieng@gmail.com</t>
  </si>
  <si>
    <t>2026-08-27 15:00:00 | Jam Pemasangan : 08:00 - 12.00  Tanggal Pemasangan : kamis 27 Agustus 2025  Info Tambahan : Hubungi pelanggan sebelum datang ke lokasi</t>
  </si>
  <si>
    <t>- 11_11446;Biaya PSB HSI EBIS Tunai di Depan ~ 11[150000]  - SP_NOSS;SP_NOSS ~ Internet NOSS Multispeed Network[0]  - SP_NOSS;SP_NOSS ~ Internet NOSS Multispeed Network[0]  - E24058;E24058 ~ ES24 - Paket HSI Bisnis (HSIEF) Khusus Winback[0]  - E24058~null</t>
  </si>
  <si>
    <t>MESS PT ASIA CARBON NUSANTARA</t>
  </si>
  <si>
    <t>VODP-MJE-FC/013</t>
  </si>
  <si>
    <t>WO063435028</t>
  </si>
  <si>
    <t>AMRBS;950225;REG3;PRAMUDIASTUTI AGENG N;081225561924;CP.sherin;081229244702;PAKET PROMO 50MBPS ABN 355K;PT ASIA CARBON NUSANTARA</t>
  </si>
  <si>
    <t>2026-09-01 13:00:00|Nama PIC : Sherin  No HP : 081229244702  Alt :   M Janji : 01/09/2026  Jam Pasang : 08.00 - 13:00   NoteÃ‚Â :  hubungi terlebih dahulu sebelum kelokasi|40981184|MYDITA</t>
  </si>
  <si>
    <t>TOKO ANJANI RS</t>
  </si>
  <si>
    <t>ODP-ALA-FAC/13</t>
  </si>
  <si>
    <t>WO063474838</t>
  </si>
  <si>
    <t>MD|MYDB-20260814265428|SC00001/MC00025|TOKO ANJANI RS|085139051982</t>
  </si>
  <si>
    <t xml:space="preserve">2026-08-17 08:00:00 | Waktu pemasangan : 17 agustus 2026  Jam pemasangan : 08.00 - 12.00  Info Tambahan : Hubungi pelanggan dulu sebelum ke lokasi  terimakasih </t>
  </si>
  <si>
    <t>HUDA ELEKTRONIK</t>
  </si>
  <si>
    <t>ODP-KTS-FK/16 FK/D02/16.01</t>
  </si>
  <si>
    <t>WO063472826</t>
  </si>
  <si>
    <t>|MC20191|MYIA-024201038053/POI/MAS HUDA APRIYADI/085113659851/befaniaalkamora@gmail.com</t>
  </si>
  <si>
    <t xml:space="preserve">2026-09-04 13:00:00 | Nama : ibu nida No HP : 085113659851 No Alternatif : M Janji : 04/09/2026 Jam Pasang : Pagi NoteÃ‚Â :  Hubungi terlebih dahulu sebelum ke lokasi </t>
  </si>
  <si>
    <t>DLG</t>
  </si>
  <si>
    <t>CV. TANEKO TOWAN JAYA</t>
  </si>
  <si>
    <t>ODP-DLG-FB/041 FB/D04/041.01</t>
  </si>
  <si>
    <t>WO063473493</t>
  </si>
  <si>
    <t>|MN00951|MYIA-076377966193/POI/EDI PARWANTA/08112649979/eddy_parwanta@yahoo.com</t>
  </si>
  <si>
    <t>2026-09-04 13:00:00 | Nama PIC : bapak edi No HP : 08112649979 Alt :  M Janji : (JUMAT/4/SEPTEMBER/2026) jam Pasang : 09:00 Note : hubungi pelanggan jika ingin kelokasi</t>
  </si>
  <si>
    <t>DELANGGU</t>
  </si>
  <si>
    <t>WH ERABLUE KEDIRI</t>
  </si>
  <si>
    <t>ODP-KDI-FAB/25</t>
  </si>
  <si>
    <t>WO063467550</t>
  </si>
  <si>
    <t>|MN00843|MYIA-068040966897/POI/HASBIBINTARO SHIDDIQ/081249549394/nextperdanaone@gmail.com</t>
  </si>
  <si>
    <t>WO063473978</t>
  </si>
  <si>
    <t>|MN01222|/SMK PGRI 1 JOMBANG/WINBACK 2.0 HSI B2B (1:1) 50MBPS 355RB PSB DISC 70%//smkpgri1jombang@gmail.com/HENDRAWAN NURCAHYONO/8125245910</t>
  </si>
  <si>
    <t>2026-09-04 15:00:00|Nama Pic : bp HENDRAWAN  No Hp Pic : 081252459102 No alt : - Jam Pemasangan : siang  Tanggal Pemasangan : 4 September 2026|40951375|MYDITA</t>
  </si>
  <si>
    <t>- SP_NOSS;SP_NOSS ~ Internet NOSS Multispeed Network[0]  - SP_NOSS;SP_NOSS ~ Internet NOSS Multispeed Network[0]  - E25060;E25060 ~ ES25 - Paket HSI Bisnis (HSIE) Khusus Winback 2.0[0]  - E25060~null~E25060_UNL;UNL ~ Internet-Link Unlimited Internet Usage</t>
  </si>
  <si>
    <t>ODP-BBA-FAP/06</t>
  </si>
  <si>
    <t>WO063435029</t>
  </si>
  <si>
    <t>2026-09-02 08:00:00 | Jam Pemasangan : 08:00 - 12.00  Tanggal Pemasangan : RABU 02 SEPTEMBER 2026  Info Tambahan : Hubungi pelanggan sebelum datang ke lokasi</t>
  </si>
  <si>
    <t>CV SINAR UTAMA</t>
  </si>
  <si>
    <t>ODP-SBW-FBB/60</t>
  </si>
  <si>
    <t>WO063485178</t>
  </si>
  <si>
    <t>|MN02367|MYIA-086038268381/POI/GABRIELLA KRISNA SAPUTRA/087773311777/nadialasmitasari49@gmail.com</t>
  </si>
  <si>
    <t>2026-08-30 15:00:00 | Jam Pemasangan : siang   Tanggal Pemasangan : 30 Agustus 2026  Note : Mohon Hub Pelanggan dulu sebelum ke lokasi, terima kasih.</t>
  </si>
  <si>
    <t>SMPN 1 BANGSRI</t>
  </si>
  <si>
    <t>ODP-BAN-FE/083</t>
  </si>
  <si>
    <t>WO063439000</t>
  </si>
  <si>
    <t>|MC60115|MYIA-099811139398/POI/MUHAMMAD SIROJUDDIN/082234550061/bangsrismpn@gmail.com</t>
  </si>
  <si>
    <t xml:space="preserve">2026-08-31 15:00:00 | M Janji : 31 Agustus 2026  Jam Pasang : Pagi / Siang  Note : hubungi pelanggan jika ingin kelokasi  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</si>
  <si>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E25061;E25061 ~ ES25 </t>
  </si>
  <si>
    <t>ODP-MYR-FCV/44</t>
  </si>
  <si>
    <t>WO063438738</t>
  </si>
  <si>
    <t>2026-09-03 15:00:00 | Tanggal pemasangan : 02/09/2026  Jam pemasangan : pagi/siang  Info Tambahan : Hubungi pelanggan dulu sebelum ke lokasi  terima kasih.</t>
  </si>
  <si>
    <t>WO063421580</t>
  </si>
  <si>
    <t>|MN02631|PAK YOGA /087850087611/spemecutan@gmail.com</t>
  </si>
  <si>
    <t>2026-09-01 13:00:00|Tanggal : 1 September 2026  Jam : siang  Hubungi pelanggan sebelum ke lokasi |40900827|MYDITA</t>
  </si>
  <si>
    <t>Ritual ramboo tattoo</t>
  </si>
  <si>
    <t>ODP-SGG-FCLG/17</t>
  </si>
  <si>
    <t>WO063483632</t>
  </si>
  <si>
    <t>|MC40071|MYIA-098834285276/POI/Hari sugianto/081999432044/sugiantoh461@gmail.com</t>
  </si>
  <si>
    <t xml:space="preserve">2026-08-29 13:00:00 | Nama PIC : bapa hari  No HP : 081999432044  No Alternatif : 081339527856  M Janji : 27/07/2026  Jam Pasang : Pagi  NoteÃ‚Â :  Hubungi terlebih dahulu sebelum ke lokasi  </t>
  </si>
  <si>
    <t>Warung kopi</t>
  </si>
  <si>
    <t>ODP-PON-FAN/52</t>
  </si>
  <si>
    <t>WO063437528</t>
  </si>
  <si>
    <t>MD|MYIB-030090866922|SYSTEM|Warkop jagat wande|082335300426</t>
  </si>
  <si>
    <t xml:space="preserve">2026-09-04 08:00:00 | Nama PIC : Bp Debi No HP : 082335300426 No Alt : - M Janji : 04 Sept 2026 Jam Pasang : Pagi / Siang Note : hubungi pelanggan jika ingin kelokasi </t>
  </si>
  <si>
    <t>SAMBIT SUMOROTO</t>
  </si>
  <si>
    <t>HSI Bisnis Khusus Winback 3.0 PSB 70% - 50 Mbps</t>
  </si>
  <si>
    <t>WO063420892</t>
  </si>
  <si>
    <t>2026-09-01 15:00:00|M Janji : 1/09/2026  Jam Pasang : 08.00 - 13:00   NoteÃ‚Â :  hubungi terlebih dahulu sebelum kelokasi |40981182|MYDITA</t>
  </si>
  <si>
    <t>ALAYDRUS COLLECTION OFFICIAL</t>
  </si>
  <si>
    <t>ODP-PSN-FAQ/15</t>
  </si>
  <si>
    <t>WO063443132</t>
  </si>
  <si>
    <t>|MN01982|/ALAYDRUS COLLECTION OFFICIAL /WINBACK 2.0 HSI B2B (1:1) 100MBPS 535RB PSB DISC 70%/PSN/Alaydrus_abaya04@gmail.com/RIZKYA SALSABILA/85791418174</t>
  </si>
  <si>
    <t>2026-09-04 11:00:00|Nama PIC:  BU RIZKIA No HP: 085791418174 Alt: Tanggal: 4/9/2026 Jam Pasang: Siang Note: Hubungi sebelum ke lokasi, terimakasih. |40931149|MYDITA</t>
  </si>
  <si>
    <t>ODP-MYR-FGT/14</t>
  </si>
  <si>
    <t>WO063466722</t>
  </si>
  <si>
    <t>|MN00843|MYIA-024836931034/POI/HASBIBINTARO SHIDDIQ/081249549394/nextperdanaone@gmail.com</t>
  </si>
  <si>
    <t>2026-08-28 15:00:00 |   M Janji : (28/08/2026)  jam Pasang : 09:00  Note : hubungi pelanggan jika ingin kelokasi</t>
  </si>
  <si>
    <t>ODP-TLW-FH/66</t>
  </si>
  <si>
    <t>WO063465240</t>
  </si>
  <si>
    <t xml:space="preserve">2026-09-02 13:00:00 | Jam pemasangan : 12.00  Info Tambahan : Hubungi pelanggan dulu sebelum ke lokasi  terimakasih   </t>
  </si>
  <si>
    <t>Ud mufasa</t>
  </si>
  <si>
    <t>ODP-TLW-FD/08</t>
  </si>
  <si>
    <t>WO063485512</t>
  </si>
  <si>
    <t>MD|MYDB-20260831267628|SC00001/MC00149|Ud mufasa|082341440231</t>
  </si>
  <si>
    <t>2026-09-01 15:00:00 | Tanggal pemasangan : 01/09/2026  Jam pemasangan : siang  Info Tambahan : Hubungi pelanggan dulu sebelum ke lokasi  terima kasih.</t>
  </si>
  <si>
    <t>ODP-SAP-FAA/18</t>
  </si>
  <si>
    <t>WO063464723</t>
  </si>
  <si>
    <t xml:space="preserve">2026-09-02 08:00:00 | No HP : 081994514954  Alt :   M Janji : 2/09/2026  Jam Pasang : 08.00 - 13:00   NoteÃ‚Â :  hubungi terlebih dahulu sebelum kelokasi </t>
  </si>
  <si>
    <t>Toko Senang</t>
  </si>
  <si>
    <t>ODP-PYA-FAT/03</t>
  </si>
  <si>
    <t>WO063444509</t>
  </si>
  <si>
    <t>MD|MYDB-20260903267919|SC00001/MC00046|Toko Senang|082144554312</t>
  </si>
  <si>
    <t>GNK</t>
  </si>
  <si>
    <t>PT.DONGGUAN MEISHUO FASTENER INDONESIA</t>
  </si>
  <si>
    <t>ODP-GNK-FT/020 FT/D02/020.01</t>
  </si>
  <si>
    <t>WO063425673</t>
  </si>
  <si>
    <t>|MC60105|MYIA-029430108290/POI/DESTARITA SETYA PRATIDHINA/0882008011947/delt4.p10@gmail.com</t>
  </si>
  <si>
    <t>2026-09-04 08:00:00 | Nama Pic : bu DESTARITA  No Hp Pic : 0882008011947 No alt : - Jam Pemasangan : pagi  Tanggal Pemasangan : 4 September 2026</t>
  </si>
  <si>
    <t>NADIA HOMESTAY</t>
  </si>
  <si>
    <t>ODP-EMP-FAA/18</t>
  </si>
  <si>
    <t>WO063456573</t>
  </si>
  <si>
    <t>MD|MYDB-20260828267420|DN00001/MN01595|NADIA HOMESTAY|08871315642</t>
  </si>
  <si>
    <t>2026-08-30 08:00:00 | Waktu pemasnagan : 29 Agustus 2026  Jam pemasangan : 08.00 - 12.00  Mohon hubungi pelanggan sebelum ke lokasi   Terima kasih</t>
  </si>
  <si>
    <t>ODP-PRN-FAE/001</t>
  </si>
  <si>
    <t>WO063456343</t>
  </si>
  <si>
    <t xml:space="preserve">2026-09-02 08:00:00 | Jam pemasangan : 12.00  Info Tambahan : Hubungi pelanggan dulu sebelum ke lokasi  terimakasih   </t>
  </si>
  <si>
    <t>SMP NEGERI 1 SIDOARJO</t>
  </si>
  <si>
    <t>ODP-SDA-FCX/09</t>
  </si>
  <si>
    <t>WO063487314</t>
  </si>
  <si>
    <t>AMRBS/405529/YULYAN MAHARTA SAVIAR/R3/JATIM TIMUR/WINBACK 2.0 HSI B2B (1:2) 50MBPS 320RB PSB DISC 70%/MATNURI, S.PD, MM. /smpn1sidoarjo@yahoo.co.id</t>
  </si>
  <si>
    <t>2026-09-04 15:00:00|Tanggal pemasangan : 04/09/2026 Jam pemasangan : siang Info Tambahan : Hubungi pelanggan dulu sebelum ke lokasi terima kasih.|40941148|MYDITA</t>
  </si>
  <si>
    <t>KLINIK HERBA MEDIKA</t>
  </si>
  <si>
    <t>ODP-TRE-FAA/03 FAA/D01/03.01</t>
  </si>
  <si>
    <t>WO063451402</t>
  </si>
  <si>
    <t>MD|MYDB-20260903267913|DC20002/MC20039|KLINIK HERBA MEDIKA|085178113566</t>
  </si>
  <si>
    <t xml:space="preserve">2026-09-04 13:00:00 | Nama PIC : Bp Jeri No HP : 085178113566 No Alt : - M Janji : 04 Sept 2026 Jam Pasang : Pagi / Siang Note : hubungi pelanggan jika ingin kelokasi </t>
  </si>
  <si>
    <t>NEKA SEMARANG MULAWARMAN</t>
  </si>
  <si>
    <t>ODP-BMK-FY/040</t>
  </si>
  <si>
    <t>WO063441306</t>
  </si>
  <si>
    <t>|MN02054|MYIA-080739152751/POI/Ayu putri angreani kusanto/08990794495/anext213@gmail.com</t>
  </si>
  <si>
    <t>2026-08-14 15:00:00 | Tanggal pemasangan: 14/08/2026  Jam pemasangan : pagi / siang  Info Tambahan : Hubungi pelanggan dulu sebelum ke lokasi  terima kasih.</t>
  </si>
  <si>
    <t>WO063412583</t>
  </si>
  <si>
    <t>|MN01864|MYIA-039810716236/POI/SOFIE MUTIA AFIFAH/082142162498/coreinnjuwitahotel@gmail.com</t>
  </si>
  <si>
    <t>ODP-KBU-FEH/07</t>
  </si>
  <si>
    <t>WO063457613</t>
  </si>
  <si>
    <t>2026-09-03 10:00:00|Nama PIC:  BU FEBRI   No HP: 08137840545  Alt:  Tanggal: 3/9/2026  Jam Pasang: 10.00  Note: Hubungi sebelum ke lokasi, terimakasih. |40931149|MYDITA</t>
  </si>
  <si>
    <t>PT. MULYA ANDALAN FOOD</t>
  </si>
  <si>
    <t>ODP-JGO-FB/101</t>
  </si>
  <si>
    <t>WO063479898</t>
  </si>
  <si>
    <t>MD|MYIB-042036839316|SYSTEM|PT MULYA ANDALAN FOOD|08895117052</t>
  </si>
  <si>
    <t>2026-09-04 08:00:00|Tanggal Pemasangan : 04 September 2026  Jam Pemasangan : 08:00 15:00  Info Tambahan : Hubungi pelanggan dulu sebelum ke lokasi terimakasih|40010577|MYDITA</t>
  </si>
  <si>
    <t>- 11_11446;Biaya PSB HSI EBIS Tunai di Depan ~ 11[150000]  - E23015;E23015 ~ ES23 - Perangkat ONT[0]  - E23015~null~44292;E23015||11||Abodemen 0[0]  - E23015~null~E23015_SWONTDUALB;SWONTDUALB ~ Biaya Sewa ONT Dual Band ~ E23015[50000]  - SP_NOSS;SP_NOSS ~</t>
  </si>
  <si>
    <t>PT ADITALENTA KUKUH SEDASA</t>
  </si>
  <si>
    <t>ODP-MJS-FU/38</t>
  </si>
  <si>
    <t>WO063473279</t>
  </si>
  <si>
    <t>2026-09-04 15:00:00|Nama : bapa andik No HP : 081235284788 No Alternatif : M Janji : 04/09/2026 Jam Pasang : Pagi NoteÃ‚Â :  Hubungi terlebih dahulu sebelum ke lokasi |40951377|MYDITA</t>
  </si>
  <si>
    <t>GAMES ON LINE KHALIS</t>
  </si>
  <si>
    <t>ODP-BOW-FX/80 FX/D07/80.01</t>
  </si>
  <si>
    <t>WO063495867</t>
  </si>
  <si>
    <t>MD|MYDB-20260902267878|DC30008/MC30183|GAMES ON LINE KHALIS|085124029949</t>
  </si>
  <si>
    <t>TOKO MASTONI</t>
  </si>
  <si>
    <t>ODP-SGG-FAW/13</t>
  </si>
  <si>
    <t>WO063428162</t>
  </si>
  <si>
    <t>MD|MYDB-20260829267483|DN00001/MN01272|TOKO MASTONI|085367338987</t>
  </si>
  <si>
    <t>2026-09-01 13:00:00 | Nama : BP IWAN SUNARYA   No Hp : 085367338987  No Alt :   Tgl Pemasangan : 01 September 2026  Interval : PAGI   Note : Hubungi pelanggan terlebih dahulu</t>
  </si>
  <si>
    <t>WARUNG SEMBAKO BERKAH</t>
  </si>
  <si>
    <t>ODP-TUN-FN/02</t>
  </si>
  <si>
    <t>WO063431125</t>
  </si>
  <si>
    <t>|MN02332|/WARUNG SEMBAKO BERKAH/WINBACK 2.0 HSI B2B (1:1) 50MBPS 355RB PSB DISC 70%//reynaputricandrarini@gmail.com/IGY CANDRA MAULANA/088994004051088803763614</t>
  </si>
  <si>
    <t>2026-09-04 08:00:00|Nama PIC : ibu tri lestari No HP : 088994004051 Alt :  M Janji : (JUMAT/4/SEPTEMBER/2026) jam Pasang : 09:00 Note : hubungi pelanggan jika ingin kelokasi|40961371|MYDITA</t>
  </si>
  <si>
    <t>NYONYA KAYA 2</t>
  </si>
  <si>
    <t>ODP-MOJ-FK/46</t>
  </si>
  <si>
    <t>WO063429859</t>
  </si>
  <si>
    <t xml:space="preserve">|MN02084|/NYONYA KAYA 2/WINBACK 2.0 HSI B2B (1:1) 50MBPS 355RB PSB DISC 70%//yuestohutama@gmail.com/YUESTO ILHAM PUTRA HUTAMA/82232255577  </t>
  </si>
  <si>
    <t>2026-09-04 08:00:00|Tanggal pemasangan: 04/09/2026 Jam pemasangan : pagi / siang Info Tambahan : Hubungi pelanggan dulu sebelum ke lokasi terima kasih.|40921089|MYDITA</t>
  </si>
  <si>
    <t>TOKO SRC BU PRAPTI</t>
  </si>
  <si>
    <t>ODP-PAE-FS/33 FS/D01/33.01</t>
  </si>
  <si>
    <t>WO063417786</t>
  </si>
  <si>
    <t>|MC20003|MYIA-014516746288/POI/MUCHAMAD PRASETYO /085607503700/tokobuprapti1@gmail.com</t>
  </si>
  <si>
    <t>2026-09-04 08:00:00 | Nama : BU YULIANI (KAKAK) No Hp : 085607503700 No Alt :  Tgl Pemasangan : 04 September 2026 Interval : PAGI  Note : Hubungi pelanggan terlebih dahulu</t>
  </si>
  <si>
    <t>SMP KATOLIK FRATERAN CELAKET 21</t>
  </si>
  <si>
    <t>WO063413142</t>
  </si>
  <si>
    <t>|MN00398|MYIA-005635907521/POI/PAULUS BANGGUR/087873866544/susatyoheri54@gmail.com</t>
  </si>
  <si>
    <t xml:space="preserve">2026-09-04 08:00:00 | Jam Pemasangan : 08:00 - 12.00 Tanggal Pemasangan : KAMIS 03 SEPTEMBER 2026 Info Tambahan : Hubungi pelanggan sebelum datang ke lokasi </t>
  </si>
  <si>
    <t>UPT SD NEGERI 1 GRESIK RUANG GURU</t>
  </si>
  <si>
    <t>WO063412928</t>
  </si>
  <si>
    <t>MD|MYDB-20260901267722|DN00001/MN02100|UPT SD NEGERI 1 GRESIK RUANG GURU|085755803388</t>
  </si>
  <si>
    <t>2026-09-07 11:00:00 | Nama PIC : Anis  No HP : 085755803388 Alt :  M Janji : 02/09/2026 Jam Pasang : 08.00  - 13:00  NoteÃ‚Â :  hubungi terlebih dahulu sebelum ke lokasi, terima kasih.</t>
  </si>
  <si>
    <t>ODP-KBU-FDR/13</t>
  </si>
  <si>
    <t>WO063437962</t>
  </si>
  <si>
    <t>2026-09-04 15:00:00|Jam pemasangan : 08.00 - 12.00 Waktu pemasangan : 4 September 2026 Info Tabaha : Hubungi pelanggan dulu sebelum ke lokasi terimakasih |40971401|MYDITA</t>
  </si>
  <si>
    <t>ODP-SMJ-FG/78</t>
  </si>
  <si>
    <t>WO063434162</t>
  </si>
  <si>
    <t>2026-09-04 08:00:00|Jam pemasangan : 12.00 Info Tambahan : Hubungi pelanggan dulu sebelum ke lokasi terimakasih |40951377|MYDITA</t>
  </si>
  <si>
    <t>WO063429479</t>
  </si>
  <si>
    <t>ODP-KBU-FGF/070</t>
  </si>
  <si>
    <t>ODP-BTL-FBY/011</t>
  </si>
  <si>
    <t>ODP-BJR-FAA/021</t>
  </si>
  <si>
    <t>BRB</t>
  </si>
  <si>
    <t>SDN SIDAMULYA 02 WANASARI</t>
  </si>
  <si>
    <t>ODP-BRB-FAH/008 FAH/D01/008.01</t>
  </si>
  <si>
    <t>WO063426276</t>
  </si>
  <si>
    <t>|MN00292|MYIA-007995257607/POI/M. J. M. KHADAFI/082138248110/mjm041@guru.sd.belajar.id</t>
  </si>
  <si>
    <t>TRANS AUTOCARE</t>
  </si>
  <si>
    <t>ODP-GOD-FAF/064 FAF/D04/064.01</t>
  </si>
  <si>
    <t>WO063422995</t>
  </si>
  <si>
    <t>|MC80046|MYIA-003855194008/POI/SARJONO/085726398396/sarjono200281@gmail.com</t>
  </si>
  <si>
    <t xml:space="preserve">2026-09-04 08:00:00 | Nama PIC : Bp Sarjono No HP : 085726398396 No Alt : - M Janji : 04 Sept 2026 Jam Pasang : Pagi / Siang Note : hubungi pelanggan jika ingin kelokasi </t>
  </si>
  <si>
    <t>MBI AMANATUL UMMAH</t>
  </si>
  <si>
    <t>ODP-PCT-FA/16</t>
  </si>
  <si>
    <t>WO063447405</t>
  </si>
  <si>
    <t>|MN02783|/MBI AMANATUL UMMAH/WINBACK HSI B2B + NETMONK + OCA BREACH CHECKER (1:1) 300MBPS 1,306,5RB PSB DISC 70%//guru.mbiau@gmail.com/PURNOMO ARY KUSUMO/82233488055</t>
  </si>
  <si>
    <t>2026-09-04 11:00:00|Nama :  bapa purnomo No HP : 082233488055 No Alternatif : M Janji : 04/09/2026 Jam Pasang : Pagi NoteÃ‚Â :  Hubungi terlebih dahulu sebelum ke lokasi |40951377|MYDITA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</si>
  <si>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E23080</t>
  </si>
  <si>
    <t>PT. BUANA INDO RAYA</t>
  </si>
  <si>
    <t>ODP-TOP-FC/114</t>
  </si>
  <si>
    <t>WO063428098</t>
  </si>
  <si>
    <t>|MN02658| IBU AYU SRI/087860598466/spbu.bali.54.801.52@gmail.com</t>
  </si>
  <si>
    <t>2026-09-04 08:00:00|Tanggal Pemasangan : 04 September 2026 Jam Pemasangan : 08:00 15:00 Info Tambahan : Hubungi pelanggan dulu sebelum ke lokasi terimakasih|40010577|MYDITA</t>
  </si>
  <si>
    <t>Ruang Admin EJM Vapestore Retail &amp; Distribution</t>
  </si>
  <si>
    <t>ODP-OSP-FDA/74 FDA/D05/74.01</t>
  </si>
  <si>
    <t>WO063419673</t>
  </si>
  <si>
    <t>|MN00365|MYIA-073942385963/POI/Peter Kontantinus Ma/0881038265101/rdwnedison@gmail.com</t>
  </si>
  <si>
    <t>KOPERASI SIDO MANDIRI</t>
  </si>
  <si>
    <t>ODP-WGI-FG/69 FG/D06/69.01</t>
  </si>
  <si>
    <t>WO063419483</t>
  </si>
  <si>
    <t>MD|MYDB-20260902267867|DC20015/MC20183|KOPERASI SIDO MANDIRI|085730214730</t>
  </si>
  <si>
    <t>2026-09-04 08:00:00 | Nama : BP ARIF PRASETYO No Hp : 085730214730 No Alt :  Tgl Pemasangan : 04 September 2026 Interval : PAGI  Note : Hubungi pelanggan terlebih dahulu</t>
  </si>
  <si>
    <t>PT. NUSA PRIMA MOTOR</t>
  </si>
  <si>
    <t>ODP-OSP-FG/02 FG/D01/02.01</t>
  </si>
  <si>
    <t>WO063439840</t>
  </si>
  <si>
    <t>MD|MYDB-20260903267920|DC40005/MC40050|PT. NUSA PRIMA MOTOR|081339003150</t>
  </si>
  <si>
    <t xml:space="preserve">2026-09-04 08:00:00 | Jam Pemasangan : 08:00 - 12.00 Tanggal Pemasangan : JUMAT 04 SEPTEMBER 2026 Info Tambahan : Hubungi pelanggan sebelum datang ke lokasi </t>
  </si>
  <si>
    <t>PUSKESMAS PUCUK</t>
  </si>
  <si>
    <t>ODP-SDD-FAB/19 FAB/D01/19.01</t>
  </si>
  <si>
    <t>WO063435054</t>
  </si>
  <si>
    <t>MD|MYDB-20260902267886|DN00001/MN00216|PUSKESMAS PUCUK|085843110960</t>
  </si>
  <si>
    <t>2026-09-04 10:00:00 | Tanggal pemasangan : 04 SEPTEMBER JULI 2026 Jam pemasangan : pagi/siang Info Tambahan : Hubungi pelanggan dulu sebelum ke lokasi terima kasih</t>
  </si>
  <si>
    <t>PLANET GAME ONLINE</t>
  </si>
  <si>
    <t>ODP-JGO-FD/16 FD/D03/16.01</t>
  </si>
  <si>
    <t>WO063434613</t>
  </si>
  <si>
    <t>|MN00264|MYIA-055219135637/POI/muhammad mansur/085647043448/penadmamad@gmail.com</t>
  </si>
  <si>
    <t>2026-09-04 08:00:00 | Nama PIC : bapak mansur No HP : 085647043448 Alt :  M Janji : (JUMAT/4/SEPTEMBER/2026) jam Pasang : 09:00 Note : hubungi pelanggan jika ingin kelokasi</t>
  </si>
  <si>
    <t>PT AVIATAMA JAYA INDONESIA</t>
  </si>
  <si>
    <t>ODP-KRN-FP/19</t>
  </si>
  <si>
    <t>WO063441237</t>
  </si>
  <si>
    <t>|MN01222|/PT AVIATAMA JAYA INDONESIA/WINBACK HSI B2B + NETMONK (1:1) 200MBPS 946,1RB PSB DISC 70%//iran@mydmc.co.id/IRAN FAHMI SETIAWAN/82230508150</t>
  </si>
  <si>
    <t>2026-09-04 08:00:00|Jam Pemasangan : 08:00 - 12.00 Tanggal Pemasangan : JUMAT 04 SEPTEMBER 2026 Info Tambahan : Hubungi pelanggan sebelum datang ke lokasi |40000798|MYDITA</t>
  </si>
  <si>
    <t>CENDEKIA KOST</t>
  </si>
  <si>
    <t>ODP-MSP-FC/43 FC/D04/43.01</t>
  </si>
  <si>
    <t>WO063421985</t>
  </si>
  <si>
    <t>|MC20208|MYIA-000205817349/POI/YOGA SAMODRA PANJAITAN/08125545999/ocywidyaa@gmail.com</t>
  </si>
  <si>
    <t xml:space="preserve">2026-09-04 08:00:00 | Nama PIC : Bp Yoga No HP : 08125545999 No Alt : - M Janji : 04 Sept 2026 Jam Pasang : Pagi / Siang Note : hubungi pelanggan jika ingin kelokasi </t>
  </si>
  <si>
    <t>KOPI MASSE</t>
  </si>
  <si>
    <t>ODP-PEC-FA/110 FA/D09/110.01</t>
  </si>
  <si>
    <t>WO063420933</t>
  </si>
  <si>
    <t>|MC60028|MYIA-027342953783/POI/Malik Ibrahim/089502545830/rr0288277@gmail.com</t>
  </si>
  <si>
    <t>2026-09-04 08:00:00 | Nama Pic : bp Malik Ibrahim No Hp Pic : 089502545830 No alt : - Jam Pemasangan : pagi  Tanggal Pemasangan : 4 September 2026</t>
  </si>
  <si>
    <t>IRWAN POULTRYSHOP</t>
  </si>
  <si>
    <t>ODP-JGO-FD/26 FD/D05/26.01</t>
  </si>
  <si>
    <t>WO063438336</t>
  </si>
  <si>
    <t>|MN00264|MYIA-028026033943/POI/irwan mawashi/081222255576/irwan.mawashi@gmail.com</t>
  </si>
  <si>
    <t>HSI Bisnis Bundling OCA Breach Checker Promo 2026 Dual Band PSB 70% - 100 Mbps</t>
  </si>
  <si>
    <t>WARKOP KOK GITU</t>
  </si>
  <si>
    <t>ODP-BKL-FCD/04 FCD/D01/04.01</t>
  </si>
  <si>
    <t>WO063436818</t>
  </si>
  <si>
    <t>|MC20057|MYIA-035270221775/POI/Abil Fatah N/087766611999/afatahn212121@gmail.com</t>
  </si>
  <si>
    <t>2026-09-04 08:00:00 | Nama Pic : bp Abil  No Hp Pic : 08139180764 No alt : - Jam Pemasangan : pagi  Tanggal Pemasangan : 4 September 2026</t>
  </si>
  <si>
    <t>MITRA KASIH PERKASA SERANGAN</t>
  </si>
  <si>
    <t>ODP-BNO-FE/01</t>
  </si>
  <si>
    <t>WO063431121</t>
  </si>
  <si>
    <t>|MN00737|/CP PAK KRISNA ADI/081353357623/project@mkpmobile.com</t>
  </si>
  <si>
    <t>2026-09-04 08:00:00|Nama Pic : bp krisna  No Hp Pic : 081353357623 No alt : - Jam Pemasangan : pagi  Tanggal Pemasangan : 4 September 2026|40951375|MYDITA</t>
  </si>
  <si>
    <t>RUMAH ACHI</t>
  </si>
  <si>
    <t>ODP-SLI-FB/119 FB/D10/119.01</t>
  </si>
  <si>
    <t>WO063441033</t>
  </si>
  <si>
    <t>|MN00238|MYIA-087617609328/POI/LASTI/081575047909/rumahkakakachi@gmail.com</t>
  </si>
  <si>
    <t>TOKO RENNY</t>
  </si>
  <si>
    <t>ODP-NWI-FK/09</t>
  </si>
  <si>
    <t>WO063458606</t>
  </si>
  <si>
    <t>|MN00265|MYIA-023961566656/POI/PANGESTUTI RENNY D/085177126011/tutirenny5@gmail.com</t>
  </si>
  <si>
    <t>HSI Bisnis Bundling OCA Breach Checker Promo 2026 PSB 70% - 200 Mbps</t>
  </si>
  <si>
    <t>WeStore</t>
  </si>
  <si>
    <t>ODP-PWT-FN/023 FN/D04/023.01</t>
  </si>
  <si>
    <t>WO063413468</t>
  </si>
  <si>
    <t>|MC00213|MYIA-017420727981/POI/THOHA NUR FATA/089649227366/tohanurfata04@gmail.com</t>
  </si>
  <si>
    <t xml:space="preserve">2026-09-04 08:00:00 | Nama PIC : Bp Thoha No HP : 089649227366 No Alt : - M Janji : 03 Sept 2026 Jam Pasang : Pagi / Siang Note : hubungi pelanggan jika ingin kelokasi </t>
  </si>
  <si>
    <t>ODP-BJR-FJ/146</t>
  </si>
  <si>
    <t>WO063425513</t>
  </si>
  <si>
    <t>2026-09-04 08:00:00|Nama PIC : Ibu Aeni No HP : 081917225799 No Alt : - M Janji : 04 Sept 2026 Jam Pasang : Pagi / Siang Note : hubungi pelanggan jika ingin kelokasi |40951378|MYDITA</t>
  </si>
  <si>
    <t>Follow Up Revoke Completed, New Order ID : SC1002569416</t>
  </si>
  <si>
    <t>Follow Up Revoke Completed, New Order ID : SC1002569811</t>
  </si>
  <si>
    <t>Follow Up Revoke Completed, New Order ID : SC1002570046</t>
  </si>
  <si>
    <t>Follow Up Revoke Completed, New Order ID : SC1002569315</t>
  </si>
  <si>
    <t>Follow Up Revoke Completed, New Order ID : SC1002570033</t>
  </si>
  <si>
    <t>Follow Up Revoke Completed, New Order ID : SC1002569762</t>
  </si>
  <si>
    <t>Follow Up Revoke Completed, New Order ID : SC1002571162</t>
  </si>
  <si>
    <t>KANTOR SADAR WISATA</t>
  </si>
  <si>
    <t>ODP-RTE-FS/04 FS/D01/04.01</t>
  </si>
  <si>
    <t>WO063476387</t>
  </si>
  <si>
    <t>|MN02681|MYIA-068272079556/POI/YOANITA TEOVILA NATALI TEMBOT/081239847959/yoanithateovila@gmail.com</t>
  </si>
  <si>
    <t>Provisioning Failed|WFM|INF009231652|PCP_-8.6074547,120.46210330000001_INPUT CABUT</t>
  </si>
  <si>
    <t>HSI Bisnis Khusus Winback PSB 70% - 75 Mbps</t>
  </si>
  <si>
    <t>Provisioning Failed|WFM|INF009230359|TOJ_-8.1394275,112.203942_KENDALA : Jarak ke odp terdekat unspec (400m), alternative tdk</t>
  </si>
  <si>
    <t>97 | SIBEL - CANCEL COMPLETE</t>
  </si>
  <si>
    <t xml:space="preserve">oleh DAVID RAMDHANI ABDULLAH </t>
  </si>
  <si>
    <t>Order dicancel oleh DAVID RAMDHANI ABDULLAH remark : cancel indikasi reseler  response : transactionID : SC1002569330| AccountID CA :  | Order is published.</t>
  </si>
  <si>
    <t>CV. SAKTI ARSHA TEKNO</t>
  </si>
  <si>
    <t>ODP-KRN-FAF/54 FAF/D04/54.01</t>
  </si>
  <si>
    <t>WO063682670</t>
  </si>
  <si>
    <t>|MC20240|MYIA-046263039628/POI/FAKHRUDDIN &amp; 39;AINI/085151984505/fakhruddinaini@tmails.net</t>
  </si>
  <si>
    <t>2026-09-07 11:00:00 | Tanggal pemasangan : 07 SEPTEMBER JULI 2026 Jam pemasangan : pagi/siang Info Tambahan : Hubungi pelanggan dulu sebelum ke lokasi terima kasih</t>
  </si>
  <si>
    <t>HSI Bisnis Bundling Netmonk Promo H2 2026 PSB 70% - 200 Mbps</t>
  </si>
  <si>
    <t>MULYO LESTARI SWALAYAN</t>
  </si>
  <si>
    <t>ODP-KRN-FAF/57 FAF/D03/57.01</t>
  </si>
  <si>
    <t>WO063624688</t>
  </si>
  <si>
    <t>|MC20240|MYIA-045943626303/POI/DR. UMRIYA RETNOWATI TRI ANINGSIH/08113535966/umriyaretnowatitrianingsih@tmails.net</t>
  </si>
  <si>
    <t xml:space="preserve">2026-09-06 11:00:00 | Jam pemasangan : 08.00 - 12.00 Waktu pemasangan : 4 September 2026 Info Tabaha : Hubungi pelanggan dulu sebelum ke lokasi terimakasih </t>
  </si>
  <si>
    <t>HSI Bisnis Bundling Netmonk Promo H2 2026 PSB 70% - 100 Mbps</t>
  </si>
  <si>
    <t>SMP Negeri 2 slahung</t>
  </si>
  <si>
    <t>ODP-SLH-FA/23 FA/D04/23.01</t>
  </si>
  <si>
    <t>WO063624370</t>
  </si>
  <si>
    <t>MD|MYDB-20260903267914|DN00001/MN02053|SMP Negeri 2 slahung|082330250537</t>
  </si>
  <si>
    <t>2026-09-07 08:00:00 | Nama PIC : Bp Hanafi No HP : 082330250537 No Alt : - M Janji :  07 Sept  2026 Jam Pasang : Pagi / Siang Note : hubungi pelanggan jika ingin kelokasi</t>
  </si>
  <si>
    <t>HSI Bisnis Bundling OCA Breach Checker Promo H2 2026 Dual Band PSB 70% - 100 Mbps</t>
  </si>
  <si>
    <t>Toko Mbak Anis</t>
  </si>
  <si>
    <t>ODP-POS-FD/12 FD/D02/12.01</t>
  </si>
  <si>
    <t>WO063629299</t>
  </si>
  <si>
    <t>MD|MYDB-20260905268072|DC20002/MC20039|Toko Mbak Anis|081238097293</t>
  </si>
  <si>
    <t xml:space="preserve">2026-09-06 11:00:00 | M Janji : (06/09/2026) jam Pasang : 09:00 Note : hubungi pelanggan jika ingin kelokasi </t>
  </si>
  <si>
    <t>WO063532290</t>
  </si>
  <si>
    <t>2026-09-03 08:00:00|Nama Pic : IBU DIAN  No Hp Pic :   Jam Pemasangan : 08:00 - 12.00  Tanggal Pemasangan : KAMIS 03 SEPTEMBER 2026  Info Tambahan : Hubungi pelanggan sebelum datang ke lokasi|40000798|MYDITA</t>
  </si>
  <si>
    <t>KOPERASI KBYAR TANI MANDIRI</t>
  </si>
  <si>
    <t>ODP-KGD-FBG/064 FBG/D04/064.01</t>
  </si>
  <si>
    <t>WO063567616</t>
  </si>
  <si>
    <t>|MC80054|MYIA-081765065962/POI/HENDRO,S.E/082135553975/koprasikbyartani@gmail.com</t>
  </si>
  <si>
    <t>2026-09-05 16:00:00 | Tanggal pemasangan : 05 SEPTEMBER JULI 2026 Jam pemasangan : pagi/siang Info Tambahan : Hubungi pelanggan dulu sebelum ke lokasi terima kasih</t>
  </si>
  <si>
    <t>HSI Bisnis PSB 70% - 300 Mbps</t>
  </si>
  <si>
    <t>WO063602298</t>
  </si>
  <si>
    <t>2026-09-06 08:00:00|Nama : BU NURUL AFIANI No Hp : 088802901068 No Alt : 083174555497 Tgl Pemasangan : 06 September 2026 Interval : PAGI  Note : Hubungi pelanggan terlebih dahulu|40971402|MYDITA</t>
  </si>
  <si>
    <t>PANDAI BESI AAN</t>
  </si>
  <si>
    <t>ODP-SKW-FB/48 FB/D05/48.01</t>
  </si>
  <si>
    <t>WO063843060</t>
  </si>
  <si>
    <t>|MC30280|MYIA-020613826634/POI/BAHRUDDIN PANJI DIPONOGORO u/081515847627/bahrudinpanji@gmail.com</t>
  </si>
  <si>
    <t xml:space="preserve">2026-09-09 11:00:00 | M Janji : (09/09/2026) jam Pasang : 09:00 Note : hubungi pelanggan jika ingin kelokasi </t>
  </si>
  <si>
    <t>CANCEL ORDER INVALID SURVEY remark : Dobel input dengan order lain yaitu MYIA-020841601531 response : OK</t>
  </si>
  <si>
    <t>ODP-DMO-FTE/08</t>
  </si>
  <si>
    <t>AMRBS;405989;AMEX;MUJI;RBS-3;SURAMADU;PT KBBF SURABAYA;HSI Basic Promo HUT Telkom (1:2) 75 Mbps (Rp 365.000) PSB Rp 150.000;082233938129;Meyvi.suwardi@bukopinfinance.co.id;Graha Bukopin Surabaya Lt 3, Jl. Panglima Sudirman No.10-18, Embong Kaliasin, Gente</t>
  </si>
  <si>
    <t>DECLINE : Decline - Pindah Segmentasi Ivan Sutiawan 40010577|MYDITA</t>
  </si>
  <si>
    <t>PT KB BUKOPIN FINANCE</t>
  </si>
  <si>
    <t>ODP-DMO-FTE/07</t>
  </si>
  <si>
    <t xml:space="preserve">AMRBS;405989;AMEX;MUJI;RBS-3;SURAMADU;PT KB BUKOPIN FINANCE;HSI Basic Promo HUT Telkom (1:2) 75 Mbps (Rp 365.000) PSB Rp 150.000;082233938129;Meyvi.suwardi@bukopinfinance.co.id;Graha Bukopin Surabaya Lt 3, Jl. Panglima Sudirman No.10-18, Embong Kaliasin, </t>
  </si>
  <si>
    <t>DECLINE : Decline - Pindah Segmentasi YUDA SEPTIAN 40000798|MYDITA</t>
  </si>
  <si>
    <t>PT SURYA NUSA ENERGI</t>
  </si>
  <si>
    <t>ODP-MMN-FP/01</t>
  </si>
  <si>
    <t>|MN02677|/CP IBU ADELA/088971613850-085162676996/suryanusae@gmail.com</t>
  </si>
  <si>
    <t>DECLINE : Decline - Batal Order Novin Dwigo Prayudha 40961371|MYDITA</t>
  </si>
  <si>
    <t>Toko Nory</t>
  </si>
  <si>
    <t>ODP-KPP-FAD/76</t>
  </si>
  <si>
    <t>|MN00572|/Toko Nory/HSI Bisnis + Netmonk Promo 2026 100 Mbps (Rp 591.100) PSB 150.000/08139373105/tokonory1211@gmail.com/Arifin/-6.939157,113.275989/376G+89Q Bunten Bar., Kabupaten Sampang, Jawa Timur</t>
  </si>
  <si>
    <t>DECLINE : Decline - Batal Order EVI PUSPITA EKASARI 40931150|MYDITA</t>
  </si>
  <si>
    <t>PT Wilkerlembongan</t>
  </si>
  <si>
    <t>ODP-SMA-FZ/12</t>
  </si>
  <si>
    <t>|MN02750|/CP GDE ACHARYA PANDJI SETIAWAN/085171217247/wilkerlembongan@gmail.com</t>
  </si>
  <si>
    <t>DECLINE : Decline - Pindah Segmentasi Siti QoriAh 40971401|MYDITA</t>
  </si>
  <si>
    <t>PT SURYA NUSA PENIDA</t>
  </si>
  <si>
    <t xml:space="preserve">|MN02677|/CP ADELA/088971613850-085162676996/suryanusae@gmail.com  </t>
  </si>
  <si>
    <t>|MN02677|/CP ADELA/088971613850-085162676996/suryanusae@gmail.com</t>
  </si>
  <si>
    <t>PONDOK PESANTREN AL-MAYMUN</t>
  </si>
  <si>
    <t>ODP-GDO-FG/014 FG/D02/014.01</t>
  </si>
  <si>
    <t>WO063769275</t>
  </si>
  <si>
    <t>|MC20002|MYIA-043679275042/POI/AGUS SUGIARTO /089618566793/sugiartoa02@tmails.net</t>
  </si>
  <si>
    <t>2026-09-08 13:00:00 | Nama PIC : Agus No HP : 089618566793 Alt :  M Janji : 08 September 2026 Jam Pasang : 08.00 - 13:00  NoteÃ‚Â :  hubungi terlebih dahulu sebelum kelokasi</t>
  </si>
  <si>
    <t>CANCEL ORDER INVALID SURVEY remark : cancel krn indikasi reseller  response : OK</t>
  </si>
  <si>
    <t>HSI Bisnis Bundling Netmonk Promo H2 2026 PSB 70% - 150 Mbps</t>
  </si>
  <si>
    <t>ODP-DMO-FTE/03</t>
  </si>
  <si>
    <t>DECLINE : Decline - Pindah Segmentasi SOPHAN SOPYAN 40900827|MYDITA</t>
  </si>
  <si>
    <t>SOLUTION PRODUC</t>
  </si>
  <si>
    <t>ODP-KGD-FAM/148 FAM/D08/148.01</t>
  </si>
  <si>
    <t>WO063734807</t>
  </si>
  <si>
    <t>|MC80066|MYIA-061497254580/POI/SUSILO NUGROHO/089624724756/solutionproduc@gmail.com</t>
  </si>
  <si>
    <t>2026-09-10 08:00:00 | Nama PIC : Bp Susilo No Hp : 089624724756 No Alt : - Tgl Pemasangan : 10 Sept 2026 Interval : PAGI SIANG Note : Hubungi pelanggan terlebih dahulu</t>
  </si>
  <si>
    <t>CANCEL ORDER INVALID SURVEY remark : [07/09/2026 16:01] ihsan: Mas, maap jadinya cancel ya. [07/09/2026 16:01] ihsan: Ada mis</t>
  </si>
  <si>
    <t>HOMESTAY DENIS</t>
  </si>
  <si>
    <t>ODP-SMY-FAG/06</t>
  </si>
  <si>
    <t>|MN02364|/PIC Hanin Azizah/081908632195-081237905230/hanin.azizah17@gmail.com</t>
  </si>
  <si>
    <t>DECLINE : Decline - Batal Order Sonya Rahma Winata 40951375|MYDITA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</si>
  <si>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SP_NOS</t>
  </si>
  <si>
    <t>Pelabuhan Nusa Lembongan</t>
  </si>
  <si>
    <t>|MN02750|/PIC GDE ACHARYA PANDJI SETIAWAN/085171217247/wilkerlembongan@gmail.com</t>
  </si>
  <si>
    <t>DECLINE : Decline - Pindah Segmentasi NENG PUTRI MEILINDA PERMATASARI 40981184|MYDITA</t>
  </si>
  <si>
    <t>PONDOK PESANTREN AL-ISLAMY AL-MUBARAKA KARANG MANGGIS</t>
  </si>
  <si>
    <t>ODP-PME-FAT/47</t>
  </si>
  <si>
    <t>|MN00213|/PONPES AL-ISLAMY AL-MUBARAKA/HSI Bisnis + Netmonk Promo 2026 100 Mbps (Rp 591.100) PSB 150.000/087777016670/majidah.zulpatul@gmail.com/ZULPATUL MAJIDAH/-7.0702874,113.4426971,770/WCHV+V3P Dsn Klompang Robbu  Rombuh Kec.Palengaan Pamekasan</t>
  </si>
  <si>
    <t>VILLA DENIS</t>
  </si>
  <si>
    <t>ODP-SMY-FAG/20</t>
  </si>
  <si>
    <t>|MN02677|/CP IBU HANIN AZIZAH/081908632195/hanin.azizah17@gmail.com</t>
  </si>
  <si>
    <t>DELTRAS STORE</t>
  </si>
  <si>
    <t>ODP-SDA-FCX/10</t>
  </si>
  <si>
    <t>|MN00501|/DELTRAS STORE/WINBACK 2.0 HSI B2B (1:1) 100MBPS 535RB PSB DISC 70%//sibromulis20@gmial.com/SIBRO MULIS/85232076285</t>
  </si>
  <si>
    <t>|MN02364|/PIC Hanin Azizah/081908632195/hanin.azizah17@gmail.com</t>
  </si>
  <si>
    <t>DECLINE : Decline - Pindah Segmentasi Novin Dwigo Prayudha 40961371|MYDITA</t>
  </si>
  <si>
    <t xml:space="preserve">|MN00501|/DELTRAS STORE/WINBACK 2.0 HSI B2B (1:1) 100MBPS 535RB PSB DISC 70%//sibromulis20@gmial.com/SIBRO MULIS/85232076285  </t>
  </si>
  <si>
    <t>DECLINE : Decline - Batal Order Siti QoriAh 40971401|MYDITA</t>
  </si>
  <si>
    <t>Order dicancel oleh SYSTEM remark : CANCEL ORDER by System : pelanggan belum melakukan upload dokumen melebihi 3 hari</t>
  </si>
  <si>
    <t>DECLINE : Decline - Batal Order YUDA SEPTIAN 40000798|MYDITA</t>
  </si>
  <si>
    <t>SIBEL - CREATE ORDER</t>
  </si>
  <si>
    <t>WO063814202</t>
  </si>
  <si>
    <t>|MN02631|/CP ADELA/088971613850-085162676996/suryanusae@gmail.com</t>
  </si>
  <si>
    <t>2026-09-09 08:00:00|Nama PIC : ibu adela No HP : 088971613850 Alt :  M Janji : (RABU/9/SEPTEMBER/2026) jam Pasang : 09:00 Note : hubungi pelanggan jika ingin kelokasi|40961371|MYDITA</t>
  </si>
  <si>
    <t>MADRASAH ALIYAH AL HIDAYAH</t>
  </si>
  <si>
    <t>ODP-JGO-FB/53 FB/D02/53.01</t>
  </si>
  <si>
    <t>WO063816892</t>
  </si>
  <si>
    <t>|MN00265|MYIA-033736412043/POI/KHOIRI/085648412343/maalhidayahkendal@gmail.com</t>
  </si>
  <si>
    <t>2026-09-09 08:00:00 | Nama Pic : bp KHOIRI No Hp Pic : 085648412343 No alt : - Jam Pemasangan : pagi  Tanggal Pemasangan : 9 September 2026</t>
  </si>
  <si>
    <t xml:space="preserve">SIEBEL_INFO=3-389725876773|Successfully Order Creation </t>
  </si>
  <si>
    <t>SMPN 3 SURABAYA</t>
  </si>
  <si>
    <t>|MN00443|/SMPN 3 SURABAYA/BUDI/0895631767681/spegabaya.ud@gmail.com/100Mbps Bisnis OCA Breach Cheker promo 530.500</t>
  </si>
  <si>
    <t>- 11_11446;Biaya PSB HSI EBIS Tunai di Depan ~ 11[150000]  - E25023;E25023 ~ ES25 - Paket Produk OCA Breach Checker[0]  - E25023~null~104837;E25023||77||Abodemen 0[0]  - E25023~null~E25023_OCABRECHE;OCABRECHE ~ OCA Breach Checker ~ E25023[30500]  - E23015</t>
  </si>
  <si>
    <t>MANFIELD COATINGS INDONESIA</t>
  </si>
  <si>
    <t>AMRBS;950225;REG3;PRAMUDIASTUTI AGENG N;081225561924;CP.XIE, ZHONPING;081328996362;indibiz 50mbps : 355rb;MANFIELD COATINGS INDONESIA</t>
  </si>
  <si>
    <t>YAYASAN NASHRUL HAQ (SPPG LABANG)</t>
  </si>
  <si>
    <t>ODP-KML-FF/37</t>
  </si>
  <si>
    <t>|MN02601|/YAYASAN NASHRUL HAQ (SPPG LABANG)/MOCHAMAD FARIED SJAIFULLAH/081330994852/082237450719/cv.syella123@gmail.com/HSI Bisnis Promo HUT Telkom (1:1) 75 Mbps (Rp 415.000) PSB Rp 150.000/</t>
  </si>
  <si>
    <t>- 11_11446;Biaya PSB HSI EBIS Tunai di Depan ~ 11[150000]  - E25023;E25023 ~ ES25 - Paket Produk OCA Breach Checker[0]  - E25023~null~104837;E25023||77||Abodemen 0[0]  - E25023~null~E25023_OCABRECHE;OCABRECHE ~ OCA Breach Checker ~ E25023[30500]  - E24058</t>
  </si>
  <si>
    <t>Astana Property 6</t>
  </si>
  <si>
    <t>|MC80063|/WILLIAM MAHARDIKA DARLIUS/087838403677/rarautha85@gmail.com/INPUL SC1002514449</t>
  </si>
  <si>
    <t>Astana Property 5</t>
  </si>
  <si>
    <t>|MC80063|/WILLIAM MAHARDIKA DARLIUS/087838403677/rarautha85@gmail.com/INPUL SC1002514402</t>
  </si>
  <si>
    <t>FCC - HD1A - SUBMIT</t>
  </si>
  <si>
    <t>ODP-KRT-FW/035</t>
  </si>
  <si>
    <t>WO063734077</t>
  </si>
  <si>
    <t>2026-09-08 08:00:00|Nama PIC : Cahyo No HP : 085764652186 Alt :  M Janji : 08 September 2026 Jam Pasang : 08.00 - 13:00  NoteÃ‚Â :  hubungi terlebih dahulu sebelum kelokasi|40981184|MYDITA</t>
  </si>
  <si>
    <t>AGREE : Lanjut berlangganan by NENG PUTRI MEILINDA PERMATASARI 40981184|MYDITA</t>
  </si>
  <si>
    <t>New Era Solo Paragon</t>
  </si>
  <si>
    <t>ODP-KRT-FED/010</t>
  </si>
  <si>
    <t>AMRBS;960218/Candra Evita Tryariestya//TREG4SOLO/Ayu Putri Angreani/ 08990794495/ayu.putri@next1.co.id /PSB HSI BISNIS 1S INET ONLY 50MBPS ABODEMEN 439.000 PLUS PPN</t>
  </si>
  <si>
    <t>ODP-KET-FE/18</t>
  </si>
  <si>
    <t xml:space="preserve">AMRBS;950225;REG3;PRAMUDIASTUTI AGENG N;081225561924;CP.Husni;085640409292;50mbps di 355rb inet only;PT DUTA CERMELANG MOTORS </t>
  </si>
  <si>
    <t>New Balance Solo Paragon</t>
  </si>
  <si>
    <t>CV. INDONAGA FOOD</t>
  </si>
  <si>
    <t>ODP-KTO-FG/007</t>
  </si>
  <si>
    <t>AMRBS;405678/Nighara Asmarantaka Sulya//TREG4SOLO/Wachid Chrussiawanto 085148422878 dan 081228336363/finance.indonaga@gmail.com/PSB HSI BISNIS WINBACK 2.0 300mbps ABODEMEN 1.130.000 PLUS PPN</t>
  </si>
  <si>
    <t>Aston Bojonegoro City Hotel</t>
  </si>
  <si>
    <t>ODP-BJN-FJ/46</t>
  </si>
  <si>
    <t>AMRBS;403658;AGIL MAULANA;PSB PAKET 1P-300MB 1.130K PSB 150K;081357447788</t>
  </si>
  <si>
    <t>Favehotel Sudirman Bojonegoro</t>
  </si>
  <si>
    <t>ODP-BJN-FN/19</t>
  </si>
  <si>
    <t>AMRBS;403658;AGIL MAULANA;PSB PAKET 1P-200MB 790K PSB 150K;081357447788</t>
  </si>
  <si>
    <t>Sadev Deluxe</t>
  </si>
  <si>
    <t>ODP-SGG-FAB/14</t>
  </si>
  <si>
    <t>RBS HSI |DINDA PUSPITASARI | 40951593 | TREG| 3 Sadev Deluxe| 81288887313| PSB 1S 50MBPS</t>
  </si>
  <si>
    <t>MINGZHEN COLLECTION</t>
  </si>
  <si>
    <t>ODP-SMA-FAE/11</t>
  </si>
  <si>
    <t>|MN02750|/PIC NI PUTU SRI ARTINI/081999854549/sriartini501@yahoo.com</t>
  </si>
  <si>
    <t>- 11_11446;Biaya PSB HSI EBIS Tunai di Depan ~ 11[150000]  - SP_NOSS;SP_NOSS ~ Internet NOSS Multispeed Network[0]  - SP_NOSS;SP_NOSS ~ Internet NOSS Multispeed Network[0]  - E26017;E26017 ~ ES26 - Paket HSI Basic (HSIEF) Khusus Winback 3.0[0]  - E26017~n</t>
  </si>
  <si>
    <t>Buntos Cafe Padel</t>
  </si>
  <si>
    <t>ODP-PWT-FBB/186</t>
  </si>
  <si>
    <t>AMRBS ; 409108825 ; AM ; ELMEIVITA; TREG3 ; PURWOKERTO ;INDIBIZ 1:1 50 Mbps 1S; Nico / O81393682968/holdingfood@yahoo.com</t>
  </si>
  <si>
    <t>PT SATRIA WICAKSANA SEJATI</t>
  </si>
  <si>
    <t>ODP-KDE-FAD/25 FAD/D05/25.01</t>
  </si>
  <si>
    <t>WO063806474</t>
  </si>
  <si>
    <t>|MN00086|MYIA-094341302181/POI/Moch. Rasya Adinata/081259564954/iyatdiarto@gmail.com</t>
  </si>
  <si>
    <t>2026-09-10 11:00:00 | M Janji : (09/09/2026) jam Pasang : 10:00 Note : hubungi pelanggan jika ingin kelokasi</t>
  </si>
  <si>
    <t>GULA GARAM ATAS</t>
  </si>
  <si>
    <t>ODP-JHR-FCP/018 FCP/D02/13.018</t>
  </si>
  <si>
    <t>WO063873086</t>
  </si>
  <si>
    <t>MD|MYDB-20260908268292|DN00001/MN02296|GULA GARAM ATAS|088226894887</t>
  </si>
  <si>
    <t>2026-09-10 08:00:00 | Nama PIC : Ibu Annisa No HP : 088226894887 No Alt : - M Janji : 10 Sept 2026 Jam Pasang : Pagi / Siang Note : hubungi pelanggan jika ingin kelokasi</t>
  </si>
  <si>
    <t>Toko Bismillah</t>
  </si>
  <si>
    <t>ODP-KRN-FAF/47 FAF/D03/47.01</t>
  </si>
  <si>
    <t>WO063862402</t>
  </si>
  <si>
    <t>MD|MYDB-20260908268308|DC20002/MC20039|Toko Bismillah|082301836637</t>
  </si>
  <si>
    <t xml:space="preserve">2026-09-09 15:00:00 | Nama PIC:  bp rizky  No HP: 082301836637 Alt: Tanggal: 9/9/2026 Jam Pasang: Sore Note: Hubungi sebelum ke lokasi, terimakasih. </t>
  </si>
  <si>
    <t>PT ARRA PROPERTI ISWARA</t>
  </si>
  <si>
    <t>ODP-JBR-FD/80</t>
  </si>
  <si>
    <t>WO063883021</t>
  </si>
  <si>
    <t>|MN00737|/CP PAK BENEDICTUS RICKY SITORUS/0818108737/ricky.wearesds@gmail.com</t>
  </si>
  <si>
    <t>2026-09-10 08:00:00|Nama PIC:  wisma kost No HP: 0818108737 Alt: Tanggal: 10/9/2026 Jam Pasang:  Note: Hubungi sebelum ke lokasi, terimakasih. |40951377|MYDITA</t>
  </si>
  <si>
    <t>ODP-JBR-FD/02</t>
  </si>
  <si>
    <t>WO063883252</t>
  </si>
  <si>
    <t>2026-09-10 08:00:00|Nama PIC:  pandu No HP: 0818108737 Alt: Tanggal: 10/9/2026 Jam Pasang:  Note: Hubungi sebelum ke lokasi, terimakasih. |40951377|MYDITA</t>
  </si>
  <si>
    <t>SDN LOSARI</t>
  </si>
  <si>
    <t>ODP-ABR-FF/095 FF/D08/095.01</t>
  </si>
  <si>
    <t>WO063837457</t>
  </si>
  <si>
    <t>|MN00481|MYIA-031843496183/POI/galih atmaja/085707604385/gatmaja115@gmail.com</t>
  </si>
  <si>
    <t>2026-09-09 11:00:00 | Jam Pemasangan : 08:00 - 12.00 Tanggal Pemasangan : RABU 09 SEPTEMBER 2026 Info Tambahan : Hubungi pelanggan sebelum datang ke lokasi</t>
  </si>
  <si>
    <t>SPBU 44.532.26 NUSANTARA CILACAP</t>
  </si>
  <si>
    <t>ODP-GML-FQ/078 FQ/D08/078.01</t>
  </si>
  <si>
    <t>WO063837629</t>
  </si>
  <si>
    <t>|MN02740|MYIA-033816814865/POI/Andri Widiyanto /085771038882/spbu44.53226@gmail.com</t>
  </si>
  <si>
    <t>2026-09-10 08:00:00 | Nama PIC : Andri  No HP : 085771038882 Alt : 085848683959 M Janji : 09/09/2026 Jam Pasang : 08.00 - 13:00  NoteÃ‚Â :  hubungi terlebih dahulu sebelum kelokasi</t>
  </si>
  <si>
    <t>YAYASAN PENDIDIKAN AN NIDHOMIYAH</t>
  </si>
  <si>
    <t>ODP-BKL-FED/05 FED/D01/05.01</t>
  </si>
  <si>
    <t>WO063866146</t>
  </si>
  <si>
    <t>MD|MYDB-20260908268302|DN00001/MN00802|YAYASAN PENDIDIKAN AN NIDHOMIYAH|087872861987</t>
  </si>
  <si>
    <t xml:space="preserve">2026-09-10 08:00:00 | telp :087872861987 Waktu pemasangan : 10 September 2026 Info Tabaha : Hubungi pelanggan dulu sebelum ke lokasi terimakasih  </t>
  </si>
  <si>
    <t>KDL</t>
  </si>
  <si>
    <t>CV. Duta Pancaran</t>
  </si>
  <si>
    <t>WO063866496</t>
  </si>
  <si>
    <t>|MYIB-CUST|MYTN-067319462138/POI/Robyansyah Tjiptadi/0816669856/robyansyah.tj@gmail.com</t>
  </si>
  <si>
    <t>2026-09-09 15:00:00 | Nama PIC : Bp Roby No HP : 0816669856 No Alt : - M Janji : 09 Sept 2026 Jam Pasang : Pagi / Siang Note : hubungi pelanggan jika ingin kelokasi</t>
  </si>
  <si>
    <t>WARUNG WAHYUDI</t>
  </si>
  <si>
    <t>ODP-PRN-FAG/057</t>
  </si>
  <si>
    <t>WO063872753</t>
  </si>
  <si>
    <t>|MN02495|MYIA-065000440705/POI/WAHYUDI IMAM SANTOSO/082217616751/ipymusic27@gmail.com</t>
  </si>
  <si>
    <t>2026-09-10 08:00:00 | Nama PIC : Ibu Anggun No HP : 087836553678 No Alt : - M Janji : 10 Sept 2026 Jam Pasang : Pagi / Siang Note : hubungi pelanggan jika ingin kelokasi</t>
  </si>
  <si>
    <t>AZUKA MART SRIWIJAYA</t>
  </si>
  <si>
    <t>ODP-KUT-FD/88 FD/D02/88.01</t>
  </si>
  <si>
    <t>WO063862813</t>
  </si>
  <si>
    <t>|MN02665|MYIA-025095104406/POI/paka agung /08132694272/adminazukamart@gmail.com</t>
  </si>
  <si>
    <t xml:space="preserve">2026-09-09 15:00:00 | Tanggal : 9 September 2026 Jam : pagi siang pelanggan sebelum ke lokasi  </t>
  </si>
  <si>
    <t>HSI Bisnis Basic Bundling OCA Breach Checker Promo H2 2026 PSB 70% - 300 Mbps</t>
  </si>
  <si>
    <t>Flowrise Entertainment Indonesia</t>
  </si>
  <si>
    <t>ODP-JHR-FBP/013 FBP.D01/04.13</t>
  </si>
  <si>
    <t>WO063824898</t>
  </si>
  <si>
    <t>|MC50018|MYIA-053830363821/POI/ANNISA NOVIANA PUTRI/081558953099/flowriseentertainmentindonesia@gmail.com</t>
  </si>
  <si>
    <t>2026-09-15 08:00:00 | Nama PIC : Nina  No HP : 081558953099 Alt :  M Janji : 18/09/2026 Jam Pasang : 08.00 - 13:00  NoteÃ‚Â :  hubungi terlebih dahulu sebelum kelokasi</t>
  </si>
  <si>
    <t>PT Sinar Mayuri</t>
  </si>
  <si>
    <t>ODP-UBN-FAD/57 FAD/D04/57.01</t>
  </si>
  <si>
    <t>WO063814558</t>
  </si>
  <si>
    <t>|MB00503|MYIA-080197502754/POI/bapak/087860912001/analis.sinarmayuri@gmail.com</t>
  </si>
  <si>
    <t>2026-09-10 08:00:00 | M Janji : (09/09/2026) jam Pasang : 09:00 Note : hubungi pelanggan jika ingin kelokasi</t>
  </si>
  <si>
    <t>CV. Berkat Alam Indonesia</t>
  </si>
  <si>
    <t>ODP-KDE-FAD/72</t>
  </si>
  <si>
    <t>WO063820526</t>
  </si>
  <si>
    <t>|MC70134|/LIDIAWATI-CV. Berkat Alam Indonesia/Lidia 081220259076 - Lik Djiang 082233607258/berkatalam.kasir@gmail.com/HSI Bisnis (1:1) 50 Mbps (Rp 439.000) PSB Rp 150.000/PH78+RFQ Domas, Gresik Regency, East Java</t>
  </si>
  <si>
    <t>2026-09-10 11:00:00|Jam Pemasangan : 08:00 - 12.00 Tanggal Pemasangan : RABU 08 SEPTEMBER 2026 Info Tambahan : Hubungi pelanggan sebelum datang ke lokasi|40000798|MYDITA</t>
  </si>
  <si>
    <t>ERABLUE OVERSTE ISDIMAN</t>
  </si>
  <si>
    <t>ODP-PWT-FQ/079 FQ/D08/079.01</t>
  </si>
  <si>
    <t>WO063829750</t>
  </si>
  <si>
    <t>|MN02587|MYIA-013577884299/POI/HASBIBINTARO SHIDDIQ/081249549394/nextperdanaone@gmail.com</t>
  </si>
  <si>
    <t>TOKO ATJ SPORT</t>
  </si>
  <si>
    <t>ODP-SBW-FCLD/07</t>
  </si>
  <si>
    <t>WO063829424</t>
  </si>
  <si>
    <t>RBS|HSI|AO|ADE WIRASWATI|406290|85335148362|TOKO ATJ SPORT|HSI BASIC 50MBPS</t>
  </si>
  <si>
    <t>2026-09-09 11:00:00|Nama PIC : ibu yeni No HP : 085335148362 Alt :  M Janji : (RABU/9/SEPTEMBER/2026) jam Pasang : 09:00 Note : hubungi pelanggan jika ingin kelokasi|40961371|MYDITA</t>
  </si>
  <si>
    <t>BMU</t>
  </si>
  <si>
    <t>HAIHAN GALERY</t>
  </si>
  <si>
    <t>ODP-BMU-FF/040 FF/D03/040.01</t>
  </si>
  <si>
    <t>WO063867038</t>
  </si>
  <si>
    <t>|MN00292|MYIA-066143089293/POI/M.Pandi Rizqi/08812413121/rizqimpandi@gmail.com</t>
  </si>
  <si>
    <t xml:space="preserve">2026-09-09 15:00:00 | telp :08812413121 Waktu pemasangan : 9 September 2026 Info Tabaha : Hubungi pelanggan dulu sebelum ke lokasi terimakasih  </t>
  </si>
  <si>
    <t>BUMIAYU</t>
  </si>
  <si>
    <t>Pembayaran online muntung</t>
  </si>
  <si>
    <t>ODP-PRN-FAG/041 FAG/D03/041.01</t>
  </si>
  <si>
    <t>WO063866774</t>
  </si>
  <si>
    <t>|MN02587|MYIA-090270357637/POI/trimo rahayu/087829565407/rahayugombong794@gmail.com</t>
  </si>
  <si>
    <t>2026-09-09 15:00:00 | Tanggal Pemasangan : 09 September 2026 Jam Pemasangan : 08:00 15:00 Info Tambahan : Hubungi pelanggan dulu sebelum ke lokasi terimakasih</t>
  </si>
  <si>
    <t>erablue raya 2 jatilawang</t>
  </si>
  <si>
    <t>ODP-AJB-FM/034 FM/D01/034.01</t>
  </si>
  <si>
    <t>WO063863415</t>
  </si>
  <si>
    <t>|MN02587|MYIA-045006935026/POI/hasbibintaro shiddiq/081249394549/nextperdanaone@gmail.com</t>
  </si>
  <si>
    <t>2026-09-10 08:00:00 | Nama PIC : Bp Hasbi No HP : 081249549394 No Alt : - M Janji : 10 Sept 2026 Jam Pasang : Pagi / Siang Note : hubungi pelanggan jika ingin kelokasi</t>
  </si>
  <si>
    <t>PT. WARNA ABADI MITRA BERSAMA</t>
  </si>
  <si>
    <t>ODP-BNO-FG/36 FG/D01/36.01</t>
  </si>
  <si>
    <t>WO063864301</t>
  </si>
  <si>
    <t>|MN02631|MYIA-061779493950/POI/pak arsana/089527440131/oprluarjawa.wamb@gmail.com</t>
  </si>
  <si>
    <t xml:space="preserve">2026-09-11 08:00:00 | Tanggal : 9 September 2026 Jam : pagi siang Hubungi pelanggan sebelum ke lokasi  </t>
  </si>
  <si>
    <t>HSI Bisnis Basic Bundling Phone PSB 70% - Free 800 Menit - 50 Mbps</t>
  </si>
  <si>
    <t>dua putri cell</t>
  </si>
  <si>
    <t>WO063864236</t>
  </si>
  <si>
    <t>|MN02303|MYIA-027538128945/POI/vita agustina/085143002849/kabehblokir@gmail.com</t>
  </si>
  <si>
    <t>2026-09-09 15:00:00 | Jam Pemasangan : 08:00 - 12.00 Tanggal Pemasangan : RABU 09 SEPTEMBER 2026 Info Tambahan : Hubungi pelanggan sebelum datang ke lokasi</t>
  </si>
  <si>
    <t>toko fadli</t>
  </si>
  <si>
    <t>ODP-KMP-FAB/06 FAB/D01/06.01</t>
  </si>
  <si>
    <t>WO063856166</t>
  </si>
  <si>
    <t>|MN02363|MYIA-062826537661/POI/fadli/087777330993/fadlitotti64@gmail.com</t>
  </si>
  <si>
    <t xml:space="preserve">2026-09-09 15:00:00 | Tanggal : 9 September 2026 Jam : siang Hubungi pelanggan sebelum ke lokasi  </t>
  </si>
  <si>
    <t>PT.Ã‚Â  BINTANG BALI INDAH</t>
  </si>
  <si>
    <t>ODP-UBN-FF/18</t>
  </si>
  <si>
    <t>WO063865836</t>
  </si>
  <si>
    <t>|MN02545|/CP PAK I PUTU DARMA KUSUMA/087722422404/dps.center@bbibali.net</t>
  </si>
  <si>
    <t>2026-09-09 15:00:00|Tanggal : 9 September 2026 Jam : siang Hubungi pelanggan sebelum ke lokasi  |40900827|MYDITA</t>
  </si>
  <si>
    <t>ODP-JHR-FBP/013</t>
  </si>
  <si>
    <t>WO063850337</t>
  </si>
  <si>
    <t>|MC50018|MYIA-008121009369/POI/ANNISA NOVIANA PUTRI/081558953099/flowriseentertainmentindonesia@gmail.com</t>
  </si>
  <si>
    <t>2026-09-14 08:00:00 | Tanggal Pemasangan : 14 September 2026 Jam Pemasangan : 08:00 15:00 Info Tambahan : Hubungi pelanggan dulu sebelum ke lokasi terimakasih</t>
  </si>
  <si>
    <t>Pramudya Kitchen</t>
  </si>
  <si>
    <t>ODP-CRM-FAD/02 FAD/D01/02.01</t>
  </si>
  <si>
    <t>WO063850324</t>
  </si>
  <si>
    <t>MD|MYDB-20260908268298|DN00001/MN01273|Pramudya Kitchen|081231183009</t>
  </si>
  <si>
    <t>2026-09-11 08:00:00 | Nama Pic : bu nurhayati No Hp Pic : 0081231183009 No alt : - Jam Pemasangan : pagi  Tanggal Pemasangan : 9 September 2026</t>
  </si>
  <si>
    <t>KPRI AMAL BHAKTI</t>
  </si>
  <si>
    <t>WO063850570</t>
  </si>
  <si>
    <t>|MN00909|MYIA-045891866447/POI/achmad sjaifulloh/085227866101/spbukarangkobar@gmail.com</t>
  </si>
  <si>
    <t>2026-09-10 08:00:00 | Tanggal pemasangan: 09/09/2026 Jam pemasangan : pagi / siang Info Tambahan : Hubungi pelanggan dulu sebelum ke lokasi terima kasih.</t>
  </si>
  <si>
    <t>Warung Kopi Angkrin</t>
  </si>
  <si>
    <t>ODP-KRN-FK/15 FK/D03/02.15</t>
  </si>
  <si>
    <t>WO063847141</t>
  </si>
  <si>
    <t>|MC20234|MYIA-048757593415/POI/Titin Lia Farokhah/085731830967/aulia.caby@gmail.com</t>
  </si>
  <si>
    <t>2026-09-09 15:00:00 | Tanggal pemasangan : 09/09/2026 Jam pemasangan : 15.00 Info Tambahan : Hubungi pelanggan dulu sebelum ke Lokai terima kasih.</t>
  </si>
  <si>
    <t>PT. GAYA MAKMUR MOBIL</t>
  </si>
  <si>
    <t>ODP-SPJ-FC/20 FC/D01/20.01</t>
  </si>
  <si>
    <t>WO063846786</t>
  </si>
  <si>
    <t>|MB10147|MYIA-011790459308/POI/Inawati/087711172911/silton@gmmobil.com</t>
  </si>
  <si>
    <t xml:space="preserve">2026-09-09 11:00:00 | telp : 085779013540 Waktu pemasangan : 9 September 2026 Info Tabaha : Hubungi pelanggan dulu sebelum ke lokasi terimakasih </t>
  </si>
  <si>
    <t>HSI Bisnis Bundling Phone PSB 70% - Free 800 Menit - 100 Mbps</t>
  </si>
  <si>
    <t>PT. PUTERA BUANA FOODS</t>
  </si>
  <si>
    <t>ODP-BBE-FFA/06</t>
  </si>
  <si>
    <t>WO063846855</t>
  </si>
  <si>
    <t>|MN02280|MYIA-051202891330/POI/IMAM SANTOSO/085117319344/ptputerabuanafoodsbambe@gmail.com</t>
  </si>
  <si>
    <t xml:space="preserve">2026-09-09 11:00:00 | Tanggal : 9 September 2026 Jam : pagi siang Hubungi pelanggan sebelum ke lokasi  </t>
  </si>
  <si>
    <t>ODP-BBE-FFA/07 FFA/D01/07.01</t>
  </si>
  <si>
    <t>WO063846978</t>
  </si>
  <si>
    <t>|MN02280|MYIA-057548943495/POI/IMAM SANTOSO/085117319344/ptputerabuanafoodsbambe@gmail.com</t>
  </si>
  <si>
    <t xml:space="preserve">2026-09-09 11:00:00 | Tanggal : 9 September 2026 Jam : siang Hubungi pelanggan sebelum ke lokasi  </t>
  </si>
  <si>
    <t>SMPN 2 MARGASARI</t>
  </si>
  <si>
    <t>WO063883906</t>
  </si>
  <si>
    <t>AMRBS;404469;REG3;ALI FATKHUDIN;085100284847;HSI 1S 100MB;535k;PIC AJENG 082322333833;mbajeng.bm@gmail.com</t>
  </si>
  <si>
    <t>2026-09-10 08:00:00|M Janji : (10/09/2026) jam Pasang : 09:00 Note : hubungi pelanggan jika ingin kelokasi|40900827|MYDITA</t>
  </si>
  <si>
    <t>SMP NEGERI 2 PRINGSURAT (RUANG TU)</t>
  </si>
  <si>
    <t>ODP-ABR-FF/026 FF/D05/026.01</t>
  </si>
  <si>
    <t>WO063830968</t>
  </si>
  <si>
    <t>|MN02495|MYIA-017201199421/POI/SEPTIANA DYAH ROCHMAWATI/082138077474/smpn2pringsurat@gmail.com</t>
  </si>
  <si>
    <t>OLS Gerai Wayan</t>
  </si>
  <si>
    <t>ODP-END-FF/89 FF/D08/89.01</t>
  </si>
  <si>
    <t>WO063870083</t>
  </si>
  <si>
    <t>|MC40142|MYIA-032707716252/POI/efrem diakon mau/085219370573/efremdiakon48@gmail.com</t>
  </si>
  <si>
    <t xml:space="preserve">2026-09-09 15:00:00 | telp :085219370573 Waktu pemasangan : 9 September 2026 Info Tabaha : Hubungi pelanggan dulu sebelum ke lokasi terimakasih  </t>
  </si>
  <si>
    <t>SMN</t>
  </si>
  <si>
    <t>LOONARS PRIVATE LIVING (PT MAHA KARYA HALULEO)</t>
  </si>
  <si>
    <t>ODP-SMN-FBW/072 FBW/D02/072.01</t>
  </si>
  <si>
    <t>WO063869695</t>
  </si>
  <si>
    <t>|MC80054|MYIA-093115730506/POI/GERI SEPTIAN/081578296566/ningratlivingmanagement@gmail.com</t>
  </si>
  <si>
    <t xml:space="preserve">2026-09-10 08:00:00 | telp :081578296566 Waktu pemasangan : 9 September 2026 Info Tabaha : Hubungi pelanggan dulu sebelum ke lokasi terimakasih  </t>
  </si>
  <si>
    <t>guest house seriastika</t>
  </si>
  <si>
    <t>ODP-SRR-FG/106 FG/D07/106.01</t>
  </si>
  <si>
    <t>WO063864727</t>
  </si>
  <si>
    <t>|MN00176|MYIA-043336153129/POI/I Komang Seriastika/085338856565/surangkalisia@gmail.com</t>
  </si>
  <si>
    <t>TAMARA STATIONARY</t>
  </si>
  <si>
    <t>WO063865634</t>
  </si>
  <si>
    <t>MD|MYDB-20260908268311|SC20016/MC20217|TAMARA STATIONARY|085196687865</t>
  </si>
  <si>
    <t xml:space="preserve">2026-09-09 15:00:00 | Nama :BAPAK EKO No HP : 085196687865 No Alternatif : M Janji : 09/09/2026 Jam Pasang : Pagi NoteÃ‚Â :  Hubungi terlebih dahulu sebelum ke lokasi </t>
  </si>
  <si>
    <t>MTS N 3 KLATEN II</t>
  </si>
  <si>
    <t>WO063864938</t>
  </si>
  <si>
    <t>|MC80229|MYIA-072164696374/POI/Rendy /085852627199/mtsnprambanan@kemenag.go.id</t>
  </si>
  <si>
    <t xml:space="preserve">2026-09-10 11:00:00 | Tanggal pemasangan : 09/09/2026 Jam pemasangan : 08.00 - 12.00 Info Tambahan : Hubungi pelanggan dulu sebelum ke Lokai terima kasih. </t>
  </si>
  <si>
    <t>IIN KOST</t>
  </si>
  <si>
    <t>WO063864989</t>
  </si>
  <si>
    <t>MD|MYDB-20260908268303|DN00001/MN01595|IIN KOST|085337169410</t>
  </si>
  <si>
    <t>2026-09-09 15:00:00 | Nama PIC : Bp Randy No HP : 085337169410 No Alt : - M Janji : 09 Sept 2026 Jam Pasang : Pagi / Siang Note : hubungi pelanggan jika ingin kelokasi</t>
  </si>
  <si>
    <t>SMPN 3 SURABAYA (RUANG KS)</t>
  </si>
  <si>
    <t>ODP-DMO-FMR/39</t>
  </si>
  <si>
    <t>WO063801280</t>
  </si>
  <si>
    <t>|MN00443|MYIA-054812581981/POI/Pak Budi/0895631767681/spegabaya.ud@gmail.com</t>
  </si>
  <si>
    <t>2026-09-12 15:00:00 | Tanggal pemasangan: 09/09/2026 Jam pemasangan : pagi / siang Info Tambahan : Hubungi pelanggan dulu sebelum ke lokasi terima kasih.</t>
  </si>
  <si>
    <t>PT JAWA LUMBUNG MAS</t>
  </si>
  <si>
    <t>WO063826513</t>
  </si>
  <si>
    <t>|MN00843|MYIA-002977902502/POI/Nindar/082234064733/nindarps9@gmail.com</t>
  </si>
  <si>
    <t>2026-09-13 11:00:00 | Tanggal pemasangan : 09/09/2026 Jam pemasangan : 08.00 - 12.00 Info Tambahan : Hubungi pelanggan dulu sebelum ke Lokai terima kasih.</t>
  </si>
  <si>
    <t>SPPG LABANG BANGKALAN YAYASAN NASHRUL HAQ LABANG</t>
  </si>
  <si>
    <t>ODP-KML-FF/32 FF/D04/32.01</t>
  </si>
  <si>
    <t>WO063807328</t>
  </si>
  <si>
    <t>|MN02295|MYIA-017481433545/POI/Pak Farid /081330994852/cv.syella123@gmail.com</t>
  </si>
  <si>
    <t>2026-09-09 11:00:00 | Tanggal pemasangan: 09/09/2026 Jam pemasangan : pagi / siang Info Tambahan : Hubungi pelanggan dulu sebelum ke lokasi terima kasih.</t>
  </si>
  <si>
    <t>Kios obat pertanian JODOH TANI</t>
  </si>
  <si>
    <t>ODP-WOS-FAN/070 FAN/D03/070.01</t>
  </si>
  <si>
    <t>WO063829054</t>
  </si>
  <si>
    <t>|MC80087|MYIA-074822408348/POI/KHOIRUR ROSADI/085643474995/khoirurrosadi991@gmail.com</t>
  </si>
  <si>
    <t>2026-09-09 11:00:00 | Nama PIC : KHOIRUR ROSADI No HP : 085643474995 Alt :  M Janji : 09/09/2026 Jam Pasang : 08.00 - 13:00  NoteÃ‚Â :  hubungi terlebih dahulu sebelum kelokasi</t>
  </si>
  <si>
    <t>Dosnap Malioboro</t>
  </si>
  <si>
    <t>WO063835772</t>
  </si>
  <si>
    <t>|MC80228|/Dosnap Malioboro/Paket HSI Bisnis Promo HUT Kemerdekaan 1:1 75Mbps/Zaki Abiyyi Zahran/082110990303/zakizahrann@gmail.com</t>
  </si>
  <si>
    <t>2026-09-09 11:00:00|telp :082110990303 Waktu pemasangan : 9 September 2026 Info Tabaha : Hubungi pelanggan dulu sebelum ke lokasi terimakasih |40000802|MYDITA</t>
  </si>
  <si>
    <t>HOMESTAY SAPUTRA</t>
  </si>
  <si>
    <t>ODP-SMA-FAW/02</t>
  </si>
  <si>
    <t>WO063823872</t>
  </si>
  <si>
    <t>|MN02750|/PIC SATRIA GADING SAPUTRA/08156252670/satriagading65@gmail.com</t>
  </si>
  <si>
    <t>2026-09-09 11:00:00|Nama PIC : bapak satria No HP : 08156252670 Alt :  M Janji : (RABU/9/SEPTEMBER/2026) jam Pasang : 09:00 Note : hubungi pelanggan jika ingin kelokasi|40961371|MYDITA</t>
  </si>
  <si>
    <t>PT Horizon Internusa Persada</t>
  </si>
  <si>
    <t>ODP-SMN-FAU/051 FAU/D04/051.01</t>
  </si>
  <si>
    <t>WO063851895</t>
  </si>
  <si>
    <t>|MB00503|MYIA-076423889376/POI/bapak/088908895600/ithelpdesk@travelio.com</t>
  </si>
  <si>
    <t>2026-09-09 15:00:00 | M Janji : (09/09/2026) jam Pasang : 09:00 Note : hubungi pelanggan jika ingin kelokasi</t>
  </si>
  <si>
    <t>PT Jalur Mandiri Utama</t>
  </si>
  <si>
    <t>ODP-LKS-FAJ/35</t>
  </si>
  <si>
    <t>WO063844885</t>
  </si>
  <si>
    <t xml:space="preserve">|MN00086|/PT Jalur Mandiri Utama/85103825299/kadijaarum@gmail.com/HSI Bisnis Winback + Antares Eazy (1:1) 300 Mbps (Rp 1.255.000) PSB Rp 150.000/KADIJJA ARUM NUR OCTAVIANI /Jalan Keramat 1 Ruko Mall Puncak CBD 8F-APT Jajar Tunggal, Wiyung, Surabaya, East </t>
  </si>
  <si>
    <t>2026-09-11 11:00:00|Tanggal : 11 September 2026 Jam : siang Hubungi pelanggan sebelum ke lokasi  |40900827|MYDITA</t>
  </si>
  <si>
    <t>TOKO MBAH DI</t>
  </si>
  <si>
    <t>ODP-TRE-FW/40 FW/D04/40.01</t>
  </si>
  <si>
    <t>WO063859463</t>
  </si>
  <si>
    <t>|MN00418|MYIA-045661982040/POI/KARMIDI/082338398828/slametsuwajianto@gmail.com</t>
  </si>
  <si>
    <t>2026-09-09 15:00:00 | telp :082338398828 Waktu pemasangan : 9 September 2026 Info Tabaha : Hubungi pelanggan dulu sebelum ke lokasi</t>
  </si>
  <si>
    <t>PT SATRIA SAKTI PERKASA</t>
  </si>
  <si>
    <t>ODP-TUN-FG/22 FG/D03/22.01</t>
  </si>
  <si>
    <t>WO063827706</t>
  </si>
  <si>
    <t>MD|MYDB-20260908268258|DN00001/MN00086|PT SATRIA SAKTI PERKASA|085732987425</t>
  </si>
  <si>
    <t xml:space="preserve">2026-09-09 11:00:00 | Tanggal pemasangan : 09/09/2026 Jam pemasangan : 08.00 - 12.00 Info Tambahan : Hubungi pelanggan dulu sebelum ke Lokai terima kasih. </t>
  </si>
  <si>
    <t>HSI Bisnis Bundling Phone PSB 70% - Free 800 Menit Promo - 50 Mbps</t>
  </si>
  <si>
    <t>PT SAHABAT PRIMA MEDIKA (VIva Apotek Pulau Kawe)</t>
  </si>
  <si>
    <t>ODP-KLM-FBD/16</t>
  </si>
  <si>
    <t>WO063832867</t>
  </si>
  <si>
    <t>|MN02364|/PIC I WAYAN SUTIAWAN/085111503067/vh.pulaukawe.bali@gmail.com</t>
  </si>
  <si>
    <t>2026-09-09 11:00:00|Nama : Bapa I Wayan No HP : 085111503067 No Alternatif : M Janji : 09/09/2026 Jam Pasang : Pagi NoteÃ‚Â :  Hubungi terlebih dahulu sebelum ke lokasi |40951377|MYDITA</t>
  </si>
  <si>
    <t>Devien Online shope</t>
  </si>
  <si>
    <t>WO063871598</t>
  </si>
  <si>
    <t>MD|MYDB-20260908268317|DC20002/MC20039|Devien Online shope|085111335199</t>
  </si>
  <si>
    <t>2026-09-10 08:00:00 | Tanggal Pemasangan : 10 September 2026 Jam Pemasangan : 08:00 15:00 Info Tambahan : Hubungi pelanggan dulu sebelum ke lokasi terimakasih</t>
  </si>
  <si>
    <t>Alfa Bengkel Mobil</t>
  </si>
  <si>
    <t>ODP-PRN-FAG/040 FAG/D03/040.01</t>
  </si>
  <si>
    <t>WO063861511</t>
  </si>
  <si>
    <t>|MN02816|MYIA-054864450285/POI/Hafiz Prayogi/08988092201/hafizprayogi57@gmail.com</t>
  </si>
  <si>
    <t>2026-09-09 15:00:00 | Tanggal pemasangan : 09/09/2026 Jam pemasangan : 08.00 - 12.00 Info Tambahan : Hubungi pelanggan dulu sebelum ke Lokai terima kasih.</t>
  </si>
  <si>
    <t>KIOS OCTAVIA</t>
  </si>
  <si>
    <t>ODP-END-FM/38 FM/D05/38.01</t>
  </si>
  <si>
    <t>WO063860832</t>
  </si>
  <si>
    <t>|MC40144|MYIA-029054461071/POI/OKTAVIA MEGAWATI/085228454363/azka.hasan1804@gmail.com</t>
  </si>
  <si>
    <t xml:space="preserve">2026-09-09 15:00:00 | Nama PIC:  bu oktavia No HP: 085228454363 Alt: 081239282338 / hasan  Tanggal: 9/9/2026 Jam Pasang: Sore Note: Hubungi sebelum ke lokasi, terimakasih. </t>
  </si>
  <si>
    <t>WO063851636</t>
  </si>
  <si>
    <t>|MN02364|/PIC VILLA DENIS/082145565577-081237905230/hanin.azizah17@gmail.com</t>
  </si>
  <si>
    <t>2026-09-09 15:00:00|Nama PIC:  bu azizah No HP: 082145565577 Alt: Tanggal: 9/9/2026 Jam Pasang: Sore Note: Hubungi sebelum ke lokasi, terimakasih.|40931149|MYDITA</t>
  </si>
  <si>
    <t>- 11_11446;Biaya PSB HSI EBIS Tunai di Depan ~ 11[150000]  - SP_NOSS;SP_NOSS ~ Internet NOSS Multispeed Network[0]  - E26016;E26016 ~ ES26 - Paket HSI Bisnis (HSIE) Khusus Winback 3.0[0]  - E26016~null~E26016_UNL;UNL ~ Internet-Link Unlimited Internet Usa</t>
  </si>
  <si>
    <t>WARKOP CR 1 CERME</t>
  </si>
  <si>
    <t>ODP-CRM-FE/93 FE/D07/93.01</t>
  </si>
  <si>
    <t>WO063846356</t>
  </si>
  <si>
    <t>MD|MYDB-20260908268279|DN00001/MN00018|WARKOP CR 1 CERME|082211975654</t>
  </si>
  <si>
    <t>GULA GARAM BAWAH</t>
  </si>
  <si>
    <t>WO063861762</t>
  </si>
  <si>
    <t>MD|MYDB-20260908268290|DN00001/MN02296|GULA GARAM BAWAH|088226894887</t>
  </si>
  <si>
    <t>2026-09-09 15:00:00 | Nama PIC : IBU safira No HP : 088226894887 Alt :  M Janji : (RABU/9/SEPTEMBER/2026) jam Pasang : 09:00 Note : hubungi pelanggan jika ingin kelokasi</t>
  </si>
  <si>
    <t>PERPUSTAKAAN SDN JADDIH 5</t>
  </si>
  <si>
    <t>WO063857949</t>
  </si>
  <si>
    <t>MD|MYDB-20260908268300|DN00001/MN00802|PERPUSTAKAAN SDN JADDIH 5|087849628233</t>
  </si>
  <si>
    <t xml:space="preserve">2026-09-10 08:00:00 | Nama : bapak suber No HP : 087849628233 No Alternatif : 08123454221 M Janji : 09/09/2026 Jam Pasang : Pagi NoteÃ‚Â :  Hubungi terlebih dahulu sebelum ke lokasi </t>
  </si>
  <si>
    <t>UPT PUSKESMAS KARANGMOJO I</t>
  </si>
  <si>
    <t>ODP-WNS-FD/008 FD/D01/008.01</t>
  </si>
  <si>
    <t>WO063858093</t>
  </si>
  <si>
    <t>|MN00277|MYIA-075277337895/POI/Yusan Medhieka Putra/085601184905/medhieka.putra@gmail.com</t>
  </si>
  <si>
    <t>2026-09-09 15:00:00 | Nama PIC : bapak yusan No HP : 085601184905 Alt :  M Janji : (RABU/9/SEPTEMBER/2026) jam Pasang : 09:00 Note : hubungi pelanggan jika ingin kelokasi</t>
  </si>
  <si>
    <t>PT. TIRTA BUMI GILI</t>
  </si>
  <si>
    <t>ODP-SGG-FAB/12</t>
  </si>
  <si>
    <t>WO063864800</t>
  </si>
  <si>
    <t>|MN02545|/CP PAK JUAN RESHA/081282393322 - 081316884312/tirtabumigili@jhlcollections.com</t>
  </si>
  <si>
    <t>2026-09-09 15:00:00|telp :081282393322 Waktu pemasangan : 9 September 2026 Info Tabaha : Hubungi pelanggan dulu sebelum ke lokasi terimakasih  |40000802|MYDITA</t>
  </si>
  <si>
    <t>WO063882860</t>
  </si>
  <si>
    <t>2026-09-10 08:00:00|Nama PIC:  PT. TIRTA BUMI GILI No HP: 081282393322 Alt: Tanggal: 10/9/2026 Jam Pasang:  Note: Hubungi sebelum ke lokasi, terimakasih. |40951377|MYDITA</t>
  </si>
  <si>
    <t>PEMERINTAH DESA PADEG</t>
  </si>
  <si>
    <t>ODP-CRM-FT/45 FT/D06/45.01</t>
  </si>
  <si>
    <t>WO063822244</t>
  </si>
  <si>
    <t>MD|MYDB-20260907268243|DN00001/MN01211|PEMERINTAH DESA PADEG|088235951696</t>
  </si>
  <si>
    <t>2026-09-10 15:00:00 | Tanggal Pemasangan : 10 September 2026 Jam Pemasangan : 08:00 15:00 Info Tambahan : Hubungi pelanggan dulu sebelum ke lokasi terimakasih</t>
  </si>
  <si>
    <t>WO063820276</t>
  </si>
  <si>
    <t>|MC50018|MYIA-022666093223/POI/Annisa noviana putri/081558953099/flowriseentertainmentindonesia@gmail.com</t>
  </si>
  <si>
    <t xml:space="preserve">2026-09-14 08:00:00 | Nama : IBU ANNISA No HP : 081558953099 No Alternatif : M Janji : 14/09/2026 Jam Pasang : Pagi NoteÃ‚Â :  Hubungi terlebih dahulu sebelum ke lokasi </t>
  </si>
  <si>
    <t>PT Kreasi Edulab Indonesia</t>
  </si>
  <si>
    <t>ODP-GSK-FB/37 FB/D03/37-01</t>
  </si>
  <si>
    <t>WO063762809</t>
  </si>
  <si>
    <t>|MB10092|MYIA-089991303423/POI/Halimah Rahmah Susilawati/08811307516/direktoratoperasional.edulab@gmail.com</t>
  </si>
  <si>
    <t>2026-09-12 11:00:00 | Nama PIC : Rahmat No HP : 08811307516 Alt : 085215233345 M Janji : 08 September 2026 Jam Pasang : 08.00 - 13:00  NoteÃ‚Â :  hubungi terlebih dahulu sebelum kelokasi</t>
  </si>
  <si>
    <t>CV NUBA DAI for BANDARA GEWAYANTANA RUANG TEKNIK UMUM</t>
  </si>
  <si>
    <t>ODP-LRT-FD/06</t>
  </si>
  <si>
    <t>WO063851081</t>
  </si>
  <si>
    <t>IBCARE-PI|CV NUBA DAI for BANDARA GEWAYANTANA RUANG TEKNIK UMUM|MC40287|082146817852|oskaruran93@gmail.com|INDIBIZ 100 Mbps</t>
  </si>
  <si>
    <t>2026-09-09 15:00:00|Nama PIC:  BU ERNA  No HP: 082266954173 Alt: Tanggal: 9/9/2026 Jam Pasang: Sore Note: Hubungi sebelum ke lokasi, terimakasih.|40931149|MYDITA</t>
  </si>
  <si>
    <t>SMPN 3 SURABAYA (KLS 9)</t>
  </si>
  <si>
    <t>ODP-DMO-FMR/72 FMR/D06/72.01</t>
  </si>
  <si>
    <t>WO063793669</t>
  </si>
  <si>
    <t>|MN00443|MYIA-096896468678/POI/Pak Budi/0895631767681/spegabaya.ud@gmail.com</t>
  </si>
  <si>
    <t>SMPN 3 SURABAYA (RUANG STAFF)</t>
  </si>
  <si>
    <t>ODP-DMO-FMR/72</t>
  </si>
  <si>
    <t>WO063786197</t>
  </si>
  <si>
    <t>|MN00443|MYIA-044077894476/POI/Pak Budi/0895631767681/spegabaya.ud@gmail.com</t>
  </si>
  <si>
    <t>2026-09-14 08:00:00 | Nama :BAPA BUDI No HP : 0895631767681 No Alternatif : M Janji : 14/09/2026 Jam Pasang : Pagi NoteÃ‚Â :  Hubungi terlebih dahulu sebelum ke lokasi</t>
  </si>
  <si>
    <t>SMP MUHAMMADIYAH BANDONGAN</t>
  </si>
  <si>
    <t>ODP-MGE-FAM/068 FAM/D01/068.01</t>
  </si>
  <si>
    <t>WO063780915</t>
  </si>
  <si>
    <t>|MN00935|MYIA-095871321558/POI/rizki adisetiayunus/085643918979/spemuba25@gmail.com</t>
  </si>
  <si>
    <t>2026-09-14 13:00:00 | Nama : BAPA RIZKI No HP : 085643918979 No Alternatif : M Janji : 14/09/2026 Jam Pasang : Pagi NoteÃ‚Â :  Hubungi terlebih dahulu sebelum ke lokasi</t>
  </si>
  <si>
    <t>BENGKEL CIMENK</t>
  </si>
  <si>
    <t>ODP-END-FN/35 FN/D07/35.01</t>
  </si>
  <si>
    <t>WO063789924</t>
  </si>
  <si>
    <t>|MC40144|MYIA-028415693608/POI/AHMAD BACHTIAR/081338522262/samsias471@gmail.com</t>
  </si>
  <si>
    <t>2026-09-09 13:00:00 | Tanggal Pemasangan : 09 September 2026 Jam Pemasangan : 08:00 15:00 Info Tambahan : Hubungi pelanggan dulu sebelum ke lokasi terimakasih</t>
  </si>
  <si>
    <t>family homestay</t>
  </si>
  <si>
    <t>ODP-SBW-FAE/14 FAE/D04/14.01</t>
  </si>
  <si>
    <t>WO063733734</t>
  </si>
  <si>
    <t>MD|MYDB-20260907268175|DN00001/MN01576|family homestay|081322235424</t>
  </si>
  <si>
    <t>2026-09-09 13:00:00 | Nama PIC : Bp Kardianto No Hp : 081322235424 No Alt : - Tgl Pemasangan : 9 Sept 2026 Interval : PAGI SIANG Note : Hubungi pelanggan terlebih dahulu</t>
  </si>
  <si>
    <t>Kantor Desa Glagahombo</t>
  </si>
  <si>
    <t>ODP-MGE-FR/046</t>
  </si>
  <si>
    <t>WO063735475</t>
  </si>
  <si>
    <t>|MN02816|MYIA-088780414762/POI/Yuni kis Ekowati/085641804497/glagahsetara010@gmail.com</t>
  </si>
  <si>
    <t>2026-09-10 15:00:00 | Nama Pic : IBU YUNI No Hp Pic : 085641804497 Jam Pemasangan : 08:00 - 12.00 Tanggal Pemasangan : SELASA 08 SEPTEMBER 2026 Info Tambahan : Hubungi pelanggan sebelum datang ke lokasi</t>
  </si>
  <si>
    <t>kios pak ilham</t>
  </si>
  <si>
    <t>ODP-SBW-FAA/97 FAA/D08/97.01</t>
  </si>
  <si>
    <t>WO063793866</t>
  </si>
  <si>
    <t>MD|MYDB-20260907268221|DN00001/MN01576|kios pak ilham|082313032906</t>
  </si>
  <si>
    <t>2026-09-10 08:00:00 | Nama PIC : Kurnia No HP : 082313032906 Alt :  M Janji : 08 September 2026 Jam Pasang : 08.00 - 13:00  NoteÃ‚Â :  hubungi terlebih dahulu sebelum kelokasi</t>
  </si>
  <si>
    <t>PT Putra Chandra Sentosa</t>
  </si>
  <si>
    <t>WO063871342</t>
  </si>
  <si>
    <t>2026-09-10 08:00:00|Nama PIC : Bp Shandy No HP : 085774230471 No Alt : - M Janji : 10 Sept 2026 Jam Pasang : Pagi / Siang Note : hubungi pelanggan jika ingin kelokasi|40951378|MYDITA</t>
  </si>
  <si>
    <t>TOKO BAROKAH PADI</t>
  </si>
  <si>
    <t>ODP-BKL-FBC/23</t>
  </si>
  <si>
    <t>|MN02601|/TOKO BAROKAH PADI/FITRIANI/082331153000/082334130000/fitrianinasib@gmail.com/HSI Bisnis Promo HUT Telkom (1:1) 50 Mbps (Rp 355.000) PSB Rp 150.000/</t>
  </si>
  <si>
    <t>- 11_11446;Biaya PSB HSI EBIS Tunai di Depan ~ 11[150000]  - E23015;E23015 ~ ES23 - Perangkat ONT[0]  - E23015~null~44292;E23015||11||Abodemen 0[0]  - E23015~null~E23015_SWONT;SWONT ~ Biaya Sewa ONT ~ E23015[30000]  - SP_NOSS;SP_NOSS ~ Internet NOSS Multi</t>
  </si>
  <si>
    <t>Converse Solo Paragon</t>
  </si>
  <si>
    <t>- 11_11446;Biaya PSB HSI EBIS Tunai di Depan ~ 11[150000]  - E23015;E23015 ~ ES23 - Perangkat ONT[0]  - E23015~null~44292;E23015||11||Abodemen 0[0]  - E23015~null~E23015_SWONT;SWONT ~ Biaya Sewa ONT ~ E23015[30000]  - E23046;E23046 ~ ES23 - Paket HSI Bisn</t>
  </si>
  <si>
    <t xml:space="preserve">SMK NU 01 Kendal </t>
  </si>
  <si>
    <t>ODP-KDL-FA/018</t>
  </si>
  <si>
    <t xml:space="preserve">AMRBS;401428;REG3;FIRONIKA;081393111688;CP.Farikin;089685853879;PAKET 300 Mbps abonemen Rp 1.130.000;SMK NU 01 Kendal </t>
  </si>
  <si>
    <t>UD SUMBER BAROKAH</t>
  </si>
  <si>
    <t>ODP-MJS-FV/48</t>
  </si>
  <si>
    <t>|MN02783|/UD SUMBER BAROKAH/WINBACK 2.0 HSI B2B (1:2) 50MBPS 320RB PSB DISC 70%//wennyindriahapsari@gmail.com/WENNY INDRIA HAPSARI/82320233811</t>
  </si>
  <si>
    <t>PT ALEPH MAKTUB LIFESTYLE</t>
  </si>
  <si>
    <t>ODP-MLK-FAC/43</t>
  </si>
  <si>
    <t>RBS|HSI|AO|ADE WIRASWATI|406290|82236016550|PT ALEPH MAKTUB LIFESTYLE|HSI BISNIS 50MBPS NETMONK</t>
  </si>
  <si>
    <t>Ryse Performance Lab</t>
  </si>
  <si>
    <t>ODP-MYR-FEY/21</t>
  </si>
  <si>
    <t>WO063836389</t>
  </si>
  <si>
    <t>|MN01401|MYIA-083548791628/POI/EKA NOVI PUSPITASARI/089616728331/ryse.experience26@gmail.com</t>
  </si>
  <si>
    <t>2026-09-09 11:00:00 | Nama PIC : ibu novi No HP : 089616728331 Alt :  M Janji : (RABU/9/SEPTEMBER/2026) jam Pasang : 09:00 Note : hubungi pelanggan jika ingin kelokasi</t>
  </si>
  <si>
    <t>Toko Zairah Berkah</t>
  </si>
  <si>
    <t>ODP-PME-FBF/44 FBF/D04/44.01</t>
  </si>
  <si>
    <t>WO063842386</t>
  </si>
  <si>
    <t>MD|MYDB-20260908268282|DN00001/MN00572|Toko Zairah Berkah|083186479750</t>
  </si>
  <si>
    <t>2026-09-09 11:00:00 | Tanggal Pemasangan : 09 September 2026 Jam Pemasangan : 08:00 15:00 Info Tambahan : Hubungi pelanggan dulu sebelum ke lokasi terimakasih</t>
  </si>
  <si>
    <t>TOKO MANTO BAROKAH</t>
  </si>
  <si>
    <t>ODP-PME-FBK/36</t>
  </si>
  <si>
    <t>WO063846666</t>
  </si>
  <si>
    <t>|MC70132|/TOKO MANTO BAROKAH/AGUS MANTO/087827158677/agussejaht@gmail.com/HSI Bisnis (1:1) 75 Mbps (Rp 519.000) PSB Rp 150.000/</t>
  </si>
  <si>
    <t>2026-09-09 11:00:00|Nama PIC:  bp agus manto No HP: 087827158677 Alt: Tanggal: 9/9/2026 Jam Pasang: Siang Note: Hubungi sebelum ke lokasi, terimakasih.|40931149|MYDITA</t>
  </si>
  <si>
    <t>Toko Faisol</t>
  </si>
  <si>
    <t>ODP-OMB-FJ/01 FJ/D01/01.01</t>
  </si>
  <si>
    <t>WO063809146</t>
  </si>
  <si>
    <t>MD|MYDB-20260908268252|DN00001/MN00572|Toko Faisol|082220302919</t>
  </si>
  <si>
    <t xml:space="preserve">2026-09-09 08:00:00 | M Janji : (09/09/2026) jam Pasang : 09:00 Note : hubungi pelanggan jika ingin kelokasi </t>
  </si>
  <si>
    <t>HSI Bisnis Bundling Netmonk PSB 70% Promo - 100 Mbps</t>
  </si>
  <si>
    <t>Crocs Solo Paragon</t>
  </si>
  <si>
    <t>WO063861477</t>
  </si>
  <si>
    <t>2026-09-09 15:00:00|telp :08990794495 Waktu pemasangan : 9 September 2026 Info Tabaha : Hubungi pelanggan dulu sebelum ke lokasi|40000802|MYDITA</t>
  </si>
  <si>
    <t>FLASH FITNES</t>
  </si>
  <si>
    <t>ODP-SDA-FT/32</t>
  </si>
  <si>
    <t>WO063862028</t>
  </si>
  <si>
    <t>|MN02580|/FLASH FITNES/HSI B2B (1:1) + PHONE (800 MENIT) 100MBPS 645RB PSB DISC 70%//flashfitneslipo@gmail.com/ACHMAD DZUL HILMI/85732225330</t>
  </si>
  <si>
    <t>2026-09-09 15:00:00|telp :085732225330 Waktu pemasangan : 9 September 2026 Info Tabaha : Hubungi pelanggan dulu sebelum ke lokasi terimakasih |40000802|MYDITA</t>
  </si>
  <si>
    <t>MIE - INVALID SURVEY - Tidak Ada ODP</t>
  </si>
  <si>
    <t>ALFIA FROZEN FOOD</t>
  </si>
  <si>
    <t>ODP-TBU-FAA/14</t>
  </si>
  <si>
    <t>WO063838310</t>
  </si>
  <si>
    <t>|MN02601|/ALFIA FROZEN FOOD/085733311224/Utaraprapatan@gmail.com/HSI Bisnis + Netmonk Promo 2026 150 Mbps (Rp 676.100) PSB 150.000/SUHANDIYANTO/Telaga Biru, Tanjung Bumi, Bangkalan Regency, East Java 69156</t>
  </si>
  <si>
    <t>2026-09-09 11:00:00|Tanggal Pemasangan : 09 September 2026 Jam Pemasangan : 08:00 15:00 Info Tambahan : Hubungi pelanggan dulu sebelum ke lokasi terimakasih|40010577|MYDITA</t>
  </si>
  <si>
    <t>NICESO 334 LUMAJANG</t>
  </si>
  <si>
    <t>ODP-LMJ-FC/80 FC/D08/80.01</t>
  </si>
  <si>
    <t>WO063832075</t>
  </si>
  <si>
    <t>|MN00613|MYIA-019536898991/POI/Jemi Kisroh /082310510505/jemilestari85@gmail.com</t>
  </si>
  <si>
    <t>MIE - INVALID SURVEY - Pelanggan RNA</t>
  </si>
  <si>
    <t>PEN</t>
  </si>
  <si>
    <t>SMA NEGERI 1 CEPER</t>
  </si>
  <si>
    <t>ODP-PEN-FE/107 FE/D05/107.01</t>
  </si>
  <si>
    <t>WO063831763</t>
  </si>
  <si>
    <t>|MN00943|MYIA-094531413258/POI/BAYU PAMUNGKAS /081350267061/byushar@gmail.com</t>
  </si>
  <si>
    <t>2026-09-09 11:00:00 | Nama PIC : Bayu No HP : 081350267061 Alt :  M Janji : 09/09/2026 Jam Pasang : 08.00 - 13:00  NoteÃ‚Â :  hubungi terlebih dahulu sebelum kelokasi</t>
  </si>
  <si>
    <t>SHOWROOM BROMO</t>
  </si>
  <si>
    <t>ODP-SKP-FJ/01</t>
  </si>
  <si>
    <t>WO063832565</t>
  </si>
  <si>
    <t>|MN00836|/SHOWROOM BROMO/WINBACK 2.0 HSI B2B (1:1) 50MBPS 355RB PSB DISC 70%//anggiagrisyandi@gmail.com/WINDARTO/82333204361</t>
  </si>
  <si>
    <t>2026-09-09 11:00:00|Nama PIC : Bp Riski No HP : 082333204361 No Alt : - M Janji : 09 Sept 2026 Jam Pasang : Pagi / Siang Note : hubungi pelanggan jika ingin kelokasi|40951378|MYDITA</t>
  </si>
  <si>
    <t>SSB Mulyosari sby</t>
  </si>
  <si>
    <t>ODP-MYR-FPL/11 FPL/D02/11.01</t>
  </si>
  <si>
    <t>WO063812536</t>
  </si>
  <si>
    <t>MD|MYDB-20260907268225|DN00001/MN00442|SSB Mulyosari sby|081226336990</t>
  </si>
  <si>
    <t>2026-09-13 11:00:00 | Jam Pemasangan : 08:00 - 12.00 Tanggal Pemasangan : KAMIS 09 SEPTEMBER 2026 Info Tambahan : Hubungi pelanggan sebelum datang ke lokasi</t>
  </si>
  <si>
    <t>SDI DARUT TAQWA</t>
  </si>
  <si>
    <t>ODP-DMO-FNH/10 FNH/D01/10.01</t>
  </si>
  <si>
    <t>WO063851185</t>
  </si>
  <si>
    <t>MD|MYDB-20260908268294|DN00001/MN02093|SDI DARUT TAQWA|087777017172</t>
  </si>
  <si>
    <t>PT Tumbakmas Niagasakti</t>
  </si>
  <si>
    <t>ODP-PWB-FF/003 FF/D01/003.01</t>
  </si>
  <si>
    <t>WO063811882</t>
  </si>
  <si>
    <t>|MN00410|MYIA-034402797449/POI/Septa Andra Arfianto/085799868926/septa.arfianto@tnsrdm.co.id</t>
  </si>
  <si>
    <t>2026-09-09 08:00:00 | Nama PIC : BAPAK SEPTA No HP : 085799868926 Alt :  M Janji : (RABU/9/SEPTEMBER/2026) jam Pasang : 09:00 Note : hubungi pelanggan jika ingin kelokasi</t>
  </si>
  <si>
    <t>SMP NEGERI 3 KLATEN</t>
  </si>
  <si>
    <t>ODP-KLX-FS/024 FS/D03/024.01</t>
  </si>
  <si>
    <t>WO063845109</t>
  </si>
  <si>
    <t>|MN00943|MYIA-063317333377/POI/NUR SETYADI /08562889868/smpn3klaten@gmail.com</t>
  </si>
  <si>
    <t>2026-09-09 11:00:00 | Nama PIC : bapak setyadi No HP : 08562889858 Alt :  M Janji : (RABU/9/SEPTEMBER/2026) jam Pasang : 09:00 Note : hubungi pelanggan jika ingin kelokasi</t>
  </si>
  <si>
    <t>PT freedom success</t>
  </si>
  <si>
    <t>ODP-LMJ-FX/12 FX/D02/12.02</t>
  </si>
  <si>
    <t>WO063845525</t>
  </si>
  <si>
    <t>|MC30211|MYIA-079104893879/POI/hendro/085233234395/freedomsuccesnetwork@gmail.com</t>
  </si>
  <si>
    <t>2026-09-09 11:00:00 | Nama PIC : Hendro No HP : 085233234395 Alt :  M Janji : 09/09/2026 Jam Pasang : 08.00 - 13:00  NoteÃ‚Â :  hubungi terlebih dahulu sebelum kelokasi</t>
  </si>
  <si>
    <t>TOKO FID_YA</t>
  </si>
  <si>
    <t>ODP-PME-FM/15 FM/D02/15.01</t>
  </si>
  <si>
    <t>WO063823520</t>
  </si>
  <si>
    <t>MD|MYDB-20260908268272|DN00001/MN00558|TOKO FID_YA|087773592755</t>
  </si>
  <si>
    <t>2026-09-09 08:00:00 | Nama PIC : Fauzan  No HP : 087773592755 Alt :  M Janji : 09/09/2026 Jam Pasang : 08.00 - 13:00  NoteÃ‚Â :  hubungi terlebih dahulu sebelum kelokasi</t>
  </si>
  <si>
    <t>HSI Bisnis Bundling Netmonk PSB 70% Promo - 75 Mbps</t>
  </si>
  <si>
    <t>BUMDes Pagerungan Jaya</t>
  </si>
  <si>
    <t>ODP-SPK-FA/23 FA/D02/23.01</t>
  </si>
  <si>
    <t>WO063823508</t>
  </si>
  <si>
    <t>MD|MYIB-069251594419|SYSTEM|BUMDES PAGERUNGAN JAYA|082132143271</t>
  </si>
  <si>
    <t xml:space="preserve">2026-09-09 08:00:00 | Nama : bapa husin No HP : 082132143271 No Alternatif : M Janji : 09/09/2026 Jam Pasang : Pagi NoteÃ‚Â :  Hubungi terlebih dahulu sebelum ke lokasi </t>
  </si>
  <si>
    <t>WO063857266</t>
  </si>
  <si>
    <t>|MN00458|MYIA-052762497198/POI/Chaidar Syuryo/+6281249549394/billing@next1.co.id</t>
  </si>
  <si>
    <t xml:space="preserve">2026-09-09 15:00:00 | Nama : bapak hasbi No HP : 081249549394 No Alternatif : M Janji : 09/09/2026 Jam Pasang : Pagi NoteÃ‚Â :  Hubungi terlebih dahulu sebelum ke lokasi </t>
  </si>
  <si>
    <t>TOKO RIA MESRA</t>
  </si>
  <si>
    <t>ODP-TBU-FAB/15 FAB/D03/15.01</t>
  </si>
  <si>
    <t>WO063775176</t>
  </si>
  <si>
    <t>|MN02295|MYIA-006195391685/POI/Pak Irfan /081333044613/elfrendi7@gmail.com</t>
  </si>
  <si>
    <t>2026-09-08 15:00:00 | Tanggal Pemasangan : 08 September 2026 Jam Pemasangan : 08:00 15:00 Info Tambahan : Hubungi pelanggan dulu sebelum ke lokasi terimakasih</t>
  </si>
  <si>
    <t>PT.JELAJAH SMART TEKNOLOGI CC SPX Osowilangon</t>
  </si>
  <si>
    <t>ODP-TDS-FBV/02 FBV/D01/02.01</t>
  </si>
  <si>
    <t>WO063768803</t>
  </si>
  <si>
    <t>|MB00450|MYIA-014258752029/POI/Muhammad Fadhlan/085157955964/admin@artha.net.id</t>
  </si>
  <si>
    <t>2026-09-09 11:00:00 | M Janji : (08/09/2026) jam Pasang : 09:00 Note : hubungi pelanggan jika ingin kelokasi</t>
  </si>
  <si>
    <t>MIE - INVALID SURVEY - Kendala Perizinan/IKR-IKG</t>
  </si>
  <si>
    <t>SRG</t>
  </si>
  <si>
    <t>TOKO TEGUH RALALI</t>
  </si>
  <si>
    <t>ODP-SRG-FG/050 FG/D06/050.01</t>
  </si>
  <si>
    <t>WO063737254</t>
  </si>
  <si>
    <t>|MN01811|MYIA-027991004814/POI/SUPARDI/089668272552/mariouhuy290@gmail.com</t>
  </si>
  <si>
    <t>TOKO AGEN TAMAM</t>
  </si>
  <si>
    <t>ODP-KPP-FG/38 FG/D04/38.01</t>
  </si>
  <si>
    <t>WO063692207</t>
  </si>
  <si>
    <t>MD|MYDB-20260906268130|DB10005/MB10113|TOKO AGEN TAMAM|087897284033</t>
  </si>
  <si>
    <t>2026-09-07 15:00:00 | Tanggal pemasangan : 06 SEPTEMBER JULI 2026 Jam pemasangan : pagi/siang Info Tambahan : Hubungi pelanggan dulu sebelum ke lokasi terima kasih</t>
  </si>
  <si>
    <t>WARKOP FITRIYA</t>
  </si>
  <si>
    <t>ODP-KBL-FW/91 FW/D09/91.01</t>
  </si>
  <si>
    <t>WO063602757</t>
  </si>
  <si>
    <t>MD|MYDB-20260904267977|DN00001/MN00086|WARKOP FITRIYA|085385538849</t>
  </si>
  <si>
    <t>2026-09-06 10:00:00 | M Janji : 06/09/2026 Jam Pasang : 08.00  - 13:00  NoteÃ‚Â :  hubungi terlebih dahulu sebelum ke lokasi, terima kasih.</t>
  </si>
  <si>
    <t>PLAYLAND BG JUNCTION L2</t>
  </si>
  <si>
    <t>ODP-MGO-FHA/08</t>
  </si>
  <si>
    <t>WO063535227</t>
  </si>
  <si>
    <t>AMRBS;940137;AM;ISTIHAMIN FITRI;RBS-3;SURAMADU;PSB;andry wijaya;081703894585;tonienoval031@gmail.com;HSI Bisnis Promo HUT Telkom (1:1) 150 Mbps (Rp 620.000) PSB Rp 150.000;TONIE NOVAL BILLHAQQI;https://maps.app.goo.gl/3rF7XqspoVspZ7w8A</t>
  </si>
  <si>
    <t>2026-09-05 11:00:00|Tanggal pemasangan : 05/09/2026 Jam pemasangan : siang Info Tambahan : Hubungi pelanggan dulu sebelum ke lokasi terima kasih.|40941148|MYDITA</t>
  </si>
  <si>
    <t>TOKO FATHIMAH</t>
  </si>
  <si>
    <t>ODP-SMP-FBF/11 FBF/D02/11.01</t>
  </si>
  <si>
    <t>WO063541871</t>
  </si>
  <si>
    <t>MD|MYDB-20260904268008|DN00001/MN00806|TOKO FATHIMAH|085151937728</t>
  </si>
  <si>
    <t xml:space="preserve">2026-09-05 11:00:00 | Jam pemasangan : 08.00 - 12.00 Waktu pemasangan : 4 September 2026 Info Tabaha : Hubungi pelanggan dulu sebelum ke lokasi terimakasih </t>
  </si>
  <si>
    <t>RAJA PULSAKU</t>
  </si>
  <si>
    <t>ODP-SMP-FDB/05 FDB/D01/05.01</t>
  </si>
  <si>
    <t>WO063520627</t>
  </si>
  <si>
    <t>|MYIB-CUST|MYTN-010841092633/POI/Rudi Hartono/0817813879/gitarbolong5@gmail.com</t>
  </si>
  <si>
    <t xml:space="preserve">2026-09-05 08:00:00 | Nama : bapa rudi No HP : 0817813879 No Alternatif : M Janji : 05/09/2026 Jam Pasang : Pagi NoteÃ‚Â :  Hubungi terlebih dahulu sebelum ke lokasi </t>
  </si>
  <si>
    <t>YAYASAN PESANTREN DARUS SHOLIHIN</t>
  </si>
  <si>
    <t>ODP-SPG-FY/11</t>
  </si>
  <si>
    <t>WO063542803</t>
  </si>
  <si>
    <t>|MN00213|/YAYASAN PESANTREN DARUS SHOLIHIN/HSI Bisnis + Netmonk Promo 2026 150 Mbps (Rp 676.100) PSB 150.000/087815783314/nabawiyayasan01@gmail.com/NURUN NABAWI/-7.0466777,113.1678118,770/X539+84F, Sumber, Somber, Kec. Tambelangan, Kabupaten Sampang, Jawa</t>
  </si>
  <si>
    <t>2026-09-05 11:00:00|Tanggal pemasangan : 05 SEPTEMBER JULI 2026 Jam pemasangan : pagi/siang Info Tambahan : Hubungi pelanggan dulu sebelum ke lokasi terima kasih|40010577|MYDITA</t>
  </si>
  <si>
    <t>Irfan cell</t>
  </si>
  <si>
    <t>ODP-OMB-FJ/09 FJ/D01/09.01</t>
  </si>
  <si>
    <t>WO063511430</t>
  </si>
  <si>
    <t>MD|MYIB-017738975239|SYSTEM|IRFAN CALL|085334370333</t>
  </si>
  <si>
    <t>2026-09-05 08:00:00 | Nama : BP SAMSUKDIN No Hp : 085334370333 No Alt :  Tgl Pemasangan : 05 September 2026 Interval : PAGI  Note : Hubungi pelanggan terlebih dahulu</t>
  </si>
  <si>
    <t>HSI Bisnis Basic Bundling Phone PSB Normal (Promo Digital Channel) - 200 Mbps</t>
  </si>
  <si>
    <t>DJ VECHIA (OREO)</t>
  </si>
  <si>
    <t>ODP-MYR-FET/40</t>
  </si>
  <si>
    <t>WO063631829</t>
  </si>
  <si>
    <t>|MN02094|/DJ VECHIA (OREO)/081903571616/wiroping86@gmail.com/HSI Basic Winback + Antares Eazy (1:2) 75 Mbps (Rp 447.500) PSB Rp 150.000/Agung Wirohadi/-7.250019,112.771583</t>
  </si>
  <si>
    <t>2026-09-06 11:00:00|Tanggal pemasangan : 6/09/2026 Jam pemasangan : pagi/siang Info Tambahan : Hubungi pelanggan dulu sebelum ke lokasi, terima kasih|40951377|MYDITA</t>
  </si>
  <si>
    <t>- 11_11446;Biaya PSB HSI EBIS Tunai di Depan ~ 11[150000]  - E23015;E23015 ~ ES23 - Perangkat ONT[0]  - E23015~null~44292;E23015||11||Abodemen 0[0]  - E23015~null~E23015_SWONT;SWONT ~ Biaya Sewa ONT ~ E23015[30000]  - E24058;E24058 ~ ES24 - Paket HSI Bisn</t>
  </si>
  <si>
    <t>SMP NEGERI 2 BANJARHARJO</t>
  </si>
  <si>
    <t>ODP-KTM-FG/005</t>
  </si>
  <si>
    <t>WO063838390</t>
  </si>
  <si>
    <t>AMRBS;403095;REG3;BAYU;085100296564;HSI 1S 200MB;790k;PIC PUJI 085742440004;pujiarisandi7@gmail.com</t>
  </si>
  <si>
    <t>2026-09-07 13:00:00|Waktu pemasnagan : 07 September 2026  Jam pemasangan : 08.00 - 12.00  Mohon hubungi pelanggan sebelum ke lokasi   Terima kasih|40971401|MYDITA</t>
  </si>
  <si>
    <t>Seblak Mamacita</t>
  </si>
  <si>
    <t>ODP-PBG-FW/040</t>
  </si>
  <si>
    <t>WO063809031</t>
  </si>
  <si>
    <t>|MN02834|MYIA-070394463417/POI/Ari Cahyani/0895384646860/dhieharis.09@gmail.com</t>
  </si>
  <si>
    <t>BOYOLALI</t>
  </si>
  <si>
    <t>BYL</t>
  </si>
  <si>
    <t>PT. MITRA SARANA PLASTINDO</t>
  </si>
  <si>
    <t>ODP-BYL-FAH/076</t>
  </si>
  <si>
    <t>WO063866964</t>
  </si>
  <si>
    <t>|MN00396|MYIA-052677045144/POI/SHAKYRA JUNIA/089509772742/info.mitrasaranaplastindo@gmail.com</t>
  </si>
  <si>
    <t>2026-09-08 13:00:00|Jalan Dusun 1, Kebon Rejo RT 01 RW 06, Kelurahan Kebonbimo, Kecamatan Boyolali, Kabupaten Boyolali Jawa Tengah- 57316|SYSTEM|MYDITA</t>
  </si>
  <si>
    <t>ODP-GSK-FR/32</t>
  </si>
  <si>
    <t>WO063850770</t>
  </si>
  <si>
    <t>MD|MYDB-20260906268122|DN00001/MN00018|PT. NUSA PRIMA MOTOR|085608762845</t>
  </si>
  <si>
    <t xml:space="preserve">2026-09-12 11:00:00 | Jam pemasangan : 08.00 - 12.00  Waktu pemasangan : 8 September 2026  Info Tabaha : Hubungi pelanggan dulu sebelum ke lokasi  terimakasih       </t>
  </si>
  <si>
    <t>WARKOP ARMOR</t>
  </si>
  <si>
    <t>ODP-TUL-FAP/41 FAP/D03/41.01</t>
  </si>
  <si>
    <t>WO063801694</t>
  </si>
  <si>
    <t>MD|MYDB-20260907268189|DC20015/MC20183|WARKOP ARMOR|085702852805</t>
  </si>
  <si>
    <t>2026-09-09 08:00:00 | Tanggal pemasangan: 09/09/2026 Jam pemasangan : pagi / siang Info Tambahan : Hubungi pelanggan dulu sebelum ke lokasi terima kasih.</t>
  </si>
  <si>
    <t>kedai hernawati</t>
  </si>
  <si>
    <t>ODP-MBG-FAC/103</t>
  </si>
  <si>
    <t>WO063846326</t>
  </si>
  <si>
    <t>|MN00915|MYIA-056378138807/POI/baiq hernawati/081917703993/ochalinafrans@gmail.com</t>
  </si>
  <si>
    <t>2026-09-06 13:00:00 | Tanggal pemasangan : 06 SEPTEMBER JULI 2026  Jam pemasangan : pagi/siang  Info Tambahan : Hubungi pelanggan dulu sebelum ke lokasi  terima kasih</t>
  </si>
  <si>
    <t>SMK NEGERI NGASEM RUANG AULA</t>
  </si>
  <si>
    <t>ODP-KDU-FB/24 FB/D04/24.01</t>
  </si>
  <si>
    <t>WO063729476</t>
  </si>
  <si>
    <t>|MC20010|MYIA-089105928899/POI/MUHAMMAD MIFTAHUL JANNAH/081779999446/miftahulm053@gmail.com</t>
  </si>
  <si>
    <t>2026-09-08 08:00:00 | Nama PIC : SMK NEGERI NGASEM RUANG AULA No HP : 081779999446 Alt :  M Janji : (SELASA/8/SEPTEMBER/2026) jam Pasang : 09:00 Note : hubungi pelanggan jika ingin kelokasi</t>
  </si>
  <si>
    <t>HSI Bisnis Bundling Antares Eazy PSB 70% - 100 Mbps</t>
  </si>
  <si>
    <t>KANTOR PERBEKEL PEJENG KELOD</t>
  </si>
  <si>
    <t>ODP-UBU-FG/67</t>
  </si>
  <si>
    <t>WO063763208</t>
  </si>
  <si>
    <t>|MN02658|/PIC KADEK DEDI WIDNYANA DINATA B/087835057672/pejengkelod@gmail.com</t>
  </si>
  <si>
    <t>2026-09-08 11:00:00|Tanggal pemasangan : 08/09/2026 Jam pemasangan : 08.00 - 12.00 Info Tambahan : Hubungi pelanggan dulu sebelum ke lokasi terima kasih.|40971401|MYDITA</t>
  </si>
  <si>
    <t>SDK NELLE I</t>
  </si>
  <si>
    <t>ODP-MMR-FZ/10 FZ/D01/10.01</t>
  </si>
  <si>
    <t>WO063776337</t>
  </si>
  <si>
    <t>MD|MYDB-20260907268158|SC00001/MC00135|SDK NELLE I|081338299511</t>
  </si>
  <si>
    <t xml:space="preserve">2026-09-08 13:00:00 | telp :081338299511 alt :081338299511 manja : pagi / siang 08/09/2026 hub sebelum ke lokasi  </t>
  </si>
  <si>
    <t>TOKO BINTANG TERANG</t>
  </si>
  <si>
    <t>ODP-KBL-FKG/08 FKG/D01/08.01</t>
  </si>
  <si>
    <t>WO063746723</t>
  </si>
  <si>
    <t>|MN01731|MYIA-098234088381/POI/INDRO SISWANTO PRADIPTA/081333358889/binter2lands@yahoo.co.id</t>
  </si>
  <si>
    <t>2026-09-08 10:00:00 | Tanggal Pemasangan : 08 September 2026 Jam Pemasangan : 08:00 15:00 Info Tambahan : Hubungi pelanggan dulu sebelum ke lokasi terimakasih</t>
  </si>
  <si>
    <t>SPPG MATAWAI</t>
  </si>
  <si>
    <t>ODP-WGP-FCL/13 FCLWGP13-01</t>
  </si>
  <si>
    <t>WO063756271</t>
  </si>
  <si>
    <t>|MN00122|MYIA-078665452639/POI/Franky Meta Yiwa/081247350342/sppgmatawaid3@gmail.com</t>
  </si>
  <si>
    <t>2026-09-08 15:00:00 | Nama : bapa franki No HP : 081247350342 No Alternatif : M Janji : 08/09/2026 Jam Pasang : Pagi NoteÃ‚Â :  Hubungi terlebih dahulu sebelum ke lokasi</t>
  </si>
  <si>
    <t>PASTORAN WATUBALA</t>
  </si>
  <si>
    <t>ODP-MMR-FW/06 FW/D01/06.01</t>
  </si>
  <si>
    <t>WO063666450</t>
  </si>
  <si>
    <t>MD|MYDB-20260905268086|SC00001/MC00135|PASTORAN WATUBALA|081337295646</t>
  </si>
  <si>
    <t>HSI Bisnis Basic PSB 70% - 100 Mbps</t>
  </si>
  <si>
    <t>Warung huda</t>
  </si>
  <si>
    <t>ODP-MTR-FDA/121 FDA/D05/121.01</t>
  </si>
  <si>
    <t>WO063607271</t>
  </si>
  <si>
    <t>|MC40234|MYIA-053678759783/POI/nazriel huda/087818854662/kenarisenja07@gmail.com</t>
  </si>
  <si>
    <t>2026-09-07 13:00:00 | M Janji : 07/09/2026 Jam Pasang : 08.00  - 13:00  NoteÃ‚Â :  hubungi terlebih dahulu sebelum ke lokasi, terima kasih.</t>
  </si>
  <si>
    <t>PT KKV COMMERCE INDONESIA</t>
  </si>
  <si>
    <t>ODP-JER-FX/19 FX/D01/19.01</t>
  </si>
  <si>
    <t>WO063513624</t>
  </si>
  <si>
    <t>|MN00086|MYIA-039176192819/POI/ELISA MARTA NUGRAHA/081274594701/elisa@kkgroup.cn</t>
  </si>
  <si>
    <t>2026-09-05 08:00:00 | Tanggal pemasangan : 05 SEPTEMBER JULI 2026 Jam pemasangan : pagi/siang Info Tambahan : Hubungi pelanggan dulu sebelum ke lokasi terima kasih</t>
  </si>
  <si>
    <t>HSI Bisnis Bundling OCA Breach Checker Promo H2 2026 PSB 70% - 300 Mbps</t>
  </si>
  <si>
    <t>SMAK St DARIUS LARANRTUKA3</t>
  </si>
  <si>
    <t>WO063509841</t>
  </si>
  <si>
    <t>MD|MYDB-20260831267619|SC00001/MC00079|SMAK St DARIUS LARANRTUKA3|085337017990</t>
  </si>
  <si>
    <t>2026-09-05 08:00:00 | Nama : BP EMANUEL YOSEF LAWE TERON No Hp : 085337017990 No Alt :  Tgl Pemasangan : 05 September 2026 Interval : PAGI  Note : Hubungi pelanggan terlebih dahulu</t>
  </si>
  <si>
    <t>MADRASAH TSANAWIYAH NEGERI 1 BONDOWOSO</t>
  </si>
  <si>
    <t>ODP-BOW-FJ/46 FJ/D01/46.01</t>
  </si>
  <si>
    <t>WO063841110</t>
  </si>
  <si>
    <t>|MN02331|MYIA-032619315328/POI/HOSNAN/085236126081/nuhsulaiman2015@gmail.com</t>
  </si>
  <si>
    <t>2026-09-09 11:00:00 | Nama PIC : Hosnan No HP : 085236126081 Alt :  M Janji : 09/09/2026 Jam Pasang : 08.00 - 13:00  NoteÃ‚Â :  hubungi terlebih dahulu sebelum kelokasi</t>
  </si>
  <si>
    <t>SMA DARUTTAQWA</t>
  </si>
  <si>
    <t>ODP-GSK-FW/40 FW/D04/40.01</t>
  </si>
  <si>
    <t>WO063814574</t>
  </si>
  <si>
    <t>MD|MYDB-20260908268251|DN00001/MN01735|SMA DARUTTAQWA|085755622322</t>
  </si>
  <si>
    <t>2026-09-13 08:00:00 | Jam Pemasangan : 08:00 - 12.00 Tanggal Pemasangan : RABU 08 SEPTEMBER 2026 Info Tambahan : Hubungi pelanggan sebelum datang ke lokasi</t>
  </si>
  <si>
    <t>MTS TASWIROTUL ULUM</t>
  </si>
  <si>
    <t>ODP-PAE-FU/43 FU/D05/43.01</t>
  </si>
  <si>
    <t>WO063832463</t>
  </si>
  <si>
    <t>|MC20202|MYIA-095342890182/POI/AMIRUL MU&amp; 39;MININ/085736218055/datamtstu@gmail.com</t>
  </si>
  <si>
    <t xml:space="preserve">2026-09-09 11:00:00 | Nama : bapa amir No HP : 085736218055 No Alternatif : M Janji : 09/09/2026 Jam Pasang : Pagi NoteÃ‚Â :  Hubungi terlebih dahulu sebelum ke lokasi </t>
  </si>
  <si>
    <t>PIJAR</t>
  </si>
  <si>
    <t>HSI Bisnis Bundling Pijar Sekolah Promo H2 2026 PSB 70% - 300 Mbps</t>
  </si>
  <si>
    <t>WARUNG MBAK LIA</t>
  </si>
  <si>
    <t>ODP-NJK-FX/29 FX/D01/29.01</t>
  </si>
  <si>
    <t>WO063832342</t>
  </si>
  <si>
    <t>|MC20191|MYIA-026285508150/POI/AGUSTININGRUM/082330546556/redresto56@gmail.com</t>
  </si>
  <si>
    <t>2026-09-09 11:00:00 | M Janji : (09/09/2026) jam Pasang : 09:00 Note : hubungi pelanggan jika ingin kelokasi</t>
  </si>
  <si>
    <t>NGOPI TERUS</t>
  </si>
  <si>
    <t>ODP-GSK-FAC/10 FAC/D02/10-01</t>
  </si>
  <si>
    <t>WO063808010</t>
  </si>
  <si>
    <t>MD|MYDB-20260904268030|DN00001/MN01735|NGOPI TERUS|082240486622</t>
  </si>
  <si>
    <t>2026-09-13 08:00:00 | M Janji : (09/09/2026) jam Pasang : 09:00 Note : hubungi pelanggan jika ingin kelokasi</t>
  </si>
  <si>
    <t>ODP-RKT-FFT/24 FFT/D02/24.01</t>
  </si>
  <si>
    <t>WO063814127</t>
  </si>
  <si>
    <t>MD|MYDB-20260908268265|SC20017/MC20194|dua putri cell|6285143002849</t>
  </si>
  <si>
    <t>MASJID SYUHADA PLANGGOK - PC24 TELINDO</t>
  </si>
  <si>
    <t>ODP-GOD-FBE/003</t>
  </si>
  <si>
    <t>WO063814756</t>
  </si>
  <si>
    <t>|MC80047|MYIA-066879498457/POI/Aruf Abidzar Atthohiri/081226612646/arufatthohiri@gmail.com</t>
  </si>
  <si>
    <t xml:space="preserve">2026-09-09 08:00:00 | Nama PIC:  bp aruf  No HP: 081226612646 Alt: Tanggal: 9/9/2026 Jam Pasang: Pagi  Note: Hubungi sebelum ke lokasi, terimakasih.   </t>
  </si>
  <si>
    <t>Ruko Yogaswara</t>
  </si>
  <si>
    <t>ODP-DMO-FBN/15 FBN/D02/15.01</t>
  </si>
  <si>
    <t>WO063813823</t>
  </si>
  <si>
    <t>|MN02280|MYIA-095901943842/POI/Yogaswara Ananta Windra/0817327468/toowex@gmail.com</t>
  </si>
  <si>
    <t>Azko Malang Soehat</t>
  </si>
  <si>
    <t>ODP-BLB-FCE/31 FCE/D05/31.01</t>
  </si>
  <si>
    <t>WO063823951</t>
  </si>
  <si>
    <t>|MN02054|MYIA-013203289169/POI/Ayu putri angreani kusanto/08990794495/anext213@gmail.com</t>
  </si>
  <si>
    <t>2026-09-09 08:00:00 | Nama PIC : Ibu Ayu No HP : 08990794495 No Alt : - M Janji : 09 Sept 2026 Jam Pasang : Pagi / Siang Note : hubungi pelanggan jika ingin kelokasi</t>
  </si>
  <si>
    <t>PEMERINTAH DESA PRASUTAN</t>
  </si>
  <si>
    <t>ODP-KTW-FAC/019 FAC/D02/019.01</t>
  </si>
  <si>
    <t>WO063813366</t>
  </si>
  <si>
    <t>|MN00664|MYIA-051968435408/POI/Umul Makrifah/082138178822/prasutanbalaidesa@gmail.com</t>
  </si>
  <si>
    <t>WARKOP KEREZ</t>
  </si>
  <si>
    <t>ODP-MRT-FS/04</t>
  </si>
  <si>
    <t>WO063831891</t>
  </si>
  <si>
    <t>|MN02783|/WARKOP KEREZ/WINBACK HSI B2B + NETMONK (1:1) 150MBPS 761,1RB PSB DISC 70%//udineko733@gmail.com/QOMARUDIN/81459102903</t>
  </si>
  <si>
    <t>2026-09-09 11:00:00|Tanggal : 9 September 2026 Jam : siang Hubungi pelanggan sebelum ke lokasi  |40900827|MYDITA</t>
  </si>
  <si>
    <t>TOKO SURAMADU</t>
  </si>
  <si>
    <t>ODP-SPG-FBA/24 FBA/D03/24.01</t>
  </si>
  <si>
    <t>WO063809139</t>
  </si>
  <si>
    <t>MD|MYDB-20260907268239|DN00001/MN02006|TOKO SURAMADU|082337910911</t>
  </si>
  <si>
    <t>ODP-NWI-FS/22</t>
  </si>
  <si>
    <t>WO063810117</t>
  </si>
  <si>
    <t xml:space="preserve">2026-09-04 13:00:00 | Nama :  bapa arif  No HP : 08113028600  No Alternatif :  M Janji : 04/09/2026  Jam Pasang : Pagi  NoteÃ‚Â :  Hubungi terlebih dahulu sebelum ke lokasi  </t>
  </si>
  <si>
    <t>TOKO ERFAN JAYA</t>
  </si>
  <si>
    <t>ODP-PME-FAN/34</t>
  </si>
  <si>
    <t>WO063825674</t>
  </si>
  <si>
    <t>|MC70132|/TOKO ERFAN JAYA/AHMAD ERFAN/085852224576/085852224576/HSI Bisnis (1:1) 150 Mbps (Rp 819.000) PSB Rp 150.000</t>
  </si>
  <si>
    <t>2026-09-09 08:00:00|Tanggal : 9 September 2026 Jam : pagi  Hubungi pelanggan sebelum ke lokasi  |40900827|MYDITA</t>
  </si>
  <si>
    <t>toko gera fariski hariantomi</t>
  </si>
  <si>
    <t>ODP-KMP-FAA/23</t>
  </si>
  <si>
    <t>WO063810472</t>
  </si>
  <si>
    <t>|MN02363|MYIA-073312710574/POI/gera fariski hariantomi/081917287727/gerafariski15@gmail.com</t>
  </si>
  <si>
    <t>2026-09-07 08:00:00 | telp :081917287727  Tanggal pemasangan : 07/09/2026  Jam pemasangan : pagi/siang  Info Tambahan : Hubungi pelanggan dulu sebelum ke lokasi, terima kasih</t>
  </si>
  <si>
    <t>TOKO ZULFA BAROKAH</t>
  </si>
  <si>
    <t>ODP-PME-FBL/86</t>
  </si>
  <si>
    <t>WO063821494</t>
  </si>
  <si>
    <t>|MC70132|/TOKO ZULFA BAROKAH/082329851621/zuldratif@gmail.com/HSI Bisnis (1:1) 150 Mbps (Rp 819.000) PSB Rp 150.000/ZULFA TRI UTAMI/ -7.1276803, 113.4572150</t>
  </si>
  <si>
    <t>2026-09-09 08:00:00|Tanggal pemasangan : 09/09/2026 Jam pemasangan : 08.00 - 12.00 Info Tambahan : Hubungi pelanggan dulu sebelum ke lokasi terima kasih. |40971401|MYDITA</t>
  </si>
  <si>
    <t>RUANG GURU SMPN 3 MAGELANG MGL</t>
  </si>
  <si>
    <t>ODP-MGE-FE/106</t>
  </si>
  <si>
    <t>WO063810411</t>
  </si>
  <si>
    <t>|MN02255|MYIA-019344361651/POI/FITA SETIOWATI /089648907057/fitasetiowati27@gmail.com</t>
  </si>
  <si>
    <t>ODP-SKW-FB/41 FB/D05/41.01</t>
  </si>
  <si>
    <t>WO063863633</t>
  </si>
  <si>
    <t>|MC30280|MYIA-020841601531/POI/BAHRUDDIN PANJI DIPONOGORO/081515847627/bahrudinpanji@gmail.com</t>
  </si>
  <si>
    <t xml:space="preserve">2026-09-09 15:00:00 | Nama PIC:  bp bahrudin No HP: 081515847627 Alt: Tanggal: 9/9/2026 Jam Pasang: Sore Note: Hubungi sebelum ke lokasi, terimakasih. </t>
  </si>
  <si>
    <t>TAJ MAZA SUNSET VILLAS</t>
  </si>
  <si>
    <t>ODP-SGG-FAB/42</t>
  </si>
  <si>
    <t>WO063864540</t>
  </si>
  <si>
    <t>|MC40297|MYIA-007544585601/POI/ABDUL KADIR/+628131300316/akmulachela@gmail.com</t>
  </si>
  <si>
    <t xml:space="preserve">2026-08-31 13:00:00 | M Janji : (29/08/2026)  jam Pasang : 09:00  Note : hubungi pelanggan jika ingin kelokasi  </t>
  </si>
  <si>
    <t>KEL</t>
  </si>
  <si>
    <t>SMA BOPKRI 2 Kelet</t>
  </si>
  <si>
    <t>ODP-KEL-FA/003</t>
  </si>
  <si>
    <t>WO063819391</t>
  </si>
  <si>
    <t>|MC60028|MYIA-064471482888/POI/Edi Sukaryo/082341907274/smabopkrikelet@gmail.com</t>
  </si>
  <si>
    <t>Plasa</t>
  </si>
  <si>
    <t>2026-09-07 08:00:00 | Tanggal pemasangan : 07 SEPTEMBER JULI 2026  Jam pemasangan : pagi/siang  Info Tambahan : Hubungi pelanggan dulu sebelum ke lokasi  terima kasih</t>
  </si>
  <si>
    <t>PT. BANGUN INFORMASI TEKNOLOGI</t>
  </si>
  <si>
    <t>ODP-MJS-FQ/47</t>
  </si>
  <si>
    <t>WO063820381</t>
  </si>
  <si>
    <t xml:space="preserve">AMRBS;950223;ALDHIAZ;JKT OUTER;HSI Bisnis PSB 70% - 300 Mbps - (1499000);CP LOKASI RIZIQ 0877-1577-1000 ALT  SANDY 087778113956;billing@bnteknologi.com  </t>
  </si>
  <si>
    <t>2026-09-03 11:00:00|Tanggal : 3 September 2026  Jam : pagi   Hubungi pelanggan sebelum ke lokasi |40000802|MYDITA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</si>
  <si>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E23046;E23046 ~ ES23 </t>
  </si>
  <si>
    <t>kopi TOGER</t>
  </si>
  <si>
    <t>ODP-DMO-FPS/36 FPS/D02/36.01</t>
  </si>
  <si>
    <t>WO063802045</t>
  </si>
  <si>
    <t>|MN00459|MYIA-025933455612/POI/m. marwan/083862144873/iwan.0533@gmail.con</t>
  </si>
  <si>
    <t>2026-09-09 08:00:00 | M Janji : (09/09/2026) jam Pasang : 09:00 Note : hubungi pelanggan jika ingin kelokasi</t>
  </si>
  <si>
    <t>DIVA RATU</t>
  </si>
  <si>
    <t>ODP-SDA-FM/16 FM/D03/16.01</t>
  </si>
  <si>
    <t>WO063801332</t>
  </si>
  <si>
    <t>|MN02332|MYIA-069629604631/POI/DANDY DARMAWAN, S.Ip/081358228822/d3.nauraa@gmail.com</t>
  </si>
  <si>
    <t>MTSN 11 BANYUWANGI</t>
  </si>
  <si>
    <t>ODP-KBR-F01/07 FCL/F01/07.01</t>
  </si>
  <si>
    <t>WO063807611</t>
  </si>
  <si>
    <t>MD|MYDB-20260908268247|DN00001/MN01010|MTSN 11 BANYUWANGI|085258812505</t>
  </si>
  <si>
    <t xml:space="preserve">2026-09-09 08:00:00 | Nama PIC:  bu nur fadila  No HP: 085258812505 Alt: Tanggal: 9/9/2026 Jam Pasang: Pagi Note: Hubungi sebelum ke lokasi, terimakasih.  </t>
  </si>
  <si>
    <t>Toko Jaya Baru</t>
  </si>
  <si>
    <t>ODP-BJN-FU/98 FU/D04/98.01</t>
  </si>
  <si>
    <t>WO063826325</t>
  </si>
  <si>
    <t>|MN00271|MYIA-035111947651/POI/Alviyan Dheny Hertanto/085156260488/alviyand@gmail.com</t>
  </si>
  <si>
    <t xml:space="preserve">2026-09-11 08:00:00 | Tanggal : 9 September 2026 Jam : siang Hubungi pelanggan sebelum ke lokasi  </t>
  </si>
  <si>
    <t>BASONG CAFE</t>
  </si>
  <si>
    <t>ODP-TRE-FP/63 FP/D03/63.01</t>
  </si>
  <si>
    <t>WO063826175</t>
  </si>
  <si>
    <t>|MN00418|MYIA-028026482564/POI/PURNOMO/085812245765/cafebasong1@gmail.com</t>
  </si>
  <si>
    <t xml:space="preserve">2026-09-09 08:00:00 | Nama : bapa purnomo No HP : 085812245765 No Alternatif : M Janji : 09/09/2026 Jam Pasang : Pagi NoteÃ‚Â :  Hubungi terlebih dahulu sebelum ke lokasi </t>
  </si>
  <si>
    <t>TOKO PUJI BAROKAH</t>
  </si>
  <si>
    <t>ODP-PME-FBK/93</t>
  </si>
  <si>
    <t>WO063831616</t>
  </si>
  <si>
    <t xml:space="preserve">|MC70132|/EKO PUJI SETIAWAN-TOKO PUJI BAROKAH/085337010597/ekopujiisd@gmail.com/HSI Bisnis Winback (1:1) 75 Mbps (Rp 472.500) PSB Rp 150.000/-7.0851422, 113.4649294/Dekat Jl. PP. Banyuanyar, Potoan, Patoan Dajah, Kec. Palengaan, Kabupaten Pamekasan, Jawa </t>
  </si>
  <si>
    <t>2026-09-09 11:00:00|Tanggal : 9 September 2026 Jam : pagi siang Hubungi pelanggan sebelum ke lokasi  |40900827|MYDITA</t>
  </si>
  <si>
    <t>LB MANIS RENGGO KLATEN</t>
  </si>
  <si>
    <t>ODP-PKM-FAL/015</t>
  </si>
  <si>
    <t>WO063852119</t>
  </si>
  <si>
    <t>|MN00799|MYIA-076211388024/POI/LAELATUL AFIATUN NISAK/085733668576/kantorhrdlaskarbuah@gmail.com</t>
  </si>
  <si>
    <t>2026-09-08 08:00:00 | Nama : ibu layla  No HP : 085733668576  No Alternatif :  M Janji : 08/09/2026  Jam Pasang : Pagi  NoteÃ‚Â :  Hubungi terlebih dahulu sebelum ke lokasi</t>
  </si>
  <si>
    <t>UD HOEDHA COMPUTER</t>
  </si>
  <si>
    <t>ODP-PYA-FAN/66</t>
  </si>
  <si>
    <t>WO063859587</t>
  </si>
  <si>
    <t>MD|MYDB-20260907268187|SC00001/MC00046|UD HOEDHA COMPUTER|082341681244</t>
  </si>
  <si>
    <t>2026-09-08 15:00:00 | Nama : BAPA HUDA  No HP : 082341681244  No Alternatif : 081803310007  M Janji : 08/09/2026  Jam Pasang : Pagi  NoteÃ‚Â :  Hubungi terlebih dahulu sebelum ke lokasi</t>
  </si>
  <si>
    <t>TOKO PAK EKO</t>
  </si>
  <si>
    <t>ODP-TRE-FW/73 FW/D01/73.01</t>
  </si>
  <si>
    <t>WO063823072</t>
  </si>
  <si>
    <t>|MN00418|MYIA-030877153538/POI/EKO SULISTYO AGUNG/082232316586/satriafu150cc201@gmail.com</t>
  </si>
  <si>
    <t>2026-09-09 08:00:00 | Nama PIC : Bp Eko No HP : 082232316586 No Alt : - M Janji : 09 Sept 2026 Jam Pasang : Pagi / Siang Note : hubungi pelanggan jika ingin kelokasi</t>
  </si>
  <si>
    <t>SMK Muhammadiyah 1 Boyolali</t>
  </si>
  <si>
    <t>ODP-BYL-FNK/036</t>
  </si>
  <si>
    <t>WO063827734</t>
  </si>
  <si>
    <t>|MC60143|/Wiyoga Nata Saputra /082328305913/smkmuhammadiyah1boyolali@gmail.com/ PSB  1S INET ONLY BISNIS WINBACK 2.0 150mbps ABODEMEN 620.000 PLUS PPN/ TTPN PANDU</t>
  </si>
  <si>
    <t>Toko Eliana Jaya</t>
  </si>
  <si>
    <t>ODP-PAZ-FC/62</t>
  </si>
  <si>
    <t>WO063821681</t>
  </si>
  <si>
    <t>|MN00271|MYIA-088723153201/POI/Eliana/085784781117/waras44444@gmail.com</t>
  </si>
  <si>
    <t xml:space="preserve">2026-09-09 11:00:00 | Nama : BAPAK WARAS No HP : 085784781117 No Alternatif : M Janji : 09/09/2026 Jam Pasang : Pagi NoteÃ‚Â :  Hubungi terlebih dahulu sebelum ke lokasi </t>
  </si>
  <si>
    <t>PT BERLIAN NUTRISI INDONESIA</t>
  </si>
  <si>
    <t>ODP-LMJ-FL/61</t>
  </si>
  <si>
    <t>WO063827628</t>
  </si>
  <si>
    <t>|MN02178|/PT BERLIAN NUTRISI INDONESIA/WINBACK 2.0 HSI B2B (1:1) 100MBPS 535RB PSB DISC 70%//fuadmokhamad@gmail.com/MOKHAMAD FUAD ALI/85232936509</t>
  </si>
  <si>
    <t>2026-09-09 11:00:00|Nama PIC:  bp fuad No HP: 085232936509 Alt: Tanggal: 9/9/2026 Jam Pasang: Pagi Note: Hubungi sebelum ke lokasi, terimakasih. |40931149|MYDITA</t>
  </si>
  <si>
    <t>SMA IT AL USWAH SURABAYA</t>
  </si>
  <si>
    <t>ODP-MYR-FVX/13 FVX/D02/13.01</t>
  </si>
  <si>
    <t>WO063782770</t>
  </si>
  <si>
    <t>MD|MYDB-20260907268228|DN00001/MN00443|SMA IT AL USWAH SURABAYA|085338381749</t>
  </si>
  <si>
    <t>2026-09-12 08:00:00 | Tanggal Pemasangan : 12 September 2026 Jam Pemasangan : 08:00 15:00 Info Tambahan : Hubungi pelanggan dulu sebelum ke lokasi terimakasih</t>
  </si>
  <si>
    <t>CV. AROMATIQUE ART - Dharmawangsa</t>
  </si>
  <si>
    <t>ODP-MYR-FCA/75</t>
  </si>
  <si>
    <t>WO063784748</t>
  </si>
  <si>
    <t>|MC80228|/CV. AROMATIQUE ART -  Dharmawangsa/Paket HSI Bisnis Promo HUT Kemerdekaan 1:1 50Mbps/Wahyu Hidayat/082143000543/reportpsa2025@gmail.com</t>
  </si>
  <si>
    <t>2026-09-11 15:00:00|Nama PIC : Bp Imam  No Hp : 082163676326 No Alt : 082143000543 Tgl Pemasangan : 8 Sept 2026 Interval : PAGI SIANG Note : Hubungi pelanggan terlebih dahulu|40951378|MYDITA</t>
  </si>
  <si>
    <t>Jam Kopi Coffee &amp; Eatery</t>
  </si>
  <si>
    <t>ODP-UBU-FT/65</t>
  </si>
  <si>
    <t>WO063735222</t>
  </si>
  <si>
    <t>|MN02644|/PIC I GUSTI NGURAH EKA SIDIMANTRA/081337561222/cidimantra78@gmail.com</t>
  </si>
  <si>
    <t>2026-09-08 08:00:00|Nama PIC : Bp Ngurah No Hp : 081337561222 No Alt : - Tgl Pemasangan : 8 Sept 2026 Interval : PAGI SIANG Note : Hubungi pelanggan terlebih dahulu|40951378|MYDITA</t>
  </si>
  <si>
    <t>NYEBLAKIEN PURWOKERTO</t>
  </si>
  <si>
    <t>ODP-PWT-FH/040</t>
  </si>
  <si>
    <t>WO063775534</t>
  </si>
  <si>
    <t>|MC00213|MYIA-034019320692/POI/IAN FELIK ADIPRAMANA/082329127657/ianfelik@gmail.com</t>
  </si>
  <si>
    <t>2026-09-05 13:00:00 | Tanggal pemasangan : 05 SEPTEMBER JULI 2026  Jam pemasangan : pagi/siang  Info Tambahan : Hubungi pelanggan dulu sebelum ke lokasi  terima kasih</t>
  </si>
  <si>
    <t>undefined  Total (Sebelum PPN) : 0</t>
  </si>
  <si>
    <t>OTHER</t>
  </si>
  <si>
    <t>SMKN NGASEM LAB KIMIA INDUSTRI</t>
  </si>
  <si>
    <t>WO063727689</t>
  </si>
  <si>
    <t>|MC20010|MYIA-098505584477/POI/MUHAMMAD MIFTAHUL JANNAH /081779999446/miftahulm053@gmail.com</t>
  </si>
  <si>
    <t>2026-09-08 08:00:00 | Nama Pic : bp MIFTAHUL  No Hp Pic : 081779999446 No alt : - Jam Pemasangan : pagi  Tanggal Pemasangan : 8 September 2026</t>
  </si>
  <si>
    <t>YAYASAN AT TAQWA</t>
  </si>
  <si>
    <t>ODP-PAE-FU/74</t>
  </si>
  <si>
    <t>WO063729245</t>
  </si>
  <si>
    <t>|MC20202|MYIA-033450927164/POI/NUFAL BAIDAWI/08213329613/tpq.nurulislam2929@gmail.com</t>
  </si>
  <si>
    <t>2026-09-08 13:00:00 | Nama PIC : Bp Nufal No Hp : 08213329613 No Alt : - Tgl Pemasangan : 8 Sept 2026 Interval : PAGI SIANG Note : Hubungi pelanggan terlebih dahulu</t>
  </si>
  <si>
    <t>SMPN 1 KOKAP</t>
  </si>
  <si>
    <t>ODP-WTS-FAL/017 FAL/D02/017.01</t>
  </si>
  <si>
    <t>WO063778113</t>
  </si>
  <si>
    <t>|MC80063|MYIA-049426590783/POI/SUKIRNO/082144511588/smpnegeri1kokap@gmail.com</t>
  </si>
  <si>
    <t>2026-09-08 15:00:00 | Nama PIC : Bp Sukirno No Hp : 082144511588 No Alt : - Tgl Pemasangan : 8 Sept 2026 Interval : PAGI SIANG Note : Hubungi pelanggan terlebih dahulu</t>
  </si>
  <si>
    <t>MTs Negeri 5 Sragen</t>
  </si>
  <si>
    <t>ODP-SRG-FB/055</t>
  </si>
  <si>
    <t>WO063757722</t>
  </si>
  <si>
    <t>|MN01811|MYIA-049008204926/POI/MUHSIN/085293217746/mtsnegerisragen_kabsragen@yahoo.com</t>
  </si>
  <si>
    <t>2026-09-06 08:00:00 | Nama PIC : Muhsin  No HP : 085293217746  Alt :   M Janji : 06/08/2026  Jam Pasang : 08.00 - 13:00   NoteÃ‚Â :  hubungi terlebih dahulu sebelum kelokasi</t>
  </si>
  <si>
    <t>TOKO DAN BENGKEL RENDY</t>
  </si>
  <si>
    <t>ODP-KTS-FM/21 FM/D02/21.01</t>
  </si>
  <si>
    <t>WO063756935</t>
  </si>
  <si>
    <t>|MN02540|MYIA-076977407859/POI/RENDY ARISTA SANDI /085751565551/rendyrdp99@gmail.com</t>
  </si>
  <si>
    <t>2026-09-08 13:00:00 | Tanggal Pemasangan : 08 September 2026 Jam Pemasangan : 08:00 15:00 Info Tambahan : Hubungi pelanggan dulu sebelum ke lokasi terimakasih</t>
  </si>
  <si>
    <t>ODP-KTO-FAE/106</t>
  </si>
  <si>
    <t>WO063728213</t>
  </si>
  <si>
    <t xml:space="preserve">2026-09-04 13:00:00 | Nama PIC:  bu uminatifa  No HP: 081326068028  Alt:  Tanggal: 4/9/2026  Jam Pasang: Siang  Note: Hubungi sebelum ke lokasi, terimakasih. </t>
  </si>
  <si>
    <t>TOKO KRAMAT</t>
  </si>
  <si>
    <t>ODP-PME-FBS/22 FBS/D04/22.01</t>
  </si>
  <si>
    <t>WO063758612</t>
  </si>
  <si>
    <t>MD|MYDB-20260907268194|DN00001/MN02006|TOKO KRAMAT|087899231358</t>
  </si>
  <si>
    <t>2026-09-08 11:00:00 | Nama PIC : Bp Eko No Hp : 087899231358 No Alt : - Tgl Pemasangan : 8 Sept 2026 Interval : PAGI SIANG Note : Hubungi pelanggan terlebih dahulu</t>
  </si>
  <si>
    <t>TOKO DUA PUTRA</t>
  </si>
  <si>
    <t>ODP-PME-FBL/03 FBL/D01/03.01</t>
  </si>
  <si>
    <t>WO063771686</t>
  </si>
  <si>
    <t>MD|MYDB-20260907268176|DN00001/MN00558|TOKO DUA PUTRA|087777403859</t>
  </si>
  <si>
    <t xml:space="preserve">2026-09-08 15:00:00 | Jam pemasangan : 08.00 - 12.00 Waktu pemasangan : 8 September 2026 Info Tabaha : Hubungi pelanggan dulu sebelum ke lokasi terimakasih   </t>
  </si>
  <si>
    <t>DUTA GROUP</t>
  </si>
  <si>
    <t>ODP-SLI-FL/128 FL/D05/128.01</t>
  </si>
  <si>
    <t>WO063772423</t>
  </si>
  <si>
    <t>|MN00238|MYIA-032351136815/POI/M RISZKI SYAHPUTRA/083152453346/kelpinsyahputra16@gmail.com</t>
  </si>
  <si>
    <t xml:space="preserve">2026-09-08 13:00:00 | Jam pemasangan : 08.00 - 12.00 Waktu pemasangan : 8 September 2026 Info Tabaha : Hubungi pelanggan dulu sebelum ke lokasi terimakasih   </t>
  </si>
  <si>
    <t>Gudang Kain Alkid</t>
  </si>
  <si>
    <t>ODP-GLD-FAL/077 FAL/D05/77.02</t>
  </si>
  <si>
    <t>WO063772494</t>
  </si>
  <si>
    <t>MD|MYDB-20260905268096|DN00001/MN00440|Gudang Kain Alkid|085728584877</t>
  </si>
  <si>
    <t>2026-09-08 13:00:00 | Nama : Bapa Dayat No HP : 085728584877 No Alternatif : M Janji : 08/09/2026 Jam Pasang : Pagi NoteÃ‚Â :  Hubungi terlebih dahulu sebelum ke lokasi</t>
  </si>
  <si>
    <t>RUMAH JAHIT MITRA FASHION</t>
  </si>
  <si>
    <t>ODP-BKA-FE/064</t>
  </si>
  <si>
    <t>WO063751305</t>
  </si>
  <si>
    <t>|MN00292|MYIA-091779988796/POI/ROASIH/0895321221543/asihroh5@gmail.com</t>
  </si>
  <si>
    <t>2026-09-08 13:00:00 | Nama : BAPA NUR SAHID No HP : 0895321221543 No Alternatif : M Janji : 08/09/2026 Jam Pasang : Pagi NoteÃ‚Â :  Hubungi terlebih dahulu sebelum ke lokasi</t>
  </si>
  <si>
    <t>SDN BAWANGAN</t>
  </si>
  <si>
    <t>ODP-POS-FA/51</t>
  </si>
  <si>
    <t>WO063761282</t>
  </si>
  <si>
    <t>|MN02084|/SDN BAWANGAN/WINBACK 2.0 HSI B2B (1:1) 50MBPS 355RB PSB DISC 70%//zuhriani78@gmail.com/ANI ZUHRIYAH /85334391994</t>
  </si>
  <si>
    <t>2026-09-08 11:00:00|Tanggal pemasangan : 08/09/2026 Jam pemasangan : 08.00 - 12.00 Info Tambahan : Hubungi pelanggan dulu sebelum ke lokasi terima kasih. |40971401|MYDITA</t>
  </si>
  <si>
    <t>toko lila</t>
  </si>
  <si>
    <t>ODP-BIM-FAN/76</t>
  </si>
  <si>
    <t>WO063752384</t>
  </si>
  <si>
    <t>MD|MYDB-20260904267986|SC00001/MC00127|toko lila|085237306870</t>
  </si>
  <si>
    <t>2026-09-05 08:00:00 | Tanggal Pemasangan : 05 September 2026  Jam Pemasangan : 08:00 15:00  Info Tambahan : Hubungi pelanggan dulu sebelum ke lokasi terimakasih</t>
  </si>
  <si>
    <t>Happy Cendrawasih</t>
  </si>
  <si>
    <t>ODP-KPO-FBE/35</t>
  </si>
  <si>
    <t>WO063751277</t>
  </si>
  <si>
    <t>MD|MYDB-20260901267744|SC20017/MC20200|Happy Cendrawasih|082264981491</t>
  </si>
  <si>
    <t xml:space="preserve">2026-09-05 13:00:00 | Jam pemasangan : 08.00 - 12.00  Waktu pemasangan : 4 September 2026  Info Tabaha : Hubungi pelanggan dulu sebelum ke lokasi  terimakasih </t>
  </si>
  <si>
    <t>KARANGPLOSO</t>
  </si>
  <si>
    <t>PUSKESMAS NGABLAK</t>
  </si>
  <si>
    <t>ODP-SLI-FAE/003 FAE/D03/003.01</t>
  </si>
  <si>
    <t>WO063721636</t>
  </si>
  <si>
    <t>|MN00238|MYIA-091091557467/POI/DIANA NURSIDAH/0895363177205/pkmngablak@gmail.com</t>
  </si>
  <si>
    <t>2026-09-08 08:00:00 | Nama Pic : bp abdul  No Hp Pic : 0895363177205 No alt : - Jam Pemasangan : pagi  Tanggal Pemasangan : 8 September 2026</t>
  </si>
  <si>
    <t>Warkop 99</t>
  </si>
  <si>
    <t>ODP-RGL-FAH/13 FAH/D02/13.01</t>
  </si>
  <si>
    <t>WO063747835</t>
  </si>
  <si>
    <t>MD|MYDB-20260904267979|DN00001/MN01285|Warkop 99|085604939619</t>
  </si>
  <si>
    <t>2026-09-08 15:00:00 | Jam Pemasangan : 08:00 - 12.00 Tanggal Pemasangan : SELASA 08 SEPTEMBER 2026 Info Tambahan : Hubungi pelanggan sebelum datang ke lokasi</t>
  </si>
  <si>
    <t>PT GENERASI MASA KINI</t>
  </si>
  <si>
    <t>ODP-KLJ-FDA/73 FDA/D03/73.01</t>
  </si>
  <si>
    <t>WO063750740</t>
  </si>
  <si>
    <t>MD|MYDB-20260906268136|EB00004/MB00073|PT GENERASI MASA KINI|085646668551</t>
  </si>
  <si>
    <t>DWI OLSHOP</t>
  </si>
  <si>
    <t>ODP-PNZ-FM/20 FM/D04/20.01</t>
  </si>
  <si>
    <t>WO063738717</t>
  </si>
  <si>
    <t>|MN00418|MYIA-041017275591/POI/DWI HARIANTO/083845218222/nawanganseries@gmail.com</t>
  </si>
  <si>
    <t xml:space="preserve">2026-09-08 08:00:00 | Jam pemasangan : 08.00 - 12.00 Waktu pemasangan : 8 September 2026 Info Tabaha : Hubungi pelanggan dulu sebelum ke lokasi terimakasih   </t>
  </si>
  <si>
    <t>PT WARNA ABADI MITRA BERSAMA</t>
  </si>
  <si>
    <t>ODP-GOD-FBN/041</t>
  </si>
  <si>
    <t>WO063753392</t>
  </si>
  <si>
    <t>|MN02587|MYIA-062427036174/POI/Safari/0882005672340/admaerfita@gmail.com</t>
  </si>
  <si>
    <t>2026-09-06 13:00:00 | Nama : BP NUR ROHADI   No Hp : 0882005672340  No Alt :   Tgl Pemasangan : 05 September 2026  Interval : PAGI   Note : Hubungi pelanggan terlebih dahulu</t>
  </si>
  <si>
    <t>SPPG KARANGJONGKENG</t>
  </si>
  <si>
    <t>ODP-BMU-FZ/008</t>
  </si>
  <si>
    <t>WO063739375</t>
  </si>
  <si>
    <t>|MN00292|MYIA-094315604569/POI/WAFIK HIDAYAT /085225856955/sppgdesakarangjongkeng@gmail.com</t>
  </si>
  <si>
    <t>2026-09-06 08:00:00 | Waktu pemasnagan : 05 September 2026  Jam pemasangan : 08.00 - 12.00  Mohon hubungi pelanggan sebelum ke lokasi   Terima kasih</t>
  </si>
  <si>
    <t>CV INALAB UTAMA</t>
  </si>
  <si>
    <t>ODP-KPO-FBD/10</t>
  </si>
  <si>
    <t>WO063752382</t>
  </si>
  <si>
    <t>MD|MYDB-20260831267663|DN00001/MN00968|CV INALAB UTAMA|082311522071</t>
  </si>
  <si>
    <t>2026-09-06 13:00:00 | Tanggal pemasangan : 06/09/2026  Jam pemasangan : siang  Info Tambahan : Hubungi pelanggan dulu sebelum ke lokasi  terima kasih.</t>
  </si>
  <si>
    <t>ODP-PUG-FC/31</t>
  </si>
  <si>
    <t>WO063721021</t>
  </si>
  <si>
    <t xml:space="preserve">2026-09-04 13:00:00 | Nama PIC : Bp Efendi  No HP : 087754726343  No Alt : -  M Janji : 04 Sept 2026  Jam Pasang : Pagi / Siang  Note : hubungi pelanggan jika ingin kelokasi  </t>
  </si>
  <si>
    <t>EYALA CAFE RUNGKUT</t>
  </si>
  <si>
    <t>ODP-RKT-FGX/59 FGX/D04/01.59</t>
  </si>
  <si>
    <t>WO063775851</t>
  </si>
  <si>
    <t>|MN00459|MYIA-079347118075/POI/reno rizky ardiansyah/082139148241/renorizki14045@gmail.com</t>
  </si>
  <si>
    <t>2026-09-08 15:00:00 | Nama Pic : BP RENO No Hp Pic : 082139148241 Jam Pemasangan : 08:00 - 12.00 Tanggal Pemasangan : SELASA 08 SEPTEMBER 2026 Info Tambahan : Hubungi pelanggan sebelum datang ke lokasi</t>
  </si>
  <si>
    <t>UD JAYA MANDIRI</t>
  </si>
  <si>
    <t>ODP-GER-FAH/25</t>
  </si>
  <si>
    <t>WO063778091</t>
  </si>
  <si>
    <t>|MC40230|MYIA-062488670800/POI/musri/081917248656/perabotbusairi@gmail.com</t>
  </si>
  <si>
    <t>2026-09-05 13:00:00 | Nama PIC : bapak musri  No HP :  081917248656  Alt :   M Janji : (sabtu/5/SEPTEMBER/2026)  jam Pasang : 09:00  Note : hubungi pelanggan jika ingin kelokasi</t>
  </si>
  <si>
    <t>MI TAMIRUL WATHON 01</t>
  </si>
  <si>
    <t>ODP-KTM-FE/057</t>
  </si>
  <si>
    <t>WO063748632</t>
  </si>
  <si>
    <t>MD|MYDB-20260904268011|DB10005/MB10113|MI TAMIRUL WATHON 01|081327138257</t>
  </si>
  <si>
    <t>2026-09-05 13:00:00 | Waktu pemasnagan : 05 September 2026  Jam pemasangan : 13.00  Mohon hubungi pelanggan sebelum ke lokasi   Terima kasih</t>
  </si>
  <si>
    <t>- SP_NOSS;SP_NOSS ~ Internet NOSS Multispeed Network[0]  - SP_NOSS;SP_NOSS ~ Internet NOSS Multispeed Network[0]  - E23015;E23015 ~ ES23 - Perangkat ONT[0]  - E23015~null~44292;E23015||11||Abodemen 0[0]  - E23015~null~E23015_SWONTPREM;SWONTPREM ~ Biaya Se</t>
  </si>
  <si>
    <t>PT ABJAYA SEJAHTERA INDONESIA</t>
  </si>
  <si>
    <t>ODP-MYR-FSA/19</t>
  </si>
  <si>
    <t>WO063748741</t>
  </si>
  <si>
    <t>MD|MYDB-20260905268047|DN00001/MN00443|PT ABJAYA SEJAHTERA INDONESIA|085853530091</t>
  </si>
  <si>
    <t>2026-09-06 11:00:00 | Nama Pic : BP AHMAD  No Hp Pic : 085853530091  Jam Pemasangan : 08:00 - 12.00  Tanggal Pemasangan : MINGGU 06 SEPTEMBER 2026  Info Tambahan : Hubungi pelanggan sebelum datang ke lokasi</t>
  </si>
  <si>
    <t>SDN KADIPATEN 1 BOJONEGORO</t>
  </si>
  <si>
    <t>ODP-BJN-FW/37 FW/D04/37.01</t>
  </si>
  <si>
    <t>WO063755375</t>
  </si>
  <si>
    <t>|MC20184|MYIA-014322995116/POI/BUDIONO /082337744568/budionobapak2025@gmail.com</t>
  </si>
  <si>
    <t>MTS AHMAD YANI JABUNG</t>
  </si>
  <si>
    <t>ODP-PKS-FH/19 FH/D01/19.01</t>
  </si>
  <si>
    <t>WO063719460</t>
  </si>
  <si>
    <t>|MN02703|MYIA-018534197294/POI/Muhammad Badrul Huda/088805300136/hudabadrull15@gmail.com</t>
  </si>
  <si>
    <t>2026-09-08 08:00:00 | Nama Pic : bp Muhammad Badrul Huda No Hp Pic : 088805300136 No alt : - Jam Pemasangan : pagi  Tanggal Pemasangan : 8 September 2026</t>
  </si>
  <si>
    <t>BAKSO MIE AYAM 93</t>
  </si>
  <si>
    <t>ODP-DNO-FE/18 FE/D02/18.01</t>
  </si>
  <si>
    <t>WO063763175</t>
  </si>
  <si>
    <t>MD|MYDB-20260907268148|SC20017/MC20200|BAKSO MIE AYAM 93|85731265626</t>
  </si>
  <si>
    <t xml:space="preserve">2026-09-08 13:00:00 | Nama PIC:  bp fesa No HP: 85731265626 Alt: 089666664849 Tanggal: 8/9/2026 Jam Pasang: Siang Note: Hubungi sebelum ke lokasi, terimakasih.  </t>
  </si>
  <si>
    <t>RUMAH KOST BAHTI</t>
  </si>
  <si>
    <t>ODP-SKS-FA/07 FA/D02/07.01</t>
  </si>
  <si>
    <t>WO063792374</t>
  </si>
  <si>
    <t>|MC30175|MYIA-016844365143/POI/Lutfi bahtiyar/085790230936/soimakun2@gmail.com</t>
  </si>
  <si>
    <t xml:space="preserve">2026-09-09 08:00:00 | Jam pemasangan : 12.00 Info Tambahan : Hubungi pelanggan dulu sebelum ke lokasi terimakasih  </t>
  </si>
  <si>
    <t>ODP-PON-FAC/03</t>
  </si>
  <si>
    <t>WO063762400</t>
  </si>
  <si>
    <t>|MB10092|MYIA-050649067863/POI/Halimah Rahmah Susilawati/08811307516/direktoratoperasional.edulab@gmail.com</t>
  </si>
  <si>
    <t>2026-09-08 13:00:00 | Nama PIC : Bp Rahmat No Hp : 08811307516 No Alt : - Tgl Pemasangan : 8 Sept 2026 Interval : PAGI SIANG Note : Hubungi pelanggan terlebih dahulu</t>
  </si>
  <si>
    <t>ODP-CRM-FC/37</t>
  </si>
  <si>
    <t>WO063762830</t>
  </si>
  <si>
    <t>2026-09-06 11:00:00 | Nama Pic : bu nunuk   No Hp Pic : 083852776102  No alt : -  Jam Pemasangan : siang   Tanggal Pemasangan : 4 September 2026</t>
  </si>
  <si>
    <t>CV. AKSELERASI TANPA BATAS</t>
  </si>
  <si>
    <t>ODP-SLI-FN/078</t>
  </si>
  <si>
    <t>WO063757154</t>
  </si>
  <si>
    <t>|MN00396|MYIA-025354490002/POI/Sony Wicaksono/089655879238/gmanarya@gmail.com</t>
  </si>
  <si>
    <t>2026-09-06 08:00:00 | Jam Pemasangan : 08:00 - 12.00  Tanggal Pemasangan : MINGGU 06 SEPTEMBER 2026  Info Tambahan : Hubungi pelanggan sebelum datang ke lokasi</t>
  </si>
  <si>
    <t>CV. SAVEERO KARYA (Setiabudi Semarang)</t>
  </si>
  <si>
    <t>ODP-BMK-FB/081</t>
  </si>
  <si>
    <t>WO063763427</t>
  </si>
  <si>
    <t>|MN02760|MYIA-006599035291/POI/bagas/085178154884/cvsaveerokaryapusat@gmail.com</t>
  </si>
  <si>
    <t>2026-09-06 13:00:00 | Nama : BU RINA (ADMIN)  No Hp : 085178154884  No Alt :   Tgl Pemasangan : 06 September 2026  Interval : SIANG  Note : Hubungi pelanggan terlebih dahulu</t>
  </si>
  <si>
    <t>BATANG</t>
  </si>
  <si>
    <t>SBA</t>
  </si>
  <si>
    <t>LOTTER INN POOL</t>
  </si>
  <si>
    <t>ODP-SBA-FE/019 FE/D01/019.01</t>
  </si>
  <si>
    <t>WO063719368</t>
  </si>
  <si>
    <t>|MN00925|MYIA-039890564045/POI/Garba setya wira tama/082139573933/lotterinnpool@gmail.com</t>
  </si>
  <si>
    <t xml:space="preserve">2026-09-08 08:00:00 | Nama PIC:  bp garba  No HP: 082139573933 Alt: Tanggal: 8/9/2026 Jam Pasang: Pagi Note: Hubungi sebelum ke lokasi, terimakasih.  </t>
  </si>
  <si>
    <t>SUBAH</t>
  </si>
  <si>
    <t>KANTOR DESA GEDONGKEDOAN</t>
  </si>
  <si>
    <t>ODP-SDD-FAD/21 FAD/D01/21.01</t>
  </si>
  <si>
    <t>WO063793539</t>
  </si>
  <si>
    <t>|MN00216|MYIA-056539809245/POI/m. ashari/089502637158/ashari300565@gmail.com</t>
  </si>
  <si>
    <t>2026-09-09 11:00:00 | Nama Pic : BP ASHARI No Hp Pic : 089502637158 Jam Pemasangan : 08:00 - 12.00 Tanggal Pemasangan : SELASA 08 SEPTEMBER 2026 Info Tambahan : Hubungi pelanggan sebelum datang ke lokasi</t>
  </si>
  <si>
    <t>HSI Bisnis Basic Bundling Phone Promo 2026 PSB 70% - Free 800 Menit Promo - 100 Mbps</t>
  </si>
  <si>
    <t>SUMBER REJEKI FROZEN FOOD</t>
  </si>
  <si>
    <t>ODP-NGR-FE/14</t>
  </si>
  <si>
    <t>WO063787818</t>
  </si>
  <si>
    <t>|MN02718|MYIA-013180698736/POI/AHMAD YANI/085737322252/aadzki37@gmail.com</t>
  </si>
  <si>
    <t xml:space="preserve">2026-09-08 15:00:00 | Jam pemasangan : 08.00 - 12.00 Waktu pemasangan : 8 September 2026 Info Tabaha : Hubungi pelanggan dulu sebelum ke lokasi terimakasih  </t>
  </si>
  <si>
    <t>TOKO BUSANA CENTRAL FASHION STORE</t>
  </si>
  <si>
    <t>ODP-BMU-FJ/027</t>
  </si>
  <si>
    <t>WO063780628</t>
  </si>
  <si>
    <t>|MN00292|MYIA-021204069070/POI/Yuni Supriyatin/085875135036/centralfashionc004@gmail.com</t>
  </si>
  <si>
    <t xml:space="preserve">2026-09-05 13:00:00 | Nama : ibu yuni  No HP : 085875135036  No Alternatif :  M Janji : 05/09/2026  Jam Pasang : Pagi  NoteÃ‚Â :  Hubungi terlebih dahulu sebelum ke lokasi  </t>
  </si>
  <si>
    <t>GLOBAL YIMI CARGO</t>
  </si>
  <si>
    <t>ODP-PKS-FH/35 FH/D02/35.01</t>
  </si>
  <si>
    <t>WO063733121</t>
  </si>
  <si>
    <t>|MN00398|MYIA-001732587286/POI/SUWARNO/082225989353/suwarno.sadewa@gmail.com</t>
  </si>
  <si>
    <t>2026-09-08 08:00:00 | Nama Pic : BP SUWARNO No Hp Pic : 082225989353 Jam Pemasangan : 08:00 - 12.00 Tanggal Pemasangan : SELASA 08 SEPTEMBER 2026 Info Tambahan : Hubungi pelanggan sebelum datang ke lokasi</t>
  </si>
  <si>
    <t>Askara Creative Media</t>
  </si>
  <si>
    <t>ODP-SRG-FX/042 FX/D03/042.01</t>
  </si>
  <si>
    <t>WO063768705</t>
  </si>
  <si>
    <t>|MN01857|MYIA-028942345171/POI/Wahyu Saputro/082123457082/saputrowahyu410@gmail.com</t>
  </si>
  <si>
    <t>RIZKI STORE</t>
  </si>
  <si>
    <t>ODP-LMG-FA/69 FA/D06/69.01</t>
  </si>
  <si>
    <t>WO063732151</t>
  </si>
  <si>
    <t>MD|MYDB-20260907268161|DN00001/MN00216|RIZKI STORE|081559948829</t>
  </si>
  <si>
    <t>2026-09-08 10:00:00 | Tanggal pemasangan : 08/09/2026 Jam pemasangan : 08.00 - 12.00 Info Tambahan : Hubungi pelanggan dulu sebelum ke lokasi terima kasih.</t>
  </si>
  <si>
    <t>Toko Barokah Silvana</t>
  </si>
  <si>
    <t>ODP-PME-FBF/06</t>
  </si>
  <si>
    <t>WO063764591</t>
  </si>
  <si>
    <t>MD|MYDB-20260907268153|DN00001/MN00572|Toko Barokah Silvana|082231362737</t>
  </si>
  <si>
    <t>2026-09-08 08:00:00 | Nama PIC : BAPAK SUPRI  No HP :  082231362737  Alt :   M Janji : (SELASA/8/SEPTEMBER/2026)  jam Pasang : 09:00  Note : hubungi pelanggan jika ingin kelokasi</t>
  </si>
  <si>
    <t>PT ROYAL TEKNIK GEMILANG</t>
  </si>
  <si>
    <t>ODP-BTL-FBN/074</t>
  </si>
  <si>
    <t>WO063764576</t>
  </si>
  <si>
    <t>AMRBS/965966/DINA MENTARI/R3/YOGYAKARTA/PSB HSI BISNIS 1S 50 MBPS PROMO HUT TELKOM 1:1/RUDI ANGGARA/085758902192/rudianggara98@gamail.com</t>
  </si>
  <si>
    <t>2026-08-27 13:00:00|Nama Pic : bp RUDI   No Hp Pic : 08812434894  No alt : -  Jam Pemasangan : pagi   Tanggal Pemasangan : 26 Agustus 2026|40951375|MYDITA</t>
  </si>
  <si>
    <t>- 11_11446;Biaya PSB HSI EBIS Tunai di Depan ~ 11[150000]  - E23015;E23015 ~ ES23 - Perangkat ONT[0]  - E23015~null~44292;E23015||11||Abodemen 0[0]  - E23015~null~E23015_SWONT;SWONT ~ Biaya Sewa ONT ~ E23015[30000]  - E25060;E25060 ~ ES25 - Paket HSI Bisn</t>
  </si>
  <si>
    <t>ODP-PKS-FX/77</t>
  </si>
  <si>
    <t>WO063733242</t>
  </si>
  <si>
    <t>|MN00398|MYIA-086480854184/POI/SUWARNO/082225989353/suwarno.sadewa@gmail.com</t>
  </si>
  <si>
    <t>PT GLOBAL JET EXPRESS</t>
  </si>
  <si>
    <t>ODP-JOM-FL/102</t>
  </si>
  <si>
    <t>WO063738803</t>
  </si>
  <si>
    <t>|MN02084|/PT GLOBAL JET EXPRESS/WINBACK 2.0 HSI B2B (1:1) 50MBPS 355RB PSB DISC 70%//jbg03.jnt@gmail.com/MUHAMMAD ALI YUSUF /81232726079</t>
  </si>
  <si>
    <t>2026-09-08 08:00:00|Nama PIC : bapoak ALI  No HP : 081232726079 Alt :  M Janji : (SELASA/8/SEPTEMBER/2026) jam Pasang : 09:00 Note : hubungi pelanggan jika ingin kelokasi|40961371|MYDITA</t>
  </si>
  <si>
    <t>SD Inpres Oepura 3</t>
  </si>
  <si>
    <t>ODP-KPN-FE/30 FE/D05/30.01</t>
  </si>
  <si>
    <t>WO063715413</t>
  </si>
  <si>
    <t>|MC40288|MYIA-061892920836/POI/Elisabeth Ruth Deku/082145819686/elisabethredo6@gmail.com</t>
  </si>
  <si>
    <t xml:space="preserve">2026-09-08 08:00:00 | M Janji : (08/09/2026) jam Pasang : 09:00 Note : hubungi pelanggan jika ingin kelokasi </t>
  </si>
  <si>
    <t>UD RAKA JAYA</t>
  </si>
  <si>
    <t>ODP-SWE-FAJ/24</t>
  </si>
  <si>
    <t>WO063764311</t>
  </si>
  <si>
    <t>|MC40230|MYIA-080283339260/POI/marjan/081927603323/rakajunior1978@gmail.com</t>
  </si>
  <si>
    <t>2026-09-01 15:00:00 | Nama : BP MARJAN   No Hp : 081927603323  No Alt :   Tgl Pemasangan : 01 September 2026  Interval : PAGI   Note : Hubungi pelanggan terlebih dahulu</t>
  </si>
  <si>
    <t>ODP-BLR-FAG/19</t>
  </si>
  <si>
    <t>WO063785054</t>
  </si>
  <si>
    <t xml:space="preserve">AMRBS;950223;ALDHIAZ;JKT OUTER;HSI Bisnis PSB 70% - 50 Mbps - (439000);CP SANDY 087778113956;billing@bnteknologi.com  </t>
  </si>
  <si>
    <t>2026-09-08 15:00:00|Nama PIC : PT Bangun Informasi Teknologi No HP : 087778113956 Alt :  M Janji : 08 September 2026 Jam Pasang : 08.00 - 13:00  NoteÃ‚Â :  hubungi terlebih dahulu sebelum kelokasi|40981184|MYDITA</t>
  </si>
  <si>
    <t>(R.Perpustakaan) Gd. Utara SMP N 1 Wedi</t>
  </si>
  <si>
    <t>ODP-KLX-FU/056 FU/D03/056.01</t>
  </si>
  <si>
    <t>WO063726762</t>
  </si>
  <si>
    <t>|MN00951|MYIA-034175402178/POI/Theresia Eni Marjiyanti/085728426098/smpwedi1@gmail.com</t>
  </si>
  <si>
    <t>2026-09-08 08:00:00 | Nama PIC : Rosid  No HP : 085728426098 Alt :  M Janji : 08 September 2026 Jam Pasang : 08.00 - 13:00  NoteÃ‚Â :  hubungi terlebih dahulu sebelum kelokasi</t>
  </si>
  <si>
    <t>RDB</t>
  </si>
  <si>
    <t>geprekin aja</t>
  </si>
  <si>
    <t>ODP-RDB-FA/147 FA/D09/147.01</t>
  </si>
  <si>
    <t>WO063726219</t>
  </si>
  <si>
    <t>|MN00408|MYIA-081755275263/POI/Heri Setiawan /081931716171/akbarzahira24@gmail.com</t>
  </si>
  <si>
    <t>2026-09-08 08:00:00 | Nama PIC : Heri No HP : 081931716171 Alt :  M Janji : 08 September 2026 Jam Pasang : 08.00 - 13:00  NoteÃ‚Â :  hubungi terlebih dahulu sebelum kelokasi</t>
  </si>
  <si>
    <t>ERABLUE MALANG KANDANGAN</t>
  </si>
  <si>
    <t>ODP-KAA-FB/32</t>
  </si>
  <si>
    <t>WO063789460</t>
  </si>
  <si>
    <t>|MN00843|MYIA-064617970191/POI/HASBIBINTARO SHIDDIQ/081249549394/nextperdanaone@gmail.com</t>
  </si>
  <si>
    <t xml:space="preserve">2026-09-08 15:00:00 | Jam pemasangan : 12.00 Info Tambahan : Hubungi pelanggan dulu sebelum ke lokasi terimakasih  </t>
  </si>
  <si>
    <t>BULEVARD PALUGADA</t>
  </si>
  <si>
    <t>ODP-SMT-FCQ/037</t>
  </si>
  <si>
    <t>WO063789596</t>
  </si>
  <si>
    <t>|MN00062|/ BULEVARD PALUGADA  / Pic M IRMAWAN / Cp 081329519017 -082135903107 / alifpriv@gmail.com</t>
  </si>
  <si>
    <t>2026-09-08 15:00:00|Nama PIC : Bp irmawan No Hp : 081329519017 No Alt : - Tgl Pemasangan : 8 Sept 2026 Interval : PAGI SIANG Note : Hubungi pelanggan terlebih dahulu|40951378|MYDITA</t>
  </si>
  <si>
    <t>ODP-DMO-FTB/13</t>
  </si>
  <si>
    <t>WO063735897</t>
  </si>
  <si>
    <t>2026-09-03 08:00:00 | Tanggal pemasangan : 02/09/2026  Jam pemasangan : pagi/siang  Info Tambahan : Hubungi pelanggan dulu sebelum ke lokasi  terima kasih.</t>
  </si>
  <si>
    <t>Phitiek geprek</t>
  </si>
  <si>
    <t>ODP-RDB-FA/181 FA/D01/181.01</t>
  </si>
  <si>
    <t>WO063735434</t>
  </si>
  <si>
    <t>|MN00408|MYIA-048661268455/POI/melina ayu Dwi candra/087840284617/zpxl556@gmail.com</t>
  </si>
  <si>
    <t>2026-09-08 08:00:00 | M Janji : (08/09/2026) jam Pasang : 09:00 Note : hubungi pelanggan jika ingin kelokasi</t>
  </si>
  <si>
    <t>ODP-SWE-FAV/132</t>
  </si>
  <si>
    <t>WO063736383</t>
  </si>
  <si>
    <t xml:space="preserve">2026-09-04 15:00:00 | Nama : bapa dedy  No HP : 081917157000  No Alternatif :  M Janji : 04/09/2026  Jam Pasang : Pagi  NoteÃ‚Â :  Hubungi terlebih dahulu sebelum ke lokasi  </t>
  </si>
  <si>
    <t>ODP-BRB-FAH/008</t>
  </si>
  <si>
    <t>WO063736705</t>
  </si>
  <si>
    <t xml:space="preserve">2026-09-04 08:00:00 | M Janji :  04/09/2026  Jam Pasang : Pagi   Note : hubungi pelanggan jika ingin kelokasi  </t>
  </si>
  <si>
    <t>PANTI BAHAGIA KLINIK UTAMA</t>
  </si>
  <si>
    <t>ODP-MGE-FK/111</t>
  </si>
  <si>
    <t>WO063735955</t>
  </si>
  <si>
    <t>|MN02481|MYIA-048949563608/POI/HASMAN BUDIONO/08122958247/hasmanbud@yahoo.com</t>
  </si>
  <si>
    <t>2026-09-11 08:00:00 | Nama Pic :  No Hp Pic :  Jam Pemasangan : 08:00 - 12.00 Tanggal Pemasangan : SELASA 08 SEPTEMBER 2026 Info Tambahan : Hubungi pelanggan sebelum datang ke lokasi</t>
  </si>
  <si>
    <t>LANGGENG SWALAYAN</t>
  </si>
  <si>
    <t>ODP-WAT-FP/35 FP/D04/35.01</t>
  </si>
  <si>
    <t>WO063743481</t>
  </si>
  <si>
    <t>|MC20057|MYIA-040851465182/POI/Dwi sekti Utomo/0882006777153/litlebayek@gmail.com</t>
  </si>
  <si>
    <t>2026-09-08 13:00:00 | Nama PIC : Dwi No HP : 0882006777153 Alt :  M Janji : 08 September 2026 Jam Pasang : 08.00 - 13:00  NoteÃ‚Â :  hubungi terlebih dahulu sebelum kelokasi</t>
  </si>
  <si>
    <t>IMAM YOUTUBER</t>
  </si>
  <si>
    <t>ODP-KWR-FC/38 FC/D05/38.01</t>
  </si>
  <si>
    <t>WO063742877</t>
  </si>
  <si>
    <t>MD|MYDB-20260907268185|DC20015/MC20183|IMAM YOUTUBER|085856828382</t>
  </si>
  <si>
    <t>ODP-MJT-FA/95 FA/D09/95.01</t>
  </si>
  <si>
    <t>WO063782884</t>
  </si>
  <si>
    <t>MD|MYDB-20260907268207|DC20002/MC20039|Devien Online shope|085111335199</t>
  </si>
  <si>
    <t>2026-09-08 15:00:00 | Nama Pic : BP SANTOSO No Hp Pic : 085111335199 Jam Pemasangan : 08:00 - 12.00 Tanggal Pemasangan : SELASA 08 SEPTEMBER 2026 Info Tambahan : Hubungi pelanggan sebelum datang ke lokasi</t>
  </si>
  <si>
    <t>PT. Karya Agung Sukses Sejahtera</t>
  </si>
  <si>
    <t>ODP-BBE-FC/07</t>
  </si>
  <si>
    <t>WO063735038</t>
  </si>
  <si>
    <t>|MB00503|MYIA-002511479344/POI/bapak/085343870969/khefinwong@gmail.com</t>
  </si>
  <si>
    <t>2026-09-05 11:00:00 | Jam Pemasangan : 08:00 - 12.00  Tanggal Pemasangan : SABTU 05 SEPTEMBER 2026  Info Tambahan : Hubungi pelanggan sebelum datang ke lokasi</t>
  </si>
  <si>
    <t>SDN MEDOKAN SEMAMPIR I (Lt.2)</t>
  </si>
  <si>
    <t>ODP-MYR-FQK/13 FQK/D02/13.01</t>
  </si>
  <si>
    <t>WO063783022</t>
  </si>
  <si>
    <t>MD|MYDB-20260907268230|DN00001/MN02094|SDN MEDOKAN SEMAMPIR I (Lt.2)|081357999305</t>
  </si>
  <si>
    <t>2026-09-12 08:00:00 | Nama : IBU RENY No HP : 081357999305 No Alternatif : M Janji : 12/09/2026 Jam Pasang : Pagi NoteÃ‚Â :  Hubungi terlebih dahulu sebelum ke lokasi</t>
  </si>
  <si>
    <t>HSI Bisnis Basic Bundling Netmonk Promo H2 2026 PSB 70% - 100 Mbps</t>
  </si>
  <si>
    <t>PT. NAPTUN PUTRA TEKNIK</t>
  </si>
  <si>
    <t>ODP-RTE-FM/01 FM/D01/01.01</t>
  </si>
  <si>
    <t>WO063734315</t>
  </si>
  <si>
    <t>|MN00118|MYIA-090136815276/POI/Pak Hafidz/081237256635/muhamadhafidzloper@gmail.com</t>
  </si>
  <si>
    <t xml:space="preserve">2026-09-08 08:00:00 | Tanggal pemasangan : 08/09/2026 Jam pemasangan : 08.00 - 12.00 Info Tambahan : Hubungi pelanggan dulu sebelum ke lokasi terima kasih. </t>
  </si>
  <si>
    <t>PT. Neo Asadhia Indonesia</t>
  </si>
  <si>
    <t>ODP-TUN-FC/42 FC/D05/42.01</t>
  </si>
  <si>
    <t>WO063734244</t>
  </si>
  <si>
    <t>MD|MYDB-20260907268165|DN00001/MN00500|PT. Neo Asadhia Indonesia|081215467571</t>
  </si>
  <si>
    <t xml:space="preserve">2026-09-08 08:00:00 | telp :081215467571 alt : manja : pagi / siang 08/09/2026 hub sebelum ke lokasi </t>
  </si>
  <si>
    <t>ODP-BLR-FE/10</t>
  </si>
  <si>
    <t>WO063736707</t>
  </si>
  <si>
    <t>2026-09-04 08:00:00 | Tanggal pemasangan: 04/09/2026  Jam pemasangan : pagi / siang  Info Tambahan : Hubungi pelanggan dulu sebelum ke lokasi  terima kasih.</t>
  </si>
  <si>
    <t>TOKO WIDODO</t>
  </si>
  <si>
    <t>ODP-RGJ-FG/37 FG/D07/37.01</t>
  </si>
  <si>
    <t>WO063737295</t>
  </si>
  <si>
    <t>MD|MYDB-20260904268000|DN00001/MN01010|TOKO WIDODO|08133951456</t>
  </si>
  <si>
    <t xml:space="preserve">2026-09-08 08:00:00 | Jam pemasangan : 12.00 Info Tambahan : Hubungi pelanggan dulu sebelum ke lokasi terimakasih  </t>
  </si>
  <si>
    <t>PT. BALI CRAFT MARKET INDO</t>
  </si>
  <si>
    <t>ODP-WGP-FL/12 FL/D01/12.01</t>
  </si>
  <si>
    <t>WO063737108</t>
  </si>
  <si>
    <t>|MN00122|MYIA-026810723325/POI/joko harmanto/081329554650/jokoharmanto82@gmail.com</t>
  </si>
  <si>
    <t>2026-09-08 08:00:00 | Nama PIC : Joko No HP : 081329554650 Alt :  M Janji : 08 September 2026 Jam Pasang : 08.00 - 13:00  NoteÃ‚Â :  hubungi terlebih dahulu sebelum kelokasi</t>
  </si>
  <si>
    <t>PT. Bintang Sayap Utama ASO Bojonegoro</t>
  </si>
  <si>
    <t>ODP-BJN-FX/13 FX/D03/13.01</t>
  </si>
  <si>
    <t>WO063723510</t>
  </si>
  <si>
    <t>|MN00799|MYIA-003987510521/POI/AHMAD NIZAR/088223344000/ahmad.nizar@bintangsayaputama.con</t>
  </si>
  <si>
    <t>2026-09-10 15:00:00 | Nama : bapa nizar No HP : 085707231252 No Alternatif : M Janji : 10/09/2026 Jam Pasang : Pagi NoteÃ‚Â :  Hubungi terlebih dahulu sebelum ke lokasi</t>
  </si>
  <si>
    <t>SDN TEMPUREJO 2</t>
  </si>
  <si>
    <t>ODP-WAT-FN/18 FN/D02/18.01</t>
  </si>
  <si>
    <t>WO063760093</t>
  </si>
  <si>
    <t>MD|MYDB-20260907268170|DN00001/MN00968|SDN TEMPUREJO 2|085856850058</t>
  </si>
  <si>
    <t>2026-09-08 13:00:00 | Nama PIC : Bp Johan No Hp : 085856850058 No Alt : - Tgl Pemasangan : 8 Sept 2026 Interval : PAGI SIANG Note : Hubungi pelanggan terlebih dahulu</t>
  </si>
  <si>
    <t>ODP-BJN-FW/45</t>
  </si>
  <si>
    <t>WO063734715</t>
  </si>
  <si>
    <t xml:space="preserve">AMRBS;950223;ALDHIAZ;JKT OUTER;HSI Bisnis PSB 70% - 150 Mbps - (819000);CP SANDY 087778113956;billing@bnteknologi.com  </t>
  </si>
  <si>
    <t>2026-09-10 15:00:00|Tanggal Pemasangan : 10 September 2026 Jam Pemasangan : 08:00 15:00 Info Tambahan : Hubungi pelanggan dulu sebelum ke lokasi terimakasih|40010577|MYDITA</t>
  </si>
  <si>
    <t>ODP-KPP-FAD/78 FAD/D02/78.01</t>
  </si>
  <si>
    <t>WO063744060</t>
  </si>
  <si>
    <t>MD|MYDB-20260907268181|DN00001/MN00572|Toko Nory|082342506202</t>
  </si>
  <si>
    <t xml:space="preserve">2026-09-08 11:00:00 | telp :082342506202 alt : manja : pagi / siang 08/09/2026 hub sebelum ke lokasi </t>
  </si>
  <si>
    <t>SAHAM LIRBOYO</t>
  </si>
  <si>
    <t>ODP-MJT-FM/51 FM/D09/51.01</t>
  </si>
  <si>
    <t>WO063745097</t>
  </si>
  <si>
    <t>MD|MYDB-20260907268190|SC20016/MC20202|SAHAM LIRBOYO|085735998992</t>
  </si>
  <si>
    <t>Kolosal Coffee &amp; Social Space</t>
  </si>
  <si>
    <t>ODP-KDW-FA/153 FA/D03/153.01</t>
  </si>
  <si>
    <t>WO063722571</t>
  </si>
  <si>
    <t>|MN02342|MYIA-091171792346/POI/Akhmad Imanullah/087701503551/klslkdw01@gmail.com</t>
  </si>
  <si>
    <t>2026-09-08 08:00:00 | Nama : BAPA EKA No HP : 087701503551 No Alternatif : M Janji : 08/09/2026 Jam Pasang : Pagi NoteÃ‚Â :  Hubungi terlebih dahulu sebelum ke lokasi</t>
  </si>
  <si>
    <t>PERACANGAN BU GUNDIN</t>
  </si>
  <si>
    <t>ODP-TUL-FAM/34 FAM/D03/34.01</t>
  </si>
  <si>
    <t>WO063702609</t>
  </si>
  <si>
    <t>MD|MYDB-20260906268133|DC20015/MC20183|PERACANGAN BU GUNDIN|081554207573</t>
  </si>
  <si>
    <t>2026-09-07 15:00:00 | Nama : BU EVY RENJANIS  No Hp : 081554207573 No Alt :  Tgl Pemasangan : 07 September 2026 Interval : SIANG Note : Hubungi pelanggan terlebih dahulu</t>
  </si>
  <si>
    <t>Incess Fruits</t>
  </si>
  <si>
    <t>ODP-MYR-FSS/38 FSS/D04/38.01</t>
  </si>
  <si>
    <t>WO063704549</t>
  </si>
  <si>
    <t>|MN02083|MYIA-073486127047/POI/Pak Widi/085213622263/dnldgzn@gmail.com</t>
  </si>
  <si>
    <t>2026-09-08 08:00:00 | Nama : BP WIDI ISMAWAN  No Hp : 085213622263 No Alt :  Tgl Pemasangan : 07 September 2026 Interval : PAGI  Note : Hubungi pelanggan terlebih dahulu</t>
  </si>
  <si>
    <t>WO063696081</t>
  </si>
  <si>
    <t>TOKO MUS</t>
  </si>
  <si>
    <t>ODP-GER-FAC/47</t>
  </si>
  <si>
    <t>WO063696274</t>
  </si>
  <si>
    <t>|MC40234|MYIA-013848126759/POI/mustam/087890652394/ayyadiyadi88@gmail.com</t>
  </si>
  <si>
    <t>2026-09-08 08:00:00 | Nama PIC : Bp Mustam  No HP : 087890652394  No Alt : -  M Janji :  08 Sept  2026  Jam Pasang : Pagi / Siang  Note : hubungi pelanggan jika ingin kelokasi</t>
  </si>
  <si>
    <t>FLORYN CELULER</t>
  </si>
  <si>
    <t>ODP-NGR-FQ/06</t>
  </si>
  <si>
    <t>WO063696544</t>
  </si>
  <si>
    <t>MD|MYDB-20260906268106|DN00001/MN00737|FLORYN CELULER|087762775324</t>
  </si>
  <si>
    <t>2026-09-07 15:00:00 | Nama PIC : Komang  No HP : 087762775324 Alt :  M Janji : 07/09/2026 Jam Pasang : 08.00  - 13:00  NoteÃ‚Â :  hubungi terlebih dahulu sebelum ke lokasi, terima kasih.</t>
  </si>
  <si>
    <t>Q Cell dan elektronik</t>
  </si>
  <si>
    <t>ODP-SLI-FAA/023 FAA/D02/023.01</t>
  </si>
  <si>
    <t>WO063696464</t>
  </si>
  <si>
    <t>MD|MYDB-20260906268111|DN00001/MN00663|Q Cell dan elektronik|085771316241</t>
  </si>
  <si>
    <t xml:space="preserve">2026-09-07 13:00:00 | Tanggal : 7 September 2026 Jam : siang Hubungi pelanggan sebelum ke lokasi  </t>
  </si>
  <si>
    <t>TOKO SEMBAKO SLAMET</t>
  </si>
  <si>
    <t>ODP-ABR-FC/028 FC/D05/028.01</t>
  </si>
  <si>
    <t>WO063696660</t>
  </si>
  <si>
    <t>|MN00909|MYIA-076463271814/POI/slamet/085111411403/pndzya@gmail.com</t>
  </si>
  <si>
    <t xml:space="preserve">2026-09-07 13:00:00 | Tanggal : 7 September 2026 Jam : pagi siang Hubungi pelanggan sebelum ke lokasi  </t>
  </si>
  <si>
    <t>TOKO KOWEL JAYA</t>
  </si>
  <si>
    <t>ODP-PME-FBD/17 FBD/D03/17.01</t>
  </si>
  <si>
    <t>WO063698302</t>
  </si>
  <si>
    <t>MD|MYDB-20260906268131|DN00001/MN00558|TOKO KOWEL JAYA|081998054762</t>
  </si>
  <si>
    <t>2026-09-07 15:00:00 | Tanggal pemasangan : 07 SEPTEMBER JULI 2026 Jam pemasangan : pagi/siang Info Tambahan : Hubungi pelanggan dulu sebelum ke lokasi terima kasih</t>
  </si>
  <si>
    <t>SMKN 1 SURUH U/ RUANG GURU</t>
  </si>
  <si>
    <t>ODP-TRE-FL/59 FL/D05/59.01</t>
  </si>
  <si>
    <t>WO063690795</t>
  </si>
  <si>
    <t>|MN00418|MYIA-075403956827/POI/YUDA ARIFIANTO/085643512190/yudaarifianto694@gmail.com</t>
  </si>
  <si>
    <t>2026-09-07 13:00:00 | Tanggal Pemasangan : 07 September 2026 Jam Pemasangan : 08:00 15:00 Info Tambahan : Hubungi pelanggan dulu sebelum ke lokasi terimakasih</t>
  </si>
  <si>
    <t>CV ALAS VEENUZ TRAWAS</t>
  </si>
  <si>
    <t>ODP-PGE-FG/17 FG/D02/17.01</t>
  </si>
  <si>
    <t>WO063676071</t>
  </si>
  <si>
    <t>|MN02627|MYIA-009068675901/POI/YUDHIS WAHYU RAMADHAN/085853539600/alasveenuztrawas@gmail.com</t>
  </si>
  <si>
    <t>2026-09-07 11:00:00 | Nama PIC : Yudhys No HP : 085853539600 Alt :  M Janji : 07/09/2026 Jam Pasang : 08.00  - 13:00  NoteÃ‚Â :  hubungi terlebih dahulu sebelum ke lokasi, terima kasih.</t>
  </si>
  <si>
    <t>PT. Bangkit Lakuliner Indonesia Kepanjen Malang</t>
  </si>
  <si>
    <t>ODP-KEP-FB/37 KEP/D03/01.37</t>
  </si>
  <si>
    <t>WO063676008</t>
  </si>
  <si>
    <t>|MN02235|MYIA-058448037847/POI/Muhamad Arif Nurdin /085283300362/arif.nurdin@seindonesia.co.id</t>
  </si>
  <si>
    <t>2026-09-07 13:00:00 | Tanggal pemasangan : 07 SEPTEMBER JULI 2026 Jam pemasangan : pagi/siang Info Tambahan : Hubungi pelanggan dulu sebelum ke lokasi terima kasih</t>
  </si>
  <si>
    <t>JAFMIY STORE</t>
  </si>
  <si>
    <t>ODP-RBP-FD/23 FD/D02/23.01</t>
  </si>
  <si>
    <t>WO063675944</t>
  </si>
  <si>
    <t>MD|MYDB-20260904268024|DN00001/MN00906|JAFMIY STORE|085733393618</t>
  </si>
  <si>
    <t xml:space="preserve">2026-09-07 13:00:00 | Nama : IBU SUMIYATUN No HP : 085733393618 No Alternatif : M Janji : 07/09/2026 Jam Pasang : Pagi NoteÃ‚Â :  Hubungi terlebih dahulu sebelum ke lokasi </t>
  </si>
  <si>
    <t>Toko Mutiara</t>
  </si>
  <si>
    <t>ODP-PYA-FAQ/55 FAQ/D04/55.01</t>
  </si>
  <si>
    <t>WO063666843</t>
  </si>
  <si>
    <t>MD|MYDB-20260905268054|SC00001/MC00046|Toko Mutiara|082326519792</t>
  </si>
  <si>
    <t xml:space="preserve">2026-09-07 08:00:00 | Jam pemasangan : 08.00 - 12.00 Waktu pemasangan : 7 September 2026 Info Tabaha : Hubungi pelanggan dulu sebelum ke lokasi terimakasih </t>
  </si>
  <si>
    <t>BINTANG SAYAP UTAMA (GUDANG BARU BERKAH)</t>
  </si>
  <si>
    <t>ODP-SDA-FAF/03</t>
  </si>
  <si>
    <t>WO063666922</t>
  </si>
  <si>
    <t>|MN02332|/BINTANG SAYAP UTAMA (GUDANG BARU BERKAH)/WINBACK 2.0 HSI B2B (1:1) 100MBPS 535RB PSB DISC 70%//ficho.rafid@bintangsayaputama.com/FICHO RAFID MUHAIMIN/082225000968 081358817821</t>
  </si>
  <si>
    <t>2026-09-07 08:00:00|telp :081358817821 Tanggal pemasangan : 07/09/2026 Jam pemasangan : pagi/siang Info Tambahan : Hubungi pelanggan dulu sebelum ke lokasi, terima kasih|40000802|MYDITA</t>
  </si>
  <si>
    <t>Toko Samsul Arifin</t>
  </si>
  <si>
    <t>ODP-KPP-FH/27</t>
  </si>
  <si>
    <t>WO063685426</t>
  </si>
  <si>
    <t>MD|MYDB-20260904268017|DN00001/MN00572|Toko Samsul Arifin|081937568111</t>
  </si>
  <si>
    <t>2026-09-05 11:00:00 | Waktu pemasnagan : 05 September 2026  Jam pemasangan : 08.00 - 12.00  Mohon hubungi pelanggan sebelum ke lokasi   Terima kasih</t>
  </si>
  <si>
    <t>PT. WAR ORT INDONESIA</t>
  </si>
  <si>
    <t>ODP-MYR-FDV/01 FDV/D01/01.01</t>
  </si>
  <si>
    <t>WO063672865</t>
  </si>
  <si>
    <t>|MN02083|MYIA-085678299036/POI/Pak Fachrurazi/082232325289/mbadentalcaregnanyar@gmail.com</t>
  </si>
  <si>
    <t>2026-09-08 08:00:00 | Tanggal Pemasangan : 08 September 2026 Jam Pemasangan : 08:00 15:00 Info Tambahan : Hubungi pelanggan dulu sebelum ke lokasi terimakasih</t>
  </si>
  <si>
    <t>ODP-MRR-FAA/86</t>
  </si>
  <si>
    <t>WO063673573</t>
  </si>
  <si>
    <t>2026-09-04 15:00:00 | Tanggal Pemasangan : 04 September 2026  Jam Pemasangan : 08:00 15:00  Info Tambahan : Hubungi pelanggan dulu sebelum ke lokasi terimakasih</t>
  </si>
  <si>
    <t>AULA NURUS SHOBAH</t>
  </si>
  <si>
    <t>ODP-PAE-FAB/20 FAB/D02/20.01</t>
  </si>
  <si>
    <t>WO063673388</t>
  </si>
  <si>
    <t>MD|MYDB-20260906268107|SC20016/MC20202|AULA NURUS SHOBAH|08139243860</t>
  </si>
  <si>
    <t>2026-09-08 08:00:00 | Nama Pic : BP HAVID No Hp Pic : 08139243860 Jam Pemasangan : 08:00 - 12.00 Tanggal Pemasangan : SENIN 07 SEPTEMBER 2026 Info Tambahan : Hubungi pelanggan sebelum datang ke lokasi</t>
  </si>
  <si>
    <t>WO063673144</t>
  </si>
  <si>
    <t>KOST WIDYA (lt.3)</t>
  </si>
  <si>
    <t>ODP-MYR-FZC/38</t>
  </si>
  <si>
    <t>WO063678313</t>
  </si>
  <si>
    <t xml:space="preserve">|MN02094|/KOST WIDYA (lt.3)/HSI Basic Promo HUT Telkom (1:2) 75 Mbps (Rp 365.000) PSB Rp 150.000/081331007171/nilandita127@gmail.com/Widya Nilandita/-7.282564,112.765370/Jl. Manyar Sabrangan Gang 9 No. 4 </t>
  </si>
  <si>
    <t>2026-09-10 11:00:00|M Janji : 07/09/2026 Jam Pasang : 08.00 - 13:00  NoteÃ‚Â :  hubungi terlebih dahulu sebelum kelokasi  |40981182|MYDITA</t>
  </si>
  <si>
    <t>TRANS MARINE INDONESIA</t>
  </si>
  <si>
    <t>WO063669738</t>
  </si>
  <si>
    <t>RBS HSI |ADE RAGIL PURWANDANI | 406650 | TREG 3 | TRANS MARINE INDONESIA | BP AGUS| 085238565557 | PSB INET NETMONK 50 MBPS</t>
  </si>
  <si>
    <t>2026-08-24 13:00:00|Tanggal pemasangan : 21 agust 2026  Jam pemasangan : PAGI/SIANG  Info Tambahan : Hubungi pelanggan dulu sebelum ke lokasi  |40951377|MYDITA</t>
  </si>
  <si>
    <t>- 11_11446;Biaya PSB HSI EBIS Tunai di Depan ~ 11[150000]  - E24058;E24058 ~ ES24 - Paket HSI Bisnis (HSIEF) Khusus Winback[0]  - E24058~null~103819;E24058||11||Abodemen 0[0]  - E24058~null~E24058_UNL;UNL ~ Internet-Link Unlimited Internet Usage ~ E24058[</t>
  </si>
  <si>
    <t>KOST PUTRI ASIYAH</t>
  </si>
  <si>
    <t>ODP-KBS-FA/87 FA/D08/87.01</t>
  </si>
  <si>
    <t>WO063667542</t>
  </si>
  <si>
    <t>MD|MYDB-20260906268103|DN00001/MN00906|KOST PUTRI ASIYAH|081380080354</t>
  </si>
  <si>
    <t xml:space="preserve">2026-09-07 08:00:00 | Tanggal : 7 September 2026 Jam : pagi  Hubungi pelanggan sebelum ke lokasi  </t>
  </si>
  <si>
    <t>KAYYISA STORE</t>
  </si>
  <si>
    <t>ODP-PON-FBB/13 FBB/D04/13.01</t>
  </si>
  <si>
    <t>WO063667496</t>
  </si>
  <si>
    <t>MD|MYDB-20260906268102|DN00001/MN02053|KAYYISA STORE|082137511015</t>
  </si>
  <si>
    <t xml:space="preserve">2026-09-07 08:00:00 | Nama : IBU FITRIYANA No HP : 082137511015 No Alternatif : M Janji : 07/09/2026 Jam Pasang : Pagi NoteÃ‚Â :  Hubungi terlebih dahulu sebelum ke lokasi </t>
  </si>
  <si>
    <t>Toko Mitra Hidayah</t>
  </si>
  <si>
    <t>ODP-PME-FAT/33 FAT/D05/33.01</t>
  </si>
  <si>
    <t>WO063688217</t>
  </si>
  <si>
    <t>MD|MYDB-20260906268118|DN00001/MN00572|Toko Mitra Hidayah|085947626847</t>
  </si>
  <si>
    <t xml:space="preserve">2026-09-07 11:00:00 | Nama :Ibu Arijul No HP : 085947626847 No Alternatif : M Janji : 07/09/2026 Jam Pasang : Pagi NoteÃ‚Â :  Hubungi terlebih dahulu sebelum ke lokasi </t>
  </si>
  <si>
    <t>SD ISLAM NU PELEM</t>
  </si>
  <si>
    <t>ODP-PAE-FAG/39 FAG/D06/39.01</t>
  </si>
  <si>
    <t>WO063663536</t>
  </si>
  <si>
    <t>|MN01011|MYIA-045765395158/POI/ULIN NUHA MUKHIBBUDIN/081359177263/ulinnuha768@gmail.com</t>
  </si>
  <si>
    <t>2026-09-08 13:00:00 | telp :081359177263 Tanggal pemasangan : 08/09/2026 Jam pemasangan : pagi/siang Info Tambahan : Hubungi pelanggan dulu sebelum ke lokasi, terima kasih</t>
  </si>
  <si>
    <t>Conato Bakery Rogojampi</t>
  </si>
  <si>
    <t>ODP-RGJ-FC/28 FC/D05/28.01</t>
  </si>
  <si>
    <t>WO063687055</t>
  </si>
  <si>
    <t>MD|MYDB-20260906268120|DC30004/MC30051|Conato Bakery Rogojampi|087755722098</t>
  </si>
  <si>
    <t>Aufa Aquatic (toko ikan)</t>
  </si>
  <si>
    <t>ODP-KUD-FAZ/037 FAZ/D03/037.01</t>
  </si>
  <si>
    <t>WO063665881</t>
  </si>
  <si>
    <t>|MN01414|MYIA-037575573817/POI/Moh Ilham Aufa/089502059562/aufailham887@gmail.com</t>
  </si>
  <si>
    <t>2026-09-07 08:00:00 | Nama PIC : Ilham  No HP : 089502059562 Alt :  M Janji : 07/09/2026 Jam Pasang : 08.00  - 13:00  NoteÃ‚Â :  hubungi terlebih dahulu sebelum ke lokasi, terima kasih.</t>
  </si>
  <si>
    <t>PT INOVASI MAJU BERSAMA</t>
  </si>
  <si>
    <t>ODP-KRN-FM/07</t>
  </si>
  <si>
    <t>WO063669996</t>
  </si>
  <si>
    <t>|MN00370|/PT INOVASI MAJU BERSAMA/WINBACK 2.0 HSI B2B (1:1) 100MBPS 535RB PSB DISC 70%//bersamainovasimaju@gmail.com/GILDA FEBRI LESTARI/083113156438 085843986437</t>
  </si>
  <si>
    <t>2026-09-07 08:00:00|Tanggal Pemasangan : 07 September 2026 Jam Pemasangan : 08:00 15:00 Info Tambahan : Hubungi pelanggan dulu sebelum ke lokasi terimakasih|40951377|MYDITA</t>
  </si>
  <si>
    <t>T-Cell Bojonegoro</t>
  </si>
  <si>
    <t>WO063665351</t>
  </si>
  <si>
    <t>|MN00799|MYIA-014212782113/POI/Heri Mujiarto/085269974885/adsbojonegoro78@gmail.com</t>
  </si>
  <si>
    <t xml:space="preserve">2026-09-09 08:00:00 | Nama :BAPAK HERI No HP : 085269974885 No Alternatif : M Janji : 09/09/2026 Jam Pasang : Pagi NoteÃ‚Â :  Hubungi terlebih dahulu sebelum ke lokasi </t>
  </si>
  <si>
    <t>KOST WIDYA (lt.4)</t>
  </si>
  <si>
    <t>WO063754176</t>
  </si>
  <si>
    <t xml:space="preserve">|MN02094|/KOST WIDYA (lt.4)/HSI Basic Promo HUT Telkom (1:2) 75 Mbps (Rp 365.000) PSB Rp 150.000/081331007171/nilandita127@gmail.com/Widya Nilandita/-7.282564,112.765370/Jl. Manyar Sabrangan Gang 9 No. 4 </t>
  </si>
  <si>
    <t>2026-09-13 08:00:00|Tanggal pemasangan : 08/09/2026 Jam pemasangan : 08.00 - 12.00 Info Tambahan : Hubungi pelanggan dulu sebelum ke lokasi terima kasih.|40971401|MYDITA</t>
  </si>
  <si>
    <t>YURA MARKET</t>
  </si>
  <si>
    <t>ODP-SBW-FBK/57 FBK/D03/57.01</t>
  </si>
  <si>
    <t>WO063666174</t>
  </si>
  <si>
    <t>MD|MYDB-20260906268100|DN00001/MN01576|YURA MARKET|085119349786</t>
  </si>
  <si>
    <t>UD Siap 46</t>
  </si>
  <si>
    <t>ODP-PME-FBP/41 FBP/D02/41.01</t>
  </si>
  <si>
    <t>WO063682395</t>
  </si>
  <si>
    <t>MD|MYDB-20260906268117|DN00001/MN00572|UD Siap 46|081957135007</t>
  </si>
  <si>
    <t>2026-09-07 11:00:00 | telp :081957135007 Tanggal pemasangan : 07/09/2026 Jam pemasangan : pagi/siang Info Tambahan : Hubungi pelanggan dulu sebelum ke lokasi, terima kasih</t>
  </si>
  <si>
    <t>TOKO SAMSUL</t>
  </si>
  <si>
    <t>ODP-PME-FQ/28 FQ/D05/28.01</t>
  </si>
  <si>
    <t>WO063701741</t>
  </si>
  <si>
    <t>MD|MYDB-20260906268128|DN00001/MN00558|TOKO SAMSUL|083867143359</t>
  </si>
  <si>
    <t>2026-09-07 15:00:00 | Nama : BP MUHAMMAD IBRAHIM (SUAMI) No Hp : 083867143359 No Alt :  Tgl Pemasangan : 07 September 2026 Interval : PAGI  Note : Hubungi pelanggan terlebih dahulu</t>
  </si>
  <si>
    <t>HSI Bisnis Bundling Netmonk PSB 70% Promo - 50 Mbps</t>
  </si>
  <si>
    <t>KIOS TEMBAKAU</t>
  </si>
  <si>
    <t>ODP-BJR-FJ/076</t>
  </si>
  <si>
    <t>WO063693373</t>
  </si>
  <si>
    <t>|MN00909|MYIA-093878178022/POI/andi prasetia/085291600800/andigoo@icloud.com</t>
  </si>
  <si>
    <t>CV Lintang Tigade Abadi</t>
  </si>
  <si>
    <t>ODP-SBI-FE/23 FE/D02/23.01</t>
  </si>
  <si>
    <t>WO063693234</t>
  </si>
  <si>
    <t>MD|MYDB-20260906268129|EB00004/MB00073|CV Lintang Tigade Abadi|08123040035</t>
  </si>
  <si>
    <t>2026-09-07 13:00:00 | Nama : BP CHABIB AHMADI (SUAMI) No Hp : 08123040035 No Alt :  Tgl Pemasangan : 07 September 2026 Interval : PAGI  Note : Hubungi pelanggan terlebih dahulu</t>
  </si>
  <si>
    <t>ODP-BKL-FCD/04</t>
  </si>
  <si>
    <t>WO063683146</t>
  </si>
  <si>
    <t>2026-09-04 08:00:00 | Nama Pic : bp Abil   No Hp Pic : 08139180764  No alt : -  Jam Pemasangan : pagi   Tanggal Pemasangan : 4 September 2026</t>
  </si>
  <si>
    <t>ONE NOBER</t>
  </si>
  <si>
    <t>ODP-CEP-FD/092 FD/D08/092.01</t>
  </si>
  <si>
    <t>WO063677702</t>
  </si>
  <si>
    <t>|MC60162|MYIA-066162762703/POI/DIAN PERTIWI/082341906361/dulhiview@gmail.com</t>
  </si>
  <si>
    <t xml:space="preserve">2026-09-07 13:00:00 | Jam pemasangan : 12.00 Info Tambahan : Hubungi pelanggan dulu sebelum ke lokasi terimakasih </t>
  </si>
  <si>
    <t>WARUNG MAKAN SEBLAK RAME</t>
  </si>
  <si>
    <t>ODP-BJR-FAT/041</t>
  </si>
  <si>
    <t>WO063674841</t>
  </si>
  <si>
    <t>|MN00909|MYIA-076963749879/POI/alvin/081391687143/nurfauzialfin82@gmail.com</t>
  </si>
  <si>
    <t>2026-09-09 08:00:00 | Nama : BP ALVIN  No Hp : 081391687143 No Alt :  Tgl Pemasangan : 07 September 2026 Interval : PAGI  Note : Hubungi pelanggan terlebih dahulu</t>
  </si>
  <si>
    <t>UPT SD NEGERI 70 GRESIK</t>
  </si>
  <si>
    <t>WO063675346</t>
  </si>
  <si>
    <t>MD|MYDB-20260904267989|DN00001/MN02100|UPT SD NEGERI 70 GRESIK|085706404151</t>
  </si>
  <si>
    <t>2026-09-09 08:00:00 | Tanggal pemasangan : 05/09/2026 Jam pemasangan : pagi/siang Info Tambahan : Hubungi pelanggan dulu sebelum ke lokasi terima kasih.</t>
  </si>
  <si>
    <t>ODP-PKM-FAA/020</t>
  </si>
  <si>
    <t>WO063668513</t>
  </si>
  <si>
    <t>ODP-TET-FAF/04</t>
  </si>
  <si>
    <t>WO063668514</t>
  </si>
  <si>
    <t>TOKO MUNIFAH</t>
  </si>
  <si>
    <t>ODP-SPG-FS/61</t>
  </si>
  <si>
    <t>WO063697856</t>
  </si>
  <si>
    <t>|MN02600|/TOKO MUNIFAH/MUNIFAH/081995210518/aretaproduction@gmail.com/HSI Bisnis Promo HUT Telkom (1:1) 150 Mbps (Rp 620.000) PSB Rp 150.000/</t>
  </si>
  <si>
    <t>2026-08-28 15:00:00|Nama PIC : bapa abi  No HP : 081995210518  No Alternatif  :  M Janji : 28/08/2026  Jam Pasang : Pagi  NoteÃ‚Â :  Hubungi terlebih dahulu sebelum ke lokasi|40961370|MYDITA</t>
  </si>
  <si>
    <t>TOKO DAVID 66</t>
  </si>
  <si>
    <t>ODP-SMP-FN/22</t>
  </si>
  <si>
    <t>WO063694855</t>
  </si>
  <si>
    <t>|MN00213|/TOKO DAVID 66/087774586719/anaksoleh22@gmail.com/HSI Bisnis + Netmonk Promo 2026 100 Mbps (Rp 591.100) PSB 150.000/Moh David/-6.967328,113.8025415</t>
  </si>
  <si>
    <t>2026-09-05 11:00:00|Tanggal pemasangan : 05/09/2026  Jam pemasangan : siang  Info Tambahan : Hubungi pelanggan dulu sebelum ke lokasi  terima kasih.|40941148|MYDITA</t>
  </si>
  <si>
    <t>- 11_11446;Biaya PSB HSI EBIS Tunai di Depan ~ 11[150000]  - E23015;E23015 ~ ES23 - Perangkat ONT[0]  - E23015~null~44292;E23015||11||Abodemen 0[0]  - E23015~null~E23015_SWONTDUALB;SWONTDUALB ~ Biaya Sewa ONT Dual Band ~ E23015[50000]  - E25060;E25060 ~ E</t>
  </si>
  <si>
    <t>CRBC-WIKA-PP JO</t>
  </si>
  <si>
    <t>ODP-GNK-FM/087 FM/D02/087.01</t>
  </si>
  <si>
    <t>WO063678766</t>
  </si>
  <si>
    <t>|MN02295|MYIA-023591042145/POI/Ibu Anisa /6289523199418/generalaffaircrbc@gmail.com</t>
  </si>
  <si>
    <t>HSI Bisnis Khusus Winback PSB 70% - 200 Mbps</t>
  </si>
  <si>
    <t>ODP-MRR-FAA/104</t>
  </si>
  <si>
    <t>WO063679032</t>
  </si>
  <si>
    <t>2026-09-04 15:00:00 | Tanggal pemasangan: 04/09/2026  Jam pemasangan : pagi / siang  Info Tambahan : Hubungi pelanggan dulu sebelum ke lokasi  terima kasih.</t>
  </si>
  <si>
    <t>MTS UNGGULAN DARUL FALAH</t>
  </si>
  <si>
    <t>ODP-MIP-FE/27</t>
  </si>
  <si>
    <t>WO063665365</t>
  </si>
  <si>
    <t>|MN01575|/MTS UNGGULAN DARUL FALAH/WINBACK HSI B2B + OCA BREACH CHECKER  (1:1) 100MBPS 635,5RB PSB DISC 70%//mtsdfjerukmacan@gmail.com/RAMADHAN ARYO PUTRA/85792761317</t>
  </si>
  <si>
    <t>2026-09-05 08:00:00|jerukmacan RT.14/RW.03 sawo jetis mojokerto|SYSTEM|MYDITA</t>
  </si>
  <si>
    <t>ODP-OMB-FB/50</t>
  </si>
  <si>
    <t>WO063625472</t>
  </si>
  <si>
    <t>2026-09-02 08:00:00 | Nama PIC : Abd majid  No HP : 087701444040  Alt :   M Janji : 02/09/2026  Jam Pasang : 08.00  - 13:00   NoteÃ‚Â :  hubungi terlebih dahulu sebelum ke lokasi, terima kasih.</t>
  </si>
  <si>
    <t>Toko Ana</t>
  </si>
  <si>
    <t>ODP-TET-FAB/105</t>
  </si>
  <si>
    <t>WO063625476</t>
  </si>
  <si>
    <t>|MN02085|MYIA-073057733271/POI/Ana Rostiana/081235732864/rafaizanassabil.allam@gmail.com</t>
  </si>
  <si>
    <t>2026-08-29 04:00:00 | Nama : BU ANA ROSTIANA   No Hp : 081235732864  No Alt :   Tgl Pemasangan : 28 Agustus 2026  Interval : PAGI   Note : Hubungi pelanggan terlebih dahulu</t>
  </si>
  <si>
    <t>TOKO YATI</t>
  </si>
  <si>
    <t>ODP-SMP-FK/17 FK/D03/17.01</t>
  </si>
  <si>
    <t>WO063624041</t>
  </si>
  <si>
    <t>MD|MYDB-20260905268065|DN00001/MN00806|TOKO YATI|085702827450</t>
  </si>
  <si>
    <t>2026-09-06 11:00:00 | Nama : BU NURHAYATI No Hp : 085702827450 No Alt :  Tgl Pemasangan : 06 September 2026 Interval : PAGI  Note : Hubungi pelanggan terlebih dahulu</t>
  </si>
  <si>
    <t>PERUM JASA TIRTA</t>
  </si>
  <si>
    <t>ODP-MRT-FZ/09</t>
  </si>
  <si>
    <t>WO063638956</t>
  </si>
  <si>
    <t>|MN02271|/PERUM JASA TIRTA/WINBACK HSI B2B + NETMONK (1:1) 150MBPS 761,1RB PSB DISC 70%//llmjkt22@gmail.com/LINDA ROSIANA/85172247241</t>
  </si>
  <si>
    <t>2026-09-07 08:00:00|Tanggal pemasangan : 6/09/2026 Jam pemasangan : pagi/siang Info Tambahan : Hubungi pelanggan dulu sebelum ke lokasi, terima kasih|40951377|MYDITA</t>
  </si>
  <si>
    <t>PT. SURABAYA SUKSES NUSANTARA</t>
  </si>
  <si>
    <t>ODP-MYR-FTH/36</t>
  </si>
  <si>
    <t>WO063628929</t>
  </si>
  <si>
    <t>|MN02749|MYIA-063440500248/POI/Abdul Aziz/085731916392/abdulazizbjg84@gmail.com</t>
  </si>
  <si>
    <t xml:space="preserve">2026-09-05 08:00:00 | Jam pemasangan : 08.00 - 12.00  Waktu pemasangan : 4 September 2026  Info Tabaha : Hubungi pelanggan dulu sebelum ke lokasi  terimakasih </t>
  </si>
  <si>
    <t>ODP-TDS-FCW/01</t>
  </si>
  <si>
    <t>WO063629148</t>
  </si>
  <si>
    <t>2026-09-04 15:00:00 | Nama PIC : bapak ricard  No HP :  081212115088  Alt :   M Janji : (JUMAT/4/SEPTEMBER/2026)  jam Pasang : 09:00  Note : hubungi pelanggan jika ingin kelokasi</t>
  </si>
  <si>
    <t>CAFE DAN PANCINGAN</t>
  </si>
  <si>
    <t>ODP-KTS-FJ/66 FJ/D04/66.01</t>
  </si>
  <si>
    <t>WO063615983</t>
  </si>
  <si>
    <t>MD|MYDB-20260905268050|SC20016/MC20202|CAFE DAN PANCINGAN|085785769876</t>
  </si>
  <si>
    <t xml:space="preserve">2026-09-06 13:00:00 | M Janji : (06/09/2026) jam Pasang : 09:00 Note : hubungi pelanggan jika ingin kelokasi </t>
  </si>
  <si>
    <t>ODP-PYA-FAP/73</t>
  </si>
  <si>
    <t>WO063617034</t>
  </si>
  <si>
    <t>Toko Sahwari Ramadan</t>
  </si>
  <si>
    <t>ODP-SWE-FAD/99</t>
  </si>
  <si>
    <t>WO063588908</t>
  </si>
  <si>
    <t>MD|MYDB-20260828267414|SC00001/MC00046|Toko Sahwari Ramadan|082329486352</t>
  </si>
  <si>
    <t>2026-08-31 08:00:00 | Tanggal Pemasangan : 31 Agustus 2026  Jam Pemasangan : 08:00 15:00  Info Tambahan : Hubungi pelanggan dulu sebelum ke lokasi terimakasih</t>
  </si>
  <si>
    <t>NCS (Semampir,Kediri)</t>
  </si>
  <si>
    <t>ODP-KDI-FAK/22 FAK/D03/22.01</t>
  </si>
  <si>
    <t>WO063644608</t>
  </si>
  <si>
    <t>MD|MYDB-20260905268088|DN00001/MN01993|NCS (Semampir,Kediri)|082232262062</t>
  </si>
  <si>
    <t>2026-09-07 08:00:00 | Nama PIC : Ibu Herlin No HP : 082232262062 No Alt : - M Janji :  07 Sept  2026 Jam Pasang : Pagi / Siang Note : hubungi pelanggan jika ingin kelokasi</t>
  </si>
  <si>
    <t>KOS KOSAN PAK TONI</t>
  </si>
  <si>
    <t>ODP-SBW-FAZ/16 FAZ/D02/16.01</t>
  </si>
  <si>
    <t>WO063589017</t>
  </si>
  <si>
    <t>|MN02367|MYIA-008587557243/POI/TONI VALKON/08213396582/motengatas@gmail.com</t>
  </si>
  <si>
    <t>2026-09-07 08:00:00 | Nama PIC : Toni No HP : 08213396582 Alt : 085333971240 M Janji : 06/08/2026 Jam Pasang : 08.00 - 13:00  NoteÃ‚Â :  hubungi terlebih dahulu sebelum kelokasi</t>
  </si>
  <si>
    <t>PT MODULAR KULINER INDONESIA</t>
  </si>
  <si>
    <t>ODP-MTR-FBG/114</t>
  </si>
  <si>
    <t>WO063643550</t>
  </si>
  <si>
    <t>|MN00498|MYIA-021507745288/POI/JULIO PRATAMA PUTRA/081291522934/it.support@ishangry.com</t>
  </si>
  <si>
    <t>2026-08-30 15:00:00 | Tanggal pemasangan : 28 agust 2026  Jam pemasangan : 13.00  Info Tambahan : Hubungi pelanggan dulu sebelum ke lokasi, terima kasih.</t>
  </si>
  <si>
    <t>WONOGIRI</t>
  </si>
  <si>
    <t>WNG</t>
  </si>
  <si>
    <t>ALUZ STICKER ART</t>
  </si>
  <si>
    <t>ODP-WNG-FH/042 FH/D01/042.01</t>
  </si>
  <si>
    <t>WO063632342</t>
  </si>
  <si>
    <t>|MN02255|MYIA-099301845506/POI/ARDIAN YULIYATMOKO/08112646896/aluzsticker@gmail.com</t>
  </si>
  <si>
    <t>2026-09-06 13:00:00 | Nama : BP ARDIAN YULIATMOKO No Hp : 08112646896 No Alt :  Tgl Pemasangan : 06 September 2026 Interval : PAGI  Note : Hubungi pelanggan terlebih dahulu</t>
  </si>
  <si>
    <t>TOKO KHOIRUL</t>
  </si>
  <si>
    <t>ODP-SMP-FK/89 FK/D05/89.01</t>
  </si>
  <si>
    <t>WO063630596</t>
  </si>
  <si>
    <t>MD|MYDB-20260905268079|DN00001/MN00806|TOKO KHOIRUL|082329851273</t>
  </si>
  <si>
    <t xml:space="preserve">2026-09-06 11:00:00 | Tanggal : 6 September 2026 Jam : siang Hubungi pelanggan sebelum ke lokasi </t>
  </si>
  <si>
    <t>yayasan ponpes al arifin</t>
  </si>
  <si>
    <t>ODP-KPP-FH/01</t>
  </si>
  <si>
    <t>WO063630918</t>
  </si>
  <si>
    <t>MD|MYDB-20260831267675|DN00001/MN00572|yayasan ponpes al arifin|085704700137</t>
  </si>
  <si>
    <t>2026-09-02 08:00:00 | Nama : BP MASNOTO  No Hp : 085704700137  No Alt :   Tgl Pemasangan : 01 September 2026  Interval : PAGI   Note : Hubungi pelanggan terlebih dahulu</t>
  </si>
  <si>
    <t>- 11_11446;Biaya PSB HSI EBIS Tunai di Depan ~ 11[150000]  - E25063;E25063 ~ ES25 - Paket Produk OCA AI Lite[0]  - E25063~null~105363;E25063||77||Abodemen 0[0]  - E25063~null~E25063_OCAAILITE;OCAAILITE ~ OCA AI Lite ~ E25063[85000]  - E23015;E23015 ~ ES23</t>
  </si>
  <si>
    <t>CV BEAUTYLUX INDONESIA DISTRIBUSI</t>
  </si>
  <si>
    <t>ODP-SMN-FBH/038 FBH/D03/038.01</t>
  </si>
  <si>
    <t>WO063630853</t>
  </si>
  <si>
    <t>|MC80075|MYIA-025138676279/POI/WALYADI/081326903002/walyadixw0@gmail.com</t>
  </si>
  <si>
    <t>2026-09-07 15:00:00 | Nama Pic : BP WAL No Hp Pic : 081326903002 Jam Pemasangan : 08:00 - 12.00 Tanggal Pemasangan : MINGGU 06 SEPTEMBER 2026 Info Tambahan : Hubungi pelanggan sebelum datang ke lokasi</t>
  </si>
  <si>
    <t>RDD</t>
  </si>
  <si>
    <t>ODP-RDD-FD/032</t>
  </si>
  <si>
    <t>WO063609575</t>
  </si>
  <si>
    <t>AMRBS;403099;TREG4;MUHAMMAD MASTUR;081226139781;CP IS MAELAL HIKAM;082324798182;PAKET 2S INET VOICE 50 MBPS (479.000);PT GLOBAL JET EXPRESS//KEDUNGBANTENG;input by Tito</t>
  </si>
  <si>
    <t>2026-09-04 13:00:00|https://goo.gl/maps/Mq8EUC1L7D4w3WBR6?g_st=ac|SYSTEM|MYDITA</t>
  </si>
  <si>
    <t>RANDUDONGKAL</t>
  </si>
  <si>
    <t>ODP-MTR-FDA/16</t>
  </si>
  <si>
    <t>WO063604013</t>
  </si>
  <si>
    <t xml:space="preserve">2026-09-04 08:00:00 | Tanggal : 4 September 2026  Jam : pagi   Hubungi pelanggan sebelum ke lokasi   </t>
  </si>
  <si>
    <t>mafia kopi</t>
  </si>
  <si>
    <t>WO063625571</t>
  </si>
  <si>
    <t>|MN00915|MYIA-016308712495/POI/ash habil karim/081353502887/chabiel2288@gmail.com</t>
  </si>
  <si>
    <t xml:space="preserve">2026-09-12 08:00:00 | Tanggal : 12 September 2026 Jam : pagi  Hubungi pelanggan sebelum ke lokasi </t>
  </si>
  <si>
    <t>TOKO RIMA</t>
  </si>
  <si>
    <t>ODP-SMP-FCM/52 FCM/D05/52.01</t>
  </si>
  <si>
    <t>WO063625744</t>
  </si>
  <si>
    <t>MD|MYDB-20260905268069|DN00001/MN00806|TOKO RIMA|082228906123</t>
  </si>
  <si>
    <t>PT PANDU AKSARA NAWASENA</t>
  </si>
  <si>
    <t>ODP-GDA-FAN/24 FAN/D02/24.01</t>
  </si>
  <si>
    <t>WO063625647</t>
  </si>
  <si>
    <t>MD|MYDB-20260905268049|DN00001/MN02094|PT PANDU AKSARA NAWASENA|081515982030</t>
  </si>
  <si>
    <t>2026-09-07 11:00:00 | Nama Pic : bp abdul  No Hp Pic : 081515982030 No alt : - Jam Pemasangan : pagi  Tanggal Pemasangan : 7 September 2026</t>
  </si>
  <si>
    <t>ODP-KGD-FAQ/170</t>
  </si>
  <si>
    <t>WO063609334</t>
  </si>
  <si>
    <t>2026-09-05 10:00:00 | Nama PIC : PT. Bangkit Lakuliner Indonesia Banguntapan Yogyakarta 3  No HP :  085283300362  Alt :   M Janji : (JUMAT/4/SEPTEMBER/2026)  jam Pasang : 09:00  Note : hubungi pelanggan jika ingin kelokasi</t>
  </si>
  <si>
    <t>ODP-KAR-FQ/007</t>
  </si>
  <si>
    <t>WO063608713</t>
  </si>
  <si>
    <t xml:space="preserve">2026-09-04 13:00:00 | Jam pemasangan : 12.00  Info Tambahan : Hubungi pelanggan dulu sebelum ke lokasi  terimakasih   </t>
  </si>
  <si>
    <t>CV. SAVEERO KARYA (Caruban)</t>
  </si>
  <si>
    <t>ODP-CRB-FD/75</t>
  </si>
  <si>
    <t>WO063606722</t>
  </si>
  <si>
    <t>|MN02760|MYIA-030303508815/POI/Bagas/085178154884/cvsaveerokaryapusat@gmail.com</t>
  </si>
  <si>
    <t>PT. NUSA REJEKI PROPERTI</t>
  </si>
  <si>
    <t>ODP-SMA-FZ/04</t>
  </si>
  <si>
    <t>WO063596292</t>
  </si>
  <si>
    <t>|MN02545|/PIC KOMANG SATYA MAHA PUTRA/085156403075-081999579238/ulubeachclubhotel@gmail.com</t>
  </si>
  <si>
    <t>2026-09-01 15:00:00|Nama Pic : bu rema   No Hp Pic : 081999579238  No alt : -  Jam Pemasangan : pagi   Tanggal Pemasangan : 1 September 2026|40951375|MYDITA</t>
  </si>
  <si>
    <t xml:space="preserve">- BWY DL;BWY DL ~ Saluran Dua Arah(BothWay)[0]  - E23053;E23053 ~ ES23 - Paket HSI Bisnis  Phone (PHONE)[0]  - E23053~null~44864;E23053||11||Abodemen 0[0]  - E23053~null~E23053_IN800;IN800 ~ Free Lokal dan SLJJ 800 Menit ~ E23053[40000]  - 11_11446;Biaya </t>
  </si>
  <si>
    <t>DEPOT AIR MINUM BIRU BARATA JAYA</t>
  </si>
  <si>
    <t>ODP-MYR-FBP/19</t>
  </si>
  <si>
    <t>WO063625809</t>
  </si>
  <si>
    <t>|MN00062|/ DEPOT AIR MINUM BIRU BARATA JAYA/Feni Justiani Tjahjono/082257418756 ALT 085748807807 /sby.own@airminumbiru.com/bisnis basic 1:2 2P INET + TLP 50 mb 360rb sblm ppn   Psb 150rb sblm ppn /-7.2989548,112.7576412</t>
  </si>
  <si>
    <t>Sales Force</t>
  </si>
  <si>
    <t>2026-09-06 11:00:00|Jam pemasangan : 08.00 - 12.00 Waktu pemasangan : 4 September 2026 Info Tabaha : Hubungi pelanggan dulu sebelum ke lokasi terimakasih |40951381|MYDITA</t>
  </si>
  <si>
    <t>Toko Usaha Baru</t>
  </si>
  <si>
    <t>ODP-PME-FAG/08</t>
  </si>
  <si>
    <t>WO063611924</t>
  </si>
  <si>
    <t>|MN00572|/Toko Usaha Baru/085927421639/Kusmawati112@gmail.com/HSI Bisnis + Netmonk Promo 2026 150 Mbps (Rp 676.100) PSB 150.000/Kusmawati/-7.174121,113.532151</t>
  </si>
  <si>
    <t>2026-09-06 08:00:00|Jam pemasangan : 08.00 - 12.00 Waktu pemasangan : 4 September 2026 Info Tabaha : Hubungi pelanggan dulu sebelum ke lokasi terimakasih |40951381|MYDITA</t>
  </si>
  <si>
    <t>CV. SAVEERO KARYA (Teuku Umar Sidoarjo)</t>
  </si>
  <si>
    <t>ODP-SDA-FHE/05 FHE/D02/05.01</t>
  </si>
  <si>
    <t>WO063609417</t>
  </si>
  <si>
    <t>|MN02760|MYIA-082984357625/POI/Bagas/085178154884/cvsaveerokaryapusat@gmail.com</t>
  </si>
  <si>
    <t>2026-09-06 11:00:00 | Nama : BU RINA (ADMIN) No Hp : 085178154884 No Alt :  Tgl Pemasangan : 06 September 2026 Interval : SIANG Note : Hubungi pelanggan terlebih dahulu</t>
  </si>
  <si>
    <t>LPK langgeng Cipta Makmur Tulungagung</t>
  </si>
  <si>
    <t>ODP-CAT-FC/41</t>
  </si>
  <si>
    <t>WO063610518</t>
  </si>
  <si>
    <t>|MN00458|MYIA-018377346447/POI/Yovita Mudji rahayu/+6281210127271/langgengciptamakmur01@gmail.com</t>
  </si>
  <si>
    <t>2026-09-03 15:00:00|Jln Raya Bandung Prigi RT 04 RW 01, Mbulak Bantengan |SYSTEM|MYDITA</t>
  </si>
  <si>
    <t>ODP-GER-FAH/35</t>
  </si>
  <si>
    <t>WO063640853</t>
  </si>
  <si>
    <t xml:space="preserve">2026-09-04 13:00:00 | Tanggal pemasangan: 04/09/2026  Jam pemasangan : pagi / siang  Info Tambahan : Hubungi pelanggan dulu sebelum ke lokasi  terima kasih.  </t>
  </si>
  <si>
    <t>ODP-SDA-FAQ/04 FAQ/D01/05.04</t>
  </si>
  <si>
    <t>WO063611999</t>
  </si>
  <si>
    <t>MD|MYDB-20260905268060|DN00001/MN00501|DELTRAS STORE|0811663331</t>
  </si>
  <si>
    <t>ODP-WOS-FP/015</t>
  </si>
  <si>
    <t>WO063612245</t>
  </si>
  <si>
    <t xml:space="preserve">2026-09-03 13:00:00 | M Janji : 03 September 2026  Jam Pasang : pagi  Note : hubungi pelanggan jika ingin kelokasi  </t>
  </si>
  <si>
    <t>TOKO MULYA</t>
  </si>
  <si>
    <t>ODP-SMP-FJ/57 FJ/D01/57.01</t>
  </si>
  <si>
    <t>WO063629581</t>
  </si>
  <si>
    <t>MD|MYDB-20260905268074|DN00001/MN00806|TOKO MULYA|085702827466</t>
  </si>
  <si>
    <t>Toko dodi Glempang</t>
  </si>
  <si>
    <t>ODP-KLP-FH/002</t>
  </si>
  <si>
    <t>WO063629505</t>
  </si>
  <si>
    <t>|MC00213|MYIA-007276890235/POI/RIMA SRI WANYUNINGSIH/085155349441/miftakhulhidayat336699@gmail.com</t>
  </si>
  <si>
    <t>2026-09-06 15:00:00 | Nama : BP ARIS (SUAMI) No Hp : 085155349441 No Alt :  Tgl Pemasangan : 06 September 2026 Interval : PAGI  Note : Hubungi pelanggan terlebih dahulu</t>
  </si>
  <si>
    <t>TOKO PRISKA</t>
  </si>
  <si>
    <t>ODP-PRN-FAW/034 FAW/D04/034.01</t>
  </si>
  <si>
    <t>WO063629308</t>
  </si>
  <si>
    <t>|MN02495|MYIA-069659262541/POI/KOSWANTO/082227104441/sofyanwidhiyarto@gmail.com</t>
  </si>
  <si>
    <t>2026-09-06 13:00:00 | Nama Pic : BP KOSWANTO No Hp Pic : 082227104441 Jam Pemasangan : 08:00 - 12.00 Tanggal Pemasangan : MINGGU 06 SEPTEMBER 2026 Info Tambahan : Hubungi pelanggan sebelum datang ke lokasi</t>
  </si>
  <si>
    <t>ODP-GSK-FAP/04</t>
  </si>
  <si>
    <t>WO063630429</t>
  </si>
  <si>
    <t xml:space="preserve">2026-09-04 11:00:00 | M Janji :  04/09/2026  Jam Pasang : Pagi   Note : hubungi pelanggan jika ingin kelokasi  </t>
  </si>
  <si>
    <t>ODP-TOP-FN/49</t>
  </si>
  <si>
    <t>WO063613075</t>
  </si>
  <si>
    <t>TOKO MADURA MART</t>
  </si>
  <si>
    <t>ODP-PME-FM/03 FM/D01/03.01</t>
  </si>
  <si>
    <t>WO063650395</t>
  </si>
  <si>
    <t>MD|MYDB-20260905268092|DN00001/MN00558|TOKO MADURA MART|085337059171</t>
  </si>
  <si>
    <t>2026-09-06 15:00:00 | Nama : BP SATOJI  No Hp : 085337059171 No Alt :  Tgl Pemasangan : 06 September 2026 Interval : PAGI  Note : Hubungi pelanggan terlebih dahulu</t>
  </si>
  <si>
    <t>PT FARMA GLOBAL TEKNOLOGI</t>
  </si>
  <si>
    <t>ODP-SMN-FBC/058 FBC/D03/058.01</t>
  </si>
  <si>
    <t>WO063642037</t>
  </si>
  <si>
    <t>|MC80054|MYIA-089325601291/POI/ARIAN NIZAR/085236688999/arvin.nizars@gmail.com</t>
  </si>
  <si>
    <t>2026-09-08 08:00:00 | Nama PIC : Bp Arvin No HP : 085236688999 No Alt : - M Janji :  08 Sept  2026 Jam Pasang : Pagi / Siang Note : hubungi pelanggan jika ingin kelokasi</t>
  </si>
  <si>
    <t>TOKO RINI</t>
  </si>
  <si>
    <t>ODP-BLO-FA/016 FA/D03/016.01</t>
  </si>
  <si>
    <t>WO063641656</t>
  </si>
  <si>
    <t>|MC60162|MYIA-018591671456/POI/SEPTHI EKA ARIANTI/082138943436/cleomineral271@gmail.com</t>
  </si>
  <si>
    <t>2026-09-06 13:00:00 | Tanggal pemasangan : 6/09/2026 Jam pemasangan : pagi/siang Info Tambahan : Hubungi pelanggan dulu sebelum ke lokasi, terima kasih</t>
  </si>
  <si>
    <t>ODP-BOW-FP/16</t>
  </si>
  <si>
    <t>WO063594530</t>
  </si>
  <si>
    <t>AMRBS;950223;ALDHIAZ;JKT OUTER;HSI BISNIS INET ONLY 50MBPS;CP RIZIQ 0877-1577-1000;087778113956;billing@bnteknologi.com</t>
  </si>
  <si>
    <t>2026-09-03 13:00:00|Tanggal pemasangan : 02/09/2026  Jam pemasangan : pagi/siang  Info Tambahan : Hubungi pelanggan dulu sebelum ke lokasi  terima kasih.|40951377|MYDITA</t>
  </si>
  <si>
    <t>PAUD ASSAHRA</t>
  </si>
  <si>
    <t>ODP-TRE-FZ/65 FZ/D05/65.01</t>
  </si>
  <si>
    <t>WO063602285</t>
  </si>
  <si>
    <t>|MN00418|MYIA-088289568453/POI/EKO PRASETYONO/082337048196/pauda891@gmail.com</t>
  </si>
  <si>
    <t>2026-09-06 08:00:00 | Tanggal pemasangan : 6/09/2026 Jam pemasangan : pagi/siang Info Tambahan : Hubungi pelanggan dulu sebelum ke lokasi, terima kasih</t>
  </si>
  <si>
    <t>WARUNG FAJAR</t>
  </si>
  <si>
    <t>ODP-PRN-FAD/062 FAD/D07/062.01</t>
  </si>
  <si>
    <t>WO063602290</t>
  </si>
  <si>
    <t>|MN02495|MYIA-060732713557/POI/SOFYAN WIDHIYARTO/088225323147/sofyanwidhiyarto@gmail.com</t>
  </si>
  <si>
    <t>2026-09-06 08:00:00 | M Janji : 06/09/2026 Jam Pasang : 08.00  - 13:00  NoteÃ‚Â :  hubungi terlebih dahulu sebelum ke lokasi, terima kasih.</t>
  </si>
  <si>
    <t>PT. PAKUWON PERMAI ( PAKUWON MALL ) / Tenant DJI</t>
  </si>
  <si>
    <t>ODP-KBU-FGK/035</t>
  </si>
  <si>
    <t>WO063605245</t>
  </si>
  <si>
    <t>AMRBS/403103/ANISA DWIARYANI/R3/YOGYAKARTA/PT. PAKUWON PERMAI ( PAKUWON MALL ) / Tenant DJI /081234541654 (pa tio)/ riyantosetyadi@pakuwon.com</t>
  </si>
  <si>
    <t>2026-09-06 08:00:00|Tanggal pemasangan : 06 SEPTEMBER JULI 2026 Jam pemasangan : pagi/siang Info Tambahan : Hubungi pelanggan dulu sebelum ke lokasi terima kasih|40010577|MYDITA</t>
  </si>
  <si>
    <t>Carwash Cafe</t>
  </si>
  <si>
    <t>ODP-END-FDA/52 FDA/D03/52.01</t>
  </si>
  <si>
    <t>WO063599990</t>
  </si>
  <si>
    <t>|MC40142|MYIA-033994431563/POI/Efrem Diakon Mau/085219370573/efremdiakon48@gmail.com</t>
  </si>
  <si>
    <t>Warung Piknik</t>
  </si>
  <si>
    <t>ODP-DDS-FD/41 FD/D04/41.01</t>
  </si>
  <si>
    <t>WO063600449</t>
  </si>
  <si>
    <t>MD|MYDB-20260905268043|DN00001/MN01273|Warung Piknik|081327745359</t>
  </si>
  <si>
    <t xml:space="preserve">2026-09-06 08:00:00 | Jam pemasangan : 08.00 - 12.00 Waktu pemasangan : 4 September 2026 Info Tabaha : Hubungi pelanggan dulu sebelum ke lokasi terimakasih  </t>
  </si>
  <si>
    <t>ODP-PWT-FN/023</t>
  </si>
  <si>
    <t>WO063636513</t>
  </si>
  <si>
    <t xml:space="preserve">2026-09-04 08:00:00 | Nama PIC : Bp Thoha  No HP : 089649227366  No Alt : -  M Janji : 03 Sept 2026  Jam Pasang : Pagi / Siang  Note : hubungi pelanggan jika ingin kelokasi  </t>
  </si>
  <si>
    <t>BBT</t>
  </si>
  <si>
    <t>PEMERINTAH DESA PALUMBUNGAN</t>
  </si>
  <si>
    <t>ODP-BBT-FD/038</t>
  </si>
  <si>
    <t>WO063627886</t>
  </si>
  <si>
    <t>|MN02834|MYIA-066381033060/POI/NUR KARTIKA RAHMAWATI/081225184265/pemdespalumbungan14@gmail.com</t>
  </si>
  <si>
    <t>2026-09-05 08:00:00 | Nama Pic : bp abduh   No Hp Pic : 081225184265  No alt : -  Jam Pemasangan : pagi   Tanggal Pemasangan : 5 September 2026</t>
  </si>
  <si>
    <t>BOBOTSARI</t>
  </si>
  <si>
    <t>ODP-PKM-FHA/03</t>
  </si>
  <si>
    <t>WO063615451</t>
  </si>
  <si>
    <t>TOKO AMRULLAH</t>
  </si>
  <si>
    <t>ODP-GER-FAH/34</t>
  </si>
  <si>
    <t>WO063647676</t>
  </si>
  <si>
    <t>|MC40234|MYIA-093158266294/POI/amrulah/087796989262/ammrilahh@gmail.com</t>
  </si>
  <si>
    <t>LPTQ kota semarang</t>
  </si>
  <si>
    <t>ODP-MJP-FA/090 FA/D07/090.01</t>
  </si>
  <si>
    <t>WO063646550</t>
  </si>
  <si>
    <t>|MN02256|MYIA-065818995148/POI/FATKHUR ROKHIM/085228135351/lptq.kotasmg@gmail.com</t>
  </si>
  <si>
    <t>2026-09-06 15:00:00 | M Janji : 06/09/2026 Jam Pasang : 08.00  - 13:00  NoteÃ‚Â :  hubungi terlebih dahulu sebelum ke lokasi, terima kasih.</t>
  </si>
  <si>
    <t>WO063619853</t>
  </si>
  <si>
    <t>AMRBS;403095;REG3;BAYU;085100296564;HSI 1S 50MB;439k;PIC 085742440004;pujiarisandi7@gmail.com</t>
  </si>
  <si>
    <t>2026-09-05 13:00:00|Waktu pemasnagan : 05 September 2026  Jam pemasangan : 08.00 - 12.00  Mohon hubungi pelanggan sebelum ke lokasi   Terima kasih|40971401|MYDITA</t>
  </si>
  <si>
    <t>ODP-SMP-FK/179 FK/D10/179.01</t>
  </si>
  <si>
    <t>WO063618762</t>
  </si>
  <si>
    <t>MD|MYDB-20260905268068|DN00001/MN00806|TOKO YATI|085702827450</t>
  </si>
  <si>
    <t>PT SIMONE BUSINESS ADVISORY INDONESIA</t>
  </si>
  <si>
    <t>ODP-SMT-FEG/047 FEG/D06/047.01</t>
  </si>
  <si>
    <t>WO063617445</t>
  </si>
  <si>
    <t>MD|MYDB-20260904267988|DN00001/MN00299|PT SIMONE BUSINESS ADVISORY INDONESIA|085726345502</t>
  </si>
  <si>
    <t>2026-09-07 08:00:00 | Nama PIC : Pras  No HP : 085726345502 Alt :  M Janji : 06/08/2026 Jam Pasang : 08.00 - 13:00  NoteÃ‚Â :  hubungi terlebih dahulu sebelum kelokasi</t>
  </si>
  <si>
    <t>PT SUN RISE MILL</t>
  </si>
  <si>
    <t>ODP-MRT-FP/29</t>
  </si>
  <si>
    <t>WO063639404</t>
  </si>
  <si>
    <t>AMRBS;940137;AM;ISTIHAMIN FITRI;RBS-3;SURAMADU;PSB :+6282137332214/FAJAR/+6282331115521/YOLANDA/purchase7.sunrise@gmail.com/HSI Bisnis (1:1) 50 Mbps (Rp 439.000) PSB Rp 150.000</t>
  </si>
  <si>
    <t>2026-08-21 08:00:00|TELP :082144661171  ALT ;  MANJA : PAGI / SIANG 21/08/2026  HUB SEBELUM KE LOKASI |40000802|MYDITA</t>
  </si>
  <si>
    <t>WO063623967</t>
  </si>
  <si>
    <t xml:space="preserve">2026-09-04 15:00:00 | Jam Pemasangan : 08:00 - 12.00  Tanggal Pemasangan : JUMAT 04 SEPTEMBER 2026  Info Tambahan : Hubungi pelanggan sebelum datang ke lokasi  </t>
  </si>
  <si>
    <t>ODP-KUD-FG/037 FG/D01/04.37</t>
  </si>
  <si>
    <t>WO063623510</t>
  </si>
  <si>
    <t>|MN02587|MYIA-016452640714/POI/Safari/085600002216/perijinanwabs@gmail.com</t>
  </si>
  <si>
    <t>HSI Bisnis Bundling Phone PSB 70% - Free 800 Menit - 50 Mbps</t>
  </si>
  <si>
    <t>DM EDU</t>
  </si>
  <si>
    <t>ODP-SBW-FBD/14 FBD/D02/14.01</t>
  </si>
  <si>
    <t>WO063623134</t>
  </si>
  <si>
    <t>MD|MYDB-20260903267953|DN00001/MN01576|DM EDU|085339355880</t>
  </si>
  <si>
    <t>2026-09-08 08:00:00 | Nama PIC : Ibu Desi No HP : 085339355880 No Alt : - M Janji :  08 Sept  2026 Jam Pasang : Pagi / Siang Note : hubungi pelanggan jika ingin kelokasi</t>
  </si>
  <si>
    <t>HSI Bisnis Bundling Netmonk Promo H2 2026 PSB 70% - 50 Mbps</t>
  </si>
  <si>
    <t>TOKO SENTOSA</t>
  </si>
  <si>
    <t>ODP-NDL-FG/63</t>
  </si>
  <si>
    <t>WO063643949</t>
  </si>
  <si>
    <t>MD|MYDB-20260815265634|DC20010/MC20002|TOKO SENTOSA|085741870695</t>
  </si>
  <si>
    <t>2026-09-05 08:00:00|Dsn Nambangan rt 2 RW 1 desa badal kec Ngadiluwih kab kediri|SYSTEM|MYDITA</t>
  </si>
  <si>
    <t>ODP-GIN-FQ/128</t>
  </si>
  <si>
    <t>WO063525499</t>
  </si>
  <si>
    <t>2026-09-03 08:00:00|Nama PIC : ibu kirana  No HP :  081999938690  Alt :   M Janji : (KAMIS/3/SEPTEMBER/2026)  jam Pasang : 09:00  Note : hubungi pelanggan jika ingin kelokasi|40961371|MYDITA</t>
  </si>
  <si>
    <t>SPPG Jeruklegi Wetan</t>
  </si>
  <si>
    <t>ODP-GML-FF/006</t>
  </si>
  <si>
    <t>WO063710304</t>
  </si>
  <si>
    <t>AMRBS ; 404510 ; AM ; DANIERA; TREG3 ;CILACAP ;INDIBIZ PROMO 50 Mbps 1S; SPPG Jeruklegi Wetan / 082221333660/ terusjayapurchasing@gmail.com</t>
  </si>
  <si>
    <t>2026-09-09 08:00:00|M Janji : (08/09/2026) jam Pasang : 09:00 Note : hubungi pelanggan jika ingin kelokasi |40900827|MYDITA</t>
  </si>
  <si>
    <t>BDY</t>
  </si>
  <si>
    <t>WH ERABLUE BANDAR UTARA</t>
  </si>
  <si>
    <t>ODP-BDY-FD/067</t>
  </si>
  <si>
    <t>WO063531436</t>
  </si>
  <si>
    <t>|MN02713|MYIA-007115499998/POI/HASBIBINTARO SHIDDIQ/081249549394/nextperdanaone@gmail.com</t>
  </si>
  <si>
    <t xml:space="preserve">2026-09-01 13:00:00 | Nama PIC : bapa hasbi  No HP : 081249549394  No Alternatif :  M Janji : 01/09/2026  Jam Pasang : Pagi  NoteÃ‚Â :  Hubungi terlebih dahulu sebelum ke lokasi  </t>
  </si>
  <si>
    <t>PT RIYADI PUTRA MAKMUR</t>
  </si>
  <si>
    <t>ODP-DMO-FDF/19</t>
  </si>
  <si>
    <t>WO063567863</t>
  </si>
  <si>
    <t>MB00300;PT RIYADI PUTRA MAKMUR;Moch. Syamsul ma'arif;082210081120;081328226339;putra.rpmsby@gmail.com;SURABAYA, BUBUTAN, SEMARANG, 94C BLOK A41, 60174;PSB 1P 1:1 100MBPS 669K+PPN;AKTIVASI 150K;SET SEGERA;MLD</t>
  </si>
  <si>
    <t>2026-09-08 08:00:00|Tanggal pemasangan : 08/09/2026 Jam pemasangan : 09.00 Info Tambahan : Hubungi pelanggan dulu sebelum ke lokasi terima kasih.|40941148|MYDITA</t>
  </si>
  <si>
    <t>ODP-MJP-FBA/064</t>
  </si>
  <si>
    <t>WO063531280</t>
  </si>
  <si>
    <t xml:space="preserve">2026-09-03 11:00:00 | Nama PIC:  bp miftahul   No HP: 082324444225  Alt:  Tanggal: 3/9/2026  Jam Pasang: Siang  Note: Hubungi sebelum ke lokasi, terimakasih. </t>
  </si>
  <si>
    <t>ODP-SLW-FA/162</t>
  </si>
  <si>
    <t>WO063530995</t>
  </si>
  <si>
    <t>TOKO IKBAL</t>
  </si>
  <si>
    <t>ODP-SKW-FB/53 FB/D03/53.01</t>
  </si>
  <si>
    <t>WO063530795</t>
  </si>
  <si>
    <t>MD|MYDB-20260904267991|DC30008/MC30027|TOKO IKBAL|085258303451</t>
  </si>
  <si>
    <t>2026-09-05 08:00:00 | Jam Pemasangan : 08:00 - 12.00 Tanggal Pemasangan : SABTU 05 SEPTEMBER 2026 Info Tambahan : Hubungi pelanggan sebelum datang ke lokasi</t>
  </si>
  <si>
    <t>WO063530832</t>
  </si>
  <si>
    <t>2026-09-03 13:00:00|Jam Pemasangan : 08:00 - 12.00  Tanggal Pemasangan : KAMIS 03 SEPTEMBER 2026  Info Tambahan : Hubungi pelanggan sebelum datang ke lokasi  |40951378|MYDITA</t>
  </si>
  <si>
    <t>KANTOR DESA WANGUNREJO</t>
  </si>
  <si>
    <t>ODP-PAT-FP/047</t>
  </si>
  <si>
    <t>WO063531496</t>
  </si>
  <si>
    <t>|MC60040|/Ulfa Indah Pratiwi/082313439869 /patiwangunrejo@gmail.com /Permintaan PSB HSI BASIC WB2 50MBPS/KANTOR DESA WANGUNREJO</t>
  </si>
  <si>
    <t>2026-09-08 08:00:00|Waktu pemasnagan : 08 September 2026 Jam pemasangan : 08.00 - 12.00 Mohon hubungi pelanggan sebelum ke lokasi  Terima kasih|40971401|MYDITA</t>
  </si>
  <si>
    <t>MKG</t>
  </si>
  <si>
    <t>PT Titan Jaya Indo Raya</t>
  </si>
  <si>
    <t>ODP-MKG-FP/017</t>
  </si>
  <si>
    <t>WO063523150</t>
  </si>
  <si>
    <t>|MN00458|MYIA-049002091043/POI/Abraham Bramantino/0811818026/bramantino@titan-corporation.com</t>
  </si>
  <si>
    <t xml:space="preserve">2026-09-08 08:00:00 | Nama : bapa abraham No HP : 0811818026 No Alternatif : M Janji : 08/09/2026 Jam Pasang : Pagi NoteÃ‚Â :  Hubungi terlebih dahulu sebelum ke lokasi </t>
  </si>
  <si>
    <t>warkop SIDO KUMPUL KOPI</t>
  </si>
  <si>
    <t>ODP-MYR-FFN/16 FFN/D03/16.01</t>
  </si>
  <si>
    <t>WO063547273</t>
  </si>
  <si>
    <t>MD|MYDB-20260904268006|DN00001/MN00459|warkop SIDO KUMPUL KOPI|083166181084</t>
  </si>
  <si>
    <t>2026-09-05 11:00:00 | Nama Pic : bp iqbal  No Hp Pic : 083166181084 No alt : - Jam Pemasangan : pagi  Tanggal Pemasangan : 5 September 2026</t>
  </si>
  <si>
    <t>WO063513283</t>
  </si>
  <si>
    <t>|MN00086|MYIA-000133579502/POI/ELISA MARTA NUGRAHA /081274594701/elisa@kkgroup.cn</t>
  </si>
  <si>
    <t>Toko Heru</t>
  </si>
  <si>
    <t>ODP-SEL-FAT/38 FAT/D05/38.01</t>
  </si>
  <si>
    <t>WO063542097</t>
  </si>
  <si>
    <t>MD|MYDB-20260904267978|SC00001/MC00149|Toko Heru|083142939167</t>
  </si>
  <si>
    <t>2026-09-07 15:00:00 | Jam Pemasangan : 08:00 - 12.00 Tanggal Pemasangan : SABTU 05 SEPTEMBER 2026 Info Tambahan : Hubungi pelanggan sebelum datang ke lokasi</t>
  </si>
  <si>
    <t>AMANAH STORE</t>
  </si>
  <si>
    <t>ODP-DMO-FTB/23 FTB/D03/23.01</t>
  </si>
  <si>
    <t>WO063542024</t>
  </si>
  <si>
    <t>|MN00086|MYIA-070558046581/POI/AL FATHUR ROZAK/085722210252/alfathurrozak16@gmail.com</t>
  </si>
  <si>
    <t xml:space="preserve">2026-09-05 11:00:00 | Nama PIC:  bp al fathur  No HP: 085722210252 Alt: Tanggal: 5/9/2026 Jam Pasang: Siang Note: Hubungi sebelum ke lokasi, terimakasih. </t>
  </si>
  <si>
    <t>HSI Bisnis Basic Bundling OCA Breach Checker Promo H2 2026 PSB 70% - 150 Mbps</t>
  </si>
  <si>
    <t>WO063542010</t>
  </si>
  <si>
    <t>MD|MYDB-20260904267997|DN00001/MN00806|TOKO FATHIMAH|085151937728</t>
  </si>
  <si>
    <t>CV KARYA KREASI PANGAN</t>
  </si>
  <si>
    <t>ODP-DMO-FCX/12</t>
  </si>
  <si>
    <t>WO063549015</t>
  </si>
  <si>
    <t>|MN02435|/CV KARYA KREASI PANGAN/KUPPY YOUNG SETIA BUDI/085100516266/cvkaryakreasipangan@gmail.com/HSI Bisnis Winback + Antares Eazy (1:1) 50 Mbps (Rp 440.000) PSB Rp 150.000/</t>
  </si>
  <si>
    <t>2026-09-07 11:00:00|Nama : BP KUPPY YOUNG SETIA BUDI No Hp : 085100516266 No Alt :  Tgl Pemasangan : 07 September 2026 Interval : SIANG Note : Hubungi pelanggan terlebih dahulu|40971402|MYDITA</t>
  </si>
  <si>
    <t>- E23015;E23015 ~ ES23 - Perangkat ONT[0]  - E23015~null~44292;E23015||11||Abodemen 0[0]  - E23015~null~E23015_SWONTDUALB;SWONTDUALB ~ Biaya Sewa ONT Dual Band ~ E23015[30000]  - E24057;E24057 ~ ES24 - Paket HSI Bisnis (HSIE) Khusus Winback[0]  - E24057~n</t>
  </si>
  <si>
    <t>Toko Nur galuh 1</t>
  </si>
  <si>
    <t>ODP-GSK-FAQ/21 FAQ/D02/21.01</t>
  </si>
  <si>
    <t>WO063524798</t>
  </si>
  <si>
    <t>|MN01401|MYIA-068633743700/POI/Sani/081513999957/eslilin8788@gmail.com</t>
  </si>
  <si>
    <t>2026-09-10 08:00:00 | Jam Pemasangan : 08:00 - 12.00 Tanggal Pemasangan : SABTU 05 SEPTEMBER 2026 Info Tambahan : Hubungi pelanggan sebelum datang ke lokasi</t>
  </si>
  <si>
    <t>WO063584202</t>
  </si>
  <si>
    <t>2026-09-01 15:00:00|Tanggal pemasangan : 01/09/2026  Jam pemasangan : pagi/siang  Info Tambahan : Hubungi pelanggan dulu sebelum ke lokasi, terima kasih|40951377|MYDITA</t>
  </si>
  <si>
    <t>PEAKNFLOW</t>
  </si>
  <si>
    <t>ODP-BLB-FM/07 FM/D01/07.01</t>
  </si>
  <si>
    <t>WO063575052</t>
  </si>
  <si>
    <t>|MN02703|MYIA-060984967453/POI/Muhammad Fayyad Yafi Musafa/0895809960666/peaknflow.id@gmail.com</t>
  </si>
  <si>
    <t>2026-09-05 15:00:00 | Jam Pemasangan : 08:00 - 12.00 Tanggal Pemasangan : SABTU 05 SEPTEMBER 2026 Info Tambahan : Hubungi pelanggan sebelum datang ke lokasi</t>
  </si>
  <si>
    <t>SMPN 5 TEMANGGUNG</t>
  </si>
  <si>
    <t>ODP-TMG-FAM/045 FAM/D04/045.01</t>
  </si>
  <si>
    <t>WO063526061</t>
  </si>
  <si>
    <t>|MN02495|MYIA-058158196433/POI/Ratna Melati Retrika Sari/085877156214/ratnamelati15@gmail.com</t>
  </si>
  <si>
    <t>2026-09-08 08:00:00 | Tanggal pemasangan : 08/09/2026 Jam pemasangan : pagi Info Tambahan : Hubungi pelanggan dulu sebelum ke lokasi terima kasih.</t>
  </si>
  <si>
    <t>CV. SINAR MENTARI INDONESIA</t>
  </si>
  <si>
    <t>ODP-BLR-FBW/03 FBW/D01/03.01</t>
  </si>
  <si>
    <t>WO063550109</t>
  </si>
  <si>
    <t>MD|MYDB-20260904268014|DN00001/MN00385|CV. SINAR MENTARI INDONESIA|087879905703</t>
  </si>
  <si>
    <t xml:space="preserve">2026-09-05 13:00:00 | Nama : IBU EKO SUYANTI No HP : 087879905703 No Alternatif : M Janji : 05/09/2026 Jam Pasang : Pagi NoteÃ‚Â :  Hubungi terlebih dahulu sebelum ke lokasi </t>
  </si>
  <si>
    <t>ERABLUE URIP SUMOHARJO</t>
  </si>
  <si>
    <t>ODP-PKL-FCQ/045</t>
  </si>
  <si>
    <t>WO063550392</t>
  </si>
  <si>
    <t>|MN02587|MYIA-063581881942/POI/HASBIBINTARO SHIDDIQ/081249549394/nextperdanaone@gmail.com</t>
  </si>
  <si>
    <t>2026-09-05 13:00:00 | Tanggal pemasangan : 05 SEPTEMBER JULI 2026 Jam pemasangan : pagi/siang Info Tambahan : Hubungi pelanggan dulu sebelum ke lokasi terima kasih</t>
  </si>
  <si>
    <t>Wr. MAKAN PADANG PUTRA MINANG</t>
  </si>
  <si>
    <t>ODP-TBN-FCQ/18</t>
  </si>
  <si>
    <t>WO063554999</t>
  </si>
  <si>
    <t>MN02844/Wr. MAKAN PADANG PUTRA NIKMAT/PIC ALDAM HARIANTO/081374927825/aldam_087@icloud.com</t>
  </si>
  <si>
    <t>2026-09-05 15:00:00|Jam Pemasangan : 08:00 - 12.00 Tanggal Pemasangan : SABTU 05 SEPTEMBER 2026 Info Tambahan : Hubungi pelanggan sebelum datang ke lokasi|40000798|MYDITA</t>
  </si>
  <si>
    <t>REMBANG</t>
  </si>
  <si>
    <t>LSE</t>
  </si>
  <si>
    <t>ERABLUE RAYA LASEM</t>
  </si>
  <si>
    <t>ODP-LSE-FAC/028 FAC/D04/028.01</t>
  </si>
  <si>
    <t>WO063549848</t>
  </si>
  <si>
    <t>|MN02587|MYIA-099841702824/POI/HASBIBINTARO SHIDDIQ/081249549394/nextperdanaone@gmail.com</t>
  </si>
  <si>
    <t xml:space="preserve">2026-09-05 13:00:00 | Tgl:05/09/2026 Note:Hubungi pelanggan sebelum melakuka pemasangan </t>
  </si>
  <si>
    <t>TB FAIZ JAYA</t>
  </si>
  <si>
    <t>ODP-PRB-FC/52 FC/D04/52.01</t>
  </si>
  <si>
    <t>WO063552055</t>
  </si>
  <si>
    <t>|MC20057|MYIA-031014826710/POI/Dwi Nidaul Mufidah/082317431593/singomurep@gmail.com</t>
  </si>
  <si>
    <t>2026-09-05 13:00:00 | Nama PIC : ibu nida No HP : 082317431593 Alt :  M Janji : (sabtu/5/SEPTEMBER/2026) jam Pasang : 09:00 Note : hubungi pelanggan jika ingin kelokasi</t>
  </si>
  <si>
    <t>WO063557053</t>
  </si>
  <si>
    <t>|MN02587|MYIA-048285478569/POI/HASBIBINTARO SHIDDIQ/081249549394/nextperdanaone@gmail.com</t>
  </si>
  <si>
    <t>2026-09-05 13:00:00 | Nama PIC : bapak hasbi No HP : 081249549394 Alt :  M Janji : (sabtu/5/SEPTEMBER/2026) jam Pasang : 09:00 Note : hubungi pelanggan jika ingin kelokasi</t>
  </si>
  <si>
    <t>WO063551792</t>
  </si>
  <si>
    <t>2026-09-03 15:00:00 | Tanggal pemasangan: 03/09/2026  Jam pemasangan : pagi / siang  Info Tambahan : Hubungi pelanggan dulu sebelum ke lokasi  terima kasih.</t>
  </si>
  <si>
    <t>- 11_11446;Biaya PSB HSI EBIS Tunai di Depan ~ 11[150000]  - E23015;E23015 ~ ES23 - Perangkat ONT[0]  - E23015~null~44292;E23015||11||Abodemen 0[0]  - E23015~null~E23015_SWONTPREM;SWONTPREM ~ Biaya Sewa ONT Premium ~ E23015[50000]  - SP_NOSS;SP_NOSS ~ Int</t>
  </si>
  <si>
    <t>ERABLUE PEMUDA BLORA</t>
  </si>
  <si>
    <t>ODP-BLO-FDA/09 FDA/D01/009.01</t>
  </si>
  <si>
    <t>WO063551011</t>
  </si>
  <si>
    <t>|MN02587|MYIA-090201351995/POI/HASBIBINTARO SHIDDIQ/081249549394/nextperdanaone@gmail.com</t>
  </si>
  <si>
    <t xml:space="preserve">2026-09-05 13:00:00 | Nama : ibu ayu No HP : 081249549394 No Alternatif : M Janji : 05/09/2026 Jam Pasang : Pagi NoteÃ‚Â :  Hubungi terlebih dahulu sebelum ke lokasi </t>
  </si>
  <si>
    <t>PT DWI SURYA PERKASA</t>
  </si>
  <si>
    <t>ODP-MLG-FX/07 FX/D01/01.07</t>
  </si>
  <si>
    <t>WO063547825</t>
  </si>
  <si>
    <t>|MN02394|MYIA-064523279944/POI/Joko Utomo /083848928870/paulusjoko@gmail.com</t>
  </si>
  <si>
    <t>2026-09-05 13:00:00 | Nama : BP JOKO UTOMO WIRASUJONO LIEM  No Hp : 083848928870 No Alt :  Tgl Pemasangan : 05 September 2026 Interval : PAGI  Note : Hubungi pelanggan terlebih dahulu</t>
  </si>
  <si>
    <t>ODP-PAZ-FE/37</t>
  </si>
  <si>
    <t>WO063543750</t>
  </si>
  <si>
    <t xml:space="preserve">2026-09-03 11:00:00 | Nama PIC:  bp ali   No HP: 085349778677  Alt: 082146330060 / bu eni   Tanggal: 3/9/2026  Jam Pasang: Siang  Note: Hubungi sebelum ke lokasi, terimakasih. </t>
  </si>
  <si>
    <t>ODP-SAU-FQ/24</t>
  </si>
  <si>
    <t>WO063520966</t>
  </si>
  <si>
    <t>2026-09-04 08:00:00 | Nama Pic : IBU VENI  No Hp Pic : 081998898813  Jam Pemasangan : 08:00 - 12.00  Tanggal Pemasangan : 4 SEPTEMBER 2026  Info Tambahan : Hubungi pelanggan sebelum datang ke lokasi</t>
  </si>
  <si>
    <t>PT GLOBAL YIMI CARGO</t>
  </si>
  <si>
    <t>ODP-SOP-F07/001 FCL/F07/001.01</t>
  </si>
  <si>
    <t>WO063520948</t>
  </si>
  <si>
    <t>|MB00503|MYIA-062040016542/POI/bapak/085215063901/itcargoagents18@gmail.com</t>
  </si>
  <si>
    <t>2026-09-05 14:00:00 | Nama : BP MUHAMMAD ISTI (MAINTENANCE) No Hp : 085215063901 No Alt :  Tgl Pemasangan : 05 September 2026 Interval : PAGI  Note : Hubungi pelanggan terlebih dahulu</t>
  </si>
  <si>
    <t>WO063521053</t>
  </si>
  <si>
    <t>|MB00503|MYIA-049097078872/POI/bapak/085215063901/itcargoagents18@gmail.com</t>
  </si>
  <si>
    <t>2026-09-06 13:00:00 | Nama : BP MUHAMMAD ISTI (MAINTENANCE) No Hp : 085215063901 No Alt :  Tgl Pemasangan : 05 September 2026 Interval : PAGI  Note : Hubungi pelanggan terlebih dahulu</t>
  </si>
  <si>
    <t>ODP-KRT-FAK/044 FAK/D03/044.01</t>
  </si>
  <si>
    <t>WO063520643</t>
  </si>
  <si>
    <t>|MB00503|MYIA-068443282113/POI/bapak/085215063901/itcargoagents18@gmail.com</t>
  </si>
  <si>
    <t>2026-09-05 08:00:00 | Nama : BP MUHAMMAD ISTI (MAINTENANCE) No Hp : 085215063901 No Alt :  Tgl Pemasangan : 05 September 2026 Interval : PAGI  Note : Hubungi pelanggan terlebih dahulu</t>
  </si>
  <si>
    <t>TEGAL</t>
  </si>
  <si>
    <t>TEG</t>
  </si>
  <si>
    <t>ODP-TEG-FBC/114</t>
  </si>
  <si>
    <t>WO063543737</t>
  </si>
  <si>
    <t>AMRBS;403099;TREG4;MUHAMMAD MASTUR;081226139781;CP  SETIYAWAN ADITYA DARMA PUTRA;087831993602;PAKET 1S INET 300 MBPS (1.499.000); PT GLOBAL YIMI CARGO // TEGAL BARAT;input by novi</t>
  </si>
  <si>
    <t>2026-08-27 08:00:00|Lokasi pemasangan didalam ruangan Office |SYSTEM|MYDITA</t>
  </si>
  <si>
    <t>DECORIGO JOYFUL</t>
  </si>
  <si>
    <t>ODP-TDS-FDN/75 FDN/D06/75.01</t>
  </si>
  <si>
    <t>WO063520757</t>
  </si>
  <si>
    <t>MD|MYDB-20260903267915|DN00001/MN00086|DECORIGO JOYFUL|081217975787</t>
  </si>
  <si>
    <t>2026-09-05 08:00:00 | Tanggal pemasangan : 04/09/2026 Jam pemasangan : pagi/siang Info Tambahan : Hubungi pelanggan dulu sebelum ke lokasi, terima kasih</t>
  </si>
  <si>
    <t>KANTOR DESA KOTING A</t>
  </si>
  <si>
    <t>ODP-MMR-FH/62 FH/D06/62.01</t>
  </si>
  <si>
    <t>WO063520273</t>
  </si>
  <si>
    <t>MD|MYDB-20260904267985|SC00001/MC00088|KANTOR DESA KOTING A|081337431033</t>
  </si>
  <si>
    <t>TOKO MAKMUR JAYA</t>
  </si>
  <si>
    <t>ODP-BKI-FJ/03 FJ/D01/03.01</t>
  </si>
  <si>
    <t>WO063544849</t>
  </si>
  <si>
    <t>|MN02617|MYIA-028178983359/POI/SALLIMNA/085129957157/salimlimna8@gmail.com</t>
  </si>
  <si>
    <t xml:space="preserve">2026-09-05 13:00:00 | Waktu pemasnagan : 05 September 2026 Jam pemasangan : 08.00 - 12.00 Mohon hubungi pelanggan sebelum ke lokasi  Terima kasih </t>
  </si>
  <si>
    <t>YAYASAN PENDIDIKAN CHOIRON SYAKUR BANGIL</t>
  </si>
  <si>
    <t>ODP-BNL-FC/96</t>
  </si>
  <si>
    <t>WO063515869</t>
  </si>
  <si>
    <t xml:space="preserve">|MN01982|/YAYASAN PENDIDIKAN CHOIRON SYAKUR BANGIL 1/WINBACK 2.0 HSI B2B (1:1) 100MBPS 535RB PSB DISC 70%/BNL/whysetiawan442@gmail.com/MUHAMMAD WAHYU SETIAWAN/82139531959  </t>
  </si>
  <si>
    <t>2026-09-05 08:00:00|Tgl:05/09/2026 Note:Hubungi pelanggan sebelum melakuka pemasangan|40981182|MYDITA</t>
  </si>
  <si>
    <t>AGEN BRI LINK Aisyah Bella</t>
  </si>
  <si>
    <t>ODP-PSN-FAQ/147</t>
  </si>
  <si>
    <t>WO063512977</t>
  </si>
  <si>
    <t>|MN00025|/AGEN BRI LINK/WINBACK 2.0 HSI B2B (1:1) 75MBPS 415RB PSB DISC 70%//Pasbes031@gmail.com/SAMSIL HUDA/82337745566</t>
  </si>
  <si>
    <t>2026-09-05 15:00:00|Nama : BP SAMSIL HUDA  No Hp : 082337745566 No Alt :  Tgl Pemasangan : 05 September 2026 Interval : SIANG Note : Hubungi pelanggan terlebih dahulu|40971402|MYDITA</t>
  </si>
  <si>
    <t>WARKOP NANDA</t>
  </si>
  <si>
    <t>ODP-SDA-FBT/22 FBT/D02/22.01</t>
  </si>
  <si>
    <t>WO063544454</t>
  </si>
  <si>
    <t>MD|MYDB-20260904267996|DN00001/MN00500|WARKOP NANDA|0881036510674</t>
  </si>
  <si>
    <t xml:space="preserve">2026-09-05 11:00:00 | Jam pemasangan : 08.00 - 12.00 Waktu pemasangan : 4 September 2026 Info Tabaha : Hubungi pelanggan dulu sebelum ke lokasi terimakasih  </t>
  </si>
  <si>
    <t>GUDANG DJAVA</t>
  </si>
  <si>
    <t>ODP-SMP-FP/64 FP/D04/64.01</t>
  </si>
  <si>
    <t>WO063535909</t>
  </si>
  <si>
    <t>MD|MYDB-20260904268001|DN00001/MN00806|GUDANG DJAVA|087865979787</t>
  </si>
  <si>
    <t xml:space="preserve">2026-09-05 11:00:00 | Nama : bapak fandri No HP : 087865979787 No Alternatif : M Janji : 05/09/2026 Jam Pasang : Pagi NoteÃ‚Â :  Hubungi terlebih dahulu sebelum ke lokasi </t>
  </si>
  <si>
    <t>SMK Queen Al Falah Mojo</t>
  </si>
  <si>
    <t>ODP-NDL-FP/22</t>
  </si>
  <si>
    <t>WO063614467</t>
  </si>
  <si>
    <t>AMRBS;404945;ASIH TRI HARTANTI;PSB PAKET 1P-300MB 1.130K PSB 150K;082227329478</t>
  </si>
  <si>
    <t>2026-09-07 08:00:00|Jam pemasangan : 08.00 - 12.00 Waktu pemasangan : 4 September 2026 Info Tabaha : Hubungi pelanggan dulu sebelum ke lokasi terimakasih |40951381|MYDITA</t>
  </si>
  <si>
    <t>MUNTILAN</t>
  </si>
  <si>
    <t>SWT</t>
  </si>
  <si>
    <t>CV RESTU DUTA NIAGA</t>
  </si>
  <si>
    <t>ODP-SWT-FAU/014</t>
  </si>
  <si>
    <t>WO063511281</t>
  </si>
  <si>
    <t>|MN02481|MYIA-048184285437/POI/AGUNG PRASETYONO/0895324068693/rdn.magelang@gmail.com</t>
  </si>
  <si>
    <t xml:space="preserve">2026-09-06 13:00:00 | Nama PIC : Bp Agung No HP : 0895324068693 No Alt : - M Janji : 06 Sept 2026 Jam Pasang : Pagi / Siang Note : hubungi pelanggan jika ingin kelokasi </t>
  </si>
  <si>
    <t>PT. ASTUNGKARA SPACE INDONESIA</t>
  </si>
  <si>
    <t>ODP-SMN-FBW/067</t>
  </si>
  <si>
    <t>WO063534040</t>
  </si>
  <si>
    <t>AMRBS/403104/KRISFIAN TRI SAPUTRA/R3/YOGYAKARTA/PSB HSI BISNIS 1S 50 MBPS PROMO HUT TELKOM 1:1/HERY SURYANA/08122731271/herysuryana14@gmail.com</t>
  </si>
  <si>
    <t>2026-09-05 13:00:00|Jam Pemasangan : 08:00 - 12.00 Tanggal Pemasangan : SABTU 05 SEPTEMBER 2026 Info Tambahan : Hubungi pelanggan sebelum datang ke lokasi|40000798|MYDITA</t>
  </si>
  <si>
    <t>DINAS KANTOR U/ AgendaEnterprise Leaders Consolidation II 2026</t>
  </si>
  <si>
    <t>ODP-BLB-FCK/64</t>
  </si>
  <si>
    <t>WO063565795</t>
  </si>
  <si>
    <t xml:space="preserve"> AM : ZARKA LAZUARDI PUTERA | 940028</t>
  </si>
  <si>
    <t>FACE TO FACE</t>
  </si>
  <si>
    <t>Apotek K24 Gajayana Malang - PT Anugerah Timur Gemilang</t>
  </si>
  <si>
    <t>ODP-KLJ-FAP/07</t>
  </si>
  <si>
    <t>WO063569656</t>
  </si>
  <si>
    <t>|MC80228|/Apotek K24 Gajayana Malang/Paket HSI Bisnis Promo HUT Kemerdekaan 1:1 50Mbps/Witarso Praditya/081229773200/anjaraji1996@gmail.com</t>
  </si>
  <si>
    <t>ODP-GLD-FBC/035</t>
  </si>
  <si>
    <t>WO063563822</t>
  </si>
  <si>
    <t>2026-09-03 08:00:00|Nama PIC:  bp zul   No HP: 085892299976  Alt:  Tanggal: 3/9/2026  Jam Pasang: Pagi  Note: Hubungi sebelum ke lokasi, terimakasih. |40931149|MYDITA</t>
  </si>
  <si>
    <t>PT.ANUGERAH RIMBA RAYA</t>
  </si>
  <si>
    <t>ODP-LMJ-FJ/80 FJ/D03/80.01</t>
  </si>
  <si>
    <t>WO063562987</t>
  </si>
  <si>
    <t>MD|MYDB-20260904268013|DN00001/MN01309|PT.ANUGERAH RIMBA RAYA|081336060099</t>
  </si>
  <si>
    <t xml:space="preserve">2026-09-05 13:00:00 | Nama PIC:  bu adelia  No HP: 081336060099 Alt: 087756872967 Tanggal: 5/9/2026 Jam Pasang: Siang Note: Hubungi sebelum ke lokasi, terimakasih. </t>
  </si>
  <si>
    <t>SMPN 3 SURABAYA (RUANG TIK III)</t>
  </si>
  <si>
    <t>WO063562874</t>
  </si>
  <si>
    <t>|MN00443|MYIA-091174745161/POI/Pak Budi/0895631767681/spegabaya.ud@gmail.com</t>
  </si>
  <si>
    <t>2026-09-07 08:00:00 | Nama : BP BUDY SUPRIYANTO SPD No Hp : 0895631767681 No Alt :  Tgl Pemasangan : 07 September 2026 Interval : PAGI  Note : Hubungi pelanggan terlebih dahulu</t>
  </si>
  <si>
    <t>WO063532293</t>
  </si>
  <si>
    <t>SMPN 3 SURABAYA (RUANG TIK I)</t>
  </si>
  <si>
    <t>WO063565436</t>
  </si>
  <si>
    <t>|MN00443|MYIA-055268256036/POI/Pak Budi/0895631767681/spegabaya.ud@gmail.com</t>
  </si>
  <si>
    <t>2026-09-07 08:00:00 | Nama PIC : bapak budi No HP : 0895631767681 Alt :  M Janji : (senin/7/SEPTEMBER/2026) jam Pasang : 09:00 Note : hubungi pelanggan jika ingin kelokasi</t>
  </si>
  <si>
    <t>SMPN 3 SURABAYA (RUANG TIK II)</t>
  </si>
  <si>
    <t>WO063565566</t>
  </si>
  <si>
    <t>|MN00443|MYIA-024059542528/POI/Pak Budi/0895631767681/spegabaya.ud@gmail.com</t>
  </si>
  <si>
    <t>TOKO SINAR JAYA</t>
  </si>
  <si>
    <t>ODP-RGJ-FE/13 FE/D01/13.01</t>
  </si>
  <si>
    <t>WO063528039</t>
  </si>
  <si>
    <t>MD|MYDB-20260903267969|DC30004/MC30050|TOKO SINAR JAYA|085259478319</t>
  </si>
  <si>
    <t>2026-09-05 08:00:00 | Waktu pemasnagan : 05 September 2026 Jam pemasangan : 08.00 - 12.00 Mohon hubungi pelanggan sebelum ke lokasi  Terima kasih</t>
  </si>
  <si>
    <t>HSI Bisnis Bundling Netmonk Promo 2026 PSB 70% - 300 Mbps</t>
  </si>
  <si>
    <t>SPPG SUROBAYAN 1-KBM</t>
  </si>
  <si>
    <t>ODP-KTW-FAC/031</t>
  </si>
  <si>
    <t>WO063561844</t>
  </si>
  <si>
    <t>|MN00664|MYIA-037797619410/POI/Mujiburrohman/087856961076/mujib830100@gmail.com</t>
  </si>
  <si>
    <t xml:space="preserve">2026-09-05 13:00:00 | Jam pemasangan : 08.00 - 12.00 Waktu pemasangan : 4 September 2026 Info Tabaha : Hubungi pelanggan dulu sebelum ke lokasi terimakasih </t>
  </si>
  <si>
    <t>koperasi KYBAR TANI MANDIRI</t>
  </si>
  <si>
    <t>WO063578761</t>
  </si>
  <si>
    <t>|MC80054|MYIA-088138982675/POI/TRI CAHYO KUNCORO,S.E/082135553975/koprasikbyartani@gmail.com</t>
  </si>
  <si>
    <t xml:space="preserve">2026-09-07 10:00:00 | Nama PIC:  bp tri  No HP: 082135553975 Alt: Tanggal: 7/9/2026 Jam Pasang: Pagi Note: Hubungi sebelum ke lokasi, terimakasih.  </t>
  </si>
  <si>
    <t>TKK PAMERDI</t>
  </si>
  <si>
    <t>ODP-GDG-FT/41 FT/D01/41.01</t>
  </si>
  <si>
    <t>WO063561268</t>
  </si>
  <si>
    <t>|MN00814|MYIA-012400042520/POI/Geger Sugiharta Wijaya/081334789720/gegersugiharta@gmail.com</t>
  </si>
  <si>
    <t>2026-09-07 08:00:00 | Tgl:07/09/2026 Note:Hubungi pelanggan sebelum melakuka pemasangan</t>
  </si>
  <si>
    <t>ODP-KDI-FAB/51</t>
  </si>
  <si>
    <t>WO063518193</t>
  </si>
  <si>
    <t>|MN00843|MYIA-038061607530/POI/hasbibintaro shiddiq/081249549394/nextperdanaone@gmail.com</t>
  </si>
  <si>
    <t>BMT NU NGASEM</t>
  </si>
  <si>
    <t>ODP-BBA-FAT/05 FAT/D01/05.01</t>
  </si>
  <si>
    <t>WO063517956</t>
  </si>
  <si>
    <t>|MN00216|MYIA-098226824142/POI/hendro pandhuwinata/089502637083/hendropanduwinata@hotmail.com</t>
  </si>
  <si>
    <t>2026-09-05 08:00:00 | Nama PIC : BAPAK PANDU No HP : 089502637083 Alt :  M Janji : (sabtu/5/SEPTEMBER/2026) jam Pasang : 09:00 Note : hubungi pelanggan jika ingin kelokasi</t>
  </si>
  <si>
    <t>KOPERASI SEGAR</t>
  </si>
  <si>
    <t>ODP-PKM-FAU/032 FAU/D02/032.01</t>
  </si>
  <si>
    <t>WO063516883</t>
  </si>
  <si>
    <t>|MN02579|MYIA-050548967486/POI/INDAR SURYA DILI SAPUTRA/083862816336/dilisaputra9@gmail.com</t>
  </si>
  <si>
    <t>2026-09-07 08:00:00 | Tgl:05/09/2026 Note:Hubungi pelanggan sebelum melakuka pemasangan</t>
  </si>
  <si>
    <t>HSI Bisnis Basic Bundling Phone Promo 2026 PSB 70% - Free 800 Menit Promo - 50 Mbps</t>
  </si>
  <si>
    <t>WNJ</t>
  </si>
  <si>
    <t>PT. RAPI TEXPRO PRATAMA</t>
  </si>
  <si>
    <t>ODP-PUS-FA/062 FA/D03/062.01</t>
  </si>
  <si>
    <t>WO063504839</t>
  </si>
  <si>
    <t>MD|MYDB-20260903267968|DN00001/MN00663|PT. RAPI TEXPRO PRATAMA|085641005966</t>
  </si>
  <si>
    <t xml:space="preserve">2026-09-05 08:00:00 | Tgl:05/09/2026 Note:Hubungi pelanggan sebelum melakuka pemasangan </t>
  </si>
  <si>
    <t>TOKO AGUS</t>
  </si>
  <si>
    <t>ODP-JTO-FB/07 FB/D03/07.01</t>
  </si>
  <si>
    <t>WO063504741</t>
  </si>
  <si>
    <t>MD|MYDB-20260904267974|DC30008/MC30147|TOKO AGUS|082331565556</t>
  </si>
  <si>
    <t xml:space="preserve">2026-09-05 08:00:00 | Nama PIC : Bp Agus No HP : 082331565556 No Alt : - M Janji : 05 Sept 2026 Jam Pasang : Pagi / Siang Note : hubungi pelanggan jika ingin kelokasi </t>
  </si>
  <si>
    <t>SMA KEMALA BHAYANGKARI 3 PORONG</t>
  </si>
  <si>
    <t>ODP-GEM-FL/27</t>
  </si>
  <si>
    <t>WO063523592</t>
  </si>
  <si>
    <t>|MN02627|/SMA KEMALA BHAYANGKARI 3 PORONG/WINBACK 2.0 HSI B2B (1:1) 50MBPS 355RB PSB DISC 70%//fitracool19@gmail.com /FITRA FIRMANSYAH/82332903998</t>
  </si>
  <si>
    <t>2026-09-05 08:00:00|Tanggal pemasangan : 05/09/2026 Jam pemasangan : pagi Info Tambahan : Hubungi pelanggan dulu sebelum ke lokasi terima kasih.|40941148|MYDITA</t>
  </si>
  <si>
    <t>Kanaya Online Shop</t>
  </si>
  <si>
    <t>ODP-TMG-FAU/085 FAU/D05/085.01</t>
  </si>
  <si>
    <t>WO063515251</t>
  </si>
  <si>
    <t>|MC80034|MYIA-038365174998/POI/Rosidi/085803080027/kanayakandangan35@gmail.com</t>
  </si>
  <si>
    <t>2026-09-05 08:00:00 | Nama PIC : BAPAK ROSIDI No HP : 085803080027 Alt :  M Janji : (sabtu/5/SEPTEMBER/2026) jam Pasang : 09:00 Note : hubungi pelanggan jika ingin kelokasi</t>
  </si>
  <si>
    <t>Toko yuliani</t>
  </si>
  <si>
    <t>WO063514029</t>
  </si>
  <si>
    <t>MD|MYDB-20260903267924|SC00001/MC00222|Toko yuliani|087876338992</t>
  </si>
  <si>
    <t xml:space="preserve">2026-09-05 08:00:00 | Nama PIC : Ibu Yuliani No HP : 087876338992 No Alt : - M Janji : 05 Sept 2026 Jam Pasang : Pagi / Siang Note : hubungi pelanggan jika ingin kelokasi </t>
  </si>
  <si>
    <t>TOKO PERGU</t>
  </si>
  <si>
    <t>ODP-PSN-FD/12</t>
  </si>
  <si>
    <t>WO063523863</t>
  </si>
  <si>
    <t>|MN00025|/TOKO PERGU/WINBACK HSI B2B + NETMONK (1:1) 150MBPS 761,1RB PSB DISC 70%//ilhamafm24@gmail.com/MUKHAMAD ILHAM/81252665931</t>
  </si>
  <si>
    <t>2026-09-05 08:00:00|Nama Pic : bp ilham  No Hp Pic : 081252665931 No alt : - Jam Pemasangan : pagi  Tanggal Pemasangan : 5 September 2026|40951375|MYDITA</t>
  </si>
  <si>
    <t>SKH</t>
  </si>
  <si>
    <t>THE1981Ã‚Â®</t>
  </si>
  <si>
    <t>ODP-SKH-FB/108 FB/D08/108.01</t>
  </si>
  <si>
    <t>WO063513953</t>
  </si>
  <si>
    <t>|MC60089|MYIA-002507469607/POI/Galang Romadhon Wicaksono/082135080811/1981archive@gmail.com</t>
  </si>
  <si>
    <t>2026-09-05 08:00:00 | Nama PIC : bapak galang No HP : 082135080811 Alt :  M Janji : (sabtu/5/SEPTEMBER/2026) jam Pasang : 09:00 Note : hubungi pelanggan jika ingin kelokasi</t>
  </si>
  <si>
    <t>SUKOHARJO</t>
  </si>
  <si>
    <t>PT Masaya Trip Indonesia</t>
  </si>
  <si>
    <t>ODP-KUT-FAF/05 FAF/D01/02.05</t>
  </si>
  <si>
    <t>WO063515041</t>
  </si>
  <si>
    <t>|MB00503|MYIA-002358809879/POI/ibu/08213109744/hrdmasaya46@gmail.com</t>
  </si>
  <si>
    <t>2026-09-07 08:00:00 | Nama PIC : ibu putu No HP : 08213109744 Alt :  M Janji : (senin/7/SEPTEMBER/2026) jam Pasang : 09:00 Note : hubungi pelanggan jika ingin kelokasi</t>
  </si>
  <si>
    <t>SANTIE KOST</t>
  </si>
  <si>
    <t>ODP-KPO-FBC/95 FBC/D08/95.01</t>
  </si>
  <si>
    <t>WO063514694</t>
  </si>
  <si>
    <t>|MN01864|MYIA-093867134809/POI/SUSANTO/081311111952/yelowspapa@gmail.com</t>
  </si>
  <si>
    <t>2026-09-05 08:00:00 | Nama Pic : bp SUSANTO No Hp Pic : 081311111952 No alt : - Jam Pemasangan : pagi  Tanggal Pemasangan : 5 September 2026</t>
  </si>
  <si>
    <t>PT. Bangkit Lakuliner Indonesia Singosari Malang</t>
  </si>
  <si>
    <t>ODP-SGS-FAM/03 FAM/D01/03.01</t>
  </si>
  <si>
    <t>WO063515704</t>
  </si>
  <si>
    <t>|MN02235|MYIA-048250781025/POI/Muhamad Arif Nurdin/085283300362/arif.nurdin@seindonesia.co.id</t>
  </si>
  <si>
    <t>2026-09-05 08:00:00 | Nama PIC : PT. Bangkit Lakuliner Indonesia Singosari Malang No HP : 085283300362 Alt :  M Janji : (sabtu/5/SEPTEMBER/2026) jam Pasang : 09:00 Note : hubungi pelanggan jika ingin kelokasi</t>
  </si>
  <si>
    <t>PT NIMEX INTI PERKASA</t>
  </si>
  <si>
    <t>ODP-SDA-FBT/14</t>
  </si>
  <si>
    <t>WO063535992</t>
  </si>
  <si>
    <t>|MN02627|/PT NIMEX INTI PERKASA/HSI B2B (1:1) + PHONE (800 MENIT) 100MBPS 645RB PSB DISC 70%//hrdptnimex@gmail.com/ZAINUDIN/81938378482</t>
  </si>
  <si>
    <t>2026-09-05 11:00:00|Nama PIC:  bp zainuddin No HP: 081938378482 Alt: Tanggal: 5/9/2026 Jam Pasang: 11.00 Note: Hubungi sebelum ke lokasi, terimakasih. |40931149|MYDITA</t>
  </si>
  <si>
    <t>PT. Bangkit Lakuliner Indonesia Pandaan Pasuruan</t>
  </si>
  <si>
    <t>ODP-PDA-FAB/16</t>
  </si>
  <si>
    <t>WO063514379</t>
  </si>
  <si>
    <t>|MN02235|MYIA-082181730741/POI/Muhamad Arif Nurdin /085283300362/arif.nurdin@seindonesia.co.id</t>
  </si>
  <si>
    <t>2026-09-08 11:00:00 | Nama PIC : PT. Bangkit Lakuliner Indonesia Pandaan Pasuruan No HP : 085283300362 Alt :  M Janji : (sabtu/5/SEPTEMBER/2026) jam Pasang : 09:00 Note : hubungi pelanggan jika ingin kelokasi</t>
  </si>
  <si>
    <t>WO063523292</t>
  </si>
  <si>
    <t>WO063523555</t>
  </si>
  <si>
    <t>BDN</t>
  </si>
  <si>
    <t>WALLY</t>
  </si>
  <si>
    <t>ODP-BDN-FE/064</t>
  </si>
  <si>
    <t>WO063539527</t>
  </si>
  <si>
    <t>MD|MYDB-20260904268005|DN00001/MN00663|WALLY|085742694869</t>
  </si>
  <si>
    <t>PT KARANG PERKASA</t>
  </si>
  <si>
    <t>ODP-NDA-FK/43</t>
  </si>
  <si>
    <t>WO063522425</t>
  </si>
  <si>
    <t>MD|MYDB-20260904267984|DN00001/MN00737|PT KARANG PERKASA|081805647627</t>
  </si>
  <si>
    <t xml:space="preserve">2026-09-05 08:00:00 | Jam pemasangan : 08.00 - 12.00 Waktu pemasangan : 4 September 2026 Info Tabaha : Hubungi pelanggan dulu sebelum ke lokasi terimakasih  </t>
  </si>
  <si>
    <t>ODP-ALA-FAE/02</t>
  </si>
  <si>
    <t>WO063522320</t>
  </si>
  <si>
    <t>2026-09-02 08:00:00 | Nama PIC : Khaerul hadi  No HP : 082236872827  Alt : 082359014118  M Janji : 02/09/2026  Jam Pasang : 08.00  - 13:00   NoteÃ‚Â :  hubungi terlebih dahulu sebelum ke lokasi, terima kasih.</t>
  </si>
  <si>
    <t>TOKO HARDIAN</t>
  </si>
  <si>
    <t>WO063512078</t>
  </si>
  <si>
    <t>MD|MYDB-20260903267925|SC00001/MC00090|TOKO HARDIAN|087744810992</t>
  </si>
  <si>
    <t xml:space="preserve">2026-09-06 13:00:00 | Nama PIC : Bp Hardian No HP : 087744810992 No Alt : - M Janji : 06 Sept 2026 Jam Pasang : Pagi / Siang Note : hubungi pelanggan jika ingin kelokasi </t>
  </si>
  <si>
    <t>HSI Bisnis Bundling OCA Breach PSB 70% - 150 Mbps</t>
  </si>
  <si>
    <t>OPTIK EVA</t>
  </si>
  <si>
    <t>ODP-MRT-FM/37</t>
  </si>
  <si>
    <t>WO063524629</t>
  </si>
  <si>
    <t>|MN01614|/OPTIK EVA/HSI B2B (1:1) + PHONE (800 MENIT) 50MBPS 445RB PSB DISC 70%//mrayaoptik@gmail.com/TAUFIK/85257335668  ODP-MRT-FM/37</t>
  </si>
  <si>
    <t>2026-09-05 08:00:00|Nama : ibu li umroti No HP : 085257335668 No Alternatif : M Janji : 05/09/2026 Jam Pasang : Pagi NoteÃ‚Â :  Hubungi terlebih dahulu sebelum ke lokasi |40951377|MYDITA</t>
  </si>
  <si>
    <t>PT DAYA KAMI SENTOSA</t>
  </si>
  <si>
    <t>ODP-KUD-FBD/030 FBD/D03/030.01</t>
  </si>
  <si>
    <t>WO063576456</t>
  </si>
  <si>
    <t>|MC60024|MYIA-037510957915/POI/Adip Zubaidi /081229223789/adib.zuba48@gmail.com</t>
  </si>
  <si>
    <t xml:space="preserve">2026-09-05 15:00:00 | Jam pemasangan : 08.00 - 12.00 Waktu pemasangan : 4 September 2026 Info Tabaha : Hubungi pelanggan dulu sebelum ke lokasi terimakasih </t>
  </si>
  <si>
    <t>ODP-GSK-FU/51</t>
  </si>
  <si>
    <t>WO063570856</t>
  </si>
  <si>
    <t xml:space="preserve">2026-09-08 08:00:00 | Jam pemasangan : 08.00 - 12.00  Waktu pemasangan : 4 September 2026  Info Tabaha : Hubungi pelanggan dulu sebelum ke lokasi  terimakasih   </t>
  </si>
  <si>
    <t>LPD DESA ADAT BANJAR SAYAN</t>
  </si>
  <si>
    <t>WO063673329</t>
  </si>
  <si>
    <t>MN02658/LPD DESA ADAT BANJAR SAYAN/PIC I MADE EKA WIPRAYANA/082339245416/ekawip45@gmail.com</t>
  </si>
  <si>
    <t>Rumah jahit sanusi</t>
  </si>
  <si>
    <t>WO063533669</t>
  </si>
  <si>
    <t>|MC40234|MYIA-075515295627/POI/sanusi/0818544934/tamititamiya@gmail.com</t>
  </si>
  <si>
    <t>2026-09-05 15:00:00 | Tanggal pemasangan : 05/09/2026 Jam pemasangan : siang Info Tambahan : Hubungi pelanggan dulu sebelum ke lokasi terima kasih.</t>
  </si>
  <si>
    <t>SMP NEGERI 1 BATUR</t>
  </si>
  <si>
    <t>ODP-BJR-FAC/004 FAC/D01/004.01</t>
  </si>
  <si>
    <t>WO063533399</t>
  </si>
  <si>
    <t>|MN00909|MYIA-017374301154/POI/faras/089618400743/spensabatur@gmail.com</t>
  </si>
  <si>
    <t xml:space="preserve">2026-09-07 08:00:00 | Nama PIC:  bp farras  No HP: 089618400743 Alt: 085226390042 Tanggal: 7/9/2026 Jam Pasang: Pagi Note: Hubungi sebelum ke lokasi, terimakasih. </t>
  </si>
  <si>
    <t>toko fatoni</t>
  </si>
  <si>
    <t>WO063533032</t>
  </si>
  <si>
    <t>|MC40234|MYIA-059421860357/POI/fatoni sulaiman/081805222296/hottimaima78@gmail.com</t>
  </si>
  <si>
    <t>2026-09-05 13:00:00 | Nama : BP FATONI SULAIMAN  No Hp : 081805222296 No Alt :  Tgl Pemasangan : 05 September 2026 Interval : PAGI  Note : Hubungi pelanggan terlebih dahulu</t>
  </si>
  <si>
    <t>ODP-KBU-FCR/043</t>
  </si>
  <si>
    <t>WO063556073</t>
  </si>
  <si>
    <t>2026-09-04 13:00:00|Nama PIC : ibu tri  No HP :  0817440866  Alt :   M Janji : (JUMAT/4/SEPTEMBER/2026)  jam Pasang : 09:00  Note : hubungi pelanggan jika ingin kelokasi|40961371|MYDITA</t>
  </si>
  <si>
    <t>WO063568363</t>
  </si>
  <si>
    <t>AMRBS;403095;REG3;BAYU;085100296564;HSI 1S 100MB;535k;PIC 085742440004;pujiarisandi7@gmail.com</t>
  </si>
  <si>
    <t>2026-09-07 08:00:00|Waktu pemasnagan : 07 September 2026 Jam pemasangan : 08.00 - 12.00 Mohon hubungi pelanggan sebelum ke lokasi  Terima kasih |40971401|MYDITA</t>
  </si>
  <si>
    <t>WO063568827</t>
  </si>
  <si>
    <t>2026-09-07 13:00:00|Waktu pemasnagan : 07 September 2026 Jam pemasangan : 08.00 - 12.00 Mohon hubungi pelanggan sebelum ke lokasi  Terima kasih|40971401|MYDITA</t>
  </si>
  <si>
    <t>PT. Toraja Setia Indonesia</t>
  </si>
  <si>
    <t>ODP-KPN-FDE/52 FDE/D03/52.01</t>
  </si>
  <si>
    <t>WO063559524</t>
  </si>
  <si>
    <t>|MB00503|MYIA-030599911481/POI/bapak/0816828127/setiacoffee@gmail.com</t>
  </si>
  <si>
    <t>2026-09-05 13:00:00 | Jam Pemasangan : 08:00 - 12.00 Tanggal Pemasangan : SABTU 05 SEPTEMBER 2026 Info Tambahan : Hubungi pelanggan sebelum datang ke lokasi</t>
  </si>
  <si>
    <t>ODP-SGG-FAW/42</t>
  </si>
  <si>
    <t>WO063556080</t>
  </si>
  <si>
    <t>CV.BERKAT WOOD INDUSTRIES</t>
  </si>
  <si>
    <t>ODP-PII-FS/17 FS/D01/17.01</t>
  </si>
  <si>
    <t>WO063552382</t>
  </si>
  <si>
    <t>MD|MYDB-20260904268016|DN00001/MN01309|CV.BERKAT WOOD INDUSTRIES|085808911786</t>
  </si>
  <si>
    <t xml:space="preserve">2026-09-05 13:00:00 | Nama : IBU PIPIT No HP : 085808911786 No Alternatif : 081222123455 M Janji : 05/09/2026 Jam Pasang : Pagi NoteÃ‚Â :  Hubungi terlebih dahulu sebelum ke lokasi </t>
  </si>
  <si>
    <t>Sekolah internasional sabilillah</t>
  </si>
  <si>
    <t>ODP-SPG-FW/35</t>
  </si>
  <si>
    <t>WO063598044</t>
  </si>
  <si>
    <t>|MN00572|/Sekolah internasional sabilillah/+62877-9029-3915/Aisyahsahira30@gmail.com/HSI Bisnis + Netmonk Promo 2026 150 Mbps (Rp 676.100) PSB 150.000/Husnul Hotimah/-7,2145690, 113,1912190</t>
  </si>
  <si>
    <t>2026-09-06 08:00:00|Tanggal : 6 September 2026 Jam : pagi  Hubungi pelanggan sebelum ke lokasi |40900827|MYDITA</t>
  </si>
  <si>
    <t>TOKO FAUZIAH</t>
  </si>
  <si>
    <t>ODP-MTR-FBD/105</t>
  </si>
  <si>
    <t>WO063567423</t>
  </si>
  <si>
    <t>MD|MYDB-20260904268012|SC00001/MC00090|TOKO FAUZIAH|087891798013</t>
  </si>
  <si>
    <t>2026-09-05 13:00:00 | Nama : BU FAUZIAH No Hp : 087891798013 No Alt :  Tgl Pemasangan : 05 September 2026 Interval : PAGI  Note : Hubungi pelanggan terlebih dahulu</t>
  </si>
  <si>
    <t>PT Modular Kuliner Indonesia</t>
  </si>
  <si>
    <t>ODP-TBN-FJ/23 FJ/D04/23.01</t>
  </si>
  <si>
    <t>WO063574073</t>
  </si>
  <si>
    <t>|MN02272|MYIA-039287744642/POI/Julio Pratama Putra/081291522934/it.support@ishangry.com</t>
  </si>
  <si>
    <t>2026-09-05 15:00:00 | Tanggal Pemasangan : 05 September 2026 Jam Pemasangan : 08:00 15:00 Info Tambahan : Hubungi pelanggan dulu sebelum ke lokasi terimakasih</t>
  </si>
  <si>
    <t>SRAUNG COFFE</t>
  </si>
  <si>
    <t>ODP-KDI-FBC/20 FBC/D01/20.01</t>
  </si>
  <si>
    <t>WO063534082</t>
  </si>
  <si>
    <t>MD|MYDB-20260904267994|DC20002/MC20039|SRAUNG COFFE|085743109928</t>
  </si>
  <si>
    <t>2026-09-05 13:00:00 | Nama : BU PUTRI ELIA SARI No Hp : 085743109928 No Alt :  Tgl Pemasangan : 05 September 2026 Interval : SIANG Note : Hubungi pelanggan terlebih dahulu</t>
  </si>
  <si>
    <t>YAYASAN SUAKA SEMESTA INDONESIA</t>
  </si>
  <si>
    <t>ODP-SDA-FB/46</t>
  </si>
  <si>
    <t>WO063518715</t>
  </si>
  <si>
    <t>MD|MYDB-20260903267961|DN00001/MN01572|YAYASAN SUAKA SEMESTA INDONESIA|083830084679</t>
  </si>
  <si>
    <t>WO063534525</t>
  </si>
  <si>
    <t>|MN02713|MYIA-039187263281/POI/HASBIBINTARO SHIDDIQ/081249549394/nextperdanaone@gmail.com</t>
  </si>
  <si>
    <t>2026-09-01 08:00:00 | Nama PIC : Hasbi  No HP : 081249549394  Alt :   M Janji : 01/09/2026  Jam Pasang : 08.00 - 13:00   NoteÃ‚Â :  hubungi terlebih dahulu sebelum kelokasi</t>
  </si>
  <si>
    <t>ODP-PBG-FAB/088</t>
  </si>
  <si>
    <t>ODP-KRY-FT/031</t>
  </si>
  <si>
    <t>ODP-TPO-FHA/57</t>
  </si>
  <si>
    <t>PT. BATHARA SEJAHTERA ABADI</t>
  </si>
  <si>
    <t>WO063529757</t>
  </si>
  <si>
    <t>2026-09-07 08:00:00|Jam pemasangan : 08.00 - 12.00 Waktu pemasangan : 4 September 2026 Info Tabaha : Hubungi pelanggan dulu sebelum ke lokasi terimakasih  |40951381|MYDITA</t>
  </si>
  <si>
    <t>ODP-KGD-FBF/018</t>
  </si>
  <si>
    <t>ODP-MTY-FAM/019</t>
  </si>
  <si>
    <t>ODP-TPO-FGZ/11</t>
  </si>
  <si>
    <t>ODP-WOS-FAF/103</t>
  </si>
  <si>
    <t>-</t>
  </si>
  <si>
    <t>WO063522275</t>
  </si>
  <si>
    <t>2026-09-05 13:00:00|Tanggal pemasangan : 04/09/2026 Jam pemasangan : pagi/siang Info Tambahan : Hubungi pelanggan dulu sebelum ke lokasi, terima kasih|40921089|MYDITA</t>
  </si>
  <si>
    <t>ODP-KBU-FHA/011</t>
  </si>
  <si>
    <t>ODP-GER-FAP/41</t>
  </si>
  <si>
    <t>KANTOR DESA TEPAS SEPAKAT</t>
  </si>
  <si>
    <t>ODP-TLW-FJ/03 FJ/D01/03.01</t>
  </si>
  <si>
    <t>WO063521018</t>
  </si>
  <si>
    <t>|MN02367|MYIA-083096479068/POI/KHAIRUDDIN/081246535979/ds.tpssepakat2012@gmail.com</t>
  </si>
  <si>
    <t>2026-09-07 08:00:00 | Nama Pic : bp KHAIRUDDIN No Hp Pic : 081246535979 No alt : - Jam Pemasangan : pagi  Tanggal Pemasangan : 7 September 2026</t>
  </si>
  <si>
    <t>WO063617761</t>
  </si>
  <si>
    <t>SMK MAARIF NU PRAMBON</t>
  </si>
  <si>
    <t>ODP-KRN-FR/07</t>
  </si>
  <si>
    <t>WO063729044</t>
  </si>
  <si>
    <t>|MN02332|/SMK MAARIF NU PRAMBON/WINBACK 2.0 HSI B2B (1:1) 100MBPS 535RB PSB DISC 70%//smkmaarifnuprambon1@gmail.com/ALI REDO S.E/088230285188 / 085730055258</t>
  </si>
  <si>
    <t>2026-09-08 08:00:00|Tanggal pemasangan : 08/09/2026 Jam pemasangan : 08.00 - 12.00 Info Tambahan : Hubungi pelanggan dulu sebelum ke lokasi terima kasih.|40971401|MYDITA</t>
  </si>
  <si>
    <t>CV. Sumber Baru Niaga</t>
  </si>
  <si>
    <t>ODP-KBU-FDD/24</t>
  </si>
  <si>
    <t>WO063569019</t>
  </si>
  <si>
    <t>AMRBS/403103/ANISA DWIARYANI/R3/YOGYAKARTA/HSI BISNIS 1S 50 MBPS PROMO HUT TELKOM 1:1/Yusup Irfangi/0817731020/it_sbm@yahoo.co.id</t>
  </si>
  <si>
    <t>2026-09-07 08:00:00|Tanggal pemasangan : 07/09/2026 Jam pemasangan : pagi Info Tambahan : Hubungi pelanggan dulu sebelum ke lokasi terima kasih.|40941148|MYDITA</t>
  </si>
  <si>
    <t>FALLOUT HOMEPASS</t>
  </si>
  <si>
    <t>YAYASAN AT TILAWAH</t>
  </si>
  <si>
    <t>ODP-BEA-FA/132 FA/D08/132.01</t>
  </si>
  <si>
    <t>WO063792220</t>
  </si>
  <si>
    <t>MD|MYDB-20260907268235|DN00001/MN00802|YAYASAN AT TILAWAH|085735264213</t>
  </si>
  <si>
    <t>2026-09-09 08:00:00 | Nama Pic : IBU SURYA No Hp Pic : 085735264213 Jam Pemasangan : 08:00 - 12.00 Tanggal Pemasangan : SELASA 08 SEPTEMBER 2026 Info Tambahan : Hubungi pelanggan sebelum datang ke lokasi</t>
  </si>
  <si>
    <t>MA Muhammadiyah 02 Pondok Modern Paciran</t>
  </si>
  <si>
    <t>ODP-BDG-FG/12 FG/D02/12.01</t>
  </si>
  <si>
    <t>WO063710272</t>
  </si>
  <si>
    <t>MD|MYDB-20260906268140|DN00001/MN00216|MA Muhammadiyah 02 Pondok Modern Paciran|6281325261977</t>
  </si>
  <si>
    <t>2026-09-08 10:00:00 | Nama PIC:  bp wasli  No HP: 081325261977 Alt: Tanggal: 8/9/2026 Jam Pasang:  Note: Hubungi sebelum ke lokasi, terimakasih.</t>
  </si>
  <si>
    <t>SMK AL FALAH WINONG PATI</t>
  </si>
  <si>
    <t>ODP-PAT-FQ/07</t>
  </si>
  <si>
    <t>WO063746574</t>
  </si>
  <si>
    <t>AMRBS;405336/A00542/SETO EDDY WIBOWO/TREG3/KUDUS/AM/syafiq/08123454137/muhsyafiq39@gmail.com /PSB HSI BISNIS 1S 300 MBPS PROMO HUT RI;SMK AL FALAH WINONG PATI</t>
  </si>
  <si>
    <t>2026-09-08 13:00:00|Jam pemasangan : 12.00 Info Tambahan : Hubungi pelanggan dulu sebelum ke lokasi terimakasih  |40951381|MYDITA</t>
  </si>
  <si>
    <t>FO_UIM</t>
  </si>
  <si>
    <t>ODP-JGO-FD/26</t>
  </si>
  <si>
    <t>WO063664190</t>
  </si>
  <si>
    <t>|MN00264|MYIA-034841255902/POI/Irwan mawashi/081222255576/irwan.mawashi@gmail.com</t>
  </si>
  <si>
    <t>2026-09-07 08:00:00 | telp :081222255576 Tanggal pemasangan : 07/09/2026 Jam pemasangan : pagi/siang Info Tambahan : Hubungi pelanggan dulu sebelum ke lokasi, terima kasih</t>
  </si>
  <si>
    <t>Provisioning Failed|WFM|INF009254178|PDI_-7.5561033,111.2393083_cancel order double input</t>
  </si>
  <si>
    <t>ATHALITA CELL</t>
  </si>
  <si>
    <t>ODP-PML-FK/070</t>
  </si>
  <si>
    <t>WO063724772</t>
  </si>
  <si>
    <t>|MN02197|/SUHERMAN/082298452129/hermansyakira91@gmail.com</t>
  </si>
  <si>
    <t>2026-09-08 13:00:00|Nama PIC : SUHERMAN No HP : 082298452129 Alt :  M Janji : 08 September 2026 Jam Pasang : 08.00 - 13:00  NoteÃ‚Â :  hubungi terlebih dahulu sebelum kelokasi|40981184|MYDITA</t>
  </si>
  <si>
    <t>Provisioning Failed|WFM|INF009261377|batal pelanggan masih ragu</t>
  </si>
  <si>
    <t>MEDIA SARANA DATA - IRHAM</t>
  </si>
  <si>
    <t>WO063614137</t>
  </si>
  <si>
    <t>2026-09-06 15:00:00|Nama PIC : Ibu Ningrum No HP : 082324686834 No Alt : - M Janji :  06 Sept  2026 Jam Pasang : Pagi / Siang Note : hubungi pelanggan jika ingin kelokasi|40951378|MYDITA</t>
  </si>
  <si>
    <t>CV CILACAP MANDIRI MAKMUR</t>
  </si>
  <si>
    <t>ODP-SOP-FK/028</t>
  </si>
  <si>
    <t>WO063512932</t>
  </si>
  <si>
    <t>MD|MYDB-20260903267948|DN00001/MN00440|CV CILACAP MANDIRI MAKMUR|081325595990</t>
  </si>
  <si>
    <t>2026-09-05 14:00:00 | Nama PIC : bapak pariso No HP : 081325595990 Alt :  M Janji : (sabtu/5/SEPTEMBER/2026) jam Pasang : 09:00 Note : hubungi pelanggan jika ingin kelokasi</t>
  </si>
  <si>
    <t>Provisioning Failed|WFM|INF009250409|BELUM TER-COVER JARINGAN WIFI SOLUSI PT 3</t>
  </si>
  <si>
    <t>99 TRANSINDO</t>
  </si>
  <si>
    <t>ODP-MJP-FW/005 FW/D01/005.01</t>
  </si>
  <si>
    <t>WO063545094</t>
  </si>
  <si>
    <t>MD|MYDB-20260904267981|DN00001/MN00966|99 TRANSINDO|085235774846</t>
  </si>
  <si>
    <t>2026-09-05 11:00:00 | Tanggal pemasangan : 05 SEPTEMBER JULI 2026 Jam pemasangan : pagi/siang Info Tambahan : Hubungi pelanggan dulu sebelum ke lokasi terima kasih</t>
  </si>
  <si>
    <t>Provisioning Failed|WFM|INF009259189|-7.038695, 110.469088 | PIT_BUTUH TATI 3 BATANG DARI ODP-MJP-FW/063. IZIN NOK</t>
  </si>
  <si>
    <t>Wr. MAKAN PADANG PUTRA NIKMAT</t>
  </si>
  <si>
    <t>ODP-TBN-FCQ/16</t>
  </si>
  <si>
    <t>WO063635333</t>
  </si>
  <si>
    <t>2026-09-06 15:00:00|Tanggal pemasangan : 06 SEPTEMBER JULI 2026 Jam pemasangan : pagi/siang Info Tambahan : Hubungi pelanggan dulu sebelum ke lokasi terima kasih|40010577|MYDITA</t>
  </si>
  <si>
    <t>Provisioning Failed|WFM|INF009255627|TKJ_-8.541875899999999,115.1223143_ok</t>
  </si>
  <si>
    <t>KSPPS BMT ASSALAM ARTHADAYA</t>
  </si>
  <si>
    <t>ODP-LSE-FC/012 FC/D02/012.01</t>
  </si>
  <si>
    <t>WO063515530</t>
  </si>
  <si>
    <t>|MN02366|MYIA-095129571985/POI/Amar ma ruf/081228813815/bmt.assalamarthadaya@gmail.com</t>
  </si>
  <si>
    <t>2026-09-05 08:00:00 | Tgl:05/09/2026 Note:Hubungi pelanggan sebelum melakuka pemasangan</t>
  </si>
  <si>
    <t>Provisioning Failed|WFM|INF009252935|TOJ_-6.709819700000001,111.3467543_jarak over 341m+ tikor odp tidak sesuai</t>
  </si>
  <si>
    <t>NTT MART</t>
  </si>
  <si>
    <t>ODP-LWB-FB/19 FB/D02/19.01</t>
  </si>
  <si>
    <t>WO063532613</t>
  </si>
  <si>
    <t>|MC40281|MYIA-015731886157/POI/PATRISIUS PULANG/085119324212/patris122@gmail.com</t>
  </si>
  <si>
    <t>2026-09-07 08:00:00 | Nama : BP PATRISIUS PULANG  No Hp : 085119324212 No Alt :  Tgl Pemasangan : 07 September 2026 Interval : PAGI  Note : Hubungi pelanggan terlebih dahulu</t>
  </si>
  <si>
    <t>Provisioning Failed|UIM|INF009255228|1052:vlan voice not found at = GPON00-D5-LWB-3(172.25.207.59)</t>
  </si>
  <si>
    <t>Hutomo Mondea Indonesia</t>
  </si>
  <si>
    <t>WO063518514</t>
  </si>
  <si>
    <t>MD|MYID-4042609020005|RBIZNIS|Hutomo Mondea Indonesia|081703740783</t>
  </si>
  <si>
    <t xml:space="preserve">2026-09-05 08:00:00 | Jam pemasangan : 08.00 - 12.00 Waktu pemasangan : 4 September 2026 Info Tabaha : Hubungi pelanggan dulu sebelum ke lokasi terimakasih </t>
  </si>
  <si>
    <t>Provisioning Failed|WFM|INF009244264|PP_-7.33904,112.6408997_PP PEL MANJA 07092026 jam 13:00</t>
  </si>
  <si>
    <t>Provisioning Failed|WFM|INF009246107|UNSC TAG PEL : -7.384741,112.605041 DILOKASI BELUM TERCOVER JARINGAN</t>
  </si>
  <si>
    <t>Provisioning Failed|WFM|INF009240410|TKJ_-8.562005500000001,116.14382250000001_BTH TIANG 1  1002570248</t>
  </si>
  <si>
    <t>FO_ASAP</t>
  </si>
  <si>
    <t>Provisioning Failed|ACTIVATION|INF009265125|U31_PORT_NOT_FOUND:ServicePort Not Found / ONT Connectivity is Missing</t>
  </si>
  <si>
    <t>SMA IT AL HIKMAH KARANGGEDE</t>
  </si>
  <si>
    <t>ODP-SLI-FX/010 FX/D02/010.01</t>
  </si>
  <si>
    <t>WO063776139</t>
  </si>
  <si>
    <t>|MN00426|MYIA-010789829292/POI/Fadhillah Rahma Isnaini/081539422196/smas2033779@gmail.com</t>
  </si>
  <si>
    <t>2026-09-08 13:00:00 | Nama PIC : Ibu Fadhilah No Hp : 081539422196 No Alt : - Tgl Pemasangan : 8 Sept 2026 Interval : PAGI SIANG Note : Hubungi pelanggan terlebih dahulu</t>
  </si>
  <si>
    <t>Hotel Loam Hostel</t>
  </si>
  <si>
    <t>ODP-PYA-FBG/24 FBG/D03/24.01</t>
  </si>
  <si>
    <t>WO063746099</t>
  </si>
  <si>
    <t>MD|MYDB-20260907268192|SC00001/MC00046|Hotel Loam Hostel|087864277086</t>
  </si>
  <si>
    <t>JOGLO AGENG</t>
  </si>
  <si>
    <t>ODP-TMG-FAK/020 FAK/D03/020.01</t>
  </si>
  <si>
    <t>WO063765501</t>
  </si>
  <si>
    <t>|MC80087|MYIA-062068441559/POI/NANTO FERRYANTO/089664158939/nantoonline2020@gmail.com</t>
  </si>
  <si>
    <t>2026-09-08 13:00:00 | Nama Pic : bp NANTO FERRYANTO No Hp Pic : 089664158939 No alt : - Jam Pemasangan : pagi  Tanggal Pemasangan : 8 September 2026</t>
  </si>
  <si>
    <t>ODP-BLB-FCD/32</t>
  </si>
  <si>
    <t>WO063805161</t>
  </si>
  <si>
    <t>BALAI RW</t>
  </si>
  <si>
    <t>ODP-KRN-FAV/25 FAV/D02/25.01</t>
  </si>
  <si>
    <t>WO063841615</t>
  </si>
  <si>
    <t>MD|MYDB-20260908268259|DN00001/MN00442|BALAI RW|088991130535</t>
  </si>
  <si>
    <t>KIOS PJR</t>
  </si>
  <si>
    <t>ODP-PRN-FAY/009 FAY/D02/009.01</t>
  </si>
  <si>
    <t>WO063813038</t>
  </si>
  <si>
    <t>|MN02495|MYIA-031229046502/POI/TRIMO RAHAYU/087829565407/rahayugombong794@gmail.com</t>
  </si>
  <si>
    <t>2026-09-09 08:00:00 | Jam Pemasangan : 08:00 - 12.00 Tanggal Pemasangan : RABU 08 SEPTEMBER 2026 Info Tambahan : Hubungi pelanggan sebelum datang ke lokasi</t>
  </si>
  <si>
    <t>SUKA HEALING DOLAN</t>
  </si>
  <si>
    <t>ODP-PRN-FAL/115 FAL/D08/115.01</t>
  </si>
  <si>
    <t>WO063812594</t>
  </si>
  <si>
    <t>|MN00909|MYIA-048191230848/POI/erina triyani/085777374000/gunawandanuarta16@gmail.com</t>
  </si>
  <si>
    <t xml:space="preserve">2026-09-09 08:00:00 | Nama PIC:  bp gunawan No HP: 085777373000 Alt: 085777374000 Tanggal: 9/9/2026 Jam Pasang: Pagi Note: Hubungi sebelum ke lokasi, terimakasih.   </t>
  </si>
  <si>
    <t>PT Asiana Indo Makmur</t>
  </si>
  <si>
    <t>ODP-SEL-FAF/103 FAF/D11/103.01</t>
  </si>
  <si>
    <t>WO063810692</t>
  </si>
  <si>
    <t>|MC40078|MYIA-038122998279/POI/Russell Suwandi /08116338918/accdid@fipperslipper.com</t>
  </si>
  <si>
    <t>TOKO MULYO LESTARI</t>
  </si>
  <si>
    <t>WO063813392</t>
  </si>
  <si>
    <t>MD|MYDB-20260908268257|DN00001/MN00500|TOKO MULYO LESTARI|085151984505</t>
  </si>
  <si>
    <t>TOKO FAJAR JAYA 2</t>
  </si>
  <si>
    <t>ODP-PBG-FAH/024 FAH/D02/024.01</t>
  </si>
  <si>
    <t>WO063809536</t>
  </si>
  <si>
    <t>|MC00213|MYIA-011613509388/POI/FITRIA KHUSNUR HASANAH/082154221885/khusnurfitria@gmail.com</t>
  </si>
  <si>
    <t>KIOS PAK RAMLI</t>
  </si>
  <si>
    <t>ODP-MLK-FAC/37 FAC/D05/37.01</t>
  </si>
  <si>
    <t>WO063818704</t>
  </si>
  <si>
    <t>|MN02367|MYIA-036440964505/POI/RAMLI/085903769366/kasmiantiheni@gmail.com</t>
  </si>
  <si>
    <t>SMP Bhakti Praja Margasari</t>
  </si>
  <si>
    <t>ODP-BLU-FA/084</t>
  </si>
  <si>
    <t>WO063849472</t>
  </si>
  <si>
    <t>|MN01913|MYIA-070894877150/POI/ABDULAH/+6285325478818/spmbbpmargasari@gmail.com</t>
  </si>
  <si>
    <t>2026-09-08 08:00:00 | M Janji : (08/09/2026)  jam Pasang : 09:00  Note : hubungi pelanggan jika ingin kelokasi</t>
  </si>
  <si>
    <t>PT. Global Carfix Indonesia</t>
  </si>
  <si>
    <t>ODP-PWT-FDD/124</t>
  </si>
  <si>
    <t>WO063816260</t>
  </si>
  <si>
    <t>|MB00503|MYIA-076427437407/POI/bapak/082167377711/support@meka.co.id</t>
  </si>
  <si>
    <t>2026-09-01 13:00:00 | M Janji : (1/09/2026)  jam Pasang : 09:00  Note : hubungi pelanggan jika ingin kelokasi</t>
  </si>
  <si>
    <t>WO063865984</t>
  </si>
  <si>
    <t>|MN00396|MYIA-020519150788/POI/SHAKYRA JUNIA/089509772742/info.mitrasaranaplastindo@gmail.com</t>
  </si>
  <si>
    <t>PT UNISERV INDONESIA</t>
  </si>
  <si>
    <t>ODP-MLK-FAE/19 FAE/D01/19.01</t>
  </si>
  <si>
    <t>WO063801345</t>
  </si>
  <si>
    <t>|MN02367|MYIA-026624775663/POI/DJUNAIDI/081330221145/djunaidi@uniserv.co.id</t>
  </si>
  <si>
    <t>SMA Negeri 1 Welahan</t>
  </si>
  <si>
    <t>ODP-PEC-FG/025 FG/D03/025.01</t>
  </si>
  <si>
    <t>WO063826209</t>
  </si>
  <si>
    <t>|MC60025|MYIA-072950007014/POI/Mustaqim/085327661875/mastaqim@gmail.com</t>
  </si>
  <si>
    <t xml:space="preserve">2026-09-09 08:00:00 | telp :085327661875 Waktu pemasangan : 9 September 2026 Info Tabaha : Hubungi pelanggan dulu sebelum ke lokasi terimakasih  </t>
  </si>
  <si>
    <t>PT. Putra bintang Sembilan Nusantara</t>
  </si>
  <si>
    <t>ODP-JPR-FV/018 FV/D01/018.01</t>
  </si>
  <si>
    <t>WO063825476</t>
  </si>
  <si>
    <t>|MN01761|MYIA-063981773518/POI/Atiqur rokhim/081233322196/kneglobalpersada5@gmail.com</t>
  </si>
  <si>
    <t>2026-09-09 08:00:00 | Nama PIC : Bp Rohim No HP : 081233322196 No Alt : - M Janji : 09 Sept 2026 Jam Pasang : Pagi / Siang Note : hubungi pelanggan jika ingin kelokasi</t>
  </si>
  <si>
    <t>Nafisa Celuler</t>
  </si>
  <si>
    <t>ODP-BIM-FAH/58 FAH/D05/58.01</t>
  </si>
  <si>
    <t>WO063812305</t>
  </si>
  <si>
    <t>|MN02295|MYIA-005233145479/POI/Pak Dani /085137851689/salajalenggo@gmail.com</t>
  </si>
  <si>
    <t>SMP NEGERI SATU ATAP 1 PRINGGABAYA</t>
  </si>
  <si>
    <t>WO063801156</t>
  </si>
  <si>
    <t>MD|MYDB-20260907268224|SC00001/MC00046|SMP NEGERI SATU ATAP 1 PRINGGABAYA|087894155669</t>
  </si>
  <si>
    <t>PT. Zavier Jaya Gas</t>
  </si>
  <si>
    <t>ODP-BRB-FK/097 FK/D05/097.01</t>
  </si>
  <si>
    <t>WO063826916</t>
  </si>
  <si>
    <t>MD|MYDB-20260907268210|EC50002/MC50042|PT. Zavier Jaya Gas|082138350976</t>
  </si>
  <si>
    <t>Rumah Kos Rosid</t>
  </si>
  <si>
    <t>ODP-SKS-FB/17 FB/D02/17.01</t>
  </si>
  <si>
    <t>WO063827309</t>
  </si>
  <si>
    <t>|MC30280|MYIA-051849000679/POI/Abdur Rosid/085604884045/xecig88865@crybio.com</t>
  </si>
  <si>
    <t>2026-09-09 08:00:00 | Nama PIC : Bp Rosid No HP : 085604884045 No Alt : - M Janji : 09 Sept 2026 Jam Pasang : Pagi / Siang Note : hubungi pelanggan jika ingin kelokasi</t>
  </si>
  <si>
    <t>Rumah Kost EMPAT SAUDARA</t>
  </si>
  <si>
    <t>ODP-KDW-FA/005 FA/D01/005.01</t>
  </si>
  <si>
    <t>WO063827108</t>
  </si>
  <si>
    <t>|MN02342|MYIA-002082310839/POI/Akhmad Imanullah /087701503551/klslkdw01@gmail.com</t>
  </si>
  <si>
    <t xml:space="preserve">2026-09-09 08:00:00 | Nama : bapa ahmad No HP : 087701503551 No Alternatif : M Janji : 09/09/2026 Jam Pasang : Pagi NoteÃ‚Â :  Hubungi terlebih dahulu sebelum ke lokasi </t>
  </si>
  <si>
    <t>Global Jet Express / SRN04 Gondang</t>
  </si>
  <si>
    <t>ODP-SRG-FAH/030</t>
  </si>
  <si>
    <t>WO063826825</t>
  </si>
  <si>
    <t>|MC80228|/Global Jet Express SRN04 Gondang/Paket HSI Bisnis Promo HUT Kemerdekaan 1:1 50Mbps/Rahmawati Tianingrum/081127008226 081229629865/purchasepilarprima@gmail.com</t>
  </si>
  <si>
    <t>2026-09-09 08:00:00|Nama PIC : Neni No HP : 081127008226 Alt :  M Janji : 09/09/2026 Jam Pasang : 08.00 - 13:00  NoteÃ‚Â :  hubungi terlebih dahulu sebelum kelokasi|40981184|MYDITA</t>
  </si>
  <si>
    <t>Apotek Nuza Farma</t>
  </si>
  <si>
    <t>ODP-WNS-FBM/064 FBM/D01/064.01</t>
  </si>
  <si>
    <t>WO063817054</t>
  </si>
  <si>
    <t>|MC80006|MYIA-061353373163/POI/Septanto Endro Edi Nugroho/08175464830/nalendra.nugraha86@gmail.com</t>
  </si>
  <si>
    <t>2026-09-09 08:00:00 | Nama PIC : bapak septanto No HP : 08175464830 Alt :  M Janji : (RABU/9/SEPTEMBER/2026) jam Pasang : 09:00 Note : hubungi pelanggan jika ingin kelokasi</t>
  </si>
  <si>
    <t>Erablue raya 2 jatilawang</t>
  </si>
  <si>
    <t>WO063822800</t>
  </si>
  <si>
    <t>|MN02587|MYIA-091876018672/POI/hasbibintaro shiddiq/081249549394/nextperdanaone@gmail.com</t>
  </si>
  <si>
    <t>2026-09-09 08:00:00 | Tanggal Pemasangan : 09 September 2026 Jam Pemasangan : 08:00 15:00 Info Tambahan : Hubungi pelanggan dulu sebelum ke lokasi terimakasih</t>
  </si>
  <si>
    <t>SDIT AROFAH 2 KLEGO</t>
  </si>
  <si>
    <t>ODP-SLI-FAQ/040 FAQ/D05/040.01</t>
  </si>
  <si>
    <t>WO063816842</t>
  </si>
  <si>
    <t>|MN00481|MYIA-032090454308/POI/muhammad syafiÃ¢â‚¬â„¢i hazami/085756026982/sditarofah2klegoboyolali@gmail.com</t>
  </si>
  <si>
    <t xml:space="preserve">2026-09-09 08:00:00 | Nama : BAPAK SYAFI&amp; 39;I No HP : 085756026982 No Alternatif : M Janji : 09/09/2026 Jam Pasang : Pagi NoteÃ‚Â :  Hubungi terlebih dahulu sebelum ke lokasi </t>
  </si>
  <si>
    <t>SAHABAT DIGITAL</t>
  </si>
  <si>
    <t>ODP-AJB-FX/001 FX/D01/001.01</t>
  </si>
  <si>
    <t>WO063774154</t>
  </si>
  <si>
    <t>|MC80042|MYIA-009661884317/POI/Ginanjar Nur I/08121846239/sahabatdigitalservice@gmail.com</t>
  </si>
  <si>
    <t>2026-09-08 13:00:00 | Nama PIC : bapak ginanjar No HP : 08121846239 Alt :  M Janji : (SELASA/8/SEPTEMBER/2026) jam Pasang : 09:00 Note : hubungi pelanggan jika ingin kelokasi</t>
  </si>
  <si>
    <t>TOKO MEGAH PERMAI2</t>
  </si>
  <si>
    <t>ODP-LRT-FH/30 FH/D02/30.01</t>
  </si>
  <si>
    <t>WO063771517</t>
  </si>
  <si>
    <t>MD|MYDB-20260907268222|SC00001/MC00079|TOKO MEGAH PERMAI2|081238587288</t>
  </si>
  <si>
    <t>2026-09-09 08:00:00 | Nama Pic : bu angelina No Hp Pic : 081238587288 No alt : - Jam Pemasangan : pagi  Tanggal Pemasangan : 8 September 2026</t>
  </si>
  <si>
    <t>SMP NEGERI 2 TIRTO</t>
  </si>
  <si>
    <t>ODP-PKL-FBK/004 FBK/D01/004.01</t>
  </si>
  <si>
    <t>WO063718632</t>
  </si>
  <si>
    <t>|MN00925|MYIA-044439324237/POI/indah susanti/081514462773/smpn2tirto@gmail.com</t>
  </si>
  <si>
    <t xml:space="preserve">2026-09-09 08:00:00 | Nama PIC: bp ahmad   No HP: 081514462773 Alt: Tanggal: 9/9/2026 Jam Pasang: Pagi Note: Hubungi sebelum ke lokasi, terimakasih.  </t>
  </si>
  <si>
    <t>SAP Coffee n Space</t>
  </si>
  <si>
    <t>ODP-SMT-FBD/073 FBD/D05/15.073</t>
  </si>
  <si>
    <t>WO063755887</t>
  </si>
  <si>
    <t>|MN02609|MYIA-009754354608/POI/ADRIAN SANTOSO/082226361513/ian.santoso48@gmail.com</t>
  </si>
  <si>
    <t xml:space="preserve">2026-09-08 13:00:00 | telp :082226361513 alt : manja : pagi / siang 08/09/2026 hub sebelum ke lokasi </t>
  </si>
  <si>
    <t>ODP-PWB-FD/107</t>
  </si>
  <si>
    <t>WO063815019</t>
  </si>
  <si>
    <t>AMRBS;403099;TREG4;MUHAMMAD MASTUR;081226139781;CP Achmad Syukron;085737030137;PAKET 2S INET VOICE 50 MBPS (479.000);PT GLOBAL JET EXPRESS//GROBOGAN;input by tito</t>
  </si>
  <si>
    <t>2026-09-09 08:00:00|Jam Pemasangan : 08:00 - 12.00 Tanggal Pemasangan : RABU 08 SEPTEMBER 2026 Info Tambahan : Hubungi pelanggan sebelum datang ke lokasi|40000798|MYDITA</t>
  </si>
  <si>
    <t>SPPG BREBES BULAKAMBA TEGALGLAGAH</t>
  </si>
  <si>
    <t>ODP-KTM-FH/059 FH/D04/059.01</t>
  </si>
  <si>
    <t>WO063737365</t>
  </si>
  <si>
    <t>MD|MYDB-20260905268067|EC50002/MC50042|SPPG BREBES BULAKAMBA TEGALGLAGAH|082210135593</t>
  </si>
  <si>
    <t>2026-09-08 08:00:00 | Jam Pemasangan : 08:00 - 12.00 Tanggal Pemasangan : SELASA 08 SEPTEMBER 2026 Info Tambahan : Hubungi pelanggan sebelum datang ke lokasi</t>
  </si>
  <si>
    <t>KIOS NUSANTARA</t>
  </si>
  <si>
    <t>WO063783612</t>
  </si>
  <si>
    <t>|MC40144|MYIA-091084731520/POI/SAMSIAH FIRMAN/081339352899/nusantaran255@gmail.com</t>
  </si>
  <si>
    <t>2026-09-08 15:00:00 | Nama Pic : IBU SAMSIA No Hp Pic : 081339352899 Jam Pemasangan : 08:00 - 12.00 Tanggal Pemasangan : SELASA 08 SEPTEMBER 2026 Info Tambahan : Hubungi pelanggan sebelum datang ke lokasi</t>
  </si>
  <si>
    <t>D TRISNA GROUP</t>
  </si>
  <si>
    <t>ODP-KDI-FC/54 FC/D06/54.01</t>
  </si>
  <si>
    <t>WO063734798</t>
  </si>
  <si>
    <t>MD|MYDB-20260907268166|DN00001/MN00968|D TRISNA GROUP|082140443092</t>
  </si>
  <si>
    <t>MUN</t>
  </si>
  <si>
    <t>KAYU LIMA SENTOSA</t>
  </si>
  <si>
    <t>ODP-MUN-FAD/057 FAD/D05/057.01</t>
  </si>
  <si>
    <t>WO063704205</t>
  </si>
  <si>
    <t>|MN00935|MYIA-093030048829/POI/FATONAH/082221487020/info@kayulimaindustry.com</t>
  </si>
  <si>
    <t xml:space="preserve">2026-09-08 08:00:00 | M Janji : 07/09/2026 Jam Pasang : 08.00 - 13:00  NoteÃ‚Â :  hubungi terlebih dahulu sebelum kelokasi  </t>
  </si>
  <si>
    <t>SMKS Katolik Kefamenanu</t>
  </si>
  <si>
    <t>ODP-KEF-FC/13 FC/D02/13.01</t>
  </si>
  <si>
    <t>WO063696096</t>
  </si>
  <si>
    <t>|MB00503|MYIA-022236429233/POI/bapak/082247864702/smkkatolikkefa@gmail.com</t>
  </si>
  <si>
    <t>Toko Armin</t>
  </si>
  <si>
    <t>ODP-SIL-FAA/79 FAA/D05/79.01</t>
  </si>
  <si>
    <t>WO063690689</t>
  </si>
  <si>
    <t>|MN02085|MYIA-090124479125/POI/Armin/087744729054/iwans3505693@gmail.com</t>
  </si>
  <si>
    <t>2026-09-07 13:00:00 | Nama Pic : BP ARMIN No Hp Pic : 087744729054 Jam Pemasangan : 08:00 - 12.00 Tanggal Pemasangan : SENIN 07 SEPTEMBER 2026 Info Tambahan : Hubungi pelanggan sebelum datang ke lokasi</t>
  </si>
  <si>
    <t>HSI Bisnis Bundling Netmonk PSB 70% - 100 Mbps</t>
  </si>
  <si>
    <t>CV Rio Migas Utama</t>
  </si>
  <si>
    <t>ODP-APR-FN/28</t>
  </si>
  <si>
    <t>WO063809891</t>
  </si>
  <si>
    <t>|MN02750|/CP I GUSTI PUTU PARWATA/081246433933/spbu.Bali.5480802@gmail.com</t>
  </si>
  <si>
    <t>kost syariah utan</t>
  </si>
  <si>
    <t>ODP-SBW-FAU/18 FAU/D03/18.01</t>
  </si>
  <si>
    <t>WO063703697</t>
  </si>
  <si>
    <t>|MN01576|MYIA-049682352665/POI/taufik/082323745808/kostsyariah925@gmail.com</t>
  </si>
  <si>
    <t>2026-09-09 08:00:00 | Nama : BP TAUFIK  No Hp : 082323745808 No Alt :  Tgl Pemasangan : 07 September 2026 Interval : SIANG Note : Hubungi pelanggan terlebih dahulu</t>
  </si>
  <si>
    <t>ODP-MSO-FCD/060</t>
  </si>
  <si>
    <t>WO063610148</t>
  </si>
  <si>
    <t>|MN00481|MYIA-036762185514/POI/muhammad syafiÃ¢â‚¬â„¢i hazami/085756026982/sditarofah2klegoboyolali@gmail.com</t>
  </si>
  <si>
    <t>2026-09-07 08:00:00 | Nama Pic : bp syafiÃ¢â‚¬â„¢i hazami No Hp Pic : 085756026982 No alt : - Jam Pemasangan : pagi  Tanggal Pemasangan : 7 September 2026</t>
  </si>
  <si>
    <t>SMK MUHAMMADIYAH KARANGANYAR</t>
  </si>
  <si>
    <t>ODP-KJE-FB/114</t>
  </si>
  <si>
    <t>WO063792031</t>
  </si>
  <si>
    <t>AMRBS;405260;TREG3;RIZKY WIBAWA;085728102811;HSI 300MB;1.130k;PIC 085786699300;frey.wae@gmail.com</t>
  </si>
  <si>
    <t>2026-09-09 08:00:00|Nama Pic : BP FERI No Hp Pic : 085786699300 Jam Pemasangan : 08:00 - 12.00 Tanggal Pemasangan : SELASA 08 SEPTEMBER 2026 Info Tambahan : Hubungi pelanggan sebelum datang ke lokasi|40000798|MYDITA</t>
  </si>
  <si>
    <t>WO063792079</t>
  </si>
  <si>
    <t>SPBU HALILULIK</t>
  </si>
  <si>
    <t>ODP-ATB-FK/13</t>
  </si>
  <si>
    <t>WO063540088</t>
  </si>
  <si>
    <t>|MC40133|MYIA-065392779676/POI/MARIA OKTAVIANA FETOK/082145288671/anaasury7@gmail.com</t>
  </si>
  <si>
    <t>SPBU HALIFEHAN</t>
  </si>
  <si>
    <t>ODP-ATB-FB/14 FB/D04/14.01</t>
  </si>
  <si>
    <t>WO063519211</t>
  </si>
  <si>
    <t>|MC40133|MYIA-009071754320/POI/JOSE KORREIA DA SILVA /082144438987/lauttimorkuda@gmail.com</t>
  </si>
  <si>
    <t>2026-09-06 11:00:00 | Tanggal pemasangan : 06 SEPTEMBER JULI 2026 Jam pemasangan : pagi/siang Info Tambahan : Hubungi pelanggan dulu sebelum ke lokasi terima kasih</t>
  </si>
  <si>
    <t>WO063676745</t>
  </si>
  <si>
    <t>2026-09-07 13:00:00|Nama : BP BATI No Hp : 083129706446 No Alt : 085172121609 Tgl Pemasangan : 07 September 2026 Interval : PAGI  Note : Hubungi pelanggan terlebih dahulu|40971402|MYDITA</t>
  </si>
  <si>
    <t>SDN Sawahan IV/343</t>
  </si>
  <si>
    <t>ODP-DMO-FQN/24 FQN/D02/24.01</t>
  </si>
  <si>
    <t>WO063821042</t>
  </si>
  <si>
    <t>|MC80156|MYIA-025316928148/POI/Mudjiati/081216537240/mudjiati1968@gmail.com</t>
  </si>
  <si>
    <t>2026-09-13 08:00:00 | Tanggal pemasangan : 09/09/2026 Jam pemasangan : 08.00 - 12.00 Info Tambahan : Hubungi pelanggan dulu sebelum ke lokasi terima kasih.</t>
  </si>
  <si>
    <t>Follow Up Revoke Completed, New Order ID : SC1002577966</t>
  </si>
  <si>
    <t>ODP-PME-FBV/06 FBV/D01/06.01</t>
  </si>
  <si>
    <t>WO063716822</t>
  </si>
  <si>
    <t>2026-09-08 08:00:00 | Nama PIC : BAPAK SUPRI No HP : 082231362737 Alt :  M Janji : (SELASA/8/SEPTEMBER/2026) jam Pasang : 09:00 Note : hubungi pelanggan jika ingin kelokasi</t>
  </si>
  <si>
    <t>Follow Up Revoke Completed, New Order ID : SC1002575362</t>
  </si>
  <si>
    <t>HSI Bisnis Bundling Netmonk Promo H2 2026 PSB 70% - 75 Mbps</t>
  </si>
  <si>
    <t>ODP-GSK-FBV/16 FBV/D02/16.02</t>
  </si>
  <si>
    <t>WO063762712</t>
  </si>
  <si>
    <t xml:space="preserve">2026-09-12 11:00:00 | Jam pemasangan : 08.00 - 12.00 Waktu pemasangan : 8 September 2026 Info Tabaha : Hubungi pelanggan dulu sebelum ke lokasi terimakasih    </t>
  </si>
  <si>
    <t>Follow Up Revoke Completed, New Order ID : SC1002577347</t>
  </si>
  <si>
    <t>PUSKESMAS SURADADI</t>
  </si>
  <si>
    <t>ODP-TEG-FBJ/011 FBJ/D02/011.01</t>
  </si>
  <si>
    <t>WO063718382</t>
  </si>
  <si>
    <t>MD|MYDB-20260905268095|DN00001/MN00347|PUSKESMAS SURADADI|085735916019</t>
  </si>
  <si>
    <t>2026-09-08 08:00:00 | Nama Pic : bp hasbi  No Hp Pic : 085735916019 No alt : - Jam Pemasangan : pagi  Tanggal Pemasangan : 8 September 2026</t>
  </si>
  <si>
    <t>Follow Up Revoke Completed, New Order ID : SC1002577378</t>
  </si>
  <si>
    <t>ODP-KLS-FDF/008 FDF/D01/008.01</t>
  </si>
  <si>
    <t>WO063726477</t>
  </si>
  <si>
    <t>2026-09-08 08:00:00 | Nama : ibu layla No HP : 085733668576 No Alternatif : M Janji : 08/09/2026 Jam Pasang : Pagi NoteÃ‚Â :  Hubungi terlebih dahulu sebelum ke lokasi</t>
  </si>
  <si>
    <t>Follow Up Revoke Completed, New Order ID : SC1002577385</t>
  </si>
  <si>
    <t>ODP-PYA-FBM/18 FBM/D01/18.01</t>
  </si>
  <si>
    <t>WO063765779</t>
  </si>
  <si>
    <t>2026-09-08 15:00:00 | Nama : BAPA HUDA No HP : 082341681244 No Alternatif : 081803310007 M Janji : 08/09/2026 Jam Pasang : Pagi NoteÃ‚Â :  Hubungi terlebih dahulu sebelum ke lokasi</t>
  </si>
  <si>
    <t>Follow Up Revoke Completed, New Order ID : SC1002577558</t>
  </si>
  <si>
    <t>ODP-BLU-FA/145 FA/D09/145.01</t>
  </si>
  <si>
    <t>WO063735802</t>
  </si>
  <si>
    <t>Follow Up Revoke Completed, New Order ID : SC1002577318</t>
  </si>
  <si>
    <t>ODP-KMP-FAB/04 FAB/D01/04.01</t>
  </si>
  <si>
    <t>WO063659199</t>
  </si>
  <si>
    <t>2026-09-07 08:00:00 | telp :081917287727 Tanggal pemasangan : 07/09/2026 Jam pemasangan : pagi/siang Info Tambahan : Hubungi pelanggan dulu sebelum ke lokasi, terima kasih</t>
  </si>
  <si>
    <t>Follow Up Revoke Completed, New Order ID : SC1002576215</t>
  </si>
  <si>
    <t>ODP-KEL-FA/003 FA/D01/01.03</t>
  </si>
  <si>
    <t>WO063643387</t>
  </si>
  <si>
    <t>2026-09-07 08:00:00 | Tanggal pemasangan : 07 SEPTEMBER JULI 2026 Jam pemasangan : pagi/siang Info Tambahan : Hubungi pelanggan dulu sebelum ke lokasi terima kasih</t>
  </si>
  <si>
    <t>Follow Up Revoke Completed, New Order ID : SC1002576535</t>
  </si>
  <si>
    <t>WO063646263</t>
  </si>
  <si>
    <t>2026-09-08 08:00:00 | Nama PIC : Bp Mustam No HP : 087890652394 No Alt : - M Janji :  08 Sept  2026 Jam Pasang : Pagi / Siang Note : hubungi pelanggan jika ingin kelokasi</t>
  </si>
  <si>
    <t>Follow Up Revoke Completed, New Order ID : SC1002573697</t>
  </si>
  <si>
    <t>ODP-BMK-FAM/035 FAM/D04/035.01</t>
  </si>
  <si>
    <t>WO063609582</t>
  </si>
  <si>
    <t>2026-09-06 13:00:00 | Nama : BU RINA (ADMIN) No Hp : 085178154884 No Alt :  Tgl Pemasangan : 06 September 2026 Interval : SIANG Note : Hubungi pelanggan terlebih dahulu</t>
  </si>
  <si>
    <t>Follow Up Revoke Completed, New Order ID : SC1002575284</t>
  </si>
  <si>
    <t>ODP-SRG-FB/056 FB/D08/056.01</t>
  </si>
  <si>
    <t>WO063598788</t>
  </si>
  <si>
    <t>2026-09-06 08:00:00 | Nama PIC : Muhsin No HP : 085293217746 Alt :  M Janji : 06/08/2026 Jam Pasang : 08.00 - 13:00  NoteÃ‚Â :  hubungi terlebih dahulu sebelum kelokasi</t>
  </si>
  <si>
    <t>Follow Up Revoke Completed, New Order ID : SC1002575143</t>
  </si>
  <si>
    <t>ODP-MYR-FSA/19 FSA/D01/19.01</t>
  </si>
  <si>
    <t>WO063614892</t>
  </si>
  <si>
    <t>2026-09-06 11:00:00 | Nama Pic : BP AHMAD No Hp Pic : 085853530091 Jam Pemasangan : 08:00 - 12.00 Tanggal Pemasangan : MINGGU 06 SEPTEMBER 2026 Info Tambahan : Hubungi pelanggan sebelum datang ke lokasi</t>
  </si>
  <si>
    <t>Follow Up Revoke Completed, New Order ID : SC1002574875</t>
  </si>
  <si>
    <t>ODP-MBG-FAL/05 FAL/D01/05.01</t>
  </si>
  <si>
    <t>WO063614583</t>
  </si>
  <si>
    <t>2026-09-06 13:00:00 | Tanggal pemasangan : 06 SEPTEMBER JULI 2026 Jam pemasangan : pagi/siang Info Tambahan : Hubungi pelanggan dulu sebelum ke lokasi terima kasih</t>
  </si>
  <si>
    <t>Follow Up Revoke Completed, New Order ID : SC1002577234</t>
  </si>
  <si>
    <t>ODP-BIM-FAA/130 FAA/D07/130.01</t>
  </si>
  <si>
    <t>WO063529992</t>
  </si>
  <si>
    <t>Follow Up Revoke Completed, New Order ID : SC1002574956</t>
  </si>
  <si>
    <t>HSI Bisnis Bundling Netmonk PSB 70% - 200 Mbps</t>
  </si>
  <si>
    <t>WO063546225</t>
  </si>
  <si>
    <t>Follow Up Revoke Completed, New Order ID : SC1002573684</t>
  </si>
  <si>
    <t>ODP-GOD-FBN/041 FBN/D02/041.01</t>
  </si>
  <si>
    <t>WO063548127</t>
  </si>
  <si>
    <t>2026-09-06 13:00:00 | Nama : BP NUR ROHADI  No Hp : 0882005672340 No Alt :  Tgl Pemasangan : 05 September 2026 Interval : PAGI  Note : Hubungi pelanggan terlebih dahulu</t>
  </si>
  <si>
    <t>Follow Up Revoke Completed, New Order ID : SC1002574994</t>
  </si>
  <si>
    <t>ODP-KPP-FH/38 FH/D04/38.01</t>
  </si>
  <si>
    <t>WO063549956</t>
  </si>
  <si>
    <t>2026-09-05 11:00:00 | Waktu pemasnagan : 05 September 2026 Jam pemasangan : 08.00 - 12.00 Mohon hubungi pelanggan sebelum ke lokasi  Terima kasih</t>
  </si>
  <si>
    <t>Follow Up Revoke Completed, New Order ID : SC1002573613</t>
  </si>
  <si>
    <t>HSI Bisnis Bundling Netmonk Promo 2026 PSB 70% - 75 Mbps</t>
  </si>
  <si>
    <t>ODP-PWT-FH/043 FH/D03/043.01</t>
  </si>
  <si>
    <t>WO063552074</t>
  </si>
  <si>
    <t>Follow Up Revoke Completed, New Order ID : SC1002575629</t>
  </si>
  <si>
    <t>ODP-KTM-FG/044</t>
  </si>
  <si>
    <t>WO063568144</t>
  </si>
  <si>
    <t>2026-09-05 13:00:00|Waktu pemasnagan : 05 September 2026 Jam pemasangan : 08.00 - 12.00 Mohon hubungi pelanggan sebelum ke lokasi  Terima kasih|40971401|MYDITA</t>
  </si>
  <si>
    <t>Follow Up Revoke Completed, New Order ID : SC1002573046</t>
  </si>
  <si>
    <t>ODP-IJK-FRD/02 FRD/D02/02.01</t>
  </si>
  <si>
    <t>WO063521052</t>
  </si>
  <si>
    <t>Follow Up Revoke Completed, New Order ID : SC1002573165</t>
  </si>
  <si>
    <t>ODP-BBT-FD/079 FD/D07/079.01</t>
  </si>
  <si>
    <t>WO063520047</t>
  </si>
  <si>
    <t>2026-09-05 08:00:00 | Nama Pic : bp abduh  No Hp Pic : 081225184265 No alt : - Jam Pemasangan : pagi  Tanggal Pemasangan : 5 September 2026</t>
  </si>
  <si>
    <t>Follow Up Revoke Completed, New Order ID : SC1002573146</t>
  </si>
  <si>
    <t>ODP-KPO-FBE/34</t>
  </si>
  <si>
    <t>WO063565587</t>
  </si>
  <si>
    <t>Follow Up Revoke Completed, New Order ID : SC1002574910</t>
  </si>
  <si>
    <t>ODP-KTM-FE/057 FE/D05/057.01</t>
  </si>
  <si>
    <t>WO063564734</t>
  </si>
  <si>
    <t>2026-09-05 13:00:00 | Waktu pemasnagan : 05 September 2026 Jam pemasangan : 13.00 Mohon hubungi pelanggan sebelum ke lokasi  Terima kasih</t>
  </si>
  <si>
    <t>Follow Up Revoke Completed, New Order ID : SC1002574880</t>
  </si>
  <si>
    <t>ODP-BMU-FZ/008 FZ/D02/008.01</t>
  </si>
  <si>
    <t>WO063580861</t>
  </si>
  <si>
    <t>2026-09-06 08:00:00 | Waktu pemasnagan : 05 September 2026 Jam pemasangan : 08.00 - 12.00 Mohon hubungi pelanggan sebelum ke lokasi  Terima kasih</t>
  </si>
  <si>
    <t>Follow Up Revoke Completed, New Order ID : SC1002574733</t>
  </si>
  <si>
    <t>ODP-KPO-FBD/15 FBD/D05/15.01</t>
  </si>
  <si>
    <t>WO063578394</t>
  </si>
  <si>
    <t>2026-09-06 13:00:00 | Tanggal pemasangan : 06/09/2026 Jam pemasangan : siang Info Tambahan : Hubungi pelanggan dulu sebelum ke lokasi terima kasih.</t>
  </si>
  <si>
    <t>Follow Up Revoke Completed, New Order ID : SC1002574955</t>
  </si>
  <si>
    <t>WO063568615</t>
  </si>
  <si>
    <t>Follow Up Revoke Completed, New Order ID : SC1002576984</t>
  </si>
  <si>
    <t>ODP-BMU-FJ/027 FJ/D02/027.01</t>
  </si>
  <si>
    <t>WO063539673</t>
  </si>
  <si>
    <t xml:space="preserve">2026-09-05 13:00:00 | Nama : ibu yuni No HP : 085875135036 No Alternatif : M Janji : 05/09/2026 Jam Pasang : Pagi NoteÃ‚Â :  Hubungi terlebih dahulu sebelum ke lokasi </t>
  </si>
  <si>
    <t>Follow Up Revoke Completed, New Order ID : SC1002575783</t>
  </si>
  <si>
    <t>ODP-GER-FAH/25 FAH/D01/25.01</t>
  </si>
  <si>
    <t>WO063558552</t>
  </si>
  <si>
    <t>2026-09-05 13:00:00 | Nama PIC : bapak musri No HP : 081917248656 Alt :  M Janji : (sabtu/5/SEPTEMBER/2026) jam Pasang : 09:00 Note : hubungi pelanggan jika ingin kelokasi</t>
  </si>
  <si>
    <t>Follow Up Revoke Completed, New Order ID : SC1002575705</t>
  </si>
  <si>
    <t>PT.Tirtakencana Tatawarna Lombok</t>
  </si>
  <si>
    <t>ODP-SWE-FAL/36 FAL/D01/36.01</t>
  </si>
  <si>
    <t>WO063573485</t>
  </si>
  <si>
    <t>|MC40311|MYIA-023139127971/POI/Ni Putu Eva Suryani/082299997981/bm_lombok@tirtakencana.com</t>
  </si>
  <si>
    <t>HSI Bisnis Bundling Phone PSB 70% - Free 800 Menit Promo - 100 Mbps</t>
  </si>
  <si>
    <t>ODP-BBE-FC/07 FC/D02/01.07</t>
  </si>
  <si>
    <t>WO063534393</t>
  </si>
  <si>
    <t>2026-09-05 11:00:00 | Jam Pemasangan : 08:00 - 12.00 Tanggal Pemasangan : SABTU 05 SEPTEMBER 2026 Info Tambahan : Hubungi pelanggan sebelum datang ke lokasi</t>
  </si>
  <si>
    <t>Follow Up Revoke Completed, New Order ID : SC1002574605</t>
  </si>
  <si>
    <t>ODP-SLI-FN/078 FN/D07/078.01</t>
  </si>
  <si>
    <t>WO063580061</t>
  </si>
  <si>
    <t>2026-09-06 08:00:00 | Jam Pemasangan : 08:00 - 12.00 Tanggal Pemasangan : MINGGU 06 SEPTEMBER 2026 Info Tambahan : Hubungi pelanggan sebelum datang ke lokasi</t>
  </si>
  <si>
    <t>Follow Up Revoke Completed, New Order ID : SC1002575128</t>
  </si>
  <si>
    <t>Follow Up Revoke Completed, New Order ID : SC1002573026</t>
  </si>
  <si>
    <t>Follow Up Revoke Completed, New Order ID : SC1002576193</t>
  </si>
  <si>
    <t>Follow Up Revoke Completed, New Order ID : SC1002573071</t>
  </si>
  <si>
    <t>Follow Up Revoke Completed, New Order ID : SC1002572978</t>
  </si>
  <si>
    <t>Follow Up Revoke Completed, New Order ID : SC1002572933</t>
  </si>
  <si>
    <t>Follow Up Revoke Completed, New Order ID : SC1002573595</t>
  </si>
  <si>
    <t>Follow Up Revoke Completed, New Order ID : SC1002573499</t>
  </si>
  <si>
    <t>Follow Up Revoke Completed, New Order ID : SC1002572115</t>
  </si>
  <si>
    <t>Follow Up Revoke Completed, New Order ID : SC1002574639</t>
  </si>
  <si>
    <t>Follow Up Revoke Completed, New Order ID : SC1002574649</t>
  </si>
  <si>
    <t>Follow Up Revoke Completed, New Order ID : SC1002574656</t>
  </si>
  <si>
    <t>Follow Up Revoke Completed, New Order ID : SC1002573003</t>
  </si>
  <si>
    <t>Follow Up Revoke Completed, New Order ID : SC1002572588</t>
  </si>
  <si>
    <t>Follow Up Revoke Completed, New Order ID : SC1002573534</t>
  </si>
  <si>
    <t>Follow Up Revoke Completed, New Order ID : SC1002573538</t>
  </si>
  <si>
    <t>Follow Up Revoke Completed, New Order ID : SC1002573171</t>
  </si>
  <si>
    <t>Follow Up Revoke Completed, New Order ID : SC1002576036</t>
  </si>
  <si>
    <t>Follow Up Revoke Completed, New Order ID : SC1002573576</t>
  </si>
  <si>
    <t>WO063536238</t>
  </si>
  <si>
    <t>2026-09-11 15:00:00|PT BPR KUSUMA SUMBING SOKARAJA 083123408274|40931150|MYDITA</t>
  </si>
  <si>
    <t>Follow Up Revoke Completed, New Order ID : SC1002577926</t>
  </si>
  <si>
    <t>Follow Up Revoke Completed, New Order ID : SC1002574349</t>
  </si>
  <si>
    <t>Follow Up Revoke Completed, New Order ID : SC1002573496</t>
  </si>
  <si>
    <t>Follow Up Revoke Completed, New Order ID : SC1002574069</t>
  </si>
  <si>
    <t>Follow Up Revoke Completed, New Order ID : SC1002572925</t>
  </si>
  <si>
    <t>Follow Up Revoke Completed, New Order ID : SC1002575292</t>
  </si>
  <si>
    <t>Follow Up Revoke Completed, New Order ID : SC1002573191</t>
  </si>
  <si>
    <t>Follow Up Revoke Completed, New Order ID : SC1002573263</t>
  </si>
  <si>
    <t>Follow Up Revoke Completed, New Order ID : SC1002572964</t>
  </si>
  <si>
    <t>Follow Up Revoke Completed, New Order ID : SC1002571435</t>
  </si>
  <si>
    <t>Follow Up Revoke Completed, New Order ID : SC1002572366</t>
  </si>
  <si>
    <t>Follow Up Revoke Completed, New Order ID : SC1002571453</t>
  </si>
  <si>
    <t>Follow Up Revoke Completed, New Order ID : SC1002574628</t>
  </si>
  <si>
    <t>Follow Up Revoke Completed, New Order ID : SC1002571440</t>
  </si>
  <si>
    <t>Follow Up Revoke Completed, New Order ID : SC1002571731</t>
  </si>
  <si>
    <t>Follow Up Revoke Completed, New Order ID : SC1002572112</t>
  </si>
  <si>
    <t>Follow Up Revoke Completed, New Order ID : SC1002572019</t>
  </si>
  <si>
    <t>Follow Up Revoke Completed, New Order ID : SC1002572879</t>
  </si>
  <si>
    <t>Follow Up Revoke Completed, New Order ID : SC1002571429</t>
  </si>
  <si>
    <t>Follow Up Revoke Completed, New Order ID : SC1002571206</t>
  </si>
  <si>
    <t>Follow Up Revoke Completed, New Order ID : SC1002573098</t>
  </si>
  <si>
    <t>Follow Up Revoke Completed, New Order ID : SC1002571299</t>
  </si>
  <si>
    <t>Follow Up Revoke Completed, New Order ID : SC1002573313</t>
  </si>
  <si>
    <t>rumah sakit islam gondanglegi</t>
  </si>
  <si>
    <t>ODP-GDI-FT/113 FT/D10/113.01</t>
  </si>
  <si>
    <t>WO063808294</t>
  </si>
  <si>
    <t>|MN02462|MYIA-039182479433/POI/afandi +62 822-3185-7602/0881023811845/rsigondanglegi@gmail.com</t>
  </si>
  <si>
    <t>ODP-TEG-FBJ/010</t>
  </si>
  <si>
    <t>WO063851892</t>
  </si>
  <si>
    <t>2026-09-08 08:00:00 | Nama Pic : bp hasbi   No Hp Pic : 085735916019  No alt : -  Jam Pemasangan : pagi   Tanggal Pemasangan : 8 September 2026</t>
  </si>
  <si>
    <t>PT CAHAYA MEKAR JAYA</t>
  </si>
  <si>
    <t>ODP-LBO-FF/43 FF/D05/43.01</t>
  </si>
  <si>
    <t>WO063751701</t>
  </si>
  <si>
    <t>MD|MYDB-20260907268197|SC20016/MC20231|PT CAHAYA MEKAR JAYA|0895635104496</t>
  </si>
  <si>
    <t>2026-09-08 13:00:00 | Nama Pic : BP DIONISIUS No Hp Pic : 0895635104496 Jam Pemasangan : 08:00 - 12.00 Tanggal Pemasangan : SELASA 08 SEPTEMBER 2026 Info Tambahan : Hubungi pelanggan sebelum datang ke lokasi</t>
  </si>
  <si>
    <t>PT Batara Surya Semesta</t>
  </si>
  <si>
    <t>ODP-UBN-FDQ/11</t>
  </si>
  <si>
    <t>WO063820673</t>
  </si>
  <si>
    <t>|MB00503|MYIA-059284941049/POI/bapak/08999049991/stefansantoso@gmail.com</t>
  </si>
  <si>
    <t>2026-08-25 08:00:00 | Nama : BP STEFAN FEBRI SANTOSO  No Hp : 08999049991  No Alt :   Tgl Pemasangan : 25 Agustus 2026  Interval : PAGI   Note : Hubungi pelanggan terlebih dahulu</t>
  </si>
  <si>
    <t>NOT COMPLY</t>
  </si>
  <si>
    <t>BANK BTN RUANG BANKING HALL</t>
  </si>
  <si>
    <t>ODP-MRT-FAF/15</t>
  </si>
  <si>
    <t>|MN02783|/BANK BTN RUANG BANKING HALL/WINBACK 2.0 HSI B2B (1:1) 50MBPS 355RB PSB DISC 70%/kc.mojokerto@gmail.com/DONY SATRIO WIJAYANTO/85730000824</t>
  </si>
  <si>
    <t>MAO</t>
  </si>
  <si>
    <t>Media Cepat Indonesia</t>
  </si>
  <si>
    <t>ODP-MAO-FF/051</t>
  </si>
  <si>
    <t>RBS/R2/AM 406543 ROBERTO RAPSANJANI/081285505152/Media Cepat Indonesia/FAISAL AFNAN/085888245637/admin@rapid.net.id/PSB 150 Mbps 1:1 Rp. 819.000  (Exclude PPN)</t>
  </si>
  <si>
    <t>DECLINE : Decline - Batal Order Munah Oktaviani 40971402|MYDITA</t>
  </si>
  <si>
    <t>Homestay Acharya</t>
  </si>
  <si>
    <t>DECLINE : Decline - Batal Order Ghina Swanti Ariesa 40941148|MYDITA</t>
  </si>
  <si>
    <t>SIBEL - CREATE ORDER FAIL</t>
  </si>
  <si>
    <t>WMH MART</t>
  </si>
  <si>
    <t>ODP-KDI-FA/01 FA/D01/01.01</t>
  </si>
  <si>
    <t>WO063882752</t>
  </si>
  <si>
    <t>MD|MYDB-20260908268325|DC20010/MC20002|WMH MART|0895633913308</t>
  </si>
  <si>
    <t>2026-09-10 08:00:00 | Tanggal pemasangan : 10 SEPTEMBER JULI 2026 Jam pemasangan : pagi/siang Info Tambahan : Hubungi pelanggan dulu sebelum ke lokasi terima kasih</t>
  </si>
  <si>
    <t>[ERROR Orchestrate Product] - (SBL-BPR-00162)--(SBL-SCR-00140) - Error invoking service 'CONS OLI Orchestrate Service', metho</t>
  </si>
  <si>
    <t>TOKO AFIFAH</t>
  </si>
  <si>
    <t>ODP-PRN-FAW/020 FAW/D02/020.01</t>
  </si>
  <si>
    <t>WO063897293</t>
  </si>
  <si>
    <t>|MN00909|MYIA-099192513238/POI/wulanti nur afifah/085337900279/re.gistrasipendaftaraninte.rnet1@gmail.com</t>
  </si>
  <si>
    <t xml:space="preserve">2026-09-10 08:00:00 | Nama : ibu wulanti No HP : 085337900279 No Alternatif : M Janji : 10/09/2026 Jam Pasang : Pagi NoteÃ‚Â :  Hubungi terlebih dahulu sebelum ke lokasi </t>
  </si>
  <si>
    <t>Error invoking service 'EAI Siebel Adapter', method 'Upsert' at step 'Upsert CA BA SA'.(SBL-BPR-00162) -- Method 'Execute' of</t>
  </si>
  <si>
    <t>PCN MR DIY XBNL</t>
  </si>
  <si>
    <t>ODP-KNT-FM/19 FM/D02/19.01</t>
  </si>
  <si>
    <t>WO063893973</t>
  </si>
  <si>
    <t>|MN00843|MYIA-078543372387/POI/RIZKY NANDA /081289014442/diy.xbnl@panducitiakses.com</t>
  </si>
  <si>
    <t>2026-09-10 08:00:00 | Tanggal pemasangan: 10/09/2026 Jam pemasangan : pagi / siang Info Tambahan : Hubungi pelanggan dulu sebelum ke lokasi. terima kasih</t>
  </si>
  <si>
    <t>Mekar cell</t>
  </si>
  <si>
    <t>ODP-TMG-FAT/084 FAT/D05/084.01</t>
  </si>
  <si>
    <t>WO063884943</t>
  </si>
  <si>
    <t>|MC80008|MYIA-041113806321/POI/Slamet Yuni wiyono/08562923462/gane5454545454@gmail.com</t>
  </si>
  <si>
    <t>2026-09-10 08:00:00 | M Janji : (10/09/2026) jam Pasang : 09:00 Note : hubungi pelanggan jika ingin kelokasi</t>
  </si>
  <si>
    <t>FEDERAL INTERNTIONAL FINANCE</t>
  </si>
  <si>
    <t>ODP-MMR-FL/75 FL/D04/75.01</t>
  </si>
  <si>
    <t>WO063884763</t>
  </si>
  <si>
    <t>MD|MYDB-20260909268331|SC00001/MC00135|FEDERAL INTERNTIONAL FINANCE|082247582442</t>
  </si>
  <si>
    <t xml:space="preserve">2026-09-10 08:00:00 | Nama PIC:  tomas No HP: 082247582442 Alt: Tanggal: 10/9/2026 Jam Pasang:  Note: Hubungi sebelum ke lokasi, terimakasih. </t>
  </si>
  <si>
    <t>Burjo Semarang</t>
  </si>
  <si>
    <t>ODP-MJP-FBG/003 FBG/D01/003.01</t>
  </si>
  <si>
    <t>WO063883974</t>
  </si>
  <si>
    <t>MD|MYDB-20260908268260|DN00001/MN00663|Burjo Semarang|082348409995</t>
  </si>
  <si>
    <t>Toko wadi</t>
  </si>
  <si>
    <t>ODP-SWE-FAZ/104 FAZ/D08/104.01</t>
  </si>
  <si>
    <t>WO063885980</t>
  </si>
  <si>
    <t>|MC40234|MYIA-058298246366/POI/sapar wadi/+6287841750474/zzaenl99@gmail.com</t>
  </si>
  <si>
    <t>SDN PESAYANGAN 02</t>
  </si>
  <si>
    <t>ODP-ADW-FG/035 FG/D02/035.01</t>
  </si>
  <si>
    <t>WO063898764</t>
  </si>
  <si>
    <t>|MN00292|MYIA-069481388953/POI/Rosikha/087802525467/sdnpesayangan002@gmail.com</t>
  </si>
  <si>
    <t>2026-09-10 08:00:00 | Nama PIC : IBU SITI No HP : 087802525467 Alt :  M Janji : (KAMIS/10/SEPTEMBER/2026) jam Pasang : 09:00 Note : hubungi pelanggan jika ingin kelokasi</t>
  </si>
  <si>
    <t>PUSKESMAS SLAWI</t>
  </si>
  <si>
    <t>ODP-SLW-FJ/016 FJ/D02/016.01</t>
  </si>
  <si>
    <t>WO063899645</t>
  </si>
  <si>
    <t>|MN00292|MYIA-046279087851/POI/Sholikhin/085869131218/puskesmasslawi1@gmail.com</t>
  </si>
  <si>
    <t>PT HONGSEN CHEMICAL NEW MATERIALS</t>
  </si>
  <si>
    <t>ODP-NWI-FA/161</t>
  </si>
  <si>
    <t>WO063887667</t>
  </si>
  <si>
    <t>MD|MYID-4042609090001|RBIZsanbiz|PT HONGSEN CHEMICAL NEW MATERIALS|082125269181</t>
  </si>
  <si>
    <t>DMA</t>
  </si>
  <si>
    <t>TOKO TAZA FOTO</t>
  </si>
  <si>
    <t>ODP-DMA-FDA/091 FDA/D03/091/01</t>
  </si>
  <si>
    <t>WO063888421</t>
  </si>
  <si>
    <t>|MN00880|MYIA-026503657278/POI/MOHAMMAD ISNAINI/085742221842/ayaheamiramumtaz@gmail.com</t>
  </si>
  <si>
    <t>DEMAK</t>
  </si>
  <si>
    <t>RUMAH MODE</t>
  </si>
  <si>
    <t>ODP-KDW-FK/042 FK/D02/042.01</t>
  </si>
  <si>
    <t>WO063894795</t>
  </si>
  <si>
    <t>|MN02342|MYIA-003402698512/POI/Akhmad Imanullah /082210101414/klslkdw01@gmail.com</t>
  </si>
  <si>
    <t>MA AL MANAR</t>
  </si>
  <si>
    <t>ODP-SLI-FAB/017</t>
  </si>
  <si>
    <t>WO063902390</t>
  </si>
  <si>
    <t>|MN00238|MYIA-010113350260/POI/MAKMUN SANTOSO/085786991854/maalmanarplus@gmail.com</t>
  </si>
  <si>
    <t xml:space="preserve">2026-09-10 08:00:00 | Nama PIC:  MA AL MANAR No HP: 085786991854 Alt: Tanggal: 10/9/2026 Jam Pasang:  Note: Hubungi sebelum ke lokasi, terimakasih. </t>
  </si>
  <si>
    <t>GEDUNG OFFLINE LOKASI 1</t>
  </si>
  <si>
    <t>|MN00440|/Yudha Prasetyo/082227063842/yudhaprasetya22@gmail.com/ PSB  1S INET ONLY BISNIS WINBACK 2.0 300mbps ABODEMEN 1.130.000 PLUS PPN</t>
  </si>
  <si>
    <t>WO063955007</t>
  </si>
  <si>
    <t>2026-09-14 11:00:00|Tanggal: 11/9/2026 Jam Pasang: 08.00 - 12.00 Note: Hubungi sebelum ke lokasi, terimakasih. |40961371|MYDITA</t>
  </si>
  <si>
    <t>AGREE : Lanjut berlangganan by Novin Dwigo Prayudha 40961371|MYDITA</t>
  </si>
  <si>
    <t>WO063954952</t>
  </si>
  <si>
    <t>WO063974428</t>
  </si>
  <si>
    <t>2026-09-15 11:00:00|Nama PIC : Budi No HP : 0895631767681 Alt :  M Janji : 11/09/2026 Jam Pasang : 08.00 - 13:00  NoteÃ‚Â :  hubungi terlebih dahulu sebelum kelokasi|40981184|MYDITA</t>
  </si>
  <si>
    <t>ODP-KRT-FZ/009</t>
  </si>
  <si>
    <t>WO063941144</t>
  </si>
  <si>
    <t>2026-09-10 15:00:00|Nama PIC:  bp elyonaei No HP: 085764652186 Alt: Tanggal: 10/9/2026 Jam Pasang: Sore Note: Hubungi sebelum ke lokasi, terimakasih. |40931149|MYDITA</t>
  </si>
  <si>
    <t>AGREE : Lanjut berlangganan by RIRIN RISNAWATI 40931149|MYDITA</t>
  </si>
  <si>
    <t xml:space="preserve"> PT TUNAS BAJA NINDIA PERKASA</t>
  </si>
  <si>
    <t>ODP-KRN-FBD/02</t>
  </si>
  <si>
    <t>AMRBS;950225;REG3;PRAMUDIASTUTI AGENG N;081225561924;CP.M. Suryadi Anggoro;0819-1918-9899;inidbiz 100mbps / 535.000; PT TUNAS BAJA NINDIA PERKASA</t>
  </si>
  <si>
    <t>UD LINDIA MAS</t>
  </si>
  <si>
    <t>ODP-SWI-FL/36</t>
  </si>
  <si>
    <t>|MN02658| BAPAK KOMING/089671149863/spbu.bali.5480508@gmail.com</t>
  </si>
  <si>
    <t>- SP_NOSS;SP_NOSS ~ Internet NOSS Multispeed Network[0]  - E23015;E23015 ~ ES23 - Perangkat ONT[0]  - E23015~null~44292;E23015||11||Abodemen 0[0]  - E23015~null~E23015_SWONT;SWONT ~ Biaya Sewa ONT ~ E23015[30000]  - E26016;E26016 ~ ES26 - Paket HSI Bisnis</t>
  </si>
  <si>
    <t>Hotel Charisma Borong</t>
  </si>
  <si>
    <t>ODP-RTE-FE/11 FE/D02/11.01</t>
  </si>
  <si>
    <t>WO063909891</t>
  </si>
  <si>
    <t>|MN00118|MYIA-094488968165/POI/Pak Charles/081238808209/vinsensiussetiabudi95@gmail.com</t>
  </si>
  <si>
    <t xml:space="preserve">2026-09-10 11:00:00 | Nama PIC:  bp charles No HP: 081238808209 Alt: Tanggal: 10/9/2026 Jam Pasang: Siang  Note: Hubungi sebelum ke lokasi, terimakasih.  </t>
  </si>
  <si>
    <t>KOST RAFFI</t>
  </si>
  <si>
    <t>ODP-MLK-FAE/02 FAE/D01/02.01</t>
  </si>
  <si>
    <t>WO063917408</t>
  </si>
  <si>
    <t>|MN02367|MYIA-066735861526/POI/RAFLI NANDA PRADANA/08123773077/memeng76@gmail.com</t>
  </si>
  <si>
    <t>2026-09-10 11:00:00 | Nama PIC : BAPAK RAFLI No HP : 08123773077 Alt :  M Janji : (KAMIS/10/SEPTEMBER/2026) jam Pasang : 09:00 Note : hubungi pelanggan jika ingin kelokasi</t>
  </si>
  <si>
    <t>WIJAYA</t>
  </si>
  <si>
    <t>ODP-MJT-FAG/06 FAG/D01/06.01</t>
  </si>
  <si>
    <t>WO063917820</t>
  </si>
  <si>
    <t>|MC20057|MYIA-084753569051/POI/Mokhamad Ridwan/081252020280/surabaya.sita@gmail.com</t>
  </si>
  <si>
    <t xml:space="preserve">2026-09-10 11:00:00 | Nama PIC:  bp ridwan  No HP: 081252020280 Alt: Tanggal: 10/9/2026 Jam Pasang: Siang Note: Hubungi sebelum ke lokasi, terimakasih.  </t>
  </si>
  <si>
    <t>CMA</t>
  </si>
  <si>
    <t>Tim Creative Desain Percetakan</t>
  </si>
  <si>
    <t>ODP-CMA-FH/011 FH/D01/011.01</t>
  </si>
  <si>
    <t>WO063920435</t>
  </si>
  <si>
    <t>|MN00915|MYIA-056427245464/POI/Taufik Imam Mustakim/085326823642/taufikim06@gmail.com</t>
  </si>
  <si>
    <t xml:space="preserve">2026-09-10 11:00:00 | Nama PIC: SUDIMAN No HP: 085326823642 Alt: Tanggal: 10/9/2026 Jam Pasang:  Note: Hubungi sebelum ke lokasi, terimakasih. </t>
  </si>
  <si>
    <t>MIE AYAM DAN BAKSO PUNOKAWAN</t>
  </si>
  <si>
    <t>ODP-WNS-FBQ/002 FBQ/D01/002.01</t>
  </si>
  <si>
    <t>WO063902724</t>
  </si>
  <si>
    <t>|MC80045|MYIA-055686795078/POI/MUHAMMAD RUSDIANSYAH/087836150051/newrusdiansyah@gmail.com</t>
  </si>
  <si>
    <t>2026-09-10 11:00:00 | Jam Pemasangan : siang  Tanggal Pemasangan : 10 September 2026 Note : Mohon Hub Pelanggan dulu sebelum ke lokasi, terima kasih.</t>
  </si>
  <si>
    <t>PT. Ignite</t>
  </si>
  <si>
    <t>ODP-UBN-FCR/18</t>
  </si>
  <si>
    <t>WO063915029</t>
  </si>
  <si>
    <t>|MN02364|/PIC IDA BAGUS DIPA ABADI/08123914709/zul.abd@joinignite.com</t>
  </si>
  <si>
    <t>2026-09-10 11:00:00|M Janji : 10/09/2026 Jam Pasang : 08.00 - 13:00  NoteÃ‚Â :  hubungi terlebih dahulu sebelum kelokasi  |40951378|MYDITA</t>
  </si>
  <si>
    <t>Inprogress Async</t>
  </si>
  <si>
    <t>AMRBS;405678/Nighara Asmarantaka Sulya//TREG4SOLO/Wachid Chrussiawanto 085148422878 dan 081228336363/finance.indonaga@gmail.com/PSB HSI BISNIS WINBACK 2.0 100mbps ABODEMEN 535.000 PLUS PPN</t>
  </si>
  <si>
    <t>Villa Sharka</t>
  </si>
  <si>
    <t>ODP-APR-FE/14</t>
  </si>
  <si>
    <t>|MN02750|/PIC I NYOMAN SUDITA/081339743732/nyomansudit93@gmail.com</t>
  </si>
  <si>
    <t>NISSAN SETIABUDI SEMARANG</t>
  </si>
  <si>
    <t>ODP-BMK-FB/039</t>
  </si>
  <si>
    <t>AMRBS;403538;REG3;RACHMAT;081391599400;CP.Andika Herda Permana;081283164256;PAKET 1S INET 100 MBPS (669.000);NISSAN SETIABUDI SEMARANG</t>
  </si>
  <si>
    <t>UNCONTACTED : Call rejected RANGGA WISNU EKAPAKSI 40951381|MYDITA</t>
  </si>
  <si>
    <t>UNCONTACTED : Invalid Phone Number Ivan Sutiawan 40010577|MYDITA</t>
  </si>
  <si>
    <t>UNCONTACTED : Mail Box - Memo Novin Dwigo Prayudha 40961371|MYDITA</t>
  </si>
  <si>
    <t>UNCONTACTED : Mail Box - Memo Ivan Sutiawan 40010577|MYDITA</t>
  </si>
  <si>
    <t>PT BORWITA CITRA PRIMA</t>
  </si>
  <si>
    <t>ODP-GSK-FJ/66</t>
  </si>
  <si>
    <t>WO063924575</t>
  </si>
  <si>
    <t>AMRBS/405529/YULYAN MAHARTA SAVIAR/R3/JATIM TIMUR/WINBACK 2.0 HSI B2B (1:1) 50MBPS 355RB PSB DISC 70%/SAN AGUS NUGROHO /it.sangus@borwita.co.id</t>
  </si>
  <si>
    <t>2026-09-14 15:00:00|M Janji : (10/09/2026) jam Pasang : 09:00 Note : hubungi pelanggan jika ingin kelokasi|40981182|MYDITA</t>
  </si>
  <si>
    <t>PONPES BINA MADANI PUTRI (RUANG LAB)</t>
  </si>
  <si>
    <t>ODP-MGE-FU/144 FU/D08/144.01</t>
  </si>
  <si>
    <t>WO063917311</t>
  </si>
  <si>
    <t>|MN02395|MYIA-075569874555/POI/SHALIHATUNNISA RABBANIYAH/082280039924/shalihatunnisar@gmail.com</t>
  </si>
  <si>
    <t>2026-09-11 15:00:00 | Tanggal pemasangan : 11/09/2026 Jam pemasangan : 10.00 Info Tambahan : Hubungi pelanggan dulu sebelum ke Lokasi terima kasih.</t>
  </si>
  <si>
    <t>CV. Rabbani Asysa</t>
  </si>
  <si>
    <t>ODP-KUD-FQ/079</t>
  </si>
  <si>
    <t>WO063930394</t>
  </si>
  <si>
    <t>AMRBS;406230;SANTOSO AJI;WITEL BDG;CV. Rabbani Asysa;PIC 081327787173;HSI BASIC 50MBPS</t>
  </si>
  <si>
    <t>2026-09-10 15:00:00|Nama PIC: CV. Rabbani Asysa No HP: 082216797750 Alt: Tanggal: 10/9/2026 Jam Pasang:  Note: Hubungi sebelum ke lokasi, terimakasih. |40951377|MYDITA</t>
  </si>
  <si>
    <t>SD Negeri 7 Boyolali</t>
  </si>
  <si>
    <t>ODP-BYL-FQ/128 FQ/D09/128.01</t>
  </si>
  <si>
    <t>WO063894275</t>
  </si>
  <si>
    <t>|MN00372|MYIA-061778253603/POI/Devi Retno Anggraini/088215769224/sdnegeri7.boyolali@gmqil.com</t>
  </si>
  <si>
    <t>2026-09-14 11:00:00 | Nama Pic : bu Devi  No Hp Pic : 088215769224 No alt : - Jam Pemasangan : pagi  Tanggal Pemasangan : 14 September 2026</t>
  </si>
  <si>
    <t>PT SAMUDERA LAUTAN LUAS</t>
  </si>
  <si>
    <t>ODP-JHR-FBN/079 FBN/D05/079.01</t>
  </si>
  <si>
    <t>WO063928421</t>
  </si>
  <si>
    <t>|MA60103|MYIA-039952034992/POI/FAHRANY/081262447132/acct.smg@samuderalautanluas.co.id</t>
  </si>
  <si>
    <t>2026-09-10 15:00:00 | Nama PIC : ibu rani No HP : 081262447132 Alt :  M Janji : (KAMIS/10/SEPTEMBER/2026) jam Pasang : 09:00 Note : hubungi pelanggan jika ingin kelokasi</t>
  </si>
  <si>
    <t>RICKINDO</t>
  </si>
  <si>
    <t>ODP-KND-FDS/19 FDS/D01/19.01</t>
  </si>
  <si>
    <t>WO063903707</t>
  </si>
  <si>
    <t>|MN00443|MYIA-030053006571/POI/Pak Nova/081297247393/nova.geocell@gmail.com</t>
  </si>
  <si>
    <t>2026-09-12 11:00:00 | Nama PIC : bapak nova No HP : 081297247393 Alt :  M Janji : (sabtu/12/SEPTEMBER/2026) jam Pasang : 09:00 Note : hubungi pelanggan jika ingin kelokasi</t>
  </si>
  <si>
    <t>KAK</t>
  </si>
  <si>
    <t>SEKOLAH DASAR NEGERI KEDALEMAN KULON</t>
  </si>
  <si>
    <t>ODP-KAK-FAH/007 FAH/D03/007.01</t>
  </si>
  <si>
    <t>WO063903784</t>
  </si>
  <si>
    <t>|MN00662|MYIA-059941122823/POI/Suratin/088228906388/toyotamaco@gmail.com</t>
  </si>
  <si>
    <t xml:space="preserve">2026-09-12 08:00:00 | Nama PIC:  bp suratin No HP: 088228906388 Alt: Tanggal: 12/9/2026 Jam Pasang: Pagi Note: Hubungi sebelum ke lokasi, terimakasih.  </t>
  </si>
  <si>
    <t>GOMBONG</t>
  </si>
  <si>
    <t>SMA MUHAMMADIYAH BOLO</t>
  </si>
  <si>
    <t>ODP-SIL-FAA/59 FAA/D03/59.01</t>
  </si>
  <si>
    <t>WO063885649</t>
  </si>
  <si>
    <t>|MC40271|MYIA-029874579877/POI/SITI RAHMAH/081239577675/smamuhammadiyah95@gmail.com</t>
  </si>
  <si>
    <t>2026-09-11 08:00:00 | M Janji : (10/09/2026) jam Pasang : 09:00 Note : hubungi pelanggan jika ingin kelokasi</t>
  </si>
  <si>
    <t>ODP-TDS-FHD/26 FHD/D02/26.01</t>
  </si>
  <si>
    <t>WO063903822</t>
  </si>
  <si>
    <t>|MN00443|MYIA-073162437313/POI/Pak Nova/081297247393/nova.geocell@gmail.com</t>
  </si>
  <si>
    <t>CV ERCILY CERIA</t>
  </si>
  <si>
    <t>ODP-DLG-FE/001 FE/D01/001.01</t>
  </si>
  <si>
    <t>WO063942408</t>
  </si>
  <si>
    <t>|MN00943|MYIA-085750272361/POI/HELMI RAIS ALGANI/081234569875/helmirais77@gmail.com</t>
  </si>
  <si>
    <t xml:space="preserve">2026-09-10 15:00:00 | Nama PIC:  bp helmi No HP: 081234569875 Alt: Tanggal: 10/9/2026 Jam Pasang: Sore Note: Hubungi sebelum ke lokasi, terimakasih. </t>
  </si>
  <si>
    <t>SMK NEGERI 1 MANDIRAJA</t>
  </si>
  <si>
    <t>ODP-KLP-FH/035 FH/D02/035.01</t>
  </si>
  <si>
    <t>WO063942260</t>
  </si>
  <si>
    <t>|MN00909|MYIA-070272639533/POI/rachmat firman/082322878123/rachmatfirmanmaulana@gmail.com</t>
  </si>
  <si>
    <t xml:space="preserve">2026-09-11 08:00:00 | M Janji : 10/09/2026 Jam Pasang : 08.00 - 13:00  NoteÃ‚Â :  hubungi terlebih dahulu sebelum kelokasi  </t>
  </si>
  <si>
    <t>RUANG GURU SMPN 8 MAGELANG</t>
  </si>
  <si>
    <t>ODP-MGE-FL/052 FL/D03/032.01</t>
  </si>
  <si>
    <t>WO063913005</t>
  </si>
  <si>
    <t>|MN02255|MYIA-010517634333/POI/WAHYU TUNGGUL AJI/085113624001/wahyuaji54@admin.smp.belajar.id</t>
  </si>
  <si>
    <t xml:space="preserve">2026-09-11 08:00:00 | Jam pemasangan : 15.00 Waktu pemasangan : 10 September 2026 Info Tabaha : Hubungi pelanggan dulu sebelum ke lokasi terimakasih  </t>
  </si>
  <si>
    <t>PUSKESMAS NGLEGOK</t>
  </si>
  <si>
    <t>ODP-PAN-FA/10 FA/D03/10.01</t>
  </si>
  <si>
    <t>WO063945372</t>
  </si>
  <si>
    <t>MD|MYDB-20260909268350|DN00001/MN00419|PUSKESMAS NGLEGOK|081332030960</t>
  </si>
  <si>
    <t xml:space="preserve">2026-09-10 15:00:00 | M Janji : 10/09/2026 Jam Pasang : 08.00 - 13:00  NoteÃ‚Â :  hubungi terlebih dahulu sebelum kelokasi  </t>
  </si>
  <si>
    <t>mekar bumijawa 3</t>
  </si>
  <si>
    <t>ODP-BLU-FZ/004 FZ/D01/004.01</t>
  </si>
  <si>
    <t>WO063945131</t>
  </si>
  <si>
    <t>MD|MYDB-20260909268379|DN00001/MN00377|mekar bumijawa 3|085181809139</t>
  </si>
  <si>
    <t>2026-09-10 15:00:00 | Jam Pemasangan : siang  Tanggal Pemasangan : 10 September 2026 Note : Mohon Hub Pelanggan dulu sebelum ke lokasi, terima kasih.</t>
  </si>
  <si>
    <t>Fajar Mulia Transindo</t>
  </si>
  <si>
    <t>ODP-KRN-FL/28 FL/D02/28.01</t>
  </si>
  <si>
    <t>WO063942185</t>
  </si>
  <si>
    <t>|MN01401|MYIA-023428045723/POI/Andrew Solimy/085733668880/finance.fmt@gmail.com</t>
  </si>
  <si>
    <t>2026-09-10 15:00:00 | Nama : BP ANDREW SOLIMY No Hp : 085733668880 No Alt :  Tgl Pemasangan : 10 September 2026 Interval : PAGI  Note : Hubungi pelanggan terlebih dahulu</t>
  </si>
  <si>
    <t>TOKO KEVIN</t>
  </si>
  <si>
    <t>ODP-TDS-FHH/32 FHH/D03/32.01</t>
  </si>
  <si>
    <t>WO063932659</t>
  </si>
  <si>
    <t>MD|MYDB-20260909268361|DN00001/MN00086|TOKO KEVIN|085100076666</t>
  </si>
  <si>
    <t xml:space="preserve">2026-09-10 15:00:00 | Nama : bapak KEVIN No HP : 085100076666 No Alternatif : M Janji : 10/09/2026 Jam Pasang : Pagi NoteÃ‚Â :  Hubungi terlebih dahulu sebelum ke lokasi </t>
  </si>
  <si>
    <t>ODP-MTY-FAT/009</t>
  </si>
  <si>
    <t>WO063936143</t>
  </si>
  <si>
    <t>AMRBS;950223;ALDHIAZ;JKT OUTER;HSI Bisnis PSB 70% - 50 Mbps - (439000);CP LOKASI RIZKY 0877-8573-3820 ALT  SANDY 087778113956;billing@bnteknologi.com</t>
  </si>
  <si>
    <t>2026-09-10 15:00:00|M Janji : (10/09/2026) jam Pasang : 09:00 Note : hubungi pelanggan jika ingin kelokasi |40981182|MYDITA</t>
  </si>
  <si>
    <t>SEKOLAH DASAR NEGERI 1 TAMBAKMULYO</t>
  </si>
  <si>
    <t>ODP-KAK-FAH/003 FAH/D01/003.01</t>
  </si>
  <si>
    <t>WO063932023</t>
  </si>
  <si>
    <t>|MN00662|MYIA-023168350885/POI/Mujiatun /082137075005/muji20675@gmail.com</t>
  </si>
  <si>
    <t xml:space="preserve">2026-09-12 08:00:00 | M Janji : 10/09/2026 Jam Pasang : 08.00 - 13:00  NoteÃ‚Â :  hubungi terlebih dahulu sebelum kelokasi  </t>
  </si>
  <si>
    <t>VILA GREEN HOUSE dan MELON / ASRAM</t>
  </si>
  <si>
    <t>ODP-SMN-FBG/059 FBG/D01/059.01</t>
  </si>
  <si>
    <t>WO063920577</t>
  </si>
  <si>
    <t>|MC80054|MYIA-038433925648/POI/SUGIARTO HADINANTA/081391579742/purch.asramedu@gmail.com</t>
  </si>
  <si>
    <t xml:space="preserve">2026-09-10 15:00:00 | Nama : BAPA SUGIARTO No HP : 081391579742 No Alternatif : M Janji : 10/09/2026 Jam Pasang : Pagi NoteÃ‚Â :  Hubungi terlebih dahulu sebelum ke lokasi </t>
  </si>
  <si>
    <t>PONPES BINA MADANI PUTRI (KANTOR PSB)</t>
  </si>
  <si>
    <t>WO063906742</t>
  </si>
  <si>
    <t>|MN02395|MYIA-067169395894/POI/SHALIHATUNNISA RABBANIYAH/082280039924/shalihatunnisar@gmail.com</t>
  </si>
  <si>
    <t>2026-09-11 15:00:00 | Nama Pic : shalihatunnisar No Hp Pic : 082280039924 No alt : - Jam Pemasangan : siang  Tanggal Pemasangan : 10 September 2026</t>
  </si>
  <si>
    <t>PT. LASTANA EXPRESS INDONESIA</t>
  </si>
  <si>
    <t>ODP-KRN-FA/22</t>
  </si>
  <si>
    <t>WO063899781</t>
  </si>
  <si>
    <t xml:space="preserve">AMRBS;404885;WITEL BANTEN;ALWAN IKHSAN;PT. Lastana Express Indonesia;Fasilitas Sidoarjo, Kab. Sidoarjo;PIC Fasnan Wismara Agni;08121029533;f.agni@lazada.com;1P HSI BISNIS 1:1 75MBPS 519RB;Ruko Kraton Superblock, Jl. Bypass Krian No. 30, Sidomukti, Krian, </t>
  </si>
  <si>
    <t>2026-09-11 08:00:00|Tanggal pemasangan : 11 SEPTEMBER JULI 2026 Jam pemasangan : pagi/siang Info Tambahan : Hubungi pelanggan dulu sebelum ke lokasi terima kasih|40010577|MYDITA</t>
  </si>
  <si>
    <t>Pt. Sun Star Motor</t>
  </si>
  <si>
    <t>ODP-SMN-FBD/009</t>
  </si>
  <si>
    <t>WO063944718</t>
  </si>
  <si>
    <t>AMRBS;820063/ANETTA NIMASAYU//TREG4SOLO/Florentia Weny Oktarina 085725672899/adh.ssmyogya@sunstarmotor.com/PSB 1S HSI BISNIS 100 mbps ABODEMEN 669.000 PLUS PPN</t>
  </si>
  <si>
    <t>2026-09-11 11:00:00|M Janji : 10/09/2026 Jam Pasang : 08.00 - 13:00  NoteÃ‚Â :  hubungi terlebih dahulu sebelum kelokasi  |40951378|MYDITA</t>
  </si>
  <si>
    <t>Chatime Ruko Harlin Colomadu</t>
  </si>
  <si>
    <t>ODP-KTO-FS/070 FS/D04/070.01</t>
  </si>
  <si>
    <t>WO063931683</t>
  </si>
  <si>
    <t>|MN02054|MYIA-008416464295/POI/Ayu putri angreani kusanto/08990794495/anext213@gmail.com</t>
  </si>
  <si>
    <t>2026-09-10 15:00:00 | Tanggal pemasangan : 10/09/2026 Jam pemasangan : 12.00 Info Tambahan : Hubungi pelanggan dulu sebelum ke Lokasi terima kasih.</t>
  </si>
  <si>
    <t>Global Jet Express / TCSLM101</t>
  </si>
  <si>
    <t>ODP-SMN-FBV/005</t>
  </si>
  <si>
    <t>WO063970532</t>
  </si>
  <si>
    <t>AMRBS/403103/ANISA DWIARYANI/R3/YOGYAKARTA/PSB HSI BISNIS 1S  100 MBPS PROMO HUT TELKOM 1:1Rahmawati Tianingrum/081127008226/085326149199/purchasepilarprima@gmail.com</t>
  </si>
  <si>
    <t>2026-09-11 08:00:00|Jam pemasangan : 12.00 Info Tambahan : Hubungi pelanggan dulu sebelum ke lokasi terimakasih  |40951381|MYDITA</t>
  </si>
  <si>
    <t>PENITI VALASINDO</t>
  </si>
  <si>
    <t>ODP-SMY-FJ/01</t>
  </si>
  <si>
    <t>WO063934956</t>
  </si>
  <si>
    <t>|MN00737|/CP PAK JOHN PATRICK SALIM/081125252999/bali@peniti.co.id</t>
  </si>
  <si>
    <t>BAJO BAKING</t>
  </si>
  <si>
    <t>ODP-LBO-FC/05 FC/D05/05.01</t>
  </si>
  <si>
    <t>WO063940327</t>
  </si>
  <si>
    <t>MD|MYDB-20260909268365|SC00001/MC00041|BAJO BAKING|087761299218</t>
  </si>
  <si>
    <t xml:space="preserve">2026-09-10 15:00:00 | Nama PIC:  bu priscilia No HP: 087761299218 Alt: Tanggal: 10/9/2026 Jam Pasang: Sore Note: Hubungi sebelum ke lokasi, terimakasih. </t>
  </si>
  <si>
    <t>WAHYU REDJO WONOREJO</t>
  </si>
  <si>
    <t>ODP-PWS-FA/05 FA/D01/01.05</t>
  </si>
  <si>
    <t>WO063926887</t>
  </si>
  <si>
    <t>|MN01401|MYIA-006086155364/POI/Sany/081513999957/eslilin8788@gmail.com</t>
  </si>
  <si>
    <t>The gilis laundry</t>
  </si>
  <si>
    <t>GCL-SGG-F25/02 GCL/F25/02.01</t>
  </si>
  <si>
    <t>WO063947894</t>
  </si>
  <si>
    <t>MD|MYDB-20260902267818|SC00001/MC00046|The gilis laundry|082339426633</t>
  </si>
  <si>
    <t xml:space="preserve">2026-09-11 08:00:00 | Nama PIC:  bu ayu No HP: 082339426633 Alt: 087861689358 Tanggal: 11/9/2026 Jam Pasang: Pagi Note: Hubungi sebelum ke lokasi, terimakasih. </t>
  </si>
  <si>
    <t>BERKAH SENTOSA</t>
  </si>
  <si>
    <t>ODP-PME-FAM/86 FAM/D08/86.01</t>
  </si>
  <si>
    <t>WO063948861</t>
  </si>
  <si>
    <t>MD|MYDB-20260909268385|DN00001/MN00806|BERKAH SENTOSA|083152888013</t>
  </si>
  <si>
    <t xml:space="preserve">2026-09-11 08:00:00 | Nama PIC:  bu rini  No HP:  Alt: Tanggal: 11/9/2026 Jam Pasang: Pagi Note: Hubungi sebelum ke lokasi, terimakasih. </t>
  </si>
  <si>
    <t>COTTAGE SAKURA</t>
  </si>
  <si>
    <t>ODP-PDA-FV/06</t>
  </si>
  <si>
    <t>WO063946034</t>
  </si>
  <si>
    <t>|MN01575|/COTTAGE SAKURA/WINBACK 2.0 HSI B2B (1:1) 75MBPS 415RB PSB DISC 70%//Wiyonojagatcode@gmail.com/WIYONO/85236111925</t>
  </si>
  <si>
    <t>2026-09-12 08:00:00|Jam pemasangan : 08.00 - 12.00 Waktu pemasangan : 10 September 2026 Info Tabaha : Hubungi pelanggan dulu sebelum ke lokasi terimakasih |40971401|MYDITA</t>
  </si>
  <si>
    <t>ODP-KGD-FBC/031</t>
  </si>
  <si>
    <t>WO063901923</t>
  </si>
  <si>
    <t>|MB00503|MYIA-027933165765/POI/bapak/082144808483/itcargoagents18@gmail.com</t>
  </si>
  <si>
    <t>2026-09-16 11:00:00 | Nama PIC : bapak viki No HP : 082144808483 Alt :  M Janji : (rabu/16/SEPTEMBER/2026) jam Pasang : 09:00 Note : hubungi pelanggan jika ingin kelokasi</t>
  </si>
  <si>
    <t>SPPG GEDONG 1</t>
  </si>
  <si>
    <t>ODP-SKR-FE/030</t>
  </si>
  <si>
    <t>WO063935833</t>
  </si>
  <si>
    <t>|MN01684|MYIA-005925521942/POI/Firman Alifudin/088980969417/firmanalifudin978@gmail.com</t>
  </si>
  <si>
    <t>GOM</t>
  </si>
  <si>
    <t>MIE GACORIN KUWARASAN - KBM</t>
  </si>
  <si>
    <t>ODP-GOM-FAD/078 FAD/D06/078.01</t>
  </si>
  <si>
    <t>WO063936218</t>
  </si>
  <si>
    <t>|MN00664|MYIA-031377396420/POI/Supriyono/083863664242/gigihilhamsangaji@gmail.com</t>
  </si>
  <si>
    <t>2026-09-11 11:00:00 | Nama : BP GIGIH ILHAM SANGAJI No Hp : 083863664242 No Alt :  Tgl Pemasangan : 10 September 2026 Interval : SIANG Note : Hubungi pelanggan terlebih dahulu</t>
  </si>
  <si>
    <t>Toko Arini</t>
  </si>
  <si>
    <t>ODP-WRJ-FD/21 FD/D03/21.01</t>
  </si>
  <si>
    <t>WO063946398</t>
  </si>
  <si>
    <t>|MC20057|MYIA-074186174345/POI/Eda Era suta Mulyono/085607013779/zeameccashaqueenibrahim@gmail.com</t>
  </si>
  <si>
    <t>2026-09-10 15:00:00 | Nama PIC : IBU EDA No HP : 085607013779 Alt :  M Janji : (KAMIS/10/SEPTEMBER/2026) jam Pasang : 09:00 Note : hubungi pelanggan jika ingin kelokasi</t>
  </si>
  <si>
    <t>LEDINGDING TRADE INDONESIA</t>
  </si>
  <si>
    <t>ODP-SDA-FG/02 FG/D01/01.02</t>
  </si>
  <si>
    <t>WO063946738</t>
  </si>
  <si>
    <t>|MYIB-CUST|MYTN-035575554797/POI/Janice Kosasih/085210031584/janicekosasih@gmail.com</t>
  </si>
  <si>
    <t xml:space="preserve">2026-09-11 08:00:00 | M Janji : 11/09/2026 Jam Pasang : 08.00 - 13:00  NoteÃ‚Â :  hubungi terlebih dahulu sebelum kelokasi  </t>
  </si>
  <si>
    <t>HSI Bisnis Basic Bundling OCA Breach Checker PSB 70% Promo - 150 Mbps</t>
  </si>
  <si>
    <t>WO063969057</t>
  </si>
  <si>
    <t>2026-09-11 08:00:00|Nama PIC : Ibu Ayu No Hp : 08990794495 No Alt : - Tgl Pemasangan : 11 Sept 2026 Interval : Pagi / Siang Note : Hubungi pelanggan terlebih dahulu, terima  |40951378|MYDITA</t>
  </si>
  <si>
    <t>WO063962666</t>
  </si>
  <si>
    <t>2026-09-11 08:00:00|Nama PIC : Bp Liu No Hp : 082236016550 (WA) No Alt : 082234816122 (WA) Tgl Pemasangan : 11 Sept 2026 Interval : Pagi / Siang Note : Hubungi pelanggan terlebih dahulu, terima  |40951378|MYDITA</t>
  </si>
  <si>
    <t>@arabb27 (Streaming Tiktok)</t>
  </si>
  <si>
    <t>ODP-PME-FD/17</t>
  </si>
  <si>
    <t>|MN00213|/@arabb27 (Streaming Tiktok)/ZIDAN FARID/081336971419/arabrab771@gmail.com/HSI Bisnis Promo HUT Telkom (1:1) 100 Mbps (Rp 535.000) PSB Rp 150.000/</t>
  </si>
  <si>
    <t xml:space="preserve">QC MIA - INVALID QUALITY CONTROL MIA - Foto Lokasi Instalasi Tidak Valid - tampak 2 lokasi berbeda, upload salah satu saja </t>
  </si>
  <si>
    <t>MESS TNI</t>
  </si>
  <si>
    <t>ODP-SDY-FA/54</t>
  </si>
  <si>
    <t>|MC70134|/ALTHAF REYYUDHA-MESS TNI/089699814281/areyyudhaaj@gmail.com/HSI Bisnis Promo HUT Telkom (1:1) 75 Mbps (Rp 415.000) PSB Rp 150.000/-6.945165791298524, 112.46466553831382/Taman Teknologi Pertanian Gresik Kel. Sukodono, Kec. Panceng, Kabupaten Gres</t>
  </si>
  <si>
    <t>QC MIA - INVALID QUALITY CONTROL MIA - Tidak mengunggah Dokumen Usaha - upload dokumen NIB/SIUP/IUMK/SKU atas nama pribadi at</t>
  </si>
  <si>
    <t>XIAOMI LOMBOK - PT PRIMA PESONA PRAKARSA</t>
  </si>
  <si>
    <t>ODP-SEL-FAF/31</t>
  </si>
  <si>
    <t>|MN00062|/Intan Kumala Dewi/081385865723/dl-rutinfinance@erajaya.com</t>
  </si>
  <si>
    <t xml:space="preserve">QC MIA - INVALID QUALITY CONTROL MIA - Upload Kartu Identitas Tidak Sesuai - upload KTP fisik aslinya </t>
  </si>
  <si>
    <t>ANDI WILLY PJTKI 88 COMPANY</t>
  </si>
  <si>
    <t>ODP-PII-FG/63</t>
  </si>
  <si>
    <t>|MN02545|/CP PAK ANDIK UTOMO/081333882368/andikwiliam@gmail.com</t>
  </si>
  <si>
    <t>QC MIA - INVALID QUALITY CONTROL MIA - Tidak mengunggah Dokumen Usaha - upload dokumen NIB/NPWP/SIUP/IUMK/SKU atas nama PIC/U</t>
  </si>
  <si>
    <t>SLO</t>
  </si>
  <si>
    <t>PT KEBAKKRAMAT ELANG PERKASA  (RUMAH DINAS AN. HANDOKO TEDJA)</t>
  </si>
  <si>
    <t>ODP-SLO-FK/031</t>
  </si>
  <si>
    <t>AMRBS;820063/ANETTA NIMASAYU//TREG4SOLO/Ahmad Wahyudi 0851-5663-7226 atau  0271-821491/ga.kkepg@gmail.com/PSB 1S HSI BISNIS 150 mbps ABODEMEN 819.000 PLUS PPN</t>
  </si>
  <si>
    <t>QC MIA - INVALID QUALITY CONTROL MIA - Indikasi Foto Diambil dari Google Maps - mohon upload lokasi langsung, tidak dari goog</t>
  </si>
  <si>
    <t>QC MIA - INVALID QUALITY CONTROL MIA - Foto Lokasi Instalasi Tidak Valid - upload foto lokasi tanpa editan nama usaha</t>
  </si>
  <si>
    <t>QC MIA - INVALID QUALITY CONTROL MIA - Foto Dokumen Usaha Tidak Valid - Mohon upload dokumen NIB/SIUP/NPWP a.n usaha yang men</t>
  </si>
  <si>
    <t>QC MIA - INVALID QUALITY CONTROL MIA - Foto Dokumen Usaha Tidak Valid - upload dokumen NPWP/SIUP/NIB atas nama usahanya yg se</t>
  </si>
  <si>
    <t xml:space="preserve">QC MIA - INVALID QUALITY CONTROL MIA - Foto Lokasi Instalasi Tidak Valid - upload lokasi tampak depan menyeluruh dan dokumen </t>
  </si>
  <si>
    <t>PT KUANTAR GROUP INDONESIA</t>
  </si>
  <si>
    <t>ODP-LMJ-F02/07 FCL/F02/01.07</t>
  </si>
  <si>
    <t>WO063909715</t>
  </si>
  <si>
    <t>|MN02627|MYIA-092778431566/POI/NURUL YAQIN/082330220470/khafid.ikhtiar@gmail.com</t>
  </si>
  <si>
    <t>2026-09-10 11:00:00 | Jam Pemasangan : pagi siang  Tanggal Pemasangan : 10 September 2026 Note : Mohon Hub Pelanggan dulu sebelum ke lokasi, terima kasih.</t>
  </si>
  <si>
    <t>TOKO RIZQUNA</t>
  </si>
  <si>
    <t>ODP-OMB-FC/12 FC/D04/12.01</t>
  </si>
  <si>
    <t>WO063891295</t>
  </si>
  <si>
    <t>MD|MYDB-20260907268242|DN00001/MN02006|TOKO RIZQUNA|087868622923</t>
  </si>
  <si>
    <t>PR.CLASSY</t>
  </si>
  <si>
    <t>ODP-PME-FBM/05 FBM/D01/05.01</t>
  </si>
  <si>
    <t>WO063923709</t>
  </si>
  <si>
    <t>MD|MYDB-20260908268315|DN00001/MN00558|PR.CLASSY|087871898971</t>
  </si>
  <si>
    <t xml:space="preserve">2026-09-10 11:00:00 | Nama PIC:  bp ega No HP: 087871898971 Alt: Tanggal: 10/9/2026 Jam Pasang: Siang Note: Hubungi sebelum ke lokasi, terimakasih.  </t>
  </si>
  <si>
    <t>Kim baby shop</t>
  </si>
  <si>
    <t>ODP-TDS-FDZ/36 FDZ/D06/36.01</t>
  </si>
  <si>
    <t>WO063880014</t>
  </si>
  <si>
    <t>|MN02580|MYIA-053635168821/POI/liongnarto Nurdi pangestu/08175081755/lnurdi@gmail.com</t>
  </si>
  <si>
    <t>2026-09-13 08:00:00 | Tanggal pemasangan : 09/09/2026 Jam pemasangan : 08.00 - 12.00 Info Tambahan : Hubungi pelanggan dulu sebelum ke Lokai terima kasih.</t>
  </si>
  <si>
    <t>MR. POMPA</t>
  </si>
  <si>
    <t>ODP-MNZ-FD/130</t>
  </si>
  <si>
    <t>WO063917764</t>
  </si>
  <si>
    <t>|MC20208|MYIA-018876460929/POI/BAGAS/081211687097/rendyc865@gmail.com</t>
  </si>
  <si>
    <t>2026-09-10 11:00:00 | Tanggal pemasangan : 10/09/2026 Jam pemasangan : 12.00 Info Tambahan : Hubungi pelanggan dulu sebelum ke Lokasi terima kasih.</t>
  </si>
  <si>
    <t>PT SURYA JAYA PERKASA</t>
  </si>
  <si>
    <t>ODP-RTE-FD/13 FD/D04/13.01</t>
  </si>
  <si>
    <t>WO063917423</t>
  </si>
  <si>
    <t>MD|MYDB-20260909268340|SC20016/MC20231|PT SURYA JAYA PERKASA|0895635104497</t>
  </si>
  <si>
    <t xml:space="preserve">2026-09-10 11:00:00 | Nama PIC:  bp pria No HP: 0895635104497 Alt: Tanggal: 10/9/2026 Jam Pasang: SIANG Note: Hubungi sebelum ke lokasi, terimakasih. </t>
  </si>
  <si>
    <t>AGEN BRILINK BASKARA</t>
  </si>
  <si>
    <t>WO063897443</t>
  </si>
  <si>
    <t>|MN00365|MYIA-058964867955/POI/Yohyednos Nako/081287064000/yednos@gmail.com</t>
  </si>
  <si>
    <t>UNET INTERKONEKSI TEKNOLOGI</t>
  </si>
  <si>
    <t>ODP-WKU-FG/31 FG/D06/31.01</t>
  </si>
  <si>
    <t>WO063921328</t>
  </si>
  <si>
    <t>|MN00285|MYIA-083357950596/POI/IDE BINTARA YUDA/085285335555/idebintarayuda@gmail.com</t>
  </si>
  <si>
    <t xml:space="preserve">2026-09-10 15:00:00 | Jam pemasangan : 14.00 Waktu pemasangan : 10 September 2026 Info Tabaha : Hubungi pelanggan dulu sebelum ke lokasi terimakasih </t>
  </si>
  <si>
    <t>WR 24 Jam</t>
  </si>
  <si>
    <t>WO063891956</t>
  </si>
  <si>
    <t>MN02844/WR 24 Jam/PIC Mas Suwito SE/081260201590/suwito08081973@gmail.com</t>
  </si>
  <si>
    <t>2026-09-10 08:00:00|M Janji : (10/09/2026) jam Pasang : 09:00 Note : hubungi pelanggan jika ingin kelokasi|40981182|MYDITA</t>
  </si>
  <si>
    <t>PUSKESMAS KEBONAGUNG</t>
  </si>
  <si>
    <t>ODP-GBU-FH/006 FH/D01/006.01</t>
  </si>
  <si>
    <t>WO063889208</t>
  </si>
  <si>
    <t>|MN01996|MYIA-075773605997/POI/Muhamad Izzul Fahmi/089525675114/puskesmaskebonagungdemak@gmail.com</t>
  </si>
  <si>
    <t>SD Pancasila 45</t>
  </si>
  <si>
    <t>ODP-DMO-FQJ/32 FQJ/D03/32.01</t>
  </si>
  <si>
    <t>WO063919945</t>
  </si>
  <si>
    <t>|MN02749|MYIA-045432041490/POI/Siti Halimah/081336633144/sdpancasila45@gmail.com</t>
  </si>
  <si>
    <t xml:space="preserve">2026-09-14 11:00:00 | Nama PIC:  bu imah No HP: 081336633144 Alt: Tanggal: 14/9/2026 Jam Pasang: Siang Note: Hubungi sebelum ke lokasi, terimakasih.  </t>
  </si>
  <si>
    <t>PONDOK PESANTREN YAQUTUN NAFIS PUTRA</t>
  </si>
  <si>
    <t>ODP-BJR-FP/012</t>
  </si>
  <si>
    <t>WO063931077</t>
  </si>
  <si>
    <t>|MN00909|MYIA-072569351719/POI/muhammad sahal machfud/081548459371/sahalmahfudh267@gmail.com</t>
  </si>
  <si>
    <t>2026-09-10 15:00:00 | Nama PIC : bapak sahal No HP : 081548459371 Alt :  M Janji : (KAMIS/10/SEPTEMBER/2026) jam Pasang : 09:00 Note : hubungi pelanggan jika ingin kelokasi</t>
  </si>
  <si>
    <t>KSP TLM Indonesia Cabang Klungkung</t>
  </si>
  <si>
    <t>ODP-SMA-FF/05</t>
  </si>
  <si>
    <t>WO063945660</t>
  </si>
  <si>
    <t>|MN02750|/PIC CHRISTANTO PALLO/081338687514/pallotanto5@gmail.com</t>
  </si>
  <si>
    <t>2026-09-11 08:00:00|Jam Pemasangan : pagi  Tanggal Pemasangan : 11 September 2026 Note : Mohon Hub Pelanggan dulu sebelum ke lokasi, terima kasih.|40900827|MYDITA</t>
  </si>
  <si>
    <t>Toko D&amp; 39;Loby</t>
  </si>
  <si>
    <t>WO063880024</t>
  </si>
  <si>
    <t>|MN00118|MYIA-062052243235/POI/Pak Andy/081216080821/swans1981@gmail.com</t>
  </si>
  <si>
    <t>2026-09-10 08:00:00 | Nama Pic : IBU HANS No Hp Pic : 081216080821 Jam Pemasangan : 08:00 - 12.00 Tanggal Pemasangan : KAMIS 10 SEPTEMBER 2026 Info Tambahan : Hubungi pelanggan sebelum datang ke lokasi</t>
  </si>
  <si>
    <t>PT. YAY Enak Semua - Sushi YAY! Sulfat Malang</t>
  </si>
  <si>
    <t>ODP-BLB-FV/50 BLB/D04/01.50</t>
  </si>
  <si>
    <t>WO063895593</t>
  </si>
  <si>
    <t>|MN00843|MYIA-094614930371/POI/ARIS MUNANDAR/085777815955/it@yaygroup.id</t>
  </si>
  <si>
    <t>ODP-MJE-FB/071</t>
  </si>
  <si>
    <t>WO063919406</t>
  </si>
  <si>
    <t>2026-09-10 11:00:00|Nama Pic :  No Hp Pic :  Jam Pemasangan : 08:00 - 12.00 Tanggal Pemasangan : KAMIS 10 SEPTEMBER 2026 Info Tambahan : Hubungi pelanggan sebelum datang ke lokasi|40000798|MYDITA</t>
  </si>
  <si>
    <t>WO063887604</t>
  </si>
  <si>
    <t>ODP-SWE-FAL/37</t>
  </si>
  <si>
    <t>WO063884080</t>
  </si>
  <si>
    <t>2026-09-05 15:00:00 | Tanggal pemasangan : 05/09/2026  Jam pemasangan : siang  Info Tambahan : Hubungi pelanggan dulu sebelum ke lokasi  terima kasih.</t>
  </si>
  <si>
    <t>ODP-RKT-FFU/27</t>
  </si>
  <si>
    <t>Inprogress Alpro, SC Lama : SC1002572860</t>
  </si>
  <si>
    <t>Inprogress Alpro</t>
  </si>
  <si>
    <t>PT. Bangkit Lakuliner Indonesia Wonosobo Timur Jateng</t>
  </si>
  <si>
    <t>ODP-WOS-FAG/004 FAG/D02/004.01</t>
  </si>
  <si>
    <t>WO063882716</t>
  </si>
  <si>
    <t>|MN02235|MYIA-042265589510/POI/Muhamad Arif Nurdin /085283300362/arif.nurdin@seindonesia.co.id</t>
  </si>
  <si>
    <t>2026-09-10 08:00:00 | Tanggal pemasangan : 10/09/2026 Jam pemasangan : 12.00 Info Tambahan : Hubungi pelanggan dulu sebelum ke Lokasi terima kasih.</t>
  </si>
  <si>
    <t>Provisioning Failed|WFM|INF009310205|PP_-7.3394846,109.9147193_pending tg 14</t>
  </si>
  <si>
    <t>SPPG TRENGGALEK TUGU</t>
  </si>
  <si>
    <t>ODP-TRE-FE/06 FE/D01/06.01</t>
  </si>
  <si>
    <t>WO063897528</t>
  </si>
  <si>
    <t>|MN00418|MYIA-025240965850/POI/Triesse Janua Prasetyaningrum/081329311301/triessejanua29@gmail.com</t>
  </si>
  <si>
    <t xml:space="preserve">2026-09-10 08:00:00 | M Janji : 10/09/2026 Jam Pasang : 08.00 - 13:00  NoteÃ‚Â :  hubungi terlebih dahulu sebelum kelokasi  </t>
  </si>
  <si>
    <t>Provisioning Failed|WFM|INF009309677|PP_-8.0737949,111.7029919_MANJA BESUK HARI JUMAT 11/9/2026</t>
  </si>
  <si>
    <t>Toko Sabarudin</t>
  </si>
  <si>
    <t>ODP-KMP-FAB/01 FAB/D01/01.01</t>
  </si>
  <si>
    <t>WO063893173</t>
  </si>
  <si>
    <t>MD|MYDB-20260907268188|SC00001/MC00046|Toko Sabarudin|081937348536</t>
  </si>
  <si>
    <t xml:space="preserve">2026-09-10 08:00:00 | Nama PIC:  Toko Sabarudin No HP: 081937348536 Alt: Tanggal: 10/9/2026 Jam Pasang:  Note: Hubungi sebelum ke lokasi, terimakasih. </t>
  </si>
  <si>
    <t>Provisioning Failed|UIM|INF009309250|1029:Reservation not found for Broadband CFS with Reservation ID : 39611201207</t>
  </si>
  <si>
    <t>PT. AIDEN ENERGI INDONESIA BARU Site Erablue Sidoarjo</t>
  </si>
  <si>
    <t>WO063906322</t>
  </si>
  <si>
    <t>|MN00458|MYIA-025692448604/POI/Chaidar Syuryo/+6281249549394/billing@next1.co.id</t>
  </si>
  <si>
    <t xml:space="preserve">2026-09-10 11:00:00 | Jam pemasangan : 08.00 - 12.00 Waktu pemasangan : 10 September 2026 Info Tabaha : Hubungi pelanggan dulu sebelum ke lokasi terimakasih </t>
  </si>
  <si>
    <t>Provisioning Failed|WFM|INF009274860|TNO_KP_KO SCB UNSC TAG PEL : -7.384741,112.605041 KENDALA TIDAK ADA ODP</t>
  </si>
  <si>
    <t>TOKO SEMBAKO ALAN</t>
  </si>
  <si>
    <t>ODP-MLK-FAD/67 FAD/D06/67.01</t>
  </si>
  <si>
    <t>WO063907506</t>
  </si>
  <si>
    <t>|MN02367|MYIA-055535318392/POI/ALAN ANUGRAH/081238713638/allananugrah33@gmail.com</t>
  </si>
  <si>
    <t>2026-09-10 11:00:00 | Nama Pic : bp ALAN ANUGRAH No Hp Pic : 081238713638 No alt : - Jam Pemasangan : pagi siang  Tanggal Pemasangan : 10 September 2026</t>
  </si>
  <si>
    <t>Provisioning Failed|UIM|INF009311034|1029:Reservation not found for Broadband CFS with Reservation ID : 39611202367</t>
  </si>
  <si>
    <t>JAYATIMUR INTINUSA ABADI</t>
  </si>
  <si>
    <t>ODP-MLK-FAD/54 FAD/D05/54.01</t>
  </si>
  <si>
    <t>WO063900259</t>
  </si>
  <si>
    <t>|MN02367|MYIA-089335017790/POI/YEYEN HERIANTI/087863577828/yeyenherianti16@gmail.com</t>
  </si>
  <si>
    <t xml:space="preserve">2026-09-10 08:00:00 | Nama PIC:  wisma kost No HP: 089654776668 Alt: Tanggal: 10/9/2026 Jam Pasang:  Note: Hubungi sebelum ke lokasi, terimakasih. </t>
  </si>
  <si>
    <t>Provisioning Failed|UIM|INF009309262|1029:Reservation not found for Broadband CFS with Reservation ID : 39611192486</t>
  </si>
  <si>
    <t>WO063914917</t>
  </si>
  <si>
    <t xml:space="preserve">2026-09-09 11:00:00 | Tanggal : 9 September 2026  Jam : pagi siang  Hubungi pelanggan sebelum ke lokasi   </t>
  </si>
  <si>
    <t>Provisioning Failed|WFM|INF009275549|PGP_-7.3650204,112.6252586_PELANGGAN MAU PASANG 1 DG PAKET 200</t>
  </si>
  <si>
    <t>Provisioning Failed|WFM|INF009276492|hold by witel</t>
  </si>
  <si>
    <t>Provisioning Failed|WFM|INF009271853|PCL_KP CANCEL - PELANGGAN INDIKASI RESELLER</t>
  </si>
  <si>
    <t>Provisioning Failed|UIM|INF009276186|1029:Reservation not found for Broadband CFS with Reservation ID : 39611184120</t>
  </si>
  <si>
    <t>Provisioning Failed|WFM|INF009277531|PP_-7.349441,112.6942239_RESCHEDULE DENGAN PIC Warung Kopi Angkrin  085731830967</t>
  </si>
  <si>
    <t>Provisioning Failed|WFM|INF009310115|TKJ_-7.6991269,110.6018113_jalur</t>
  </si>
  <si>
    <t>Provisioning Failed|WFM|INF009309776|TKJ_-8.708654699999999,116.2854795_tidak ada jalur tarik kabel,lokasi pelanggn di belaka</t>
  </si>
  <si>
    <t>Provisioning Failed|WFM|INF009288725|PP_-7.2685427,112.72724790000001_kendala sistem akan di input ulang</t>
  </si>
  <si>
    <t>Provisioning Failed|WFM|INF009278580|TOJ_-8.4975685,117.4257073_odp jauh by fbsolusee 359m</t>
  </si>
  <si>
    <t>PT. Bangkit Lakuliner Indonesia Demak Jateng</t>
  </si>
  <si>
    <t>ODP-DMA-FGB/033 FGB/D02/033.01</t>
  </si>
  <si>
    <t>WO063882771</t>
  </si>
  <si>
    <t>|MN02235|MYIA-053141173564/POI/Muhamad Arif Nurdin/085283300362/arif.nurdin@seindonesia.co.id</t>
  </si>
  <si>
    <t>2026-09-10 08:00:00 | Tanggal pemasangan : 10/09/2026 Jam pemasangan : 08.00 Info Tambahan : Hubungi pelanggan dulu sebelum ke Lokasi terima kasih.</t>
  </si>
  <si>
    <t>SMP Islam Thoyba Ampel</t>
  </si>
  <si>
    <t>ODP-SLI-FAA/048 FAA/D02/048.01</t>
  </si>
  <si>
    <t>WO063900753</t>
  </si>
  <si>
    <t>|MN00372|MYIA-094477324738/POI/Iwan Sanusi/08886523073/iwansns5127@gmail.com</t>
  </si>
  <si>
    <t>2026-09-10 08:00:00 | Jam Pemasangan : pagi   Tanggal Pemasangan : 10 September 2026 Note : Mohon Hub Pelanggan dulu sebelum ke lokasi, terima kasih.</t>
  </si>
  <si>
    <t>MASJID PELABUHAN SURABAYA</t>
  </si>
  <si>
    <t>ODP-KBL-FVJ/22 FVJ/D02/22.01</t>
  </si>
  <si>
    <t>WO063893212</t>
  </si>
  <si>
    <t>MD|MYDB-20260908268324|DN00001/MN00443|MASJID PELABUHAN SURABAYA|085334730236</t>
  </si>
  <si>
    <t>2026-09-11 15:00:00 | Tanggal pemasangan: 10/09/2026 Jam pemasangan : pagi / siang Info Tambahan : Hubungi pelanggan dulu sebelum ke lokasi. terima kasih</t>
  </si>
  <si>
    <t>MTS ASY SYARIFAH</t>
  </si>
  <si>
    <t>ODP-MJP-FAG/091 FAG/D05/091.01</t>
  </si>
  <si>
    <t>WO063900944</t>
  </si>
  <si>
    <t>MD|MYDB-20260908268249|DN00001/MN00345|MTS ASY SYARIFAH|082324084597</t>
  </si>
  <si>
    <t>2026-09-10 08:00:00 | Nama Pic : BP ANAS No Hp Pic : 082324084597 Jam Pemasangan : 08:00 - 12.00 Tanggal Pemasangan : KAMIS 10 SEPTEMBER 2026 Info Tambahan : Hubungi pelanggan sebelum datang ke lokasi</t>
  </si>
  <si>
    <t>JOBSTACULAR INSAN SEJAHTERA</t>
  </si>
  <si>
    <t>ODP-KLM-FCR/26</t>
  </si>
  <si>
    <t>WO063910088</t>
  </si>
  <si>
    <t>|MN02677|/CP PUJI ASTUTI/085738661496-085743667402/suryanusae@gmail.com</t>
  </si>
  <si>
    <t>2026-09-10 11:00:00|Nama : bapa noval No HP : 085743667402 No Alternatif : 081138107772 M Janji : 10/09/2026 Jam Pasang : Pagi NoteÃ‚Â :  Hubungi terlebih dahulu sebelum ke lokasi |40951377|MYDITA</t>
  </si>
  <si>
    <t>CV Dasema</t>
  </si>
  <si>
    <t>ODP-UBN-FDB/18 FDB/D01/18.01</t>
  </si>
  <si>
    <t>WO063891779</t>
  </si>
  <si>
    <t>|MN02647|MYIA-083614652161/POI/bu mertasari/085100864036/geg_nick@yahoo.com</t>
  </si>
  <si>
    <t xml:space="preserve">2026-09-10 08:00:00 | Jam pemasangan : 08.00 - 12.00 Waktu pemasangan : 10 September 2026 Info Tabaha : Hubungi pelanggan dulu sebelum ke lokasi terimakasih  </t>
  </si>
  <si>
    <t>EARLY YEARS TERANG BANGSA CAMBRIDGE SCHOOL</t>
  </si>
  <si>
    <t>ODP-MJE-FE/064 FE/D05/064.01</t>
  </si>
  <si>
    <t>WO063892760</t>
  </si>
  <si>
    <t>MD|MYDB-20260901267762|DN00001/MN00345|EARLY YEARS TERANG BANGSA CAMBRIDGE SCHOOL|081908189960</t>
  </si>
  <si>
    <t>2026-09-10 08:00:00 | Nama Pic : andykoeswandy No Hp Pic : 081908189960 No alt : - Jam Pemasangan : pagi  Tanggal Pemasangan : 7 September 2026</t>
  </si>
  <si>
    <t>ODP-SKR-FG/017 FG/D01/017.01</t>
  </si>
  <si>
    <t>WO063891486</t>
  </si>
  <si>
    <t>|MN02256|MYIA-047523749567/POI/RIRIS FITRIANITA/085700346962/ririsfitrian03@gmail.com</t>
  </si>
  <si>
    <t>PT. Bangkit Lakuliner Indonesia Kendal Jateng</t>
  </si>
  <si>
    <t>ODP-KDL-FT/029 FT/D03/029.01</t>
  </si>
  <si>
    <t>WO063884166</t>
  </si>
  <si>
    <t>|MN02235|MYIA-007589627892/POI/Muhamad Arif Nurdin /085283300362/arif.nurdin@seindonesia.co.id</t>
  </si>
  <si>
    <t>2026-09-10 08:00:00 | Nama Pic : BP ARIF No Hp Pic : 085283300362 Jam Pemasangan : 08:00 - 12.00 Tanggal Pemasangan : KAMIS 10 SEPTEMBER 2026 Info Tambahan : Hubungi pelanggan sebelum datang ke lokasi</t>
  </si>
  <si>
    <t>BTG</t>
  </si>
  <si>
    <t>PT. Bangkit Lakuliner Indonesia Batang Jateng</t>
  </si>
  <si>
    <t>ODP-BTG-FD/024 FD/D03/024.01</t>
  </si>
  <si>
    <t>WO063886208</t>
  </si>
  <si>
    <t>|MN02235|MYIA-046563333593/POI/Muhamad Arif Nurdin /085283300362/arif.nurdin@seindonesia.co.id</t>
  </si>
  <si>
    <t>PUSKESMAS KEPANJEN</t>
  </si>
  <si>
    <t>ODP-KEP-FA/14 FA/D02/14.01</t>
  </si>
  <si>
    <t>WO063906106</t>
  </si>
  <si>
    <t>|MN02703|MYIA-056209216844/POI/Jan Fredy Sustyanto/085103107350/yanfredy1984@gmail.com</t>
  </si>
  <si>
    <t>2026-09-10 11:00:00 | M Janji : (10/09/2026) jam Pasang : 09:00 Note : hubungi pelanggan jika ingin kelokasi</t>
  </si>
  <si>
    <t>Pondok Pesantren Mahasiswa Bina Khoirul Insan</t>
  </si>
  <si>
    <t>ODP-BMK-FAM/059 FAM/D05/059.01</t>
  </si>
  <si>
    <t>WO063921199</t>
  </si>
  <si>
    <t>|MB10147|MYIA-066078383217/POI/JIZDAN /081229680104/jizdanyr354@gmail.com</t>
  </si>
  <si>
    <t xml:space="preserve">2026-09-10 11:00:00 | Nama PIC:  jidhan No HP: 089654776668 Alt: Tanggal: 10/9/2026 Jam Pasang:  Note: Hubungi sebelum ke lokasi, terimakasih. </t>
  </si>
  <si>
    <t>PANDAWA BAKERY</t>
  </si>
  <si>
    <t>ODP-PRB-FB/46 FB/D04/46.01</t>
  </si>
  <si>
    <t>WO063920877</t>
  </si>
  <si>
    <t>MD|MYDB-20260909268343|EN00005/MC20190|PANDAWA BAKERY|085232355111</t>
  </si>
  <si>
    <t>PT. KAIVALYA</t>
  </si>
  <si>
    <t>ODP-UBU-FB/95</t>
  </si>
  <si>
    <t>WO063911001</t>
  </si>
  <si>
    <t>|MC10003|/PIC I MADE WIRATAMA/082177828371/admin@kaivalya.com</t>
  </si>
  <si>
    <t>2026-09-10 11:00:00|Nama PIC:  bp oka No HP: 082177828371 Alt: 081228769053 Tanggal: 10/9/2026 Jam Pasang: Siang Note: Hubungi sebelum ke lokasi, terimakasih.  |40931149|MYDITA</t>
  </si>
  <si>
    <t>TOKO KARJITO</t>
  </si>
  <si>
    <t>ODP-PAE-FS/13 FS/D03/13.01</t>
  </si>
  <si>
    <t>WO063915694</t>
  </si>
  <si>
    <t>|MC20217|MYIA-037866047468/POI/fuji siswanto/085895162912/tokokarjito9@gmail.com</t>
  </si>
  <si>
    <t xml:space="preserve">2026-09-10 11:00:00 | M Janji : 10/09/2026 Jam Pasang : 08.00 - 13:00  NoteÃ‚Â :  hubungi terlebih dahulu sebelum kelokasi  </t>
  </si>
  <si>
    <t>CV RISKI AMANAH DIGITAL</t>
  </si>
  <si>
    <t>ODP-WOS-FAR/182</t>
  </si>
  <si>
    <t>WO063937282</t>
  </si>
  <si>
    <t>AMRBS ; 402717 ; AMEX ; WIRA ; TREG3 ; MAGELANG ; 1S HSI BISNIS 300 Mbps ; Ricky 085602977911; radiigcv@gmail.com</t>
  </si>
  <si>
    <t>2026-09-10 15:00:00|Nama : BP RIKI (IT) No Hp : 085602977911 No Alt :  Tgl Pemasangan : 10 September 2026 Interval : PAGI  Note : Hubungi pelanggan terlebih dahulu|40971402|MYDITA</t>
  </si>
  <si>
    <t>NGA</t>
  </si>
  <si>
    <t>SMP Negeri 2 Todanan</t>
  </si>
  <si>
    <t>ODP-NGA-FD/011 FD/D02/011.01</t>
  </si>
  <si>
    <t>WO063898374</t>
  </si>
  <si>
    <t>|MN02756|MYIA-013766350462/POI/AGUS SUHARTO/085290547506/anandatodanan@gmail.com</t>
  </si>
  <si>
    <t>KANTOR DESA TAMBAKSARI KIDUL</t>
  </si>
  <si>
    <t>ODP-PWT-FBJ/042 FBJ/D04/042.01</t>
  </si>
  <si>
    <t>WO063900909</t>
  </si>
  <si>
    <t>|MC00213|MYIA-011292514539/POI/KHOZIN MUNAWAR/088220202637/pelayanandesatambaksarikidul@gmail.com</t>
  </si>
  <si>
    <t>CV JAYA BERSAMA</t>
  </si>
  <si>
    <t>ODP-TEG-FBT/008 FBT/D01/008.01</t>
  </si>
  <si>
    <t>WO063915893</t>
  </si>
  <si>
    <t>MD|MYDB-20260908268289|DN00001/MN00347|CV JAYA BERSAMA|081911496577</t>
  </si>
  <si>
    <t>2026-09-10 11:00:00 | Tanggal pemasangan: 10/09/2026 Jam pemasangan : pagi / siang Info Tambahan : Hubungi pelanggan dulu sebelum ke lokasi. terima kasih</t>
  </si>
  <si>
    <t>KEDAI MAMA MUDA</t>
  </si>
  <si>
    <t>ODP-MLD-FA/26 FA/D04/26.01</t>
  </si>
  <si>
    <t>WO063887654</t>
  </si>
  <si>
    <t>|MN00099|MYIA-093950200210/POI/LUKMAN AZIZ/082330903746/azizbgt16@gmail.com</t>
  </si>
  <si>
    <t>ODP-SWI-FL/48</t>
  </si>
  <si>
    <t>WO063896026</t>
  </si>
  <si>
    <t>2026-09-10 11:00:00|Tanggal pemasangan : 10/09/2026 Jam pemasangan : 10.00 Info Tambahan : Hubungi pelanggan dulu sebelum ke Lokasi terima kasih.|40941148|MYDITA</t>
  </si>
  <si>
    <t>KIOS AGEN BRILINK RONALD</t>
  </si>
  <si>
    <t>ODP-TNA-FB/03 FB/D02/03.01</t>
  </si>
  <si>
    <t>WO063925412</t>
  </si>
  <si>
    <t>|MN00365|MYIA-028978280871/POI/Ridwan Edison Pe Tima/082247289697/rdwnedison@gmail.com</t>
  </si>
  <si>
    <t xml:space="preserve">2026-09-10 15:00:00 | Nama PIC:  KIOS AGEN BRILINK RONALD No HP: 082247289697 Alt: Tanggal: 10/9/2026 Jam Pasang:  Note: Hubungi sebelum ke lokasi, terimakasih. </t>
  </si>
  <si>
    <t>TOKO DWI</t>
  </si>
  <si>
    <t>ODP-PBL-FAP/86 FAP/D06/86.01</t>
  </si>
  <si>
    <t>WO063880474</t>
  </si>
  <si>
    <t>|MN02280|MYIA-039752042352/POI/ARI DWI PRASETYA/089674976578/ari.dwi.prasetya.04.04@gmail.com</t>
  </si>
  <si>
    <t>2026-09-10 08:00:00 | Nama Pic : BP DWI No Hp Pic : 089674976578 Jam Pemasangan : 08:00 - 12.00 Tanggal Pemasangan : KAMIS 10 SEPTEMBER 2026 Info Tambahan : Hubungi pelanggan sebelum datang ke lokasi</t>
  </si>
  <si>
    <t>PT. BUANA INDOMOBIL TRADA</t>
  </si>
  <si>
    <t>OTB-GEN-FF/01 FF/D01/01.01</t>
  </si>
  <si>
    <t>WO063902716</t>
  </si>
  <si>
    <t>|MN00843|MYIA-001399659512/POI/BAGUS SUCAHYONO/082245177880/bagus.sucahyono@gmail.com</t>
  </si>
  <si>
    <t>2026-09-10 08:00:00 | Nama PIC : bapak bagus No HP : 082245177880 Alt : 087755765651 M Janji : (KAMIS/10/SEPTEMBER/2026) jam Pasang : 09:00 Note : hubungi pelanggan jika ingin kelokasi</t>
  </si>
  <si>
    <t>PT DUTA CERMELANG MOTORS</t>
  </si>
  <si>
    <t>WO063895780</t>
  </si>
  <si>
    <t>2026-09-10 08:00:00|Tanggal pemasangan : 10/09/2026 Jam pemasangan : 08.00 Info Tambahan : Hubungi pelanggan dulu sebelum ke Lokasi terima kasih.|40941148|MYDITA</t>
  </si>
  <si>
    <t>Yayasan Praktek Psikologi Indonesia</t>
  </si>
  <si>
    <t>ODP-BLB-FA/08</t>
  </si>
  <si>
    <t>WO063916116</t>
  </si>
  <si>
    <t>MD|MYDB-20260908268270|DC20002/MC20030|Yayasan Praktek Psikologi Indonesia|087776516285</t>
  </si>
  <si>
    <t>2026-09-10 11:00:00 | Tanggal pemasangan : 10/09/2026 Jam pemasangan : 08.00 Info Tambahan : Hubungi pelanggan dulu sebelum ke Lokasi terima kasih.</t>
  </si>
  <si>
    <t>Follow Up Revoke Completed, New Order ID : SC1002580098</t>
  </si>
  <si>
    <t>Follow Up Revoke Completed, New Order ID : SC1002580080</t>
  </si>
  <si>
    <t>Follow Up Revoke Completed, New Order ID : SC1002578595</t>
  </si>
  <si>
    <t>Follow Up Revoke Completed, New Order ID : SC1002580228</t>
  </si>
  <si>
    <t>Follow Up Revoke Completed, New Order ID : SC1002578554</t>
  </si>
  <si>
    <t>Follow Up Revoke Completed, New Order ID : SC1002578759</t>
  </si>
  <si>
    <t>Follow Up Revoke Completed, New Order ID : SC1002579068</t>
  </si>
  <si>
    <t>Follow Up Revoke Completed, New Order ID : SC1002580173</t>
  </si>
  <si>
    <t>Follow Up Revoke Completed, New Order ID : SC1002580015</t>
  </si>
  <si>
    <t>Follow Up Revoke Completed, New Order ID : SC1002578623</t>
  </si>
  <si>
    <t>Follow Up Revoke Completed, New Order ID : SC1002579913</t>
  </si>
  <si>
    <t>Follow Up Revoke Completed, New Order ID : SC1002580341</t>
  </si>
  <si>
    <t>Follow Up Revoke Completed, New Order ID : SC1002578607</t>
  </si>
  <si>
    <t>Follow Up Revoke Completed, New Order ID : SC1002578921</t>
  </si>
  <si>
    <t>Follow Up Revoke Completed, New Order ID : SC1002580216</t>
  </si>
  <si>
    <t>Follow Up Revoke Completed, New Order ID : SC1002578900</t>
  </si>
  <si>
    <t>Follow Up Revoke Completed, New Order ID : SC1002578035</t>
  </si>
  <si>
    <t>Follow Up Revoke Completed, New Order ID : SC1002579746</t>
  </si>
  <si>
    <t>Follow Up Revoke Completed, New Order ID : SC1002578629</t>
  </si>
  <si>
    <t>Follow Up Revoke Completed, New Order ID : SC1002579867</t>
  </si>
  <si>
    <t>Follow Up Revoke Completed, New Order ID : SC1002580161</t>
  </si>
  <si>
    <t>Follow Up Revoke Completed, New Order ID : SC1002579845</t>
  </si>
  <si>
    <t>Follow Up Revoke Completed, New Order ID : SC1002578085</t>
  </si>
  <si>
    <t>MYDITA - SEND DATA REMANJA</t>
  </si>
  <si>
    <t>ODP-SLH-FA/28</t>
  </si>
  <si>
    <t>TIBS - FULFILL BILLING START</t>
  </si>
  <si>
    <t>Fulfill Billing Start</t>
  </si>
  <si>
    <t>ODP-KJE-FB/011</t>
  </si>
  <si>
    <t>WO063918762</t>
  </si>
  <si>
    <t>2026-09-09 08:00:00|Nama Pic : BP FERI  No Hp Pic : 085786699300  Jam Pemasangan : 08:00 - 12.00  Tanggal Pemasangan : SELASA 08 SEPTEMBER 2026  Info Tambahan : Hubungi pelanggan sebelum datang ke lokasi|40000798|MYDITA</t>
  </si>
  <si>
    <t>RUMAH KOST ARIP</t>
  </si>
  <si>
    <t>ODP-BOW-FE/47 FE/D03/47.01</t>
  </si>
  <si>
    <t>WO063882988</t>
  </si>
  <si>
    <t>|MC30175|MYIA-024298967694/POI/TOHARI.LUT/085790230937/jejekazama364@gmail.com</t>
  </si>
  <si>
    <t>PT. FMT GLOBAL MARITIME AGENCY</t>
  </si>
  <si>
    <t>ODP-DMO-FSZ/12</t>
  </si>
  <si>
    <t>WO063897363</t>
  </si>
  <si>
    <t>|MN02083|MYIA-047133587436/POI/Bu Rohana/082234400095/finance.sub@fmt-glomar.com</t>
  </si>
  <si>
    <t>2026-09-01 08:00:00 | Nama Pic : bu dea   No Hp Pic : 082234400095  No alt : -  Jam Pemasangan : pagi   Tanggal Pemasangan : 1 September 2026</t>
  </si>
  <si>
    <t>WO063897371</t>
  </si>
  <si>
    <t>MD|MYDB-20260908268319|DN00001/MN00558|PR.CLASSY|087871898971</t>
  </si>
  <si>
    <t>2026-09-10 08:00:00 | Nama : BP ZHENA FANTA EGA SETIAWAN  No Hp : 087871898971 No Alt :  Tgl Pemasangan : 10 September 2026 Interval : PAGI  Note : Hubungi pelanggan terlebih dahulu</t>
  </si>
  <si>
    <t>PT. YAY Enak Semua - Sushi YAY! Pondok Jati Sidoarjo</t>
  </si>
  <si>
    <t>ODP-SDA-FQ/61 FQ/D09/61.01</t>
  </si>
  <si>
    <t>WO063897037</t>
  </si>
  <si>
    <t>|MN00843|MYIA-060422505215/POI/ARIS MUNANDAR/085777815955/it@yaygroup.id</t>
  </si>
  <si>
    <t>ODP-SUK-FA/020</t>
  </si>
  <si>
    <t>WO063883786</t>
  </si>
  <si>
    <t>SMP Islam Ar-Rais</t>
  </si>
  <si>
    <t>ODP-JPR-FV/026</t>
  </si>
  <si>
    <t>WO063894244</t>
  </si>
  <si>
    <t>MD|MYID-4042608300003|RBIZindibiz|SMP ISLAM AR-RAIS|082313964346</t>
  </si>
  <si>
    <t>2026-09-01 15:00:00 | Nama : BP KHAMID FATHU ROZAK  No Hp : 082313964346  No Alt :   Tgl Pemasangan : 01 September 2026  Interval : SIANG  Note : Hubungi pelanggan terlebih dahulu</t>
  </si>
  <si>
    <t>Fazz Kost Premium</t>
  </si>
  <si>
    <t>ODP-KBS-FF/30 FF/D02/30.01</t>
  </si>
  <si>
    <t>WO063892170</t>
  </si>
  <si>
    <t>|MN02280|MYIA-098516452747/POI/FAHRUR ROZY HIDAYATULLAH/08884088452/fahrur@fazznet.co.id</t>
  </si>
  <si>
    <t>PCN MR DIY XPLH</t>
  </si>
  <si>
    <t>ODP-MLG-FDU/17 FDU/D08/17.01</t>
  </si>
  <si>
    <t>WO063893861</t>
  </si>
  <si>
    <t>|MN00843|MYIA-089332241932/POI/RIZKY NANDA /081289014442/diy.xplh@panducitiakses.com</t>
  </si>
  <si>
    <t>TK LATANZA</t>
  </si>
  <si>
    <t>ODP-AJS-F02/20 GCL/F02/20.01</t>
  </si>
  <si>
    <t>WO063879608</t>
  </si>
  <si>
    <t>MD|MYDB-20260909268330|DN00001/MN00906|TK LATANZA|081959767738</t>
  </si>
  <si>
    <t>PT BRANTAS ABIPRAYA</t>
  </si>
  <si>
    <t>ODP-RKT-FCL/42 FCL/D03/01.42</t>
  </si>
  <si>
    <t>WO063892088</t>
  </si>
  <si>
    <t>|MN00418|MYIA-078234076373/POI/ERFIN SUPRIYONO/081329520640/erfinsupriyonoo@gmail.com</t>
  </si>
  <si>
    <t>2026-09-10 08:00:00 | Nama : BU DARA (FINANCE) No Hp : 085196221587 No Alt : 081329520640 Tgl Pemasangan : 10 September 2026 Interval : PAGI  Note : Hubungi pelanggan terlebih dahulu</t>
  </si>
  <si>
    <t>ODP-DMO-FQN/24</t>
  </si>
  <si>
    <t>WO063885173</t>
  </si>
  <si>
    <t>2026-09-13 08:00:00 | Tanggal pemasangan : 09/09/2026  Jam pemasangan : 08.00 - 12.00  Info Tambahan : Hubungi pelanggan dulu sebelum ke lokasi  terima kasih.</t>
  </si>
  <si>
    <t>WARKOP SINARRAN</t>
  </si>
  <si>
    <t>ODP-PPR-FF/20 FF/D04/20.01</t>
  </si>
  <si>
    <t>WO063884689</t>
  </si>
  <si>
    <t>MD|MYDB-20260908268248|DN00001/MN01011|WARKOP SINARRAN|082233216999</t>
  </si>
  <si>
    <t>PERPUS MTSN 1</t>
  </si>
  <si>
    <t>ODP-MYR-FZJ/45</t>
  </si>
  <si>
    <t>WO063903523</t>
  </si>
  <si>
    <t>MD|MYDB-20260907268152|DN00001/MN00442|PERPUS MTSN 1|085930951458</t>
  </si>
  <si>
    <t>2026-09-15 08:00:00 | Nama Pic : IBU TATI No Hp Pic : 085930951458 Jam Pemasangan : 08:00 - 12.00 Tanggal Pemasangan : KAMIS 10 SEPTEMBER 2026 Info Tambahan : Hubungi pelanggan sebelum datang ke lokasi</t>
  </si>
  <si>
    <t>WO063903737</t>
  </si>
  <si>
    <t>MD|MYDB-20260909268338|DN00001/MN00572|Toko Zairah Berkah|083186479750</t>
  </si>
  <si>
    <t>PT besar anugerah pratama</t>
  </si>
  <si>
    <t>ODP-MYR-FZB/15 FZB/D02/15.01</t>
  </si>
  <si>
    <t>WO063884471</t>
  </si>
  <si>
    <t>MD|MYDB-20260908268304|DN00001/MN00018|PT besar anugerah pratama|081336446672</t>
  </si>
  <si>
    <t>2026-09-14 15:00:00 | M Janji : (10/09/2026) jam Pasang : 09:00 Note : hubungi pelanggan jika ingin kelokasi</t>
  </si>
  <si>
    <t>ODP-KTM-FH/059</t>
  </si>
  <si>
    <t>WO063906278</t>
  </si>
  <si>
    <t>2026-09-08 08:00:00 | Jam Pemasangan : 08:00 - 12.00  Tanggal Pemasangan : SELASA 08 SEPTEMBER 2026  Info Tambahan : Hubungi pelanggan sebelum datang ke lokasi</t>
  </si>
  <si>
    <t>Zil house Kost putra</t>
  </si>
  <si>
    <t>ODP-KLJ-FCJ/96 FCJ/D12/96.01</t>
  </si>
  <si>
    <t>WO063904805</t>
  </si>
  <si>
    <t>|MN00814|MYIA-069327037932/POI/Sulis Setyowati /089672132834/sulissetyowati927@gmail.com</t>
  </si>
  <si>
    <t>2026-09-10 11:00:00 | Nama Pic : bu sulasmani  No Hp Pic : 089672132834 No alt : - Jam Pemasangan : pagi  Tanggal Pemasangan : 10 September 2026</t>
  </si>
  <si>
    <t>ODP-AJB-FX/001</t>
  </si>
  <si>
    <t>WO063906884</t>
  </si>
  <si>
    <t>2026-09-08 13:00:00 | Nama PIC : bapak ginanjar  No HP :  08121846239  Alt :   M Janji : (SELASA/8/SEPTEMBER/2026)  jam Pasang : 09:00  Note : hubungi pelanggan jika ingin kelokasi</t>
  </si>
  <si>
    <t>ODP-OMB-FF/35</t>
  </si>
  <si>
    <t>WO063905404</t>
  </si>
  <si>
    <t xml:space="preserve">2026-09-09 08:00:00 | M Janji : (09/09/2026)  jam Pasang : 09:00  Note : hubungi pelanggan jika ingin kelokasi  </t>
  </si>
  <si>
    <t>VELA O CAFE &amp; BAKERY</t>
  </si>
  <si>
    <t>ODP-MRT-FX/43</t>
  </si>
  <si>
    <t>WO063891489</t>
  </si>
  <si>
    <t>|MN02783|/VELA O CAFE &amp; BAKERY/WINBACK 2.0 HSI B2B (1:1) 50MBPS 355RB PSB DISC 70%/niaahmad864@gmail.com/KURNIAWATI WILUJENG/85648422536</t>
  </si>
  <si>
    <t>2026-09-10 08:00:00|Tanggal pemasangan : 10 SEPTEMBER JULI 2026 Jam pemasangan : pagi/siang Info Tambahan : Hubungi pelanggan dulu sebelum ke lokasi terima kasih|40010577|MYDITA</t>
  </si>
  <si>
    <t>RESTO HAO YIN XIANG SIFANG CHAI</t>
  </si>
  <si>
    <t>ODP-PML-FB/020</t>
  </si>
  <si>
    <t>WO063904355</t>
  </si>
  <si>
    <t>|MN00324|MYIA-058892198784/POI/NOVIA NURUL AINI/085189015345/ptquanjiafuindonesia@gmail.com</t>
  </si>
  <si>
    <t>YPI DARUSSALAM</t>
  </si>
  <si>
    <t>ODP-PAE-FU/77 FU/D07/77.01</t>
  </si>
  <si>
    <t>WO063919465</t>
  </si>
  <si>
    <t>MD|MYDB-20260909268354|SC20016/MC20202|YPI DARUSSALAM|088983275352</t>
  </si>
  <si>
    <t>2026-09-10 11:00:00 | Nama PIC : bapak wiwin No HP : 088983275352 Alt :  M Janji : (KAMIS/10/SEPTEMBER/2026) jam Pasang : 09:00 Note : hubungi pelanggan jika ingin kelokasi</t>
  </si>
  <si>
    <t>WO063919466</t>
  </si>
  <si>
    <t>ODP-BBE-FFA/07</t>
  </si>
  <si>
    <t>WO063923746</t>
  </si>
  <si>
    <t xml:space="preserve">2026-09-09 11:00:00 | Tanggal : 9 September 2026  Jam : siang  Hubungi pelanggan sebelum ke lokasi   </t>
  </si>
  <si>
    <t>- 11_11446;Biaya PSB HSI EBIS Tunai di Depan ~ 11[150000]  - E25023;E25023 ~ ES25 - Paket Produk OCA Breach Checker[0]  - E25023~null~104837;E25023||77||Abodemen 0[0]  - E25023~null~E25023_OCABRECHE;OCABRECHE ~ OCA Breach Checker ~ E25023[30500]  - E25060</t>
  </si>
  <si>
    <t>WO063919603</t>
  </si>
  <si>
    <t>MD|MYDB-20260909268351|SC20016/MC20202|YPI DARUSSALAM|088983275352</t>
  </si>
  <si>
    <t>ODP-KTM-FQ/047</t>
  </si>
  <si>
    <t>WO063888439</t>
  </si>
  <si>
    <t xml:space="preserve">2026-09-05 08:00:00 | Jam pemasangan : 08.00 - 12.00  Waktu pemasangan : 5 September 2026  Info Tambahan : Hubungi pelanggan dulu sebelum ke lokasi  terimakasih   </t>
  </si>
  <si>
    <t>WO063907359</t>
  </si>
  <si>
    <t>2026-09-07 13:00:00|Nama : BP BATI  No Hp : 083129706446  No Alt : 085172121609  Tgl Pemasangan : 07 September 2026  Interval : PAGI   Note : Hubungi pelanggan terlebih dahulu|40971402|MYDITA</t>
  </si>
  <si>
    <t>WO063896320</t>
  </si>
  <si>
    <t>2026-09-10 08:00:00|Tanggal pemasangan: 10/09/2026 Jam pemasangan : pagi / siang Info Tambahan : Hubungi pelanggan dulu sebelum ke lokasi. terima kasih|40981184|MYDITA</t>
  </si>
  <si>
    <t>TOKO TIKA</t>
  </si>
  <si>
    <t>ODP-JER-FX/91</t>
  </si>
  <si>
    <t>WO063895155</t>
  </si>
  <si>
    <t>|MN01982|/TOKO TIKA/WINBACK 2.0 HSI B2B (1:1) 75MBPS 415RB PSB DISC 70%/JER/pernikahan1412@gmail.com/M.NAWAWI/82338628960</t>
  </si>
  <si>
    <t>CV PAKIS AJI JAYA</t>
  </si>
  <si>
    <t>ODP-PWB-FJ/018 FJ/D01/018.01</t>
  </si>
  <si>
    <t>WO063888973</t>
  </si>
  <si>
    <t>|MN01314|MYIA-096992736315/POI/SRI SUMARNI S.H. MM/08122826921/cv.pakisajijaya999@gmail.com</t>
  </si>
  <si>
    <t>YPI DA&amp; 39;WATUL KHOIR</t>
  </si>
  <si>
    <t>ODP-WRJ-FP/04 FP/D01/04.01</t>
  </si>
  <si>
    <t>WO063886852</t>
  </si>
  <si>
    <t>MD|MYDB-20260908268321|SC20016/MC20202|YPI DA&amp; 39;WATUL KHOIR|0882006777075</t>
  </si>
  <si>
    <t>2026-09-10 11:00:00 | Nama : BP SUNARDI  No Hp : 0882006777075 No Alt :  Tgl Pemasangan : 10 September 2026 Interval : SIANG Note : Hubungi pelanggan terlebih dahulu</t>
  </si>
  <si>
    <t>CV ANEKA JAYA DIESEL</t>
  </si>
  <si>
    <t>ODP-TDS-FDP/62 FDP/D07/62.01</t>
  </si>
  <si>
    <t>WO063889576</t>
  </si>
  <si>
    <t>|MN02083|MYIA-059788845582/POI/Pak Josaphat/085777707258/ghreytianda8@gmail.com</t>
  </si>
  <si>
    <t>ODP-KAA-FB/56 FB/D06/56.01</t>
  </si>
  <si>
    <t>WO063899196</t>
  </si>
  <si>
    <t>|MN00843|MYIA-038046767472/POI/hasbibintaro shiddiq/081249549394/nextperdanaone@gmail.com</t>
  </si>
  <si>
    <t>WO063907649</t>
  </si>
  <si>
    <t>2026-09-10 11:00:00|Nama Pic : bu adela No Hp Pic : 088971613850 No alt : - Jam Pemasangan : pagi  Tanggal Pemasangan : 10 September 2026|40951375|MYDITA</t>
  </si>
  <si>
    <t>ODP-SWE-FAL/36</t>
  </si>
  <si>
    <t>WO063886981</t>
  </si>
  <si>
    <t>BLUE SPACE CAFFE</t>
  </si>
  <si>
    <t>ODP-SDA-FAN/10</t>
  </si>
  <si>
    <t>WO063894468</t>
  </si>
  <si>
    <t>|MN02774|/BLUE SPACE CAFFE/WINBACK 2.0 HSI B2B (1:1) 100MBPS 535RB PSB DISC 70%//agiljuli260704@gmail.com/AGIL TRY JULIANTO RIZKY/87757870639</t>
  </si>
  <si>
    <t>Kopi Kampoeng. id</t>
  </si>
  <si>
    <t>ODP-PKS-FW/76 FW/D04/76.01</t>
  </si>
  <si>
    <t>WO063918806</t>
  </si>
  <si>
    <t>|MN00814|MYIA-076918101743/POI/Sujak/083185807731/gajahmakansapi@gmail.com</t>
  </si>
  <si>
    <t xml:space="preserve">2026-09-10 11:00:00 | Nama PIC:  Kopi Kampoeng. id No HP: 083185807731 Alt: Tanggal: 10/9/2026 Jam Pasang:  Note: Hubungi sebelum ke lokasi, terimakasih. </t>
  </si>
  <si>
    <t>HSI Bisnis Bundling Netmonk Promo H2 2026 PSB 70% - 300 Mbps</t>
  </si>
  <si>
    <t>JUNE GLOBAL INDONESIA</t>
  </si>
  <si>
    <t>ODP-MJS-FAC/23 FAC/D03/23.01</t>
  </si>
  <si>
    <t>WO063917072</t>
  </si>
  <si>
    <t>MD|MYDB-20260909268357|DN00001/MN00500|JUNE GLOBAL INDONESIA|0881027973515</t>
  </si>
  <si>
    <t>PT KEMBAR SRIKANDI DANCE</t>
  </si>
  <si>
    <t>ODP-MGT-FW/52</t>
  </si>
  <si>
    <t>WO063888418</t>
  </si>
  <si>
    <t>|MN02429|MYIA-017420461580/POI/RETNO MUGIARTI/081333680187/srikandik632@gmail.com</t>
  </si>
  <si>
    <t>2026-09-10 08:00:00 | Nama : BU RETNO MUGIARTI No Hp : 081333680187 No Alt :  Tgl Pemasangan : 10 September 2026 Interval : PAGI  Note : Hubungi pelanggan terlebih dahulu</t>
  </si>
  <si>
    <t>Hotel GGM</t>
  </si>
  <si>
    <t>ODP-KNO-FE/14 FE/D03/14.01</t>
  </si>
  <si>
    <t>WO063887485</t>
  </si>
  <si>
    <t>MD|MYDB-20260909268332|DN00001/MN02301|Hotel GGM|0881027536875</t>
  </si>
  <si>
    <t>PONPES SALAFIYAH / DALEM KYAI</t>
  </si>
  <si>
    <t>ODP-PSN-FH/31</t>
  </si>
  <si>
    <t>WO063928800</t>
  </si>
  <si>
    <t>|MN02680|/PONPES SALAFIYAH / DALEM KYAI/WINBACK 2.0 HSI B2B (1:2) 50MBPS 320RB PSB DISC 70%//isfy4lby77@gmail.com/MUHAMMAD BADRU ZAMAN/81233323187</t>
  </si>
  <si>
    <t>2026-09-10 15:00:00|M Janji : 10/09/2026 Jam Pasang : 08.00 - 13:00  NoteÃ‚Â :  hubungi terlebih dahulu sebelum kelokasi  |40951378|MYDITA</t>
  </si>
  <si>
    <t>PT. DATA UTAMA DINAMIKA</t>
  </si>
  <si>
    <t>ODP-SSL-FAG/008</t>
  </si>
  <si>
    <t>WO063915584</t>
  </si>
  <si>
    <t>AMRBS;403538;REG3;RACHMAT;081391599400;CP.Andika Kusuma Wijaya;088801960320;PAKET 1S INET 100 MBPS (669.000);PT. DATA UTAMA DINAMIKA</t>
  </si>
  <si>
    <t>2026-09-04 08:00:00|Nama PIC:  bp andika   No HP: 085641867014  Alt:  Tanggal: 4/9/2026  Jam Pasang: Pagi  Note: Hubungi sebelum ke lokasi, terimakasih. |40931149|MYDITA</t>
  </si>
  <si>
    <t>SPPG PURWOSONO</t>
  </si>
  <si>
    <t>ODP-LMJ-F07/20</t>
  </si>
  <si>
    <t>WO063895426</t>
  </si>
  <si>
    <t>|MN02178|/SPPG PURWOSONO/WINBACK 2.0 HSI B2B (1:1) 75MBPS 415RB PSB DISC 70%//mohjamil493@gmail.com/MOH JAMIL/08563485643 / 082236093838</t>
  </si>
  <si>
    <t>2026-09-10 08:00:00|Nama Pic : bp JAMIL No Hp Pic : 08563485643 No alt : - Jam Pemasangan : pagi  Tanggal Pemasangan : 10 September 2026|40951375|MYDITA</t>
  </si>
  <si>
    <t>AGIL FARM</t>
  </si>
  <si>
    <t>ODP-TMG-FAT/059 FAT/D06/059.01</t>
  </si>
  <si>
    <t>WO063890665</t>
  </si>
  <si>
    <t>|MN02495|MYIA-085675295336/POI/AGIL SISWANTO/089518303865/arvinovinoarvinovino8@gmail.com</t>
  </si>
  <si>
    <t>ODP-MGT-FW/19 FW/D01/19.01</t>
  </si>
  <si>
    <t>WO063890400</t>
  </si>
  <si>
    <t>|MN02429|MYIA-067791027722/POI/RETNO MUGIARTI/081333680187/srikandik632@gmail.com</t>
  </si>
  <si>
    <t>WARKOP GREEN</t>
  </si>
  <si>
    <t>ODP-KBL-FTQ/34 FTQ/D02/34.01</t>
  </si>
  <si>
    <t>WO063880096</t>
  </si>
  <si>
    <t>MD|MYDB-20260907268168|DN00001/MN00086|WARKOP GREEN|0818325005</t>
  </si>
  <si>
    <t>2026-09-13 08:00:00 | Nama PIC : bapak abdus No HP : 0818325005 Alt :  M Janji : (jumat/11/SEPTEMBER/2026) jam Pasang : 09:00 Note : hubungi pelanggan jika ingin kelokasi</t>
  </si>
  <si>
    <t>TITIK TEMU</t>
  </si>
  <si>
    <t>ODP-DMO-FBU/20 FBU/D02/20.01</t>
  </si>
  <si>
    <t>WO063895816</t>
  </si>
  <si>
    <t>MD|MYDB-20260908268318|DN00001/MN00459|TITIK TEMU|085175227221</t>
  </si>
  <si>
    <t>2026-09-10 08:00:00 | Nama Pic : BP RIZAL No Hp Pic : 085175227221 Jam Pemasangan : 08:00 - 12.00 Tanggal Pemasangan : KAMIS 10 SEPTEMBER 2026 Info Tambahan : Hubungi pelanggan sebelum datang ke lokasi</t>
  </si>
  <si>
    <t>ODP-PBG-FAH/025</t>
  </si>
  <si>
    <t>WO063903214</t>
  </si>
  <si>
    <t>ODP-KDL-FD/042</t>
  </si>
  <si>
    <t>ODP-BJR-FZ/033</t>
  </si>
  <si>
    <t>ODP-BLU-FA/010</t>
  </si>
  <si>
    <t>ODP-NDL-FB/13</t>
  </si>
  <si>
    <t>ODP-KLS-FBT/012</t>
  </si>
  <si>
    <t>ODP-SBW-FAP/19</t>
  </si>
  <si>
    <t>ODP-MYR-FWV/23</t>
  </si>
  <si>
    <t>ODP-KBU-FCQ/034</t>
  </si>
  <si>
    <t>ODP-MJT-FA/95</t>
  </si>
  <si>
    <t>Last update proses : 10-09-2026 10:49:02 WIB (Source: ETL XPRO)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</si>
</sst>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4"/>
      <color rgb="FF111827"/>
      <name val="Segoe UI"/>
      <family val="2"/>
    </font>
    <font>
      <u/>
      <sz val="11"/>
      <color theme="10"/>
      <name val="Calibri"/>
      <family val="2"/>
      <scheme val="minor"/>
    </font>
    <font>
      <b/>
      <sz val="5"/>
      <color rgb="FF000000"/>
      <name val="Segoe UI"/>
      <family val="2"/>
    </font>
    <font>
      <b/>
      <sz val="5"/>
      <color rgb="FFFFFFFF"/>
      <name val="Segoe UI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48"/>
      <color theme="7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044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5E7EB"/>
      </left>
      <right style="medium">
        <color rgb="FFE5E7EB"/>
      </right>
      <top style="medium">
        <color rgb="FFE5E7EB"/>
      </top>
      <bottom style="medium">
        <color rgb="FFE5E7EB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5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193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left"/>
    </xf>
    <xf numFmtId="10" fontId="0" fillId="0" borderId="0" xfId="1" applyNumberFormat="1" applyFont="1"/>
    <xf numFmtId="0" fontId="0" fillId="0" borderId="0" xfId="0" applyAlignment="1">
      <alignment horizontal="left" indent="1"/>
    </xf>
    <xf numFmtId="9" fontId="0" fillId="0" borderId="0" xfId="1" applyFont="1"/>
    <xf numFmtId="0" fontId="6" fillId="0" borderId="4" xfId="0" applyFont="1" applyBorder="1" applyAlignment="1">
      <alignment horizontal="left" vertical="center"/>
    </xf>
    <xf numFmtId="0" fontId="0" fillId="0" borderId="4" xfId="2" applyFont="1" applyBorder="1" applyAlignment="1">
      <alignment horizontal="center" vertical="center"/>
    </xf>
    <xf numFmtId="0" fontId="3" fillId="5" borderId="3" xfId="0" applyFont="1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7" fillId="6" borderId="0" xfId="2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0" fillId="7" borderId="0" xfId="0" applyFont="1" applyFill="1" applyAlignment="1">
      <alignment horizontal="center"/>
    </xf>
    <xf numFmtId="0" fontId="11" fillId="7" borderId="0" xfId="0" applyFont="1" applyFill="1" applyAlignment="1">
      <alignment horizontal="center" vertical="top" wrapText="1"/>
    </xf>
    <xf numFmtId="0" fontId="12" fillId="9" borderId="1" xfId="0" applyFont="1" applyFill="1" applyBorder="1" applyAlignment="1">
      <alignment horizontal="center" vertical="center" wrapText="1"/>
    </xf>
    <xf numFmtId="0" fontId="11" fillId="0" borderId="1" xfId="0" applyFont="1" applyBorder="1"/>
    <xf numFmtId="0" fontId="13" fillId="0" borderId="1" xfId="0" applyFont="1" applyBorder="1" applyAlignment="1">
      <alignment horizontal="center" vertical="center"/>
    </xf>
    <xf numFmtId="0" fontId="11" fillId="10" borderId="1" xfId="0" applyFont="1" applyFill="1" applyBorder="1"/>
    <xf numFmtId="0" fontId="11" fillId="10" borderId="1" xfId="0" applyFont="1" applyFill="1" applyBorder="1" applyAlignment="1">
      <alignment horizontal="center" vertical="center"/>
    </xf>
    <xf numFmtId="0" fontId="11" fillId="0" borderId="0" xfId="0" applyFont="1"/>
    <xf numFmtId="0" fontId="13" fillId="0" borderId="5" xfId="0" applyFont="1" applyBorder="1"/>
    <xf numFmtId="0" fontId="13" fillId="8" borderId="8" xfId="0" applyFont="1" applyFill="1" applyBorder="1"/>
    <xf numFmtId="0" fontId="0" fillId="9" borderId="8" xfId="0" applyFill="1" applyBorder="1"/>
    <xf numFmtId="0" fontId="0" fillId="5" borderId="8" xfId="0" applyFill="1" applyBorder="1"/>
    <xf numFmtId="0" fontId="0" fillId="3" borderId="8" xfId="0" applyFill="1" applyBorder="1"/>
    <xf numFmtId="0" fontId="0" fillId="11" borderId="10" xfId="0" applyFill="1" applyBorder="1"/>
    <xf numFmtId="0" fontId="4" fillId="0" borderId="0" xfId="0" applyFont="1" applyAlignment="1">
      <alignment horizontal="center" wrapText="1"/>
    </xf>
    <xf numFmtId="0" fontId="10" fillId="0" borderId="0" xfId="0" applyFont="1" applyAlignment="1">
      <alignment horizontal="center"/>
    </xf>
    <xf numFmtId="0" fontId="11" fillId="7" borderId="0" xfId="0" applyFont="1" applyFill="1" applyAlignment="1">
      <alignment horizontal="center"/>
    </xf>
    <xf numFmtId="0" fontId="12" fillId="5" borderId="1" xfId="0" applyFont="1" applyFill="1" applyBorder="1" applyAlignment="1">
      <alignment horizontal="center" vertical="center" wrapText="1"/>
    </xf>
    <xf numFmtId="0" fontId="10" fillId="7" borderId="0" xfId="0" applyFont="1" applyFill="1"/>
    <xf numFmtId="0" fontId="11" fillId="7" borderId="0" xfId="0" applyFont="1" applyFill="1"/>
    <xf numFmtId="10" fontId="13" fillId="0" borderId="1" xfId="0" applyNumberFormat="1" applyFont="1" applyBorder="1" applyAlignment="1">
      <alignment horizontal="center" vertical="center"/>
    </xf>
    <xf numFmtId="10" fontId="11" fillId="10" borderId="1" xfId="0" applyNumberFormat="1" applyFont="1" applyFill="1" applyBorder="1" applyAlignment="1">
      <alignment horizontal="center" vertical="center"/>
    </xf>
    <xf numFmtId="0" fontId="7" fillId="0" borderId="4" xfId="2" applyBorder="1" applyAlignment="1">
      <alignment horizontal="center" vertical="center"/>
    </xf>
    <xf numFmtId="0" fontId="12" fillId="9" borderId="13" xfId="0" applyFont="1" applyFill="1" applyBorder="1" applyAlignment="1">
      <alignment horizontal="center" vertical="center" wrapText="1"/>
    </xf>
    <xf numFmtId="0" fontId="13" fillId="0" borderId="13" xfId="0" applyFont="1" applyBorder="1"/>
    <xf numFmtId="0" fontId="13" fillId="0" borderId="13" xfId="0" applyFont="1" applyBorder="1" applyAlignment="1">
      <alignment horizontal="right"/>
    </xf>
    <xf numFmtId="0" fontId="11" fillId="10" borderId="15" xfId="0" applyFont="1" applyFill="1" applyBorder="1"/>
    <xf numFmtId="0" fontId="13" fillId="0" borderId="16" xfId="0" applyFont="1" applyBorder="1"/>
    <xf numFmtId="0" fontId="13" fillId="8" borderId="19" xfId="0" applyFont="1" applyFill="1" applyBorder="1"/>
    <xf numFmtId="0" fontId="0" fillId="9" borderId="19" xfId="0" applyFill="1" applyBorder="1"/>
    <xf numFmtId="0" fontId="0" fillId="5" borderId="19" xfId="0" applyFill="1" applyBorder="1"/>
    <xf numFmtId="0" fontId="0" fillId="3" borderId="21" xfId="0" applyFill="1" applyBorder="1"/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1" fillId="10" borderId="15" xfId="0" applyFont="1" applyFill="1" applyBorder="1" applyAlignment="1">
      <alignment horizontal="center" vertical="center"/>
    </xf>
    <xf numFmtId="22" fontId="0" fillId="0" borderId="0" xfId="0" applyNumberFormat="1"/>
    <xf numFmtId="15" fontId="0" fillId="0" borderId="0" xfId="0" applyNumberFormat="1"/>
    <xf numFmtId="0" fontId="0" fillId="0" borderId="0" xfId="0" pivotButton="1"/>
    <xf numFmtId="0" fontId="16" fillId="0" borderId="0" xfId="0" applyFont="1"/>
    <xf numFmtId="0" fontId="17" fillId="0" borderId="0" xfId="0" applyFont="1"/>
    <xf numFmtId="0" fontId="4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/>
    </xf>
    <xf numFmtId="0" fontId="12" fillId="11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0" fontId="0" fillId="0" borderId="1" xfId="1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18" borderId="1" xfId="0" applyFill="1" applyBorder="1"/>
    <xf numFmtId="0" fontId="0" fillId="18" borderId="1" xfId="0" applyFill="1" applyBorder="1" applyAlignment="1">
      <alignment horizontal="center"/>
    </xf>
    <xf numFmtId="10" fontId="0" fillId="18" borderId="1" xfId="1" applyNumberFormat="1" applyFont="1" applyFill="1" applyBorder="1" applyAlignment="1">
      <alignment horizontal="center"/>
    </xf>
    <xf numFmtId="10" fontId="0" fillId="18" borderId="1" xfId="0" applyNumberForma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19" borderId="0" xfId="0" applyFont="1" applyFill="1" applyAlignment="1">
      <alignment horizontal="center"/>
    </xf>
    <xf numFmtId="0" fontId="4" fillId="2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/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21" borderId="1" xfId="0" applyFill="1" applyBorder="1"/>
    <xf numFmtId="0" fontId="0" fillId="21" borderId="1" xfId="0" applyFill="1" applyBorder="1" applyAlignment="1">
      <alignment horizontal="center" vertical="center"/>
    </xf>
    <xf numFmtId="10" fontId="13" fillId="21" borderId="1" xfId="0" applyNumberFormat="1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/>
    </xf>
    <xf numFmtId="0" fontId="3" fillId="5" borderId="3" xfId="0" applyFont="1" applyFill="1" applyBorder="1" applyAlignment="1">
      <alignment horizontal="center" vertical="center" wrapText="1"/>
    </xf>
    <xf numFmtId="0" fontId="12" fillId="5" borderId="13" xfId="0" applyFont="1" applyFill="1" applyBorder="1" applyAlignment="1">
      <alignment horizontal="center" vertical="center" wrapText="1"/>
    </xf>
    <xf numFmtId="0" fontId="10" fillId="7" borderId="0" xfId="0" applyFont="1" applyFill="1" applyAlignment="1">
      <alignment horizontal="center"/>
    </xf>
    <xf numFmtId="0" fontId="11" fillId="7" borderId="0" xfId="0" applyFont="1" applyFill="1" applyAlignment="1">
      <alignment horizontal="center"/>
    </xf>
    <xf numFmtId="0" fontId="3" fillId="5" borderId="3" xfId="0" applyFont="1" applyFill="1" applyBorder="1" applyAlignment="1">
      <alignment horizontal="center" vertical="center"/>
    </xf>
    <xf numFmtId="0" fontId="4" fillId="12" borderId="28" xfId="0" applyFont="1" applyFill="1" applyBorder="1" applyAlignment="1">
      <alignment horizontal="center" vertical="center"/>
    </xf>
    <xf numFmtId="0" fontId="4" fillId="12" borderId="29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12" fillId="8" borderId="13" xfId="0" applyFont="1" applyFill="1" applyBorder="1" applyAlignment="1">
      <alignment horizontal="center" vertical="center"/>
    </xf>
    <xf numFmtId="0" fontId="12" fillId="8" borderId="13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12" fillId="5" borderId="14" xfId="0" applyFont="1" applyFill="1" applyBorder="1" applyAlignment="1">
      <alignment horizontal="center" vertical="center" wrapText="1"/>
    </xf>
    <xf numFmtId="0" fontId="12" fillId="5" borderId="26" xfId="0" applyFont="1" applyFill="1" applyBorder="1" applyAlignment="1">
      <alignment horizontal="center" vertical="center" wrapText="1"/>
    </xf>
    <xf numFmtId="0" fontId="12" fillId="5" borderId="27" xfId="0" applyFont="1" applyFill="1" applyBorder="1" applyAlignment="1">
      <alignment horizontal="center" vertical="center" wrapText="1"/>
    </xf>
    <xf numFmtId="0" fontId="12" fillId="3" borderId="13" xfId="0" applyFont="1" applyFill="1" applyBorder="1" applyAlignment="1">
      <alignment horizontal="center" vertical="center" wrapText="1"/>
    </xf>
    <xf numFmtId="0" fontId="12" fillId="9" borderId="13" xfId="0" applyFont="1" applyFill="1" applyBorder="1" applyAlignment="1">
      <alignment horizontal="center" vertical="center" wrapText="1"/>
    </xf>
    <xf numFmtId="0" fontId="4" fillId="0" borderId="1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14" fillId="0" borderId="0" xfId="0" applyFont="1" applyAlignment="1">
      <alignment horizontal="left"/>
    </xf>
    <xf numFmtId="0" fontId="12" fillId="11" borderId="1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4" fillId="0" borderId="0" xfId="0" applyFont="1" applyAlignment="1">
      <alignment horizontal="center" wrapText="1"/>
    </xf>
    <xf numFmtId="0" fontId="1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11" fillId="7" borderId="0" xfId="0" applyFont="1" applyFill="1" applyAlignment="1">
      <alignment horizontal="center" vertical="top" wrapText="1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12" fillId="8" borderId="30" xfId="0" applyFont="1" applyFill="1" applyBorder="1" applyAlignment="1">
      <alignment horizontal="center" vertical="center"/>
    </xf>
    <xf numFmtId="0" fontId="12" fillId="8" borderId="31" xfId="0" applyFont="1" applyFill="1" applyBorder="1" applyAlignment="1">
      <alignment horizontal="center" vertical="center"/>
    </xf>
    <xf numFmtId="0" fontId="12" fillId="8" borderId="32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 vertical="center" wrapText="1"/>
    </xf>
    <xf numFmtId="0" fontId="12" fillId="8" borderId="31" xfId="0" applyFont="1" applyFill="1" applyBorder="1" applyAlignment="1">
      <alignment horizontal="center" vertical="center" wrapText="1"/>
    </xf>
    <xf numFmtId="0" fontId="12" fillId="8" borderId="32" xfId="0" applyFont="1" applyFill="1" applyBorder="1" applyAlignment="1">
      <alignment horizontal="center" vertical="center" wrapText="1"/>
    </xf>
    <xf numFmtId="0" fontId="12" fillId="9" borderId="30" xfId="0" applyFont="1" applyFill="1" applyBorder="1" applyAlignment="1">
      <alignment horizontal="center" vertical="center" wrapText="1"/>
    </xf>
    <xf numFmtId="0" fontId="12" fillId="9" borderId="31" xfId="0" applyFont="1" applyFill="1" applyBorder="1" applyAlignment="1">
      <alignment horizontal="center" vertical="center" wrapText="1"/>
    </xf>
    <xf numFmtId="0" fontId="12" fillId="9" borderId="32" xfId="0" applyFont="1" applyFill="1" applyBorder="1" applyAlignment="1">
      <alignment horizontal="center" vertical="center" wrapText="1"/>
    </xf>
    <xf numFmtId="0" fontId="12" fillId="5" borderId="30" xfId="0" applyFont="1" applyFill="1" applyBorder="1" applyAlignment="1">
      <alignment horizontal="center" vertical="center" wrapText="1"/>
    </xf>
    <xf numFmtId="0" fontId="12" fillId="5" borderId="31" xfId="0" applyFont="1" applyFill="1" applyBorder="1" applyAlignment="1">
      <alignment horizontal="center" vertical="center" wrapText="1"/>
    </xf>
    <xf numFmtId="0" fontId="12" fillId="5" borderId="32" xfId="0" applyFont="1" applyFill="1" applyBorder="1" applyAlignment="1">
      <alignment horizontal="center" vertical="center" wrapText="1"/>
    </xf>
    <xf numFmtId="0" fontId="12" fillId="3" borderId="30" xfId="0" applyFont="1" applyFill="1" applyBorder="1" applyAlignment="1">
      <alignment horizontal="center" vertical="center" wrapText="1"/>
    </xf>
    <xf numFmtId="0" fontId="12" fillId="3" borderId="31" xfId="0" applyFont="1" applyFill="1" applyBorder="1" applyAlignment="1">
      <alignment horizontal="center" vertical="center" wrapText="1"/>
    </xf>
    <xf numFmtId="0" fontId="12" fillId="3" borderId="32" xfId="0" applyFont="1" applyFill="1" applyBorder="1" applyAlignment="1">
      <alignment horizontal="center" vertical="center" wrapText="1"/>
    </xf>
    <xf numFmtId="0" fontId="12" fillId="11" borderId="30" xfId="0" applyFont="1" applyFill="1" applyBorder="1" applyAlignment="1">
      <alignment horizontal="center" vertical="center" wrapText="1"/>
    </xf>
    <xf numFmtId="0" fontId="12" fillId="11" borderId="31" xfId="0" applyFont="1" applyFill="1" applyBorder="1" applyAlignment="1">
      <alignment horizontal="center" vertical="center" wrapText="1"/>
    </xf>
    <xf numFmtId="0" fontId="12" fillId="11" borderId="32" xfId="0" applyFont="1" applyFill="1" applyBorder="1" applyAlignment="1">
      <alignment horizontal="center" vertical="center" wrapText="1"/>
    </xf>
    <xf numFmtId="0" fontId="4" fillId="12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4" fillId="17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/>
    </xf>
    <xf numFmtId="0" fontId="12" fillId="9" borderId="33" xfId="0" applyFont="1" applyFill="1" applyBorder="1" applyAlignment="1">
      <alignment horizontal="center" vertical="center" wrapText="1"/>
    </xf>
    <xf numFmtId="0" fontId="12" fillId="9" borderId="34" xfId="0" applyFont="1" applyFill="1" applyBorder="1" applyAlignment="1">
      <alignment horizontal="center" vertical="center" wrapText="1"/>
    </xf>
    <xf numFmtId="0" fontId="12" fillId="9" borderId="35" xfId="0" applyFont="1" applyFill="1" applyBorder="1" applyAlignment="1">
      <alignment horizontal="center" vertical="center" wrapText="1"/>
    </xf>
    <xf numFmtId="0" fontId="12" fillId="9" borderId="36" xfId="0" applyFont="1" applyFill="1" applyBorder="1" applyAlignment="1">
      <alignment horizontal="center" vertical="center" wrapText="1"/>
    </xf>
    <xf numFmtId="0" fontId="12" fillId="9" borderId="0" xfId="0" applyFont="1" applyFill="1" applyAlignment="1">
      <alignment horizontal="center" vertical="center" wrapText="1"/>
    </xf>
    <xf numFmtId="0" fontId="12" fillId="9" borderId="37" xfId="0" applyFont="1" applyFill="1" applyBorder="1" applyAlignment="1">
      <alignment horizontal="center" vertical="center" wrapText="1"/>
    </xf>
    <xf numFmtId="0" fontId="12" fillId="9" borderId="38" xfId="0" applyFont="1" applyFill="1" applyBorder="1" applyAlignment="1">
      <alignment horizontal="center" vertical="center" wrapText="1"/>
    </xf>
    <xf numFmtId="0" fontId="12" fillId="9" borderId="39" xfId="0" applyFont="1" applyFill="1" applyBorder="1" applyAlignment="1">
      <alignment horizontal="center" vertical="center" wrapText="1"/>
    </xf>
    <xf numFmtId="0" fontId="12" fillId="9" borderId="40" xfId="0" applyFont="1" applyFill="1" applyBorder="1" applyAlignment="1">
      <alignment horizontal="center" vertical="center" wrapText="1"/>
    </xf>
    <xf numFmtId="0" fontId="12" fillId="5" borderId="33" xfId="0" applyFont="1" applyFill="1" applyBorder="1" applyAlignment="1">
      <alignment horizontal="center" vertical="center" wrapText="1"/>
    </xf>
    <xf numFmtId="0" fontId="12" fillId="5" borderId="34" xfId="0" applyFont="1" applyFill="1" applyBorder="1" applyAlignment="1">
      <alignment horizontal="center" vertical="center" wrapText="1"/>
    </xf>
    <xf numFmtId="0" fontId="12" fillId="5" borderId="35" xfId="0" applyFont="1" applyFill="1" applyBorder="1" applyAlignment="1">
      <alignment horizontal="center" vertical="center" wrapText="1"/>
    </xf>
    <xf numFmtId="0" fontId="12" fillId="5" borderId="36" xfId="0" applyFont="1" applyFill="1" applyBorder="1" applyAlignment="1">
      <alignment horizontal="center" vertical="center" wrapText="1"/>
    </xf>
    <xf numFmtId="0" fontId="12" fillId="5" borderId="0" xfId="0" applyFont="1" applyFill="1" applyAlignment="1">
      <alignment horizontal="center" vertical="center" wrapText="1"/>
    </xf>
    <xf numFmtId="0" fontId="12" fillId="5" borderId="37" xfId="0" applyFont="1" applyFill="1" applyBorder="1" applyAlignment="1">
      <alignment horizontal="center" vertical="center" wrapText="1"/>
    </xf>
    <xf numFmtId="0" fontId="12" fillId="5" borderId="38" xfId="0" applyFont="1" applyFill="1" applyBorder="1" applyAlignment="1">
      <alignment horizontal="center" vertical="center" wrapText="1"/>
    </xf>
    <xf numFmtId="0" fontId="12" fillId="5" borderId="39" xfId="0" applyFont="1" applyFill="1" applyBorder="1" applyAlignment="1">
      <alignment horizontal="center" vertical="center" wrapText="1"/>
    </xf>
    <xf numFmtId="0" fontId="12" fillId="5" borderId="40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11" fillId="7" borderId="0" xfId="0" applyFont="1" applyFill="1" applyAlignment="1">
      <alignment horizontal="center" vertical="top"/>
    </xf>
    <xf numFmtId="0" fontId="12" fillId="9" borderId="1" xfId="0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4" borderId="0" xfId="0" applyFont="1" applyFill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0" xfId="0" applyFont="1" applyFill="1"/>
    <xf numFmtId="0" fontId="0" fillId="0" borderId="0" xfId="0" applyNumberFormat="1"/>
  </cellXfs>
  <cellStyles count="3">
    <cellStyle name="Hyperlink" xfId="2" builtinId="8"/>
    <cellStyle name="Normal" xfId="0" builtinId="0"/>
    <cellStyle name="Percent" xfId="1" builtinId="5"/>
  </cellStyles>
  <dxfs count="21"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0" tint="-4.9989318521683403E-2"/>
        </patternFill>
      </fill>
    </dxf>
  </dxfs>
  <tableStyles count="0" defaultTableStyle="TableStyleMedium2" defaultPivotStyle="PivotStyleLight16"/>
  <colors>
    <mruColors>
      <color rgb="FFFCA79E"/>
      <color rgb="FFF95A49"/>
      <color rgb="FFEF1D07"/>
      <color rgb="FFF85124"/>
      <color rgb="FFFFB9B9"/>
      <color rgb="FFFD0701"/>
      <color rgb="FFF75311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76159230096238"/>
          <c:y val="0.13930555555555557"/>
          <c:w val="0.85334951881014875"/>
          <c:h val="0.5955719597550306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9.1954022988505746E-2</c:v>
                </c:pt>
                <c:pt idx="1">
                  <c:v>6.5868263473053898E-2</c:v>
                </c:pt>
                <c:pt idx="2">
                  <c:v>2.9197080291970802E-2</c:v>
                </c:pt>
                <c:pt idx="3">
                  <c:v>0.14207650273224043</c:v>
                </c:pt>
                <c:pt idx="4">
                  <c:v>0.17560975609756097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02-4CCA-88A8-A38842401CD3}"/>
            </c:ext>
          </c:extLst>
        </c:ser>
        <c:ser>
          <c:idx val="4"/>
          <c:order val="4"/>
          <c:tx>
            <c:strRef>
              <c:f>Sheet1!$F$5</c:f>
              <c:strCache>
                <c:ptCount val="1"/>
                <c:pt idx="0">
                  <c:v>PS/RE (%) (Target 80%)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Sheet1!$F$6:$F$10</c:f>
              <c:numCache>
                <c:formatCode>0.00%</c:formatCode>
                <c:ptCount val="5"/>
                <c:pt idx="0">
                  <c:v>0.515625</c:v>
                </c:pt>
                <c:pt idx="1">
                  <c:v>0.84967320261437906</c:v>
                </c:pt>
                <c:pt idx="2">
                  <c:v>0.76</c:v>
                </c:pt>
                <c:pt idx="3">
                  <c:v>0.65161290322580645</c:v>
                </c:pt>
                <c:pt idx="4">
                  <c:v>0.76582278481012656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02-4CCA-88A8-A38842401CD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92802208"/>
        <c:axId val="4927939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87</c:v>
                      </c:pt>
                      <c:pt idx="1">
                        <c:v>167</c:v>
                      </c:pt>
                      <c:pt idx="2">
                        <c:v>137</c:v>
                      </c:pt>
                      <c:pt idx="3">
                        <c:v>183</c:v>
                      </c:pt>
                      <c:pt idx="4">
                        <c:v>205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802-4CCA-88A8-A38842401CD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8</c:v>
                      </c:pt>
                      <c:pt idx="1">
                        <c:v>11</c:v>
                      </c:pt>
                      <c:pt idx="2">
                        <c:v>4</c:v>
                      </c:pt>
                      <c:pt idx="3">
                        <c:v>26</c:v>
                      </c:pt>
                      <c:pt idx="4">
                        <c:v>36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802-4CCA-88A8-A38842401CD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33</c:v>
                      </c:pt>
                      <c:pt idx="1">
                        <c:v>130</c:v>
                      </c:pt>
                      <c:pt idx="2">
                        <c:v>95</c:v>
                      </c:pt>
                      <c:pt idx="3">
                        <c:v>101</c:v>
                      </c:pt>
                      <c:pt idx="4">
                        <c:v>121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802-4CCA-88A8-A38842401CD3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0.6470588235294118</c:v>
                      </c:pt>
                      <c:pt idx="1">
                        <c:v>0.9285714285714286</c:v>
                      </c:pt>
                      <c:pt idx="2">
                        <c:v>0.90476190476190477</c:v>
                      </c:pt>
                      <c:pt idx="3">
                        <c:v>0.71631205673758869</c:v>
                      </c:pt>
                      <c:pt idx="4">
                        <c:v>0.93798449612403101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802-4CCA-88A8-A38842401CD3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1</c:v>
                      </c:pt>
                      <c:pt idx="1">
                        <c:v>0.97014925373134331</c:v>
                      </c:pt>
                      <c:pt idx="2">
                        <c:v>1</c:v>
                      </c:pt>
                      <c:pt idx="3">
                        <c:v>0.84466019417475724</c:v>
                      </c:pt>
                      <c:pt idx="4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802-4CCA-88A8-A38842401CD3}"/>
                  </c:ext>
                </c:extLst>
              </c15:ser>
            </c15:filteredBarSeries>
          </c:ext>
        </c:extLst>
      </c:barChart>
      <c:catAx>
        <c:axId val="49280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93928"/>
        <c:crosses val="autoZero"/>
        <c:auto val="1"/>
        <c:lblAlgn val="ctr"/>
        <c:lblOffset val="100"/>
        <c:noMultiLvlLbl val="0"/>
      </c:catAx>
      <c:valAx>
        <c:axId val="49279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80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9.1954022988505746E-2</c:v>
                </c:pt>
                <c:pt idx="1">
                  <c:v>6.5868263473053898E-2</c:v>
                </c:pt>
                <c:pt idx="2">
                  <c:v>2.9197080291970802E-2</c:v>
                </c:pt>
                <c:pt idx="3">
                  <c:v>0.14207650273224043</c:v>
                </c:pt>
                <c:pt idx="4">
                  <c:v>0.17560975609756097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9F-49AD-83CC-B64FA3F8B061}"/>
            </c:ext>
          </c:extLst>
        </c:ser>
        <c:ser>
          <c:idx val="5"/>
          <c:order val="5"/>
          <c:tx>
            <c:strRef>
              <c:f>Sheet1!$G$5</c:f>
              <c:strCache>
                <c:ptCount val="1"/>
                <c:pt idx="0">
                  <c:v>PS/PI  (%) (Target 88%)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Sheet1!$G$6:$G$10</c:f>
              <c:numCache>
                <c:formatCode>0.00%</c:formatCode>
                <c:ptCount val="5"/>
                <c:pt idx="0">
                  <c:v>0.6470588235294118</c:v>
                </c:pt>
                <c:pt idx="1">
                  <c:v>0.9285714285714286</c:v>
                </c:pt>
                <c:pt idx="2">
                  <c:v>0.90476190476190477</c:v>
                </c:pt>
                <c:pt idx="3">
                  <c:v>0.71631205673758869</c:v>
                </c:pt>
                <c:pt idx="4">
                  <c:v>0.93798449612403101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9F-49AD-83CC-B64FA3F8B0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87</c:v>
                      </c:pt>
                      <c:pt idx="1">
                        <c:v>167</c:v>
                      </c:pt>
                      <c:pt idx="2">
                        <c:v>137</c:v>
                      </c:pt>
                      <c:pt idx="3">
                        <c:v>183</c:v>
                      </c:pt>
                      <c:pt idx="4">
                        <c:v>205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79F-49AD-83CC-B64FA3F8B06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8</c:v>
                      </c:pt>
                      <c:pt idx="1">
                        <c:v>11</c:v>
                      </c:pt>
                      <c:pt idx="2">
                        <c:v>4</c:v>
                      </c:pt>
                      <c:pt idx="3">
                        <c:v>26</c:v>
                      </c:pt>
                      <c:pt idx="4">
                        <c:v>36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79F-49AD-83CC-B64FA3F8B06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33</c:v>
                      </c:pt>
                      <c:pt idx="1">
                        <c:v>130</c:v>
                      </c:pt>
                      <c:pt idx="2">
                        <c:v>95</c:v>
                      </c:pt>
                      <c:pt idx="3">
                        <c:v>101</c:v>
                      </c:pt>
                      <c:pt idx="4">
                        <c:v>121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79F-49AD-83CC-B64FA3F8B061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0.515625</c:v>
                      </c:pt>
                      <c:pt idx="1">
                        <c:v>0.84967320261437906</c:v>
                      </c:pt>
                      <c:pt idx="2">
                        <c:v>0.76</c:v>
                      </c:pt>
                      <c:pt idx="3">
                        <c:v>0.65161290322580645</c:v>
                      </c:pt>
                      <c:pt idx="4">
                        <c:v>0.76582278481012656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79F-49AD-83CC-B64FA3F8B06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1</c:v>
                      </c:pt>
                      <c:pt idx="1">
                        <c:v>0.97014925373134331</c:v>
                      </c:pt>
                      <c:pt idx="2">
                        <c:v>1</c:v>
                      </c:pt>
                      <c:pt idx="3">
                        <c:v>0.84466019417475724</c:v>
                      </c:pt>
                      <c:pt idx="4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79F-49AD-83CC-B64FA3F8B061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TTI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9.1954022988505746E-2</c:v>
                </c:pt>
                <c:pt idx="1">
                  <c:v>6.5868263473053898E-2</c:v>
                </c:pt>
                <c:pt idx="2">
                  <c:v>2.9197080291970802E-2</c:v>
                </c:pt>
                <c:pt idx="3">
                  <c:v>0.14207650273224043</c:v>
                </c:pt>
                <c:pt idx="4">
                  <c:v>0.17560975609756097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B-4AE3-9958-7F9DFAF6C386}"/>
            </c:ext>
          </c:extLst>
        </c:ser>
        <c:ser>
          <c:idx val="6"/>
          <c:order val="6"/>
          <c:tx>
            <c:strRef>
              <c:f>Sheet1!$H$5</c:f>
              <c:strCache>
                <c:ptCount val="1"/>
                <c:pt idx="0">
                  <c:v>TTI COMPLY  1X 24  (%) (Target 85%)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  <c:extLst xmlns:c15="http://schemas.microsoft.com/office/drawing/2012/chart"/>
            </c:strRef>
          </c:cat>
          <c:val>
            <c:numRef>
              <c:f>Sheet1!$H$6:$H$10</c:f>
              <c:numCache>
                <c:formatCode>0.00%</c:formatCode>
                <c:ptCount val="5"/>
                <c:pt idx="0">
                  <c:v>1</c:v>
                </c:pt>
                <c:pt idx="1">
                  <c:v>0.97014925373134331</c:v>
                </c:pt>
                <c:pt idx="2">
                  <c:v>1</c:v>
                </c:pt>
                <c:pt idx="3">
                  <c:v>0.84466019417475724</c:v>
                </c:pt>
                <c:pt idx="4">
                  <c:v>1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6-EC9B-4AE3-9958-7F9DFAF6C38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87</c:v>
                      </c:pt>
                      <c:pt idx="1">
                        <c:v>167</c:v>
                      </c:pt>
                      <c:pt idx="2">
                        <c:v>137</c:v>
                      </c:pt>
                      <c:pt idx="3">
                        <c:v>183</c:v>
                      </c:pt>
                      <c:pt idx="4">
                        <c:v>205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EC9B-4AE3-9958-7F9DFAF6C38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8</c:v>
                      </c:pt>
                      <c:pt idx="1">
                        <c:v>11</c:v>
                      </c:pt>
                      <c:pt idx="2">
                        <c:v>4</c:v>
                      </c:pt>
                      <c:pt idx="3">
                        <c:v>26</c:v>
                      </c:pt>
                      <c:pt idx="4">
                        <c:v>36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9B-4AE3-9958-7F9DFAF6C38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33</c:v>
                      </c:pt>
                      <c:pt idx="1">
                        <c:v>130</c:v>
                      </c:pt>
                      <c:pt idx="2">
                        <c:v>95</c:v>
                      </c:pt>
                      <c:pt idx="3">
                        <c:v>101</c:v>
                      </c:pt>
                      <c:pt idx="4">
                        <c:v>121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C9B-4AE3-9958-7F9DFAF6C38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0.515625</c:v>
                      </c:pt>
                      <c:pt idx="1">
                        <c:v>0.84967320261437906</c:v>
                      </c:pt>
                      <c:pt idx="2">
                        <c:v>0.76</c:v>
                      </c:pt>
                      <c:pt idx="3">
                        <c:v>0.65161290322580645</c:v>
                      </c:pt>
                      <c:pt idx="4">
                        <c:v>0.76582278481012656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9B-4AE3-9958-7F9DFAF6C38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0.6470588235294118</c:v>
                      </c:pt>
                      <c:pt idx="1">
                        <c:v>0.9285714285714286</c:v>
                      </c:pt>
                      <c:pt idx="2">
                        <c:v>0.90476190476190477</c:v>
                      </c:pt>
                      <c:pt idx="3">
                        <c:v>0.71631205673758869</c:v>
                      </c:pt>
                      <c:pt idx="4">
                        <c:v>0.93798449612403101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C9B-4AE3-9958-7F9DFAF6C386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38101</xdr:colOff>
      <xdr:row>13</xdr:row>
      <xdr:rowOff>14287</xdr:rowOff>
    </xdr:from>
    <xdr:to>
      <xdr:col>3</xdr:col>
      <xdr:colOff>676276</xdr:colOff>
      <xdr:row>25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52C87-4D66-4AD8-4096-63AD961B8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719138</xdr:colOff>
      <xdr:row>13</xdr:row>
      <xdr:rowOff>4762</xdr:rowOff>
    </xdr:from>
    <xdr:to>
      <xdr:col>7</xdr:col>
      <xdr:colOff>962026</xdr:colOff>
      <xdr:row>25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802B1-BAAC-280A-87E7-4BB0C0FF5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1019175</xdr:colOff>
      <xdr:row>13</xdr:row>
      <xdr:rowOff>0</xdr:rowOff>
    </xdr:from>
    <xdr:to>
      <xdr:col>13</xdr:col>
      <xdr:colOff>381000</xdr:colOff>
      <xdr:row>25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28E911-7EB5-4A39-9A96-CC2C3C58C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COBA\data%204%20agustus%202026.xlsx" TargetMode="External"/><Relationship Id="rId1" Type="http://schemas.openxmlformats.org/officeDocument/2006/relationships/externalLinkPath" Target="/COBA/data%204%20agustus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 MTD"/>
      <sheetName val="HARIAN"/>
      <sheetName val="LAPORAN"/>
      <sheetName val="Sheet4"/>
      <sheetName val="LOOKUP  telda"/>
      <sheetName val="COPY DATA XPRO"/>
      <sheetName val="Sheet3"/>
      <sheetName val="DATA DETAIL"/>
      <sheetName val="Sheet2"/>
      <sheetName val="Sheet5"/>
    </sheetNames>
    <sheetDataSet>
      <sheetData sheetId="0"/>
      <sheetData sheetId="1"/>
      <sheetData sheetId="2">
        <row r="1">
          <cell r="C1" t="str">
            <v xml:space="preserve">PROVISIONING NEW SALES INDIBIZ TR3 JBN MTD H-1  2026-08-06 </v>
          </cell>
        </row>
        <row r="9">
          <cell r="C9" t="str">
            <v>BALI</v>
          </cell>
        </row>
        <row r="10">
          <cell r="C10" t="str">
            <v>JATIM BARAT</v>
          </cell>
        </row>
        <row r="11">
          <cell r="C11" t="str">
            <v>JATIM TIMUR</v>
          </cell>
        </row>
        <row r="12">
          <cell r="C12" t="str">
            <v>NUSA TENGGARA</v>
          </cell>
        </row>
        <row r="13">
          <cell r="C13" t="str">
            <v>SURAMADU</v>
          </cell>
        </row>
        <row r="14">
          <cell r="C14" t="str">
            <v>TOTAL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OME" refreshedDate="46275.499046064811" createdVersion="6" refreshedVersion="8" minRefreshableVersion="3" recordCount="5978" xr:uid="{00000000-000A-0000-FFFF-FFFF01000000}">
  <cacheSource type="worksheet">
    <worksheetSource ref="A1:BI1048576" sheet="DATA DETAIL"/>
  </cacheSource>
  <cacheFields count="61">
    <cacheField name="NOMOR" numFmtId="0">
      <sharedItems containsString="0" containsBlank="1" containsNumber="1" containsInteger="1" minValue="1" maxValue="1172"/>
    </cacheField>
    <cacheField name="ORDER_ID" numFmtId="0">
      <sharedItems containsString="0" containsBlank="1" containsNumber="1" containsInteger="1" minValue="1002564024" maxValue="1002579672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SOLO JATENG TIMUR"/>
        <s v="JATIM TIMUR"/>
        <s v="JATIM BARAT"/>
        <s v="YOGYA JATENG SELATAN"/>
        <s v="BALI"/>
        <s v="SEMARANG JATENG UTARA"/>
        <s v="SURAMADU"/>
        <s v="NUSA TENGGARA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/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09-01T07:29:56" maxDate="2026-09-09T19:53:56"/>
    </cacheField>
    <cacheField name="LAST_UPDATED_DATE" numFmtId="0">
      <sharedItems containsNonDate="0" containsDate="1" containsString="0" containsBlank="1" minDate="2026-09-01T09:52:13" maxDate="2026-09-10T11:24:31"/>
    </cacheField>
    <cacheField name="NCLI" numFmtId="0">
      <sharedItems containsString="0" containsBlank="1" containsNumber="1" containsInteger="1" minValue="18307703" maxValue="69387234"/>
    </cacheField>
    <cacheField name="POTS" numFmtId="0">
      <sharedItems containsBlank="1" containsMixedTypes="1" containsNumber="1" containsInteger="1" minValue="2716008068" maxValue="3763531167"/>
    </cacheField>
    <cacheField name="SPEEDY" numFmtId="0">
      <sharedItems containsString="0" containsBlank="1" containsNumber="1" containsInteger="1" minValue="-152632207018" maxValue="172620205090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824617385864" maxValue="124.8955277"/>
    </cacheField>
    <cacheField name="GPS_LATITUDE" numFmtId="0">
      <sharedItems containsString="0" containsBlank="1" containsNumber="1" minValue="-10.751958999999999" maxValue="-6.1670089767355103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Date="1" containsBlank="1" containsMixedTypes="1" minDate="1970-01-01T00:00:00" maxDate="1970-01-02T00:00:00"/>
    </cacheField>
    <cacheField name="USER_ID_TL" numFmtId="0">
      <sharedItems containsBlank="1"/>
    </cacheField>
    <cacheField name="TGL_COMMENT" numFmtId="0">
      <sharedItems containsNonDate="0" containsDate="1" containsString="0" containsBlank="1" minDate="2026-01-09T07:39:56" maxDate="2026-09-09T19:54:56"/>
    </cacheField>
    <cacheField name="TANGGAL_MANJA" numFmtId="0">
      <sharedItems containsNonDate="0" containsDate="1" containsString="0" containsBlank="1" minDate="2026-08-22T00:00:00" maxDate="2026-09-16T11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0901" maxValue="20260910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09-16T11:00:00"/>
    </cacheField>
    <cacheField name="DETAIL_MANJA" numFmtId="0">
      <sharedItems containsDate="1" containsBlank="1" containsMixedTypes="1" minDate="1970-01-01T00:00:00" maxDate="1970-01-02T00:00:00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9" maxValue="9"/>
    </cacheField>
    <cacheField name="TANGGAL" numFmtId="0">
      <sharedItems containsString="0" containsBlank="1" containsNumber="1" containsInteger="1" minValue="1" maxValue="10"/>
    </cacheField>
    <cacheField name="PS 1" numFmtId="0">
      <sharedItems containsDate="1" containsBlank="1" containsMixedTypes="1" minDate="2026-09-01T00:00:00" maxDate="2026-09-11T00:00:00"/>
    </cacheField>
    <cacheField name="CEK" numFmtId="0">
      <sharedItems containsBlank="1" containsMixedTypes="1" containsNumber="1" minValue="-7.3333333333357587" maxValue="46273"/>
    </cacheField>
    <cacheField name="HASIL" numFmtId="0">
      <sharedItems containsBlank="1" count="4">
        <e v="#NUM!"/>
        <s v="COMPLY"/>
        <s v="NOT COMPLY"/>
        <m/>
      </sharedItems>
    </cacheField>
    <cacheField name="TELDA" numFmtId="0">
      <sharedItems containsBlank="1" count="111">
        <e v="#N/A"/>
        <s v="SIDOARJO"/>
        <s v="PONOROGO"/>
        <s v="MOJOKERTO"/>
        <s v="TABANAN"/>
        <s v="PASURUAN"/>
        <s v="KLUNGKUNG"/>
        <s v="JEMBER"/>
        <s v="SURABAYA SELATAN"/>
        <s v="UBUNG"/>
        <s v="MADURA"/>
        <s v="BOJONEGORO"/>
        <s v="KEDIRI"/>
        <s v="SINGARAJA"/>
        <s v="MAUMERE"/>
        <s v="MATARAM"/>
        <s v="MADIUN"/>
        <s v="SUMBAWA"/>
        <s v="SANUR"/>
        <s v="LABOAN BAJO"/>
        <s v="SELONG"/>
        <s v="BLITAR"/>
        <s v="SURABAYA UTARA"/>
        <s v="GRESIK"/>
        <s v="BIMA"/>
        <s v="NGANJUK"/>
        <s v="JIMBARAN"/>
        <s v="PROBOLINGGO"/>
        <s v="MALANG"/>
        <s v="KUPANG"/>
        <s v="BATU"/>
        <s v="ENDE"/>
        <s v="ATAMBUA"/>
        <s v="GIANYAR"/>
        <s v="BANYUWANGI"/>
        <s v="WAINGAPU"/>
        <m/>
        <s v="JOMBANG" u="1"/>
        <s v="INNER - JATIM TIMUR" u="1"/>
        <s v="TUBAN" u="1"/>
        <s v="LOMBOK BARAT TENGAH" u="1"/>
        <s v="BANGKALAN" u="1"/>
        <s v="KETINTANG" u="1"/>
        <s v="KEPANJEN" u="1"/>
        <s v="KENJERAN" u="1"/>
        <s v="PAMEKASAN" u="1"/>
        <s v="LUMAJANG" u="1"/>
        <s v="MANYAR" u="1"/>
        <s v="TANDES" u="1"/>
        <s v="LAMONGAN" u="1"/>
        <s v="LOMBOK TIMUR UTARA" u="1"/>
        <s v="TRENGGALEK" u="1"/>
        <s v="SITUBONDO" u="1"/>
        <s v="TULUNGAGUNG" u="1"/>
        <s v="INNER - NUSA TENGGARA" u="1"/>
        <s v="NGAWI" u="1"/>
        <s v="BONDOWOSO" u="1"/>
        <s v="JEMBRANA" u="1"/>
        <s v="WAIKABUBAK" u="1"/>
        <s v="TELDA JEMBER" u="1"/>
        <s v="TELDA SITUBONDO" u="1"/>
        <s v="TELDA LOMBOK TIMUR UTARA" u="1"/>
        <s v="INNER SIDOARJO" u="1"/>
        <s v="TELDA TRENGGALEK" u="1"/>
        <s v="TELDA LABUAN BAJO" u="1"/>
        <s v="TELDA TUBAN" u="1"/>
        <s v="TELDA TABANAN" u="1"/>
        <s v="TELDA PASURUAN" u="1"/>
        <s v="TELDA NGAWI" u="1"/>
        <s v="TELDA PROBOLINGGO" u="1"/>
        <s v="TELDA MANYAR" u="1"/>
        <s v="TELDA JOMBANG" u="1"/>
        <s v="TELDA PONOROGO" u="1"/>
        <s v="TELDA BANYUWANGI" u="1"/>
        <s v="TELDA BIMA" u="1"/>
        <s v="TELDA WAIKABUBAK" u="1"/>
        <s v="TELDA KUPANG" u="1"/>
        <s v="TELDA MOJOKERTO" u="1"/>
        <s v="TELDA LAMONGAN" u="1"/>
        <s v="TELDA UBUNG" u="1"/>
        <s v="TELDA SINGARAJA" u="1"/>
        <s v="TELDA BATU" u="1"/>
        <s v="TELDA BOJONEGORO" u="1"/>
        <s v="TELDA BANGKALAN" u="1"/>
        <s v="TELDA KENJERAN" u="1"/>
        <s v="TELDA SANUR" u="1"/>
        <s v="TELDA GRESIK" u="1"/>
        <s v="TELDA ATAMBUA" u="1"/>
        <s v="TELDA KEDIRI" u="1"/>
        <s v="TELDA BLITAR" u="1"/>
        <s v="TELDA NGANJUK" u="1"/>
        <s v="TELDA BONDOWOSO" u="1"/>
        <s v="TELDA ENDE" u="1"/>
        <s v="TELDA WAINGAPU" u="1"/>
        <s v="INNER MATARAM" u="1"/>
        <s v="LABUAN BAJO" u="1"/>
        <s v="TELDA INNER MATARAM" u="1"/>
        <s v="TELDA KETINTANG" u="1"/>
        <s v="TELDA MAUMERE" u="1"/>
        <s v="TELDA SUMBAWA" u="1"/>
        <s v="TELDA KEPANJEN" u="1"/>
        <s v="TELDA JIMBARAN" u="1"/>
        <s v="TELDA MADIUN" u="1"/>
        <s v="TELDA INNER SIDOARJO" u="1"/>
        <s v="TELDA KLUNGKUNG" u="1"/>
        <s v="TELDA TANDES" u="1"/>
        <s v="TELDA LUMAJANG" u="1"/>
        <s v="TELDA TULUNGAGUNG" u="1"/>
        <s v="TELDA LOMBOK BARAT TENGAH" u="1"/>
        <s v="TELDA GIANYAR" u="1"/>
        <s v="TELDA PAMEKASAN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OME" refreshedDate="46275.499047916666" createdVersion="6" refreshedVersion="8" minRefreshableVersion="3" recordCount="5978" xr:uid="{00000000-000A-0000-FFFF-FFFF00000000}">
  <cacheSource type="worksheet">
    <worksheetSource ref="A1:BH1048576" sheet="DATA DETAIL"/>
  </cacheSource>
  <cacheFields count="60">
    <cacheField name="NOMOR" numFmtId="0">
      <sharedItems containsString="0" containsBlank="1" containsNumber="1" containsInteger="1" minValue="1" maxValue="1172"/>
    </cacheField>
    <cacheField name="ORDER_ID" numFmtId="0">
      <sharedItems containsString="0" containsBlank="1" containsNumber="1" containsInteger="1" minValue="1002564024" maxValue="1002579672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SOLO JATENG TIMUR"/>
        <s v="JATIM TIMUR"/>
        <s v="JATIM BARAT"/>
        <s v="YOGYA JATENG SELATAN"/>
        <s v="BALI"/>
        <s v="SEMARANG JATENG UTARA"/>
        <s v="SURAMADU"/>
        <s v="NUSA TENGGARA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 count="4">
        <s v="NEW SALES"/>
        <m/>
        <s v="MODIFICATION" u="1"/>
        <s v="PDA" u="1"/>
      </sharedItems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09-01T07:29:56" maxDate="2026-09-09T19:53:56"/>
    </cacheField>
    <cacheField name="LAST_UPDATED_DATE" numFmtId="0">
      <sharedItems containsNonDate="0" containsDate="1" containsString="0" containsBlank="1" minDate="2026-09-01T09:52:13" maxDate="2026-09-10T11:24:31"/>
    </cacheField>
    <cacheField name="NCLI" numFmtId="0">
      <sharedItems containsString="0" containsBlank="1" containsNumber="1" containsInteger="1" minValue="18307703" maxValue="69387234"/>
    </cacheField>
    <cacheField name="POTS" numFmtId="0">
      <sharedItems containsBlank="1" containsMixedTypes="1" containsNumber="1" containsInteger="1" minValue="2716008068" maxValue="3763531167"/>
    </cacheField>
    <cacheField name="SPEEDY" numFmtId="0">
      <sharedItems containsString="0" containsBlank="1" containsNumber="1" containsInteger="1" minValue="-152632207018" maxValue="172620205090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824617385864" maxValue="124.8955277"/>
    </cacheField>
    <cacheField name="GPS_LATITUDE" numFmtId="0">
      <sharedItems containsString="0" containsBlank="1" containsNumber="1" minValue="-10.751958999999999" maxValue="-6.1670089767355103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Date="1" containsBlank="1" containsMixedTypes="1" minDate="1970-01-01T00:00:00" maxDate="1970-01-02T00:00:00"/>
    </cacheField>
    <cacheField name="USER_ID_TL" numFmtId="0">
      <sharedItems containsBlank="1"/>
    </cacheField>
    <cacheField name="TGL_COMMENT" numFmtId="0">
      <sharedItems containsNonDate="0" containsDate="1" containsString="0" containsBlank="1" minDate="2026-01-09T07:39:56" maxDate="2026-09-09T19:54:56"/>
    </cacheField>
    <cacheField name="TANGGAL_MANJA" numFmtId="0">
      <sharedItems containsNonDate="0" containsDate="1" containsString="0" containsBlank="1" minDate="2026-08-22T00:00:00" maxDate="2026-09-16T11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0901" maxValue="20260910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09-16T11:00:00"/>
    </cacheField>
    <cacheField name="DETAIL_MANJA" numFmtId="0">
      <sharedItems containsDate="1" containsBlank="1" containsMixedTypes="1" minDate="1970-01-01T00:00:00" maxDate="1970-01-02T00:00:00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9" maxValue="9"/>
    </cacheField>
    <cacheField name="TANGGAL" numFmtId="0">
      <sharedItems containsString="0" containsBlank="1" containsNumber="1" containsInteger="1" minValue="1" maxValue="10"/>
    </cacheField>
    <cacheField name="PS 1" numFmtId="0">
      <sharedItems containsDate="1" containsBlank="1" containsMixedTypes="1" minDate="2026-09-01T00:00:00" maxDate="2026-09-11T00:00:00"/>
    </cacheField>
    <cacheField name="CEK" numFmtId="0">
      <sharedItems containsBlank="1" containsMixedTypes="1" containsNumber="1" minValue="-7.3333333333357587" maxValue="46273"/>
    </cacheField>
    <cacheField name="HASIL" numFmtId="0">
      <sharedItems containsBlank="1" count="4">
        <e v="#NUM!"/>
        <s v="COMPLY"/>
        <s v="NOT COMPLY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569330"/>
    <n v="3"/>
    <x v="0"/>
    <n v="4"/>
    <s v="KUDUS"/>
    <s v="KUDUS"/>
    <s v="KUD"/>
    <s v="REG"/>
    <s v="AO"/>
    <s v="NEW SALES"/>
    <s v="1P INET"/>
    <s v="97 | SIBEL - CANCEL COMPLETE"/>
    <s v="RBS-Regional 3"/>
    <d v="2026-09-03T11:11:56"/>
    <d v="2026-09-07T09:19:02"/>
    <n v="69382963"/>
    <m/>
    <n v="142401146190"/>
    <s v="MI NU NAHDLOTUL WATHON"/>
    <s v="ODP-KUD-FBF/066 FBF/D05/066.01"/>
    <s v="WO063434526"/>
    <m/>
    <m/>
    <m/>
    <n v="110.8724989"/>
    <n v="-6.7273535999999998"/>
    <s v="|MC60024|MYIA-087374846094/POI/Jami&amp; 39;an /0895421833700/minu_nawa@yahoo.co.id"/>
    <s v="MYIB_ASSISTANT"/>
    <m/>
    <m/>
    <m/>
    <m/>
    <m/>
    <m/>
    <m/>
    <m/>
    <s v="Management Janji"/>
    <s v="2026-09-04 13:00:00 | Tanggal Pemasangan : 04 September 2026 Jam Pemasangan : 08:00 15:00 Info Tambahan : Hubungi pelanggan dulu sebelum ke lokasi terimakasih"/>
    <s v="FCC"/>
    <d v="2026-03-09T11:25:20"/>
    <d v="2026-09-04T13:00:00"/>
    <s v="Kendala Pelanggan"/>
    <s v="CANCEL"/>
    <s v="X"/>
    <s v="NO ADDON"/>
    <m/>
    <m/>
    <s v="HSI Bisnis Basic Promo HUT RI PSB 70% - 200 Mbps"/>
    <s v="INDIBIZ"/>
    <s v="oleh DAVID RAMDHANI ABDULLAH "/>
    <s v="Order dicancel oleh DAVID RAMDHANI ABDULLAH remark : cancel indikasi reseler  response : transactionID : SC1002569330| AccountID CA :  | Order is published."/>
    <d v="2026-09-04T13:00:00"/>
    <s v="2026-09-04 13:00:00 | Tanggal Pemasangan : 04 September 2026 Jam Pemasangan : 08:00 15:00 Info Tambahan : Hubungi pelanggan dulu sebelum ke lokasi terimakasih"/>
    <m/>
    <m/>
    <m/>
    <e v="#NUM!"/>
    <e v="#NUM!"/>
    <x v="0"/>
    <x v="0"/>
  </r>
  <r>
    <n v="2"/>
    <n v="1002573594"/>
    <n v="3"/>
    <x v="1"/>
    <n v="5"/>
    <s v="SIDOARJO"/>
    <s v="INNER - JATIM TIMUR"/>
    <s v="KRN"/>
    <s v="REG"/>
    <s v="AO"/>
    <s v="NEW SALES"/>
    <s v="1P INET"/>
    <s v="98 | OSS - CANCEL COMPLETE"/>
    <s v="RBS-Regional 3"/>
    <d v="2026-09-06T13:23:57"/>
    <d v="2026-09-07T13:32:31"/>
    <n v="69384793"/>
    <m/>
    <n v="152331251426"/>
    <s v="CV. SAKTI ARSHA TEKNO"/>
    <s v="ODP-KRN-FAF/54 FAF/D04/54.01"/>
    <s v="WO063682670"/>
    <m/>
    <m/>
    <m/>
    <n v="112.627538"/>
    <n v="-7.4497710000000001"/>
    <s v="|MC20240|MYIA-046263039628/POI/FAKHRUDDIN &amp; 39;AINI/085151984505/fakhruddinaini@tmails.net"/>
    <s v="MYIB_ASSISTANT"/>
    <m/>
    <m/>
    <m/>
    <m/>
    <m/>
    <m/>
    <m/>
    <m/>
    <s v="Management Janji"/>
    <s v="2026-09-07 11:00:00 | Tanggal pemasangan : 07 SEPTEMBER JULI 2026 Jam pemasangan : pagi/siang Info Tambahan : Hubungi pelanggan dulu sebelum ke lokasi terima kasih"/>
    <s v="FCC"/>
    <d v="2026-06-09T13:25:13"/>
    <d v="2026-09-07T11:00:00"/>
    <s v="Kendala Pelanggan"/>
    <s v="CANCEL"/>
    <s v="KRIAN"/>
    <s v="NETMONK"/>
    <m/>
    <s v="Cancel Completed"/>
    <s v="HSI Bisnis Bundling Netmonk Promo H2 2026 PSB 70% - 200 Mbps"/>
    <s v="INDIBIZ"/>
    <m/>
    <m/>
    <d v="2026-09-07T11:00:00"/>
    <s v="2026-09-07 11:00:00 | Tanggal pemasangan : 07 SEPTEMBER JULI 2026 Jam pemasangan : pagi/siang Info Tambahan : Hubungi pelanggan dulu sebelum ke lokasi terima kasih"/>
    <m/>
    <m/>
    <m/>
    <e v="#NUM!"/>
    <e v="#NUM!"/>
    <x v="0"/>
    <x v="1"/>
  </r>
  <r>
    <n v="3"/>
    <n v="1002573093"/>
    <n v="3"/>
    <x v="1"/>
    <n v="5"/>
    <s v="SIDOARJO"/>
    <s v="INNER - JATIM TIMUR"/>
    <s v="KRN"/>
    <s v="REG"/>
    <s v="AO"/>
    <s v="NEW SALES"/>
    <s v="1P INET"/>
    <s v="98 | OSS - CANCEL COMPLETE"/>
    <s v="RBS-Regional 3"/>
    <d v="2026-09-05T13:32:56"/>
    <d v="2026-09-07T11:02:29"/>
    <n v="69384509"/>
    <m/>
    <n v="152331250935"/>
    <s v="MULYO LESTARI SWALAYAN"/>
    <s v="ODP-KRN-FAF/57 FAF/D03/57.01"/>
    <s v="WO063624688"/>
    <m/>
    <m/>
    <m/>
    <n v="112.632091"/>
    <n v="-7.4530459999999996"/>
    <s v="|MC20240|MYIA-045943626303/POI/DR. UMRIYA RETNOWATI TRI ANINGSIH/08113535966/umriyaretnowatitrianingsih@tmails.net"/>
    <s v="MYIB_ASSISTANT"/>
    <m/>
    <m/>
    <m/>
    <m/>
    <m/>
    <m/>
    <m/>
    <m/>
    <s v="Management Janji"/>
    <s v="2026-09-06 11:00:00 | Jam pemasangan : 08.00 - 12.00 Waktu pemasangan : 4 September 2026 Info Tabaha : Hubungi pelanggan dulu sebelum ke lokasi terimakasih "/>
    <s v="FCC"/>
    <d v="2026-05-09T13:39:58"/>
    <d v="2026-09-06T11:00:00"/>
    <s v="Kendala Pelanggan"/>
    <s v="CANCEL"/>
    <s v="KRIAN"/>
    <s v="NETMONK"/>
    <m/>
    <s v="Cancel Completed"/>
    <s v="HSI Bisnis Bundling Netmonk Promo H2 2026 PSB 70% - 100 Mbps"/>
    <s v="INDIBIZ"/>
    <m/>
    <m/>
    <d v="2026-09-06T11:00:00"/>
    <s v="2026-09-06 11:00:00 | Jam pemasangan : 08.00 - 12.00 Waktu pemasangan : 4 September 2026 Info Tabaha : Hubungi pelanggan dulu sebelum ke lokasi terimakasih "/>
    <m/>
    <m/>
    <m/>
    <e v="#NUM!"/>
    <e v="#NUM!"/>
    <x v="0"/>
    <x v="1"/>
  </r>
  <r>
    <n v="4"/>
    <n v="1002573090"/>
    <n v="3"/>
    <x v="2"/>
    <n v="5"/>
    <s v="MADIUN"/>
    <s v="PONOROGO"/>
    <s v="SLH"/>
    <s v="REG"/>
    <s v="AO"/>
    <s v="NEW SALES"/>
    <s v="1P INET"/>
    <s v="98 | OSS - CANCEL COMPLETE"/>
    <s v="RBS-Regional 3"/>
    <d v="2026-09-05T13:29:57"/>
    <d v="2026-09-08T09:02:02"/>
    <n v="69384487"/>
    <m/>
    <n v="152620220533"/>
    <s v="SMP Negeri 2 slahung"/>
    <s v="ODP-SLH-FA/23 FA/D04/23.01"/>
    <s v="WO063624370"/>
    <m/>
    <m/>
    <m/>
    <n v="111.4147968"/>
    <n v="-8.0360037000000002"/>
    <s v="MD|MYDB-20260903267914|DN00001/MN02053|SMP Negeri 2 slahung|082330250537"/>
    <s v="MYDIGIBIZPARTNER"/>
    <m/>
    <m/>
    <m/>
    <m/>
    <m/>
    <m/>
    <m/>
    <m/>
    <s v="Management Janji"/>
    <s v="2026-09-07 08:00:00 | Nama PIC : Bp Hanafi No HP : 082330250537 No Alt : - M Janji :  07 Sept  2026 Jam Pasang : Pagi / Siang Note : hubungi pelanggan jika ingin kelokasi"/>
    <s v="FCC"/>
    <d v="2026-05-09T13:39:58"/>
    <d v="2026-09-07T08:00:00"/>
    <s v="Kendala Teknik"/>
    <s v="CANCEL"/>
    <s v="SAMBIT SUMOROTO"/>
    <s v="OCA"/>
    <m/>
    <s v="Cancel Completed"/>
    <s v="HSI Bisnis Bundling OCA Breach Checker Promo H2 2026 Dual Band PSB 70% - 100 Mbps"/>
    <s v="INDIBIZ"/>
    <m/>
    <m/>
    <d v="2026-09-07T08:00:00"/>
    <s v="2026-09-07 08:00:00 | Nama PIC : Bp Hanafi No HP : 082330250537 No Alt : - M Janji :  07 Sept  2026 Jam Pasang : Pagi / Siang Note : hubungi pelanggan jika ingin kelokasi"/>
    <m/>
    <m/>
    <m/>
    <e v="#NUM!"/>
    <e v="#NUM!"/>
    <x v="0"/>
    <x v="2"/>
  </r>
  <r>
    <n v="5"/>
    <n v="1002573180"/>
    <n v="3"/>
    <x v="1"/>
    <n v="5"/>
    <s v="SIDOARJO"/>
    <s v="JOMBANG"/>
    <s v="POS"/>
    <s v="REG"/>
    <s v="AO"/>
    <s v="NEW SALES"/>
    <s v="1P INET"/>
    <s v="98 | OSS - CANCEL COMPLETE"/>
    <s v="RBS-Regional 3"/>
    <d v="2026-09-05T14:26:56"/>
    <d v="2026-09-07T10:31:43"/>
    <n v="69384540"/>
    <m/>
    <n v="152333218435"/>
    <s v="Toko Mbak Anis"/>
    <s v="ODP-POS-FD/12 FD/D02/12.01"/>
    <s v="WO063629299"/>
    <m/>
    <m/>
    <m/>
    <n v="112.207080982625"/>
    <n v="-7.4004420837038403"/>
    <s v="MD|MYDB-20260905268072|DC20002/MC20039|Toko Mbak Anis|081238097293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4:39:59"/>
    <d v="2026-09-06T11:00:00"/>
    <s v="Kendala Lainnya"/>
    <s v="CANCEL"/>
    <s v="JOMBANG"/>
    <s v="NO ADDON"/>
    <m/>
    <s v="Cancel Completed"/>
    <s v="HSI Bisnis Promo HUT RI PSB 70% - 100 Mbps Dual Band"/>
    <s v="INDIBIZ"/>
    <m/>
    <m/>
    <d v="2026-09-06T11:00:00"/>
    <s v="2026-09-06 11:00:00 | M Janji : (06/09/2026) jam Pasang : 09:00 Note : hubungi pelanggan jika ingin kelokasi "/>
    <m/>
    <m/>
    <m/>
    <e v="#NUM!"/>
    <e v="#NUM!"/>
    <x v="0"/>
    <x v="3"/>
  </r>
  <r>
    <n v="6"/>
    <n v="1002572860"/>
    <n v="3"/>
    <x v="3"/>
    <n v="4"/>
    <s v="PURWOKERTO"/>
    <s v="PURWOKERTO"/>
    <s v="CLO"/>
    <s v="REG"/>
    <s v="AO"/>
    <s v="NEW SALES"/>
    <m/>
    <s v="98 | OSS - CANCEL COMPLETE"/>
    <s v="RBS-Regional 3"/>
    <d v="2026-09-05T10:15:37"/>
    <d v="2026-09-09T13:11:55"/>
    <n v="69384365"/>
    <m/>
    <n v="146388101168"/>
    <s v="MEDIA SARANA DATA - IRHAM"/>
    <s v="ODP-CLO-FB/049"/>
    <s v="WO063614137"/>
    <m/>
    <m/>
    <m/>
    <n v="109.135374"/>
    <n v="-7.3749010000000004"/>
    <s v="AMRBS/965966/DINA MENTARI/R3/YOGYAKARTA/PSB HSI BISNIS 1S 50 MBPS PROMO HUT TELKOM 1:1/Aldi Prabowo/+6282324686834/+6287738220721/finance.jogja@gmedia.id"/>
    <s v="Amex"/>
    <m/>
    <m/>
    <m/>
    <m/>
    <m/>
    <m/>
    <m/>
    <m/>
    <s v="Management Janji"/>
    <s v="2026-09-06 15:00:00|Nama PIC : Ibu Ningrum No HP : 082324686834 No Alt : - M Janji :  06 Sept  2026 Jam Pasang : Pagi / Siang Note : hubungi pelanggan jika ingin kelokasi|40951378|MYDITA"/>
    <s v="FCC"/>
    <d v="2026-05-09T10:25:41"/>
    <d v="2026-09-06T15:00:00"/>
    <s v="Kendala Teknik"/>
    <s v="CANCEL"/>
    <s v="AJIBARANG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6T15:00:00"/>
    <s v="2026-09-06 15:00:00|Nama PIC : Ibu Ningrum No HP : 082324686834 No Alt : - M Janji :  06 Sept  2026 Jam Pasang : Pagi / Siang Note : hubungi pelanggan jika ingin kelokasi|40951378|MYDITA"/>
    <m/>
    <m/>
    <m/>
    <e v="#NUM!"/>
    <e v="#NUM!"/>
    <x v="0"/>
    <x v="0"/>
  </r>
  <r>
    <n v="7"/>
    <n v="1002571452"/>
    <n v="3"/>
    <x v="4"/>
    <n v="5"/>
    <s v="SINGARJA"/>
    <s v="TABANAN"/>
    <s v="TBN"/>
    <s v="REG"/>
    <s v="AO"/>
    <s v="NEW SALES"/>
    <m/>
    <s v="98 | OSS - CANCEL COMPLETE"/>
    <s v="RBS-Regional 3"/>
    <d v="2026-09-04T12:16:27"/>
    <d v="2026-09-07T08:31:05"/>
    <n v="69382067"/>
    <m/>
    <n v="172413244298"/>
    <s v="SD NEGERI 1 LALANGLINGGAH"/>
    <s v="ODP-TBN-FU/42"/>
    <s v="WO063532290"/>
    <m/>
    <m/>
    <m/>
    <n v="114.963114"/>
    <n v="-8.4938900000000004"/>
    <s v="|MN02856|/PIC NI KADEK DIAN INDRAYANTI/087862138406/dianindrayanti88@gmail.com"/>
    <s v="Sales Force DBS"/>
    <m/>
    <m/>
    <m/>
    <m/>
    <m/>
    <m/>
    <m/>
    <m/>
    <s v="Management Janji"/>
    <s v="2026-09-03 08:00:00|Nama Pic : IBU DIAN  No Hp Pic :   Jam Pemasangan : 08:00 - 12.00  Tanggal Pemasangan : KAMIS 03 SEPTEMBER 2026  Info Tambahan : Hubungi pelanggan sebelum datang ke lokasi|40000798|MYDITA"/>
    <s v="FCC"/>
    <d v="2026-04-09T12:25:16"/>
    <m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4T07:00:00"/>
    <s v="2026-09-03 08:00:00|Nama Pic : IBU DIAN  No Hp Pic :   Jam Pemasangan : 08:00 - 12.00  Tanggal Pemasangan : KAMIS 03 SEPTEMBER 2026  Info Tambahan : Hubungi pelanggan sebelum datang ke lokasi|40000798|MYDITA"/>
    <m/>
    <m/>
    <m/>
    <e v="#NUM!"/>
    <e v="#NUM!"/>
    <x v="0"/>
    <x v="4"/>
  </r>
  <r>
    <n v="8"/>
    <n v="1002572524"/>
    <n v="3"/>
    <x v="3"/>
    <n v="4"/>
    <s v="YOGYAKARTA"/>
    <s v="INNER - YOGYA JATENG SELATAN"/>
    <s v="KGD"/>
    <s v="REG"/>
    <s v="AO"/>
    <s v="NEW SALES"/>
    <s v="1P INET"/>
    <s v="98 | OSS - CANCEL COMPLETE"/>
    <s v="RBS-Regional 3"/>
    <d v="2026-09-04T16:53:57"/>
    <d v="2026-09-07T11:29:24"/>
    <n v="69384162"/>
    <m/>
    <n v="143132123732"/>
    <s v="KOPERASI KBYAR TANI MANDIRI"/>
    <s v="ODP-KGD-FBG/064 FBG/D04/064.01"/>
    <s v="WO063567616"/>
    <m/>
    <m/>
    <m/>
    <n v="110.4951738"/>
    <n v="-7.8424265999999996"/>
    <s v="|MC80054|MYIA-081765065962/POI/HENDRO,S.E/082135553975/koprasikbyartani@gmail.com"/>
    <s v="MYIB_ASSISTANT"/>
    <m/>
    <m/>
    <m/>
    <m/>
    <m/>
    <m/>
    <m/>
    <m/>
    <s v="Management Janji"/>
    <s v="2026-09-05 16:00:00 | Tanggal pemasangan : 05 SEPTEMBER JULI 2026 Jam pemasangan : pagi/siang Info Tambahan : Hubungi pelanggan dulu sebelum ke lokasi terima kasih"/>
    <s v="FCC"/>
    <d v="2026-04-09T16:54:59"/>
    <d v="2026-09-05T16:00:00"/>
    <s v="Kendala Pelanggan"/>
    <s v="CANCEL"/>
    <s v="KOTAGEDE"/>
    <s v="NO ADDON"/>
    <m/>
    <s v="Cancel Completed"/>
    <s v="HSI Bisnis PSB 70% - 300 Mbps"/>
    <s v="INDIBIZ"/>
    <m/>
    <m/>
    <d v="2026-09-05T16:00:00"/>
    <s v="2026-09-05 16:00:00 | Tanggal pemasangan : 05 SEPTEMBER JULI 2026 Jam pemasangan : pagi/siang Info Tambahan : Hubungi pelanggan dulu sebelum ke lokasi terima kasih"/>
    <m/>
    <m/>
    <m/>
    <e v="#NUM!"/>
    <e v="#NUM!"/>
    <x v="0"/>
    <x v="0"/>
  </r>
  <r>
    <n v="9"/>
    <n v="1002569977"/>
    <n v="3"/>
    <x v="0"/>
    <n v="4"/>
    <s v="KUDUS"/>
    <s v="JEPARA"/>
    <s v="PEC"/>
    <s v="REG"/>
    <s v="AO"/>
    <s v="NEW SALES"/>
    <m/>
    <s v="98 | OSS - CANCEL COMPLETE"/>
    <s v="RBS-Regional 3"/>
    <d v="2026-09-03T14:28:19"/>
    <d v="2026-09-07T09:26:53"/>
    <n v="69383248"/>
    <n v="2916944031"/>
    <n v="146593115599"/>
    <s v="PT BPR BKK DEMAK Perseroda Cabang Mijen"/>
    <s v="ODP-PEC-FG/111"/>
    <s v="WO063518964"/>
    <m/>
    <m/>
    <m/>
    <n v="110.726451203213"/>
    <n v="-6.7963993980535102"/>
    <s v="AMRBS;403097;REG3;ACHMADDIN;08122552317;CP.PURWO ADI KURNIAWAN;082133586262;PSB INET + TELP 75MBPS (559.000);PT BPR BKK DEMAK Perseroda Cabang Mijen"/>
    <s v="Account Manager"/>
    <m/>
    <m/>
    <m/>
    <m/>
    <m/>
    <m/>
    <m/>
    <m/>
    <s v="Management Janji"/>
    <s v="2026-09-05 08:00:00|Nama : Bapa anton No HP : 082133586262 No Alternatif : 08122552317 M Janji : 05/09/2026 Jam Pasang : Pagi NoteÃ‚Â :  Hubungi terlebih dahulu sebelum ke lokasi |40951377|MYDITA"/>
    <s v="FCC"/>
    <d v="2026-03-09T14:39:59"/>
    <d v="2026-09-05T08:00:00"/>
    <s v="Kendala Teknik"/>
    <s v="CANCEL"/>
    <s v="PECANGAAN"/>
    <s v="NO ADDON"/>
    <m/>
    <s v="Cancel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08:00:00"/>
    <s v="2026-09-05 08:00:00|Nama : Bapa anton No HP : 082133586262 No Alternatif : 08122552317 M Janji : 05/09/2026 Jam Pasang : Pagi NoteÃ‚Â :  Hubungi terlebih dahulu sebelum ke lokasi |40951377|MYDITA"/>
    <m/>
    <m/>
    <m/>
    <e v="#NUM!"/>
    <e v="#NUM!"/>
    <x v="0"/>
    <x v="0"/>
  </r>
  <r>
    <n v="10"/>
    <n v="1002569992"/>
    <n v="3"/>
    <x v="1"/>
    <n v="5"/>
    <s v="SIDOARJO"/>
    <s v="PASURUAN"/>
    <s v="PDA"/>
    <s v="REG"/>
    <s v="AO"/>
    <s v="NEW SALES"/>
    <m/>
    <s v="98 | OSS - CANCEL COMPLETE"/>
    <s v="RBS-Regional 3"/>
    <d v="2026-09-03T14:30:57"/>
    <d v="2026-09-09T10:49:33"/>
    <n v="69383251"/>
    <m/>
    <n v="152741225072"/>
    <s v="WARKOP SUKO LILO"/>
    <s v="ODP-PDA-FAN/18"/>
    <s v="WO063482276"/>
    <m/>
    <m/>
    <m/>
    <n v="112.6797586"/>
    <n v="-7.6133509999999998"/>
    <s v="|MC30111|/DWI  MOCH YAHYA /81359191181/dwimochyahya@gmail.com"/>
    <s v="Sales Force DBS"/>
    <m/>
    <m/>
    <m/>
    <m/>
    <m/>
    <m/>
    <m/>
    <m/>
    <s v="Management Janji"/>
    <s v="2026-09-08 11:00:00|Nama : bapa dwi No HP : 081359191181 No Alternatif : M Janji : 08/09/2026 Jam Pasang : Pagi NoteÃ‚Â :  Hubungi terlebih dahulu sebelum ke lokasi |40951377|MYDITA"/>
    <s v="FCC"/>
    <d v="2026-03-09T14:39:59"/>
    <d v="2026-09-08T11:00:00"/>
    <s v="Kendala Lainnya"/>
    <s v="CANCEL"/>
    <s v="PANDA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1:00:00"/>
    <s v="2026-09-08 11:00:00|Nama : bapa dwi No HP : 081359191181 No Alternatif : M Janji : 08/09/2026 Jam Pasang : Pagi NoteÃ‚Â :  Hubungi terlebih dahulu sebelum ke lokasi |40951377|MYDITA"/>
    <m/>
    <m/>
    <m/>
    <e v="#NUM!"/>
    <e v="#NUM!"/>
    <x v="0"/>
    <x v="5"/>
  </r>
  <r>
    <n v="11"/>
    <n v="1002570541"/>
    <n v="3"/>
    <x v="0"/>
    <n v="4"/>
    <s v="KUDUS"/>
    <s v="KUDUS"/>
    <s v="KUD"/>
    <s v="REG"/>
    <s v="AO"/>
    <s v="NEW SALES"/>
    <s v="1P INET"/>
    <s v="98 | OSS - CANCEL COMPLETE"/>
    <s v="RBS-Regional 3"/>
    <d v="2026-09-03T16:54:56"/>
    <d v="2026-09-07T09:24:02"/>
    <n v="69383435"/>
    <m/>
    <n v="142401146202"/>
    <s v="PT JANTRA GROUP INDONESIA"/>
    <s v="ODP-KUD-FAA/037 FAA/D03/037.01"/>
    <s v="WO063484405"/>
    <m/>
    <m/>
    <m/>
    <n v="110.8394546"/>
    <n v="-6.8272222999999999"/>
    <s v="|MYIB-CUST|MYTN-040644292466/POI/Alfi Anto/089681628174/antokalfi02@gmail.com"/>
    <s v="MYINDIBIZ"/>
    <m/>
    <m/>
    <m/>
    <m/>
    <m/>
    <m/>
    <m/>
    <m/>
    <s v="Management Janji"/>
    <s v="2026-09-04 13:00:00 | M Janji :  04/09/2026 Jam Pasang : Pagi  Note : hubungi pelanggan jika ingin kelokasi "/>
    <s v="FCC"/>
    <d v="2026-03-09T17:10:22"/>
    <d v="2026-09-04T13:00:00"/>
    <s v="Kendala Pelanggan"/>
    <s v="CANCEL"/>
    <s v="X"/>
    <s v="NO ADDON"/>
    <m/>
    <s v="Cancel Completed"/>
    <s v="HSI Bisnis Promo HUT RI PSB 70% - 50 Mbps"/>
    <s v="INDIBIZ"/>
    <m/>
    <m/>
    <d v="2026-09-04T13:00:00"/>
    <s v="2026-09-04 13:00:00 | M Janji :  04/09/2026 Jam Pasang : Pagi  Note : hubungi pelanggan jika ingin kelokasi "/>
    <m/>
    <m/>
    <m/>
    <e v="#NUM!"/>
    <e v="#NUM!"/>
    <x v="0"/>
    <x v="0"/>
  </r>
  <r>
    <n v="12"/>
    <n v="1002569669"/>
    <n v="3"/>
    <x v="5"/>
    <n v="4"/>
    <s v="SEMARANG"/>
    <s v="INNER - SEMARANG JATENG UTARA"/>
    <s v="BMK"/>
    <s v="REG"/>
    <s v="AO"/>
    <s v="NEW SALES"/>
    <s v="1P INET"/>
    <s v="98 | OSS - CANCEL COMPLETE"/>
    <s v="RBS-Regional 3"/>
    <d v="2026-09-03T13:00:58"/>
    <d v="2026-09-08T14:41:22"/>
    <n v="69383112"/>
    <m/>
    <n v="141423136807"/>
    <s v="Neka mulawarman semarang"/>
    <s v="ODP-BMK-FY/011 FY/D02/011.01"/>
    <s v="WO063448858"/>
    <m/>
    <m/>
    <m/>
    <n v="110.4410724"/>
    <n v="-7.0680452999999996"/>
    <s v="|MN02054|MYIA-039428186366/POI/Ayu putri angreani kusanto/08990794495/anext213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"/>
    <s v="FCC"/>
    <d v="2026-03-09T13:10:34"/>
    <d v="2026-09-04T13:00:00"/>
    <s v="Kendala Pelanggan"/>
    <s v="CANCEL"/>
    <s v="X"/>
    <s v="NO ADDON"/>
    <m/>
    <s v="Cancel Completed"/>
    <s v="HSI Bisnis Promo HUT RI PSB 70% - 50 Mbps"/>
    <s v="INDIBIZ"/>
    <m/>
    <m/>
    <d v="2026-09-04T13:00:00"/>
    <s v="2026-09-04 13:00:00 | Tanggal pemasangan: 04/09/2026 Jam pemasangan : pagi / siang Info Tambahan : Hubungi pelanggan dulu sebelum ke lokasi terima kasih."/>
    <m/>
    <m/>
    <m/>
    <e v="#NUM!"/>
    <e v="#NUM!"/>
    <x v="0"/>
    <x v="0"/>
  </r>
  <r>
    <n v="13"/>
    <n v="1002570594"/>
    <n v="3"/>
    <x v="5"/>
    <n v="4"/>
    <s v="PEKALONGAN"/>
    <s v="SLAWI"/>
    <s v="ADW"/>
    <s v="REG"/>
    <s v="AO"/>
    <s v="NEW SALES"/>
    <m/>
    <s v="98 | OSS - CANCEL COMPLETE"/>
    <s v="RBS-Regional 3"/>
    <d v="2026-09-03T17:17:39"/>
    <d v="2026-09-07T09:20:01"/>
    <n v="69383466"/>
    <m/>
    <n v="146282105643"/>
    <s v="SMK NU WAHID HASYIM TALANG"/>
    <s v="ODP-ADW-FG/036"/>
    <s v="WO063602298"/>
    <m/>
    <m/>
    <m/>
    <n v="109.141057"/>
    <n v="-6.9166420999999998"/>
    <s v="AMRBS;403095;REG3;BAYU PUTRO;HSI 200MB;790k;085100296564;PIC 088802901068;smknuwahasta@gmail.com"/>
    <s v="Account Manager"/>
    <m/>
    <m/>
    <m/>
    <m/>
    <m/>
    <m/>
    <m/>
    <m/>
    <s v="Management Janji"/>
    <s v="2026-09-06 08:00:00|Nama : BU NURUL AFIANI No Hp : 088802901068 No Alt : 083174555497 Tgl Pemasangan : 06 September 2026 Interval : PAGI  Note : Hubungi pelanggan terlebih dahulu|40971402|MYDITA"/>
    <s v="FCC"/>
    <d v="2026-03-09T17:25:18"/>
    <d v="2026-09-06T08:00:00"/>
    <s v="Kendala Pelanggan"/>
    <s v="CANCEL"/>
    <s v="ADIWERNA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8:00:00"/>
    <s v="2026-09-06 08:00:00|Nama : BU NURUL AFIANI No Hp : 088802901068 No Alt : 083174555497 Tgl Pemasangan : 06 September 2026 Interval : PAGI  Note : Hubungi pelanggan terlebih dahulu|40971402|MYDITA"/>
    <m/>
    <m/>
    <m/>
    <e v="#NUM!"/>
    <e v="#NUM!"/>
    <x v="0"/>
    <x v="0"/>
  </r>
  <r>
    <n v="14"/>
    <n v="1002568563"/>
    <n v="3"/>
    <x v="5"/>
    <n v="4"/>
    <s v="SEMARANG"/>
    <s v="INNER - SEMARANG JATENG UTARA"/>
    <s v="JHR"/>
    <s v="REG"/>
    <s v="AO"/>
    <s v="NEW SALES"/>
    <s v="1P INET"/>
    <s v="98 | OSS - CANCEL COMPLETE"/>
    <s v="RBS-Regional 3"/>
    <d v="2026-09-02T18:41:56"/>
    <d v="2026-09-10T09:28:56"/>
    <n v="69382629"/>
    <m/>
    <n v="142406122667"/>
    <s v="gula garam coffe and eatery"/>
    <s v="ODP-JHR-FCP/036 FCP/D03/06.036"/>
    <s v="WO063399967"/>
    <m/>
    <m/>
    <m/>
    <n v="110.405501419705"/>
    <n v="-6.9828250310455298"/>
    <s v="MD|MYIB-011523972957|SYSTEM|Gula garam coffe and eatery|088226894887"/>
    <s v="LPC_EBIS"/>
    <m/>
    <m/>
    <m/>
    <m/>
    <m/>
    <m/>
    <m/>
    <m/>
    <s v="Management Janji"/>
    <s v="2026-09-03 15:00:00 | No HP 088226894887 No Alternatif : M Janji : 03/09/2026 Jam Pasang : Pagi NoteÃ‚Â :  Hubungi terlebih dahulu sebelum ke lokasi  "/>
    <s v="FCC"/>
    <d v="2026-02-09T18:54:56"/>
    <d v="2026-09-03T15:00:00"/>
    <s v="Kendala Pelanggan"/>
    <s v="CANCEL"/>
    <s v="JOHAR"/>
    <s v="NO ADDON"/>
    <m/>
    <s v="Cancel Completed"/>
    <s v="HSI Bisnis Basic Promo HUT RI PSB 70% - 150 Mbps"/>
    <s v="INDIBIZ"/>
    <m/>
    <m/>
    <d v="2026-09-03T15:00:00"/>
    <s v="2026-09-03 15:00:00 | No HP 088226894887 No Alternatif : M Janji : 03/09/2026 Jam Pasang : Pagi NoteÃ‚Â :  Hubungi terlebih dahulu sebelum ke lokasi  "/>
    <m/>
    <m/>
    <m/>
    <e v="#NUM!"/>
    <e v="#NUM!"/>
    <x v="0"/>
    <x v="0"/>
  </r>
  <r>
    <n v="15"/>
    <n v="1002567425"/>
    <n v="3"/>
    <x v="3"/>
    <n v="4"/>
    <s v="MAGELANG"/>
    <s v="WONOSOBO"/>
    <s v="WOS"/>
    <s v="REG"/>
    <s v="AO"/>
    <s v="NEW SALES"/>
    <s v="1P INET"/>
    <s v="98 | OSS - CANCEL COMPLETE"/>
    <s v="RBS-Regional 3"/>
    <d v="2026-09-02T12:05:58"/>
    <d v="2026-09-04T09:29:16"/>
    <n v="69382249"/>
    <m/>
    <n v="141373127581"/>
    <s v="TOKO SUKIRMAN"/>
    <s v="ODP-WOS-FAW/047 FAW/D02/047.01"/>
    <s v="WO063346506"/>
    <m/>
    <m/>
    <m/>
    <n v="109.999415"/>
    <n v="-7.3580639999999997"/>
    <s v="|MN00909|MYIA-082332558221/POI/sukirman/081392819203/sukirmane991@gmail.com"/>
    <s v="MYIB_ASSISTANT"/>
    <m/>
    <m/>
    <m/>
    <m/>
    <m/>
    <m/>
    <m/>
    <m/>
    <s v="Management Janji"/>
    <s v="2026-09-03 13:00:00 | No HP :081392819203 No Alternatif : M Janji : 03/09/2026 Jam Pasang : Pagi NoteÃ‚Â :  Hubungi terlebih dahulu sebelum ke lokasi "/>
    <s v="FCC"/>
    <d v="2026-02-09T12:09:56"/>
    <d v="2026-09-03T13:00:00"/>
    <s v="Kendala Pelanggan"/>
    <s v="CANCEL"/>
    <s v="X"/>
    <s v="NO ADDON"/>
    <m/>
    <s v="Cancel Completed"/>
    <s v="HSI Bisnis Promo HUT RI PSB 70% - 100 Mbps"/>
    <s v="INDIBIZ"/>
    <m/>
    <m/>
    <d v="2026-09-03T13:00:00"/>
    <s v="2026-09-03 13:00:00 | No HP :081392819203 No Alternatif : M Janji : 03/09/2026 Jam Pasang : Pagi NoteÃ‚Â :  Hubungi terlebih dahulu sebelum ke lokasi "/>
    <m/>
    <m/>
    <m/>
    <e v="#NUM!"/>
    <e v="#NUM!"/>
    <x v="0"/>
    <x v="0"/>
  </r>
  <r>
    <n v="16"/>
    <n v="1002566822"/>
    <n v="3"/>
    <x v="1"/>
    <n v="5"/>
    <s v="SIDOARJO"/>
    <s v="INNER - JATIM TIMUR"/>
    <s v="KRN"/>
    <s v="REG"/>
    <s v="AO"/>
    <s v="NEW SALES"/>
    <s v="1P INET"/>
    <s v="98 | OSS - CANCEL COMPLETE"/>
    <s v="RBS-Regional 3"/>
    <d v="2026-09-02T09:23:56"/>
    <d v="2026-09-04T08:50:12"/>
    <n v="69382028"/>
    <m/>
    <n v="152331251351"/>
    <s v="Workshop Tulangan"/>
    <s v="ODP-KRN-FAV/38 FAV/D03/38.01"/>
    <s v="WO063324198"/>
    <m/>
    <m/>
    <m/>
    <n v="112.63323459999999"/>
    <n v="-7.4509832999999999"/>
    <s v="MD|MYDB-20260901267690|DN00001/MN00442|Workshop Tulangan|088991130535"/>
    <s v="MYDIGIBIZPARTNER"/>
    <m/>
    <m/>
    <m/>
    <m/>
    <m/>
    <m/>
    <m/>
    <m/>
    <s v="Management Janji"/>
    <s v="2026-09-05 08:00:00 | Tanggal Pemasangan : 05 September 2026 Jam Pemasangan : 08:00 13:00 Info Tambahan : Hubungi pelanggan dulu sebelum ke lokasi terimakasih"/>
    <s v="FCC"/>
    <d v="2026-02-09T09:40:08"/>
    <d v="2026-09-05T08:00:00"/>
    <s v="Kendala Pelanggan"/>
    <s v="CANCEL"/>
    <s v="KRIAN"/>
    <s v="NO ADDON"/>
    <m/>
    <s v="Cancel Completed"/>
    <s v="HSI Bisnis Promo HUT RI PSB 70% - 200 Mbps"/>
    <s v="INDIBIZ"/>
    <m/>
    <m/>
    <d v="2026-09-05T08:00:00"/>
    <s v="2026-09-05 08:00:00 | Tanggal Pemasangan : 05 September 2026 Jam Pemasangan : 08:00 13:00 Info Tambahan : Hubungi pelanggan dulu sebelum ke lokasi terimakasih"/>
    <m/>
    <m/>
    <m/>
    <e v="#NUM!"/>
    <e v="#NUM!"/>
    <x v="0"/>
    <x v="1"/>
  </r>
  <r>
    <n v="17"/>
    <n v="1002567529"/>
    <n v="3"/>
    <x v="5"/>
    <n v="4"/>
    <s v="SEMARANG"/>
    <s v="INNER - SEMARANG JATENG UTARA"/>
    <s v="JHR"/>
    <s v="REG"/>
    <s v="AO"/>
    <s v="NEW SALES"/>
    <s v="1P INET"/>
    <s v="98 | OSS - CANCEL COMPLETE"/>
    <s v="RBS-Regional 3"/>
    <d v="2026-09-02T12:57:57"/>
    <d v="2026-09-10T09:26:05"/>
    <n v="69382292"/>
    <m/>
    <n v="142406122844"/>
    <s v="SMP Maria Goretti"/>
    <s v="ODP-JHR-FS/025 FS/D02/06.025"/>
    <s v="WO063352975"/>
    <m/>
    <m/>
    <m/>
    <n v="110.41095009999999"/>
    <n v="-6.9813624000000001"/>
    <s v="MD|MYDB-20260902267838|SB00003/MB00385|SMP Maria Goretti|08380550024500"/>
    <s v="MYDIGIBIZPARTNER"/>
    <m/>
    <m/>
    <m/>
    <m/>
    <m/>
    <m/>
    <m/>
    <m/>
    <s v="Management Janji"/>
    <s v="2026-09-03 13:00:00 | Nama PIC:  bp homing No HP: 08380550024500 Alt: Tanggal: 3/9/2026 Jam Pasang: Siang  Note: Hubungi sebelum ke lokasi, terimakasih. "/>
    <s v="FCC"/>
    <d v="2026-02-09T13:10:01"/>
    <d v="2026-09-03T13:00:00"/>
    <s v="Kendala Pelanggan"/>
    <s v="CANCEL"/>
    <s v="JOHAR"/>
    <s v="NO ADDON"/>
    <m/>
    <s v="Cancel Completed"/>
    <s v="HSI Bisnis Basic PSB 70% - 50 Mbps"/>
    <s v="INDIBIZ"/>
    <m/>
    <m/>
    <d v="2026-09-03T13:00:00"/>
    <s v="2026-09-03 13:00:00 | Nama PIC:  bp homing No HP: 08380550024500 Alt: Tanggal: 3/9/2026 Jam Pasang: Siang  Note: Hubungi sebelum ke lokasi, terimakasih. "/>
    <m/>
    <m/>
    <m/>
    <e v="#NUM!"/>
    <e v="#NUM!"/>
    <x v="0"/>
    <x v="0"/>
  </r>
  <r>
    <n v="18"/>
    <n v="1002566474"/>
    <n v="3"/>
    <x v="0"/>
    <n v="4"/>
    <s v="KUDUS"/>
    <s v="PURWODADI"/>
    <s v="GBU"/>
    <s v="REG"/>
    <s v="AO"/>
    <s v="NEW SALES"/>
    <s v="1P INET"/>
    <s v="98 | OSS - CANCEL COMPLETE"/>
    <s v="RBS-Regional 3"/>
    <d v="2026-09-01T18:36:56"/>
    <d v="2026-09-05T10:12:14"/>
    <n v="69381855"/>
    <m/>
    <n v="146516109250"/>
    <s v="NEW QUEEN"/>
    <s v="ODP-GBU-FC/039 FC/D03/039.01"/>
    <s v="WO063299338"/>
    <m/>
    <m/>
    <m/>
    <n v="110.669162"/>
    <n v="-7.0585110000000002"/>
    <s v="|MN00410|MYIA-075581865309/POI/SITI RUBIYATUN/087898490248/newq675@gmail.com"/>
    <s v="MYIB_ASSISTANT"/>
    <m/>
    <m/>
    <m/>
    <m/>
    <m/>
    <m/>
    <m/>
    <m/>
    <s v="Management Janji"/>
    <s v="2026-09-03 08:00:00 | Jam pemasangan : 12.00 Info Tambahan : Hubungi pelanggan dulu sebelum ke lokasi terimakasih  "/>
    <s v="FCC"/>
    <d v="2026-01-09T18:39:58"/>
    <d v="2026-09-03T08:00:00"/>
    <s v="Kendala Pelanggan"/>
    <s v="CANCEL"/>
    <s v="GUBUG"/>
    <s v="NO ADDON"/>
    <m/>
    <s v="Cancel Completed"/>
    <s v="HSI Bisnis Promo HUT RI PSB 70% - 100 Mbps"/>
    <s v="INDIBIZ"/>
    <m/>
    <m/>
    <d v="2026-09-03T08:00:00"/>
    <s v="2026-09-03 08:00:00 | Jam pemasangan : 12.00 Info Tambahan : Hubungi pelanggan dulu sebelum ke lokasi terimakasih  "/>
    <m/>
    <m/>
    <m/>
    <e v="#NUM!"/>
    <e v="#NUM!"/>
    <x v="0"/>
    <x v="0"/>
  </r>
  <r>
    <n v="19"/>
    <n v="1002578520"/>
    <n v="3"/>
    <x v="1"/>
    <n v="5"/>
    <s v="SIDOARJO"/>
    <s v="MOJOKERTO"/>
    <s v="MRT"/>
    <s v="REG"/>
    <s v="AO"/>
    <s v="NEW SALES"/>
    <m/>
    <s v="CANCEL COMPLETED"/>
    <s v="RBS-Regional 3"/>
    <d v="2026-09-09T11:35:54"/>
    <d v="2026-09-10T10:47:50"/>
    <n v="69386778"/>
    <m/>
    <n v="152312243418"/>
    <s v="BANK BTN RUANG BANKING HALL"/>
    <s v="ODP-MRT-FAF/15"/>
    <m/>
    <m/>
    <m/>
    <m/>
    <n v="112.4319339"/>
    <n v="-7.4672004999999997"/>
    <s v="|MN02783|/BANK BTN RUANG BANKING HALL/WINBACK 2.0 HSI B2B (1:1) 50MBPS 355RB PSB DISC 70%/kc.mojokerto@gmail.com/DONY SATRIO WIJAYANTO/85730000824"/>
    <s v="Sales Force DBS"/>
    <m/>
    <m/>
    <m/>
    <m/>
    <m/>
    <m/>
    <m/>
    <m/>
    <m/>
    <m/>
    <m/>
    <d v="2026-09-09T11:39:55"/>
    <m/>
    <m/>
    <s v="REJECT_FCC"/>
    <s v="MOJOKERTO"/>
    <s v="NO ADDON"/>
    <m/>
    <s v="DECLINE : Decline - Pindah Segmentasi Ivan Sutiawan 400105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"/>
  </r>
  <r>
    <n v="20"/>
    <n v="1002578453"/>
    <n v="3"/>
    <x v="3"/>
    <n v="4"/>
    <s v="PURWOKERTO"/>
    <s v="CILACAP"/>
    <s v="MAO"/>
    <s v="REG"/>
    <s v="AO"/>
    <s v="NEW SALES"/>
    <m/>
    <s v="CANCEL COMPLETED"/>
    <s v="RBS-Regional 2"/>
    <d v="2026-09-09T11:16:23"/>
    <d v="2026-09-09T15:57:28"/>
    <n v="69386740"/>
    <m/>
    <n v="146389102582"/>
    <s v="Media Cepat Indonesia"/>
    <s v="ODP-MAO-FF/051"/>
    <m/>
    <m/>
    <m/>
    <m/>
    <n v="109.1310146"/>
    <n v="-7.6283225999999997"/>
    <s v="RBS/R2/AM 406543 ROBERTO RAPSANJANI/081285505152/Media Cepat Indonesia/FAISAL AFNAN/085888245637/admin@rapid.net.id/PSB 150 Mbps 1:1 Rp. 819.000  (Exclude PPN)"/>
    <s v="Account Manager"/>
    <m/>
    <m/>
    <m/>
    <m/>
    <m/>
    <m/>
    <m/>
    <m/>
    <m/>
    <m/>
    <m/>
    <d v="2026-09-09T11:25:32"/>
    <m/>
    <m/>
    <s v="REJECT_FCC"/>
    <s v="KROYA"/>
    <s v="NO ADDON"/>
    <m/>
    <s v="DECLINE : Decline - Batal Order Munah Oktaviani 40971402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  <x v="0"/>
  </r>
  <r>
    <n v="21"/>
    <n v="1002578556"/>
    <n v="3"/>
    <x v="4"/>
    <n v="5"/>
    <s v="SINGARJA"/>
    <s v="KLUNGKUNG"/>
    <s v="SMA"/>
    <s v="REG"/>
    <s v="AO"/>
    <s v="NEW SALES"/>
    <m/>
    <s v="CANCEL COMPLETED"/>
    <s v="RBS-Regional 3"/>
    <d v="2026-09-09T11:50:15"/>
    <d v="2026-09-09T13:03:32"/>
    <n v="69386806"/>
    <m/>
    <n v="172428816111"/>
    <s v="Homestay Acharya"/>
    <s v="ODP-SMA-FZ/12"/>
    <m/>
    <m/>
    <m/>
    <m/>
    <n v="115.44599789999999"/>
    <n v="-8.6786425000000005"/>
    <s v="|MN02750|/CP GDE ACHARYA PANDJI SETIAWAN/085171217247/wilkerlembongan@gmail.com"/>
    <s v="Sales Force DBS"/>
    <m/>
    <m/>
    <m/>
    <m/>
    <m/>
    <m/>
    <m/>
    <m/>
    <m/>
    <m/>
    <m/>
    <d v="2026-09-09T11:54:57"/>
    <m/>
    <m/>
    <s v="REJECT_FCC"/>
    <s v="SEMARAPURA"/>
    <s v="NO ADDON"/>
    <m/>
    <s v="DECLINE : Decline - Pindah Segmentasi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6"/>
  </r>
  <r>
    <n v="22"/>
    <n v="1002577136"/>
    <n v="3"/>
    <x v="1"/>
    <n v="5"/>
    <s v="JEMBER"/>
    <s v="BONDOWOSO"/>
    <s v="BOW"/>
    <s v="REG"/>
    <s v="AO"/>
    <s v="NEW SALES"/>
    <s v="1P INET"/>
    <s v="CANCEL COMPLETED"/>
    <s v="RBS-Regional 3"/>
    <d v="2026-09-08T14:23:56"/>
    <d v="2026-09-08T16:41:12"/>
    <n v="69386152"/>
    <m/>
    <n v="152507224352"/>
    <s v="PANDAI BESI AAN"/>
    <s v="ODP-SKW-FB/48 FB/D05/48.01"/>
    <s v="WO063843060"/>
    <m/>
    <m/>
    <m/>
    <n v="113.8480326"/>
    <n v="-8.0032695"/>
    <s v="|MC30280|MYIA-020613826634/POI/BAHRUDDIN PANJI DIPONOGORO u/081515847627/bahrudinpanji@gmail.com"/>
    <s v="MYIB_ASSISTANT"/>
    <m/>
    <m/>
    <m/>
    <m/>
    <m/>
    <m/>
    <m/>
    <m/>
    <s v="Management Janji"/>
    <s v="2026-09-09 11:00:00 | M Janji : (09/09/2026) jam Pasang : 09:00 Note : hubungi pelanggan jika ingin kelokasi "/>
    <s v="FCC"/>
    <d v="2026-08-09T14:25:36"/>
    <d v="2026-09-09T11:00:00"/>
    <m/>
    <s v="CANCEL"/>
    <s v="BONDOWOSO"/>
    <s v="NO ADDON"/>
    <m/>
    <s v="CANCEL ORDER INVALID SURVEY remark : Dobel input dengan order lain yaitu MYIA-020841601531 response : OK"/>
    <s v="HSI Bisnis Promo HUT RI PSB 70% - 100 Mbps Dual Band"/>
    <s v="INDIBIZ"/>
    <m/>
    <m/>
    <d v="2026-09-09T11:00:00"/>
    <s v="2026-09-09 11:00:00 | M Janji : (09/09/2026) jam Pasang : 09:00 Note : hubungi pelanggan jika ingin kelokasi "/>
    <m/>
    <m/>
    <m/>
    <e v="#NUM!"/>
    <e v="#NUM!"/>
    <x v="0"/>
    <x v="7"/>
  </r>
  <r>
    <n v="23"/>
    <n v="1002577093"/>
    <n v="3"/>
    <x v="6"/>
    <n v="5"/>
    <s v="SBY UTARA"/>
    <s v="MANYAR"/>
    <s v="MGO"/>
    <s v="REG"/>
    <s v="AO"/>
    <s v="NEW SALES"/>
    <m/>
    <s v="CANCEL COMPLETED"/>
    <s v="RBS-Regional 3"/>
    <d v="2026-09-08T14:16:18"/>
    <d v="2026-09-08T15:25:39"/>
    <n v="69386121"/>
    <m/>
    <n v="152413168025"/>
    <s v="PT KBBF SURABAYA"/>
    <s v="ODP-DMO-FTE/08"/>
    <m/>
    <m/>
    <m/>
    <m/>
    <n v="112.7449129"/>
    <n v="-7.2656732000000002"/>
    <s v="AMRBS;405989;AMEX;MUJI;RBS-3;SURAMADU;PT KBBF SURABAYA;HSI Basic Promo HUT Telkom (1:2) 75 Mbps (Rp 365.000) PSB Rp 150.000;082233938129;Meyvi.suwardi@bukopinfinance.co.id;Graha Bukopin Surabaya Lt 3, Jl. Panglima Sudirman No.10-18, Embong Kaliasin, Gente"/>
    <s v="Amex"/>
    <m/>
    <m/>
    <m/>
    <m/>
    <m/>
    <m/>
    <m/>
    <m/>
    <m/>
    <m/>
    <m/>
    <d v="2026-08-09T14:25:36"/>
    <m/>
    <m/>
    <s v="REJECT_FCC"/>
    <s v="MERGOYOSO"/>
    <s v="NO ADDON"/>
    <m/>
    <s v="DECLINE : Decline - Pindah Segmentasi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8"/>
  </r>
  <r>
    <n v="24"/>
    <n v="1002576713"/>
    <n v="3"/>
    <x v="6"/>
    <n v="5"/>
    <s v="SBY UTARA"/>
    <s v="MANYAR"/>
    <s v="MGO"/>
    <s v="REG"/>
    <s v="AO"/>
    <s v="NEW SALES"/>
    <m/>
    <s v="CANCEL COMPLETED"/>
    <s v="RBS-Regional 3"/>
    <d v="2026-09-08T11:33:02"/>
    <d v="2026-09-08T12:46:58"/>
    <n v="69385943"/>
    <m/>
    <n v="152413168022"/>
    <s v="PT KB BUKOPIN FINANCE"/>
    <s v="ODP-DMO-FTE/07"/>
    <m/>
    <m/>
    <m/>
    <m/>
    <n v="112.7449129"/>
    <n v="-7.2656732000000002"/>
    <s v="AMRBS;405989;AMEX;MUJI;RBS-3;SURAMADU;PT KB BUKOPIN FINANCE;HSI Basic Promo HUT Telkom (1:2) 75 Mbps (Rp 365.000) PSB Rp 150.000;082233938129;Meyvi.suwardi@bukopinfinance.co.id;Graha Bukopin Surabaya Lt 3, Jl. Panglima Sudirman No.10-18, Embong Kaliasin, "/>
    <s v="Amex"/>
    <m/>
    <m/>
    <m/>
    <m/>
    <m/>
    <m/>
    <m/>
    <m/>
    <m/>
    <m/>
    <m/>
    <d v="2026-08-09T11:39:56"/>
    <m/>
    <m/>
    <s v="REJECT_FCC"/>
    <s v="MERGOYOSO"/>
    <s v="NO ADDON"/>
    <m/>
    <s v="DECLINE : Decline - Pindah Segmentasi YUDA SEPTIAN 40000798|MYDITA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m/>
    <m/>
    <m/>
    <m/>
    <m/>
    <e v="#NUM!"/>
    <e v="#NUM!"/>
    <x v="0"/>
    <x v="8"/>
  </r>
  <r>
    <n v="25"/>
    <n v="1002576954"/>
    <n v="3"/>
    <x v="4"/>
    <n v="5"/>
    <s v="DENPASAR"/>
    <s v="UBUNG"/>
    <s v="MMN"/>
    <s v="REG"/>
    <s v="AO"/>
    <s v="NEW SALES"/>
    <m/>
    <s v="CANCEL COMPLETED"/>
    <s v="RBS-Regional 3"/>
    <d v="2026-09-08T13:31:04"/>
    <d v="2026-09-08T16:25:54"/>
    <n v="69386071"/>
    <n v="3619592056"/>
    <n v="172419207307"/>
    <s v="PT SURYA NUSA ENERGI"/>
    <s v="ODP-MMN-FP/01"/>
    <m/>
    <m/>
    <m/>
    <m/>
    <n v="115.1879915"/>
    <n v="-8.6945142999999998"/>
    <s v="|MN02677|/CP IBU ADELA/088971613850-085162676996/suryanusae@gmail.com"/>
    <s v="Sales Profesional"/>
    <m/>
    <m/>
    <m/>
    <m/>
    <m/>
    <m/>
    <m/>
    <m/>
    <m/>
    <m/>
    <m/>
    <d v="2026-08-09T13:39:52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9"/>
  </r>
  <r>
    <n v="26"/>
    <n v="1002576911"/>
    <n v="3"/>
    <x v="4"/>
    <n v="5"/>
    <s v="DENPASAR"/>
    <s v="UBUNG"/>
    <s v="MMN"/>
    <s v="REG"/>
    <s v="AO"/>
    <s v="NEW SALES"/>
    <m/>
    <s v="CANCEL COMPLETED"/>
    <s v="RBS-Regional 3"/>
    <d v="2026-09-08T13:20:51"/>
    <d v="2026-09-08T16:25:14"/>
    <n v="69386038"/>
    <n v="3619592055"/>
    <n v="172419207306"/>
    <s v="PT SURYA NUSA ENERGI"/>
    <s v="ODP-MMN-FP/01"/>
    <m/>
    <m/>
    <m/>
    <m/>
    <n v="115.1879915"/>
    <n v="-8.6945142999999998"/>
    <s v="|MN02677|/CP IBU ADELA/088971613850-085162676996/suryanusae@gmail.com"/>
    <s v="Sales Profesional"/>
    <m/>
    <m/>
    <m/>
    <m/>
    <m/>
    <m/>
    <m/>
    <m/>
    <m/>
    <m/>
    <m/>
    <d v="2026-08-09T13:25:10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s v="DECLINE : Decline - Batal Order Novin Dwigo Prayudha 40961371|MYDITA"/>
    <m/>
    <m/>
    <m/>
    <m/>
    <m/>
    <e v="#NUM!"/>
    <e v="#NUM!"/>
    <x v="0"/>
    <x v="9"/>
  </r>
  <r>
    <n v="27"/>
    <n v="1002577763"/>
    <n v="3"/>
    <x v="6"/>
    <n v="5"/>
    <s v="MADURA"/>
    <s v="BANGKALAN"/>
    <s v="KML"/>
    <s v="REG"/>
    <s v="AO"/>
    <s v="NEW SALES"/>
    <m/>
    <s v="CANCEL COMPLETED"/>
    <s v="RBS-Regional 3"/>
    <d v="2026-09-08T18:24:30"/>
    <d v="2026-09-09T09:25:41"/>
    <n v="69386447"/>
    <m/>
    <n v="152436205866"/>
    <s v="YAYASAN NASHRUL HAQ (SPPG LABANG)"/>
    <s v="ODP-KML-FF/37"/>
    <m/>
    <m/>
    <m/>
    <m/>
    <n v="112.77309440000001"/>
    <n v="-7.1396100000000002"/>
    <s v="|MN02601|/YAYASAN NASHRUL HAQ (SPPG LABANG)/MOCHAMAD FARIED SJAIFULLAH/081330994852/082237450719/cv.syella123@gmail.com/HSI Bisnis Promo HUT Telkom (1:1) 75 Mbps (Rp 415.000) PSB Rp 150.000/"/>
    <s v="Sales Force DBS"/>
    <m/>
    <m/>
    <m/>
    <m/>
    <m/>
    <m/>
    <m/>
    <m/>
    <m/>
    <m/>
    <m/>
    <d v="2026-08-09T18:25:32"/>
    <m/>
    <m/>
    <s v="REJECT_FCC"/>
    <s v="X"/>
    <s v="NO ADDON"/>
    <m/>
    <s v="DECLINE : Decline - Batal Order Ghina Swanti Ariesa 4094114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10"/>
  </r>
  <r>
    <n v="28"/>
    <n v="1002573876"/>
    <n v="3"/>
    <x v="6"/>
    <n v="5"/>
    <s v="MADURA"/>
    <s v="BANGKALAN"/>
    <s v="KPP"/>
    <s v="REG"/>
    <s v="AO"/>
    <s v="NEW SALES"/>
    <m/>
    <s v="CANCEL COMPLETED"/>
    <s v="RBS-Regional 3"/>
    <d v="2026-09-07T08:41:49"/>
    <d v="2026-09-07T19:18:59"/>
    <n v="69384944"/>
    <m/>
    <n v="152437905761"/>
    <s v="Toko Nory"/>
    <s v="ODP-KPP-FAD/76"/>
    <m/>
    <m/>
    <m/>
    <m/>
    <n v="113.2758652"/>
    <n v="-6.9392114999999999"/>
    <s v="|MN00572|/Toko Nory/HSI Bisnis + Netmonk Promo 2026 100 Mbps (Rp 591.100) PSB 150.000/08139373105/tokonory1211@gmail.com/Arifin/-6.939157,113.275989/376G+89Q Bunten Bar., Kabupaten Sampang, Jawa Timur"/>
    <s v="Sales Force DBS"/>
    <m/>
    <m/>
    <m/>
    <m/>
    <m/>
    <m/>
    <m/>
    <m/>
    <m/>
    <m/>
    <m/>
    <d v="2026-07-09T08:54:58"/>
    <m/>
    <m/>
    <s v="REJECT_FCC"/>
    <s v="X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0"/>
  </r>
  <r>
    <n v="29"/>
    <n v="1002573908"/>
    <n v="3"/>
    <x v="1"/>
    <n v="5"/>
    <s v="SIDOARJO"/>
    <s v="MOJOKERTO"/>
    <s v="MJS"/>
    <s v="REG"/>
    <s v="AO"/>
    <s v="NEW SALES"/>
    <m/>
    <s v="CANCEL COMPLETED"/>
    <s v="RBS-Regional 3"/>
    <d v="2026-09-07T08:50:55"/>
    <d v="2026-09-09T11:30:47"/>
    <n v="69384987"/>
    <m/>
    <n v="152330220830"/>
    <s v="UD SUMBER BAROKAH"/>
    <s v="ODP-MJS-FV/48"/>
    <m/>
    <m/>
    <m/>
    <m/>
    <n v="112.5071179"/>
    <n v="-7.5153603999999996"/>
    <s v="|MN02783|/UD SUMBER BAROKAH/WINBACK 2.0 HSI B2B (1:2) 50MBPS 320RB PSB DISC 70%//wennyindriahapsari@gmail.com/WENNY INDRIA HAPSARI/82320233811"/>
    <s v="Sales Force DBS"/>
    <m/>
    <m/>
    <m/>
    <m/>
    <m/>
    <m/>
    <m/>
    <m/>
    <m/>
    <m/>
    <m/>
    <d v="2026-07-09T08:54:58"/>
    <m/>
    <m/>
    <s v="REJECT_FCC"/>
    <s v="MOJOKERT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3"/>
  </r>
  <r>
    <n v="30"/>
    <n v="1002574779"/>
    <n v="3"/>
    <x v="4"/>
    <n v="5"/>
    <s v="SINGARJA"/>
    <s v="KLUNGKUNG"/>
    <s v="SMA"/>
    <s v="REG"/>
    <s v="AO"/>
    <s v="NEW SALES"/>
    <m/>
    <s v="CANCEL COMPLETED"/>
    <s v="RBS-Regional 3"/>
    <d v="2026-09-07T12:20:11"/>
    <d v="2026-09-08T16:08:34"/>
    <n v="69385229"/>
    <m/>
    <n v="172428815951"/>
    <s v="PT Wilkerlembongan"/>
    <s v="ODP-SMA-FZ/12"/>
    <m/>
    <m/>
    <m/>
    <m/>
    <n v="115.4458211"/>
    <n v="-8.6790295000000004"/>
    <s v="|MN02750|/CP GDE ACHARYA PANDJI SETIAWAN/085171217247/wilkerlembongan@gmail.com"/>
    <s v="Sales Force DBS"/>
    <m/>
    <m/>
    <m/>
    <m/>
    <m/>
    <m/>
    <m/>
    <m/>
    <m/>
    <m/>
    <m/>
    <d v="2026-07-09T12:25:27"/>
    <m/>
    <m/>
    <s v="REJECT_FCC"/>
    <s v="SEMARAPURA"/>
    <s v="NO ADDON"/>
    <m/>
    <s v="DECLINE : Decline - Pindah Segmentasi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6"/>
  </r>
  <r>
    <n v="31"/>
    <n v="1002575905"/>
    <n v="3"/>
    <x v="4"/>
    <n v="5"/>
    <s v="DENPASAR"/>
    <s v="UBUNG"/>
    <s v="MMN"/>
    <s v="REG"/>
    <s v="AO"/>
    <s v="NEW SALES"/>
    <m/>
    <s v="CANCEL COMPLETED"/>
    <s v="RBS-Regional 3"/>
    <d v="2026-09-07T18:05:43"/>
    <d v="2026-09-08T10:00:43"/>
    <n v="69385626"/>
    <n v="3619592038"/>
    <n v="172419207295"/>
    <s v="PT SURYA NUSA PENIDA"/>
    <s v="ODP-MMN-FP/01"/>
    <m/>
    <m/>
    <m/>
    <m/>
    <n v="115.1879915"/>
    <n v="-8.6945142999999998"/>
    <s v="|MN02677|/CP ADELA/088971613850-085162676996/suryanusae@gmail.com  "/>
    <s v="Sales Force DBS"/>
    <m/>
    <m/>
    <m/>
    <m/>
    <m/>
    <m/>
    <m/>
    <m/>
    <m/>
    <m/>
    <m/>
    <d v="2026-07-09T18:10:10"/>
    <m/>
    <m/>
    <s v="REJECT_FCC"/>
    <s v="MONANG MANING"/>
    <s v="NO ADDON"/>
    <m/>
    <s v="DECLINE : Decline - Batal Order Novin Dwigo Prayudha 40961371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9"/>
  </r>
  <r>
    <n v="32"/>
    <n v="1002575787"/>
    <n v="3"/>
    <x v="4"/>
    <n v="5"/>
    <s v="DENPASAR"/>
    <s v="UBUNG"/>
    <s v="MMN"/>
    <s v="REG"/>
    <s v="AO"/>
    <s v="NEW SALES"/>
    <m/>
    <s v="CANCEL COMPLETED"/>
    <s v="RBS-Regional 3"/>
    <d v="2026-09-07T16:46:08"/>
    <d v="2026-09-08T10:00:03"/>
    <n v="69385562"/>
    <n v="3619592036"/>
    <n v="172419207293"/>
    <s v="PT SURYA NUSA PENIDA"/>
    <s v="ODP-MMN-FP/01"/>
    <m/>
    <m/>
    <m/>
    <m/>
    <m/>
    <m/>
    <s v="|MN02677|/CP ADELA/088971613850-085162676996/suryanusae@gmail.com"/>
    <s v="Sales Force DBS"/>
    <m/>
    <m/>
    <m/>
    <m/>
    <m/>
    <m/>
    <m/>
    <m/>
    <m/>
    <m/>
    <m/>
    <d v="2026-07-09T16:55:03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s v="DECLINE : Decline - Batal Order Novin Dwigo Prayudha 40961371|MYDITA"/>
    <m/>
    <m/>
    <m/>
    <m/>
    <m/>
    <e v="#NUM!"/>
    <e v="#NUM!"/>
    <x v="0"/>
    <x v="9"/>
  </r>
  <r>
    <n v="33"/>
    <n v="1002575479"/>
    <n v="3"/>
    <x v="0"/>
    <n v="4"/>
    <s v="KUDUS"/>
    <s v="PURWODADI"/>
    <s v="GDO"/>
    <s v="REG"/>
    <s v="AO"/>
    <s v="NEW SALES"/>
    <s v="1P INET"/>
    <s v="CANCEL COMPLETED"/>
    <s v="RBS-Regional 3"/>
    <d v="2026-09-07T15:23:57"/>
    <d v="2026-09-08T12:33:50"/>
    <n v="69385464"/>
    <m/>
    <n v="142521103440"/>
    <s v="PONDOK PESANTREN AL-MAYMUN"/>
    <s v="ODP-GDO-FG/014 FG/D02/014.01"/>
    <s v="WO063769275"/>
    <m/>
    <m/>
    <m/>
    <n v="110.796673"/>
    <n v="-7.008483"/>
    <s v="|MC20002|MYIA-043679275042/POI/AGUS SUGIARTO /089618566793/sugiartoa02@tmails.net"/>
    <s v="MYIB_ASSISTANT"/>
    <m/>
    <m/>
    <m/>
    <m/>
    <m/>
    <m/>
    <m/>
    <m/>
    <s v="Management Janji"/>
    <s v="2026-09-08 13:00:00 | Nama PIC : Agus No HP : 089618566793 Alt :  M Janji : 08 September 2026 Jam Pasang : 08.00 - 13:00  NoteÃ‚Â :  hubungi terlebih dahulu sebelum kelokasi"/>
    <s v="FCC"/>
    <d v="2026-07-09T15:25:34"/>
    <d v="2026-09-08T13:00:00"/>
    <m/>
    <s v="CANCEL"/>
    <s v="GUBUG"/>
    <s v="NETMONK"/>
    <m/>
    <s v="CANCEL ORDER INVALID SURVEY remark : cancel krn indikasi reseller  response : OK"/>
    <s v="HSI Bisnis Bundling Netmonk Promo H2 2026 PSB 70% - 150 Mbps"/>
    <s v="INDIBIZ"/>
    <m/>
    <m/>
    <d v="2026-09-08T13:00:00"/>
    <s v="2026-09-08 13:00:00 | Nama PIC : Agus No HP : 089618566793 Alt :  M Janji : 08 September 2026 Jam Pasang : 08.00 - 13:00  NoteÃ‚Â :  hubungi terlebih dahulu sebelum kelokasi"/>
    <m/>
    <m/>
    <m/>
    <e v="#NUM!"/>
    <e v="#NUM!"/>
    <x v="0"/>
    <x v="0"/>
  </r>
  <r>
    <n v="34"/>
    <n v="1002574672"/>
    <n v="3"/>
    <x v="6"/>
    <n v="5"/>
    <s v="SBY UTARA"/>
    <s v="MANYAR"/>
    <s v="MGO"/>
    <s v="REG"/>
    <s v="AO"/>
    <s v="NEW SALES"/>
    <m/>
    <s v="CANCEL COMPLETED"/>
    <s v="RBS-Regional 3"/>
    <d v="2026-09-07T11:46:21"/>
    <d v="2026-09-07T14:03:58"/>
    <n v="69385148"/>
    <m/>
    <n v="152413167030"/>
    <s v="PT KB BUKOPIN FINANCE"/>
    <s v="ODP-DMO-FTE/03"/>
    <m/>
    <m/>
    <m/>
    <m/>
    <n v="112.74423280000001"/>
    <n v="-7.2677389999999997"/>
    <s v="AMRBS;405989;AMEX;MUJI;RBS-3;SURAMADU;PT KB BUKOPIN FINANCE;HSI Basic Promo HUT Telkom (1:2) 75 Mbps (Rp 365.000) PSB Rp 150.000;082233938129;Meyvi.suwardi@bukopinfinance.co.id;Graha Bukopin Surabaya Lt 3, Jl. Panglima Sudirman No.10-18, Embong Kaliasin, "/>
    <s v="Amex"/>
    <m/>
    <m/>
    <m/>
    <m/>
    <m/>
    <m/>
    <m/>
    <m/>
    <m/>
    <m/>
    <m/>
    <d v="2026-07-09T11:54:56"/>
    <m/>
    <m/>
    <s v="REJECT_FCC"/>
    <s v="MERGOYOSO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8"/>
  </r>
  <r>
    <n v="35"/>
    <n v="1002574621"/>
    <n v="3"/>
    <x v="3"/>
    <n v="4"/>
    <s v="YOGYAKARTA"/>
    <s v="INNER - YOGYA JATENG SELATAN"/>
    <s v="KGD"/>
    <s v="REG"/>
    <s v="AO"/>
    <s v="NEW SALES"/>
    <s v="1P INET"/>
    <s v="CANCEL COMPLETED"/>
    <s v="RBS-Regional 3"/>
    <d v="2026-09-07T11:32:57"/>
    <d v="2026-09-07T16:05:49"/>
    <n v="69385156"/>
    <m/>
    <n v="143132123750"/>
    <s v="SOLUTION PRODUC"/>
    <s v="ODP-KGD-FAM/148 FAM/D08/148.01"/>
    <s v="WO063734807"/>
    <m/>
    <m/>
    <m/>
    <n v="110.4207"/>
    <n v="-7.8322180000000001"/>
    <s v="|MC80066|MYIA-061497254580/POI/SUSILO NUGROHO/089624724756/solutionproduc@gmail.com"/>
    <s v="MYIB_ASSISTANT"/>
    <m/>
    <m/>
    <m/>
    <m/>
    <m/>
    <m/>
    <m/>
    <m/>
    <s v="Management Janji"/>
    <s v="2026-09-10 08:00:00 | Nama PIC : Bp Susilo No Hp : 089624724756 No Alt : - Tgl Pemasangan : 10 Sept 2026 Interval : PAGI SIANG Note : Hubungi pelanggan terlebih dahulu"/>
    <s v="FCC"/>
    <d v="2026-07-09T11:40:03"/>
    <d v="2026-09-10T08:00:00"/>
    <m/>
    <s v="CANCEL"/>
    <s v="KOTAGEDE"/>
    <s v="NO ADDON"/>
    <m/>
    <s v="CANCEL ORDER INVALID SURVEY remark : [07/09/2026 16:01] ihsan: Mas, maap jadinya cancel ya. [07/09/2026 16:01] ihsan: Ada mis"/>
    <s v="HSI Bisnis Promo HUT RI PSB 70% - 100 Mbps"/>
    <s v="INDIBIZ"/>
    <m/>
    <m/>
    <d v="2026-09-10T08:00:00"/>
    <s v="2026-09-10 08:00:00 | Nama PIC : Bp Susilo No Hp : 089624724756 No Alt : - Tgl Pemasangan : 10 Sept 2026 Interval : PAGI SIANG Note : Hubungi pelanggan terlebih dahulu"/>
    <m/>
    <m/>
    <m/>
    <e v="#NUM!"/>
    <e v="#NUM!"/>
    <x v="0"/>
    <x v="0"/>
  </r>
  <r>
    <n v="36"/>
    <n v="1002575234"/>
    <n v="3"/>
    <x v="4"/>
    <n v="5"/>
    <s v="DENPASAR"/>
    <s v="UBUNG"/>
    <s v="SMY"/>
    <s v="REG"/>
    <s v="AO"/>
    <s v="NEW SALES"/>
    <m/>
    <s v="CANCEL COMPLETED"/>
    <s v="RBS-Regional 3"/>
    <d v="2026-09-07T14:33:29"/>
    <d v="2026-09-08T08:37:19"/>
    <n v="69385384"/>
    <m/>
    <n v="172416797959"/>
    <s v="HOMESTAY DENIS"/>
    <s v="ODP-SMY-FAG/06"/>
    <m/>
    <m/>
    <m/>
    <m/>
    <n v="115.1644771"/>
    <n v="-8.6721342999999997"/>
    <s v="|MN02364|/PIC Hanin Azizah/081908632195-081237905230/hanin.azizah17@gmail.com"/>
    <s v="Sales Force DBS"/>
    <m/>
    <m/>
    <m/>
    <m/>
    <m/>
    <m/>
    <m/>
    <m/>
    <m/>
    <m/>
    <m/>
    <d v="2026-07-09T14:40:04"/>
    <m/>
    <m/>
    <s v="REJECT_FCC"/>
    <s v="SEMINYAK"/>
    <s v="OCA"/>
    <m/>
    <s v="DECLINE : Decline - Batal Order Sonya Rahma Winata 40951375|MYDITA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m/>
    <m/>
    <m/>
    <m/>
    <m/>
    <e v="#NUM!"/>
    <e v="#NUM!"/>
    <x v="0"/>
    <x v="9"/>
  </r>
  <r>
    <n v="37"/>
    <n v="1002572982"/>
    <n v="3"/>
    <x v="4"/>
    <n v="5"/>
    <s v="SINGARJA"/>
    <s v="KLUNGKUNG"/>
    <s v="SMA"/>
    <s v="REG"/>
    <s v="AO"/>
    <s v="NEW SALES"/>
    <m/>
    <s v="CANCEL COMPLETED"/>
    <s v="RBS-Regional 3"/>
    <d v="2026-09-05T11:58:25"/>
    <d v="2026-09-05T18:23:07"/>
    <n v="69384429"/>
    <m/>
    <n v="172428816084"/>
    <s v="Pelabuhan Nusa Lembongan"/>
    <s v="ODP-SMA-FZ/12"/>
    <m/>
    <m/>
    <m/>
    <m/>
    <n v="106.843779087066"/>
    <n v="-6.1670089767355103"/>
    <s v="|MN02750|/PIC GDE ACHARYA PANDJI SETIAWAN/085171217247/wilkerlembongan@gmail.com"/>
    <s v="Sales Force DBS"/>
    <m/>
    <m/>
    <m/>
    <m/>
    <m/>
    <m/>
    <m/>
    <m/>
    <m/>
    <m/>
    <m/>
    <d v="2026-05-09T12:09:56"/>
    <m/>
    <m/>
    <s v="REJECT_FCC"/>
    <s v="SEMARAPURA"/>
    <s v="NO ADDON"/>
    <m/>
    <s v="DECLINE : Decline - Pindah Segmentasi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NENG PUTRI MEILINDA PERMATASARI 40981184|MYDITA"/>
    <m/>
    <m/>
    <m/>
    <m/>
    <m/>
    <e v="#NUM!"/>
    <e v="#NUM!"/>
    <x v="0"/>
    <x v="6"/>
  </r>
  <r>
    <n v="38"/>
    <n v="1002572983"/>
    <n v="3"/>
    <x v="2"/>
    <n v="5"/>
    <s v="MADIUN"/>
    <s v="BOJONEGORO"/>
    <s v="BJN"/>
    <s v="REG"/>
    <s v="AO"/>
    <s v="NEW SALES"/>
    <m/>
    <s v="CANCEL COMPLETED"/>
    <s v="RBS-Regional 3"/>
    <d v="2026-09-05T11:59:24"/>
    <d v="2026-09-09T22:00:00"/>
    <n v="69384433"/>
    <m/>
    <n v="152609258712"/>
    <s v="Aston Bojonegoro City Hotel"/>
    <s v="ODP-BJN-FJ/46"/>
    <m/>
    <m/>
    <m/>
    <m/>
    <n v="111.874528"/>
    <n v="-7.1470820000000002"/>
    <s v="AMRBS;403658;AGIL MAULANA;PSB PAKET 1P-300MB 1.130K PSB 150K;081357447788"/>
    <s v="Amex"/>
    <m/>
    <m/>
    <m/>
    <m/>
    <m/>
    <m/>
    <m/>
    <m/>
    <m/>
    <m/>
    <m/>
    <d v="2026-05-09T12:09:56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11"/>
  </r>
  <r>
    <n v="39"/>
    <n v="1002572979"/>
    <n v="3"/>
    <x v="2"/>
    <n v="5"/>
    <s v="MADIUN"/>
    <s v="BOJONEGORO"/>
    <s v="BJN"/>
    <s v="REG"/>
    <s v="AO"/>
    <s v="NEW SALES"/>
    <m/>
    <s v="CANCEL COMPLETED"/>
    <s v="RBS-Regional 3"/>
    <d v="2026-09-05T11:57:44"/>
    <d v="2026-09-09T22:00:00"/>
    <n v="69384432"/>
    <m/>
    <n v="152609258711"/>
    <s v="Favehotel Sudirman Bojonegoro"/>
    <s v="ODP-BJN-FN/19"/>
    <m/>
    <m/>
    <m/>
    <m/>
    <n v="111.874308"/>
    <n v="-7.1519950000000003"/>
    <s v="AMRBS;403658;AGIL MAULANA;PSB PAKET 1P-200MB 790K PSB 150K;081357447788"/>
    <s v="Amex"/>
    <m/>
    <m/>
    <m/>
    <m/>
    <m/>
    <m/>
    <m/>
    <m/>
    <m/>
    <m/>
    <m/>
    <d v="2026-05-09T12:09:56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0"/>
    <x v="11"/>
  </r>
  <r>
    <n v="40"/>
    <n v="1002571282"/>
    <n v="3"/>
    <x v="6"/>
    <n v="5"/>
    <s v="MADURA"/>
    <s v="PAMEKASAN"/>
    <s v="PME"/>
    <s v="REG"/>
    <s v="AO"/>
    <s v="NEW SALES"/>
    <m/>
    <s v="CANCEL COMPLETED"/>
    <s v="RBS-Regional 3"/>
    <d v="2026-09-04T11:07:18"/>
    <d v="2026-09-05T10:41:36"/>
    <n v="69383729"/>
    <m/>
    <n v="152426928636"/>
    <s v="PONDOK PESANTREN AL-ISLAMY AL-MUBARAKA KARANG MANGGIS"/>
    <s v="ODP-PME-FAT/47"/>
    <m/>
    <m/>
    <m/>
    <m/>
    <n v="113.4406649"/>
    <n v="-7.0693732000000002"/>
    <s v="|MN00213|/PONPES AL-ISLAMY AL-MUBARAKA/HSI Bisnis + Netmonk Promo 2026 100 Mbps (Rp 591.100) PSB 150.000/087777016670/majidah.zulpatul@gmail.com/ZULPATUL MAJIDAH/-7.0702874,113.4426971,770/WCHV+V3P Dsn Klompang Robbu  Rombuh Kec.Palengaan Pamekasan"/>
    <s v="Sales Force DBS"/>
    <m/>
    <m/>
    <m/>
    <m/>
    <m/>
    <m/>
    <m/>
    <m/>
    <m/>
    <m/>
    <m/>
    <d v="2026-04-09T11:10:09"/>
    <m/>
    <m/>
    <s v="REJECT_FCC"/>
    <s v="PAMEKASAN"/>
    <s v="NETMONK"/>
    <m/>
    <s v="DECLINE : Decline - Batal Order EVI PUSPITA EKASARI 40931150|MYDITA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m/>
    <m/>
    <m/>
    <m/>
    <m/>
    <e v="#NUM!"/>
    <e v="#NUM!"/>
    <x v="0"/>
    <x v="10"/>
  </r>
  <r>
    <n v="41"/>
    <n v="1002571315"/>
    <n v="3"/>
    <x v="4"/>
    <n v="5"/>
    <s v="DENPASAR"/>
    <s v="UBUNG"/>
    <s v="SMY"/>
    <s v="REG"/>
    <s v="AO"/>
    <s v="NEW SALES"/>
    <m/>
    <s v="CANCEL COMPLETED"/>
    <s v="RBS-Regional 3"/>
    <d v="2026-09-04T11:16:14"/>
    <d v="2026-09-04T18:34:54"/>
    <n v="69383713"/>
    <m/>
    <n v="172416797794"/>
    <s v="VILLA DENIS"/>
    <s v="ODP-SMY-FAG/20"/>
    <m/>
    <m/>
    <m/>
    <m/>
    <n v="115.1606685"/>
    <n v="-8.6718902999999994"/>
    <s v="|MN02677|/CP IBU HANIN AZIZAH/081908632195/hanin.azizah17@gmail.com"/>
    <s v="Sales Force DBS"/>
    <m/>
    <m/>
    <m/>
    <m/>
    <m/>
    <m/>
    <m/>
    <m/>
    <m/>
    <m/>
    <m/>
    <d v="2026-04-09T11:25:14"/>
    <m/>
    <m/>
    <s v="REJECT_FCC"/>
    <s v="SEMINYAK"/>
    <s v="NO ADDON"/>
    <m/>
    <s v="DECLINE : Decline - Pindah Segmentas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9"/>
  </r>
  <r>
    <n v="42"/>
    <n v="1002571324"/>
    <n v="3"/>
    <x v="1"/>
    <n v="5"/>
    <s v="SIDOARJO"/>
    <s v="INNER - JATIM TIMUR"/>
    <s v="SDA"/>
    <s v="REG"/>
    <s v="AO"/>
    <s v="NEW SALES"/>
    <m/>
    <s v="CANCEL COMPLETED"/>
    <s v="RBS-Regional 3"/>
    <d v="2026-09-04T11:18:21"/>
    <d v="2026-09-04T14:41:06"/>
    <n v="69383756"/>
    <m/>
    <n v="152316232597"/>
    <s v="DELTRAS STORE"/>
    <s v="ODP-SDA-FCX/10"/>
    <m/>
    <m/>
    <m/>
    <m/>
    <n v="112.7058031"/>
    <n v="-7.4476820999999997"/>
    <s v="|MN00501|/DELTRAS STORE/WINBACK 2.0 HSI B2B (1:1) 100MBPS 535RB PSB DISC 70%//sibromulis20@gmial.com/SIBRO MULIS/85232076285"/>
    <s v="Sales Force DBS"/>
    <m/>
    <m/>
    <m/>
    <m/>
    <m/>
    <m/>
    <m/>
    <m/>
    <m/>
    <m/>
    <m/>
    <d v="2026-04-09T11:25:14"/>
    <m/>
    <m/>
    <s v="REJECT_FCC"/>
    <s v="SIDOARJO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"/>
  </r>
  <r>
    <n v="43"/>
    <n v="1002571933"/>
    <n v="3"/>
    <x v="4"/>
    <n v="5"/>
    <s v="DENPASAR"/>
    <s v="UBUNG"/>
    <s v="SMY"/>
    <s v="REG"/>
    <s v="AO"/>
    <s v="NEW SALES"/>
    <m/>
    <s v="CANCEL COMPLETED"/>
    <s v="RBS-Regional 3"/>
    <d v="2026-09-04T14:40:14"/>
    <d v="2026-09-07T12:44:28"/>
    <n v="69383979"/>
    <m/>
    <n v="172416797940"/>
    <s v="VILLA DENIS"/>
    <s v="ODP-SMY-FAG/06"/>
    <m/>
    <m/>
    <m/>
    <m/>
    <n v="115.1644771"/>
    <n v="-8.6721342999999997"/>
    <s v="|MN02364|/PIC Hanin Azizah/081908632195/hanin.azizah17@gmail.com"/>
    <s v="Sales Force DBS"/>
    <m/>
    <m/>
    <m/>
    <m/>
    <m/>
    <m/>
    <m/>
    <m/>
    <m/>
    <m/>
    <m/>
    <d v="2026-04-09T14:55:04"/>
    <m/>
    <m/>
    <s v="REJECT_FCC"/>
    <s v="SEMINYAK"/>
    <s v="OCA"/>
    <m/>
    <s v="DECLINE : Decline - Pindah Segmentasi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9"/>
  </r>
  <r>
    <n v="44"/>
    <n v="1002572287"/>
    <n v="3"/>
    <x v="1"/>
    <n v="5"/>
    <s v="SIDOARJO"/>
    <s v="INNER - JATIM TIMUR"/>
    <s v="SDA"/>
    <s v="REG"/>
    <s v="AO"/>
    <s v="NEW SALES"/>
    <m/>
    <s v="CANCEL COMPLETED"/>
    <s v="RBS-Regional 3"/>
    <d v="2026-09-04T16:01:33"/>
    <d v="2026-09-04T16:35:12"/>
    <n v="69384094"/>
    <m/>
    <n v="152316232601"/>
    <s v="DELTRAS STORE"/>
    <s v="ODP-SDA-FCX/10"/>
    <m/>
    <m/>
    <m/>
    <m/>
    <n v="112.7058031"/>
    <n v="-7.4476820999999997"/>
    <s v="|MN00501|/DELTRAS STORE/WINBACK 2.0 HSI B2B (1:1) 100MBPS 535RB PSB DISC 70%//sibromulis20@gmial.com/SIBRO MULIS/85232076285  "/>
    <s v="Sales Force DBS"/>
    <m/>
    <m/>
    <m/>
    <m/>
    <m/>
    <m/>
    <m/>
    <m/>
    <m/>
    <m/>
    <m/>
    <d v="2026-04-09T16:10:02"/>
    <m/>
    <m/>
    <s v="REJECT_FCC"/>
    <s v="SIDOARJO"/>
    <s v="NO ADDON"/>
    <m/>
    <s v="DECLINE : Decline - Batal Order Siti QoriAh 40971401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Siti QoriAh 40971401|MYDITA"/>
    <m/>
    <m/>
    <m/>
    <m/>
    <m/>
    <e v="#NUM!"/>
    <e v="#NUM!"/>
    <x v="0"/>
    <x v="1"/>
  </r>
  <r>
    <n v="45"/>
    <n v="1002568764"/>
    <n v="3"/>
    <x v="4"/>
    <n v="5"/>
    <s v="SINGARJA"/>
    <s v="TABANAN"/>
    <s v="TBN"/>
    <s v="REG"/>
    <s v="AO"/>
    <s v="NEW SALES"/>
    <m/>
    <s v="CANCEL COMPLETED"/>
    <s v="RBS-Regional 3"/>
    <d v="2026-09-03T08:47:08"/>
    <d v="2026-09-03T14:03:09"/>
    <n v="69382731"/>
    <m/>
    <n v="172413244719"/>
    <s v="BRI UNIT MEGATI TABANAN"/>
    <s v="ODP-TBN-FCQ/22"/>
    <m/>
    <m/>
    <m/>
    <m/>
    <n v="115.0674085"/>
    <n v="-8.5025791000000002"/>
    <s v="|MC10003|/PIC Ni Wayan Evi Aprilina/085792719035/pinaaprilinna26@gmail.com"/>
    <s v="Sales Force DBS"/>
    <m/>
    <m/>
    <m/>
    <m/>
    <m/>
    <m/>
    <m/>
    <m/>
    <m/>
    <m/>
    <m/>
    <d v="2026-03-09T08:55:05"/>
    <m/>
    <m/>
    <s v="REJECT_FCC"/>
    <s v="TABANAN"/>
    <s v="NO ADDON"/>
    <m/>
    <s v="DECLINE : Decline - Pindah Segmentas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4"/>
  </r>
  <r>
    <n v="46"/>
    <n v="1002568878"/>
    <n v="3"/>
    <x v="1"/>
    <n v="5"/>
    <s v="SIDOARJO"/>
    <s v="PASURUAN"/>
    <s v="GEM"/>
    <s v="REG"/>
    <s v="AO"/>
    <s v="NEW SALES"/>
    <m/>
    <s v="CANCEL COMPLETED"/>
    <s v="RBS-Regional 3"/>
    <d v="2026-09-03T09:17:06"/>
    <d v="2026-09-03T19:12:48"/>
    <n v="69382789"/>
    <m/>
    <n v="152743216268"/>
    <s v="SMA KEMALA BHAYANGKARI"/>
    <s v="ODP-GEM-FL/19"/>
    <m/>
    <m/>
    <m/>
    <m/>
    <n v="112.69097189999999"/>
    <n v="-7.5412992000000001"/>
    <s v="|MN02627|/SMA KEMALA BHAYANGKARI /WINBACK 2.0 HSI B2B (1:1) 50MBPS 355RB PSB DISC 70%//fitracool19@gmail.com /FITRA FIRMANSYAH/82332903998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5"/>
  </r>
  <r>
    <n v="47"/>
    <n v="1002568907"/>
    <n v="3"/>
    <x v="1"/>
    <n v="5"/>
    <s v="SIDOARJO"/>
    <s v="PASURUAN"/>
    <s v="GEM"/>
    <s v="REG"/>
    <s v="AO"/>
    <s v="NEW SALES"/>
    <m/>
    <s v="CANCEL COMPLETED"/>
    <s v="RBS-Regional 3"/>
    <d v="2026-09-03T09:24:27"/>
    <d v="2026-09-03T19:14:02"/>
    <n v="69382810"/>
    <m/>
    <n v="152743216139"/>
    <s v="SMA KEMALA BHAYANGKARI"/>
    <s v="ODP-GEM-FT/23"/>
    <m/>
    <m/>
    <m/>
    <m/>
    <n v="112.69097189999999"/>
    <n v="-7.5412992000000001"/>
    <s v="|MN02627|/SMA KEMALA BHAYANGKARI /WINBACK 2.0 HSI B2B (1:1) 50MBPS 355RB PSB DISC 70%//fitracool19@gmail.com /FITRA FIRMANSYAH/82332903998  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RIRIN RISNAWATI 40931149|MYDITA"/>
    <m/>
    <m/>
    <m/>
    <m/>
    <m/>
    <e v="#NUM!"/>
    <e v="#NUM!"/>
    <x v="0"/>
    <x v="5"/>
  </r>
  <r>
    <n v="48"/>
    <n v="1002568895"/>
    <n v="3"/>
    <x v="1"/>
    <n v="5"/>
    <s v="SIDOARJO"/>
    <s v="PASURUAN"/>
    <s v="GEM"/>
    <s v="REG"/>
    <s v="AO"/>
    <s v="NEW SALES"/>
    <m/>
    <s v="CANCEL COMPLETED"/>
    <s v="RBS-Regional 3"/>
    <d v="2026-09-03T09:21:21"/>
    <d v="2026-09-03T19:14:04"/>
    <n v="69382783"/>
    <m/>
    <n v="152743216138"/>
    <s v="SMA KEMALA BHAYANGKARI"/>
    <s v="ODP-GEM-FL/19"/>
    <m/>
    <m/>
    <m/>
    <m/>
    <n v="112.69097189999999"/>
    <n v="-7.5412992000000001"/>
    <s v="|MN02627|/SMA KEMALA BHAYANGKARI /WINBACK 2.0 HSI B2B (1:1) 50MBPS 355RB PSB DISC 70%//fitracool19@gmail.com /FITRA FIRMANSYAH/82332903998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5"/>
  </r>
  <r>
    <n v="49"/>
    <n v="1002570414"/>
    <n v="3"/>
    <x v="4"/>
    <n v="5"/>
    <s v="SINGARJA"/>
    <s v="KLUNGKUNG"/>
    <s v="SMA"/>
    <s v="REG"/>
    <s v="AO"/>
    <s v="NEW SALES"/>
    <m/>
    <s v="CANCEL COMPLETED"/>
    <s v="RBS-Regional 3"/>
    <d v="2026-09-03T16:16:26"/>
    <d v="2026-09-05T09:25:06"/>
    <n v="69383387"/>
    <m/>
    <n v="172428816074"/>
    <s v="BAWASLU KABUPATEN KLUNGKUNG"/>
    <s v="ODP-SMA-FAB/19"/>
    <m/>
    <m/>
    <m/>
    <m/>
    <n v="115.39076609999999"/>
    <n v="-8.5526589000000008"/>
    <s v="|MN02750|/CP KUH PUTU SUDIANI/081339281836/bawaslu.klungkung@gmail.com  "/>
    <s v="Sales Force DBS"/>
    <m/>
    <m/>
    <m/>
    <m/>
    <m/>
    <m/>
    <m/>
    <m/>
    <m/>
    <m/>
    <m/>
    <d v="2026-03-09T16:25:22"/>
    <m/>
    <m/>
    <s v="REJECT_FCC"/>
    <s v="SEMARAPURA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SOPHAN SOPYAN 40900827|MYDITA"/>
    <m/>
    <m/>
    <m/>
    <m/>
    <m/>
    <e v="#NUM!"/>
    <e v="#NUM!"/>
    <x v="0"/>
    <x v="6"/>
  </r>
  <r>
    <n v="50"/>
    <n v="1002570341"/>
    <n v="3"/>
    <x v="4"/>
    <n v="5"/>
    <s v="SINGARJA"/>
    <s v="KLUNGKUNG"/>
    <s v="SMA"/>
    <s v="REG"/>
    <s v="AO"/>
    <s v="NEW SALES"/>
    <m/>
    <s v="CANCEL COMPLETED"/>
    <s v="RBS-Regional 3"/>
    <d v="2026-09-03T15:59:59"/>
    <d v="2026-09-05T09:27:23"/>
    <n v="69383357"/>
    <m/>
    <n v="172428816071"/>
    <s v="BAWASLU KABUPATEN KLUNGKUNG"/>
    <s v="ODP-SMA-FAB/18"/>
    <m/>
    <m/>
    <m/>
    <m/>
    <n v="115.3907672"/>
    <n v="-8.5526590000000002"/>
    <s v="|MN02750|/CP KUH PUTU SUDIANI/081339281836/bawaslu.klungkung@gmail.com"/>
    <s v="Sales Force DBS"/>
    <m/>
    <m/>
    <m/>
    <m/>
    <m/>
    <m/>
    <m/>
    <m/>
    <m/>
    <m/>
    <m/>
    <d v="2026-03-09T16:10:16"/>
    <m/>
    <m/>
    <s v="REJECT_FCC"/>
    <s v="SEMARAPURA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SOPHAN SOPYAN 40900827|MYDITA"/>
    <m/>
    <m/>
    <m/>
    <m/>
    <m/>
    <e v="#NUM!"/>
    <e v="#NUM!"/>
    <x v="0"/>
    <x v="6"/>
  </r>
  <r>
    <n v="51"/>
    <n v="1002568688"/>
    <n v="3"/>
    <x v="4"/>
    <n v="5"/>
    <s v="SINGARJA"/>
    <s v="TABANAN"/>
    <s v="TBN"/>
    <s v="REG"/>
    <s v="AO"/>
    <s v="NEW SALES"/>
    <m/>
    <s v="CANCEL COMPLETED"/>
    <s v="RBS-Regional 3"/>
    <d v="2026-09-03T08:22:37"/>
    <d v="2026-09-07T22:00:01"/>
    <n v="69382695"/>
    <m/>
    <n v="172413244714"/>
    <s v="CV. Kontraktor"/>
    <s v="ODP-TBN-FAU/04"/>
    <m/>
    <m/>
    <m/>
    <m/>
    <n v="115.143073"/>
    <n v="-8.5688189999999995"/>
    <s v="|MN02364|/PIC DWI PRIYANTO DJATMIKO/087726675737/diajengnastiti39@gmail.com"/>
    <s v="Sales Force DBS"/>
    <m/>
    <m/>
    <m/>
    <m/>
    <m/>
    <m/>
    <m/>
    <m/>
    <m/>
    <m/>
    <m/>
    <d v="2026-03-09T08:25:04"/>
    <m/>
    <m/>
    <s v="REJECT_FCC"/>
    <s v="TABANAN"/>
    <s v="OCA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s v="Order dicancel oleh SYSTEM remark : CANCEL ORDER by System : pelanggan belum melakukan upload dokumen melebihi 3 hari"/>
    <m/>
    <m/>
    <m/>
    <m/>
    <m/>
    <e v="#NUM!"/>
    <e v="#NUM!"/>
    <x v="0"/>
    <x v="4"/>
  </r>
  <r>
    <n v="52"/>
    <n v="1002566939"/>
    <n v="3"/>
    <x v="1"/>
    <n v="5"/>
    <s v="SIDOARJO"/>
    <s v="PASURUAN"/>
    <s v="PWS"/>
    <s v="REG"/>
    <s v="AO"/>
    <s v="NEW SALES"/>
    <m/>
    <s v="CANCEL COMPLETED"/>
    <s v="RBS-Regional 3"/>
    <d v="2026-09-02T09:51:35"/>
    <d v="2026-09-02T17:44:09"/>
    <n v="69382069"/>
    <m/>
    <n v="152740208101"/>
    <s v="TOKO AL FALAH"/>
    <s v="ODP-PWS-FA/70"/>
    <m/>
    <m/>
    <m/>
    <m/>
    <n v="112.8256774"/>
    <n v="-7.7647108999999999"/>
    <s v="|MN01982|/TOKO AL FALAH/WINBACK 2.0 HSI B2B (1:1) 50MBPS 355RB PSB DISC 70%/PSN/distributorberaspunelpasuruan@gmail.com/M ROFI'I/85604420252"/>
    <s v="Sales Force DBS"/>
    <m/>
    <m/>
    <m/>
    <m/>
    <m/>
    <m/>
    <m/>
    <m/>
    <m/>
    <m/>
    <m/>
    <d v="2026-02-09T09:55:06"/>
    <m/>
    <m/>
    <s v="REJECT_FCC"/>
    <s v="PANDAAN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5"/>
  </r>
  <r>
    <n v="53"/>
    <n v="1002566730"/>
    <n v="3"/>
    <x v="0"/>
    <n v="4"/>
    <s v="SOLO"/>
    <s v="INNER - SOLO JATENG TIMUR"/>
    <s v="KRT"/>
    <s v="REG"/>
    <s v="AO"/>
    <s v="NEW SALES"/>
    <m/>
    <s v="CANCEL COMPLETED"/>
    <s v="RBS-Regional 3"/>
    <d v="2026-09-02T08:54:26"/>
    <d v="2026-09-02T10:16:52"/>
    <n v="69381954"/>
    <m/>
    <n v="142505403232"/>
    <s v="PT. ASTRA INTERNASIONAL"/>
    <s v="ODP-KRT-FAC/102"/>
    <m/>
    <m/>
    <m/>
    <m/>
    <n v="110.7841482"/>
    <n v="-7.5490475000000004"/>
    <s v="|MC60143|/Edi/081215697435/edi.purnomo@dso.astra.co.id/ PSB  1S INET ONLY BISNIS WINBACK 2.0 100mbps ABODEMEN 535.000 PLUS PPN/ TTPN PLASA"/>
    <s v="Sales Force DBS"/>
    <m/>
    <m/>
    <m/>
    <m/>
    <m/>
    <m/>
    <m/>
    <m/>
    <m/>
    <m/>
    <m/>
    <d v="2026-02-09T09:10:07"/>
    <m/>
    <m/>
    <s v="REJECT_FCC"/>
    <s v="X"/>
    <s v="NO ADDON"/>
    <m/>
    <s v="DECLINE : Decline - Pindah Segmentasi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54"/>
    <n v="1002566613"/>
    <n v="3"/>
    <x v="4"/>
    <n v="5"/>
    <s v="SINGARJA"/>
    <s v="TABANAN"/>
    <s v="TBN"/>
    <s v="REG"/>
    <s v="AO"/>
    <s v="NEW SALES"/>
    <m/>
    <s v="CANCEL COMPLETED"/>
    <s v="RBS-Regional 3"/>
    <d v="2026-09-02T08:18:13"/>
    <d v="2026-09-09T13:35:48"/>
    <n v="69381917"/>
    <m/>
    <n v="172413244690"/>
    <s v="WR 24 Jaam"/>
    <s v="ODP-TBN-FSA/07"/>
    <m/>
    <m/>
    <m/>
    <m/>
    <n v="115.01495749999999"/>
    <n v="-8.4991479999999999"/>
    <s v="|MN02844|/PIC MAS SUWITO/081337203373/suwito08081973@gmail.com"/>
    <s v="Sales Force DBS"/>
    <m/>
    <m/>
    <m/>
    <m/>
    <m/>
    <m/>
    <m/>
    <m/>
    <m/>
    <m/>
    <m/>
    <d v="2026-02-09T08:25:06"/>
    <m/>
    <m/>
    <s v="REJECT_FCC"/>
    <s v="TABAN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4"/>
  </r>
  <r>
    <n v="55"/>
    <n v="1002564745"/>
    <n v="3"/>
    <x v="6"/>
    <n v="5"/>
    <s v="MADURA"/>
    <s v="BANGKALAN"/>
    <s v="SPG"/>
    <s v="REG"/>
    <s v="AO"/>
    <s v="NEW SALES"/>
    <m/>
    <s v="CANCEL COMPLETED"/>
    <s v="RBS-Regional 3"/>
    <d v="2026-09-01T10:35:53"/>
    <d v="2026-09-07T14:13:30"/>
    <n v="69381308"/>
    <m/>
    <n v="152434913996"/>
    <s v="Warung Rojak Jalil"/>
    <s v="ODP-SPG-FS/62"/>
    <m/>
    <m/>
    <m/>
    <m/>
    <n v="113.2519231"/>
    <n v="-7.1953864999999997"/>
    <s v="|MN02600|/Warung Rojak Jalil/081995210518/rifashooting@gmail.com/HSI Bisnis Promo HUT Telkom (1:1) 75 Mbps (Rp 415.000) PSB Rp 150.000/ABD. JALIL/https://maps.app.goo.gl/M1hA7GshBBsHr61K9?g_st=atm"/>
    <s v="Sales Force DBS"/>
    <m/>
    <m/>
    <m/>
    <m/>
    <m/>
    <m/>
    <m/>
    <m/>
    <m/>
    <m/>
    <m/>
    <d v="2026-01-09T10:39:57"/>
    <m/>
    <m/>
    <s v="REJECT_FCC"/>
    <s v="SAMPANG"/>
    <s v="NO ADDON"/>
    <m/>
    <s v="DECLINE : Decline - Batal Order YUDA SEPTIAN 4000079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YUDA SEPTIAN 40000798|MYDITA"/>
    <m/>
    <m/>
    <m/>
    <m/>
    <m/>
    <e v="#NUM!"/>
    <e v="#NUM!"/>
    <x v="0"/>
    <x v="10"/>
  </r>
  <r>
    <n v="56"/>
    <n v="1002564244"/>
    <n v="3"/>
    <x v="5"/>
    <n v="4"/>
    <s v="PEKALONGAN"/>
    <s v="PEKALONGAN"/>
    <s v="KJE"/>
    <s v="REG"/>
    <s v="AO"/>
    <s v="NEW SALES"/>
    <s v="1P INET"/>
    <s v="CANCEL COMPLETED"/>
    <s v="RBS-Regional 3"/>
    <d v="2026-09-01T09:01:32"/>
    <d v="2026-09-01T14:56:22"/>
    <n v="69377558"/>
    <m/>
    <m/>
    <s v="FR James Official Shop"/>
    <m/>
    <s v="WO062804348"/>
    <m/>
    <m/>
    <m/>
    <n v="109.52406000000001"/>
    <n v="-7.0198"/>
    <s v="|MN01881|MYIA-063425384648/POI/fakhrus radifan /085742914669/fakhrusradifan@gmail.com"/>
    <s v="MYIB_ASSISTANT"/>
    <m/>
    <m/>
    <m/>
    <m/>
    <m/>
    <m/>
    <m/>
    <m/>
    <s v="Management Janji"/>
    <s v="2026-08-28 08:00:00 | Nama Pic : bp fakhrus radifan  No Hp Pic : 085742914669 No alt : - Jam Pemasangan : pagi  Tanggal Pemasangan : 28 Agustus 2026"/>
    <s v="FCC"/>
    <d v="2026-01-09T09:10:20"/>
    <d v="2026-08-28T00:00:00"/>
    <m/>
    <s v="REJECT_FCC"/>
    <s v="KAJEN"/>
    <s v="NO ADDON"/>
    <m/>
    <s v="DECLINE : Pelanggan tidak ingin menunggu Ghina Swanti Ariesa 40941148|MYDITA"/>
    <s v="HSI Bisnis Promo HUT RI PSB 70% - 50 Mbps"/>
    <s v="INDIBIZ"/>
    <m/>
    <s v="DECLINE : Pelanggan tidak ingin menunggu Ghina Swanti Ariesa 40941148|MYDITA"/>
    <d v="2026-08-28T08:00:00"/>
    <s v="2026-08-28 08:00:00 | Nama Pic : bp fakhrus radifan  No Hp Pic : 085742914669 No alt : - Jam Pemasangan : pagi  Tanggal Pemasangan : 28 Agustus 2026"/>
    <m/>
    <m/>
    <m/>
    <e v="#NUM!"/>
    <e v="#NUM!"/>
    <x v="0"/>
    <x v="0"/>
  </r>
  <r>
    <n v="57"/>
    <n v="1002577909"/>
    <n v="3"/>
    <x v="2"/>
    <n v="5"/>
    <s v="KEDIRI"/>
    <s v="KEDIRI"/>
    <s v="KDI"/>
    <s v="REG"/>
    <s v="AO"/>
    <s v="NEW SALES"/>
    <s v="1P INET"/>
    <s v="SIBEL - CREATE ORDER FAIL"/>
    <s v="RBS-Regional 3"/>
    <d v="2026-09-09T08:23:56"/>
    <d v="2026-09-10T08:04:32"/>
    <n v="69386503"/>
    <m/>
    <n v="152610241611"/>
    <s v="WMH MART"/>
    <s v="ODP-KDI-FA/01 FA/D01/01.01"/>
    <s v="WO063882752"/>
    <m/>
    <m/>
    <m/>
    <n v="112.06008888781"/>
    <n v="-7.8639978940553501"/>
    <s v="MD|MYDB-20260908268325|DC20010/MC20002|WMH MART|0895633913308"/>
    <s v="MYDIGIBIZPARTNER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8:25:15"/>
    <d v="2026-09-10T08:00:00"/>
    <m/>
    <s v="INPROGRESS_SC"/>
    <s v="X"/>
    <s v="OCA"/>
    <m/>
    <s v="[ERROR Orchestrate Product] - (SBL-BPR-00162)--(SBL-SCR-00140) - Error invoking service 'CONS OLI Orchestrate Service', metho"/>
    <s v="HSI Bisnis Bundling OCA Breach Checker Promo H2 2026 PSB 70% - 200 Mbps"/>
    <s v="INDIBIZ"/>
    <m/>
    <m/>
    <d v="2026-09-10T08:00:00"/>
    <s v="2026-09-10 08:00:00 | Tanggal pemasangan : 10 SEPTEMBER JULI 2026 Jam pemasangan : pagi/siang Info Tambahan : Hubungi pelanggan dulu sebelum ke lokasi terima kasih"/>
    <m/>
    <m/>
    <m/>
    <e v="#NUM!"/>
    <e v="#NUM!"/>
    <x v="0"/>
    <x v="12"/>
  </r>
  <r>
    <n v="58"/>
    <n v="1002578420"/>
    <n v="3"/>
    <x v="3"/>
    <n v="4"/>
    <s v="MAGELANG"/>
    <s v="TEMANGGUNG"/>
    <s v="PRN"/>
    <s v="REG"/>
    <s v="AO"/>
    <s v="NEW SALES"/>
    <s v="1P INET"/>
    <s v="SIBEL - CREATE ORDER FAIL"/>
    <s v="RBS-Regional 3"/>
    <d v="2026-09-09T11:05:57"/>
    <d v="2026-09-10T08:04:07"/>
    <n v="69386737"/>
    <m/>
    <n v="141149112975"/>
    <s v="TOKO AFIFAH"/>
    <s v="ODP-PRN-FAW/020 FAW/D02/020.01"/>
    <s v="WO063897293"/>
    <m/>
    <m/>
    <m/>
    <n v="110.04271199999999"/>
    <n v="-7.3310519999999997"/>
    <s v="|MN00909|MYIA-099192513238/POI/wulanti nur afifah/085337900279/re.gistrasipendaftaraninte.rnet1@gmail.com"/>
    <s v="MYIB_ASSISTANT"/>
    <m/>
    <m/>
    <m/>
    <m/>
    <m/>
    <m/>
    <m/>
    <m/>
    <s v="Management Janji"/>
    <s v="2026-09-10 08:00:00 | Nama : ibu wulanti No HP : 085337900279 No Alternatif : M Janji : 10/09/2026 Jam Pasang : Pagi NoteÃ‚Â :  Hubungi terlebih dahulu sebelum ke lokasi "/>
    <s v="FCC"/>
    <d v="2026-09-09T11:10:15"/>
    <d v="2026-09-10T08:00:00"/>
    <m/>
    <s v="INPROGRESS_SC"/>
    <s v="PARAKAN"/>
    <s v="NO ADDON"/>
    <m/>
    <s v="Error invoking service 'EAI Siebel Adapter', method 'Upsert' at step 'Upsert CA BA SA'.(SBL-BPR-00162) -- Method 'Execute' of"/>
    <s v="HSI Bisnis Promo HUT RI PSB 70% - 100 Mbps"/>
    <s v="INDIBIZ"/>
    <m/>
    <m/>
    <d v="2026-09-10T08:00:00"/>
    <s v="2026-09-10 08:00:00 | Nama : ibu wulanti No HP : 085337900279 No Alternatif : M Janji : 10/09/2026 Jam Pasang : Pagi NoteÃ‚Â :  Hubungi terlebih dahulu sebelum ke lokasi "/>
    <m/>
    <m/>
    <m/>
    <e v="#NUM!"/>
    <e v="#NUM!"/>
    <x v="0"/>
    <x v="0"/>
  </r>
  <r>
    <n v="59"/>
    <n v="1002578318"/>
    <n v="3"/>
    <x v="4"/>
    <n v="5"/>
    <s v="SINGARJA"/>
    <s v="SINGARAJA"/>
    <s v="KNT"/>
    <s v="REG"/>
    <s v="AO"/>
    <s v="NEW SALES"/>
    <s v="2P INET + VOICE"/>
    <s v="SIBEL - CREATE ORDER FAIL"/>
    <s v="RBS-Regional 3"/>
    <d v="2026-09-09T10:35:56"/>
    <d v="2026-09-10T08:04:32"/>
    <n v="69386697"/>
    <n v="3665511003"/>
    <n v="172406212677"/>
    <s v="PCN MR DIY XBNL"/>
    <s v="ODP-KNT-FM/19 FM/D02/19.01"/>
    <s v="WO063893973"/>
    <m/>
    <m/>
    <m/>
    <n v="115.357399"/>
    <n v="-8.2797110000000007"/>
    <s v="|MN00843|MYIA-078543372387/POI/RIZKY NANDA /081289014442/diy.xbnl@panducitiakses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40:00"/>
    <d v="2026-09-10T08:00:00"/>
    <m/>
    <s v="INPROGRESS_SC"/>
    <s v="X"/>
    <s v="NO ADDON"/>
    <m/>
    <s v="[ERROR Orchestrate Product] - (SBL-BPR-00162)--(SBL-SCR-00140) - Error invoking service 'CONS OLI Orchestrate Service', metho"/>
    <s v="HSI Bisnis Basic Bundling Phone PSB 70% - Free 800 Menit - 50 Mbps"/>
    <s v="INDIBIZ"/>
    <m/>
    <m/>
    <d v="2026-09-10T08:00:00"/>
    <s v="2026-09-10 08:00:00 | Tanggal pemasangan: 10/09/2026 Jam pemasangan : pagi / siang Info Tambahan : Hubungi pelanggan dulu sebelum ke lokasi. terima kasih"/>
    <m/>
    <m/>
    <m/>
    <e v="#NUM!"/>
    <e v="#NUM!"/>
    <x v="0"/>
    <x v="13"/>
  </r>
  <r>
    <n v="60"/>
    <n v="1002577980"/>
    <n v="3"/>
    <x v="3"/>
    <n v="4"/>
    <s v="MAGELANG"/>
    <s v="TEMANGGUNG"/>
    <s v="TEM"/>
    <s v="REG"/>
    <s v="AO"/>
    <s v="NEW SALES"/>
    <s v="1P INET"/>
    <s v="SIBEL - CREATE ORDER FAIL"/>
    <s v="RBS-Regional 3"/>
    <d v="2026-09-09T08:53:56"/>
    <d v="2026-09-10T08:04:22"/>
    <n v="69386538"/>
    <m/>
    <n v="146149124494"/>
    <s v="Mekar cell"/>
    <s v="ODP-TMG-FAT/084 FAT/D05/084.01"/>
    <s v="WO063884943"/>
    <m/>
    <m/>
    <m/>
    <n v="110.172799"/>
    <n v="-7.3682259999999999"/>
    <s v="|MC80008|MYIA-041113806321/POI/Slamet Yuni wiyono/08562923462/gane5454545454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8:55:34"/>
    <d v="2026-09-10T08:00:00"/>
    <m/>
    <s v="INPROGRESS_SC"/>
    <s v="X"/>
    <s v="NO ADDON"/>
    <m/>
    <s v="[ERROR Orchestrate Product] - (SBL-BPR-00162)--(SBL-SCR-00140) - Error invoking service 'CONS OLI Orchestrate Service', metho"/>
    <s v="HSI Bisnis Promo HUT RI PSB 70% - 100 Mbps Dual Band"/>
    <s v="INDIBIZ"/>
    <m/>
    <m/>
    <d v="2026-09-10T08:00:00"/>
    <s v="2026-09-10 08:00:00 | M Janji : (10/09/2026) jam Pasang : 09:00 Note : hubungi pelanggan jika ingin kelokasi"/>
    <m/>
    <m/>
    <m/>
    <e v="#NUM!"/>
    <e v="#NUM!"/>
    <x v="0"/>
    <x v="0"/>
  </r>
  <r>
    <n v="61"/>
    <n v="1002577971"/>
    <n v="3"/>
    <x v="7"/>
    <n v="5"/>
    <s v="KUPANG"/>
    <s v="MAUMERE"/>
    <s v="MMR"/>
    <s v="REG"/>
    <s v="AO"/>
    <s v="NEW SALES"/>
    <s v="1P INET"/>
    <s v="SIBEL - CREATE ORDER FAIL"/>
    <s v="RBS-Regional 3"/>
    <d v="2026-09-09T08:50:56"/>
    <d v="2026-09-10T08:04:26"/>
    <n v="69386537"/>
    <m/>
    <n v="172508209131"/>
    <s v="FEDERAL INTERNTIONAL FINANCE"/>
    <s v="ODP-MMR-FL/75 FL/D04/75.01"/>
    <s v="WO063884763"/>
    <m/>
    <m/>
    <m/>
    <n v="122.292166762053"/>
    <n v="-8.6442111897363691"/>
    <s v="MD|MYDB-20260909268331|SC00001/MC00135|FEDERAL INTERNTIONAL FINANCE|082247582442"/>
    <s v="MYDIGIBIZPARTNER"/>
    <m/>
    <m/>
    <m/>
    <m/>
    <m/>
    <m/>
    <m/>
    <m/>
    <s v="Management Janji"/>
    <s v="2026-09-10 08:00:00 | Nama PIC:  tomas No HP: 082247582442 Alt: Tanggal: 10/9/2026 Jam Pasang:  Note: Hubungi sebelum ke lokasi, terimakasih. "/>
    <s v="FCC"/>
    <d v="2026-09-09T08:55:34"/>
    <d v="2026-09-10T08:00:00"/>
    <m/>
    <s v="INPROGRESS_SC"/>
    <s v="X"/>
    <s v="NO ADDON"/>
    <m/>
    <s v="[ERROR Orchestrate Product] - (SBL-BPR-00162)--(SBL-SCR-00140) - Error invoking service 'CONS OLI Orchestrate Service', metho"/>
    <s v="HSI Bisnis Basic PSB 70% - 50 Mbps"/>
    <s v="INDIBIZ"/>
    <m/>
    <m/>
    <d v="2026-09-10T08:00:00"/>
    <s v="2026-09-10 08:00:00 | Nama PIC:  tomas No HP: 082247582442 Alt: Tanggal: 10/9/2026 Jam Pasang:  Note: Hubungi sebelum ke lokasi, terimakasih. "/>
    <m/>
    <m/>
    <m/>
    <e v="#NUM!"/>
    <e v="#NUM!"/>
    <x v="0"/>
    <x v="14"/>
  </r>
  <r>
    <n v="62"/>
    <n v="1002577949"/>
    <n v="3"/>
    <x v="5"/>
    <n v="4"/>
    <s v="SEMARANG"/>
    <s v="INNER - SEMARANG JATENG UTARA"/>
    <s v="MJP"/>
    <s v="REG"/>
    <s v="AO"/>
    <s v="NEW SALES"/>
    <s v="1P INET"/>
    <s v="SIBEL - CREATE ORDER FAIL"/>
    <s v="RBS-Regional 3"/>
    <d v="2026-09-09T08:41:56"/>
    <d v="2026-09-10T08:04:22"/>
    <n v="69386531"/>
    <m/>
    <n v="142410346573"/>
    <s v="Burjo Semarang"/>
    <s v="ODP-MJP-FBG/003 FBG/D01/003.01"/>
    <s v="WO063883974"/>
    <m/>
    <m/>
    <m/>
    <n v="110.46307180076801"/>
    <n v="-7.0216828911051197"/>
    <s v="MD|MYDB-20260908268260|DN00001/MN00663|Burjo Semarang|082348409995"/>
    <s v="MYDIGIBIZPARTNER"/>
    <m/>
    <m/>
    <m/>
    <m/>
    <m/>
    <m/>
    <m/>
    <m/>
    <s v="Management Janji"/>
    <s v="2026-09-10 08:00:00 | M Janji : (10/09/2026) jam Pasang : 09:00 Note : hubungi pelanggan jika ingin kelokasi"/>
    <s v="FCC"/>
    <d v="2026-09-09T08:55:34"/>
    <d v="2026-09-10T08:00:00"/>
    <m/>
    <s v="INPROGRESS_SC"/>
    <s v="MAJAPAHIT"/>
    <s v="NO ADDON"/>
    <m/>
    <s v="[ERROR Orchestrate Product] - (SBL-BPR-00162)--(SBL-SCR-00140) - Error invoking service 'CONS OLI Orchestrate Service', metho"/>
    <s v="HSI Bisnis Promo HUT RI PSB 70% - 50 Mbps"/>
    <s v="INDIBIZ"/>
    <m/>
    <m/>
    <d v="2026-09-10T08:00:00"/>
    <s v="2026-09-10 08:00:00 | M Janji : (10/09/2026) jam Pasang : 09:00 Note : hubungi pelanggan jika ingin kelokasi"/>
    <m/>
    <m/>
    <m/>
    <e v="#NUM!"/>
    <e v="#NUM!"/>
    <x v="0"/>
    <x v="0"/>
  </r>
  <r>
    <n v="63"/>
    <n v="1002578013"/>
    <n v="3"/>
    <x v="7"/>
    <n v="5"/>
    <s v="MATARAM"/>
    <s v="INNER - NUSA TENGGARA"/>
    <s v="SWE"/>
    <s v="REG"/>
    <s v="AO"/>
    <s v="NEW SALES"/>
    <s v="1P INET"/>
    <s v="SIBEL - CREATE ORDER FAIL"/>
    <s v="RBS-Regional 3"/>
    <d v="2026-09-09T09:05:56"/>
    <d v="2026-09-10T08:04:20"/>
    <n v="69386551"/>
    <m/>
    <n v="172605804390"/>
    <s v="Toko wadi"/>
    <s v="ODP-SWE-FAZ/104 FAZ/D08/104.01"/>
    <s v="WO063885980"/>
    <m/>
    <m/>
    <m/>
    <n v="116.22660999999999"/>
    <n v="-8.570862"/>
    <s v="|MC40234|MYIA-058298246366/POI/sapar wadi/+6287841750474/zzaenl99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10:07"/>
    <d v="2026-09-10T08:00:00"/>
    <m/>
    <s v="INPROGRESS_SC"/>
    <s v="X"/>
    <s v="NO ADDON"/>
    <m/>
    <s v="[ERROR Orchestrate Product] - (SBL-BPR-00162)--(SBL-SCR-00140) - Error invoking service 'CONS OLI Orchestrate Service', metho"/>
    <s v="HSI Bisnis PSB 70% - 100 Mbps"/>
    <s v="INDIBIZ"/>
    <m/>
    <m/>
    <d v="2026-09-10T08:00:00"/>
    <s v="2026-09-10 08:00:00 | M Janji : (10/09/2026) jam Pasang : 09:00 Note : hubungi pelanggan jika ingin kelokasi"/>
    <m/>
    <m/>
    <m/>
    <e v="#NUM!"/>
    <e v="#NUM!"/>
    <x v="0"/>
    <x v="15"/>
  </r>
  <r>
    <n v="64"/>
    <n v="1002578462"/>
    <n v="3"/>
    <x v="5"/>
    <n v="4"/>
    <s v="PEKALONGAN"/>
    <s v="SLAWI"/>
    <s v="ADW"/>
    <s v="REG"/>
    <s v="AO"/>
    <s v="NEW SALES"/>
    <s v="1P INET"/>
    <s v="SIBEL - CREATE ORDER FAIL"/>
    <s v="RBS-Regional 3"/>
    <d v="2026-09-09T11:17:56"/>
    <d v="2026-09-10T08:04:26"/>
    <n v="69386743"/>
    <m/>
    <n v="146282105669"/>
    <s v="SDN PESAYANGAN 02"/>
    <s v="ODP-ADW-FG/035 FG/D02/035.01"/>
    <s v="WO063898764"/>
    <m/>
    <m/>
    <m/>
    <n v="109.14026699999999"/>
    <n v="-6.9196530000000003"/>
    <s v="|MN00292|MYIA-069481388953/POI/Rosikha/087802525467/sdnpesayangan002@gmail.com"/>
    <s v="MYIB_ASSISTANT"/>
    <m/>
    <m/>
    <m/>
    <m/>
    <m/>
    <m/>
    <m/>
    <m/>
    <s v="Management Janji"/>
    <s v="2026-09-10 08:00:00 | Nama PIC : IBU SITI No HP : 087802525467 Alt :  M Janji : (KAMIS/10/SEPTEMBER/2026) jam Pasang : 09:00 Note : hubungi pelanggan jika ingin kelokasi"/>
    <s v="FCC"/>
    <d v="2026-09-09T11:25:32"/>
    <d v="2026-09-10T08:00:00"/>
    <m/>
    <s v="INPROGRESS_SC"/>
    <s v="ADIWERNA"/>
    <s v="NO ADDON"/>
    <m/>
    <s v="[ERROR Orchestrate Product] - (SBL-BPR-00162)--(SBL-SCR-00140) - Error invoking service 'CONS OLI Orchestrate Service', metho"/>
    <s v="HSI Bisnis Promo HUT RI PSB 70% - 50 Mbps"/>
    <s v="INDIBIZ"/>
    <m/>
    <m/>
    <d v="2026-09-10T08:00:00"/>
    <s v="2026-09-10 08:00:00 | Nama PIC : IBU SITI No HP : 087802525467 Alt :  M Janji : (KAMIS/10/SEPTEMBER/2026) jam Pasang : 09:00 Note : hubungi pelanggan jika ingin kelokasi"/>
    <m/>
    <m/>
    <m/>
    <e v="#NUM!"/>
    <e v="#NUM!"/>
    <x v="0"/>
    <x v="0"/>
  </r>
  <r>
    <n v="65"/>
    <n v="1002578479"/>
    <n v="3"/>
    <x v="5"/>
    <n v="4"/>
    <s v="PEKALONGAN"/>
    <s v="SLAWI"/>
    <s v="SLW"/>
    <s v="REG"/>
    <s v="AO"/>
    <s v="NEW SALES"/>
    <s v="1P INET"/>
    <s v="SIBEL - CREATE ORDER FAIL"/>
    <s v="RBS-Regional 3"/>
    <d v="2026-09-09T11:23:57"/>
    <d v="2026-09-10T08:04:20"/>
    <n v="69386769"/>
    <m/>
    <n v="142283120044"/>
    <s v="PUSKESMAS SLAWI"/>
    <s v="ODP-SLW-FJ/016 FJ/D02/016.01"/>
    <s v="WO063899645"/>
    <m/>
    <m/>
    <m/>
    <n v="109.138634"/>
    <n v="-6.9712430000000003"/>
    <s v="|MN00292|MYIA-046279087851/POI/Sholikhin/085869131218/puskesmasslawi1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1:25:32"/>
    <d v="2026-09-10T08:00:00"/>
    <m/>
    <s v="INPROGRESS_SC"/>
    <s v="X"/>
    <s v="NO ADDON"/>
    <m/>
    <s v="[ERROR Orchestrate Product] - (SBL-BPR-00162)--(SBL-SCR-00140) - Error invoking service 'CONS OLI Orchestrate Service', metho"/>
    <s v="HSI Bisnis Promo HUT RI PSB 70% - 50 Mbps"/>
    <s v="INDIBIZ"/>
    <m/>
    <m/>
    <d v="2026-09-10T08:00:00"/>
    <s v="2026-09-10 08:00:00 | Tanggal pemasangan: 10/09/2026 Jam pemasangan : pagi / siang Info Tambahan : Hubungi pelanggan dulu sebelum ke lokasi. terima kasih"/>
    <m/>
    <m/>
    <m/>
    <e v="#NUM!"/>
    <e v="#NUM!"/>
    <x v="0"/>
    <x v="0"/>
  </r>
  <r>
    <n v="66"/>
    <n v="1002578079"/>
    <n v="3"/>
    <x v="2"/>
    <n v="5"/>
    <s v="MADIUN"/>
    <s v="NGAWI"/>
    <s v="NWI"/>
    <s v="REG"/>
    <s v="AO"/>
    <s v="NEW SALES"/>
    <s v="1P INET"/>
    <s v="SIBEL - CREATE ORDER FAIL"/>
    <s v="RBS-Regional 3"/>
    <d v="2026-09-09T09:26:57"/>
    <d v="2026-09-10T08:04:30"/>
    <n v="69386592"/>
    <m/>
    <n v="152605224377"/>
    <s v="PT HONGSEN CHEMICAL NEW MATERIALS"/>
    <s v="ODP-NWI-FA/161"/>
    <s v="WO063887667"/>
    <m/>
    <m/>
    <m/>
    <n v="111.42609830000001"/>
    <n v="-7.4778848"/>
    <s v="MD|MYID-4042609090001|RBIZsanbiz|PT HONGSEN CHEMICAL NEW MATERIALS|082125269181"/>
    <s v="SOBIZ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40:07"/>
    <d v="2026-09-10T08:00:00"/>
    <m/>
    <s v="INPROGRESS_SC"/>
    <s v="X"/>
    <s v="NETMONK"/>
    <m/>
    <s v="[ERROR Orchestrate Product] - (SBL-BPR-00162)--(SBL-SCR-00140) - Error invoking service 'CONS OLI Orchestrate Service', metho"/>
    <s v="HSI Bisnis Bundling Netmonk Promo H2 2026 PSB 70% - 200 Mbps"/>
    <s v="INDIBIZ"/>
    <m/>
    <m/>
    <d v="2026-09-10T08:00:00"/>
    <s v="2026-09-10 08:00:00 | Tanggal pemasangan: 10/09/2026 Jam pemasangan : pagi / siang Info Tambahan : Hubungi pelanggan dulu sebelum ke lokasi. terima kasih"/>
    <m/>
    <m/>
    <m/>
    <e v="#NUM!"/>
    <e v="#NUM!"/>
    <x v="0"/>
    <x v="16"/>
  </r>
  <r>
    <n v="67"/>
    <n v="1002578112"/>
    <n v="3"/>
    <x v="0"/>
    <n v="4"/>
    <s v="KUDUS"/>
    <s v="KUDUS"/>
    <s v="DMA"/>
    <s v="REG"/>
    <s v="AO"/>
    <s v="NEW SALES"/>
    <s v="1P INET"/>
    <s v="SIBEL - CREATE ORDER FAIL"/>
    <s v="RBS-Regional 3"/>
    <d v="2026-09-09T09:38:56"/>
    <d v="2026-09-10T08:04:22"/>
    <n v="69386605"/>
    <m/>
    <n v="141456115481"/>
    <s v="TOKO TAZA FOTO"/>
    <s v="ODP-DMA-FDA/091 FDA/D03/091/01"/>
    <s v="WO063888421"/>
    <m/>
    <m/>
    <m/>
    <n v="110.6038001"/>
    <n v="-6.9159379999999997"/>
    <s v="|MN00880|MYIA-026503657278/POI/MOHAMMAD ISNAINI/085742221842/ayaheamiramumtaz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40:07"/>
    <d v="2026-09-10T08:00:00"/>
    <m/>
    <s v="INPROGRESS_SC"/>
    <s v="DEMAK"/>
    <s v="NO ADDON"/>
    <m/>
    <s v="[ERROR Orchestrate Product] - (SBL-BPR-00162)--(SBL-SCR-00140) - Error invoking service 'CONS OLI Orchestrate Service', metho"/>
    <s v="HSI Bisnis Basic Promo HUT RI PSB 70% - 100 Mbps Dual Band"/>
    <s v="INDIBIZ"/>
    <m/>
    <m/>
    <d v="2026-09-10T08:00:00"/>
    <s v="2026-09-10 08:00:00 | M Janji : (10/09/2026) jam Pasang : 09:00 Note : hubungi pelanggan jika ingin kelokasi"/>
    <m/>
    <m/>
    <m/>
    <e v="#NUM!"/>
    <e v="#NUM!"/>
    <x v="0"/>
    <x v="0"/>
  </r>
  <r>
    <n v="68"/>
    <n v="1002578342"/>
    <n v="3"/>
    <x v="5"/>
    <n v="4"/>
    <s v="PEKALONGAN"/>
    <s v="PEKALONGAN"/>
    <s v="KDW"/>
    <s v="REG"/>
    <s v="AO"/>
    <s v="NEW SALES"/>
    <s v="1P INET"/>
    <s v="SIBEL - CREATE ORDER FAIL"/>
    <s v="RBS-Regional 3"/>
    <d v="2026-09-09T10:41:57"/>
    <d v="2026-09-10T08:04:20"/>
    <n v="69386684"/>
    <m/>
    <n v="146285103949"/>
    <s v="RUMAH MODE"/>
    <s v="ODP-KDW-FK/042 FK/D02/042.01"/>
    <s v="WO063894795"/>
    <m/>
    <m/>
    <m/>
    <n v="109.63503833874999"/>
    <n v="-6.98432716798931"/>
    <s v="|MN02342|MYIA-003402698512/POI/Akhmad Imanullah /082210101414/klslkdw01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0:55:21"/>
    <d v="2026-09-10T08:00:00"/>
    <m/>
    <s v="INPROGRESS_SC"/>
    <s v="KAJEN"/>
    <s v="NO ADDON"/>
    <m/>
    <s v="[ERROR Orchestrate Product] - (SBL-BPR-00162)--(SBL-SCR-00140) - Error invoking service 'CONS OLI Orchestrate Service', metho"/>
    <s v="HSI Bisnis Promo HUT RI PSB 70% - 50 Mbps"/>
    <s v="INDIBIZ"/>
    <m/>
    <m/>
    <d v="2026-09-10T08:00:00"/>
    <s v="2026-09-10 08:00:00 | Tanggal pemasangan : 10 SEPTEMBER JULI 2026 Jam pemasangan : pagi/siang Info Tambahan : Hubungi pelanggan dulu sebelum ke lokasi terima kasih"/>
    <m/>
    <m/>
    <m/>
    <e v="#NUM!"/>
    <e v="#NUM!"/>
    <x v="0"/>
    <x v="0"/>
  </r>
  <r>
    <n v="69"/>
    <n v="1002578552"/>
    <n v="3"/>
    <x v="5"/>
    <n v="4"/>
    <s v="SEMARANG"/>
    <s v="SALATIGA"/>
    <s v="SLI"/>
    <s v="REG"/>
    <s v="AO"/>
    <s v="NEW SALES"/>
    <s v="1P INET"/>
    <s v="SIBEL - CREATE ORDER FAIL"/>
    <s v="RBS-Regional 3"/>
    <d v="2026-09-09T11:47:58"/>
    <d v="2026-09-10T08:04:25"/>
    <n v="69386795"/>
    <m/>
    <n v="142434111646"/>
    <s v="MA AL MANAR"/>
    <s v="ODP-SLI-FAB/017"/>
    <s v="WO063902390"/>
    <m/>
    <m/>
    <m/>
    <n v="110.5190116"/>
    <n v="-7.3787487999999897"/>
    <s v="|MN00238|MYIA-010113350260/POI/MAKMUN SANTOSO/085786991854/maalmanarplus@gmail.com"/>
    <s v="MYIB_ASSISTANT"/>
    <m/>
    <m/>
    <m/>
    <m/>
    <m/>
    <m/>
    <m/>
    <m/>
    <s v="Management Janji"/>
    <s v="2026-09-10 08:00:00 | Nama PIC:  MA AL MANAR No HP: 085786991854 Alt: Tanggal: 10/9/2026 Jam Pasang:  Note: Hubungi sebelum ke lokasi, terimakasih. "/>
    <s v="FCC"/>
    <d v="2026-09-09T11:54:57"/>
    <d v="2026-09-10T08:00:00"/>
    <m/>
    <s v="INPROGRESS_SC"/>
    <s v="X"/>
    <s v="NO ADDON"/>
    <m/>
    <s v="[ERROR Orchestrate Product] - (SBL-BPR-00162)--(SBL-SCR-00140) - Error invoking service 'CONS OLI Orchestrate Service', metho"/>
    <s v="HSI Bisnis Promo HUT RI PSB 70% - 75 Mbps"/>
    <s v="INDIBIZ"/>
    <m/>
    <m/>
    <d v="2026-09-10T08:00:00"/>
    <s v="2026-09-10 08:00:00 | Nama PIC:  MA AL MANAR No HP: 085786991854 Alt: Tanggal: 10/9/2026 Jam Pasang:  Note: Hubungi sebelum ke lokasi, terimakasih. "/>
    <m/>
    <m/>
    <m/>
    <e v="#NUM!"/>
    <e v="#NUM!"/>
    <x v="0"/>
    <x v="0"/>
  </r>
  <r>
    <n v="70"/>
    <n v="1002577815"/>
    <n v="3"/>
    <x v="5"/>
    <n v="4"/>
    <s v="SEMARANG"/>
    <s v="INNER - SEMARANG JATENG UTARA"/>
    <s v="JHR"/>
    <s v="REG"/>
    <s v="AO"/>
    <s v="NEW SALES"/>
    <s v="1P INET"/>
    <s v="SIBEL - CREATE ORDER FAIL"/>
    <s v="RBS-Regional 3"/>
    <d v="2026-09-08T19:56:56"/>
    <d v="2026-09-10T08:04:07"/>
    <n v="69386444"/>
    <m/>
    <n v="142406122875"/>
    <s v="GULA GARAM ATAS"/>
    <s v="ODP-JHR-FCP/018 FCP/D02/13.018"/>
    <s v="WO063873086"/>
    <m/>
    <m/>
    <m/>
    <n v="110.4055503"/>
    <n v="-6.9829996999999997"/>
    <s v="MD|MYDB-20260908268292|DN00001/MN02296|GULA GARAM ATAS|088226894887"/>
    <s v="MYDIGIBIZPARTNER"/>
    <m/>
    <m/>
    <m/>
    <m/>
    <m/>
    <m/>
    <m/>
    <m/>
    <s v="Management Janji"/>
    <s v="2026-09-10 08:00:00 | Nama PIC : Ibu Annisa No HP : 088226894887 No Alt : - M Janji : 10 Sept 2026 Jam Pasang : Pagi / Siang Note : hubungi pelanggan jika ingin kelokasi"/>
    <s v="FCC"/>
    <d v="2026-08-09T20:10:24"/>
    <d v="2026-09-10T08:00:00"/>
    <m/>
    <s v="INPROGRESS_SC"/>
    <s v="JOHAR"/>
    <s v="NO ADDON"/>
    <m/>
    <s v="Error invoking service 'EAI Siebel Adapter', method 'Upsert' at step 'Upsert CA BA SA'.(SBL-BPR-00162) -- Method 'Execute' of"/>
    <s v="HSI Bisnis Basic Promo HUT RI PSB 70% - 150 Mbps"/>
    <s v="INDIBIZ"/>
    <m/>
    <m/>
    <d v="2026-09-10T08:00:00"/>
    <s v="2026-09-10 08:00:00 | Nama PIC : Ibu Annisa No HP : 088226894887 No Alt : - M Janji : 10 Sept 2026 Jam Pasang : Pagi / Siang Note : hubungi pelanggan jika ingin kelokasi"/>
    <m/>
    <m/>
    <m/>
    <e v="#NUM!"/>
    <e v="#NUM!"/>
    <x v="0"/>
    <x v="0"/>
  </r>
  <r>
    <n v="71"/>
    <n v="1002577453"/>
    <n v="3"/>
    <x v="1"/>
    <n v="5"/>
    <s v="SIDOARJO"/>
    <s v="INNER - JATIM TIMUR"/>
    <s v="SDA"/>
    <s v="REG"/>
    <s v="AO"/>
    <s v="NEW SALES"/>
    <m/>
    <s v="SIBEL - CREATE ORDER FAIL"/>
    <s v="RBS-Regional 3"/>
    <d v="2026-09-08T15:50:51"/>
    <d v="2026-09-10T09:26:21"/>
    <n v="69386328"/>
    <n v="3135917285"/>
    <n v="152316232690"/>
    <s v="FLASH FITNES"/>
    <s v="ODP-SDA-FT/32"/>
    <s v="WO063862028"/>
    <m/>
    <m/>
    <m/>
    <n v="112.69574729999999"/>
    <n v="-7.4388022999999999"/>
    <s v="|MN02580|/FLASH FITNES/HSI B2B (1:1) + PHONE (800 MENIT) 100MBPS 645RB PSB DISC 70%//flashfitneslipo@gmail.com/ACHMAD DZUL HILMI/85732225330"/>
    <s v="Sales Force DBS"/>
    <m/>
    <m/>
    <m/>
    <m/>
    <m/>
    <m/>
    <m/>
    <m/>
    <s v="Management Janji"/>
    <s v="2026-09-09 15:00:00|telp :085732225330 Waktu pemasangan : 9 September 2026 Info Tabaha : Hubungi pelanggan dulu sebelum ke lokasi terimakasih |40000802|MYDITA"/>
    <s v="FCC"/>
    <d v="2026-08-09T15:54:57"/>
    <d v="2026-09-09T15:00:00"/>
    <m/>
    <s v="INPROGRESS_SC"/>
    <s v="SIDOARJO"/>
    <s v="NO ADDON"/>
    <m/>
    <s v="[ERROR Orchestrate Product] - (SBL-BPR-00162)--(SBL-SCR-00140) - Error invoking service 'CONS OLI Orchestrate Service', meth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elp :085732225330 Waktu pemasangan : 9 September 2026 Info Tabaha : Hubungi pelanggan dulu sebelum ke lokasi terimakasih |40000802|MYDITA"/>
    <m/>
    <m/>
    <m/>
    <e v="#NUM!"/>
    <e v="#NUM!"/>
    <x v="0"/>
    <x v="1"/>
  </r>
  <r>
    <n v="72"/>
    <n v="1002575954"/>
    <n v="3"/>
    <x v="7"/>
    <n v="5"/>
    <s v="MATARAM"/>
    <s v="SUMBAWA"/>
    <s v="SBW"/>
    <s v="REG"/>
    <s v="AO"/>
    <s v="NEW SALES"/>
    <s v="1P INET"/>
    <s v="SIBEL - CREATE ORDER FAIL"/>
    <s v="RBS-Regional 3"/>
    <d v="2026-09-07T19:44:56"/>
    <d v="2026-09-10T08:04:20"/>
    <n v="69385644"/>
    <m/>
    <n v="172606792456"/>
    <s v="kios pak ilham"/>
    <s v="ODP-SBW-FAA/97 FAA/D08/97.01"/>
    <s v="WO063793866"/>
    <m/>
    <m/>
    <m/>
    <n v="117.40047030150799"/>
    <n v="-8.4700250887421191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7-09T19:54:50"/>
    <d v="2026-09-10T08:00:00"/>
    <m/>
    <s v="INPROGRESS_SC"/>
    <s v="X"/>
    <s v="NO ADDON"/>
    <m/>
    <s v="[ERROR Orchestrate Product] - (SBL-BPR-00162)--(SBL-SCR-00140) - Error invoking service 'CONS OLI Orchestrate Service', metho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0"/>
    <x v="17"/>
  </r>
  <r>
    <n v="73"/>
    <n v="1002576476"/>
    <n v="3"/>
    <x v="2"/>
    <n v="5"/>
    <s v="MADIUN"/>
    <s v="NGAWI"/>
    <s v="JGO"/>
    <s v="REG"/>
    <s v="AO"/>
    <s v="NEW SALES"/>
    <s v="1P INET"/>
    <s v="SIBEL - CREATE ORDER"/>
    <s v="RBS-Regional 3"/>
    <d v="2026-09-08T10:26:57"/>
    <d v="2026-09-09T08:04:23"/>
    <n v="69385885"/>
    <m/>
    <n v="152635205095"/>
    <s v="MADRASAH ALIYAH AL HIDAYAH"/>
    <s v="ODP-JGO-FB/53 FB/D02/53.01"/>
    <s v="WO063816892"/>
    <m/>
    <m/>
    <m/>
    <n v="111.30850599999999"/>
    <n v="-7.5678599999999996"/>
    <s v="|MN00265|MYIA-033736412043/POI/KHOIRI/085648412343/maalhidayahkendal@gmail.com"/>
    <s v="MYIB_ASSISTANT"/>
    <m/>
    <m/>
    <m/>
    <m/>
    <m/>
    <m/>
    <m/>
    <m/>
    <s v="Management Janji"/>
    <s v="2026-09-09 08:00:00 | Nama Pic : bp KHOIRI No Hp Pic : 085648412343 No alt : - Jam Pemasangan : pagi  Tanggal Pemasangan : 9 September 2026"/>
    <s v="FCC"/>
    <d v="2026-08-09T10:39:53"/>
    <d v="2026-09-09T08:00:00"/>
    <m/>
    <s v="INPROGRESS_SC"/>
    <s v="X"/>
    <s v="NO ADDON"/>
    <m/>
    <s v="SIEBEL_INFO=3-389725876773|Successfully Order Creation "/>
    <s v="HSI Bisnis Promo HUT RI PSB 70% - 50 Mbps"/>
    <s v="INDIBIZ"/>
    <m/>
    <m/>
    <d v="2026-09-09T08:00:00"/>
    <s v="2026-09-09 08:00:00 | Nama Pic : bp KHOIRI No Hp Pic : 085648412343 No alt : - Jam Pemasangan : pagi  Tanggal Pemasangan : 9 September 2026"/>
    <m/>
    <m/>
    <m/>
    <e v="#NUM!"/>
    <e v="#NUM!"/>
    <x v="0"/>
    <x v="16"/>
  </r>
  <r>
    <n v="74"/>
    <n v="1002578823"/>
    <n v="3"/>
    <x v="0"/>
    <n v="4"/>
    <s v="SOLO"/>
    <s v="INNER - SOLO JATENG TIMUR"/>
    <s v="KRT"/>
    <s v="REG"/>
    <s v="AO"/>
    <s v="NEW SALES"/>
    <m/>
    <s v="FCC - HD1A - PROGRESS"/>
    <s v="RBS-Regional 3"/>
    <d v="2026-09-09T13:49:12"/>
    <d v="2026-09-09T13:50:08"/>
    <n v="69386938"/>
    <m/>
    <m/>
    <s v="GEDUNG OFFLINE LOKASI 1"/>
    <m/>
    <m/>
    <m/>
    <m/>
    <m/>
    <n v="110.76519"/>
    <n v="-7.5410199999999996"/>
    <s v="|MN00440|/Yudha Prasetyo/082227063842/yudhaprasetya22@gmail.com/ PSB  1S INET ONLY BISNIS WINBACK 2.0 300mbps ABODEMEN 1.130.000 PLUS PPN"/>
    <s v="Sales Force DBS"/>
    <m/>
    <m/>
    <m/>
    <m/>
    <m/>
    <m/>
    <m/>
    <m/>
    <s v="Management Janji"/>
    <d v="1970-01-01T00:00:00"/>
    <s v="FCC"/>
    <d v="2026-09-09T13:54:48"/>
    <m/>
    <m/>
    <s v="FCC"/>
    <s v="X"/>
    <s v="NO ADDON"/>
    <m/>
    <s v="MYDITA RBS - HD1A - PROGRESS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1970-01-01T00:00:00"/>
    <d v="1970-01-01T00:00:00"/>
    <m/>
    <m/>
    <m/>
    <e v="#NUM!"/>
    <e v="#NUM!"/>
    <x v="0"/>
    <x v="0"/>
  </r>
  <r>
    <n v="75"/>
    <n v="1002577475"/>
    <n v="3"/>
    <x v="0"/>
    <n v="4"/>
    <s v="SOLO"/>
    <s v="INNER - SOLO JATENG TIMUR"/>
    <s v="KRT"/>
    <s v="REG"/>
    <s v="AO"/>
    <s v="NEW SALES"/>
    <m/>
    <s v="FCC - HD1A - PROGRESS"/>
    <s v="RBS-Regional 3"/>
    <d v="2026-09-08T15:56:26"/>
    <d v="2026-09-10T11:12:08"/>
    <n v="69386333"/>
    <m/>
    <n v="142505404477"/>
    <s v="New Balance Solo Paragon"/>
    <s v="ODP-KRT-FED/010"/>
    <m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m/>
    <m/>
    <m/>
    <d v="2026-08-09T16:09:55"/>
    <d v="2026-09-11T08:00:00"/>
    <m/>
    <s v="FCC"/>
    <s v="X"/>
    <s v="NO ADDON"/>
    <m/>
    <s v="MYDITA RBS - HD1A - PROGRESS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  <x v="0"/>
  </r>
  <r>
    <n v="76"/>
    <n v="1002571936"/>
    <n v="3"/>
    <x v="3"/>
    <n v="4"/>
    <s v="YOGYAKARTA"/>
    <s v="INNER - YOGYA JATENG SELATAN"/>
    <s v="KEN"/>
    <s v="REG"/>
    <s v="AO"/>
    <s v="NEW SALES"/>
    <m/>
    <s v="FCC - HD1A - PROGRESS"/>
    <s v="RBS-Regional 3"/>
    <d v="2026-09-04T14:39:13"/>
    <d v="2026-09-04T14:40:08"/>
    <n v="69383994"/>
    <m/>
    <n v="146130138769"/>
    <s v="Astana Property 6"/>
    <m/>
    <m/>
    <m/>
    <m/>
    <m/>
    <n v="110.38986893226"/>
    <n v="-7.7146899374275399"/>
    <s v="|MC80063|/WILLIAM MAHARDIKA DARLIUS/087838403677/rarautha85@gmail.com/INPUL SC1002514449"/>
    <s v="Sales Profesional"/>
    <m/>
    <m/>
    <m/>
    <m/>
    <m/>
    <m/>
    <m/>
    <m/>
    <m/>
    <m/>
    <m/>
    <d v="2026-04-09T14:40:04"/>
    <m/>
    <m/>
    <s v="FCC"/>
    <s v="KENTUNGAN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77"/>
    <n v="1002571916"/>
    <n v="3"/>
    <x v="3"/>
    <n v="4"/>
    <s v="YOGYAKARTA"/>
    <s v="INNER - YOGYA JATENG SELATAN"/>
    <s v="KEN"/>
    <s v="REG"/>
    <s v="AO"/>
    <s v="NEW SALES"/>
    <m/>
    <s v="FCC - HD1A - PROGRESS"/>
    <s v="RBS-Regional 3"/>
    <d v="2026-09-04T14:36:17"/>
    <d v="2026-09-04T14:38:03"/>
    <n v="69383992"/>
    <m/>
    <n v="146130138768"/>
    <s v="Astana Property 5"/>
    <m/>
    <m/>
    <m/>
    <m/>
    <m/>
    <n v="110.390071951319"/>
    <n v="-7.7146557312748802"/>
    <s v="|MC80063|/WILLIAM MAHARDIKA DARLIUS/087838403677/rarautha85@gmail.com/INPUL SC1002514402"/>
    <s v="Sales Profesional"/>
    <m/>
    <m/>
    <m/>
    <m/>
    <m/>
    <m/>
    <m/>
    <m/>
    <m/>
    <m/>
    <m/>
    <d v="2026-04-09T14:40:04"/>
    <m/>
    <m/>
    <s v="FCC"/>
    <s v="KENTUNGAN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0"/>
  </r>
  <r>
    <n v="78"/>
    <n v="1002568834"/>
    <n v="3"/>
    <x v="0"/>
    <n v="4"/>
    <s v="SOLO"/>
    <s v="INNER - SOLO JATENG TIMUR"/>
    <s v="KRT"/>
    <s v="REG"/>
    <s v="AO"/>
    <s v="NEW SALES"/>
    <m/>
    <s v="FCC - HD1A - PROGRESS"/>
    <s v="RBS-Regional 3"/>
    <d v="2026-09-03T09:10:58"/>
    <d v="2026-09-03T09:12:08"/>
    <n v="69382772"/>
    <m/>
    <m/>
    <s v="Gedung Audit fraud ANS 3"/>
    <m/>
    <m/>
    <m/>
    <m/>
    <m/>
    <n v="110.7651166"/>
    <n v="-7.5409540000000002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d v="1970-01-01T00:00:00"/>
    <s v="FCC"/>
    <d v="2026-03-09T09:25:39"/>
    <m/>
    <m/>
    <s v="FCC"/>
    <s v="X"/>
    <s v="NO ADDON"/>
    <m/>
    <s v="MYDITA RBS - HD1A - PROGRESS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0"/>
    <x v="0"/>
  </r>
  <r>
    <n v="79"/>
    <n v="1002576699"/>
    <n v="3"/>
    <x v="6"/>
    <n v="5"/>
    <s v="SBY UTARA"/>
    <s v="MANYAR"/>
    <s v="MGO"/>
    <s v="REG"/>
    <s v="AO"/>
    <s v="NEW SALES"/>
    <m/>
    <s v="FCC - HD1A - SUBMIT"/>
    <s v="RBS-Regional 3"/>
    <d v="2026-09-08T11:30:15"/>
    <d v="2026-09-10T07:32:22"/>
    <n v="69385960"/>
    <m/>
    <m/>
    <s v="SMPN 3 SURABAYA"/>
    <s v="ODP-DMO-FMR/72"/>
    <s v="WO063955007"/>
    <m/>
    <m/>
    <m/>
    <n v="112.736090894524"/>
    <n v="-7.2563005838302397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4 11:00:00|Tanggal: 11/9/2026 Jam Pasang: 08.00 - 12.00 Note: Hubungi sebelum ke lokasi, terimakasih. |40961371|MYDITA"/>
    <s v="FCC"/>
    <d v="2026-08-09T11:39:56"/>
    <m/>
    <m/>
    <s v="FCC"/>
    <s v="MERGOYOSO"/>
    <s v="OCA"/>
    <m/>
    <s v="AGREE : Lanjut berlangganan by Novin Dwigo Prayudha 40961371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4T11:00:00"/>
    <s v="2026-09-14 11:00:00|Tanggal: 11/9/2026 Jam Pasang: 08.00 - 12.00 Note: Hubungi sebelum ke lokasi, terimakasih. |40961371|MYDITA"/>
    <m/>
    <m/>
    <m/>
    <e v="#NUM!"/>
    <e v="#NUM!"/>
    <x v="0"/>
    <x v="8"/>
  </r>
  <r>
    <n v="80"/>
    <n v="1002576748"/>
    <n v="3"/>
    <x v="6"/>
    <n v="5"/>
    <s v="SBY UTARA"/>
    <s v="MANYAR"/>
    <s v="MGO"/>
    <s v="REG"/>
    <s v="AO"/>
    <s v="NEW SALES"/>
    <m/>
    <s v="FCC - HD1A - SUBMIT"/>
    <s v="RBS-Regional 3"/>
    <d v="2026-09-08T11:42:20"/>
    <d v="2026-09-10T07:29:27"/>
    <n v="69385972"/>
    <m/>
    <m/>
    <s v="SMPN 3 SURABAYA"/>
    <s v="ODP-DMO-FMR/72"/>
    <s v="WO063954952"/>
    <m/>
    <m/>
    <m/>
    <n v="112.736084859554"/>
    <n v="-7.2563005838302397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4 11:00:00|Tanggal: 11/9/2026 Jam Pasang: 08.00 - 12.00 Note: Hubungi sebelum ke lokasi, terimakasih. |40961371|MYDITA"/>
    <s v="FCC"/>
    <d v="2026-08-09T11:55:11"/>
    <m/>
    <m/>
    <s v="FCC"/>
    <s v="MERGOYOSO"/>
    <s v="OCA"/>
    <m/>
    <s v="AGREE : Lanjut berlangganan by Novin Dwigo Prayudha 40961371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4T11:00:00"/>
    <s v="2026-09-14 11:00:00|Tanggal: 11/9/2026 Jam Pasang: 08.00 - 12.00 Note: Hubungi sebelum ke lokasi, terimakasih. |40961371|MYDITA"/>
    <m/>
    <m/>
    <m/>
    <e v="#NUM!"/>
    <e v="#NUM!"/>
    <x v="0"/>
    <x v="8"/>
  </r>
  <r>
    <n v="81"/>
    <n v="1002576667"/>
    <n v="3"/>
    <x v="6"/>
    <n v="5"/>
    <s v="SBY UTARA"/>
    <s v="MANYAR"/>
    <s v="MGO"/>
    <s v="REG"/>
    <s v="AO"/>
    <s v="NEW SALES"/>
    <m/>
    <s v="FCC - HD1A - SUBMIT"/>
    <s v="RBS-Regional 3"/>
    <d v="2026-09-08T11:23:37"/>
    <d v="2026-09-10T11:20:30"/>
    <n v="69385936"/>
    <m/>
    <m/>
    <s v="SMPN 3 SURABAYA"/>
    <s v="ODP-DMO-FMR/72"/>
    <s v="WO063974428"/>
    <m/>
    <m/>
    <m/>
    <n v="112.73608687121001"/>
    <n v="-7.2563032445575599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5 11:00:00|Nama PIC : Budi No HP : 0895631767681 Alt :  M Janji : 11/09/2026 Jam Pasang : 08.00 - 13:00  NoteÃ‚Â :  hubungi terlebih dahulu sebelum kelokasi|40981184|MYDITA"/>
    <s v="FCC"/>
    <d v="2026-08-09T11:25:22"/>
    <m/>
    <m/>
    <s v="FCC"/>
    <s v="MERGOYOSO"/>
    <s v="OCA"/>
    <m/>
    <s v="AGREE : Lanjut berlangganan by NENG PUTRI MEILINDA PERMATASARI 40981184|MYDITA"/>
    <s v="- 11_11446;Biaya PSB HSI EBIS Tunai di Depan ~ 11[150000]  - E25023;E25023 ~ ES25 - Paket Produk OCA Breach Checker[0]  - E25023~null~104837;E25023||77||Abodemen 0[0]  - E25023~null~E25023_OCABRECHE;OCABRECHE ~ OCA Breach Checker ~ E25023[30500]  - E24058"/>
    <s v="INDIBIZ"/>
    <m/>
    <m/>
    <d v="2026-09-15T11:00:00"/>
    <s v="2026-09-15 11:00:00|Nama PIC : Budi No HP : 0895631767681 Alt :  M Janji : 11/09/2026 Jam Pasang : 08.00 - 13:00  NoteÃ‚Â :  hubungi terlebih dahulu sebelum kelokasi|40981184|MYDITA"/>
    <m/>
    <m/>
    <m/>
    <e v="#NUM!"/>
    <e v="#NUM!"/>
    <x v="0"/>
    <x v="8"/>
  </r>
  <r>
    <n v="82"/>
    <n v="1002568862"/>
    <n v="3"/>
    <x v="0"/>
    <n v="4"/>
    <s v="SOLO"/>
    <s v="INNER - SOLO JATENG TIMUR"/>
    <s v="KRT"/>
    <s v="REG"/>
    <s v="AO"/>
    <s v="NEW SALES"/>
    <m/>
    <s v="FCC - HD1A - SUBMIT"/>
    <s v="RBS-Regional 3"/>
    <d v="2026-09-03T09:15:42"/>
    <d v="2026-09-09T17:27:07"/>
    <n v="69382744"/>
    <m/>
    <m/>
    <s v="GEDUNG ANSENA AUDIT GLOBAL 4"/>
    <s v="ODP-KRT-FZ/009"/>
    <s v="WO063941144"/>
    <m/>
    <m/>
    <m/>
    <n v="110.7651166"/>
    <n v="-7.5409540000000002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s v="2026-09-10 15:00:00|Nama PIC:  bp elyonaei No HP: 085764652186 Alt: Tanggal: 10/9/2026 Jam Pasang: Sore Note: Hubungi sebelum ke lokasi, terimakasih. |40931149|MYDITA"/>
    <s v="FCC"/>
    <d v="2026-03-09T09:25:39"/>
    <m/>
    <m/>
    <s v="FCC"/>
    <s v="X"/>
    <s v="NO ADDON"/>
    <m/>
    <s v="AGREE : Lanjut berlangganan by RIRIN RISNAWATI 40931149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0T15:00:00"/>
    <s v="2026-09-10 15:00:00|Nama PIC:  bp elyonaei No HP: 085764652186 Alt: Tanggal: 10/9/2026 Jam Pasang: Sore Note: Hubungi sebelum ke lokasi, terimakasih. |40931149|MYDITA"/>
    <m/>
    <m/>
    <m/>
    <e v="#NUM!"/>
    <e v="#NUM!"/>
    <x v="0"/>
    <x v="0"/>
  </r>
  <r>
    <n v="83"/>
    <n v="1002568893"/>
    <n v="3"/>
    <x v="0"/>
    <n v="4"/>
    <s v="SOLO"/>
    <s v="INNER - SOLO JATENG TIMUR"/>
    <s v="KRT"/>
    <s v="REG"/>
    <s v="AO"/>
    <s v="NEW SALES"/>
    <m/>
    <s v="FCC - HD1A - SUBMIT"/>
    <s v="RBS-Regional 3"/>
    <d v="2026-09-03T09:21:23"/>
    <d v="2026-09-07T11:24:23"/>
    <n v="69382805"/>
    <m/>
    <m/>
    <s v="GEDUNG ANSENA AUDIT GLOBAL 5"/>
    <s v="ODP-KRT-FW/035"/>
    <s v="WO063734077"/>
    <m/>
    <m/>
    <m/>
    <n v="110.7651166"/>
    <n v="-7.5409540000000002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s v="2026-09-08 08:00:00|Nama PIC : Cahyo No HP : 085764652186 Alt :  M Janji : 08 September 2026 Jam Pasang : 08.00 - 13:00  NoteÃ‚Â :  hubungi terlebih dahulu sebelum kelokasi|40981184|MYDITA"/>
    <s v="FCC"/>
    <d v="2026-03-09T09:25:39"/>
    <m/>
    <m/>
    <s v="FCC"/>
    <s v="X"/>
    <s v="NO ADDON"/>
    <m/>
    <s v="AGREE : Lanjut berlangganan by NENG PUTRI MEILINDA PERMATASARI 40981184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8T08:00:00"/>
    <s v="2026-09-08 08:00:00|Nama PIC : Cahyo No HP : 085764652186 Alt :  M Janji : 08 September 2026 Jam Pasang : 08.00 - 13:00  NoteÃ‚Â :  hubungi terlebih dahulu sebelum kelokasi|40981184|MYDITA"/>
    <m/>
    <m/>
    <m/>
    <e v="#NUM!"/>
    <e v="#NUM!"/>
    <x v="0"/>
    <x v="0"/>
  </r>
  <r>
    <n v="84"/>
    <n v="1002579031"/>
    <n v="3"/>
    <x v="1"/>
    <n v="5"/>
    <s v="SIDOARJO"/>
    <s v="INNER - JATIM TIMUR"/>
    <s v="KRN"/>
    <s v="REG"/>
    <s v="AO"/>
    <s v="NEW SALES"/>
    <m/>
    <s v="MYCX - SEND OPEN PAPERLESS"/>
    <s v="RBS-Regional 3"/>
    <d v="2026-09-09T14:36:42"/>
    <d v="2026-09-09T14:38:05"/>
    <n v="69387035"/>
    <m/>
    <n v="152331251485"/>
    <s v=" PT TUNAS BAJA NINDIA PERKASA"/>
    <s v="ODP-KRN-FBD/02"/>
    <m/>
    <m/>
    <m/>
    <m/>
    <n v="112.588207809396"/>
    <n v="-7.3944572965206499"/>
    <s v="AMRBS;950225;REG3;PRAMUDIASTUTI AGENG N;081225561924;CP.M. Suryadi Anggoro;0819-1918-9899;inidbiz 100mbps / 535.000; PT TUNAS BAJA NINDIA PERKASA"/>
    <s v="Account Manager"/>
    <m/>
    <m/>
    <m/>
    <m/>
    <m/>
    <m/>
    <m/>
    <m/>
    <m/>
    <m/>
    <m/>
    <d v="2026-09-09T14:39:49"/>
    <m/>
    <m/>
    <s v="INPROGRESS_SC"/>
    <s v="KRIAN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"/>
  </r>
  <r>
    <n v="85"/>
    <n v="1002578039"/>
    <n v="3"/>
    <x v="4"/>
    <n v="5"/>
    <s v="DENPASAR"/>
    <s v="SANUR"/>
    <s v="SWI"/>
    <s v="REG"/>
    <s v="AO"/>
    <s v="NEW SALES"/>
    <m/>
    <s v="MYCX - SEND OPEN PAPERLESS"/>
    <s v="RBS-Regional 3"/>
    <d v="2026-09-09T09:31:50"/>
    <d v="2026-09-09T09:34:04"/>
    <n v="69386557"/>
    <m/>
    <n v="172423220154"/>
    <s v="UD LINDIA MAS"/>
    <s v="ODP-SWI-FL/36"/>
    <m/>
    <m/>
    <m/>
    <m/>
    <n v="115.257179114086"/>
    <n v="-8.6240399762541706"/>
    <s v="|MN02658| BAPAK KOMING/089671149863/spbu.bali.5480508@gmail.com"/>
    <s v="Sales Force DBS"/>
    <m/>
    <m/>
    <m/>
    <m/>
    <m/>
    <m/>
    <m/>
    <m/>
    <m/>
    <m/>
    <m/>
    <d v="2026-09-09T09:40:07"/>
    <m/>
    <m/>
    <s v="INPROGRESS_SC"/>
    <s v="TOHPATI SUKAWATI"/>
    <s v="NO ADDON"/>
    <m/>
    <s v="SEND PAPERLESS OPEN"/>
    <s v="- SP_NOSS;SP_NOSS ~ Internet NOSS Multispeed Network[0]  - E23015;E23015 ~ ES23 - Perangkat ONT[0]  - E23015~null~44292;E23015||11||Abodemen 0[0]  - E23015~null~E23015_SWONT;SWONT ~ Biaya Sewa ONT ~ E23015[30000]  - E26016;E26016 ~ ES26 - Paket HSI Bisnis"/>
    <s v="INDIBIZ"/>
    <m/>
    <m/>
    <m/>
    <m/>
    <m/>
    <m/>
    <m/>
    <e v="#NUM!"/>
    <e v="#NUM!"/>
    <x v="0"/>
    <x v="18"/>
  </r>
  <r>
    <n v="86"/>
    <n v="1002576191"/>
    <n v="3"/>
    <x v="0"/>
    <n v="4"/>
    <s v="SOLO"/>
    <s v="INNER - SOLO JATENG TIMUR"/>
    <s v="KRT"/>
    <s v="REG"/>
    <s v="AO"/>
    <s v="NEW SALES"/>
    <m/>
    <s v="MYCX - SEND OPEN PAPERLESS"/>
    <s v="RBS-Regional 3"/>
    <d v="2026-09-08T09:04:16"/>
    <d v="2026-09-08T09:06:17"/>
    <n v="69385750"/>
    <m/>
    <n v="142505404339"/>
    <s v="New Era Solo Paragon"/>
    <s v="ODP-KRT-FED/010"/>
    <m/>
    <m/>
    <m/>
    <m/>
    <n v="110.80988120000001"/>
    <n v="-7.562327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m/>
    <m/>
    <m/>
    <d v="2026-08-09T09:10:40"/>
    <m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87"/>
    <n v="1002575178"/>
    <n v="3"/>
    <x v="0"/>
    <n v="4"/>
    <s v="SOLO"/>
    <s v="INNER - SOLO JATENG TIMUR"/>
    <s v="KTO"/>
    <s v="REG"/>
    <s v="AO"/>
    <s v="NEW SALES"/>
    <m/>
    <s v="MYCX - SEND OPEN PAPERLESS"/>
    <s v="RBS-Regional 3"/>
    <d v="2026-09-07T14:21:52"/>
    <d v="2026-09-07T14:24:06"/>
    <n v="69385370"/>
    <m/>
    <n v="146528601881"/>
    <s v="CV. INDONAGA FOOD"/>
    <s v="ODP-KTO-FG/007"/>
    <m/>
    <m/>
    <m/>
    <m/>
    <n v="110.744845"/>
    <n v="-7.5857710000000003"/>
    <s v="AMRBS;405678/Nighara Asmarantaka Sulya//TREG4SOLO/Wachid Chrussiawanto 085148422878 dan 081228336363/finance.indonaga@gmail.com/PSB HSI BISNIS WINBACK 2.0 300mbps ABODEMEN 1.130.000 PLUS PPN"/>
    <s v="Amex"/>
    <m/>
    <m/>
    <m/>
    <m/>
    <m/>
    <m/>
    <m/>
    <m/>
    <m/>
    <m/>
    <m/>
    <d v="2026-07-09T14:25:26"/>
    <m/>
    <m/>
    <s v="INPROGRESS_SC"/>
    <s v="SOLO KARTOSURO"/>
    <s v="NO ADDON"/>
    <m/>
    <s v="SEND PAPERLESS OPE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0"/>
  </r>
  <r>
    <n v="88"/>
    <n v="1002578668"/>
    <n v="3"/>
    <x v="7"/>
    <n v="5"/>
    <s v="KUPANG"/>
    <s v="LABOAN BAJO"/>
    <s v="RTE"/>
    <s v="REG"/>
    <s v="AO"/>
    <s v="NEW SALES"/>
    <s v="1P INET"/>
    <s v="Ready to Submit (JOB SYSTEM)"/>
    <s v="RBS-Regional 3"/>
    <d v="2026-09-09T12:56:57"/>
    <d v="2026-09-10T11:23:42"/>
    <n v="69386874"/>
    <m/>
    <n v="172514217104"/>
    <s v="Hotel Charisma Borong"/>
    <s v="ODP-RTE-FE/11 FE/D02/11.01"/>
    <s v="WO063909891"/>
    <m/>
    <m/>
    <m/>
    <n v="120.6162451"/>
    <n v="-8.8174501000000003"/>
    <s v="|MN00118|MYIA-094488968165/POI/Pak Charles/081238808209/vinsensiussetiabudi95@gmail.com"/>
    <s v="MYIB_ASSISTANT"/>
    <m/>
    <m/>
    <m/>
    <m/>
    <m/>
    <m/>
    <m/>
    <m/>
    <s v="Management Janji"/>
    <s v="2026-09-10 11:00:00 | Nama PIC:  bp charles No HP: 081238808209 Alt: Tanggal: 10/9/2026 Jam Pasang: Siang  Note: Hubungi sebelum ke lokasi, terimakasih.  "/>
    <s v="FCC"/>
    <d v="2026-09-09T13:10:13"/>
    <d v="2026-09-10T11:00:00"/>
    <m/>
    <s v="INPROGRESS_SC"/>
    <s v="X"/>
    <s v="NO ADDON"/>
    <m/>
    <m/>
    <s v="HSI Bisnis Promo HUT RI PSB 70% - 50 Mbps"/>
    <s v="INDIBIZ"/>
    <m/>
    <m/>
    <d v="2026-09-10T11:00:00"/>
    <s v="2026-09-10 11:00:00 | Nama PIC:  bp charles No HP: 081238808209 Alt: Tanggal: 10/9/2026 Jam Pasang: Siang  Note: Hubungi sebelum ke lokasi, terimakasih.  "/>
    <m/>
    <m/>
    <m/>
    <e v="#NUM!"/>
    <e v="#NUM!"/>
    <x v="0"/>
    <x v="19"/>
  </r>
  <r>
    <n v="89"/>
    <n v="1002578881"/>
    <n v="3"/>
    <x v="7"/>
    <n v="5"/>
    <s v="MATARAM"/>
    <s v="SUMBAWA"/>
    <s v="MLK"/>
    <s v="REG"/>
    <s v="AO"/>
    <s v="NEW SALES"/>
    <s v="1P INET"/>
    <s v="Ready to Submit (JOB SYSTEM)"/>
    <s v="RBS-Regional 3"/>
    <d v="2026-09-09T13:59:56"/>
    <d v="2026-09-10T11:23:45"/>
    <n v="69386959"/>
    <m/>
    <n v="172608206309"/>
    <s v="KOST RAFFI"/>
    <s v="ODP-MLK-FAE/02 FAE/D01/02.01"/>
    <s v="WO063917408"/>
    <m/>
    <m/>
    <m/>
    <n v="116.75455767819599"/>
    <n v="-8.8944907353211597"/>
    <s v="|MN02367|MYIA-066735861526/POI/RAFLI NANDA PRADANA/08123773077/memeng76@gmail.com"/>
    <s v="MYIB_ASSISTANT"/>
    <m/>
    <m/>
    <m/>
    <m/>
    <m/>
    <m/>
    <m/>
    <m/>
    <s v="Management Janji"/>
    <s v="2026-09-10 11:00:00 | Nama PIC : BAPAK RAFLI No HP : 08123773077 Alt :  M Janji : (KAMIS/10/SEPTEMBER/2026) jam Pasang : 09:00 Note : hubungi pelanggan jika ingin kelokasi"/>
    <s v="FCC"/>
    <d v="2026-09-09T14:10:36"/>
    <d v="2026-09-10T11:00:00"/>
    <m/>
    <s v="INPROGRESS_SC"/>
    <s v="SUMBAWA BARAT"/>
    <s v="NETMONK"/>
    <m/>
    <m/>
    <s v="HSI Bisnis Bundling Netmonk Promo H2 2026 PSB 70% - 150 Mbps"/>
    <s v="INDIBIZ"/>
    <m/>
    <m/>
    <d v="2026-09-10T11:00:00"/>
    <s v="2026-09-10 11:00:00 | Nama PIC : BAPAK RAFLI No HP : 08123773077 Alt :  M Janji : (KAMIS/10/SEPTEMBER/2026) jam Pasang : 09:00 Note : hubungi pelanggan jika ingin kelokasi"/>
    <m/>
    <m/>
    <m/>
    <e v="#NUM!"/>
    <e v="#NUM!"/>
    <x v="0"/>
    <x v="17"/>
  </r>
  <r>
    <n v="90"/>
    <n v="1002578892"/>
    <n v="3"/>
    <x v="2"/>
    <n v="5"/>
    <s v="KEDIRI"/>
    <s v="KEDIRI"/>
    <s v="MJT"/>
    <s v="REG"/>
    <s v="AO"/>
    <s v="NEW SALES"/>
    <s v="1P INET"/>
    <s v="Ready to Submit (JOB SYSTEM)"/>
    <s v="RBS-Regional 3"/>
    <d v="2026-09-09T14:02:57"/>
    <d v="2026-09-10T11:23:49"/>
    <n v="69386963"/>
    <m/>
    <n v="152640225990"/>
    <s v="WIJAYA"/>
    <s v="ODP-MJT-FAG/06 FAG/D01/06.01"/>
    <s v="WO063917820"/>
    <m/>
    <m/>
    <m/>
    <n v="111.98830769999999"/>
    <n v="-7.8094543999999901"/>
    <s v="|MC20057|MYIA-084753569051/POI/Mokhamad Ridwan/081252020280/surabaya.sita@gmail.com"/>
    <s v="MYIB_ASSISTANT"/>
    <m/>
    <m/>
    <m/>
    <m/>
    <m/>
    <m/>
    <m/>
    <m/>
    <s v="Management Janji"/>
    <s v="2026-09-10 11:00:00 | Nama PIC:  bp ridwan  No HP: 081252020280 Alt: Tanggal: 10/9/2026 Jam Pasang: Siang Note: Hubungi sebelum ke lokasi, terimakasih.  "/>
    <s v="FCC"/>
    <d v="2026-09-09T14:10:36"/>
    <d v="2026-09-10T11:00:00"/>
    <m/>
    <s v="INPROGRESS_SC"/>
    <s v="NGADILUWIH"/>
    <s v="NO ADDON"/>
    <m/>
    <m/>
    <s v="HSI Bisnis Promo HUT RI PSB 70% - 150 Mbps"/>
    <s v="INDIBIZ"/>
    <m/>
    <m/>
    <d v="2026-09-10T11:00:00"/>
    <s v="2026-09-10 11:00:00 | Nama PIC:  bp ridwan  No HP: 081252020280 Alt: Tanggal: 10/9/2026 Jam Pasang: Siang Note: Hubungi sebelum ke lokasi, terimakasih.  "/>
    <m/>
    <m/>
    <m/>
    <e v="#NUM!"/>
    <e v="#NUM!"/>
    <x v="0"/>
    <x v="12"/>
  </r>
  <r>
    <n v="91"/>
    <n v="1002578995"/>
    <n v="3"/>
    <x v="5"/>
    <n v="4"/>
    <s v="PEKALONGAN"/>
    <s v="PEMALANG"/>
    <s v="CMA"/>
    <s v="REG"/>
    <s v="AO"/>
    <s v="NEW SALES"/>
    <s v="1P INET"/>
    <s v="Ready to Submit (JOB SYSTEM)"/>
    <s v="RBS-Regional 3"/>
    <d v="2026-09-09T14:26:56"/>
    <d v="2026-09-10T11:23:43"/>
    <n v="69387006"/>
    <m/>
    <n v="142211111637"/>
    <s v="Tim Creative Desain Percetakan"/>
    <s v="ODP-CMA-FH/011 FH/D01/011.01"/>
    <s v="WO063920435"/>
    <m/>
    <m/>
    <m/>
    <n v="109.50754499999999"/>
    <n v="-6.9228420000000002"/>
    <s v="|MN00915|MYIA-056427245464/POI/Taufik Imam Mustakim/085326823642/taufikim06@gmail.com"/>
    <s v="MYIB_ASSISTANT"/>
    <m/>
    <m/>
    <m/>
    <m/>
    <m/>
    <m/>
    <m/>
    <m/>
    <s v="Management Janji"/>
    <s v="2026-09-10 11:00:00 | Nama PIC: SUDIMAN No HP: 085326823642 Alt: Tanggal: 10/9/2026 Jam Pasang:  Note: Hubungi sebelum ke lokasi, terimakasih. "/>
    <s v="FCC"/>
    <d v="2026-09-09T14:39:49"/>
    <d v="2026-09-10T11:00:00"/>
    <m/>
    <s v="INPROGRESS_SC"/>
    <s v="X"/>
    <s v="NO ADDON"/>
    <m/>
    <m/>
    <s v="HSI Bisnis Promo HUT RI PSB 70% - 100 Mbps"/>
    <s v="INDIBIZ"/>
    <m/>
    <m/>
    <d v="2026-09-10T11:00:00"/>
    <s v="2026-09-10 11:00:00 | Nama PIC: SUDIMAN No HP: 085326823642 Alt: Tanggal: 10/9/2026 Jam Pasang:  Note: Hubungi sebelum ke lokasi, terimakasih. "/>
    <m/>
    <m/>
    <m/>
    <e v="#NUM!"/>
    <e v="#NUM!"/>
    <x v="0"/>
    <x v="0"/>
  </r>
  <r>
    <n v="92"/>
    <n v="1002578564"/>
    <n v="3"/>
    <x v="3"/>
    <n v="4"/>
    <s v="YOGYAKARTA"/>
    <s v="GUNUNG KIDUL"/>
    <s v="WNS"/>
    <s v="REG"/>
    <s v="AO"/>
    <s v="NEW SALES"/>
    <s v="1P INET"/>
    <s v="Ready to Submit (JOB SYSTEM)"/>
    <s v="RBS-Regional 3"/>
    <d v="2026-09-09T11:53:56"/>
    <d v="2026-09-10T11:23:51"/>
    <n v="69386799"/>
    <m/>
    <n v="143135115222"/>
    <s v="MIE AYAM DAN BAKSO PUNOKAWAN"/>
    <s v="ODP-WNS-FBQ/002 FBQ/D01/002.01"/>
    <s v="WO063902724"/>
    <m/>
    <m/>
    <m/>
    <n v="110.63493699999999"/>
    <n v="-7.8634719999999998"/>
    <s v="|MC80045|MYIA-055686795078/POI/MUHAMMAD RUSDIANSYAH/087836150051/newrusdiansyah@gmail.com"/>
    <s v="MYIB_ASSISTANT"/>
    <m/>
    <m/>
    <m/>
    <m/>
    <m/>
    <m/>
    <m/>
    <m/>
    <s v="Management Janji"/>
    <s v="2026-09-10 11:00:00 | Jam Pemasangan : siang  Tanggal Pemasangan : 10 September 2026 Note : Mohon Hub Pelanggan dulu sebelum ke lokasi, terima kasih."/>
    <s v="FCC"/>
    <d v="2026-09-09T11:54:57"/>
    <d v="2026-09-10T11:00:00"/>
    <m/>
    <s v="INPROGRESS_SC"/>
    <s v="WONOSARI"/>
    <s v="NO ADDON"/>
    <m/>
    <m/>
    <s v="HSI Bisnis Promo HUT RI PSB 70% - 200 Mbps"/>
    <s v="INDIBIZ"/>
    <m/>
    <m/>
    <d v="2026-09-10T11:00:00"/>
    <s v="2026-09-10 11:00:00 | Jam Pemasangan : siang  Tanggal Pemasangan : 10 September 2026 Note : Mohon Hub Pelanggan dulu sebelum ke lokasi, terima kasih."/>
    <m/>
    <m/>
    <m/>
    <e v="#NUM!"/>
    <e v="#NUM!"/>
    <x v="0"/>
    <x v="0"/>
  </r>
  <r>
    <n v="93"/>
    <n v="1002578535"/>
    <n v="3"/>
    <x v="4"/>
    <n v="5"/>
    <s v="DENPASAR"/>
    <s v="UBUNG"/>
    <s v="UBN"/>
    <s v="REG"/>
    <s v="AO"/>
    <s v="NEW SALES"/>
    <m/>
    <s v="Ready to Submit (JOB SYSTEM)"/>
    <s v="RBS-Regional 3"/>
    <d v="2026-09-09T11:40:42"/>
    <d v="2026-09-09T13:32:57"/>
    <n v="69386780"/>
    <n v="3612100066"/>
    <n v="172418758885"/>
    <s v="PT. Ignite"/>
    <s v="ODP-UBN-FCR/18"/>
    <s v="WO063915029"/>
    <m/>
    <m/>
    <m/>
    <n v="115.21616830000001"/>
    <n v="-8.6363517999999999"/>
    <s v="|MN02364|/PIC IDA BAGUS DIPA ABADI/08123914709/zul.abd@joinignite.com"/>
    <s v="Sales Force DBS"/>
    <m/>
    <m/>
    <m/>
    <m/>
    <m/>
    <m/>
    <m/>
    <m/>
    <s v="Management Janji"/>
    <s v="2026-09-10 11:00:00|M Janji : 10/09/2026 Jam Pasang : 08.00 - 13:00  NoteÃ‚Â :  hubungi terlebih dahulu sebelum kelokasi  |40951378|MYDITA"/>
    <s v="FCC"/>
    <d v="2026-09-09T11:54:57"/>
    <d v="2026-09-10T11:00:00"/>
    <m/>
    <s v="INPROGRESS_SC"/>
    <s v="UBUNG"/>
    <s v="NO ADDON"/>
    <m/>
    <s v="Inprogress Asyn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M Janji : 10/09/2026 Jam Pasang : 08.00 - 13:00  NoteÃ‚Â :  hubungi terlebih dahulu sebelum kelokasi  |40951378|MYDITA"/>
    <m/>
    <m/>
    <m/>
    <e v="#NUM!"/>
    <e v="#NUM!"/>
    <x v="0"/>
    <x v="9"/>
  </r>
  <r>
    <n v="94"/>
    <n v="1002577889"/>
    <n v="3"/>
    <x v="0"/>
    <n v="4"/>
    <s v="SOLO"/>
    <s v="INNER - SOLO JATENG TIMUR"/>
    <s v="KTO"/>
    <s v="REG"/>
    <s v="AO"/>
    <s v="NEW SALES"/>
    <m/>
    <s v="CC - HD1A - INPROGRESS UNCONTACTED"/>
    <s v="RBS-Regional 3"/>
    <d v="2026-09-09T08:16:57"/>
    <d v="2026-09-10T09:48:00"/>
    <n v="69386505"/>
    <m/>
    <n v="146528602036"/>
    <s v="CV. INDONAGA FOOD"/>
    <s v="ODP-KTO-FG/007"/>
    <m/>
    <m/>
    <m/>
    <m/>
    <n v="110.74509125081801"/>
    <n v="-7.5860393207763996"/>
    <s v="AMRBS;405678/Nighara Asmarantaka Sulya//TREG4SOLO/Wachid Chrussiawanto 085148422878 dan 081228336363/finance.indonaga@gmail.com/PSB HSI BISNIS WINBACK 2.0 100mbps ABODEMEN 535.000 PLUS PPN"/>
    <s v="Amex"/>
    <m/>
    <m/>
    <m/>
    <m/>
    <m/>
    <m/>
    <m/>
    <m/>
    <m/>
    <m/>
    <m/>
    <d v="2026-09-09T08:25:15"/>
    <m/>
    <m/>
    <s v="FCC"/>
    <s v="SOLO KARTOSURO"/>
    <s v="NO ADDON"/>
    <m/>
    <s v="UNCONTACTED : Telepon Tidak Diangkat - RNA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95"/>
    <n v="1002578575"/>
    <n v="3"/>
    <x v="4"/>
    <n v="5"/>
    <s v="SINGARJA"/>
    <s v="KLUNGKUNG"/>
    <s v="APR"/>
    <s v="REG"/>
    <s v="AO"/>
    <s v="NEW SALES"/>
    <m/>
    <s v="CC - HD1A - INPROGRESS UNCONTACTED"/>
    <s v="RBS-Regional 3"/>
    <d v="2026-09-09T11:59:40"/>
    <d v="2026-09-10T09:56:32"/>
    <n v="69386804"/>
    <m/>
    <n v="172404209372"/>
    <s v="Villa Sharka"/>
    <s v="ODP-APR-FE/14"/>
    <m/>
    <m/>
    <m/>
    <m/>
    <n v="115.5732689"/>
    <n v="-8.2490272999999998"/>
    <s v="|MN02750|/PIC I NYOMAN SUDITA/081339743732/nyomansudit93@gmail.com"/>
    <s v="Sales Force DBS"/>
    <m/>
    <m/>
    <m/>
    <m/>
    <m/>
    <m/>
    <m/>
    <m/>
    <m/>
    <m/>
    <m/>
    <d v="2026-09-09T12:10:31"/>
    <m/>
    <m/>
    <s v="FCC"/>
    <s v="KARANGASEM"/>
    <s v="NO ADDON"/>
    <m/>
    <s v="UNCONTACTED : Telepon Tidak Diangkat - RNA RANGGA WISNU EKAPAKSI 40951381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6"/>
  </r>
  <r>
    <n v="96"/>
    <n v="1002578582"/>
    <n v="3"/>
    <x v="4"/>
    <n v="5"/>
    <s v="SINGARJA"/>
    <s v="KLUNGKUNG"/>
    <s v="APR"/>
    <s v="REG"/>
    <s v="AO"/>
    <s v="NEW SALES"/>
    <m/>
    <s v="CC - HD1A - INPROGRESS UNCONTACTED"/>
    <s v="RBS-Regional 3"/>
    <d v="2026-09-09T12:03:01"/>
    <d v="2026-09-10T09:57:43"/>
    <n v="69386817"/>
    <m/>
    <n v="172404209373"/>
    <s v="Villa Sharka"/>
    <s v="ODP-APR-FE/14"/>
    <m/>
    <m/>
    <m/>
    <m/>
    <n v="115.5732689"/>
    <n v="-8.2490272999999998"/>
    <s v="|MN02750|/PIC I NYOMAN SUDITA/081339743732/nyomansudit93@gmail.com"/>
    <s v="Sales Force DBS"/>
    <m/>
    <m/>
    <m/>
    <m/>
    <m/>
    <m/>
    <m/>
    <m/>
    <m/>
    <m/>
    <m/>
    <d v="2026-09-09T12:10:31"/>
    <m/>
    <m/>
    <s v="FCC"/>
    <s v="KARANGASEM"/>
    <s v="NO ADDON"/>
    <m/>
    <s v="UNCONTACTED : Telepon Tidak Diangkat - RNA RANGGA WISNU EKAPAKSI 40951381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6"/>
  </r>
  <r>
    <n v="97"/>
    <n v="1002578339"/>
    <n v="3"/>
    <x v="5"/>
    <n v="4"/>
    <s v="SEMARANG"/>
    <s v="INNER - SEMARANG JATENG UTARA"/>
    <s v="BMK"/>
    <s v="REG"/>
    <s v="AO"/>
    <s v="NEW SALES"/>
    <m/>
    <s v="CC - HD1A - INPROGRESS UNCONTACTED"/>
    <s v="RBS-Regional 3"/>
    <d v="2026-09-09T10:51:28"/>
    <d v="2026-09-10T10:15:35"/>
    <n v="69386679"/>
    <m/>
    <n v="141423120519"/>
    <s v="NISSAN SETIABUDI SEMARANG"/>
    <s v="ODP-BMK-FB/039"/>
    <m/>
    <m/>
    <m/>
    <m/>
    <n v="110.4147796"/>
    <n v="-7.0592202000000004"/>
    <s v="AMRBS;403538;REG3;RACHMAT;081391599400;CP.Andika Herda Permana;081283164256;PAKET 1S INET 100 MBPS (669.000);NISSAN SETIABUDI SEMARANG"/>
    <s v="Account Manager"/>
    <m/>
    <m/>
    <m/>
    <m/>
    <m/>
    <m/>
    <m/>
    <m/>
    <m/>
    <m/>
    <m/>
    <d v="2026-09-09T10:55:21"/>
    <m/>
    <m/>
    <s v="FCC"/>
    <s v="X"/>
    <s v="NO ADDON"/>
    <m/>
    <s v="UNCONTACTED : Call rejected RANGGA WISNU EKAPAKSI 40951381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  <x v="0"/>
  </r>
  <r>
    <n v="98"/>
    <n v="1002577497"/>
    <n v="3"/>
    <x v="7"/>
    <n v="5"/>
    <s v="MATARAM"/>
    <s v="LOMBOK TIMUR UTARA"/>
    <s v="SGG"/>
    <s v="REG"/>
    <s v="AO"/>
    <s v="NEW SALES"/>
    <m/>
    <s v="CC - HD1A - INPROGRESS UNCONTACTED"/>
    <s v="RBS-Regional 3"/>
    <d v="2026-09-08T16:05:07"/>
    <d v="2026-09-09T17:04:51"/>
    <n v="69386335"/>
    <m/>
    <n v="172604214306"/>
    <s v="Sadev Deluxe"/>
    <s v="ODP-SGG-FAB/14"/>
    <m/>
    <m/>
    <m/>
    <m/>
    <n v="116.04135119999999"/>
    <n v="-8.3465576000000006"/>
    <s v="RBS HSI |DINDA PUSPITASARI | 40951593 | TREG| 3 Sadev Deluxe| 81288887313| PSB 1S 50MBPS"/>
    <s v="Amex"/>
    <m/>
    <m/>
    <m/>
    <m/>
    <m/>
    <m/>
    <m/>
    <m/>
    <m/>
    <m/>
    <m/>
    <d v="2026-08-09T16:09:55"/>
    <m/>
    <m/>
    <s v="FCC"/>
    <s v="LOMBOK UTARA"/>
    <s v="NO ADDON"/>
    <m/>
    <s v="UNCONTACTED : Invalid Phone Number Ivan Sutiawan 400105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0"/>
  </r>
  <r>
    <n v="99"/>
    <n v="1002576805"/>
    <n v="3"/>
    <x v="4"/>
    <n v="5"/>
    <s v="SINGARJA"/>
    <s v="KLUNGKUNG"/>
    <s v="SMA"/>
    <s v="REG"/>
    <s v="AO"/>
    <s v="NEW SALES"/>
    <m/>
    <s v="CC - HD1A - INPROGRESS UNCONTACTED"/>
    <s v="RBS-Regional 3"/>
    <d v="2026-09-08T12:13:30"/>
    <d v="2026-09-10T11:24:31"/>
    <n v="69386012"/>
    <m/>
    <n v="172428816094"/>
    <s v="MINGZHEN COLLECTION"/>
    <s v="ODP-SMA-FAE/11"/>
    <m/>
    <m/>
    <m/>
    <m/>
    <n v="115.41548040000001"/>
    <n v="-8.5268367000000005"/>
    <s v="|MN02750|/PIC NI PUTU SRI ARTINI/081999854549/sriartini501@yahoo.com"/>
    <s v="Sales Force DBS"/>
    <m/>
    <m/>
    <m/>
    <m/>
    <m/>
    <m/>
    <m/>
    <m/>
    <m/>
    <m/>
    <m/>
    <d v="2026-08-09T12:25:32"/>
    <m/>
    <m/>
    <s v="FCC"/>
    <s v="SEMARAPURA"/>
    <s v="OCA"/>
    <m/>
    <s v="UNCONTACTED : Mail Box - Memo Novin Dwigo Prayudha 40961371|MYDITA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m/>
    <m/>
    <m/>
    <m/>
    <m/>
    <e v="#NUM!"/>
    <e v="#NUM!"/>
    <x v="0"/>
    <x v="6"/>
  </r>
  <r>
    <n v="100"/>
    <n v="1002576801"/>
    <n v="3"/>
    <x v="5"/>
    <n v="4"/>
    <s v="SEMARANG"/>
    <s v="KENDAL"/>
    <s v="KDL"/>
    <s v="REG"/>
    <s v="AO"/>
    <s v="NEW SALES"/>
    <m/>
    <s v="CC - HD1A - INPROGRESS UNCONTACTED"/>
    <s v="RBS-Regional 3"/>
    <d v="2026-09-08T12:12:29"/>
    <d v="2026-09-10T10:26:48"/>
    <n v="69385979"/>
    <m/>
    <n v="146457106483"/>
    <s v="SMK NU 01 Kendal "/>
    <s v="ODP-KDL-FA/018"/>
    <m/>
    <m/>
    <m/>
    <m/>
    <n v="110.202203544969"/>
    <n v="-6.9219595063497703"/>
    <s v="AMRBS;401428;REG3;FIRONIKA;081393111688;CP.Farikin;089685853879;PAKET 300 Mbps abonemen Rp 1.130.000;SMK NU 01 Kendal "/>
    <s v="Account Manager"/>
    <m/>
    <m/>
    <m/>
    <m/>
    <m/>
    <m/>
    <m/>
    <m/>
    <m/>
    <m/>
    <m/>
    <d v="2026-08-09T12:25:32"/>
    <m/>
    <m/>
    <s v="FCC"/>
    <s v="X"/>
    <s v="NO ADDON"/>
    <m/>
    <s v="UNCONTACTED : Telepon Tidak Diangkat - RNA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101"/>
    <n v="1002566671"/>
    <n v="3"/>
    <x v="4"/>
    <n v="5"/>
    <s v="SINGARJA"/>
    <s v="TABANAN"/>
    <s v="TBN"/>
    <s v="REG"/>
    <s v="AO"/>
    <s v="NEW SALES"/>
    <m/>
    <s v="CC - HD1A - INPROGRESS UNCONTACTED"/>
    <s v="RBS-Regional 3"/>
    <d v="2026-09-02T08:33:23"/>
    <d v="2026-09-09T15:09:33"/>
    <n v="69381948"/>
    <m/>
    <n v="172413244691"/>
    <s v="LPD DESA ADAT BANJARSAYAN"/>
    <s v="ODP-TBN-FCU/13"/>
    <m/>
    <m/>
    <m/>
    <m/>
    <n v="115.1825267"/>
    <n v="-8.5028325000000002"/>
    <s v="MN02658/LPD DESA ADAT BANJAR SAYAN/PIC I MADE EKA WIPRAYANA/08873805574/ekawip45@gmail.com"/>
    <s v="Sales Force DBS"/>
    <m/>
    <m/>
    <m/>
    <m/>
    <m/>
    <m/>
    <m/>
    <m/>
    <m/>
    <m/>
    <m/>
    <d v="2026-02-09T08:40:01"/>
    <m/>
    <m/>
    <s v="FCC"/>
    <s v="TABANAN"/>
    <s v="NO ADDON"/>
    <m/>
    <s v="UNCONTACTED : Mail Box - Memo Ivan Sutiawan 400105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4"/>
  </r>
  <r>
    <n v="102"/>
    <n v="1002571774"/>
    <n v="3"/>
    <x v="2"/>
    <n v="5"/>
    <s v="KEDIRI"/>
    <s v="BLITAR"/>
    <s v="PAN"/>
    <s v="REG"/>
    <s v="AO"/>
    <s v="NEW SALES"/>
    <s v="1P INET"/>
    <s v="WAITING AKTIFASI IHLD"/>
    <s v="RBS-Regional 3"/>
    <d v="2026-09-04T14:07:47"/>
    <d v="2026-09-05T12:15:01"/>
    <n v="69381290"/>
    <m/>
    <m/>
    <s v="BASECAMP PENDAKIAN GUNUNG KELUD VIA KARANGREJO"/>
    <m/>
    <s v="WO063230138"/>
    <m/>
    <m/>
    <m/>
    <n v="112.24788100000001"/>
    <n v="-8.0174819999999993"/>
    <s v="MD|MYDB-20260831267646|DN00001/MN00419|BASECAMP PENDAKIAN GUNUNG KELUD VIA KARANGREJO|089510504714"/>
    <s v="MYDIGIBIZPARTNER"/>
    <m/>
    <m/>
    <m/>
    <m/>
    <m/>
    <m/>
    <m/>
    <m/>
    <s v="Management Janji"/>
    <s v="2026-09-03 13:00:00|Rt. 02 Rw. 06 Dsn. Karangrejo Ds. Karangrejo Kec. Garum Kabupaten Blitar. Prov. Jawa Timur|SYSTEM|MYDITA"/>
    <s v="FCC"/>
    <d v="2026-04-09T14:10:02"/>
    <m/>
    <m/>
    <s v="UNSC"/>
    <s v="WLINGI"/>
    <s v="NO ADDON"/>
    <m/>
    <s v="WAITING:  |MYDITA"/>
    <s v="HSI Bisnis Promo HUT RI PSB 70% - 50 Mbps"/>
    <s v="INDIBIZ"/>
    <m/>
    <m/>
    <d v="2026-09-03T13:00:00"/>
    <s v="2026-09-03 13:00:00|Rt. 02 Rw. 06 Dsn. Karangrejo Ds. Karangrejo Kec. Garum Kabupaten Blitar. Prov. Jawa Timur|SYSTEM|MYDITA"/>
    <m/>
    <m/>
    <m/>
    <e v="#NUM!"/>
    <e v="#NUM!"/>
    <x v="0"/>
    <x v="21"/>
  </r>
  <r>
    <n v="103"/>
    <n v="1002570665"/>
    <n v="3"/>
    <x v="6"/>
    <n v="5"/>
    <s v="SBY UTARA"/>
    <s v="KENJERAN"/>
    <s v="KJR"/>
    <s v="REG"/>
    <s v="AO"/>
    <s v="NEW SALES"/>
    <s v="1P INET"/>
    <s v="WAITING AKTIFASI IHLD"/>
    <s v="RBS-Regional 3"/>
    <d v="2026-09-03T18:36:57"/>
    <d v="2026-09-04T11:54:02"/>
    <n v="69383511"/>
    <m/>
    <n v="152407281666"/>
    <s v="PT SUKSES SEHAT SEJAHTERA SELAMANYA"/>
    <s v="ODP-KJR-FAL/22 FAL/D01/22.01"/>
    <s v="WO063492395"/>
    <m/>
    <m/>
    <m/>
    <n v="112.78979200000001"/>
    <n v="-7.2524105999999904"/>
    <s v="MD|MYDB-20260903267965|DN00001/MN00443|PT SUKSES SEHAT SEJAHTERA SELAMANYA|081296766886"/>
    <s v="MYDIGIBIZPARTNER"/>
    <m/>
    <m/>
    <m/>
    <m/>
    <m/>
    <m/>
    <m/>
    <m/>
    <s v="Management Janji"/>
    <s v="2026-09-09 08:00:00 | telp :081296766886 alt : manja : pagi / siang 09/09/2026 hub sebelum kelokasi"/>
    <s v="FCC"/>
    <d v="2026-03-09T18:40:02"/>
    <d v="2026-09-09T08:00:00"/>
    <m/>
    <s v="UNSC"/>
    <s v="KENJERAN"/>
    <s v="NO ADDON"/>
    <m/>
    <s v="WAITING:  |MYDITA"/>
    <s v="HSI Bisnis Khusus Winback PSB 70% - 300 Mbps"/>
    <s v="INDIBIZ"/>
    <m/>
    <m/>
    <d v="2026-09-09T08:00:00"/>
    <s v="2026-09-09 08:00:00 | telp :081296766886 alt : manja : pagi / siang 09/09/2026 hub sebelum kelokasi"/>
    <m/>
    <m/>
    <m/>
    <e v="#NUM!"/>
    <e v="#NUM!"/>
    <x v="0"/>
    <x v="22"/>
  </r>
  <r>
    <n v="104"/>
    <n v="1002564602"/>
    <n v="3"/>
    <x v="7"/>
    <n v="5"/>
    <s v="MATARAM"/>
    <s v="LOMBOK BARAT TENGAH"/>
    <s v="PRY"/>
    <s v="REG"/>
    <s v="AO"/>
    <s v="NEW SALES"/>
    <s v="1P INET"/>
    <s v="WAITING AKTIFASI IHLD"/>
    <s v="RBS-Regional 3"/>
    <d v="2026-09-01T10:02:42"/>
    <d v="2026-09-03T17:15:02"/>
    <n v="69374745"/>
    <m/>
    <n v="172603791824"/>
    <s v="Toko Salehudin"/>
    <s v="ODP-PYA-FAN/12"/>
    <s v="WO062537812"/>
    <m/>
    <m/>
    <m/>
    <n v="116.316"/>
    <n v="-8.6163000000000007"/>
    <s v="MD|MYDB-20260823266770|SC00001/MC00046|Toko Salehudin|081803310007"/>
    <s v="MYDIGIBIZPARTNER"/>
    <m/>
    <m/>
    <m/>
    <m/>
    <m/>
    <m/>
    <m/>
    <m/>
    <s v="Management Janji"/>
    <s v="2026-08-27 15:00:00 | Tanggal Pemasangan : 27 Agustus 2026 Jam Pemasangan : 08:00 15:00 Info Tambahan : Hubungi pelanggan dulu sebelum ke lokasi terimakasih"/>
    <s v="FCC"/>
    <d v="2026-01-09T10:10:03"/>
    <d v="2026-08-27T00:00:00"/>
    <m/>
    <s v="UNSC"/>
    <s v="LOMBOK TENGAH"/>
    <s v="NO ADDON"/>
    <m/>
    <s v="WAITING:  |MYDITA"/>
    <s v="HSI Bisnis PSB 70% - 150 Mbps"/>
    <s v="INDIBIZ"/>
    <m/>
    <m/>
    <d v="2026-08-27T15:00:00"/>
    <s v="2026-08-27 15:00:00 | Tanggal Pemasangan : 27 Agustus 2026 Jam Pemasangan : 08:00 15:00 Info Tambahan : Hubungi pelanggan dulu sebelum ke lokasi terimakasih"/>
    <m/>
    <m/>
    <m/>
    <e v="#NUM!"/>
    <e v="#NUM!"/>
    <x v="0"/>
    <x v="20"/>
  </r>
  <r>
    <n v="105"/>
    <n v="1002566333"/>
    <n v="3"/>
    <x v="3"/>
    <n v="4"/>
    <s v="YOGYAKARTA"/>
    <s v="GUNUNG KIDUL"/>
    <s v="WNS"/>
    <s v="REG"/>
    <s v="AO"/>
    <s v="NEW SALES"/>
    <s v="1P INET"/>
    <s v="WAITING AKTIFASI IHLD"/>
    <s v="RBS-Regional 3"/>
    <d v="2026-09-01T16:54:01"/>
    <d v="2026-09-02T11:03:02"/>
    <n v="69380335"/>
    <m/>
    <m/>
    <s v="SMP Negeri 2 Ponjong"/>
    <m/>
    <s v="WO063116540"/>
    <m/>
    <m/>
    <m/>
    <n v="110.74294399999999"/>
    <n v="-8.0177610000000001"/>
    <s v="|MC80006|MYIA-002573252988/POI/Septanto endro edi nugroho/08175464830/nalendra.nugraha86@gmail.com"/>
    <s v="MYIB_ASSISTANT"/>
    <m/>
    <m/>
    <m/>
    <m/>
    <m/>
    <m/>
    <m/>
    <m/>
    <s v="Management Janji"/>
    <s v="2026-09-01 15:00:00 | Tanggal pemasangan : 01/09/2026 Jam pemasangan : pagi/siang Info Tambahan : Hubungi pelanggan dulu sebelum ke lokasi, terima kasih"/>
    <s v="FCC"/>
    <d v="2026-01-09T16:54:56"/>
    <d v="2026-09-01T00:00:00"/>
    <m/>
    <s v="UNSC"/>
    <s v="WONOSARI"/>
    <s v="NO ADDON"/>
    <m/>
    <s v="WAITING:  |MYDITA"/>
    <s v="HSI Bisnis PSB 70% - 200 Mbps"/>
    <s v="INDIBIZ"/>
    <m/>
    <m/>
    <d v="2026-09-01T15:00:00"/>
    <s v="2026-09-01 15:00:00 | Tanggal pemasangan : 01/09/2026 Jam pemasangan : pagi/siang Info Tambahan : Hubungi pelanggan dulu sebelum ke lokasi, terima kasih"/>
    <m/>
    <m/>
    <m/>
    <e v="#NUM!"/>
    <e v="#NUM!"/>
    <x v="0"/>
    <x v="0"/>
  </r>
  <r>
    <n v="106"/>
    <n v="1002578858"/>
    <n v="3"/>
    <x v="6"/>
    <n v="5"/>
    <s v="SBY UTARA"/>
    <s v="GRESIK"/>
    <s v="GSK"/>
    <s v="REG"/>
    <s v="AO"/>
    <s v="NEW SALES"/>
    <m/>
    <s v="MIE - SEND SURVEY"/>
    <s v="RBS-Regional 3"/>
    <d v="2026-09-09T13:55:55"/>
    <d v="2026-09-09T15:02:10"/>
    <n v="69386944"/>
    <m/>
    <n v="152421262684"/>
    <s v="PT BORWITA CITRA PRIMA"/>
    <s v="ODP-GSK-FJ/66"/>
    <s v="WO063924575"/>
    <m/>
    <m/>
    <m/>
    <n v="112.6186941"/>
    <n v="-7.1447491000000003"/>
    <s v="AMRBS/405529/YULYAN MAHARTA SAVIAR/R3/JATIM TIMUR/WINBACK 2.0 HSI B2B (1:1) 50MBPS 355RB PSB DISC 70%/SAN AGUS NUGROHO /it.sangus@borwita.co.id"/>
    <s v="Amex"/>
    <m/>
    <m/>
    <m/>
    <m/>
    <m/>
    <m/>
    <m/>
    <m/>
    <s v="Management Janji"/>
    <s v="2026-09-14 15:00:00|M Janji : (10/09/2026) jam Pasang : 09:00 Note : hubungi pelanggan jika ingin kelokasi|40981182|MYDITA"/>
    <s v="FCC"/>
    <d v="2026-09-09T14:10:36"/>
    <d v="2026-09-14T15:00:00"/>
    <m/>
    <s v="SURVEY_NEW_MANJA"/>
    <s v="GRESIK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15:00:00"/>
    <s v="2026-09-14 15:00:00|M Janji : (10/09/2026) jam Pasang : 09:00 Note : hubungi pelanggan jika ingin kelokasi|40981182|MYDITA"/>
    <m/>
    <m/>
    <m/>
    <e v="#NUM!"/>
    <e v="#NUM!"/>
    <x v="0"/>
    <x v="23"/>
  </r>
  <r>
    <n v="107"/>
    <n v="1002578865"/>
    <n v="3"/>
    <x v="3"/>
    <n v="4"/>
    <s v="MAGELANG"/>
    <s v="MAGELANG"/>
    <s v="MGE"/>
    <s v="REG"/>
    <s v="AO"/>
    <s v="NEW SALES"/>
    <s v="1P INET"/>
    <s v="MIE - SEND SURVEY"/>
    <s v="RBS-Regional 3"/>
    <d v="2026-09-09T13:56:57"/>
    <d v="2026-09-09T13:58:06"/>
    <n v="69386956"/>
    <m/>
    <n v="146137147991"/>
    <s v="PONPES BINA MADANI PUTRI (RUANG LAB)"/>
    <s v="ODP-MGE-FU/144 FU/D08/144.01"/>
    <s v="WO063917311"/>
    <m/>
    <m/>
    <m/>
    <n v="110.3280573"/>
    <n v="-7.3762453999999904"/>
    <s v="|MN02395|MYIA-075569874555/POI/SHALIHATUNNISA RABBANIYAH/082280039924/shalihatunnisar@gmail.com"/>
    <s v="MYIB_ASSISTANT"/>
    <m/>
    <m/>
    <m/>
    <m/>
    <m/>
    <m/>
    <m/>
    <m/>
    <s v="Management Janji"/>
    <s v="2026-09-11 15:00:00 | Tanggal pemasangan : 11/09/2026 Jam pemasangan : 10.00 Info Tambahan : Hubungi pelanggan dulu sebelum ke Lokasi terima kasih."/>
    <s v="FCC"/>
    <d v="2026-09-09T14:10:36"/>
    <d v="2026-09-11T15:00:00"/>
    <m/>
    <s v="SURVEY_NEW_MANJA"/>
    <s v="X"/>
    <s v="NO ADDON"/>
    <m/>
    <s v="MIE - SEND SURVEY"/>
    <s v="HSI Bisnis Promo HUT RI PSB 70% - 100 Mbps"/>
    <s v="INDIBIZ"/>
    <m/>
    <m/>
    <d v="2026-09-11T15:00:00"/>
    <s v="2026-09-11 15:00:00 | Tanggal pemasangan : 11/09/2026 Jam pemasangan : 10.00 Info Tambahan : Hubungi pelanggan dulu sebelum ke Lokasi terima kasih."/>
    <m/>
    <m/>
    <m/>
    <e v="#NUM!"/>
    <e v="#NUM!"/>
    <x v="0"/>
    <x v="0"/>
  </r>
  <r>
    <n v="108"/>
    <n v="1002578890"/>
    <n v="3"/>
    <x v="0"/>
    <n v="4"/>
    <s v="KUDUS"/>
    <s v="KUDUS"/>
    <s v="KUD"/>
    <s v="REG"/>
    <s v="AO"/>
    <s v="NEW SALES"/>
    <m/>
    <s v="MIE - SEND SURVEY"/>
    <s v="RBS-Regional 2"/>
    <d v="2026-09-09T14:04:31"/>
    <d v="2026-09-09T15:40:07"/>
    <n v="69386964"/>
    <m/>
    <n v="142401146249"/>
    <s v="CV. Rabbani Asysa"/>
    <s v="ODP-KUD-FQ/079"/>
    <s v="WO063930394"/>
    <m/>
    <m/>
    <m/>
    <n v="110.839584"/>
    <n v="-6.8063795000000002"/>
    <s v="AMRBS;406230;SANTOSO AJI;WITEL BDG;CV. Rabbani Asysa;PIC 081327787173;HSI BASIC 50MBPS"/>
    <s v="Amex"/>
    <m/>
    <m/>
    <m/>
    <m/>
    <m/>
    <m/>
    <m/>
    <m/>
    <s v="Management Janji"/>
    <s v="2026-09-10 15:00:00|Nama PIC: CV. Rabbani Asysa No HP: 082216797750 Alt: Tanggal: 10/9/2026 Jam Pasang:  Note: Hubungi sebelum ke lokasi, terimakasih. |40951377|MYDITA"/>
    <s v="FCC"/>
    <d v="2026-09-09T14:10:36"/>
    <d v="2026-09-10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0T15:00:00"/>
    <s v="2026-09-10 15:00:00|Nama PIC: CV. Rabbani Asysa No HP: 082216797750 Alt: Tanggal: 10/9/2026 Jam Pasang:  Note: Hubungi sebelum ke lokasi, terimakasih. |40951377|MYDITA"/>
    <m/>
    <m/>
    <m/>
    <e v="#NUM!"/>
    <e v="#NUM!"/>
    <x v="0"/>
    <x v="0"/>
  </r>
  <r>
    <n v="109"/>
    <n v="1002578330"/>
    <n v="3"/>
    <x v="0"/>
    <n v="4"/>
    <s v="SOLO"/>
    <s v="BOYOLALI"/>
    <s v="BYL"/>
    <s v="REG"/>
    <s v="AO"/>
    <s v="NEW SALES"/>
    <s v="1P INET"/>
    <s v="MIE - SEND SURVEY"/>
    <s v="RBS-Regional 3"/>
    <d v="2026-09-09T10:38:57"/>
    <d v="2026-09-09T10:40:07"/>
    <n v="69386680"/>
    <m/>
    <n v="141553109848"/>
    <s v="SD Negeri 7 Boyolali"/>
    <s v="ODP-BYL-FQ/128 FQ/D09/128.01"/>
    <s v="WO063894275"/>
    <m/>
    <m/>
    <m/>
    <n v="110.599488915385"/>
    <n v="-7.5327424502014502"/>
    <s v="|MN00372|MYIA-061778253603/POI/Devi Retno Anggraini/088215769224/sdnegeri7.boyolali@gmqil.com"/>
    <s v="MYIB_ASSISTANT"/>
    <m/>
    <m/>
    <m/>
    <m/>
    <m/>
    <m/>
    <m/>
    <m/>
    <s v="Management Janji"/>
    <s v="2026-09-14 11:00:00 | Nama Pic : bu Devi  No Hp Pic : 088215769224 No alt : - Jam Pemasangan : pagi  Tanggal Pemasangan : 14 September 2026"/>
    <s v="FCC"/>
    <d v="2026-09-09T10:40:00"/>
    <d v="2026-09-14T11:00:00"/>
    <m/>
    <s v="SURVEY_NEW_MANJA"/>
    <s v="BOYOLALI"/>
    <s v="NO ADDON"/>
    <m/>
    <s v="MIE - SEND SURVEY"/>
    <s v="HSI Bisnis Basic Promo HUT RI PSB 70% - 50 Mbps"/>
    <s v="INDIBIZ"/>
    <m/>
    <m/>
    <d v="2026-09-14T11:00:00"/>
    <s v="2026-09-14 11:00:00 | Nama Pic : bu Devi  No Hp Pic : 088215769224 No alt : - Jam Pemasangan : pagi  Tanggal Pemasangan : 14 September 2026"/>
    <m/>
    <m/>
    <m/>
    <e v="#NUM!"/>
    <e v="#NUM!"/>
    <x v="0"/>
    <x v="0"/>
  </r>
  <r>
    <n v="110"/>
    <n v="1002579205"/>
    <n v="3"/>
    <x v="5"/>
    <n v="4"/>
    <s v="SEMARANG"/>
    <s v="INNER - SEMARANG JATENG UTARA"/>
    <s v="JHR"/>
    <s v="REG"/>
    <s v="AO"/>
    <s v="NEW SALES"/>
    <s v="1P INET"/>
    <s v="MIE - SEND SURVEY"/>
    <s v="RBS-Regional 3"/>
    <d v="2026-09-09T15:26:56"/>
    <d v="2026-09-09T15:28:06"/>
    <n v="69387078"/>
    <m/>
    <n v="142406122711"/>
    <s v="PT SAMUDERA LAUTAN LUAS"/>
    <s v="ODP-JHR-FBN/079 FBN/D05/079.01"/>
    <s v="WO063928421"/>
    <m/>
    <m/>
    <m/>
    <n v="110.413607"/>
    <n v="-6.9813789999999996"/>
    <s v="|MA60103|MYIA-039952034992/POI/FAHRANY/081262447132/acct.smg@samuderalautanluas.co.id"/>
    <s v="MYIB_ASSISTANT"/>
    <m/>
    <m/>
    <m/>
    <m/>
    <m/>
    <m/>
    <m/>
    <m/>
    <s v="Management Janji"/>
    <s v="2026-09-10 15:00:00 | Nama PIC : ibu rani No HP : 081262447132 Alt :  M Janji : (KAMIS/10/SEPTEMBER/2026) jam Pasang : 09:00 Note : hubungi pelanggan jika ingin kelokasi"/>
    <s v="FCC"/>
    <d v="2026-09-09T15:40:26"/>
    <d v="2026-09-10T15:00:00"/>
    <m/>
    <s v="SURVEY_NEW_MANJA"/>
    <s v="JOHAR"/>
    <s v="NO ADDON"/>
    <m/>
    <s v="MIE - SEND SURVEY"/>
    <s v="HSI Bisnis PSB 70% - 100 Mbps"/>
    <s v="INDIBIZ"/>
    <m/>
    <m/>
    <d v="2026-09-10T15:00:00"/>
    <s v="2026-09-10 15:00:00 | Nama PIC : ibu rani No HP : 081262447132 Alt :  M Janji : (KAMIS/10/SEPTEMBER/2026) jam Pasang : 09:00 Note : hubungi pelanggan jika ingin kelokasi"/>
    <m/>
    <m/>
    <m/>
    <e v="#NUM!"/>
    <e v="#NUM!"/>
    <x v="0"/>
    <x v="0"/>
  </r>
  <r>
    <n v="111"/>
    <n v="1002578580"/>
    <n v="3"/>
    <x v="6"/>
    <n v="5"/>
    <s v="SBY UTARA"/>
    <s v="TANDES"/>
    <s v="KNN"/>
    <s v="REG"/>
    <s v="AO"/>
    <s v="NEW SALES"/>
    <s v="1P INET"/>
    <s v="MIE - SEND SURVEY"/>
    <s v="RBS-Regional 3"/>
    <d v="2026-09-09T11:59:57"/>
    <d v="2026-09-09T12:02:01"/>
    <n v="69386810"/>
    <m/>
    <n v="152412249208"/>
    <s v="RICKINDO"/>
    <s v="ODP-KND-FDS/19 FDS/D01/19.01"/>
    <s v="WO063903707"/>
    <m/>
    <m/>
    <m/>
    <n v="112.62969750000001"/>
    <n v="-7.2388484000000002"/>
    <s v="|MN00443|MYIA-030053006571/POI/Pak Nova/081297247393/nova.geocell@gmail.com"/>
    <s v="MYIB_ASSISTANT"/>
    <m/>
    <m/>
    <m/>
    <m/>
    <m/>
    <m/>
    <m/>
    <m/>
    <s v="Management Janji"/>
    <s v="2026-09-12 11:00:00 | Nama PIC : bapak nova No HP : 081297247393 Alt :  M Janji : (sabtu/12/SEPTEMBER/2026) jam Pasang : 09:00 Note : hubungi pelanggan jika ingin kelokasi"/>
    <s v="FCC"/>
    <d v="2026-09-09T12:10:31"/>
    <d v="2026-09-12T11:00:00"/>
    <m/>
    <s v="SURVEY_NEW_MANJA"/>
    <s v="KANDANGAN"/>
    <s v="OCA"/>
    <m/>
    <s v="MIE - SEND SURVEY"/>
    <s v="HSI Bisnis Bundling OCA Breach Checker Promo H2 2026 PSB 70% - 100 Mbps"/>
    <s v="INDIBIZ"/>
    <m/>
    <m/>
    <d v="2026-09-12T11:00:00"/>
    <s v="2026-09-12 11:00:00 | Nama PIC : bapak nova No HP : 081297247393 Alt :  M Janji : (sabtu/12/SEPTEMBER/2026) jam Pasang : 09:00 Note : hubungi pelanggan jika ingin kelokasi"/>
    <m/>
    <m/>
    <m/>
    <e v="#NUM!"/>
    <e v="#NUM!"/>
    <x v="0"/>
    <x v="22"/>
  </r>
  <r>
    <n v="112"/>
    <n v="1002578577"/>
    <n v="3"/>
    <x v="3"/>
    <n v="4"/>
    <s v="MAGELANG"/>
    <s v="KEBUMEN"/>
    <s v="KAK"/>
    <s v="REG"/>
    <s v="AO"/>
    <s v="NEW SALES"/>
    <s v="1P INET"/>
    <s v="MIE - SEND SURVEY"/>
    <s v="RBS-Regional 3"/>
    <d v="2026-09-09T11:59:58"/>
    <d v="2026-09-09T12:02:01"/>
    <n v="69386829"/>
    <m/>
    <n v="141177105470"/>
    <s v="SEKOLAH DASAR NEGERI KEDALEMAN KULON"/>
    <s v="ODP-KAK-FAH/007 FAH/D03/007.01"/>
    <s v="WO063903784"/>
    <m/>
    <m/>
    <m/>
    <n v="109.502386"/>
    <n v="-7.7344580000000001"/>
    <s v="|MN00662|MYIA-059941122823/POI/Suratin/088228906388/toyotamaco@gmail.com"/>
    <s v="MYIB_ASSISTANT"/>
    <m/>
    <m/>
    <m/>
    <m/>
    <m/>
    <m/>
    <m/>
    <m/>
    <s v="Management Janji"/>
    <s v="2026-09-12 08:00:00 | Nama PIC:  bp suratin No HP: 088228906388 Alt: Tanggal: 12/9/2026 Jam Pasang: Pagi Note: Hubungi sebelum ke lokasi, terimakasih.  "/>
    <s v="FCC"/>
    <d v="2026-09-09T12:10:31"/>
    <d v="2026-09-12T08:00:00"/>
    <m/>
    <s v="SURVEY_NEW_MANJA"/>
    <s v="GOMBONG"/>
    <s v="NO ADDON"/>
    <m/>
    <s v="MIE - SEND SURVEY"/>
    <s v="HSI Bisnis Basic Promo HUT RI PSB 70% - 50 Mbps"/>
    <s v="INDIBIZ"/>
    <m/>
    <m/>
    <d v="2026-09-12T08:00:00"/>
    <s v="2026-09-12 08:00:00 | Nama PIC:  bp suratin No HP: 088228906388 Alt: Tanggal: 12/9/2026 Jam Pasang: Pagi Note: Hubungi sebelum ke lokasi, terimakasih.  "/>
    <m/>
    <m/>
    <m/>
    <e v="#NUM!"/>
    <e v="#NUM!"/>
    <x v="0"/>
    <x v="0"/>
  </r>
  <r>
    <n v="113"/>
    <n v="1002578005"/>
    <n v="3"/>
    <x v="7"/>
    <n v="5"/>
    <s v="MATARAM"/>
    <s v="BIMA"/>
    <s v="SIL"/>
    <s v="REG"/>
    <s v="AO"/>
    <s v="NEW SALES"/>
    <s v="1P INET"/>
    <s v="MIE - SEND SURVEY"/>
    <s v="RBS-Regional 3"/>
    <d v="2026-09-09T09:02:57"/>
    <d v="2026-09-09T09:04:06"/>
    <n v="69386546"/>
    <m/>
    <n v="172617203100"/>
    <s v="SMA MUHAMMADIYAH BOLO"/>
    <s v="ODP-SIL-FAA/59 FAA/D03/59.01"/>
    <s v="WO063885649"/>
    <m/>
    <m/>
    <m/>
    <n v="118.62208699999999"/>
    <n v="-8.5025969999999997"/>
    <s v="|MC40271|MYIA-029874579877/POI/SITI RAHMAH/081239577675/smamuhammadiyah95@gmail.com"/>
    <s v="MYIB_ASSISTANT"/>
    <m/>
    <m/>
    <m/>
    <m/>
    <m/>
    <m/>
    <m/>
    <m/>
    <s v="Management Janji"/>
    <s v="2026-09-11 08:00:00 | M Janji : (10/09/2026) jam Pasang : 09:00 Note : hubungi pelanggan jika ingin kelokasi"/>
    <s v="FCC"/>
    <d v="2026-09-09T09:10:07"/>
    <d v="2026-09-11T08:00:00"/>
    <m/>
    <s v="SURVEY_NEW_MANJA"/>
    <s v="BIMA BARAT"/>
    <s v="NO ADDON"/>
    <m/>
    <s v="MIE - SEND SURVEY"/>
    <s v="HSI Bisnis Basic Promo HUT RI PSB 70% - 50 Mbps"/>
    <s v="INDIBIZ"/>
    <m/>
    <m/>
    <d v="2026-09-11T08:00:00"/>
    <s v="2026-09-11 08:00:00 | M Janji : (10/09/2026) jam Pasang : 09:00 Note : hubungi pelanggan jika ingin kelokasi"/>
    <m/>
    <m/>
    <m/>
    <e v="#NUM!"/>
    <e v="#NUM!"/>
    <x v="0"/>
    <x v="24"/>
  </r>
  <r>
    <n v="114"/>
    <n v="1002578586"/>
    <n v="3"/>
    <x v="6"/>
    <n v="5"/>
    <s v="SBY UTARA"/>
    <s v="TANDES"/>
    <s v="KNN"/>
    <s v="REG"/>
    <s v="AO"/>
    <s v="NEW SALES"/>
    <s v="1P INET"/>
    <s v="MIE - SEND SURVEY"/>
    <s v="RBS-Regional 3"/>
    <d v="2026-09-09T12:02:56"/>
    <d v="2026-09-09T12:04:06"/>
    <n v="69386813"/>
    <m/>
    <n v="152412249209"/>
    <s v="RICKINDO"/>
    <s v="ODP-TDS-FHD/26 FHD/D02/26.01"/>
    <s v="WO063903822"/>
    <m/>
    <m/>
    <m/>
    <n v="112.6091045"/>
    <n v="-7.2354289999999999"/>
    <s v="|MN00443|MYIA-073162437313/POI/Pak Nova/081297247393/nova.geocell@gmail.com"/>
    <s v="MYIB_ASSISTANT"/>
    <m/>
    <m/>
    <m/>
    <m/>
    <m/>
    <m/>
    <m/>
    <m/>
    <s v="Management Janji"/>
    <s v="2026-09-12 11:00:00 | Nama PIC : bapak nova No HP : 081297247393 Alt :  M Janji : (sabtu/12/SEPTEMBER/2026) jam Pasang : 09:00 Note : hubungi pelanggan jika ingin kelokasi"/>
    <s v="FCC"/>
    <d v="2026-09-09T12:10:31"/>
    <d v="2026-09-12T11:00:00"/>
    <m/>
    <s v="SURVEY_NEW_MANJA"/>
    <s v="KANDANGAN"/>
    <s v="OCA"/>
    <m/>
    <s v="MIE - SEND SURVEY"/>
    <s v="HSI Bisnis Bundling OCA Breach Checker Promo H2 2026 PSB 70% - 100 Mbps"/>
    <s v="INDIBIZ"/>
    <m/>
    <m/>
    <d v="2026-09-12T11:00:00"/>
    <s v="2026-09-12 11:00:00 | Nama PIC : bapak nova No HP : 081297247393 Alt :  M Janji : (sabtu/12/SEPTEMBER/2026) jam Pasang : 09:00 Note : hubungi pelanggan jika ingin kelokasi"/>
    <m/>
    <m/>
    <m/>
    <e v="#NUM!"/>
    <e v="#NUM!"/>
    <x v="0"/>
    <x v="22"/>
  </r>
  <r>
    <n v="115"/>
    <n v="1002579572"/>
    <n v="3"/>
    <x v="0"/>
    <n v="4"/>
    <s v="SOLO"/>
    <s v="KLATEN"/>
    <s v="DLG"/>
    <s v="REG"/>
    <s v="AO"/>
    <s v="NEW SALES"/>
    <s v="1P INET"/>
    <s v="MIE - SEND SURVEY"/>
    <s v="RBS-Regional 3"/>
    <d v="2026-09-09T17:47:57"/>
    <d v="2026-09-09T17:50:06"/>
    <n v="69387207"/>
    <m/>
    <n v="143592106809"/>
    <s v="CV ERCILY CERIA"/>
    <s v="ODP-DLG-FE/001 FE/D01/001.01"/>
    <s v="WO063942408"/>
    <m/>
    <m/>
    <m/>
    <n v="110.65546399999999"/>
    <n v="-7.5932890000000004"/>
    <s v="|MN00943|MYIA-085750272361/POI/HELMI RAIS ALGANI/081234569875/helmirais77@gmail.com"/>
    <s v="MYIB_ASSISTANT"/>
    <m/>
    <m/>
    <m/>
    <m/>
    <m/>
    <m/>
    <m/>
    <m/>
    <s v="Management Janji"/>
    <s v="2026-09-10 15:00:00 | Nama PIC:  bp helmi No HP: 081234569875 Alt: Tanggal: 10/9/2026 Jam Pasang: Sore Note: Hubungi sebelum ke lokasi, terimakasih. "/>
    <s v="FCC"/>
    <d v="2026-09-09T17:54:51"/>
    <d v="2026-09-10T15:00:00"/>
    <m/>
    <s v="SURVEY_NEW_MANJA"/>
    <s v="DELANGGU"/>
    <s v="NO ADDON"/>
    <m/>
    <s v="MIE - SEND SURVEY"/>
    <s v="HSI Bisnis Promo HUT RI PSB 70% - 100 Mbps Dual Band"/>
    <s v="INDIBIZ"/>
    <m/>
    <m/>
    <d v="2026-09-10T15:00:00"/>
    <s v="2026-09-10 15:00:00 | Nama PIC:  bp helmi No HP: 081234569875 Alt: Tanggal: 10/9/2026 Jam Pasang: Sore Note: Hubungi sebelum ke lokasi, terimakasih. "/>
    <m/>
    <m/>
    <m/>
    <e v="#NUM!"/>
    <e v="#NUM!"/>
    <x v="0"/>
    <x v="0"/>
  </r>
  <r>
    <n v="116"/>
    <n v="1002579567"/>
    <n v="3"/>
    <x v="3"/>
    <n v="4"/>
    <s v="PURWOKERTO"/>
    <s v="BANJARNEGARA"/>
    <s v="KLP"/>
    <s v="REG"/>
    <s v="AO"/>
    <s v="NEW SALES"/>
    <s v="1P INET"/>
    <s v="MIE - SEND SURVEY"/>
    <s v="RBS-Regional 3"/>
    <d v="2026-09-09T17:44:56"/>
    <d v="2026-09-09T17:46:07"/>
    <n v="69387184"/>
    <m/>
    <n v="143395107241"/>
    <s v="SMK NEGERI 1 MANDIRAJA"/>
    <s v="ODP-KLP-FH/035 FH/D02/035.01"/>
    <s v="WO063942260"/>
    <m/>
    <m/>
    <m/>
    <n v="109.483311"/>
    <n v="-7.4774779999999996"/>
    <s v="|MN00909|MYIA-070272639533/POI/rachmat firman/082322878123/rachmatfirmanmaulana@gmail.com"/>
    <s v="MYIB_ASSISTANT"/>
    <m/>
    <m/>
    <m/>
    <m/>
    <m/>
    <m/>
    <m/>
    <m/>
    <s v="Management Janji"/>
    <s v="2026-09-11 08:00:00 | M Janji : 10/09/2026 Jam Pasang : 08.00 - 13:00  NoteÃ‚Â :  hubungi terlebih dahulu sebelum kelokasi  "/>
    <s v="FCC"/>
    <d v="2026-09-09T17:54:51"/>
    <d v="2026-09-11T08:00:00"/>
    <m/>
    <s v="SURVEY_NEW_MANJA"/>
    <s v="KLAMPOK"/>
    <s v="NO ADDON"/>
    <m/>
    <s v="MIE - SEND SURVEY"/>
    <s v="HSI Bisnis Promo HUT RI PSB 70% - 200 Mbps"/>
    <s v="INDIBIZ"/>
    <m/>
    <m/>
    <d v="2026-09-11T08:00:00"/>
    <s v="2026-09-11 08:00:00 | M Janji : 10/09/2026 Jam Pasang : 08.00 - 13:00  NoteÃ‚Â :  hubungi terlebih dahulu sebelum kelokasi  "/>
    <m/>
    <m/>
    <m/>
    <e v="#NUM!"/>
    <e v="#NUM!"/>
    <x v="0"/>
    <x v="0"/>
  </r>
  <r>
    <n v="117"/>
    <n v="1002578722"/>
    <n v="3"/>
    <x v="3"/>
    <n v="4"/>
    <s v="MAGELANG"/>
    <s v="MAGELANG"/>
    <s v="MGE"/>
    <s v="REG"/>
    <s v="AO"/>
    <s v="NEW SALES"/>
    <s v="1P INET"/>
    <s v="MIE - SEND SURVEY"/>
    <s v="RBS-Regional 3"/>
    <d v="2026-09-09T13:17:56"/>
    <d v="2026-09-09T13:20:06"/>
    <n v="69386897"/>
    <m/>
    <n v="146137147984"/>
    <s v="RUANG GURU SMPN 8 MAGELANG"/>
    <s v="ODP-MGE-FL/052 FL/D03/032.01"/>
    <s v="WO063913005"/>
    <m/>
    <m/>
    <m/>
    <n v="110.2252568"/>
    <n v="-7.4916248999999997"/>
    <s v="|MN02255|MYIA-010517634333/POI/WAHYU TUNGGUL AJI/085113624001/wahyuaji54@admin.smp.belajar.id"/>
    <s v="MYIB_ASSISTANT"/>
    <m/>
    <m/>
    <m/>
    <m/>
    <m/>
    <m/>
    <m/>
    <m/>
    <s v="Management Janji"/>
    <s v="2026-09-11 08:00:00 | Jam pemasangan : 15.00 Waktu pemasangan : 10 September 2026 Info Tabaha : Hubungi pelanggan dulu sebelum ke lokasi terimakasih  "/>
    <s v="FCC"/>
    <d v="2026-09-09T13:25:54"/>
    <d v="2026-09-11T08:00:00"/>
    <m/>
    <s v="SURVEY_NEW_MANJA"/>
    <s v="X"/>
    <s v="NO ADDON"/>
    <m/>
    <s v="MIE - SEND SURVEY"/>
    <s v="HSI Bisnis Basic Promo HUT RI PSB 70% - 50 Mbps"/>
    <s v="INDIBIZ"/>
    <m/>
    <m/>
    <d v="2026-09-11T08:00:00"/>
    <s v="2026-09-11 08:00:00 | Jam pemasangan : 15.00 Waktu pemasangan : 10 September 2026 Info Tabaha : Hubungi pelanggan dulu sebelum ke lokasi terimakasih  "/>
    <m/>
    <m/>
    <m/>
    <e v="#NUM!"/>
    <e v="#NUM!"/>
    <x v="0"/>
    <x v="0"/>
  </r>
  <r>
    <n v="118"/>
    <n v="1002579612"/>
    <n v="3"/>
    <x v="2"/>
    <n v="5"/>
    <s v="KEDIRI"/>
    <s v="BLITAR"/>
    <s v="PAN"/>
    <s v="REG"/>
    <s v="AO"/>
    <s v="NEW SALES"/>
    <s v="1P INET"/>
    <s v="MIE - SEND SURVEY"/>
    <s v="RBS-Regional 3"/>
    <d v="2026-09-09T18:32:56"/>
    <d v="2026-09-09T18:34:06"/>
    <n v="69387227"/>
    <m/>
    <n v="152735209559"/>
    <s v="PUSKESMAS NGLEGOK"/>
    <s v="ODP-PAN-FA/10 FA/D03/10.01"/>
    <s v="WO063945372"/>
    <m/>
    <m/>
    <m/>
    <n v="112.2152512"/>
    <n v="-8.0269385999999994"/>
    <s v="MD|MYDB-20260909268350|DN00001/MN00419|PUSKESMAS NGLEGOK|081332030960"/>
    <s v="MYDIGIBIZPARTNER"/>
    <m/>
    <m/>
    <m/>
    <m/>
    <m/>
    <m/>
    <m/>
    <m/>
    <s v="Management Janji"/>
    <s v="2026-09-10 15:00:00 | M Janji : 10/09/2026 Jam Pasang : 08.00 - 13:00  NoteÃ‚Â :  hubungi terlebih dahulu sebelum kelokasi  "/>
    <s v="FCC"/>
    <d v="2026-09-09T18:39:55"/>
    <d v="2026-09-10T15:00:00"/>
    <m/>
    <s v="SURVEY_NEW_MANJA"/>
    <s v="WLINGI"/>
    <s v="NO ADDON"/>
    <m/>
    <s v="MIE - SEND SURVEY"/>
    <s v="HSI Bisnis Promo HUT RI PSB 70% - 100 Mbps"/>
    <s v="INDIBIZ"/>
    <m/>
    <m/>
    <d v="2026-09-10T15:00:00"/>
    <s v="2026-09-10 15:00:00 | M Janji : 10/09/2026 Jam Pasang : 08.00 - 13:00  NoteÃ‚Â :  hubungi terlebih dahulu sebelum kelokasi  "/>
    <m/>
    <m/>
    <m/>
    <e v="#NUM!"/>
    <e v="#NUM!"/>
    <x v="0"/>
    <x v="21"/>
  </r>
  <r>
    <n v="119"/>
    <n v="1002579610"/>
    <n v="3"/>
    <x v="5"/>
    <n v="4"/>
    <s v="PEKALONGAN"/>
    <s v="SLAWI"/>
    <s v="BLU"/>
    <s v="REG"/>
    <s v="AO"/>
    <s v="NEW SALES"/>
    <s v="1P INET"/>
    <s v="MIE - SEND SURVEY"/>
    <s v="RBS-Regional 3"/>
    <d v="2026-09-09T18:29:56"/>
    <d v="2026-09-09T18:32:06"/>
    <n v="69387226"/>
    <m/>
    <n v="142206131393"/>
    <s v="mekar bumijawa 3"/>
    <s v="ODP-BLU-FZ/004 FZ/D01/004.01"/>
    <s v="WO063945131"/>
    <m/>
    <m/>
    <m/>
    <n v="109.075820893049"/>
    <n v="-7.1699768925932501"/>
    <s v="MD|MYDB-20260909268379|DN00001/MN00377|mekar bumijawa 3|085181809139"/>
    <s v="MYDIGIBIZPARTNER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8:39:55"/>
    <d v="2026-09-10T15:00:00"/>
    <m/>
    <s v="SURVEY_NEW_MANJA"/>
    <s v="X"/>
    <s v="NO ADDON"/>
    <m/>
    <s v="MIE - SEND SURVEY"/>
    <s v="HSI Bisnis Promo HUT RI PSB 70% - 50 Mbps"/>
    <s v="INDIBIZ"/>
    <m/>
    <m/>
    <d v="2026-09-10T15:00:00"/>
    <s v="2026-09-10 15:00:00 | Jam Pemasangan : siang  Tanggal Pemasangan : 10 September 2026 Note : Mohon Hub Pelanggan dulu sebelum ke lokasi, terima kasih."/>
    <m/>
    <m/>
    <m/>
    <e v="#NUM!"/>
    <e v="#NUM!"/>
    <x v="0"/>
    <x v="0"/>
  </r>
  <r>
    <n v="120"/>
    <n v="1002579568"/>
    <n v="3"/>
    <x v="1"/>
    <n v="5"/>
    <s v="SIDOARJO"/>
    <s v="INNER - JATIM TIMUR"/>
    <s v="KRN"/>
    <s v="REG"/>
    <s v="AO"/>
    <s v="NEW SALES"/>
    <s v="1P INET"/>
    <s v="MIE - SEND SURVEY"/>
    <s v="RBS-Regional 3"/>
    <d v="2026-09-09T17:44:57"/>
    <d v="2026-09-09T17:46:01"/>
    <n v="69387183"/>
    <m/>
    <n v="152331251491"/>
    <s v="Fajar Mulia Transindo"/>
    <s v="ODP-KRN-FL/28 FL/D02/28.01"/>
    <s v="WO063942185"/>
    <m/>
    <m/>
    <m/>
    <n v="112.5554343"/>
    <n v="-7.4071842999999999"/>
    <s v="|MN01401|MYIA-023428045723/POI/Andrew Solimy/085733668880/finance.fmt@gmail.com"/>
    <s v="MYIB_ASSISTANT"/>
    <m/>
    <m/>
    <m/>
    <m/>
    <m/>
    <m/>
    <m/>
    <m/>
    <s v="Management Janji"/>
    <s v="2026-09-10 15:00:00 | Nama : BP ANDREW SOLIMY No Hp : 085733668880 No Alt :  Tgl Pemasangan : 10 September 2026 Interval : PAGI  Note : Hubungi pelanggan terlebih dahulu"/>
    <s v="FCC"/>
    <d v="2026-09-09T17:54:51"/>
    <d v="2026-09-10T15:00:00"/>
    <m/>
    <s v="SURVEY_NEW_MANJA"/>
    <s v="KRIAN"/>
    <s v="NO ADDON"/>
    <m/>
    <s v="MIE - SEND SURVEY"/>
    <s v="HSI Bisnis Basic Promo HUT RI PSB 70% - 50 Mbps"/>
    <s v="INDIBIZ"/>
    <m/>
    <m/>
    <d v="2026-09-10T15:00:00"/>
    <s v="2026-09-10 15:00:00 | Nama : BP ANDREW SOLIMY No Hp : 085733668880 No Alt :  Tgl Pemasangan : 10 September 2026 Interval : PAGI  Note : Hubungi pelanggan terlebih dahulu"/>
    <m/>
    <m/>
    <m/>
    <e v="#NUM!"/>
    <e v="#NUM!"/>
    <x v="0"/>
    <x v="1"/>
  </r>
  <r>
    <n v="121"/>
    <n v="1002579324"/>
    <n v="3"/>
    <x v="6"/>
    <n v="5"/>
    <s v="SBY UTARA"/>
    <s v="TANDES"/>
    <s v="TNS"/>
    <s v="REG"/>
    <s v="AO"/>
    <s v="NEW SALES"/>
    <s v="1P INET"/>
    <s v="MIE - SEND SURVEY"/>
    <s v="RBS-Regional 3"/>
    <d v="2026-09-09T16:02:56"/>
    <d v="2026-09-09T16:04:01"/>
    <n v="69387137"/>
    <m/>
    <n v="152409278572"/>
    <s v="TOKO KEVIN"/>
    <s v="ODP-TDS-FHH/32 FHH/D03/32.01"/>
    <s v="WO063932659"/>
    <m/>
    <m/>
    <m/>
    <n v="112.6681827"/>
    <n v="-7.2914964999999903"/>
    <s v="MD|MYDB-20260909268361|DN00001/MN00086|TOKO KEVIN|085100076666"/>
    <s v="MYDIGIBIZPARTNER"/>
    <m/>
    <m/>
    <m/>
    <m/>
    <m/>
    <m/>
    <m/>
    <m/>
    <s v="Management Janji"/>
    <s v="2026-09-10 15:00:00 | Nama : bapak KEVIN No HP : 085100076666 No Alternatif : M Janji : 10/09/2026 Jam Pasang : Pagi NoteÃ‚Â :  Hubungi terlebih dahulu sebelum ke lokasi "/>
    <s v="FCC"/>
    <d v="2026-09-09T16:10:37"/>
    <d v="2026-09-10T15:00:00"/>
    <m/>
    <s v="SURVEY_NEW_MANJA"/>
    <s v="TANDES"/>
    <s v="OCA"/>
    <m/>
    <s v="MIE - SEND SURVEY"/>
    <s v="HSI Bisnis Bundling OCA Breach Checker Promo H2 2026 PSB 70% - 100 Mbps"/>
    <s v="INDIBIZ"/>
    <m/>
    <m/>
    <d v="2026-09-10T15:00:00"/>
    <s v="2026-09-10 15:00:00 | Nama : bapak KEVIN No HP : 085100076666 No Alternatif : M Janji : 10/09/2026 Jam Pasang : Pagi NoteÃ‚Â :  Hubungi terlebih dahulu sebelum ke lokasi "/>
    <m/>
    <m/>
    <m/>
    <e v="#NUM!"/>
    <e v="#NUM!"/>
    <x v="0"/>
    <x v="22"/>
  </r>
  <r>
    <n v="122"/>
    <n v="1002579026"/>
    <n v="3"/>
    <x v="3"/>
    <n v="4"/>
    <s v="MAGELANG"/>
    <s v="MAGELANG"/>
    <s v="MTY"/>
    <s v="REG"/>
    <s v="AO"/>
    <s v="NEW SALES"/>
    <m/>
    <s v="MIE - SEND SURVEY"/>
    <s v="RBS-Regional 2"/>
    <d v="2026-09-09T14:35:31"/>
    <d v="2026-09-09T16:32:02"/>
    <n v="66525052"/>
    <m/>
    <n v="146175114808"/>
    <s v="PT. BANGUN INFORMASI TEKNOLOGI"/>
    <s v="ODP-MTY-FAT/009"/>
    <s v="WO063936143"/>
    <m/>
    <m/>
    <m/>
    <n v="110.2254478"/>
    <n v="-7.5039806000000002"/>
    <s v="AMRBS;950223;ALDHIAZ;JKT OUTER;HSI Bisnis PSB 70% - 50 Mbps - (439000);CP LOKASI RIZKY 0877-8573-3820 ALT  SANDY 087778113956;billing@bnteknologi.com"/>
    <s v="Account Manager"/>
    <m/>
    <m/>
    <m/>
    <m/>
    <m/>
    <m/>
    <m/>
    <m/>
    <s v="Management Janji"/>
    <s v="2026-09-10 15:00:00|M Janji : (10/09/2026) jam Pasang : 09:00 Note : hubungi pelanggan jika ingin kelokasi |40981182|MYDITA"/>
    <s v="FCC"/>
    <d v="2026-09-09T14:39:49"/>
    <d v="2026-09-10T15:00:00"/>
    <m/>
    <s v="SURVEY_NEW_MANJA"/>
    <s v="MERTOYUD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(10/09/2026) jam Pasang : 09:00 Note : hubungi pelanggan jika ingin kelokasi |40981182|MYDITA"/>
    <m/>
    <m/>
    <m/>
    <e v="#NUM!"/>
    <e v="#NUM!"/>
    <x v="0"/>
    <x v="0"/>
  </r>
  <r>
    <n v="123"/>
    <n v="1002579306"/>
    <n v="3"/>
    <x v="3"/>
    <n v="4"/>
    <s v="MAGELANG"/>
    <s v="KEBUMEN"/>
    <s v="KAK"/>
    <s v="REG"/>
    <s v="AO"/>
    <s v="NEW SALES"/>
    <s v="1P INET"/>
    <s v="MIE - SEND SURVEY"/>
    <s v="RBS-Regional 3"/>
    <d v="2026-09-09T15:56:56"/>
    <d v="2026-09-09T15:58:01"/>
    <n v="69387109"/>
    <m/>
    <n v="141177105472"/>
    <s v="SEKOLAH DASAR NEGERI 1 TAMBAKMULYO"/>
    <s v="ODP-KAK-FAH/003 FAH/D01/003.01"/>
    <s v="WO063932023"/>
    <m/>
    <m/>
    <m/>
    <n v="109.492532"/>
    <n v="-7.7409369999999997"/>
    <s v="|MN00662|MYIA-023168350885/POI/Mujiatun /082137075005/muji20675@gmail.com"/>
    <s v="MYIB_ASSISTANT"/>
    <m/>
    <m/>
    <m/>
    <m/>
    <m/>
    <m/>
    <m/>
    <m/>
    <s v="Management Janji"/>
    <s v="2026-09-12 08:00:00 | M Janji : 10/09/2026 Jam Pasang : 08.00 - 13:00  NoteÃ‚Â :  hubungi terlebih dahulu sebelum kelokasi  "/>
    <s v="FCC"/>
    <d v="2026-09-09T16:10:37"/>
    <d v="2026-09-12T08:00:00"/>
    <m/>
    <s v="SURVEY_NEW_MANJA"/>
    <s v="GOMBONG"/>
    <s v="NO ADDON"/>
    <m/>
    <s v="MIE - SEND SURVEY"/>
    <s v="HSI Bisnis Basic Promo HUT RI PSB 70% - 75 Mbps"/>
    <s v="INDIBIZ"/>
    <m/>
    <m/>
    <d v="2026-09-12T08:00:00"/>
    <s v="2026-09-12 08:00:00 | M Janji : 10/09/2026 Jam Pasang : 08.00 - 13:00  NoteÃ‚Â :  hubungi terlebih dahulu sebelum kelokasi  "/>
    <m/>
    <m/>
    <m/>
    <e v="#NUM!"/>
    <e v="#NUM!"/>
    <x v="0"/>
    <x v="0"/>
  </r>
  <r>
    <n v="124"/>
    <n v="1002578994"/>
    <n v="3"/>
    <x v="3"/>
    <n v="4"/>
    <s v="YOGYAKARTA"/>
    <s v="SLEMAN"/>
    <s v="SMN"/>
    <s v="REG"/>
    <s v="AO"/>
    <s v="NEW SALES"/>
    <s v="1P INET"/>
    <s v="MIE - SEND SURVEY"/>
    <s v="RBS-Regional 3"/>
    <d v="2026-09-09T14:26:56"/>
    <d v="2026-09-09T14:28:07"/>
    <n v="69387027"/>
    <m/>
    <n v="146133133248"/>
    <s v="VILA GREEN HOUSE dan MELON / ASRAM"/>
    <s v="ODP-SMN-FBG/059 FBG/D01/059.01"/>
    <s v="WO063920577"/>
    <m/>
    <m/>
    <m/>
    <n v="110.3528651"/>
    <n v="-7.7222336"/>
    <s v="|MC80054|MYIA-038433925648/POI/SUGIARTO HADINANTA/081391579742/purch.asramedu@gmail.com"/>
    <s v="MYIB_ASSISTANT"/>
    <m/>
    <m/>
    <m/>
    <m/>
    <m/>
    <m/>
    <m/>
    <m/>
    <s v="Management Janji"/>
    <s v="2026-09-10 15:00:00 | Nama : BAPA SUGIARTO No HP : 081391579742 No Alternatif : M Janji : 10/09/2026 Jam Pasang : Pagi NoteÃ‚Â :  Hubungi terlebih dahulu sebelum ke lokasi "/>
    <s v="FCC"/>
    <d v="2026-09-09T14:39:49"/>
    <d v="2026-09-10T15:00:00"/>
    <m/>
    <s v="SURVEY_NEW_MANJA"/>
    <s v="X"/>
    <s v="NO ADDON"/>
    <m/>
    <s v="MIE - SEND SURVEY"/>
    <s v="HSI Bisnis Promo HUT RI PSB 70% - 100 Mbps"/>
    <s v="INDIBIZ"/>
    <m/>
    <m/>
    <d v="2026-09-10T15:00:00"/>
    <s v="2026-09-10 15:00:00 | Nama : BAPA SUGIARTO No HP : 081391579742 No Alternatif : M Janji : 10/09/2026 Jam Pasang : Pagi NoteÃ‚Â :  Hubungi terlebih dahulu sebelum ke lokasi "/>
    <m/>
    <m/>
    <m/>
    <e v="#NUM!"/>
    <e v="#NUM!"/>
    <x v="0"/>
    <x v="0"/>
  </r>
  <r>
    <n v="125"/>
    <n v="1002578631"/>
    <n v="3"/>
    <x v="3"/>
    <n v="4"/>
    <s v="MAGELANG"/>
    <s v="MAGELANG"/>
    <s v="MGE"/>
    <s v="REG"/>
    <s v="AO"/>
    <s v="NEW SALES"/>
    <s v="1P INET"/>
    <s v="MIE - SEND SURVEY"/>
    <s v="RBS-Regional 3"/>
    <d v="2026-09-09T12:26:56"/>
    <d v="2026-09-09T12:28:01"/>
    <n v="69386847"/>
    <m/>
    <n v="146137147943"/>
    <s v="PONPES BINA MADANI PUTRI (KANTOR PSB)"/>
    <s v="ODP-MGE-FU/144 FU/D08/144.01"/>
    <s v="WO063906742"/>
    <m/>
    <m/>
    <m/>
    <n v="110.32806409948699"/>
    <n v="-7.3763053546052202"/>
    <s v="|MN02395|MYIA-067169395894/POI/SHALIHATUNNISA RABBANIYAH/082280039924/shalihatunnisar@gmail.com"/>
    <s v="MYIB_ASSISTANT"/>
    <m/>
    <m/>
    <m/>
    <m/>
    <m/>
    <m/>
    <m/>
    <m/>
    <s v="Management Janji"/>
    <s v="2026-09-11 15:00:00 | Nama Pic : shalihatunnisar No Hp Pic : 082280039924 No alt : - Jam Pemasangan : siang  Tanggal Pemasangan : 10 September 2026"/>
    <s v="FCC"/>
    <d v="2026-09-09T12:39:55"/>
    <d v="2026-09-11T15:00:00"/>
    <m/>
    <s v="SURVEY_NEW_MANJA"/>
    <s v="X"/>
    <s v="NO ADDON"/>
    <m/>
    <s v="MIE - SEND SURVEY"/>
    <s v="HSI Bisnis Basic Promo HUT RI PSB 70% - 50 Mbps"/>
    <s v="INDIBIZ"/>
    <m/>
    <m/>
    <d v="2026-09-11T15:00:00"/>
    <s v="2026-09-11 15:00:00 | Nama Pic : shalihatunnisar No Hp Pic : 082280039924 No alt : - Jam Pemasangan : siang  Tanggal Pemasangan : 10 September 2026"/>
    <m/>
    <m/>
    <m/>
    <e v="#NUM!"/>
    <e v="#NUM!"/>
    <x v="0"/>
    <x v="0"/>
  </r>
  <r>
    <n v="126"/>
    <n v="1002578036"/>
    <n v="3"/>
    <x v="1"/>
    <n v="5"/>
    <s v="SIDOARJO"/>
    <s v="INNER - JATIM TIMUR"/>
    <s v="KRN"/>
    <s v="REG"/>
    <s v="AO"/>
    <s v="NEW SALES"/>
    <m/>
    <s v="MIE - SEND SURVEY"/>
    <s v="RBS-Regional 2"/>
    <d v="2026-09-09T09:21:14"/>
    <d v="2026-09-09T11:24:07"/>
    <n v="69276678"/>
    <m/>
    <n v="152331251475"/>
    <s v="PT. LASTANA EXPRESS INDONESIA"/>
    <s v="ODP-KRN-FA/22"/>
    <s v="WO063899781"/>
    <m/>
    <m/>
    <m/>
    <n v="112.579991762463"/>
    <n v="-7.4201197847834504"/>
    <s v="AMRBS;404885;WITEL BANTEN;ALWAN IKHSAN;PT. Lastana Express Indonesia;Fasilitas Sidoarjo, Kab. Sidoarjo;PIC Fasnan Wismara Agni;08121029533;f.agni@lazada.com;1P HSI BISNIS 1:1 75MBPS 519RB;Ruko Kraton Superblock, Jl. Bypass Krian No. 30, Sidomukti, Krian, "/>
    <s v="Account Manager"/>
    <m/>
    <m/>
    <m/>
    <m/>
    <m/>
    <m/>
    <m/>
    <m/>
    <s v="Management Janji"/>
    <s v="2026-09-11 08:00:00|Tanggal pemasangan : 11 SEPTEMBER JULI 2026 Jam pemasangan : pagi/siang Info Tambahan : Hubungi pelanggan dulu sebelum ke lokasi terima kasih|40010577|MYDITA"/>
    <s v="FCC"/>
    <d v="2026-09-09T09:40:07"/>
    <d v="2026-09-11T08:00:00"/>
    <m/>
    <s v="SURVEY_NEW_MANJA"/>
    <s v="KRI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Tanggal pemasangan : 11 SEPTEMBER JULI 2026 Jam pemasangan : pagi/siang Info Tambahan : Hubungi pelanggan dulu sebelum ke lokasi terima kasih|40010577|MYDITA"/>
    <m/>
    <m/>
    <m/>
    <e v="#NUM!"/>
    <e v="#NUM!"/>
    <x v="0"/>
    <x v="1"/>
  </r>
  <r>
    <n v="127"/>
    <n v="1002578080"/>
    <n v="3"/>
    <x v="3"/>
    <n v="4"/>
    <s v="YOGYAKARTA"/>
    <s v="SLEMAN"/>
    <s v="SMN"/>
    <s v="REG"/>
    <s v="AO"/>
    <s v="NEW SALES"/>
    <m/>
    <s v="MIE - SEND SURVEY"/>
    <s v="RBS-Regional 3"/>
    <d v="2026-09-09T09:30:55"/>
    <d v="2026-09-09T18:22:10"/>
    <n v="69386594"/>
    <m/>
    <n v="146133133239"/>
    <s v="Pt. Sun Star Motor"/>
    <s v="ODP-SMN-FBD/009"/>
    <s v="WO063944718"/>
    <m/>
    <m/>
    <m/>
    <n v="110.34147483802199"/>
    <n v="-7.6876582984983797"/>
    <s v="AMRBS;820063/ANETTA NIMASAYU//TREG4SOLO/Florentia Weny Oktarina 085725672899/adh.ssmyogya@sunstarmotor.com/PSB 1S HSI BISNIS 100 mbps ABODEMEN 669.000 PLUS PPN"/>
    <s v="Account Manager"/>
    <m/>
    <m/>
    <m/>
    <m/>
    <m/>
    <m/>
    <m/>
    <m/>
    <s v="Management Janji"/>
    <s v="2026-09-11 11:00:00|M Janji : 10/09/2026 Jam Pasang : 08.00 - 13:00  NoteÃ‚Â :  hubungi terlebih dahulu sebelum kelokasi  |40951378|MYDITA"/>
    <s v="FCC"/>
    <d v="2026-09-09T09:40:07"/>
    <d v="2026-09-11T11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1T11:00:00"/>
    <s v="2026-09-11 11:00:00|M Janji : 10/09/2026 Jam Pasang : 08.00 - 13:00  NoteÃ‚Â :  hubungi terlebih dahulu sebelum kelokasi  |40951378|MYDITA"/>
    <m/>
    <m/>
    <m/>
    <e v="#NUM!"/>
    <e v="#NUM!"/>
    <x v="0"/>
    <x v="0"/>
  </r>
  <r>
    <n v="128"/>
    <n v="1002579296"/>
    <n v="3"/>
    <x v="0"/>
    <n v="4"/>
    <s v="SOLO"/>
    <s v="INNER - SOLO JATENG TIMUR"/>
    <s v="KTO"/>
    <s v="REG"/>
    <s v="AO"/>
    <s v="NEW SALES"/>
    <s v="1P INET"/>
    <s v="MIE - SEND SURVEY"/>
    <s v="RBS-Regional 3"/>
    <d v="2026-09-09T15:53:56"/>
    <d v="2026-09-09T15:56:06"/>
    <n v="69387130"/>
    <m/>
    <n v="146528602037"/>
    <s v="Chatime Ruko Harlin Colomadu"/>
    <s v="ODP-KTO-FS/070 FS/D04/070.01"/>
    <s v="WO063931683"/>
    <m/>
    <m/>
    <m/>
    <n v="110.745863"/>
    <n v="-7.5384820000000001"/>
    <s v="|MN02054|MYIA-008416464295/POI/Ayu putri angreani kusanto/08990794495/anext213@gmail.com"/>
    <s v="MYIB_ASSISTANT"/>
    <m/>
    <m/>
    <m/>
    <m/>
    <m/>
    <m/>
    <m/>
    <m/>
    <s v="Management Janji"/>
    <s v="2026-09-10 15:00:00 | Tanggal pemasangan : 10/09/2026 Jam pemasangan : 12.00 Info Tambahan : Hubungi pelanggan dulu sebelum ke Lokasi terima kasih."/>
    <s v="FCC"/>
    <d v="2026-09-09T15:55:27"/>
    <d v="2026-09-10T15:00:00"/>
    <m/>
    <s v="SURVEY_NEW_MANJA"/>
    <s v="SOLO KARTOSURO"/>
    <s v="NO ADDON"/>
    <m/>
    <s v="MIE - SEND SURVEY"/>
    <s v="HSI Bisnis Promo HUT RI PSB 70% - 50 Mbps"/>
    <s v="INDIBIZ"/>
    <m/>
    <m/>
    <d v="2026-09-10T15:00:00"/>
    <s v="2026-09-10 15:00:00 | Tanggal pemasangan : 10/09/2026 Jam pemasangan : 12.00 Info Tambahan : Hubungi pelanggan dulu sebelum ke Lokasi terima kasih."/>
    <m/>
    <m/>
    <m/>
    <e v="#NUM!"/>
    <e v="#NUM!"/>
    <x v="0"/>
    <x v="0"/>
  </r>
  <r>
    <n v="129"/>
    <n v="1002579277"/>
    <n v="3"/>
    <x v="3"/>
    <n v="4"/>
    <s v="YOGYAKARTA"/>
    <s v="SLEMAN"/>
    <s v="SMN"/>
    <s v="REG"/>
    <s v="AO"/>
    <s v="NEW SALES"/>
    <m/>
    <s v="MIE - SEND SURVEY"/>
    <s v="RBS-Regional 3"/>
    <d v="2026-09-09T15:47:49"/>
    <d v="2026-09-10T10:48:02"/>
    <n v="69387125"/>
    <m/>
    <n v="146133133250"/>
    <s v="Global Jet Express / TCSLM101"/>
    <s v="ODP-SMN-FBV/005"/>
    <s v="WO063970532"/>
    <m/>
    <m/>
    <m/>
    <n v="110.35799470000001"/>
    <n v="-7.7339865999999997"/>
    <s v="AMRBS/403103/ANISA DWIARYANI/R3/YOGYAKARTA/PSB HSI BISNIS 1S  100 MBPS PROMO HUT TELKOM 1:1Rahmawati Tianingrum/081127008226/085326149199/purchasepilarprima@gmail.com"/>
    <s v="Amex"/>
    <m/>
    <m/>
    <m/>
    <m/>
    <m/>
    <m/>
    <m/>
    <m/>
    <s v="Management Janji"/>
    <s v="2026-09-11 08:00:00|Jam pemasangan : 12.00 Info Tambahan : Hubungi pelanggan dulu sebelum ke lokasi terimakasih  |40951381|MYDITA"/>
    <s v="FCC"/>
    <d v="2026-09-09T15:55:27"/>
    <d v="2026-09-11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Jam pemasangan : 12.00 Info Tambahan : Hubungi pelanggan dulu sebelum ke lokasi terimakasih  |40951381|MYDITA"/>
    <m/>
    <m/>
    <m/>
    <e v="#NUM!"/>
    <e v="#NUM!"/>
    <x v="0"/>
    <x v="0"/>
  </r>
  <r>
    <n v="130"/>
    <n v="1002578758"/>
    <n v="3"/>
    <x v="4"/>
    <n v="5"/>
    <s v="DENPASAR"/>
    <s v="UBUNG"/>
    <s v="SMY"/>
    <s v="REG"/>
    <s v="AO"/>
    <s v="NEW SALES"/>
    <m/>
    <s v="MIE - SEND SURVEY"/>
    <s v="RBS-Regional 3"/>
    <d v="2026-09-09T13:30:47"/>
    <d v="2026-09-09T16:20:01"/>
    <n v="69386906"/>
    <n v="3619596340"/>
    <n v="172416797973"/>
    <s v="PENITI VALASINDO"/>
    <s v="ODP-SMY-FJ/01"/>
    <s v="WO063934956"/>
    <m/>
    <m/>
    <m/>
    <n v="115.1722683"/>
    <n v="-8.6889374999999998"/>
    <s v="|MN00737|/CP PAK JOHN PATRICK SALIM/081125252999/bali@peniti.co.id"/>
    <s v="Sales Profesional"/>
    <m/>
    <m/>
    <m/>
    <m/>
    <m/>
    <m/>
    <m/>
    <m/>
    <s v="Management Janji"/>
    <s v="2026-09-10 15:00:00|M Janji : (10/09/2026) jam Pasang : 09:00 Note : hubungi pelanggan jika ingin kelokasi |40981182|MYDITA"/>
    <s v="FCC"/>
    <d v="2026-09-09T13:39:50"/>
    <d v="2026-09-10T15:00:00"/>
    <m/>
    <s v="SURVEY_NEW_MANJA"/>
    <s v="SEMINYAK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(10/09/2026) jam Pasang : 09:00 Note : hubungi pelanggan jika ingin kelokasi |40981182|MYDITA"/>
    <m/>
    <m/>
    <m/>
    <e v="#NUM!"/>
    <e v="#NUM!"/>
    <x v="0"/>
    <x v="9"/>
  </r>
  <r>
    <n v="131"/>
    <n v="1002579532"/>
    <n v="3"/>
    <x v="7"/>
    <n v="5"/>
    <s v="KUPANG"/>
    <s v="LABOAN BAJO"/>
    <s v="LBO"/>
    <s v="REG"/>
    <s v="AO"/>
    <s v="NEW SALES"/>
    <s v="1P INET"/>
    <s v="MIE - SEND SURVEY"/>
    <s v="RBS-Regional 3"/>
    <d v="2026-09-09T17:20:57"/>
    <d v="2026-09-09T17:22:06"/>
    <n v="69387196"/>
    <m/>
    <n v="172512452739"/>
    <s v="BAJO BAKING"/>
    <s v="ODP-LBO-FC/05 FC/D05/05.01"/>
    <s v="WO063940327"/>
    <m/>
    <m/>
    <m/>
    <n v="119.882450737059"/>
    <n v="-8.5023741835223401"/>
    <s v="MD|MYDB-20260909268365|SC00001/MC00041|BAJO BAKING|087761299218"/>
    <s v="MYDIGIBIZPARTNER"/>
    <m/>
    <m/>
    <m/>
    <m/>
    <m/>
    <m/>
    <m/>
    <m/>
    <s v="Management Janji"/>
    <s v="2026-09-10 15:00:00 | Nama PIC:  bu priscilia No HP: 087761299218 Alt: Tanggal: 10/9/2026 Jam Pasang: Sore Note: Hubungi sebelum ke lokasi, terimakasih. "/>
    <s v="FCC"/>
    <d v="2026-09-09T17:24:54"/>
    <d v="2026-09-10T15:00:00"/>
    <m/>
    <s v="SURVEY_NEW_MANJA"/>
    <s v="LABUAN BAJO"/>
    <s v="NO ADDON"/>
    <m/>
    <s v="MIE - SEND SURVEY"/>
    <s v="HSI Bisnis Promo HUT RI PSB 70% - 50 Mbps"/>
    <s v="INDIBIZ"/>
    <m/>
    <m/>
    <d v="2026-09-10T15:00:00"/>
    <s v="2026-09-10 15:00:00 | Nama PIC:  bu priscilia No HP: 087761299218 Alt: Tanggal: 10/9/2026 Jam Pasang: Sore Note: Hubungi sebelum ke lokasi, terimakasih. "/>
    <m/>
    <m/>
    <m/>
    <e v="#NUM!"/>
    <e v="#NUM!"/>
    <x v="0"/>
    <x v="19"/>
  </r>
  <r>
    <n v="132"/>
    <n v="1002579173"/>
    <n v="3"/>
    <x v="1"/>
    <n v="5"/>
    <s v="SIDOARJO"/>
    <s v="PASURUAN"/>
    <s v="PWS"/>
    <s v="REG"/>
    <s v="AO"/>
    <s v="NEW SALES"/>
    <s v="1P INET"/>
    <s v="MIE - SEND SURVEY"/>
    <s v="RBS-Regional 3"/>
    <d v="2026-09-09T15:14:57"/>
    <d v="2026-09-09T15:16:06"/>
    <n v="69387075"/>
    <m/>
    <n v="152740208084"/>
    <s v="WAHYU REDJO WONOREJO"/>
    <s v="ODP-PWS-FA/05 FA/D01/01.05"/>
    <s v="WO063926887"/>
    <m/>
    <m/>
    <m/>
    <n v="112.80266880000001"/>
    <n v="-7.7180628000000002"/>
    <s v="|MN01401|MYIA-006086155364/POI/Sany/081513999957/eslilin8788@gmail.com"/>
    <s v="MYIB_ASSISTANT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5:25:56"/>
    <d v="2026-09-10T15:00:00"/>
    <m/>
    <s v="SURVEY_NEW_MANJA"/>
    <s v="PANDAAN"/>
    <s v="NO ADDON"/>
    <m/>
    <s v="MIE - SEND SURVEY"/>
    <s v="HSI Bisnis Promo HUT RI PSB 70% - 50 Mbps"/>
    <s v="INDIBIZ"/>
    <m/>
    <m/>
    <d v="2026-09-10T15:00:00"/>
    <s v="2026-09-10 15:00:00 | Jam Pemasangan : siang  Tanggal Pemasangan : 10 September 2026 Note : Mohon Hub Pelanggan dulu sebelum ke lokasi, terima kasih."/>
    <m/>
    <m/>
    <m/>
    <e v="#NUM!"/>
    <e v="#NUM!"/>
    <x v="0"/>
    <x v="5"/>
  </r>
  <r>
    <n v="133"/>
    <n v="1002579653"/>
    <n v="3"/>
    <x v="7"/>
    <n v="5"/>
    <s v="MATARAM"/>
    <s v="LOMBOK TIMUR UTARA"/>
    <s v="SGG"/>
    <s v="REG"/>
    <s v="AO"/>
    <s v="NEW SALES"/>
    <s v="1P INET"/>
    <s v="MIE - SEND SURVEY"/>
    <s v="RBS-Regional 3"/>
    <d v="2026-09-09T19:29:58"/>
    <d v="2026-09-09T19:32:01"/>
    <n v="69387220"/>
    <m/>
    <n v="172604213959"/>
    <s v="The gilis laundry"/>
    <s v="GCL-SGG-F25/02 GCL/F25/02.01"/>
    <s v="WO063947894"/>
    <m/>
    <m/>
    <m/>
    <n v="116.08454690000001"/>
    <n v="-8.3635374999999996"/>
    <s v="MD|MYDB-20260902267818|SC00001/MC00046|The gilis laundry|082339426633"/>
    <s v="MYDIGIBIZPARTNER"/>
    <m/>
    <m/>
    <m/>
    <m/>
    <m/>
    <m/>
    <m/>
    <m/>
    <s v="Management Janji"/>
    <s v="2026-09-11 08:00:00 | Nama PIC:  bu ayu No HP: 082339426633 Alt: 087861689358 Tanggal: 11/9/2026 Jam Pasang: Pagi Note: Hubungi sebelum ke lokasi, terimakasih. "/>
    <s v="FCC"/>
    <d v="2026-09-09T19:39:54"/>
    <d v="2026-09-11T08:00:00"/>
    <m/>
    <s v="SURVEY_NEW_MANJA"/>
    <s v="LOMBOK UTARA"/>
    <s v="NO ADDON"/>
    <m/>
    <s v="MIE - SEND SURVEY"/>
    <s v="HSI Bisnis PSB 70% - 50 Mbps"/>
    <s v="INDIBIZ"/>
    <m/>
    <m/>
    <d v="2026-09-11T08:00:00"/>
    <s v="2026-09-11 08:00:00 | Nama PIC:  bu ayu No HP: 082339426633 Alt: 087861689358 Tanggal: 11/9/2026 Jam Pasang: Pagi Note: Hubungi sebelum ke lokasi, terimakasih. "/>
    <m/>
    <m/>
    <m/>
    <e v="#NUM!"/>
    <e v="#NUM!"/>
    <x v="0"/>
    <x v="20"/>
  </r>
  <r>
    <n v="134"/>
    <n v="1002579672"/>
    <n v="3"/>
    <x v="6"/>
    <n v="5"/>
    <s v="MADURA"/>
    <s v="PAMEKASAN"/>
    <s v="PME"/>
    <s v="REG"/>
    <s v="AO"/>
    <s v="NEW SALES"/>
    <s v="1P INET"/>
    <s v="MIE - SEND SURVEY"/>
    <s v="RBS-Regional 3"/>
    <d v="2026-09-09T19:53:56"/>
    <d v="2026-09-09T19:56:01"/>
    <n v="69387234"/>
    <m/>
    <n v="152426928726"/>
    <s v="BERKAH SENTOSA"/>
    <s v="ODP-PME-FAM/86 FAM/D08/86.01"/>
    <s v="WO063948861"/>
    <m/>
    <m/>
    <m/>
    <n v="113.502062894403"/>
    <n v="-7.1583105552792601"/>
    <s v="MD|MYDB-20260909268385|DN00001/MN00806|BERKAH SENTOSA|083152888013"/>
    <s v="MYDIGIBIZPARTNER"/>
    <m/>
    <m/>
    <m/>
    <m/>
    <m/>
    <m/>
    <m/>
    <m/>
    <s v="Management Janji"/>
    <s v="2026-09-11 08:00:00 | Nama PIC:  bu rini  No HP:  Alt: Tanggal: 11/9/2026 Jam Pasang: Pagi Note: Hubungi sebelum ke lokasi, terimakasih. "/>
    <s v="FCC"/>
    <d v="2026-09-09T19:54:56"/>
    <d v="2026-09-11T08:00:00"/>
    <m/>
    <s v="SURVEY_NEW_MANJA"/>
    <s v="PAMEKASAN"/>
    <s v="NETMONK"/>
    <m/>
    <s v="MIE - SEND SURVEY"/>
    <s v="HSI Bisnis Bundling Netmonk Promo 2026 PSB 70% - 100 Mbps"/>
    <s v="INDIBIZ"/>
    <m/>
    <m/>
    <d v="2026-09-11T08:00:00"/>
    <s v="2026-09-11 08:00:00 | Nama PIC:  bu rini  No HP:  Alt: Tanggal: 11/9/2026 Jam Pasang: Pagi Note: Hubungi sebelum ke lokasi, terimakasih. "/>
    <m/>
    <m/>
    <m/>
    <e v="#NUM!"/>
    <e v="#NUM!"/>
    <x v="0"/>
    <x v="10"/>
  </r>
  <r>
    <n v="135"/>
    <n v="1002578560"/>
    <n v="3"/>
    <x v="1"/>
    <n v="5"/>
    <s v="SIDOARJO"/>
    <s v="PASURUAN"/>
    <s v="PDA"/>
    <s v="REG"/>
    <s v="AO"/>
    <s v="NEW SALES"/>
    <m/>
    <s v="MIE - SEND SURVEY"/>
    <s v="RBS-Regional 3"/>
    <d v="2026-09-09T11:52:14"/>
    <d v="2026-09-09T18:44:01"/>
    <n v="69386800"/>
    <m/>
    <n v="152741225120"/>
    <s v="COTTAGE SAKURA"/>
    <s v="ODP-PDA-FV/06"/>
    <s v="WO063946034"/>
    <m/>
    <m/>
    <m/>
    <n v="112.67473080000001"/>
    <n v="-7.6496750999999996"/>
    <s v="|MN01575|/COTTAGE SAKURA/WINBACK 2.0 HSI B2B (1:1) 75MBPS 415RB PSB DISC 70%//Wiyonojagatcode@gmail.com/WIYONO/85236111925"/>
    <s v="Sales Force DBS"/>
    <m/>
    <m/>
    <m/>
    <m/>
    <m/>
    <m/>
    <m/>
    <m/>
    <s v="Management Janji"/>
    <s v="2026-09-12 08:00:00|Jam pemasangan : 08.00 - 12.00 Waktu pemasangan : 10 September 2026 Info Tabaha : Hubungi pelanggan dulu sebelum ke lokasi terimakasih |40971401|MYDITA"/>
    <s v="FCC"/>
    <d v="2026-09-09T11:54:57"/>
    <d v="2026-09-12T08:00:00"/>
    <m/>
    <s v="SURVEY_NEW_MANJA"/>
    <s v="PANDA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Jam pemasangan : 08.00 - 12.00 Waktu pemasangan : 10 September 2026 Info Tabaha : Hubungi pelanggan dulu sebelum ke lokasi terimakasih |40971401|MYDITA"/>
    <m/>
    <m/>
    <m/>
    <e v="#NUM!"/>
    <e v="#NUM!"/>
    <x v="0"/>
    <x v="5"/>
  </r>
  <r>
    <n v="136"/>
    <n v="1002578546"/>
    <n v="3"/>
    <x v="3"/>
    <n v="4"/>
    <s v="YOGYAKARTA"/>
    <s v="INNER - YOGYA JATENG SELATAN"/>
    <s v="KGD"/>
    <s v="REG"/>
    <s v="AO"/>
    <s v="NEW SALES"/>
    <s v="1P INET"/>
    <s v="MIE - SEND SURVEY"/>
    <s v="RBS-Regional 3"/>
    <d v="2026-09-09T11:44:57"/>
    <d v="2026-09-09T11:46:01"/>
    <n v="69386791"/>
    <m/>
    <n v="143132123772"/>
    <s v="PT GLOBAL YIMI CARGO"/>
    <s v="ODP-KGD-FBC/031"/>
    <s v="WO063901923"/>
    <m/>
    <m/>
    <m/>
    <n v="110.411154"/>
    <n v="-7.8401379999999996"/>
    <s v="|MB00503|MYIA-027933165765/POI/bapak/082144808483/itcargoagents18@gmail.com"/>
    <s v="MYIB_ASSISTANT"/>
    <m/>
    <m/>
    <m/>
    <m/>
    <m/>
    <m/>
    <m/>
    <m/>
    <s v="Management Janji"/>
    <s v="2026-09-16 11:00:00 | Nama PIC : bapak viki No HP : 082144808483 Alt :  M Janji : (rabu/16/SEPTEMBER/2026) jam Pasang : 09:00 Note : hubungi pelanggan jika ingin kelokasi"/>
    <s v="FCC"/>
    <d v="2026-09-09T11:54:57"/>
    <d v="2026-09-16T11:00:00"/>
    <m/>
    <s v="SURVEY_NEW_MANJA"/>
    <s v="KOTAGEDE"/>
    <s v="NO ADDON"/>
    <m/>
    <s v="MIE - SEND SURVEY"/>
    <s v="HSI Bisnis PSB 70% - 300 Mbps"/>
    <s v="INDIBIZ"/>
    <m/>
    <m/>
    <d v="2026-09-16T11:00:00"/>
    <s v="2026-09-16 11:00:00 | Nama PIC : bapak viki No HP : 082144808483 Alt :  M Janji : (rabu/16/SEPTEMBER/2026) jam Pasang : 09:00 Note : hubungi pelanggan jika ingin kelokasi"/>
    <m/>
    <m/>
    <m/>
    <e v="#NUM!"/>
    <e v="#NUM!"/>
    <x v="0"/>
    <x v="0"/>
  </r>
  <r>
    <n v="137"/>
    <n v="1002579423"/>
    <n v="3"/>
    <x v="5"/>
    <n v="4"/>
    <s v="SEMARANG"/>
    <s v="KENDAL"/>
    <s v="SKR"/>
    <s v="REG"/>
    <s v="AO"/>
    <s v="NEW SALES"/>
    <s v="1P INET"/>
    <s v="MIE - SEND SURVEY"/>
    <s v="RBS-Regional 3"/>
    <d v="2026-09-09T16:29:57"/>
    <d v="2026-09-09T16:32:06"/>
    <n v="69387166"/>
    <m/>
    <n v="141409102973"/>
    <s v="SPPG GEDONG 1"/>
    <s v="ODP-SKR-FE/030"/>
    <s v="WO063935833"/>
    <m/>
    <m/>
    <m/>
    <n v="110.058514622627"/>
    <n v="-7.0961575188153097"/>
    <s v="|MN01684|MYIA-005925521942/POI/Firman Alifudin/088980969417/firmanalifudin978@gmail.com"/>
    <s v="MYIB_ASSISTANT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6:39:53"/>
    <d v="2026-09-10T15:00:00"/>
    <m/>
    <s v="SURVEY_NEW_MANJA"/>
    <s v="X"/>
    <s v="NO ADDON"/>
    <m/>
    <s v="MIE - SEND SURVEY"/>
    <s v="HSI Bisnis Basic Promo HUT RI PSB 70% - 50 Mbps"/>
    <s v="INDIBIZ"/>
    <m/>
    <m/>
    <d v="2026-09-10T15:00:00"/>
    <s v="2026-09-10 15:00:00 | Jam Pemasangan : siang  Tanggal Pemasangan : 10 September 2026 Note : Mohon Hub Pelanggan dulu sebelum ke lokasi, terima kasih."/>
    <m/>
    <m/>
    <m/>
    <e v="#NUM!"/>
    <e v="#NUM!"/>
    <x v="0"/>
    <x v="0"/>
  </r>
  <r>
    <n v="138"/>
    <n v="1002579442"/>
    <n v="3"/>
    <x v="3"/>
    <n v="4"/>
    <s v="MAGELANG"/>
    <s v="KEBUMEN"/>
    <s v="GOM"/>
    <s v="REG"/>
    <s v="AO"/>
    <s v="NEW SALES"/>
    <s v="1P INET"/>
    <s v="MIE - SEND SURVEY"/>
    <s v="RBS-Regional 3"/>
    <d v="2026-09-09T16:35:56"/>
    <d v="2026-09-09T16:38:06"/>
    <n v="69387158"/>
    <m/>
    <n v="146140112263"/>
    <s v="MIE GACORIN KUWARASAN - KBM"/>
    <s v="ODP-GOM-FAD/078 FAD/D06/078.01"/>
    <s v="WO063936218"/>
    <m/>
    <m/>
    <m/>
    <n v="109.5091176"/>
    <n v="-7.6629604999999996"/>
    <s v="|MN00664|MYIA-031377396420/POI/Supriyono/083863664242/gigihilhamsangaji@gmail.com"/>
    <s v="MYIB_ASSISTANT"/>
    <m/>
    <m/>
    <m/>
    <m/>
    <m/>
    <m/>
    <m/>
    <m/>
    <s v="Management Janji"/>
    <s v="2026-09-11 11:00:00 | Nama : BP GIGIH ILHAM SANGAJI No Hp : 083863664242 No Alt :  Tgl Pemasangan : 10 September 2026 Interval : SIANG Note : Hubungi pelanggan terlebih dahulu"/>
    <s v="FCC"/>
    <d v="2026-09-09T16:39:53"/>
    <d v="2026-09-11T11:00:00"/>
    <m/>
    <s v="SURVEY_NEW_MANJA"/>
    <s v="GOMBONG"/>
    <s v="NO ADDON"/>
    <m/>
    <s v="MIE - SEND SURVEY"/>
    <s v="HSI Bisnis Promo HUT RI PSB 70% - 150 Mbps"/>
    <s v="INDIBIZ"/>
    <m/>
    <m/>
    <d v="2026-09-11T11:00:00"/>
    <s v="2026-09-11 11:00:00 | Nama : BP GIGIH ILHAM SANGAJI No Hp : 083863664242 No Alt :  Tgl Pemasangan : 10 September 2026 Interval : SIANG Note : Hubungi pelanggan terlebih dahulu"/>
    <m/>
    <m/>
    <m/>
    <e v="#NUM!"/>
    <e v="#NUM!"/>
    <x v="0"/>
    <x v="0"/>
  </r>
  <r>
    <n v="139"/>
    <n v="1002579624"/>
    <n v="3"/>
    <x v="2"/>
    <n v="5"/>
    <s v="KEDIRI"/>
    <s v="NGANJUK"/>
    <s v="WRJ"/>
    <s v="REG"/>
    <s v="AO"/>
    <s v="NEW SALES"/>
    <s v="1P INET"/>
    <s v="MIE - SEND SURVEY"/>
    <s v="RBS-Regional 3"/>
    <d v="2026-09-09T18:53:57"/>
    <d v="2026-09-09T18:56:06"/>
    <n v="69387228"/>
    <m/>
    <n v="152641205966"/>
    <s v="Toko Arini"/>
    <s v="ODP-WRJ-FD/21 FD/D03/21.01"/>
    <s v="WO063946398"/>
    <m/>
    <m/>
    <m/>
    <n v="112.0581091"/>
    <n v="-7.6770953999999998"/>
    <s v="|MC20057|MYIA-074186174345/POI/Eda Era suta Mulyono/085607013779/zeameccashaqueenibrahim@gmail.com"/>
    <s v="MYIB_ASSISTANT"/>
    <m/>
    <m/>
    <m/>
    <m/>
    <m/>
    <m/>
    <m/>
    <m/>
    <s v="Management Janji"/>
    <s v="2026-09-10 15:00:00 | Nama PIC : IBU EDA No HP : 085607013779 Alt :  M Janji : (KAMIS/10/SEPTEMBER/2026) jam Pasang : 09:00 Note : hubungi pelanggan jika ingin kelokasi"/>
    <s v="FCC"/>
    <d v="2026-09-09T18:54:56"/>
    <d v="2026-09-10T15:00:00"/>
    <m/>
    <s v="SURVEY_NEW_MANJA"/>
    <s v="KERTOSONO"/>
    <s v="NO ADDON"/>
    <m/>
    <s v="MIE - SEND SURVEY"/>
    <s v="HSI Bisnis Basic Promo HUT RI PSB 70% - 50 Mbps"/>
    <s v="INDIBIZ"/>
    <m/>
    <m/>
    <d v="2026-09-10T15:00:00"/>
    <s v="2026-09-10 15:00:00 | Nama PIC : IBU EDA No HP : 085607013779 Alt :  M Janji : (KAMIS/10/SEPTEMBER/2026) jam Pasang : 09:00 Note : hubungi pelanggan jika ingin kelokasi"/>
    <m/>
    <m/>
    <m/>
    <e v="#NUM!"/>
    <e v="#NUM!"/>
    <x v="0"/>
    <x v="25"/>
  </r>
  <r>
    <n v="140"/>
    <n v="1002579630"/>
    <n v="3"/>
    <x v="1"/>
    <n v="5"/>
    <s v="SIDOARJO"/>
    <s v="INNER - JATIM TIMUR"/>
    <s v="SDA"/>
    <s v="REG"/>
    <s v="AO"/>
    <s v="NEW SALES"/>
    <s v="1P INET"/>
    <s v="MIE - SEND SURVEY"/>
    <s v="RBS-Regional 3"/>
    <d v="2026-09-09T19:02:56"/>
    <d v="2026-09-09T19:06:06"/>
    <n v="69387215"/>
    <m/>
    <n v="152316232720"/>
    <s v="LEDINGDING TRADE INDONESIA"/>
    <s v="ODP-SDA-FG/02 FG/D01/01.02"/>
    <s v="WO063946738"/>
    <m/>
    <m/>
    <m/>
    <n v="112.728564991005"/>
    <n v="-7.4243576818810597"/>
    <s v="|MYIB-CUST|MYTN-035575554797/POI/Janice Kosasih/085210031584/janicekosasih@gmail.com"/>
    <s v="MYINDIBIZ"/>
    <m/>
    <m/>
    <m/>
    <m/>
    <m/>
    <m/>
    <m/>
    <m/>
    <s v="Management Janji"/>
    <s v="2026-09-11 08:00:00 | M Janji : 11/09/2026 Jam Pasang : 08.00 - 13:00  NoteÃ‚Â :  hubungi terlebih dahulu sebelum kelokasi  "/>
    <s v="FCC"/>
    <d v="2026-09-09T19:10:08"/>
    <d v="2026-09-11T08:00:00"/>
    <m/>
    <s v="SURVEY_NEW_MANJA"/>
    <s v="SIDOARJO"/>
    <s v="OCA"/>
    <m/>
    <s v="MIE - SEND SURVEY"/>
    <s v="HSI Bisnis Basic Bundling OCA Breach Checker PSB 70% Promo - 150 Mbps"/>
    <s v="INDIBIZ"/>
    <m/>
    <m/>
    <d v="2026-09-11T08:00:00"/>
    <s v="2026-09-11 08:00:00 | M Janji : 11/09/2026 Jam Pasang : 08.00 - 13:00  NoteÃ‚Â :  hubungi terlebih dahulu sebelum kelokasi  "/>
    <m/>
    <m/>
    <m/>
    <e v="#NUM!"/>
    <e v="#NUM!"/>
    <x v="0"/>
    <x v="1"/>
  </r>
  <r>
    <n v="141"/>
    <n v="1002576741"/>
    <n v="3"/>
    <x v="5"/>
    <n v="4"/>
    <s v="SEMARANG"/>
    <s v="INNER - SEMARANG JATENG UTARA"/>
    <s v="JHR"/>
    <s v="REG"/>
    <s v="AO"/>
    <s v="NEW SALES"/>
    <s v="1P INET"/>
    <s v="MIE - SEND SURVEY"/>
    <s v="RBS-Regional 3"/>
    <d v="2026-09-08T11:38:57"/>
    <d v="2026-09-08T11:40:06"/>
    <n v="69385971"/>
    <m/>
    <n v="142406122871"/>
    <s v="Flowrise Entertainment Indonesia"/>
    <s v="ODP-JHR-FBP/013 FBP.D01/04.13"/>
    <s v="WO063824898"/>
    <m/>
    <m/>
    <m/>
    <n v="110.420259"/>
    <n v="-6.9754129999999996"/>
    <s v="|MC50018|MYIA-053830363821/POI/ANNISA NOVIANA PUTRI/081558953099/flowriseentertainmentindonesia@gmail.com"/>
    <s v="MYIB_ASSISTANT"/>
    <m/>
    <m/>
    <m/>
    <m/>
    <m/>
    <m/>
    <m/>
    <m/>
    <s v="Management Janji"/>
    <s v="2026-09-15 08:00:00 | Nama PIC : Nina  No HP : 081558953099 Alt :  M Janji : 18/09/2026 Jam Pasang : 08.00 - 13:00  NoteÃ‚Â :  hubungi terlebih dahulu sebelum kelokasi"/>
    <s v="FCC"/>
    <d v="2026-08-09T11:39:56"/>
    <d v="2026-09-15T08:00:00"/>
    <m/>
    <s v="SURVEY_NEW_MANJA"/>
    <s v="JOHAR"/>
    <s v="NO ADDON"/>
    <m/>
    <s v="MIE - SEND SURVEY"/>
    <s v="HSI Bisnis PSB 70% - 300 Mbps"/>
    <s v="INDIBIZ"/>
    <m/>
    <m/>
    <d v="2026-09-15T08:00:00"/>
    <s v="2026-09-15 08:00:00 | Nama PIC : Nina  No HP : 081558953099 Alt :  M Janji : 18/09/2026 Jam Pasang : 08.00 - 13:00  NoteÃ‚Â :  hubungi terlebih dahulu sebelum kelokasi"/>
    <m/>
    <m/>
    <m/>
    <e v="#NUM!"/>
    <e v="#NUM!"/>
    <x v="0"/>
    <x v="0"/>
  </r>
  <r>
    <n v="142"/>
    <n v="1002576169"/>
    <n v="3"/>
    <x v="0"/>
    <n v="4"/>
    <s v="SOLO"/>
    <s v="INNER - SOLO JATENG TIMUR"/>
    <s v="KRT"/>
    <s v="REG"/>
    <s v="AO"/>
    <s v="NEW SALES"/>
    <m/>
    <s v="MIE - SEND SURVEY"/>
    <s v="RBS-Regional 3"/>
    <d v="2026-09-08T08:59:46"/>
    <d v="2026-09-10T10:38:07"/>
    <n v="69385745"/>
    <m/>
    <n v="142505404338"/>
    <s v="Converse Solo Paragon"/>
    <s v="ODP-KRT-FED/010"/>
    <s v="WO063969057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11 08:00:00|Nama PIC : Ibu Ayu No Hp : 08990794495 No Alt : - Tgl Pemasangan : 11 Sept 2026 Interval : Pagi / Siang Note : Hubungi pelanggan terlebih dahulu, terima  |40951378|MYDITA"/>
    <s v="FCC"/>
    <d v="2026-08-09T09:10:40"/>
    <d v="2026-09-11T08:00:00"/>
    <m/>
    <s v="SURVEY_NEW_MANJA"/>
    <s v="X"/>
    <s v="NO ADDON"/>
    <m/>
    <s v="MIE - SEND SURVEY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11T08:00:00"/>
    <s v="2026-09-11 08:00:00|Nama PIC : Ibu Ayu No Hp : 08990794495 No Alt : - Tgl Pemasangan : 11 Sept 2026 Interval : Pagi / Siang Note : Hubungi pelanggan terlebih dahulu, terima  |40951378|MYDITA"/>
    <m/>
    <m/>
    <m/>
    <e v="#NUM!"/>
    <e v="#NUM!"/>
    <x v="0"/>
    <x v="0"/>
  </r>
  <r>
    <n v="143"/>
    <n v="1002577702"/>
    <n v="3"/>
    <x v="4"/>
    <n v="5"/>
    <s v="DENPASAR"/>
    <s v="JIMBARAN"/>
    <s v="BNO"/>
    <s v="REG"/>
    <s v="AO"/>
    <s v="NEW SALES"/>
    <s v="2P INET + VOICE"/>
    <s v="MIE - SEND SURVEY"/>
    <s v="RBS-Regional 3"/>
    <d v="2026-09-08T17:20:57"/>
    <d v="2026-09-08T17:22:01"/>
    <n v="69386413"/>
    <n v="3619591439"/>
    <n v="172402203879"/>
    <s v="PT. WARNA ABADI MITRA BERSAMA"/>
    <s v="ODP-BNO-FG/36 FG/D01/36.01"/>
    <s v="WO063864301"/>
    <m/>
    <m/>
    <m/>
    <n v="115.21873608305199"/>
    <n v="-8.7111073280359506"/>
    <s v="|MN02631|MYIA-061779493950/POI/pak arsana/089527440131/oprluarjawa.wamb@gmail.com"/>
    <s v="MYIB_ASSISTANT"/>
    <m/>
    <m/>
    <m/>
    <m/>
    <m/>
    <m/>
    <m/>
    <m/>
    <s v="Management Janji"/>
    <s v="2026-09-11 08:00:00 | Tanggal : 9 September 2026 Jam : pagi siang Hubungi pelanggan sebelum ke lokasi  "/>
    <s v="FCC"/>
    <d v="2026-08-09T17:25:37"/>
    <d v="2026-09-11T08:00:00"/>
    <m/>
    <s v="SURVEY_NEW_MANJA"/>
    <s v="BENOA"/>
    <s v="NO ADDON"/>
    <m/>
    <s v="MIE - SEND SURVEY"/>
    <s v="HSI Bisnis Basic Bundling Phone PSB 70% - Free 800 Menit - 50 Mbps"/>
    <s v="INDIBIZ"/>
    <m/>
    <m/>
    <d v="2026-09-11T08:00:00"/>
    <s v="2026-09-11 08:00:00 | Tanggal : 9 September 2026 Jam : pagi siang Hubungi pelanggan sebelum ke lokasi  "/>
    <m/>
    <m/>
    <m/>
    <e v="#NUM!"/>
    <e v="#NUM!"/>
    <x v="0"/>
    <x v="26"/>
  </r>
  <r>
    <n v="144"/>
    <n v="1002577359"/>
    <n v="3"/>
    <x v="5"/>
    <n v="4"/>
    <s v="SEMARANG"/>
    <s v="INNER - SEMARANG JATENG UTARA"/>
    <s v="JHR"/>
    <s v="REG"/>
    <s v="AO"/>
    <s v="NEW SALES"/>
    <s v="1P INET"/>
    <s v="MIE - SEND SURVEY"/>
    <s v="RBS-Regional 3"/>
    <d v="2026-09-08T15:20:56"/>
    <d v="2026-09-08T15:22:07"/>
    <n v="69386272"/>
    <m/>
    <n v="142406122873"/>
    <s v="Flowrise Entertainment Indonesia"/>
    <s v="ODP-JHR-FBP/013"/>
    <s v="WO063850337"/>
    <m/>
    <m/>
    <m/>
    <n v="110.420259"/>
    <n v="-6.9754129999999996"/>
    <s v="|MC50018|MYIA-008121009369/POI/ANNISA NOVIANA PUTRI/081558953099/flowriseentertainmentindonesia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08-09T15:25:28"/>
    <d v="2026-09-14T08:00:00"/>
    <m/>
    <s v="SURVEY_NEW_MANJA"/>
    <s v="JOHAR"/>
    <s v="NO ADDON"/>
    <m/>
    <s v="MIE - SEND SURVEY"/>
    <s v="HSI Bisnis PSB 70% - 300 Mbps"/>
    <s v="INDIBIZ"/>
    <m/>
    <m/>
    <d v="2026-09-14T08:00:00"/>
    <s v="2026-09-14 08:00:00 | Tanggal Pemasangan : 14 September 2026 Jam Pemasangan : 08:00 15:00 Info Tambahan : Hubungi pelanggan dulu sebelum ke lokasi terimakasih"/>
    <m/>
    <m/>
    <m/>
    <e v="#NUM!"/>
    <e v="#NUM!"/>
    <x v="0"/>
    <x v="0"/>
  </r>
  <r>
    <n v="145"/>
    <n v="1002576270"/>
    <n v="3"/>
    <x v="6"/>
    <n v="5"/>
    <s v="SBY UTARA"/>
    <s v="TANDES"/>
    <s v="LKI"/>
    <s v="REG"/>
    <s v="AO"/>
    <s v="NEW SALES"/>
    <m/>
    <s v="MIE - SEND SURVEY"/>
    <s v="RBS-Regional 3"/>
    <d v="2026-09-08T09:28:59"/>
    <d v="2026-09-08T14:38:06"/>
    <n v="69385779"/>
    <m/>
    <n v="152424212607"/>
    <s v="PT Jalur Mandiri Utama"/>
    <s v="ODP-LKS-FAJ/35"/>
    <s v="WO063844885"/>
    <m/>
    <m/>
    <m/>
    <n v="112.6991622"/>
    <n v="-7.3119791000000003"/>
    <s v="|MN00086|/PT Jalur Mandiri Utama/85103825299/kadijaarum@gmail.com/HSI Bisnis Winback + Antares Eazy (1:1) 300 Mbps (Rp 1.255.000) PSB Rp 150.000/KADIJJA ARUM NUR OCTAVIANI /Jalan Keramat 1 Ruko Mall Puncak CBD 8F-APT Jajar Tunggal, Wiyung, Surabaya, East "/>
    <s v="Sales Force DBS"/>
    <m/>
    <m/>
    <m/>
    <m/>
    <m/>
    <m/>
    <m/>
    <m/>
    <s v="Management Janji"/>
    <s v="2026-09-11 11:00:00|Tanggal : 11 September 2026 Jam : siang Hubungi pelanggan sebelum ke lokasi  |40900827|MYDITA"/>
    <s v="FCC"/>
    <d v="2026-08-09T09:39:49"/>
    <d v="2026-09-11T11:00:00"/>
    <m/>
    <s v="SURVEY_NEW_MANJA"/>
    <s v="TANDES"/>
    <s v="ANTAREZ"/>
    <m/>
    <s v="MIE - SEND SURVEY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11T11:00:00"/>
    <s v="2026-09-11 11:00:00|Tanggal : 11 September 2026 Jam : siang Hubungi pelanggan sebelum ke lokasi  |40900827|MYDITA"/>
    <m/>
    <m/>
    <m/>
    <e v="#NUM!"/>
    <e v="#NUM!"/>
    <x v="0"/>
    <x v="22"/>
  </r>
  <r>
    <n v="146"/>
    <n v="1002576587"/>
    <n v="3"/>
    <x v="5"/>
    <n v="4"/>
    <s v="SEMARANG"/>
    <s v="INNER - SEMARANG JATENG UTARA"/>
    <s v="JHR"/>
    <s v="REG"/>
    <s v="AO"/>
    <s v="NEW SALES"/>
    <s v="1P INET"/>
    <s v="MIE - SEND SURVEY"/>
    <s v="RBS-Regional 3"/>
    <d v="2026-09-08T10:56:57"/>
    <d v="2026-09-08T10:58:01"/>
    <n v="69385914"/>
    <m/>
    <n v="142406122870"/>
    <s v="Flowrise Entertainment Indonesia"/>
    <s v="ODP-JHR-FBP/013 FBP.D01/04.13"/>
    <s v="WO063820276"/>
    <m/>
    <m/>
    <m/>
    <n v="110.420259"/>
    <n v="-6.9754129999999996"/>
    <s v="|MC50018|MYIA-022666093223/POI/Annisa noviana putri/081558953099/flowriseentertainmentindonesia@gmail.com"/>
    <s v="MYIB_ASSISTANT"/>
    <m/>
    <m/>
    <m/>
    <m/>
    <m/>
    <m/>
    <m/>
    <m/>
    <s v="Management Janji"/>
    <s v="2026-09-14 08:00:00 | Nama : IBU ANNISA No HP : 081558953099 No Alternatif : M Janji : 14/09/2026 Jam Pasang : Pagi NoteÃ‚Â :  Hubungi terlebih dahulu sebelum ke lokasi "/>
    <s v="FCC"/>
    <d v="2026-08-09T11:10:23"/>
    <d v="2026-09-14T08:00:00"/>
    <m/>
    <s v="SURVEY_NEW_MANJA"/>
    <s v="JOHAR"/>
    <s v="NO ADDON"/>
    <m/>
    <s v="MIE - SEND SURVEY"/>
    <s v="HSI Bisnis PSB 70% - 200 Mbps"/>
    <s v="INDIBIZ"/>
    <m/>
    <m/>
    <d v="2026-09-14T08:00:00"/>
    <s v="2026-09-14 08:00:00 | Nama : IBU ANNISA No HP : 081558953099 No Alternatif : M Janji : 14/09/2026 Jam Pasang : Pagi NoteÃ‚Â :  Hubungi terlebih dahulu sebelum ke lokasi "/>
    <m/>
    <m/>
    <m/>
    <e v="#NUM!"/>
    <e v="#NUM!"/>
    <x v="0"/>
    <x v="0"/>
  </r>
  <r>
    <n v="147"/>
    <n v="1002575809"/>
    <n v="3"/>
    <x v="3"/>
    <n v="4"/>
    <s v="MAGELANG"/>
    <s v="MAGELANG"/>
    <s v="MGE"/>
    <s v="REG"/>
    <s v="AO"/>
    <s v="NEW SALES"/>
    <s v="1P INET"/>
    <s v="MIE - SEND SURVEY"/>
    <s v="RBS-Regional 3"/>
    <d v="2026-09-07T16:50:58"/>
    <d v="2026-09-07T16:52:01"/>
    <n v="69385588"/>
    <m/>
    <n v="146137147888"/>
    <s v="SMP MUHAMMADIYAH BANDONGAN"/>
    <s v="ODP-MGE-FAM/068 FAM/D01/068.01"/>
    <s v="WO063780915"/>
    <m/>
    <m/>
    <m/>
    <n v="110.19097715772899"/>
    <n v="-7.4640438536229397"/>
    <s v="|MN00935|MYIA-095871321558/POI/rizki adisetiayunus/085643918979/spemuba25@gmail.com"/>
    <s v="MYIB_ASSISTANT"/>
    <m/>
    <m/>
    <m/>
    <m/>
    <m/>
    <m/>
    <m/>
    <m/>
    <s v="Management Janji"/>
    <s v="2026-09-14 13:00:00 | Nama : BAPA RIZKI No HP : 085643918979 No Alternatif : M Janji : 14/09/2026 Jam Pasang : Pagi NoteÃ‚Â :  Hubungi terlebih dahulu sebelum ke lokasi"/>
    <s v="FCC"/>
    <d v="2026-07-09T16:55:03"/>
    <d v="2026-09-14T13:00:00"/>
    <m/>
    <s v="SURVEY_NEW_MANJA"/>
    <s v="X"/>
    <s v="NO ADDON"/>
    <m/>
    <s v="MIE - SEND SURVEY"/>
    <s v="HSI Bisnis Basic Promo HUT RI PSB 70% - 100 Mbps"/>
    <s v="INDIBIZ"/>
    <m/>
    <m/>
    <d v="2026-09-14T13:00:00"/>
    <s v="2026-09-14 13:00:00 | Nama : BAPA RIZKI No HP : 085643918979 No Alternatif : M Janji : 14/09/2026 Jam Pasang : Pagi NoteÃ‚Â :  Hubungi terlebih dahulu sebelum ke lokasi"/>
    <m/>
    <m/>
    <m/>
    <e v="#NUM!"/>
    <e v="#NUM!"/>
    <x v="0"/>
    <x v="0"/>
  </r>
  <r>
    <n v="148"/>
    <n v="1002574645"/>
    <n v="3"/>
    <x v="3"/>
    <n v="4"/>
    <s v="MAGELANG"/>
    <s v="MAGELANG"/>
    <s v="MGE"/>
    <s v="REG"/>
    <s v="AO"/>
    <s v="NEW SALES"/>
    <s v="1P INET"/>
    <s v="MIE - SEND SURVEY"/>
    <s v="RBS-Regional 3"/>
    <d v="2026-09-07T11:38:56"/>
    <d v="2026-09-07T11:40:06"/>
    <n v="69385161"/>
    <m/>
    <n v="146137147866"/>
    <s v="Kantor Desa Glagahombo"/>
    <s v="ODP-MGE-FR/046"/>
    <s v="WO063735475"/>
    <m/>
    <m/>
    <m/>
    <n v="110.24799350000001"/>
    <n v="-7.4611879999999999"/>
    <s v="|MN02816|MYIA-088780414762/POI/Yuni kis Ekowati/085641804497/glagahsetara010@gmail.com"/>
    <s v="MYIB_ASSISTANT"/>
    <m/>
    <m/>
    <m/>
    <m/>
    <m/>
    <m/>
    <m/>
    <m/>
    <s v="Management Janji"/>
    <s v="2026-09-10 15:00:00 | Nama Pic : IBU YUNI No Hp Pic : 085641804497 Jam Pemasangan : 08:00 - 12.00 Tanggal Pemasangan : SELASA 08 SEPTEMBER 2026 Info Tambahan : Hubungi pelanggan sebelum datang ke lokasi"/>
    <s v="FCC"/>
    <d v="2026-07-09T11:40:03"/>
    <d v="2026-09-10T15:00:00"/>
    <m/>
    <s v="SURVEY_NEW_MANJA"/>
    <s v="X"/>
    <s v="NO ADDON"/>
    <m/>
    <s v="MIE - SEND SURVEY"/>
    <s v="HSI Bisnis Basic Promo HUT RI PSB 70% - 50 Mbps"/>
    <s v="INDIBIZ"/>
    <m/>
    <m/>
    <d v="2026-09-10T15:00:00"/>
    <s v="2026-09-10 15:00:00 | Nama Pic : IBU YUNI No Hp Pic : 085641804497 Jam Pemasangan : 08:00 - 12.00 Tanggal Pemasangan : SELASA 08 SEPTEMBER 2026 Info Tambahan : Hubungi pelanggan sebelum datang ke lokasi"/>
    <m/>
    <m/>
    <m/>
    <e v="#NUM!"/>
    <e v="#NUM!"/>
    <x v="0"/>
    <x v="0"/>
  </r>
  <r>
    <n v="149"/>
    <n v="1002574588"/>
    <n v="3"/>
    <x v="7"/>
    <n v="5"/>
    <s v="MATARAM"/>
    <s v="SUMBAWA"/>
    <s v="MLK"/>
    <s v="REG"/>
    <s v="AO"/>
    <s v="NEW SALES"/>
    <m/>
    <s v="MIE - SEND SURVEY"/>
    <s v="RBS-Regional 3"/>
    <d v="2026-09-07T11:29:00"/>
    <d v="2026-09-10T09:30:06"/>
    <n v="69385138"/>
    <m/>
    <n v="172608206305"/>
    <s v="PT ALEPH MAKTUB LIFESTYLE"/>
    <s v="ODP-MLK-FAC/43"/>
    <s v="WO063962666"/>
    <m/>
    <m/>
    <m/>
    <n v="116.73837330000001"/>
    <n v="-8.9726975000000007"/>
    <s v="RBS|HSI|AO|ADE WIRASWATI|406290|82236016550|PT ALEPH MAKTUB LIFESTYLE|HSI BISNIS 50MBPS NETMONK"/>
    <s v="Amex"/>
    <m/>
    <m/>
    <m/>
    <m/>
    <m/>
    <m/>
    <m/>
    <m/>
    <s v="Management Janji"/>
    <s v="2026-09-11 08:00:00|Nama PIC : Bp Liu No Hp : 082236016550 (WA) No Alt : 082234816122 (WA) Tgl Pemasangan : 11 Sept 2026 Interval : Pagi / Siang Note : Hubungi pelanggan terlebih dahulu, terima  |40951378|MYDITA"/>
    <s v="FCC"/>
    <d v="2026-07-09T11:40:03"/>
    <d v="2026-09-11T08:00:00"/>
    <m/>
    <s v="SURVEY_NEW_MANJA"/>
    <s v="SUMBAWA BARAT"/>
    <s v="NETMONK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Liu No Hp : 082236016550 (WA) No Alt : 082234816122 (WA) Tgl Pemasangan : 11 Sept 2026 Interval : Pagi / Siang Note : Hubungi pelanggan terlebih dahulu, terima  |40951378|MYDITA"/>
    <m/>
    <m/>
    <m/>
    <e v="#NUM!"/>
    <e v="#NUM!"/>
    <x v="0"/>
    <x v="17"/>
  </r>
  <r>
    <n v="150"/>
    <n v="1002577951"/>
    <n v="3"/>
    <x v="6"/>
    <n v="5"/>
    <s v="MADURA"/>
    <s v="PAMEKASAN"/>
    <s v="PME"/>
    <s v="REG"/>
    <s v="AO"/>
    <s v="NEW SALES"/>
    <m/>
    <s v="QC MIA - INVALID QUALITY CONTROL MIA"/>
    <s v="RBS-Regional 3"/>
    <d v="2026-09-09T08:45:59"/>
    <d v="2026-09-09T19:24:10"/>
    <n v="69386533"/>
    <m/>
    <n v="152426928710"/>
    <s v="@arabb27 (Streaming Tiktok)"/>
    <s v="ODP-PME-FD/17"/>
    <m/>
    <m/>
    <m/>
    <m/>
    <n v="113.47756300371"/>
    <n v="-7.1603223036737704"/>
    <s v="|MN00213|/@arabb27 (Streaming Tiktok)/ZIDAN FARID/081336971419/arabrab771@gmail.com/HSI Bisnis Promo HUT Telkom (1:1) 100 Mbps (Rp 535.000) PSB Rp 150.000/"/>
    <s v="Sales Force DBS"/>
    <m/>
    <m/>
    <m/>
    <m/>
    <m/>
    <m/>
    <m/>
    <m/>
    <m/>
    <m/>
    <m/>
    <d v="2026-09-09T08:55:34"/>
    <m/>
    <m/>
    <s v="QC1"/>
    <s v="PAMEKASAN"/>
    <s v="NO ADDON"/>
    <m/>
    <s v="QC MIA - INVALID QUALITY CONTROL MIA - Foto Lokasi Instalasi Tidak Valid - tampak 2 lokasi berbeda, upload salah satu saja 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m/>
    <m/>
    <m/>
    <m/>
    <m/>
    <e v="#NUM!"/>
    <e v="#NUM!"/>
    <x v="0"/>
    <x v="10"/>
  </r>
  <r>
    <n v="151"/>
    <n v="1002579501"/>
    <n v="3"/>
    <x v="6"/>
    <n v="5"/>
    <s v="SBY UTARA"/>
    <s v="GRESIK"/>
    <s v="SDY"/>
    <s v="REG"/>
    <s v="AO"/>
    <s v="NEW SALES"/>
    <m/>
    <s v="QC MIA - INVALID QUALITY CONTROL MIA"/>
    <s v="RBS-Regional 3"/>
    <d v="2026-09-09T17:03:37"/>
    <d v="2026-09-10T09:31:40"/>
    <n v="69387173"/>
    <m/>
    <n v="152451212182"/>
    <s v="MESS TNI"/>
    <s v="ODP-SDY-FA/54"/>
    <m/>
    <m/>
    <m/>
    <m/>
    <n v="112.465695506575"/>
    <n v="-6.9464438029310802"/>
    <s v="|MC70134|/ALTHAF REYYUDHA-MESS TNI/089699814281/areyyudhaaj@gmail.com/HSI Bisnis Promo HUT Telkom (1:1) 75 Mbps (Rp 415.000) PSB Rp 150.000/-6.945165791298524, 112.46466553831382/Taman Teknologi Pertanian Gresik Kel. Sukodono, Kec. Panceng, Kabupaten Gres"/>
    <s v="Sales Force DBS"/>
    <m/>
    <m/>
    <m/>
    <m/>
    <m/>
    <m/>
    <m/>
    <m/>
    <m/>
    <m/>
    <m/>
    <d v="2026-09-09T17:10:02"/>
    <m/>
    <m/>
    <s v="QC1"/>
    <s v="GRESIK"/>
    <s v="NO ADDON"/>
    <m/>
    <s v="QC MIA - INVALID QUALITY CONTROL MIA - Tidak mengunggah Dokumen Usaha - upload dokumen NIB/SIUP/IUMK/SKU atas nama pribadi at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23"/>
  </r>
  <r>
    <n v="152"/>
    <n v="1002579322"/>
    <n v="3"/>
    <x v="7"/>
    <n v="5"/>
    <s v="MATARAM"/>
    <s v="LOMBOK TIMUR UTARA"/>
    <s v="SEL"/>
    <s v="REG"/>
    <s v="AO"/>
    <s v="NEW SALES"/>
    <m/>
    <s v="QC MIA - INVALID QUALITY CONTROL MIA"/>
    <s v="RBS-Regional 2"/>
    <d v="2026-09-09T16:03:56"/>
    <d v="2026-09-10T08:56:30"/>
    <n v="69387139"/>
    <n v="3763531167"/>
    <n v="172619203256"/>
    <s v="XIAOMI LOMBOK - PT PRIMA PESONA PRAKARSA"/>
    <s v="ODP-SEL-FAF/31"/>
    <m/>
    <m/>
    <m/>
    <m/>
    <n v="116.51919100000001"/>
    <n v="-8.6459259999999993"/>
    <s v="|MN00062|/Intan Kumala Dewi/081385865723/dl-rutinfinance@erajaya.com"/>
    <s v="B2B Partner Management (PM)"/>
    <m/>
    <m/>
    <m/>
    <m/>
    <m/>
    <m/>
    <m/>
    <m/>
    <m/>
    <m/>
    <m/>
    <d v="2026-09-09T16:10:37"/>
    <m/>
    <m/>
    <s v="QC1"/>
    <s v="LOMBOK TIMUR"/>
    <s v="NO ADDON"/>
    <m/>
    <s v="QC MIA - INVALID QUALITY CONTROL MIA - Upload Kartu Identitas Tidak Sesuai - upload KTP fisik aslinya 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20"/>
  </r>
  <r>
    <n v="153"/>
    <n v="1002578110"/>
    <n v="3"/>
    <x v="1"/>
    <n v="5"/>
    <s v="PASURUAN"/>
    <s v="LUMAJANG"/>
    <s v="PII"/>
    <s v="REG"/>
    <s v="AO"/>
    <s v="NEW SALES"/>
    <m/>
    <s v="QC MIA - INVALID QUALITY CONTROL MIA"/>
    <s v="RBS-Regional 3"/>
    <d v="2026-09-09T09:40:01"/>
    <d v="2026-09-09T16:44:21"/>
    <n v="69386577"/>
    <m/>
    <n v="152542208154"/>
    <s v="ANDI WILLY PJTKI 88 COMPANY"/>
    <s v="ODP-PII-FG/63"/>
    <m/>
    <m/>
    <m/>
    <m/>
    <n v="112.989153"/>
    <n v="-8.2726506000000004"/>
    <s v="|MN02545|/CP PAK ANDIK UTOMO/081333882368/andikwiliam@gmail.com"/>
    <s v="Sales Profesional"/>
    <m/>
    <m/>
    <m/>
    <m/>
    <m/>
    <m/>
    <m/>
    <m/>
    <m/>
    <m/>
    <m/>
    <d v="2026-09-09T09:55:15"/>
    <m/>
    <m/>
    <s v="QC1"/>
    <s v="X"/>
    <s v="NO ADDON"/>
    <m/>
    <s v="QC MIA - INVALID QUALITY CONTROL MIA - Tidak mengunggah Dokumen Usaha - upload dokumen NIB/NPWP/SIUP/IUMK/SKU atas nama PIC/U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27"/>
  </r>
  <r>
    <n v="154"/>
    <n v="1002579098"/>
    <n v="3"/>
    <x v="0"/>
    <n v="4"/>
    <s v="SOLO"/>
    <s v="INNER - SOLO JATENG TIMUR"/>
    <s v="SLO"/>
    <s v="REG"/>
    <s v="AO"/>
    <s v="NEW SALES"/>
    <m/>
    <s v="QC MIA - INVALID QUALITY CONTROL MIA"/>
    <s v="RBS-Regional 3"/>
    <d v="2026-09-09T14:55:05"/>
    <d v="2026-09-09T16:11:21"/>
    <n v="69387055"/>
    <m/>
    <n v="146527612049"/>
    <s v="PT KEBAKKRAMAT ELANG PERKASA  (RUMAH DINAS AN. HANDOKO TEDJA)"/>
    <s v="ODP-SLO-FK/031"/>
    <m/>
    <m/>
    <m/>
    <m/>
    <n v="110.8046676"/>
    <n v="-7.6091734000000004"/>
    <s v="AMRBS;820063/ANETTA NIMASAYU//TREG4SOLO/Ahmad Wahyudi 0851-5663-7226 atau  0271-821491/ga.kkepg@gmail.com/PSB 1S HSI BISNIS 150 mbps ABODEMEN 819.000 PLUS PPN"/>
    <s v="Account Manager"/>
    <m/>
    <m/>
    <m/>
    <m/>
    <m/>
    <m/>
    <m/>
    <m/>
    <m/>
    <m/>
    <m/>
    <d v="2026-09-09T15:09:55"/>
    <m/>
    <m/>
    <s v="QC1"/>
    <s v="X"/>
    <s v="NO ADDON"/>
    <m/>
    <s v="QC MIA - INVALID QUALITY CONTROL MIA - Indikasi Foto Diambil dari Google Maps - mohon upload lokasi langsung, tidak dari goo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155"/>
    <n v="1002577067"/>
    <n v="3"/>
    <x v="6"/>
    <n v="5"/>
    <s v="MADURA"/>
    <s v="BANGKALAN"/>
    <s v="BKL"/>
    <s v="REG"/>
    <s v="AO"/>
    <s v="NEW SALES"/>
    <m/>
    <s v="QC MIA - INVALID QUALITY CONTROL MIA"/>
    <s v="RBS-Regional 3"/>
    <d v="2026-09-08T14:06:01"/>
    <d v="2026-09-09T16:47:07"/>
    <n v="69386133"/>
    <m/>
    <n v="152435910348"/>
    <s v="TOKO BAROKAH PADI"/>
    <s v="ODP-BKL-FBC/23"/>
    <m/>
    <m/>
    <m/>
    <m/>
    <n v="112.703694029292"/>
    <n v="-7.04341277816164"/>
    <s v="|MN02601|/TOKO BAROKAH PADI/FITRIANI/082331153000/082334130000/fitrianinasib@gmail.com/HSI Bisnis Promo HUT Telkom (1:1) 50 Mbps (Rp 355.000) PSB Rp 150.000/"/>
    <s v="Sales Force DBS"/>
    <m/>
    <m/>
    <m/>
    <m/>
    <m/>
    <m/>
    <m/>
    <m/>
    <m/>
    <m/>
    <m/>
    <d v="2026-08-09T14:25:36"/>
    <m/>
    <m/>
    <s v="QC1"/>
    <s v="X"/>
    <s v="NO ADDON"/>
    <m/>
    <s v="QC MIA - INVALID QUALITY CONTROL MIA - Foto Lokasi Instalasi Tidak Valid - upload foto lokasi tanpa editan nama usah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m/>
    <m/>
    <m/>
    <m/>
    <m/>
    <e v="#NUM!"/>
    <e v="#NUM!"/>
    <x v="0"/>
    <x v="10"/>
  </r>
  <r>
    <n v="156"/>
    <n v="1002568753"/>
    <n v="3"/>
    <x v="7"/>
    <n v="5"/>
    <s v="MATARAM"/>
    <s v="SUMBAWA"/>
    <s v="TLW"/>
    <s v="REG"/>
    <s v="AO"/>
    <s v="NEW SALES"/>
    <m/>
    <s v="QC MIA - INVALID QUALITY CONTROL MIA"/>
    <s v="RBS-Regional 3"/>
    <d v="2026-09-03T08:43:07"/>
    <d v="2026-09-09T17:52:17"/>
    <n v="69382753"/>
    <m/>
    <n v="172610203605"/>
    <s v="HOMESTAY DOKTER"/>
    <s v="ODP-TLW-FB/65"/>
    <m/>
    <m/>
    <m/>
    <m/>
    <n v="116.850988"/>
    <n v="-8.734769"/>
    <s v="RBS HSI | ADE WIRASWATI | 406290 | TREG 3 | HOMESTAY DOKTER | BP IDA BAGUS MANUBAWA PEMARON | 085947006101 | HSI BISNIS BASIC 50 MBPS"/>
    <s v="Amex"/>
    <m/>
    <m/>
    <m/>
    <m/>
    <m/>
    <m/>
    <m/>
    <m/>
    <m/>
    <m/>
    <m/>
    <d v="2026-03-09T08:55:05"/>
    <m/>
    <m/>
    <s v="QC1"/>
    <s v="SUMBAWA BARAT"/>
    <s v="NO ADDON"/>
    <m/>
    <s v="QC MIA - INVALID QUALITY CONTROL MIA - Foto Dokumen Usaha Tidak Valid - Mohon upload dokumen NIB/SIUP/NPWP a.n usaha yang men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17"/>
  </r>
  <r>
    <n v="157"/>
    <n v="1002568709"/>
    <n v="3"/>
    <x v="4"/>
    <n v="5"/>
    <s v="SINGARJA"/>
    <s v="TABANAN"/>
    <s v="TBN"/>
    <s v="REG"/>
    <s v="AO"/>
    <s v="NEW SALES"/>
    <m/>
    <s v="QC MIA - INVALID QUALITY CONTROL MIA"/>
    <s v="RBS-Regional 3"/>
    <d v="2026-09-03T08:33:24"/>
    <d v="2026-09-03T09:14:11"/>
    <n v="69382703"/>
    <m/>
    <n v="172413244716"/>
    <s v="CV. KONTRAKTOR"/>
    <s v="ODP-TBN-FAU/04"/>
    <m/>
    <m/>
    <m/>
    <m/>
    <n v="115.143073"/>
    <n v="-8.5688189999999995"/>
    <s v="|MN02364|/PIC DWI PRIYO JATMIKO/087726675737/diajengnastiti39@gmail.com"/>
    <s v="Sales Force DBS"/>
    <m/>
    <m/>
    <m/>
    <m/>
    <m/>
    <m/>
    <m/>
    <m/>
    <m/>
    <m/>
    <m/>
    <d v="2026-03-09T08:40:02"/>
    <m/>
    <m/>
    <s v="QC1"/>
    <s v="TABANAN"/>
    <s v="OCA"/>
    <m/>
    <s v="QC MIA - INVALID QUALITY CONTROL MIA - Foto Dokumen Usaha Tidak Valid - Mohon upload dokumen atas nama CVny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4"/>
  </r>
  <r>
    <n v="158"/>
    <n v="1002570552"/>
    <n v="3"/>
    <x v="3"/>
    <n v="4"/>
    <s v="PURWOKERTO"/>
    <s v="PURWOKERTO"/>
    <s v="CLO"/>
    <s v="REG"/>
    <s v="AO"/>
    <s v="NEW SALES"/>
    <m/>
    <s v="QC MIA - INVALID QUALITY CONTROL MIA"/>
    <s v="RBS-Regional 3"/>
    <d v="2026-09-03T16:59:04"/>
    <d v="2026-09-09T17:39:06"/>
    <n v="69383438"/>
    <m/>
    <n v="146388101172"/>
    <s v="GMEDIA - IRHAM"/>
    <s v="ODP-CLO-FB/049"/>
    <m/>
    <m/>
    <m/>
    <m/>
    <n v="109.135374"/>
    <n v="-7.3749010000000004"/>
    <s v="AMRBS/965966/DINA MENTARI/R3/YOGYAKARTA/PSB HSI BISNIS 1S 50 MBPS PROMO HUT TELKOM 1:1/Aldi Prabowo/+6282324686834/+6287738220721/finance.jogja@gmedia.id"/>
    <s v="Account Manager"/>
    <m/>
    <m/>
    <m/>
    <m/>
    <m/>
    <m/>
    <m/>
    <m/>
    <m/>
    <m/>
    <m/>
    <d v="2026-03-09T17:10:22"/>
    <m/>
    <m/>
    <s v="QC1"/>
    <s v="AJIBARANG"/>
    <s v="NO ADDON"/>
    <m/>
    <s v="QC MIA - INVALID QUALITY CONTROL MIA - Foto Dokumen Usaha Tidak Valid - upload dokumen NPWP/SIUP/NIB atas nama usahanya yg se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159"/>
    <n v="1002566538"/>
    <n v="3"/>
    <x v="3"/>
    <n v="4"/>
    <s v="YOGYAKARTA"/>
    <s v="INNER - YOGYA JATENG SELATAN"/>
    <s v="KEN"/>
    <s v="REG"/>
    <s v="AO"/>
    <s v="NEW SALES"/>
    <m/>
    <s v="QC MIA - INVALID QUALITY CONTROL MIA"/>
    <s v="RBS-Regional 3"/>
    <d v="2026-09-01T23:10:21"/>
    <d v="2026-09-09T17:40:52"/>
    <n v="69381894"/>
    <m/>
    <n v="146130138736"/>
    <s v="Warung Sembako Nur"/>
    <s v="ODP-KEN-FGM/029"/>
    <m/>
    <m/>
    <m/>
    <m/>
    <n v="110.433431469799"/>
    <n v="-7.7632600050565603"/>
    <s v="AMRBS/406656/AFIFAH NUR NOVAYANTI PUTRI/R3/YOGYAKARTA/PSB HSI BISNIS 1S 50 MBPS PROMO HUT TELKOM 1:1/Sukarsih/08179341500/blessed.idshop@gmail.com"/>
    <s v="Amex"/>
    <m/>
    <m/>
    <m/>
    <m/>
    <m/>
    <m/>
    <m/>
    <m/>
    <m/>
    <m/>
    <m/>
    <d v="2026-01-09T23:25:08"/>
    <m/>
    <m/>
    <s v="QC1"/>
    <s v="KENTUNGAN"/>
    <s v="NO ADDON"/>
    <m/>
    <s v="QC MIA - INVALID QUALITY CONTROL MIA - Foto Lokasi Instalasi Tidak Valid - upload lokasi tampak depan menyeluruh dan dokumen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160"/>
    <n v="1002578662"/>
    <n v="3"/>
    <x v="1"/>
    <n v="5"/>
    <s v="PASURUAN"/>
    <s v="LUMAJANG"/>
    <s v="LMJ"/>
    <s v="REG"/>
    <s v="AO"/>
    <s v="NEW SALES"/>
    <s v="1P INET"/>
    <s v="MIA - INVALID SURVEY"/>
    <s v="RBS-Regional 3"/>
    <d v="2026-09-09T12:53:56"/>
    <d v="2026-09-09T18:41:09"/>
    <n v="69386856"/>
    <m/>
    <n v="152504261603"/>
    <s v="PT KUANTAR GROUP INDONESIA"/>
    <s v="ODP-LMJ-F02/07 FCL/F02/01.07"/>
    <s v="WO063909715"/>
    <m/>
    <m/>
    <m/>
    <n v="113.2412351"/>
    <n v="-8.1620050000000006"/>
    <s v="|MN02627|MYIA-092778431566/POI/NURUL YAQIN/082330220470/khafid.ikhtiar@gmail.com"/>
    <s v="MYIB_ASSISTANT"/>
    <m/>
    <m/>
    <m/>
    <m/>
    <m/>
    <m/>
    <m/>
    <m/>
    <s v="Management Janji"/>
    <s v="2026-09-10 11:00:00 | Jam Pemasangan : pagi siang  Tanggal Pemasangan : 10 September 2026 Note : Mohon Hub Pelanggan dulu sebelum ke lokasi, terima kasih."/>
    <s v="FCC"/>
    <d v="2026-09-09T12:54:54"/>
    <d v="2026-09-10T11:00:00"/>
    <m/>
    <s v="SURVEY_NEW_MANJA"/>
    <s v="LUMAJANG"/>
    <s v="NO ADDON"/>
    <m/>
    <s v="MIE - INVALID SURVEY - Pelanggan RNA"/>
    <s v="HSI Bisnis Promo HUT RI PSB 70% - 75 Mbps"/>
    <s v="INDIBIZ"/>
    <m/>
    <m/>
    <d v="2026-09-10T11:00:00"/>
    <s v="2026-09-10 11:00:00 | Jam Pemasangan : pagi siang  Tanggal Pemasangan : 10 September 2026 Note : Mohon Hub Pelanggan dulu sebelum ke lokasi, terima kasih."/>
    <m/>
    <m/>
    <m/>
    <e v="#NUM!"/>
    <e v="#NUM!"/>
    <x v="0"/>
    <x v="27"/>
  </r>
  <r>
    <n v="161"/>
    <n v="1002578218"/>
    <n v="3"/>
    <x v="6"/>
    <n v="5"/>
    <s v="MADURA"/>
    <s v="BANGKALAN"/>
    <s v="OMB"/>
    <s v="REG"/>
    <s v="AO"/>
    <s v="NEW SALES"/>
    <s v="1P INET"/>
    <s v="MIA - INVALID SURVEY"/>
    <s v="RBS-Regional 3"/>
    <d v="2026-09-09T10:08:56"/>
    <d v="2026-09-09T21:26:22"/>
    <n v="69386641"/>
    <m/>
    <n v="152438209048"/>
    <s v="TOKO RIZQUNA"/>
    <s v="ODP-OMB-FC/12 FC/D04/12.01"/>
    <s v="WO063891295"/>
    <m/>
    <m/>
    <m/>
    <n v="113.386967293918"/>
    <n v="-6.9795044555974401"/>
    <s v="MD|MYDB-20260907268242|DN00001/MN02006|TOKO RIZQUNA|087868622923"/>
    <s v="MYDIGIBIZPARTNER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10:01"/>
    <d v="2026-09-10T08:00:00"/>
    <m/>
    <s v="SURVEY_NEW_MANJA"/>
    <s v="X"/>
    <s v="NO ADDON"/>
    <m/>
    <s v="MIE - INVALID SURVEY - Kendala Jalur/Rute Tarikan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m/>
    <m/>
    <m/>
    <e v="#NUM!"/>
    <e v="#NUM!"/>
    <x v="0"/>
    <x v="10"/>
  </r>
  <r>
    <n v="162"/>
    <n v="1002579119"/>
    <n v="3"/>
    <x v="6"/>
    <n v="5"/>
    <s v="MADURA"/>
    <s v="PAMEKASAN"/>
    <s v="PME"/>
    <s v="REG"/>
    <s v="AO"/>
    <s v="NEW SALES"/>
    <s v="1P INET"/>
    <s v="MIA - INVALID SURVEY"/>
    <s v="RBS-Regional 3"/>
    <d v="2026-09-09T14:56:57"/>
    <d v="2026-09-09T21:27:03"/>
    <n v="69387056"/>
    <m/>
    <n v="152426928724"/>
    <s v="PR.CLASSY"/>
    <s v="ODP-PME-FBM/05 FBM/D01/05.01"/>
    <s v="WO063923709"/>
    <m/>
    <m/>
    <m/>
    <n v="113.49669849999999"/>
    <n v="-7.1372175999999996"/>
    <s v="MD|MYDB-20260908268315|DN00001/MN00558|PR.CLASSY|087871898971"/>
    <s v="MYDIGIBIZPARTNER"/>
    <m/>
    <m/>
    <m/>
    <m/>
    <m/>
    <m/>
    <m/>
    <m/>
    <s v="Management Janji"/>
    <s v="2026-09-10 11:00:00 | Nama PIC:  bp ega No HP: 087871898971 Alt: Tanggal: 10/9/2026 Jam Pasang: Siang Note: Hubungi sebelum ke lokasi, terimakasih.  "/>
    <s v="FCC"/>
    <d v="2026-09-09T15:09:55"/>
    <d v="2026-09-10T11:00:00"/>
    <m/>
    <s v="SURVEY_NEW_MANJA"/>
    <s v="PAMEKASAN"/>
    <s v="NO ADDON"/>
    <m/>
    <s v="MIE - INVALID SURVEY - Kendala Jalur/Rute Tarikan"/>
    <s v="HSI Bisnis Khusus Winback PSB 70% - 150 Mbps"/>
    <s v="INDIBIZ"/>
    <m/>
    <m/>
    <d v="2026-09-10T11:00:00"/>
    <s v="2026-09-10 11:00:00 | Nama PIC:  bp ega No HP: 087871898971 Alt: Tanggal: 10/9/2026 Jam Pasang: Siang Note: Hubungi sebelum ke lokasi, terimakasih.  "/>
    <m/>
    <m/>
    <m/>
    <e v="#NUM!"/>
    <e v="#NUM!"/>
    <x v="0"/>
    <x v="10"/>
  </r>
  <r>
    <n v="163"/>
    <n v="1002577862"/>
    <n v="3"/>
    <x v="6"/>
    <n v="5"/>
    <s v="SBY UTARA"/>
    <s v="TANDES"/>
    <s v="KNN"/>
    <s v="REG"/>
    <s v="AO"/>
    <s v="NEW SALES"/>
    <s v="1P INET"/>
    <s v="MIA - INVALID SURVEY"/>
    <s v="RBS-Regional 3"/>
    <d v="2026-09-09T07:50:57"/>
    <d v="2026-09-09T11:53:58"/>
    <n v="69386490"/>
    <m/>
    <n v="152412249200"/>
    <s v="Kim baby shop"/>
    <s v="ODP-TDS-FDZ/36 FDZ/D06/36.01"/>
    <s v="WO063880014"/>
    <m/>
    <m/>
    <m/>
    <n v="112.642276"/>
    <n v="-7.2783680000000004"/>
    <s v="|MN02580|MYIA-053635168821/POI/liongnarto Nurdi pangestu/08175081755/lnurdi@gmail.com"/>
    <s v="MYIB_ASSISTANT"/>
    <m/>
    <m/>
    <m/>
    <m/>
    <m/>
    <m/>
    <m/>
    <m/>
    <s v="Management Janji"/>
    <s v="2026-09-13 08:00:00 | Tanggal pemasangan : 09/09/2026 Jam pemasangan : 08.00 - 12.00 Info Tambahan : Hubungi pelanggan dulu sebelum ke Lokai terima kasih."/>
    <s v="FCC"/>
    <d v="2026-09-09T07:54:53"/>
    <d v="2026-09-13T08:00:00"/>
    <m/>
    <s v="SURVEY_NEW_MANJA"/>
    <s v="KANDANGAN"/>
    <s v="NO ADDON"/>
    <m/>
    <s v="MIE - INVALID SURVEY - Kendala Perizinan/IKR-IKG"/>
    <s v="HSI Bisnis Promo HUT RI PSB 70% - 75 Mbps"/>
    <s v="INDIBIZ"/>
    <m/>
    <m/>
    <d v="2026-09-13T08:00:00"/>
    <s v="2026-09-13 08:00:00 | Tanggal pemasangan : 09/09/2026 Jam pemasangan : 08.00 - 12.00 Info Tambahan : Hubungi pelanggan dulu sebelum ke Lokai terima kasih."/>
    <m/>
    <m/>
    <m/>
    <e v="#NUM!"/>
    <e v="#NUM!"/>
    <x v="0"/>
    <x v="22"/>
  </r>
  <r>
    <n v="164"/>
    <n v="1002576957"/>
    <n v="3"/>
    <x v="6"/>
    <n v="5"/>
    <s v="SBY UTARA"/>
    <s v="KENJERAN"/>
    <s v="KJR"/>
    <s v="REG"/>
    <s v="AO"/>
    <s v="NEW SALES"/>
    <s v="1P INET"/>
    <s v="MIA - INVALID SURVEY"/>
    <s v="RBS-Regional 3"/>
    <d v="2026-09-08T13:29:56"/>
    <d v="2026-09-08T21:36:15"/>
    <n v="69386085"/>
    <m/>
    <n v="152407282324"/>
    <s v="Ryse Performance Lab"/>
    <s v="ODP-MYR-FEY/21"/>
    <s v="WO063836389"/>
    <m/>
    <m/>
    <m/>
    <n v="112.7982543"/>
    <n v="-7.2505226999999897"/>
    <s v="|MN01401|MYIA-083548791628/POI/EKA NOVI PUSPITASARI/089616728331/ryse.experience26@gmail.com"/>
    <s v="MYIB_ASSISTANT"/>
    <m/>
    <m/>
    <m/>
    <m/>
    <m/>
    <m/>
    <m/>
    <m/>
    <s v="Management Janji"/>
    <s v="2026-09-09 11:00:00 | Nama PIC : ibu novi No HP : 089616728331 Alt :  M Janji : (RABU/9/SEPTEMBER/2026) jam Pasang : 09:00 Note : hubungi pelanggan jika ingin kelokasi"/>
    <s v="FCC"/>
    <d v="2026-08-09T13:39:52"/>
    <d v="2026-09-09T11:00:00"/>
    <m/>
    <s v="SURVEY_NEW_MANJA"/>
    <s v="KENJERAN"/>
    <s v="NO ADDON"/>
    <m/>
    <s v="MIE - INVALID SURVEY - Kendala Jalur/Rute Tarikan"/>
    <s v="HSI Bisnis Promo HUT RI PSB 70% - 100 Mbps"/>
    <s v="INDIBIZ"/>
    <m/>
    <m/>
    <d v="2026-09-09T11:00:00"/>
    <s v="2026-09-09 11:00:00 | Nama PIC : ibu novi No HP : 089616728331 Alt :  M Janji : (RABU/9/SEPTEMBER/2026) jam Pasang : 09:00 Note : hubungi pelanggan jika ingin kelokasi"/>
    <m/>
    <m/>
    <m/>
    <e v="#NUM!"/>
    <e v="#NUM!"/>
    <x v="0"/>
    <x v="22"/>
  </r>
  <r>
    <n v="165"/>
    <n v="1002576138"/>
    <n v="3"/>
    <x v="6"/>
    <n v="5"/>
    <s v="SBY UTARA"/>
    <s v="GRESIK"/>
    <s v="KDE"/>
    <s v="REG"/>
    <s v="AO"/>
    <s v="NEW SALES"/>
    <m/>
    <s v="MIA - INVALID SURVEY"/>
    <s v="RBS-Regional 3"/>
    <d v="2026-09-08T08:48:09"/>
    <d v="2026-09-09T10:43:15"/>
    <n v="69385714"/>
    <m/>
    <n v="152442202399"/>
    <s v="CV. Berkat Alam Indonesia"/>
    <s v="ODP-KDE-FAD/72"/>
    <s v="WO063820526"/>
    <m/>
    <m/>
    <m/>
    <n v="112.5637943"/>
    <n v="-7.2846428999999997"/>
    <s v="|MC70134|/LIDIAWATI-CV. Berkat Alam Indonesia/Lidia 081220259076 - Lik Djiang 082233607258/berkatalam.kasir@gmail.com/HSI Bisnis (1:1) 50 Mbps (Rp 439.000) PSB Rp 150.000/PH78+RFQ Domas, Gresik Regency, East Java"/>
    <s v="Sales Force DBS"/>
    <m/>
    <m/>
    <m/>
    <m/>
    <m/>
    <m/>
    <m/>
    <m/>
    <s v="Management Janji"/>
    <s v="2026-09-10 11:00:00|Jam Pemasangan : 08:00 - 12.00 Tanggal Pemasangan : RABU 08 SEPTEMBER 2026 Info Tambahan : Hubungi pelanggan sebelum datang ke lokasi|40000798|MYDITA"/>
    <s v="FCC"/>
    <d v="2026-08-09T08:54:56"/>
    <d v="2026-09-10T11:00:00"/>
    <m/>
    <s v="SURVEY_NEW_MANJA"/>
    <s v="NON-HERO GRESIK"/>
    <s v="NO ADDON"/>
    <m/>
    <s v="MIE - INVALID SURVEY - Tidak Ada ODP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0T11:00:00"/>
    <s v="2026-09-10 11:00:00|Jam Pemasangan : 08:00 - 12.00 Tanggal Pemasangan : RABU 08 SEPTEMBER 2026 Info Tambahan : Hubungi pelanggan sebelum datang ke lokasi|40000798|MYDITA"/>
    <m/>
    <m/>
    <m/>
    <e v="#NUM!"/>
    <e v="#NUM!"/>
    <x v="0"/>
    <x v="23"/>
  </r>
  <r>
    <n v="166"/>
    <n v="1002576206"/>
    <n v="3"/>
    <x v="0"/>
    <n v="4"/>
    <s v="SOLO"/>
    <s v="INNER - SOLO JATENG TIMUR"/>
    <s v="KRT"/>
    <s v="REG"/>
    <s v="AO"/>
    <s v="NEW SALES"/>
    <m/>
    <s v="MIA - INVALID SURVEY"/>
    <s v="RBS-Regional 3"/>
    <d v="2026-09-08T09:08:55"/>
    <d v="2026-09-09T08:38:43"/>
    <n v="69385765"/>
    <m/>
    <n v="142505404340"/>
    <s v="Crocs Solo Paragon"/>
    <s v="ODP-KRT-FED/010"/>
    <s v="WO063861477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09 15:00:00|telp :08990794495 Waktu pemasangan : 9 September 2026 Info Tabaha : Hubungi pelanggan dulu sebelum ke lokasi|40000802|MYDITA"/>
    <s v="FCC"/>
    <d v="2026-08-09T09:10:40"/>
    <d v="2026-09-09T15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elp :08990794495 Waktu pemasangan : 9 September 2026 Info Tabaha : Hubungi pelanggan dulu sebelum ke lokasi|40000802|MYDITA"/>
    <m/>
    <m/>
    <m/>
    <e v="#NUM!"/>
    <e v="#NUM!"/>
    <x v="0"/>
    <x v="0"/>
  </r>
  <r>
    <n v="167"/>
    <n v="1002577362"/>
    <n v="3"/>
    <x v="6"/>
    <n v="5"/>
    <s v="SBY UTARA"/>
    <s v="GRESIK"/>
    <s v="CRM"/>
    <s v="REG"/>
    <s v="AO"/>
    <s v="NEW SALES"/>
    <s v="1P INET"/>
    <s v="MIA - INVALID SURVEY"/>
    <s v="RBS-Regional 3"/>
    <d v="2026-09-08T15:20:56"/>
    <d v="2026-09-09T15:43:15"/>
    <n v="69386287"/>
    <m/>
    <n v="152446246376"/>
    <s v="Pramudya Kitchen"/>
    <s v="ODP-CRM-FAD/02 FAD/D01/02.01"/>
    <s v="WO063850324"/>
    <m/>
    <m/>
    <m/>
    <n v="112.6130725"/>
    <n v="-7.2555623999999996"/>
    <s v="MD|MYDB-20260908268298|DN00001/MN01273|Pramudya Kitchen|081231183009"/>
    <s v="MYDIGIBIZPARTNER"/>
    <m/>
    <m/>
    <m/>
    <m/>
    <m/>
    <m/>
    <m/>
    <m/>
    <s v="Management Janji"/>
    <s v="2026-09-11 08:00:00 | Nama Pic : bu nurhayati No Hp Pic : 0081231183009 No alt : - Jam Pemasangan : pagi  Tanggal Pemasangan : 9 September 2026"/>
    <s v="FCC"/>
    <d v="2026-08-09T15:25:28"/>
    <d v="2026-09-11T08:00:00"/>
    <m/>
    <s v="SURVEY_NEW_MANJA"/>
    <s v="NON-HERO GRESIK"/>
    <s v="NO ADDON"/>
    <m/>
    <s v="MIE - INVALID SURVEY - Kendala Jalur/Rute Tarikan"/>
    <s v="HSI Bisnis Promo HUT RI PSB 70% - 100 Mbps"/>
    <s v="INDIBIZ"/>
    <m/>
    <m/>
    <d v="2026-09-11T08:00:00"/>
    <s v="2026-09-11 08:00:00 | Nama Pic : bu nurhayati No Hp Pic : 0081231183009 No alt : - Jam Pemasangan : pagi  Tanggal Pemasangan : 9 September 2026"/>
    <m/>
    <m/>
    <m/>
    <e v="#NUM!"/>
    <e v="#NUM!"/>
    <x v="0"/>
    <x v="23"/>
  </r>
  <r>
    <n v="168"/>
    <n v="1002576866"/>
    <n v="3"/>
    <x v="1"/>
    <n v="5"/>
    <s v="PASURUAN"/>
    <s v="LUMAJANG"/>
    <s v="LMJ"/>
    <s v="REG"/>
    <s v="AO"/>
    <s v="NEW SALES"/>
    <s v="1P INET"/>
    <s v="MIA - INVALID SURVEY"/>
    <s v="RBS-Regional 3"/>
    <d v="2026-09-08T12:53:56"/>
    <d v="2026-09-08T19:51:17"/>
    <n v="69386032"/>
    <m/>
    <n v="152504261596"/>
    <s v="NICESO 334 LUMAJANG"/>
    <s v="ODP-LMJ-FC/80 FC/D08/80.01"/>
    <s v="WO063832075"/>
    <m/>
    <m/>
    <m/>
    <n v="113.22285186027599"/>
    <n v="-8.1371796046777298"/>
    <s v="|MN00613|MYIA-019536898991/POI/Jemi Kisroh /082310510505/jemilestari85@gmail.com"/>
    <s v="MYIB_ASSISTANT"/>
    <m/>
    <m/>
    <m/>
    <m/>
    <m/>
    <m/>
    <m/>
    <m/>
    <s v="Management Janji"/>
    <s v="2026-09-09 11:00:00 | Tanggal : 9 September 2026 Jam : siang Hubungi pelanggan sebelum ke lokasi  "/>
    <s v="FCC"/>
    <d v="2026-08-09T12:54:48"/>
    <d v="2026-09-09T11:00:00"/>
    <m/>
    <s v="SURVEY_NEW_MANJA"/>
    <s v="LUMAJANG"/>
    <s v="NO ADDON"/>
    <m/>
    <s v="MIE - INVALID SURVEY - Pelanggan RNA"/>
    <s v="HSI Bisnis Basic Promo HUT RI PSB 70% - 50 Mbps"/>
    <s v="INDIBIZ"/>
    <m/>
    <m/>
    <d v="2026-09-09T11:00:00"/>
    <s v="2026-09-09 11:00:00 | Tanggal : 9 September 2026 Jam : siang Hubungi pelanggan sebelum ke lokasi  "/>
    <m/>
    <m/>
    <m/>
    <e v="#NUM!"/>
    <e v="#NUM!"/>
    <x v="0"/>
    <x v="27"/>
  </r>
  <r>
    <n v="169"/>
    <n v="1002576303"/>
    <n v="3"/>
    <x v="1"/>
    <n v="5"/>
    <s v="PASURUAN"/>
    <s v="PROBOLINGGO"/>
    <s v="SKP"/>
    <s v="REG"/>
    <s v="AO"/>
    <s v="NEW SALES"/>
    <m/>
    <s v="MIA - INVALID SURVEY"/>
    <s v="RBS-Regional 3"/>
    <d v="2026-09-08T09:35:23"/>
    <d v="2026-09-08T16:09:14"/>
    <n v="69385807"/>
    <m/>
    <n v="152528204054"/>
    <s v="SHOWROOM BROMO"/>
    <s v="ODP-SKP-FJ/01"/>
    <s v="WO063832565"/>
    <m/>
    <m/>
    <m/>
    <n v="113.02749470000001"/>
    <n v="-7.9186547999999997"/>
    <s v="|MN00836|/SHOWROOM BROMO/WINBACK 2.0 HSI B2B (1:1) 50MBPS 355RB PSB DISC 70%//anggiagrisyandi@gmail.com/WINDARTO/82333204361"/>
    <s v="Sales Force DBS"/>
    <m/>
    <m/>
    <m/>
    <m/>
    <m/>
    <m/>
    <m/>
    <m/>
    <s v="Management Janji"/>
    <s v="2026-09-09 11:00:00|Nama PIC : Bp Riski No HP : 082333204361 No Alt : - M Janji : 09 Sept 2026 Jam Pasang : Pagi / Siang Note : hubungi pelanggan jika ingin kelokasi|40951378|MYDITA"/>
    <s v="FCC"/>
    <d v="2026-08-09T09:39:49"/>
    <d v="2026-09-09T11:00:00"/>
    <m/>
    <s v="SURVEY_NEW_MANJA"/>
    <s v="X"/>
    <s v="NO ADDON"/>
    <m/>
    <s v="MIE - INVALID SURVEY - ODP Full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Nama PIC : Bp Riski No HP : 082333204361 No Alt : - M Janji : 09 Sept 2026 Jam Pasang : Pagi / Siang Note : hubungi pelanggan jika ingin kelokasi|40951378|MYDITA"/>
    <m/>
    <m/>
    <m/>
    <e v="#NUM!"/>
    <e v="#NUM!"/>
    <x v="0"/>
    <x v="27"/>
  </r>
  <r>
    <n v="170"/>
    <n v="1002576314"/>
    <n v="3"/>
    <x v="6"/>
    <n v="5"/>
    <s v="SBY SELATAN"/>
    <s v="MANYAR"/>
    <s v="MYR"/>
    <s v="REG"/>
    <s v="AO"/>
    <s v="NEW SALES"/>
    <s v="1P INET"/>
    <s v="MIA - INVALID SURVEY"/>
    <s v="RBS-Regional 3"/>
    <d v="2026-09-08T09:38:56"/>
    <d v="2026-09-08T21:52:59"/>
    <n v="69385811"/>
    <m/>
    <n v="152303245897"/>
    <s v="SSB Mulyosari sby"/>
    <s v="ODP-MYR-FPL/11 FPL/D02/11.01"/>
    <s v="WO063812536"/>
    <m/>
    <m/>
    <m/>
    <n v="112.7952669"/>
    <n v="-7.2598053"/>
    <s v="MD|MYDB-20260907268225|DN00001/MN00442|SSB Mulyosari sby|081226336990"/>
    <s v="MYDIGIBIZPARTNER"/>
    <m/>
    <m/>
    <m/>
    <m/>
    <m/>
    <m/>
    <m/>
    <m/>
    <s v="Management Janji"/>
    <s v="2026-09-13 11:00:00 | Jam Pemasangan : 08:00 - 12.00 Tanggal Pemasangan : KAMIS 09 SEPTEMBER 2026 Info Tambahan : Hubungi pelanggan sebelum datang ke lokasi"/>
    <s v="FCC"/>
    <d v="2026-08-09T09:39:49"/>
    <d v="2026-09-13T11:00:00"/>
    <m/>
    <s v="SURVEY_NEW_MANJA"/>
    <s v="MANYAR"/>
    <s v="NO ADDON"/>
    <m/>
    <s v="MIE - INVALID SURVEY - Kendala Jalur/Rute Tarikan"/>
    <s v="HSI Bisnis Basic Promo HUT RI PSB 70% - 50 Mbps"/>
    <s v="INDIBIZ"/>
    <m/>
    <m/>
    <d v="2026-09-13T11:00:00"/>
    <s v="2026-09-13 11:00:00 | Jam Pemasangan : 08:00 - 12.00 Tanggal Pemasangan : KAMIS 09 SEPTEMBER 2026 Info Tambahan : Hubungi pelanggan sebelum datang ke lokasi"/>
    <m/>
    <m/>
    <m/>
    <e v="#NUM!"/>
    <e v="#NUM!"/>
    <x v="0"/>
    <x v="8"/>
  </r>
  <r>
    <n v="171"/>
    <n v="1002576682"/>
    <n v="3"/>
    <x v="6"/>
    <n v="5"/>
    <s v="MADURA"/>
    <s v="PAMEKASAN"/>
    <s v="SPK"/>
    <s v="REG"/>
    <s v="AO"/>
    <s v="NEW SALES"/>
    <s v="1P INET"/>
    <s v="MIA - INVALID SURVEY"/>
    <s v="RBS-Regional 3"/>
    <d v="2026-09-08T11:23:57"/>
    <d v="2026-09-08T21:33:41"/>
    <n v="69385953"/>
    <m/>
    <n v="152455900437"/>
    <s v="BUMDes Pagerungan Jaya"/>
    <s v="ODP-SPK-FA/23 FA/D02/23.01"/>
    <s v="WO063823508"/>
    <m/>
    <m/>
    <m/>
    <n v="115.708756741466"/>
    <n v="-7.0008612327855202"/>
    <s v="MD|MYIB-069251594419|SYSTEM|BUMDES PAGERUNGAN JAYA|082132143271"/>
    <s v="LPC_EBIS"/>
    <m/>
    <m/>
    <m/>
    <m/>
    <m/>
    <m/>
    <m/>
    <m/>
    <s v="Management Janji"/>
    <s v="2026-09-09 08:00:00 | Nama : bapa husin No HP : 082132143271 No Alternatif : M Janji : 09/09/2026 Jam Pasang : Pagi NoteÃ‚Â :  Hubungi terlebih dahulu sebelum ke lokasi "/>
    <s v="FCC"/>
    <d v="2026-08-09T11:25:22"/>
    <d v="2026-09-09T08:00:00"/>
    <m/>
    <s v="SURVEY_NEW_MANJA"/>
    <s v="X"/>
    <s v="NO ADDON"/>
    <m/>
    <s v="MIE - INVALID SURVEY - Kendala Jalur/Rute Tarikan"/>
    <s v="HSI Bisnis Promo HUT RI PSB 70% - 300 Mbps"/>
    <s v="INDIBIZ"/>
    <m/>
    <m/>
    <d v="2026-09-09T08:00:00"/>
    <s v="2026-09-09 08:00:00 | Nama : bapa husin No HP : 082132143271 No Alternatif : M Janji : 09/09/2026 Jam Pasang : Pagi NoteÃ‚Â :  Hubungi terlebih dahulu sebelum ke lokasi "/>
    <m/>
    <m/>
    <m/>
    <e v="#NUM!"/>
    <e v="#NUM!"/>
    <x v="0"/>
    <x v="10"/>
  </r>
  <r>
    <n v="172"/>
    <n v="1002575467"/>
    <n v="3"/>
    <x v="6"/>
    <n v="5"/>
    <s v="SBY UTARA"/>
    <s v="TANDES"/>
    <s v="KLN"/>
    <s v="REG"/>
    <s v="AO"/>
    <s v="NEW SALES"/>
    <s v="1P INET"/>
    <s v="MIA - INVALID SURVEY"/>
    <s v="RBS-Regional 3"/>
    <d v="2026-09-07T15:20:56"/>
    <d v="2026-09-08T09:38:48"/>
    <n v="69385434"/>
    <m/>
    <n v="152418251961"/>
    <s v="PT.JELAJAH SMART TEKNOLOGI CC SPX Osowilangon"/>
    <s v="ODP-TDS-FBV/02 FBV/D01/02.01"/>
    <s v="WO063768803"/>
    <m/>
    <m/>
    <m/>
    <n v="112.660102870033"/>
    <n v="-7.22289995486069"/>
    <s v="|MB00450|MYIA-014258752029/POI/Muhammad Fadhlan/085157955964/admin@artha.net.id"/>
    <s v="MYIB_ASSISTANT"/>
    <m/>
    <m/>
    <m/>
    <m/>
    <m/>
    <m/>
    <m/>
    <m/>
    <s v="Management Janji"/>
    <s v="2026-09-09 11:00:00 | M Janji : (08/09/2026) jam Pasang : 09:00 Note : hubungi pelanggan jika ingin kelokasi"/>
    <s v="FCC"/>
    <d v="2026-07-09T15:25:34"/>
    <d v="2026-09-09T11:00:00"/>
    <m/>
    <s v="SURVEY_NEW_MANJA"/>
    <s v="KEBALEN"/>
    <s v="NO ADDON"/>
    <m/>
    <s v="MIE - INVALID SURVEY - Kendala Perizinan/IKR-IKG"/>
    <s v="HSI Bisnis PSB 70% - 200 Mbps"/>
    <s v="INDIBIZ"/>
    <m/>
    <m/>
    <d v="2026-09-09T11:00:00"/>
    <s v="2026-09-09 11:00:00 | M Janji : (08/09/2026) jam Pasang : 09:00 Note : hubungi pelanggan jika ingin kelokasi"/>
    <m/>
    <m/>
    <m/>
    <e v="#NUM!"/>
    <e v="#NUM!"/>
    <x v="0"/>
    <x v="22"/>
  </r>
  <r>
    <n v="173"/>
    <n v="1002573666"/>
    <n v="3"/>
    <x v="6"/>
    <n v="5"/>
    <s v="MADURA"/>
    <s v="BANGKALAN"/>
    <s v="KPP"/>
    <s v="REG"/>
    <s v="AO"/>
    <s v="NEW SALES"/>
    <s v="1P INET"/>
    <s v="MIA - INVALID SURVEY"/>
    <s v="RBS-Regional 3"/>
    <d v="2026-09-06T15:35:57"/>
    <d v="2026-09-07T09:58:14"/>
    <n v="69384822"/>
    <m/>
    <n v="152437905758"/>
    <s v="TOKO AGEN TAMAM"/>
    <s v="ODP-KPP-FG/38 FG/D04/38.01"/>
    <s v="WO063692207"/>
    <m/>
    <m/>
    <m/>
    <n v="113.39048467576499"/>
    <n v="-6.9154976073020702"/>
    <s v="MD|MYDB-20260906268130|DB10005/MB10113|TOKO AGEN TAMAM|087897284033"/>
    <s v="MYDIGIBIZPARTNER"/>
    <m/>
    <m/>
    <m/>
    <m/>
    <m/>
    <m/>
    <m/>
    <m/>
    <s v="Management Janji"/>
    <s v="2026-09-07 15:00:00 | Tanggal pemasangan : 06 SEPTEMBER JULI 2026 Jam pemasangan : pagi/siang Info Tambahan : Hubungi pelanggan dulu sebelum ke lokasi terima kasih"/>
    <s v="FCC"/>
    <d v="2026-06-09T15:39:52"/>
    <d v="2026-09-07T15:00:00"/>
    <m/>
    <s v="SURVEY_NEW_MANJA"/>
    <s v="X"/>
    <s v="NO ADDON"/>
    <m/>
    <s v="MIE - INVALID SURVEY - Kendala Jalur/Rute Tarikan"/>
    <s v="HSI Bisnis Khusus Winback PSB 70% - 100 Mbps"/>
    <s v="INDIBIZ"/>
    <m/>
    <m/>
    <d v="2026-09-07T15:00:00"/>
    <s v="2026-09-07 15:00:00 | Tanggal pemasangan : 06 SEPTEMBER JULI 2026 Jam pemasangan : pagi/siang Info Tambahan : Hubungi pelanggan dulu sebelum ke lokasi terima kasih"/>
    <m/>
    <m/>
    <m/>
    <e v="#NUM!"/>
    <e v="#NUM!"/>
    <x v="0"/>
    <x v="10"/>
  </r>
  <r>
    <n v="174"/>
    <n v="1002572873"/>
    <n v="3"/>
    <x v="6"/>
    <n v="5"/>
    <s v="SBY UTARA"/>
    <s v="KENJERAN"/>
    <s v="KPS"/>
    <s v="REG"/>
    <s v="AO"/>
    <s v="NEW SALES"/>
    <s v="1P INET"/>
    <s v="MIA - INVALID SURVEY"/>
    <s v="RBS-Regional 3"/>
    <d v="2026-09-05T10:23:56"/>
    <d v="2026-09-05T21:01:10"/>
    <n v="69384373"/>
    <m/>
    <n v="152404214338"/>
    <s v="WARKOP FITRIYA"/>
    <s v="ODP-KBL-FW/91 FW/D09/91.01"/>
    <s v="WO063602757"/>
    <m/>
    <m/>
    <m/>
    <n v="112.7770331"/>
    <n v="-7.2182493000000001"/>
    <s v="MD|MYDB-20260904267977|DN00001/MN00086|WARKOP FITRIYA|085385538849"/>
    <s v="MYDIGIBIZPARTNER"/>
    <m/>
    <m/>
    <m/>
    <m/>
    <m/>
    <m/>
    <m/>
    <m/>
    <s v="Management Janji"/>
    <s v="2026-09-06 10:00:00 | M Janji : 06/09/2026 Jam Pasang : 08.00  - 13:00  NoteÃ‚Â :  hubungi terlebih dahulu sebelum ke lokasi, terima kasih."/>
    <s v="FCC"/>
    <d v="2026-05-09T10:25:41"/>
    <d v="2026-09-06T10:00:00"/>
    <m/>
    <s v="SURVEY_NEW_MANJA"/>
    <s v="KAPASAN"/>
    <s v="OCA"/>
    <m/>
    <s v="MIE - INVALID SURVEY - Kendala Jalur/Rute Tarikan"/>
    <s v="HSI Bisnis Bundling OCA Breach Checker Promo H2 2026 PSB 70% - 100 Mbps"/>
    <s v="INDIBIZ"/>
    <m/>
    <m/>
    <d v="2026-09-06T10:00:00"/>
    <s v="2026-09-06 10:00:00 | M Janji : 06/09/2026 Jam Pasang : 08.00  - 13:00  NoteÃ‚Â :  hubungi terlebih dahulu sebelum ke lokasi, terima kasih."/>
    <m/>
    <m/>
    <m/>
    <e v="#NUM!"/>
    <e v="#NUM!"/>
    <x v="0"/>
    <x v="22"/>
  </r>
  <r>
    <n v="175"/>
    <n v="1002571167"/>
    <n v="3"/>
    <x v="6"/>
    <n v="5"/>
    <s v="MADURA"/>
    <s v="PAMEKASAN"/>
    <s v="SMP"/>
    <s v="REG"/>
    <s v="AO"/>
    <s v="NEW SALES"/>
    <s v="1P INET"/>
    <s v="MIA - INVALID SURVEY"/>
    <s v="RBS-Regional 3"/>
    <d v="2026-09-04T10:30:57"/>
    <d v="2026-09-04T20:52:40"/>
    <n v="69383705"/>
    <m/>
    <n v="152431232550"/>
    <s v="RAJA PULSAKU"/>
    <s v="ODP-SMP-FDB/05 FDB/D01/05.01"/>
    <s v="WO063520627"/>
    <m/>
    <m/>
    <m/>
    <n v="113.925232202408"/>
    <n v="-7.1747602704040299"/>
    <s v="|MYIB-CUST|MYTN-010841092633/POI/Rudi Hartono/0817813879/gitarbolong5@gmail.com"/>
    <s v="MYINDIBIZ"/>
    <m/>
    <m/>
    <m/>
    <m/>
    <m/>
    <m/>
    <m/>
    <m/>
    <s v="Management Janji"/>
    <s v="2026-09-05 08:00:00 | Nama : bapa rudi No HP : 0817813879 No Alternatif : M Janji : 05/09/2026 Jam Pasang : Pagi NoteÃ‚Â :  Hubungi terlebih dahulu sebelum ke lokasi "/>
    <s v="FCC"/>
    <d v="2026-04-09T10:40:07"/>
    <d v="2026-09-05T08:00:00"/>
    <m/>
    <s v="SURVEY_NEW_MANJA"/>
    <s v="X"/>
    <s v="NO ADDON"/>
    <m/>
    <s v="MIE - INVALID SURVEY - Kendala Jalur/Rute Tarikan"/>
    <s v="HSI Bisnis Basic Promo HUT RI PSB 70% - 150 Mbps"/>
    <s v="INDIBIZ"/>
    <m/>
    <m/>
    <d v="2026-09-05T08:00:00"/>
    <s v="2026-09-05 08:00:00 | Nama : bapa rudi No HP : 0817813879 No Alternatif : M Janji : 05/09/2026 Jam Pasang : Pagi NoteÃ‚Â :  Hubungi terlebih dahulu sebelum ke lokasi "/>
    <m/>
    <m/>
    <m/>
    <e v="#NUM!"/>
    <e v="#NUM!"/>
    <x v="0"/>
    <x v="10"/>
  </r>
  <r>
    <n v="176"/>
    <n v="1002571384"/>
    <n v="3"/>
    <x v="6"/>
    <n v="5"/>
    <s v="MADURA"/>
    <s v="BANGKALAN"/>
    <s v="SPG"/>
    <s v="REG"/>
    <s v="AO"/>
    <s v="NEW SALES"/>
    <m/>
    <s v="MIA - INVALID SURVEY"/>
    <s v="RBS-Regional 3"/>
    <d v="2026-09-04T11:38:30"/>
    <d v="2026-09-05T09:33:01"/>
    <n v="69383762"/>
    <m/>
    <n v="152434914021"/>
    <s v="YAYASAN PESANTREN DARUS SHOLIHIN"/>
    <s v="ODP-SPG-FY/11"/>
    <s v="WO063542803"/>
    <m/>
    <m/>
    <m/>
    <n v="113.16718880000001"/>
    <n v="-7.0458930000000004"/>
    <s v="|MN00213|/YAYASAN PESANTREN DARUS SHOLIHIN/HSI Bisnis + Netmonk Promo 2026 150 Mbps (Rp 676.100) PSB 150.000/087815783314/nabawiyayasan01@gmail.com/NURUN NABAWI/-7.0466777,113.1678118,770/X539+84F, Sumber, Somber, Kec. Tambelangan, Kabupaten Sampang, Jawa"/>
    <s v="Sales Force DBS"/>
    <m/>
    <m/>
    <m/>
    <m/>
    <m/>
    <m/>
    <m/>
    <m/>
    <s v="Management Janji"/>
    <s v="2026-09-05 11:00:00|Tanggal pemasangan : 05 SEPTEMBER JULI 2026 Jam pemasangan : pagi/siang Info Tambahan : Hubungi pelanggan dulu sebelum ke lokasi terima kasih|40010577|MYDITA"/>
    <s v="FCC"/>
    <d v="2026-04-09T11:39:58"/>
    <d v="2026-09-05T11:00:00"/>
    <m/>
    <s v="SURVEY_NEW_MANJA"/>
    <s v="SAMPANG"/>
    <s v="NETMONK"/>
    <m/>
    <s v="MIE - INVALID SURVEY - Kendala Jalur/Rute Tarikan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11:00:00"/>
    <s v="2026-09-05 11:00:00|Tanggal pemasangan : 05 SEPTEMBER JULI 2026 Jam pemasangan : pagi/siang Info Tambahan : Hubungi pelanggan dulu sebelum ke lokasi terima kasih|40010577|MYDITA"/>
    <m/>
    <m/>
    <m/>
    <e v="#NUM!"/>
    <e v="#NUM!"/>
    <x v="0"/>
    <x v="10"/>
  </r>
  <r>
    <n v="177"/>
    <n v="1002570860"/>
    <n v="3"/>
    <x v="6"/>
    <n v="5"/>
    <s v="MADURA"/>
    <s v="BANGKALAN"/>
    <s v="OMB"/>
    <s v="REG"/>
    <s v="AO"/>
    <s v="NEW SALES"/>
    <s v="2P INET + VOICE"/>
    <s v="MIA - INVALID SURVEY"/>
    <s v="RBS-Regional 3"/>
    <d v="2026-09-04T08:54:57"/>
    <d v="2026-09-04T20:53:36"/>
    <n v="69383582"/>
    <n v="3232001000"/>
    <n v="152438208884"/>
    <s v="Irfan cell"/>
    <s v="ODP-OMB-FJ/09 FJ/D01/09.01"/>
    <s v="WO063511430"/>
    <m/>
    <m/>
    <m/>
    <n v="113.33141910000001"/>
    <n v="-6.9804893999999997"/>
    <s v="MD|MYIB-017738975239|SYSTEM|IRFAN CALL|085334370333"/>
    <s v="LPC_EBIS"/>
    <m/>
    <m/>
    <m/>
    <m/>
    <m/>
    <m/>
    <m/>
    <m/>
    <s v="Management Janji"/>
    <s v="2026-09-05 08:00:00 | Nama : BP SAMSUKDIN No Hp : 085334370333 No Alt :  Tgl Pemasangan : 05 September 2026 Interval : PAGI  Note : Hubungi pelanggan terlebih dahulu"/>
    <s v="FCC"/>
    <d v="2026-04-09T09:10:08"/>
    <d v="2026-09-05T08:00:00"/>
    <m/>
    <s v="SURVEY_NEW_MANJA"/>
    <s v="X"/>
    <s v="NO ADDON"/>
    <m/>
    <s v="MIE - INVALID SURVEY - Kendala Jalur/Rute Tarikan"/>
    <s v="HSI Bisnis Basic Bundling Phone PSB Normal (Promo Digital Channel) - 200 Mbps"/>
    <s v="INDIBIZ"/>
    <m/>
    <m/>
    <d v="2026-09-05T08:00:00"/>
    <s v="2026-09-05 08:00:00 | Nama : BP SAMSUKDIN No Hp : 085334370333 No Alt :  Tgl Pemasangan : 05 September 2026 Interval : PAGI  Note : Hubungi pelanggan terlebih dahulu"/>
    <m/>
    <m/>
    <m/>
    <e v="#NUM!"/>
    <e v="#NUM!"/>
    <x v="0"/>
    <x v="10"/>
  </r>
  <r>
    <n v="178"/>
    <n v="1002572573"/>
    <n v="3"/>
    <x v="6"/>
    <n v="5"/>
    <s v="SBY UTARA"/>
    <s v="KENJERAN"/>
    <s v="KJR"/>
    <s v="REG"/>
    <s v="AO"/>
    <s v="NEW SALES"/>
    <m/>
    <s v="MIA - INVALID SURVEY"/>
    <s v="RBS-Regional 3"/>
    <d v="2026-09-04T17:14:44"/>
    <d v="2026-09-05T21:07:16"/>
    <n v="69384185"/>
    <m/>
    <n v="152407282270"/>
    <s v="DJ VECHIA (OREO)"/>
    <s v="ODP-MYR-FET/40"/>
    <s v="WO063631829"/>
    <m/>
    <m/>
    <m/>
    <n v="112.77193509999999"/>
    <n v="-7.2501433000000004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Jam pemasangan : pagi/siang Info Tambahan : Hubungi pelanggan dulu sebelum ke lokasi, terima kasih|40951377|MYDITA"/>
    <s v="FCC"/>
    <d v="2026-04-09T17:25:21"/>
    <d v="2026-09-06T11:00:00"/>
    <m/>
    <s v="SURVEY_NEW_MANJA"/>
    <s v="KENJERAN"/>
    <s v="ANTAREZ"/>
    <m/>
    <s v="MIE - INVALID SURVEY - Kendala Jalur/Rute Tarikan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9-06T11:00:00"/>
    <s v="2026-09-06 11:00:00|Tanggal pemasangan : 6/09/2026 Jam pemasangan : pagi/siang Info Tambahan : Hubungi pelanggan dulu sebelum ke lokasi, terima kasih|40951377|MYDITA"/>
    <m/>
    <m/>
    <m/>
    <e v="#NUM!"/>
    <e v="#NUM!"/>
    <x v="0"/>
    <x v="22"/>
  </r>
  <r>
    <n v="179"/>
    <n v="1002569624"/>
    <n v="3"/>
    <x v="6"/>
    <n v="5"/>
    <s v="MADURA"/>
    <s v="PAMEKASAN"/>
    <s v="SMP"/>
    <s v="REG"/>
    <s v="AO"/>
    <s v="NEW SALES"/>
    <s v="1P INET"/>
    <s v="MIA - INVALID SURVEY"/>
    <s v="RBS-Regional 3"/>
    <d v="2026-09-03T12:45:56"/>
    <d v="2026-09-03T20:24:39"/>
    <n v="69383103"/>
    <m/>
    <n v="152431232542"/>
    <s v="ALFA DURA"/>
    <s v="ODP-SMP-FCG/32 FCG/D02/32.01"/>
    <s v="WO063447105"/>
    <m/>
    <m/>
    <m/>
    <n v="113.8699129"/>
    <n v="-6.9961244999999996"/>
    <s v="MD|MYDB-20260902267881|SB00003/MB00385|ALFA DURA|082228926697"/>
    <s v="MYDIGIBIZPARTNER"/>
    <m/>
    <m/>
    <m/>
    <m/>
    <m/>
    <m/>
    <m/>
    <m/>
    <s v="Management Janji"/>
    <s v="2026-09-04 11:00:00 | Jam pemasangan : 12.00 Info Tambahan : Hubungi pelanggan dulu sebelum ke lokasi terimakasih  "/>
    <s v="FCC"/>
    <d v="2026-03-09T12:55:04"/>
    <d v="2026-09-04T11:00:00"/>
    <m/>
    <s v="SURVEY_NEW_MANJA"/>
    <s v="X"/>
    <s v="NO ADDON"/>
    <m/>
    <s v="MIE - INVALID SURVEY - Kendala Jalur/Rute Tarikan"/>
    <s v="HSI Bisnis PSB 70% - 100 Mbps"/>
    <s v="INDIBIZ"/>
    <m/>
    <m/>
    <d v="2026-09-04T11:00:00"/>
    <s v="2026-09-04 11:00:00 | Jam pemasangan : 12.00 Info Tambahan : Hubungi pelanggan dulu sebelum ke lokasi terimakasih  "/>
    <m/>
    <m/>
    <m/>
    <e v="#NUM!"/>
    <e v="#NUM!"/>
    <x v="0"/>
    <x v="10"/>
  </r>
  <r>
    <n v="180"/>
    <n v="1002569340"/>
    <n v="3"/>
    <x v="1"/>
    <n v="5"/>
    <s v="SIDOARJO"/>
    <s v="INNER - JATIM TIMUR"/>
    <s v="TUN"/>
    <s v="REG"/>
    <s v="AO"/>
    <s v="NEW SALES"/>
    <s v="1P INET"/>
    <s v="MIA - INVALID SURVEY"/>
    <s v="RBS-Regional 3"/>
    <d v="2026-09-03T11:14:57"/>
    <d v="2026-09-03T17:23:47"/>
    <n v="69382972"/>
    <m/>
    <n v="152327226545"/>
    <s v="ISHOM MANDIRI"/>
    <s v="ODP-TUN-FM/07"/>
    <s v="WO063435072"/>
    <m/>
    <m/>
    <m/>
    <n v="112.6208906"/>
    <n v="-7.4702374999999996"/>
    <s v="MD|MYID-4042609030002|RBIZindibiz|PRODUKSI KERUPUK ISHOM MANDIRI|081331513631"/>
    <s v="SOBIZ"/>
    <m/>
    <m/>
    <m/>
    <m/>
    <m/>
    <m/>
    <m/>
    <m/>
    <s v="Management Janji"/>
    <s v="2026-09-04 08:00:00 | Nama PIC : bapak ISHOM  No HP : 081331513631 Alt :  M Janji : (JUMAT/4/SEPTEMBER/2026) jam Pasang : 09:00 Note : hubungi pelanggan jika ingin kelokasi"/>
    <s v="FCC"/>
    <d v="2026-03-09T11:25:20"/>
    <d v="2026-09-04T08:00:00"/>
    <m/>
    <s v="SURVEY_NEW_MANJA"/>
    <s v="TULANGAN"/>
    <s v="NO ADDON"/>
    <m/>
    <s v="MIE - INVALID SURVEY - ODP Full"/>
    <s v="HSI Bisnis Basic Promo HUT RI PSB 70% - 100 Mbps"/>
    <s v="INDIBIZ"/>
    <m/>
    <m/>
    <d v="2026-09-04T08:00:00"/>
    <s v="2026-09-04 08:00:00 | Nama PIC : bapak ISHOM  No HP : 081331513631 Alt :  M Janji : (JUMAT/4/SEPTEMBER/2026) jam Pasang : 09:00 Note : hubungi pelanggan jika ingin kelokasi"/>
    <m/>
    <m/>
    <m/>
    <e v="#NUM!"/>
    <e v="#NUM!"/>
    <x v="0"/>
    <x v="1"/>
  </r>
  <r>
    <n v="181"/>
    <n v="1002566030"/>
    <n v="3"/>
    <x v="2"/>
    <n v="5"/>
    <s v="MALANG"/>
    <s v="KEPANJEN"/>
    <s v="KLJ"/>
    <s v="REG"/>
    <s v="AO"/>
    <s v="NEW SALES"/>
    <s v="1P INET"/>
    <s v="MIA - INVALID SURVEY"/>
    <s v="RBS-Regional 3"/>
    <d v="2026-09-01T15:39:57"/>
    <d v="2026-09-02T10:40:30"/>
    <n v="69381696"/>
    <m/>
    <n v="152703903703"/>
    <s v="Amadya Coffee &amp; Eatery"/>
    <s v="ODP-KLJ-FCC/47 FCC/D06/47.01"/>
    <s v="WO063279395"/>
    <m/>
    <m/>
    <m/>
    <n v="112.62214299999999"/>
    <n v="-7.9638900000000001"/>
    <s v="|MN02703|MYIA-013342622324/POI/Khusi Khusnul Khotimah/082229349161/the.amadya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5:55:01"/>
    <d v="2026-09-02T13:00:00"/>
    <m/>
    <s v="SURVEY_NEW_MANJA"/>
    <s v="KLOJEN"/>
    <s v="NO ADDON"/>
    <m/>
    <s v="MIE - INVALID SURVEY - Kendala Jalur/Rute Tarikan"/>
    <s v="HSI Bisnis Promo HUT RI PSB 70% - 100 Mbps"/>
    <s v="INDIBIZ"/>
    <m/>
    <m/>
    <d v="2026-09-02T13:00:00"/>
    <s v="2026-09-02 13:00:00 | Tanggal pemasangan : 02/09/2026 Jam pemasangan : pagi/siang Info Tambahan : Hubungi pelanggan dulu sebelum ke lokasi terima kasih."/>
    <m/>
    <m/>
    <m/>
    <e v="#NUM!"/>
    <e v="#NUM!"/>
    <x v="0"/>
    <x v="28"/>
  </r>
  <r>
    <n v="182"/>
    <n v="1002578893"/>
    <n v="3"/>
    <x v="2"/>
    <n v="5"/>
    <s v="MADIUN"/>
    <s v="MADIUN"/>
    <s v="MNZ"/>
    <s v="REG"/>
    <s v="AO"/>
    <s v="NEW SALES"/>
    <s v="1P INET"/>
    <s v="8 | OSS - PONR"/>
    <s v="RBS-Regional 3"/>
    <d v="2026-09-09T14:02:57"/>
    <d v="2026-09-10T11:05:36"/>
    <n v="69386962"/>
    <m/>
    <n v="152601214999"/>
    <s v="MR. POMPA"/>
    <s v="ODP-MNZ-FD/130"/>
    <s v="WO063917764"/>
    <m/>
    <m/>
    <m/>
    <n v="111.519218629275"/>
    <n v="-7.6317458822012396"/>
    <s v="|MC20208|MYIA-018876460929/POI/BAGAS/081211687097/rendyc865@gmail.com"/>
    <s v="MYIB_ASSISTANT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4:10:36"/>
    <d v="2026-09-10T11:00:00"/>
    <m/>
    <s v="ACT_COM"/>
    <s v="X"/>
    <s v="NO ADDON"/>
    <m/>
    <s v="PONR"/>
    <s v="HSI Bisnis Promo HUT RI PSB 70% - 50 Mbps"/>
    <s v="INDIBIZ"/>
    <m/>
    <m/>
    <d v="2026-09-10T11:00:00"/>
    <s v="2026-09-10 11:00:00 | Tanggal pemasangan : 10/09/2026 Jam pemasangan : 12.00 Info Tambahan : Hubungi pelanggan dulu sebelum ke Lokasi terima kasih."/>
    <m/>
    <m/>
    <m/>
    <e v="#NUM!"/>
    <e v="#NUM!"/>
    <x v="0"/>
    <x v="16"/>
  </r>
  <r>
    <n v="183"/>
    <n v="1002578882"/>
    <n v="3"/>
    <x v="7"/>
    <n v="5"/>
    <s v="KUPANG"/>
    <s v="LABOAN BAJO"/>
    <s v="RTE"/>
    <s v="REG"/>
    <s v="AO"/>
    <s v="NEW SALES"/>
    <s v="1P INET"/>
    <s v="8 | OSS - PONR"/>
    <s v="RBS-Regional 3"/>
    <d v="2026-09-09T13:59:57"/>
    <d v="2026-09-10T10:27:08"/>
    <n v="69386961"/>
    <m/>
    <n v="172514217107"/>
    <s v="PT SURYA JAYA PERKASA"/>
    <s v="ODP-RTE-FD/13 FD/D04/13.01"/>
    <s v="WO063917423"/>
    <m/>
    <m/>
    <m/>
    <n v="120.461116880178"/>
    <n v="-8.6117601083908895"/>
    <s v="MD|MYDB-20260909268340|SC20016/MC20231|PT SURYA JAYA PERKASA|0895635104497"/>
    <s v="MYDIGIBIZPARTNER"/>
    <m/>
    <m/>
    <m/>
    <m/>
    <m/>
    <m/>
    <m/>
    <m/>
    <s v="Management Janji"/>
    <s v="2026-09-10 11:00:00 | Nama PIC:  bp pria No HP: 0895635104497 Alt: Tanggal: 10/9/2026 Jam Pasang: SIANG Note: Hubungi sebelum ke lokasi, terimakasih. "/>
    <s v="FCC"/>
    <d v="2026-09-09T14:10:36"/>
    <d v="2026-09-10T11:00:00"/>
    <m/>
    <s v="ACT_COM"/>
    <s v="X"/>
    <s v="NO ADDON"/>
    <m/>
    <s v="PONR"/>
    <s v="HSI Bisnis Promo HUT RI PSB 70% - 200 Mbps"/>
    <s v="INDIBIZ"/>
    <m/>
    <m/>
    <d v="2026-09-10T11:00:00"/>
    <s v="2026-09-10 11:00:00 | Nama PIC:  bp pria No HP: 0895635104497 Alt: Tanggal: 10/9/2026 Jam Pasang: SIANG Note: Hubungi sebelum ke lokasi, terimakasih. "/>
    <m/>
    <m/>
    <m/>
    <e v="#NUM!"/>
    <e v="#NUM!"/>
    <x v="0"/>
    <x v="19"/>
  </r>
  <r>
    <n v="184"/>
    <n v="1002578429"/>
    <n v="3"/>
    <x v="7"/>
    <n v="5"/>
    <s v="KUPANG"/>
    <s v="KUPANG"/>
    <s v="OSP"/>
    <s v="REG"/>
    <s v="AO"/>
    <s v="NEW SALES"/>
    <s v="1P INET"/>
    <s v="8 | OSS - PONR"/>
    <s v="RBS-Regional 3"/>
    <d v="2026-09-09T11:08:56"/>
    <d v="2026-09-09T17:10:04"/>
    <n v="69386718"/>
    <m/>
    <n v="172503813837"/>
    <s v="AGEN BRILINK BASKARA"/>
    <s v="ODP-OSP-FG/02 FG/D01/02.01"/>
    <s v="WO063897443"/>
    <m/>
    <m/>
    <m/>
    <n v="123.644946522574"/>
    <n v="-10.1780278083335"/>
    <s v="|MN00365|MYIA-058964867955/POI/Yohyednos Nako/081287064000/yednos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11:10:15"/>
    <d v="2026-09-10T08:00:00"/>
    <m/>
    <s v="ACT_COM"/>
    <s v="KUPANG"/>
    <s v="NO ADDON"/>
    <m/>
    <s v="PONR"/>
    <s v="HSI Bisnis Promo HUT RI PSB 70% - 150 Mbps"/>
    <s v="INDIBIZ"/>
    <m/>
    <m/>
    <d v="2026-09-10T08:00:00"/>
    <s v="2026-09-10 08:00:00 | M Janji : (10/09/2026) jam Pasang : 09:00 Note : hubungi pelanggan jika ingin kelokasi"/>
    <m/>
    <m/>
    <m/>
    <e v="#NUM!"/>
    <e v="#NUM!"/>
    <x v="0"/>
    <x v="29"/>
  </r>
  <r>
    <n v="185"/>
    <n v="1002579036"/>
    <n v="3"/>
    <x v="2"/>
    <n v="5"/>
    <s v="MADIUN"/>
    <s v="NGAWI"/>
    <s v="WKU"/>
    <s v="REG"/>
    <s v="AO"/>
    <s v="NEW SALES"/>
    <s v="1P INET"/>
    <s v="8 | OSS - PONR"/>
    <s v="RBS-Regional 3"/>
    <d v="2026-09-09T14:35:57"/>
    <d v="2026-09-10T11:01:47"/>
    <n v="69387009"/>
    <m/>
    <n v="152634205525"/>
    <s v="UNET INTERKONEKSI TEKNOLOGI"/>
    <s v="ODP-WKU-FG/31 FG/D06/31.01"/>
    <s v="WO063921328"/>
    <m/>
    <m/>
    <m/>
    <n v="111.2646647"/>
    <n v="-7.3863500999999996"/>
    <s v="|MN00285|MYIA-083357950596/POI/IDE BINTARA YUDA/085285335555/idebintarayuda@gmail.com"/>
    <s v="MYIB_ASSISTANT"/>
    <m/>
    <m/>
    <m/>
    <m/>
    <m/>
    <m/>
    <m/>
    <m/>
    <s v="Management Janji"/>
    <s v="2026-09-10 15:00:00 | Jam pemasangan : 14.00 Waktu pemasangan : 10 September 2026 Info Tabaha : Hubungi pelanggan dulu sebelum ke lokasi terimakasih "/>
    <s v="FCC"/>
    <d v="2026-09-09T14:39:49"/>
    <d v="2026-09-10T15:00:00"/>
    <m/>
    <s v="ACT_COM"/>
    <s v="X"/>
    <s v="NO ADDON"/>
    <m/>
    <s v="PONR"/>
    <s v="HSI Bisnis Promo HUT RI PSB 70% - 100 Mbps"/>
    <s v="INDIBIZ"/>
    <m/>
    <m/>
    <d v="2026-09-10T15:00:00"/>
    <s v="2026-09-10 15:00:00 | Jam pemasangan : 14.00 Waktu pemasangan : 10 September 2026 Info Tabaha : Hubungi pelanggan dulu sebelum ke lokasi terimakasih "/>
    <m/>
    <m/>
    <m/>
    <e v="#NUM!"/>
    <e v="#NUM!"/>
    <x v="0"/>
    <x v="16"/>
  </r>
  <r>
    <n v="186"/>
    <n v="1002578027"/>
    <n v="3"/>
    <x v="4"/>
    <n v="5"/>
    <s v="SINGARJA"/>
    <s v="TABANAN"/>
    <s v="TBN"/>
    <s v="REG"/>
    <s v="AO"/>
    <s v="NEW SALES"/>
    <m/>
    <s v="8 | OSS - PONR"/>
    <s v="RBS-Regional 3"/>
    <d v="2026-09-09T09:13:04"/>
    <d v="2026-09-10T10:48:18"/>
    <n v="69386553"/>
    <m/>
    <n v="172413244812"/>
    <s v="WR 24 Jam"/>
    <s v="ODP-TBN-FSA/07"/>
    <s v="WO063891956"/>
    <m/>
    <m/>
    <m/>
    <n v="114.93094189999999"/>
    <n v="-8.4741797000000005"/>
    <s v="MN02844/WR 24 Jam/PIC Mas Suwito SE/081260201590/suwito08081973@gmail.com"/>
    <s v="Sales Force DBS"/>
    <m/>
    <m/>
    <m/>
    <m/>
    <m/>
    <m/>
    <m/>
    <m/>
    <s v="Management Janji"/>
    <s v="2026-09-10 08:00:00|M Janji : (10/09/2026) jam Pasang : 09:00 Note : hubungi pelanggan jika ingin kelokasi|40981182|MYDITA"/>
    <s v="FCC"/>
    <d v="2026-09-09T09:40:07"/>
    <d v="2026-09-10T08:00:00"/>
    <m/>
    <s v="ACT_COM"/>
    <s v="TABANAN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M Janji : (10/09/2026) jam Pasang : 09:00 Note : hubungi pelanggan jika ingin kelokasi|40981182|MYDITA"/>
    <m/>
    <m/>
    <m/>
    <e v="#NUM!"/>
    <e v="#NUM!"/>
    <x v="0"/>
    <x v="4"/>
  </r>
  <r>
    <n v="187"/>
    <n v="1002578144"/>
    <n v="3"/>
    <x v="0"/>
    <n v="4"/>
    <s v="KUDUS"/>
    <s v="PURWODADI"/>
    <s v="GBU"/>
    <s v="REG"/>
    <s v="AO"/>
    <s v="NEW SALES"/>
    <s v="1P INET"/>
    <s v="8 | OSS - PONR"/>
    <s v="RBS-Regional 3"/>
    <d v="2026-09-09T09:47:56"/>
    <d v="2026-09-10T11:22:19"/>
    <n v="69386625"/>
    <m/>
    <n v="146516109254"/>
    <s v="PUSKESMAS KEBONAGUNG"/>
    <s v="ODP-GBU-FH/006 FH/D01/006.01"/>
    <s v="WO063889208"/>
    <m/>
    <m/>
    <m/>
    <n v="110.700149"/>
    <n v="-7.0206419999999996"/>
    <s v="|MN01996|MYIA-075773605997/POI/Muhamad Izzul Fahmi/089525675114/puskesmaskebonagungdemak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55:15"/>
    <d v="2026-09-10T08:00:00"/>
    <m/>
    <s v="ACT_COM"/>
    <s v="GUBUG"/>
    <s v="NO ADDON"/>
    <m/>
    <s v="PONR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m/>
    <m/>
    <m/>
    <e v="#NUM!"/>
    <e v="#NUM!"/>
    <x v="0"/>
    <x v="0"/>
  </r>
  <r>
    <n v="188"/>
    <n v="1002578963"/>
    <n v="3"/>
    <x v="6"/>
    <n v="5"/>
    <s v="SBY UTARA"/>
    <s v="MANYAR"/>
    <s v="MGO"/>
    <s v="REG"/>
    <s v="AO"/>
    <s v="NEW SALES"/>
    <s v="1P INET"/>
    <s v="8 | OSS - PONR"/>
    <s v="RBS-Regional 3"/>
    <d v="2026-09-09T14:20:57"/>
    <d v="2026-09-10T10:37:22"/>
    <n v="69386984"/>
    <m/>
    <n v="152413167603"/>
    <s v="SD Pancasila 45"/>
    <s v="ODP-DMO-FQJ/32 FQJ/D03/32.01"/>
    <s v="WO063919945"/>
    <m/>
    <m/>
    <m/>
    <n v="112.7237411"/>
    <n v="-7.2546293999999998"/>
    <s v="|MN02749|MYIA-045432041490/POI/Siti Halimah/081336633144/sdpancasila45@gmail.com"/>
    <s v="MYIB_ASSISTANT"/>
    <m/>
    <m/>
    <m/>
    <m/>
    <m/>
    <m/>
    <m/>
    <m/>
    <s v="Management Janji"/>
    <s v="2026-09-14 11:00:00 | Nama PIC:  bu imah No HP: 081336633144 Alt: Tanggal: 14/9/2026 Jam Pasang: Siang Note: Hubungi sebelum ke lokasi, terimakasih.  "/>
    <s v="FCC"/>
    <d v="2026-09-09T14:39:49"/>
    <d v="2026-09-14T11:00:00"/>
    <m/>
    <s v="ACT_COM"/>
    <s v="MERGOYOSO"/>
    <s v="OCA"/>
    <m/>
    <s v="PONR"/>
    <s v="HSI Bisnis Basic Bundling OCA Breach Checker Promo H2 2026 PSB 70% - 100 Mbps"/>
    <s v="INDIBIZ"/>
    <m/>
    <m/>
    <d v="2026-09-14T11:00:00"/>
    <s v="2026-09-14 11:00:00 | Nama PIC:  bu imah No HP: 081336633144 Alt: Tanggal: 14/9/2026 Jam Pasang: Siang Note: Hubungi sebelum ke lokasi, terimakasih.  "/>
    <m/>
    <m/>
    <m/>
    <e v="#NUM!"/>
    <e v="#NUM!"/>
    <x v="0"/>
    <x v="8"/>
  </r>
  <r>
    <n v="189"/>
    <n v="1002579280"/>
    <n v="3"/>
    <x v="3"/>
    <n v="4"/>
    <s v="PURWOKERTO"/>
    <s v="BANJARNEGARA"/>
    <s v="BJR"/>
    <s v="REG"/>
    <s v="AO"/>
    <s v="NEW SALES"/>
    <s v="1P INET"/>
    <s v="8 | OSS - PONR"/>
    <s v="RBS-Regional 3"/>
    <d v="2026-09-09T15:47:56"/>
    <d v="2026-09-10T11:10:47"/>
    <n v="69387126"/>
    <m/>
    <n v="146372102471"/>
    <s v="PONDOK PESANTREN YAQUTUN NAFIS PUTRA"/>
    <s v="ODP-BJR-FP/012"/>
    <s v="WO063931077"/>
    <m/>
    <m/>
    <m/>
    <n v="109.69716452975599"/>
    <n v="-7.3838946541842496"/>
    <s v="|MN00909|MYIA-072569351719/POI/muhammad sahal machfud/081548459371/sahalmahfudh267@gmail.com"/>
    <s v="MYIB_ASSISTANT"/>
    <m/>
    <m/>
    <m/>
    <m/>
    <m/>
    <m/>
    <m/>
    <m/>
    <s v="Management Janji"/>
    <s v="2026-09-10 15:00:00 | Nama PIC : bapak sahal No HP : 081548459371 Alt :  M Janji : (KAMIS/10/SEPTEMBER/2026) jam Pasang : 09:00 Note : hubungi pelanggan jika ingin kelokasi"/>
    <s v="FCC"/>
    <d v="2026-09-09T15:55:27"/>
    <d v="2026-09-10T15:00:00"/>
    <m/>
    <s v="ACT_COM"/>
    <s v="X"/>
    <s v="NO ADDON"/>
    <m/>
    <s v="PONR"/>
    <s v="HSI Bisnis Promo HUT RI PSB 70% - 75 Mbps"/>
    <s v="INDIBIZ"/>
    <m/>
    <m/>
    <d v="2026-09-10T15:00:00"/>
    <s v="2026-09-10 15:00:00 | Nama PIC : bapak sahal No HP : 081548459371 Alt :  M Janji : (KAMIS/10/SEPTEMBER/2026) jam Pasang : 09:00 Note : hubungi pelanggan jika ingin kelokasi"/>
    <m/>
    <m/>
    <m/>
    <e v="#NUM!"/>
    <e v="#NUM!"/>
    <x v="0"/>
    <x v="0"/>
  </r>
  <r>
    <n v="190"/>
    <n v="1002579263"/>
    <n v="3"/>
    <x v="4"/>
    <n v="5"/>
    <s v="SINGARJA"/>
    <s v="KLUNGKUNG"/>
    <s v="SMA"/>
    <s v="REG"/>
    <s v="AO"/>
    <s v="NEW SALES"/>
    <m/>
    <s v="8 | OSS - PONR"/>
    <s v="RBS-Regional 3"/>
    <d v="2026-09-09T15:43:39"/>
    <d v="2026-09-10T10:55:14"/>
    <n v="69387106"/>
    <m/>
    <n v="172428816112"/>
    <s v="KSP TLM Indonesia Cabang Klungkung"/>
    <s v="ODP-SMA-FF/05"/>
    <s v="WO063945660"/>
    <m/>
    <m/>
    <m/>
    <n v="115.4027068"/>
    <n v="-8.5250854999999994"/>
    <s v="|MN02750|/PIC CHRISTANTO PALLO/081338687514/pallotanto5@gmail.com"/>
    <s v="Sales Force DBS"/>
    <m/>
    <m/>
    <m/>
    <m/>
    <m/>
    <m/>
    <m/>
    <m/>
    <s v="Management Janji"/>
    <s v="2026-09-11 08:00:00|Jam Pemasangan : pagi  Tanggal Pemasangan : 11 September 2026 Note : Mohon Hub Pelanggan dulu sebelum ke lokasi, terima kasih.|40900827|MYDITA"/>
    <s v="FCC"/>
    <d v="2026-09-09T15:55:27"/>
    <d v="2026-09-11T08:00:00"/>
    <m/>
    <s v="ACT_COM"/>
    <s v="SEMARAPURA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Jam Pemasangan : pagi  Tanggal Pemasangan : 11 September 2026 Note : Mohon Hub Pelanggan dulu sebelum ke lokasi, terima kasih.|40900827|MYDITA"/>
    <m/>
    <m/>
    <m/>
    <e v="#NUM!"/>
    <e v="#NUM!"/>
    <x v="0"/>
    <x v="6"/>
  </r>
  <r>
    <n v="191"/>
    <n v="1002577860"/>
    <n v="3"/>
    <x v="7"/>
    <n v="5"/>
    <s v="KUPANG"/>
    <s v="LABOAN BAJO"/>
    <s v="RTE"/>
    <s v="REG"/>
    <s v="AO"/>
    <s v="NEW SALES"/>
    <s v="1P INET"/>
    <s v="8 | OSS - PONR"/>
    <s v="RBS-Regional 3"/>
    <d v="2026-09-09T07:50:56"/>
    <d v="2026-09-09T16:46:42"/>
    <n v="69386491"/>
    <m/>
    <n v="172514217074"/>
    <s v="Toko D&amp; 39;Loby"/>
    <s v="ODP-RTE-FE/11 FE/D02/11.01"/>
    <s v="WO063880024"/>
    <m/>
    <m/>
    <m/>
    <n v="120.6162451"/>
    <n v="-8.8174501000000003"/>
    <s v="|MN00118|MYIA-062052243235/POI/Pak Andy/081216080821/swans1981@gmail.com"/>
    <s v="MYIB_ASSISTANT"/>
    <m/>
    <m/>
    <m/>
    <m/>
    <m/>
    <m/>
    <m/>
    <m/>
    <s v="Management Janji"/>
    <s v="2026-09-10 08:00:00 | Nama Pic : IBU HANS No Hp Pic : 081216080821 Jam Pemasangan : 08:00 - 12.00 Tanggal Pemasangan : KAMIS 10 SEPTEMBER 2026 Info Tambahan : Hubungi pelanggan sebelum datang ke lokasi"/>
    <s v="FCC"/>
    <d v="2026-09-09T07:54:53"/>
    <d v="2026-09-10T08:00:00"/>
    <m/>
    <s v="ACT_COM"/>
    <s v="X"/>
    <s v="NO ADDON"/>
    <m/>
    <s v="PONR"/>
    <s v="HSI Bisnis Promo HUT RI PSB 70% - 75 Mbps"/>
    <s v="INDIBIZ"/>
    <m/>
    <m/>
    <d v="2026-09-10T08:00:00"/>
    <s v="2026-09-10 08:00:00 | Nama Pic : IBU HANS No Hp Pic : 081216080821 Jam Pemasangan : 08:00 - 12.00 Tanggal Pemasangan : KAMIS 10 SEPTEMBER 2026 Info Tambahan : Hubungi pelanggan sebelum datang ke lokasi"/>
    <m/>
    <m/>
    <m/>
    <e v="#NUM!"/>
    <e v="#NUM!"/>
    <x v="0"/>
    <x v="19"/>
  </r>
  <r>
    <n v="192"/>
    <n v="1002578376"/>
    <n v="3"/>
    <x v="2"/>
    <n v="5"/>
    <s v="MALANG"/>
    <s v="BATU"/>
    <s v="BLB"/>
    <s v="REG"/>
    <s v="AO"/>
    <s v="NEW SALES"/>
    <s v="1P INET"/>
    <s v="8 | OSS - PONR"/>
    <s v="RBS-Regional 3"/>
    <d v="2026-09-09T10:50:56"/>
    <d v="2026-09-10T11:08:31"/>
    <n v="69386727"/>
    <m/>
    <n v="152702232173"/>
    <s v="PT. YAY Enak Semua - Sushi YAY! Sulfat Malang"/>
    <s v="ODP-BLB-FV/50 BLB/D04/01.50"/>
    <s v="WO063895593"/>
    <m/>
    <m/>
    <m/>
    <n v="112.651917"/>
    <n v="-7.9613060000000004"/>
    <s v="|MN00843|MYIA-094614930371/POI/ARIS MUNANDAR/085777815955/it@yaygroup.id"/>
    <s v="MYIB_ASSISTANT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0:55:21"/>
    <d v="2026-09-10T11:00:00"/>
    <m/>
    <s v="ACT_COM"/>
    <s v="BLIMBING"/>
    <s v="NO ADDON"/>
    <m/>
    <s v="PONR"/>
    <s v="HSI Bisnis Promo HUT RI PSB 70% - 100 Mbps"/>
    <s v="INDIBIZ"/>
    <m/>
    <m/>
    <d v="2026-09-10T11:00:00"/>
    <s v="2026-09-10 11:00:00 | Tanggal pemasangan : 10/09/2026 Jam pemasangan : 12.00 Info Tambahan : Hubungi pelanggan dulu sebelum ke Lokasi terima kasih."/>
    <m/>
    <m/>
    <m/>
    <e v="#NUM!"/>
    <e v="#NUM!"/>
    <x v="0"/>
    <x v="30"/>
  </r>
  <r>
    <n v="193"/>
    <n v="1002576991"/>
    <n v="3"/>
    <x v="3"/>
    <n v="4"/>
    <s v="PURWOKERTO"/>
    <s v="CILACAP"/>
    <s v="GML"/>
    <s v="REG"/>
    <s v="AO"/>
    <s v="NEW SALES"/>
    <s v="1P INET"/>
    <s v="8 | OSS - PONR"/>
    <s v="RBS-Regional 3"/>
    <d v="2026-09-08T13:38:57"/>
    <d v="2026-09-09T14:03:19"/>
    <n v="69386093"/>
    <m/>
    <n v="141362106445"/>
    <s v="SPBU 44.532.26 NUSANTARA CILACAP"/>
    <s v="ODP-GML-FQ/078 FQ/D08/078.01"/>
    <s v="WO063837629"/>
    <m/>
    <m/>
    <m/>
    <n v="109.03076280000001"/>
    <n v="-7.6727238"/>
    <s v="|MN02740|MYIA-033816814865/POI/Andri Widiyanto /085771038882/spbu44.53226@gmail.com"/>
    <s v="MYIB_ASSISTANT"/>
    <m/>
    <m/>
    <m/>
    <m/>
    <m/>
    <m/>
    <m/>
    <m/>
    <s v="Management Janji"/>
    <s v="2026-09-10 08:00:00 | Nama PIC : Andri  No HP : 085771038882 Alt : 085848683959 M Janji : 09/09/2026 Jam Pasang : 08.00 - 13:00  NoteÃ‚Â :  hubungi terlebih dahulu sebelum kelokasi"/>
    <s v="FCC"/>
    <d v="2026-08-09T13:39:52"/>
    <d v="2026-09-10T08:00:00"/>
    <m/>
    <s v="ACT_COM"/>
    <s v="X"/>
    <s v="NO ADDON"/>
    <m/>
    <s v="PONR"/>
    <s v="HSI Bisnis Promo HUT RI PSB 70% - 100 Mbps Dual Band"/>
    <s v="INDIBIZ"/>
    <m/>
    <m/>
    <d v="2026-09-10T08:00:00"/>
    <s v="2026-09-10 08:00:00 | Nama PIC : Andri  No HP : 085771038882 Alt : 085848683959 M Janji : 09/09/2026 Jam Pasang : 08.00 - 13:00  NoteÃ‚Â :  hubungi terlebih dahulu sebelum kelokasi"/>
    <m/>
    <m/>
    <m/>
    <e v="#NUM!"/>
    <e v="#NUM!"/>
    <x v="0"/>
    <x v="0"/>
  </r>
  <r>
    <n v="194"/>
    <n v="1002576833"/>
    <n v="3"/>
    <x v="3"/>
    <n v="4"/>
    <s v="PURWOKERTO"/>
    <s v="PURWOKERTO"/>
    <s v="PWT"/>
    <s v="REG"/>
    <s v="AO"/>
    <s v="NEW SALES"/>
    <s v="1P INET"/>
    <s v="8 | OSS - PONR"/>
    <s v="RBS-Regional 3"/>
    <d v="2026-09-08T12:26:56"/>
    <d v="2026-09-10T10:19:57"/>
    <n v="69386027"/>
    <m/>
    <n v="146303629092"/>
    <s v="ERABLUE OVERSTE ISDIMAN"/>
    <s v="ODP-PWT-FQ/079 FQ/D08/079.01"/>
    <s v="WO063829750"/>
    <m/>
    <m/>
    <m/>
    <n v="109.244356"/>
    <n v="-7.4204330000000001"/>
    <s v="|MN02587|MYIA-013577884299/POI/HASBIBINTARO SHIDDIQ/081249549394/nextperdanaone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2:40:30"/>
    <d v="2026-09-09T11:00:00"/>
    <m/>
    <s v="ACT_COM"/>
    <s v="X"/>
    <s v="NO ADDON"/>
    <m/>
    <s v="PONR"/>
    <s v="HSI Bisnis PSB 70% Dual Band - 100 Mbps"/>
    <s v="INDIBIZ"/>
    <m/>
    <m/>
    <d v="2026-09-09T11:00:00"/>
    <s v="2026-09-09 11:00:00 | Jam Pemasangan : 08:00 - 12.00 Tanggal Pemasangan : RABU 09 SEPTEMBER 2026 Info Tambahan : Hubungi pelanggan sebelum datang ke lokasi"/>
    <m/>
    <m/>
    <m/>
    <e v="#NUM!"/>
    <e v="#NUM!"/>
    <x v="0"/>
    <x v="0"/>
  </r>
  <r>
    <n v="195"/>
    <n v="1002577307"/>
    <n v="3"/>
    <x v="5"/>
    <n v="4"/>
    <s v="SEMARANG"/>
    <s v="INNER - SEMARANG JATENG UTARA"/>
    <s v="MJE"/>
    <s v="REG"/>
    <s v="AO"/>
    <s v="NEW SALES"/>
    <m/>
    <s v="8 | OSS - PONR"/>
    <s v="RBS-Regional 3"/>
    <d v="2026-09-08T15:06:16"/>
    <d v="2026-09-10T11:22:22"/>
    <n v="69386223"/>
    <m/>
    <n v="142426804760"/>
    <s v="MANFIELD COATINGS INDONESIA"/>
    <s v="ODP-MJE-FB/071"/>
    <s v="WO063919406"/>
    <m/>
    <m/>
    <m/>
    <n v="110.3299585"/>
    <n v="-7.0270029999999997"/>
    <s v="AMRBS;950225;REG3;PRAMUDIASTUTI AGENG N;081225561924;CP.XIE, ZHONPING;081328996362;indibiz 50mbps : 355rb;MANFIELD COATINGS INDONESIA"/>
    <s v="Account Manager"/>
    <m/>
    <m/>
    <m/>
    <m/>
    <m/>
    <m/>
    <m/>
    <m/>
    <s v="Management Janji"/>
    <s v="2026-09-10 11:00:00|Nama Pic :  No Hp Pic :  Jam Pemasangan : 08:00 - 12.00 Tanggal Pemasangan : KAMIS 10 SEPTEMBER 2026 Info Tambahan : Hubungi pelanggan sebelum datang ke lokasi|40000798|MYDITA"/>
    <s v="FCC"/>
    <d v="2026-08-09T15:10:24"/>
    <d v="2026-09-10T11:00:00"/>
    <m/>
    <s v="ACT_COM"/>
    <s v="SEMARANG TUGU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Nama Pic :  No Hp Pic :  Jam Pemasangan : 08:00 - 12.00 Tanggal Pemasangan : KAMIS 10 SEPTEMBER 2026 Info Tambahan : Hubungi pelanggan sebelum datang ke lokasi|40000798|MYDITA"/>
    <m/>
    <m/>
    <m/>
    <e v="#NUM!"/>
    <e v="#NUM!"/>
    <x v="0"/>
    <x v="0"/>
  </r>
  <r>
    <n v="196"/>
    <n v="1002575982"/>
    <n v="3"/>
    <x v="7"/>
    <n v="5"/>
    <s v="MATARAM"/>
    <s v="LOMBOK TIMUR UTARA"/>
    <s v="SEL"/>
    <s v="REG"/>
    <s v="AO"/>
    <s v="NEW SALES"/>
    <s v="1P INET"/>
    <s v="8 | OSS - PONR"/>
    <s v="RBS-Regional 3"/>
    <d v="2026-09-08T07:08:57"/>
    <d v="2026-09-09T12:55:01"/>
    <n v="69385647"/>
    <m/>
    <n v="172619203441"/>
    <s v="SMP NEGERI SATU ATAP 1 PRINGGABAYA"/>
    <s v="ODP-SEL-FAE/17 FAE/D.06/17.01"/>
    <s v="WO063801156"/>
    <m/>
    <m/>
    <m/>
    <n v="116.6324322"/>
    <n v="-8.5578141999999993"/>
    <s v="MD|MYDB-20260907268224|SC00001/MC00046|SMP NEGERI SATU ATAP 1 PRINGGABAYA|087894155669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10:29"/>
    <d v="2026-09-09T08:00:00"/>
    <m/>
    <s v="ACT_COM"/>
    <s v="LOMBOK TIMUR"/>
    <s v="NO ADDON"/>
    <m/>
    <s v="PONR"/>
    <s v="HSI Bisnis PSB 70% - 150 Mbps"/>
    <s v="INDIBIZ"/>
    <m/>
    <m/>
    <d v="2026-09-09T08:00:00"/>
    <s v="2026-09-09 08:00:00 | Tanggal pemasangan: 09/09/2026 Jam pemasangan : pagi / siang Info Tambahan : Hubungi pelanggan dulu sebelum ke lokasi terima kasih."/>
    <m/>
    <m/>
    <m/>
    <e v="#NUM!"/>
    <e v="#NUM!"/>
    <x v="0"/>
    <x v="20"/>
  </r>
  <r>
    <n v="197"/>
    <n v="1002576788"/>
    <n v="3"/>
    <x v="4"/>
    <n v="5"/>
    <s v="DENPASAR"/>
    <s v="SANUR"/>
    <s v="KLM"/>
    <s v="REG"/>
    <s v="AO"/>
    <s v="NEW SALES"/>
    <m/>
    <s v="8 | OSS - PONR"/>
    <s v="RBS-Regional 3"/>
    <d v="2026-09-08T12:00:44"/>
    <d v="2026-09-10T08:22:30"/>
    <n v="69385977"/>
    <n v="3612108230"/>
    <n v="172401793749"/>
    <s v="PT SAHABAT PRIMA MEDIKA (VIva Apotek Pulau Kawe)"/>
    <s v="ODP-KLM-FBD/16"/>
    <s v="WO063832867"/>
    <m/>
    <m/>
    <m/>
    <n v="115.20695569999999"/>
    <n v="-8.6827582999999997"/>
    <s v="|MN02364|/PIC I WAYAN SUTIAWAN/085111503067/vh.pulaukawe.bali@gmail.com"/>
    <s v="Sales Force DBS"/>
    <m/>
    <m/>
    <m/>
    <m/>
    <m/>
    <m/>
    <m/>
    <m/>
    <s v="Management Janji"/>
    <s v="2026-09-09 11:00:00|Nama : Bapa I Wayan No HP : 085111503067 No Alternatif : M Janji : 09/09/2026 Jam Pasang : Pagi NoteÃ‚Â :  Hubungi terlebih dahulu sebelum ke lokasi |40951377|MYDITA"/>
    <s v="FCC"/>
    <d v="2026-08-09T12:09:52"/>
    <d v="2026-09-09T11:00:00"/>
    <m/>
    <s v="ACT_COM"/>
    <s v="KALIASEM"/>
    <s v="NO ADDON"/>
    <m/>
    <s v="PONR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11:00:00"/>
    <s v="2026-09-09 11:00:00|Nama : Bapa I Wayan No HP : 085111503067 No Alternatif : M Janji : 09/09/2026 Jam Pasang : Pagi NoteÃ‚Â :  Hubungi terlebih dahulu sebelum ke lokasi |40951377|MYDITA"/>
    <m/>
    <m/>
    <m/>
    <e v="#NUM!"/>
    <e v="#NUM!"/>
    <x v="0"/>
    <x v="18"/>
  </r>
  <r>
    <n v="198"/>
    <n v="1002577625"/>
    <n v="3"/>
    <x v="7"/>
    <n v="5"/>
    <s v="KUPANG"/>
    <s v="ENDE"/>
    <s v="END"/>
    <s v="REG"/>
    <s v="AO"/>
    <s v="NEW SALES"/>
    <s v="1P INET"/>
    <s v="8 | OSS - PONR"/>
    <s v="RBS-Regional 3"/>
    <d v="2026-09-08T16:44:58"/>
    <d v="2026-09-10T10:04:45"/>
    <n v="69386363"/>
    <m/>
    <n v="172506789198"/>
    <s v="KIOS OCTAVIA"/>
    <s v="ODP-END-FM/38 FM/D05/38.01"/>
    <s v="WO063860832"/>
    <m/>
    <m/>
    <m/>
    <n v="121.64717570000001"/>
    <n v="-8.8484689999999997"/>
    <s v="|MC40144|MYIA-029054461071/POI/OKTAVIA MEGAWATI/085228454363/azka.hasan1804@gmail.com"/>
    <s v="MYIB_ASSISTANT"/>
    <m/>
    <m/>
    <m/>
    <m/>
    <m/>
    <m/>
    <m/>
    <m/>
    <s v="Management Janji"/>
    <s v="2026-09-09 15:00:00 | Nama PIC:  bu oktavia No HP: 085228454363 Alt: 081239282338 / hasan  Tanggal: 9/9/2026 Jam Pasang: Sore Note: Hubungi sebelum ke lokasi, terimakasih. "/>
    <s v="FCC"/>
    <d v="2026-08-09T16:54:57"/>
    <d v="2026-09-09T15:00:00"/>
    <m/>
    <s v="ACT_COM"/>
    <s v="ENDE"/>
    <s v="NO ADDON"/>
    <m/>
    <s v="PONR"/>
    <s v="HSI Bisnis Promo HUT RI PSB 70% - 75 Mbps"/>
    <s v="INDIBIZ"/>
    <m/>
    <m/>
    <d v="2026-09-09T15:00:00"/>
    <s v="2026-09-09 15:00:00 | Nama PIC:  bu oktavia No HP: 085228454363 Alt: 081239282338 / hasan  Tanggal: 9/9/2026 Jam Pasang: Sore Note: Hubungi sebelum ke lokasi, terimakasih. "/>
    <m/>
    <m/>
    <m/>
    <e v="#NUM!"/>
    <e v="#NUM!"/>
    <x v="0"/>
    <x v="31"/>
  </r>
  <r>
    <n v="199"/>
    <n v="1002575926"/>
    <n v="3"/>
    <x v="7"/>
    <n v="5"/>
    <s v="KUPANG"/>
    <s v="ENDE"/>
    <s v="END"/>
    <s v="REG"/>
    <s v="AO"/>
    <s v="NEW SALES"/>
    <s v="1P INET"/>
    <s v="8 | OSS - PONR"/>
    <s v="RBS-Regional 3"/>
    <d v="2026-09-07T18:35:56"/>
    <d v="2026-09-09T15:13:26"/>
    <n v="69385611"/>
    <m/>
    <n v="172506789188"/>
    <s v="BENGKEL CIMENK"/>
    <s v="ODP-END-FN/35 FN/D07/35.01"/>
    <s v="WO063789924"/>
    <m/>
    <m/>
    <m/>
    <n v="121.639951321985"/>
    <n v="-8.8573916569702806"/>
    <s v="|MC40144|MYIA-028415693608/POI/AHMAD BACHTIAR/081338522262/samsias471@gmail.com"/>
    <s v="MYIB_ASSISTANT"/>
    <m/>
    <m/>
    <m/>
    <m/>
    <m/>
    <m/>
    <m/>
    <m/>
    <s v="Management Janji"/>
    <s v="2026-09-09 13:00:00 | Tanggal Pemasangan : 09 September 2026 Jam Pemasangan : 08:00 15:00 Info Tambahan : Hubungi pelanggan dulu sebelum ke lokasi terimakasih"/>
    <s v="FCC"/>
    <d v="2026-07-09T18:39:52"/>
    <d v="2026-09-09T13:00:00"/>
    <m/>
    <s v="ACT_COM"/>
    <s v="ENDE"/>
    <s v="NO ADDON"/>
    <m/>
    <s v="PONR"/>
    <s v="HSI Bisnis Promo HUT RI PSB 70% - 75 Mbps"/>
    <s v="INDIBIZ"/>
    <m/>
    <m/>
    <d v="2026-09-09T13:00:00"/>
    <s v="2026-09-09 13:00:00 | Tanggal Pemasangan : 09 September 2026 Jam Pemasangan : 08:00 15:00 Info Tambahan : Hubungi pelanggan dulu sebelum ke lokasi terimakasih"/>
    <m/>
    <m/>
    <m/>
    <e v="#NUM!"/>
    <e v="#NUM!"/>
    <x v="0"/>
    <x v="31"/>
  </r>
  <r>
    <n v="200"/>
    <n v="1002573699"/>
    <n v="3"/>
    <x v="7"/>
    <n v="5"/>
    <s v="KUPANG"/>
    <s v="ATAMBUA"/>
    <s v="KEF"/>
    <s v="REG"/>
    <s v="AO"/>
    <s v="NEW SALES"/>
    <s v="1P INET"/>
    <s v="8 | OSS - PONR"/>
    <s v="RBS-Regional 3"/>
    <d v="2026-09-06T16:35:57"/>
    <d v="2026-09-09T10:47:00"/>
    <n v="69384866"/>
    <m/>
    <n v="172518797068"/>
    <s v="SMKS Katolik Kefamenanu"/>
    <s v="ODP-KEF-FC/13 FC/D02/13.01"/>
    <s v="WO063696096"/>
    <m/>
    <m/>
    <m/>
    <n v="124.47879"/>
    <n v="-9.4376870000000004"/>
    <s v="|MB00503|MYIA-022236429233/POI/bapak/082247864702/smkkatolikkefa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6:39:56"/>
    <d v="2026-09-07T13:00:00"/>
    <m/>
    <s v="ACT_COM"/>
    <s v="X"/>
    <s v="NO ADDON"/>
    <m/>
    <s v="PONR"/>
    <s v="HSI Bisnis Promo HUT RI PSB 70% - 200 Mbps"/>
    <s v="INDIBIZ"/>
    <m/>
    <m/>
    <d v="2026-09-07T13:00:00"/>
    <s v="2026-09-07 13:00:00 | Tanggal Pemasangan : 07 September 2026 Jam Pemasangan : 08:00 15:00 Info Tambahan : Hubungi pelanggan dulu sebelum ke lokasi terimakasih"/>
    <m/>
    <m/>
    <m/>
    <e v="#NUM!"/>
    <e v="#NUM!"/>
    <x v="0"/>
    <x v="32"/>
  </r>
  <r>
    <n v="201"/>
    <n v="1002570941"/>
    <n v="3"/>
    <x v="1"/>
    <n v="5"/>
    <s v="JEMBER"/>
    <s v="JEMBER"/>
    <s v="JER"/>
    <s v="REG"/>
    <s v="AO"/>
    <s v="NEW SALES"/>
    <s v="1P INET"/>
    <s v="8 | OSS - PONR"/>
    <s v="RBS-Regional 3"/>
    <d v="2026-09-04T09:21:57"/>
    <d v="2026-09-05T21:28:36"/>
    <n v="69383616"/>
    <m/>
    <n v="152501280970"/>
    <s v="PT KKV COMMERCE INDONESIA"/>
    <s v="ODP-JER-FX/19 FX/D01/19.01"/>
    <s v="WO063513624"/>
    <m/>
    <m/>
    <m/>
    <n v="113.6630418"/>
    <n v="-8.1836690000000001"/>
    <s v="|MN00086|MYIA-039176192819/POI/ELISA MARTA NUGRAHA/081274594701/elisa@kkgroup.cn"/>
    <s v="MYIB_ASSISTANT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09:25:09"/>
    <d v="2026-09-05T08:00:00"/>
    <m/>
    <s v="ACT_COM"/>
    <s v="JEMBER"/>
    <s v="OCA"/>
    <m/>
    <s v="PONR"/>
    <s v="HSI Bisnis Bundling OCA Breach Checker Promo H2 2026 PSB 70% - 300 Mbps"/>
    <s v="INDIBIZ"/>
    <m/>
    <m/>
    <d v="2026-09-05T08:00:00"/>
    <s v="2026-09-05 08:00:00 | Tanggal pemasangan : 05 SEPTEMBER JULI 2026 Jam pemasangan : pagi/siang Info Tambahan : Hubungi pelanggan dulu sebelum ke lokasi terima kasih"/>
    <m/>
    <m/>
    <m/>
    <e v="#NUM!"/>
    <e v="#NUM!"/>
    <x v="0"/>
    <x v="7"/>
  </r>
  <r>
    <n v="202"/>
    <n v="1002570808"/>
    <n v="3"/>
    <x v="7"/>
    <n v="5"/>
    <s v="KUPANG"/>
    <s v="MAUMERE"/>
    <s v="LRT"/>
    <s v="REG"/>
    <s v="AO"/>
    <s v="NEW SALES"/>
    <s v="1P INET"/>
    <s v="8 | OSS - PONR"/>
    <s v="RBS-Regional 3"/>
    <d v="2026-09-04T08:29:57"/>
    <d v="2026-09-09T07:06:38"/>
    <n v="69383569"/>
    <m/>
    <n v="172509796659"/>
    <s v="SMAK St DARIUS LARANRTUKA3"/>
    <s v="ODP-LRT-FB/06 FB/D01/06.01"/>
    <s v="WO063509841"/>
    <m/>
    <m/>
    <m/>
    <n v="123.018099255859"/>
    <n v="-8.3061957163766706"/>
    <s v="MD|MYDB-20260831267619|SC00001/MC00079|SMAK St DARIUS LARANRTUKA3|085337017990"/>
    <s v="MYDIGIBIZPARTNER"/>
    <m/>
    <m/>
    <m/>
    <m/>
    <m/>
    <m/>
    <m/>
    <m/>
    <s v="Management Janji"/>
    <s v="2026-09-05 08:00:00 | Nama : BP EMANUEL YOSEF LAWE TERON No Hp : 085337017990 No Alt :  Tgl Pemasangan : 05 September 2026 Interval : PAGI  Note : Hubungi pelanggan terlebih dahulu"/>
    <s v="FCC"/>
    <d v="2026-04-09T08:39:59"/>
    <d v="2026-09-05T08:00:00"/>
    <m/>
    <s v="ACT_COM"/>
    <s v="X"/>
    <s v="NO ADDON"/>
    <m/>
    <s v="PONR"/>
    <s v="HSI Bisnis Basic Promo HUT RI PSB 70% - 50 Mbps"/>
    <s v="INDIBIZ"/>
    <m/>
    <m/>
    <d v="2026-09-05T08:00:00"/>
    <s v="2026-09-05 08:00:00 | Nama : BP EMANUEL YOSEF LAWE TERON No Hp : 085337017990 No Alt :  Tgl Pemasangan : 05 September 2026 Interval : PAGI  Note : Hubungi pelanggan terlebih dahulu"/>
    <m/>
    <m/>
    <m/>
    <e v="#NUM!"/>
    <e v="#NUM!"/>
    <x v="0"/>
    <x v="14"/>
  </r>
  <r>
    <n v="203"/>
    <n v="1002571491"/>
    <n v="3"/>
    <x v="3"/>
    <n v="4"/>
    <s v="PURWOKERTO"/>
    <s v="PURWOKERTO"/>
    <s v="PWT"/>
    <s v="REG"/>
    <s v="AO"/>
    <s v="NEW SALES"/>
    <m/>
    <s v="8 | OSS - PONR"/>
    <s v="RBS-Regional 3"/>
    <d v="2026-09-04T12:50:18"/>
    <d v="2026-09-10T11:06:00"/>
    <n v="69383831"/>
    <m/>
    <n v="146303629033"/>
    <s v="Buntos Cafe Padel"/>
    <s v="ODP-PWT-FBB/186"/>
    <s v="WO063887604"/>
    <m/>
    <m/>
    <m/>
    <n v="109.2303572086"/>
    <n v="-7.4261705494093997"/>
    <s v="AMRBS ; 409108825 ; AM ; ELMEIVITA; TREG3 ; PURWOKERTO ;INDIBIZ 1:1 50 Mbps 1S; Nico / O81393682968/holdingfood@yahoo.com"/>
    <s v="Amex"/>
    <m/>
    <m/>
    <m/>
    <m/>
    <m/>
    <m/>
    <m/>
    <m/>
    <s v="Management Janji"/>
    <s v="2026-09-10 08:00:00|M Janji : (10/09/2026) jam Pasang : 09:00 Note : hubungi pelanggan jika ingin kelokasi|40900827|MYDITA"/>
    <s v="FCC"/>
    <d v="2026-04-09T12:54:54"/>
    <d v="2026-09-10T08:00:00"/>
    <m/>
    <s v="ACT_COM"/>
    <s v="X"/>
    <s v="NO ADDON"/>
    <m/>
    <s v="PONR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M Janji : (10/09/2026) jam Pasang : 09:00 Note : hubungi pelanggan jika ingin kelokasi|40900827|MYDITA"/>
    <m/>
    <m/>
    <m/>
    <e v="#NUM!"/>
    <e v="#NUM!"/>
    <x v="0"/>
    <x v="0"/>
  </r>
  <r>
    <n v="204"/>
    <n v="1002567985"/>
    <n v="3"/>
    <x v="7"/>
    <n v="5"/>
    <s v="KUPANG"/>
    <s v="MAUMERE"/>
    <s v="LWB"/>
    <s v="REG"/>
    <s v="AO"/>
    <s v="NEW SALES"/>
    <s v="1P INET"/>
    <s v="8 | OSS - PONR"/>
    <s v="RBS-Regional 3"/>
    <d v="2026-09-02T14:56:56"/>
    <d v="2026-09-09T15:21:08"/>
    <n v="69382447"/>
    <m/>
    <n v="172510701070"/>
    <s v="PT Ping For Lion Air Bandara Lewoleba"/>
    <s v="ODP-LWB-FB/16 FB/D02/16.01"/>
    <s v="WO063372572"/>
    <m/>
    <m/>
    <m/>
    <n v="123.43901392980401"/>
    <n v="-8.3653747622922303"/>
    <s v="|MC40288|MYIA-074722751824/POI/Julianus Bengngu /082147245978/ptpingnetworkglobal@gmail.com"/>
    <s v="MYIB_ASSISTANT"/>
    <m/>
    <m/>
    <m/>
    <m/>
    <m/>
    <m/>
    <m/>
    <m/>
    <s v="Management Janji"/>
    <s v="2026-09-03 13:00:00 | Jam Pemasangan : 08:00 - 12.00 Tanggal Pemasangan : KAMIS 03 SEPTEMBER 2026 Info Tambahan : Hubungi pelanggan sebelum datang ke lokasi "/>
    <s v="FCC"/>
    <d v="2026-02-09T15:09:58"/>
    <d v="2026-09-03T13:00:00"/>
    <m/>
    <s v="ACT_COM"/>
    <s v="X"/>
    <s v="NO ADDON"/>
    <m/>
    <s v="PONR"/>
    <s v="HSI Bisnis PSB 70% - 150 Mbps"/>
    <s v="INDIBIZ"/>
    <m/>
    <m/>
    <d v="2026-09-03T13:00:00"/>
    <s v="2026-09-03 13:00:00 | Jam Pemasangan : 08:00 - 12.00 Tanggal Pemasangan : KAMIS 03 SEPTEMBER 2026 Info Tambahan : Hubungi pelanggan sebelum datang ke lokasi "/>
    <m/>
    <m/>
    <m/>
    <e v="#NUM!"/>
    <e v="#NUM!"/>
    <x v="0"/>
    <x v="14"/>
  </r>
  <r>
    <n v="205"/>
    <n v="1002567344"/>
    <n v="3"/>
    <x v="7"/>
    <n v="5"/>
    <s v="KUPANG"/>
    <s v="KUPANG"/>
    <s v="OSP"/>
    <s v="REG"/>
    <s v="AO"/>
    <s v="NEW SALES"/>
    <s v="1P INET"/>
    <s v="8 | OSS - PONR"/>
    <s v="RBS-Regional 3"/>
    <d v="2026-09-02T11:41:56"/>
    <d v="2026-09-09T16:11:19"/>
    <n v="69382197"/>
    <m/>
    <n v="172503813798"/>
    <s v="SD SWASTA ANGKASA"/>
    <s v="ODP-OSP-FG/14 FG/D02/14.01"/>
    <s v="WO063342896"/>
    <m/>
    <m/>
    <m/>
    <n v="123.65912299999999"/>
    <n v="-10.177958"/>
    <s v="|MN01740|MYIA-098575098179/POI/STEFANIA NATALIA LALAK/082341354131/stephieelalak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54:59"/>
    <d v="2026-09-03T08:00:00"/>
    <m/>
    <s v="ACT_COM"/>
    <s v="KUPANG"/>
    <s v="NO ADDON"/>
    <m/>
    <s v="PONR"/>
    <s v="HSI Bisnis Basic Promo HUT RI PSB 70% - 150 Mbps"/>
    <s v="INDIBIZ"/>
    <m/>
    <m/>
    <d v="2026-09-03T08:00:00"/>
    <s v="2026-09-03 08:00:00 | M Janji : 03 September 2026 Jam Pasang : pagi Note : hubungi pelanggan jika ingin kelokasi "/>
    <m/>
    <m/>
    <m/>
    <e v="#NUM!"/>
    <e v="#NUM!"/>
    <x v="0"/>
    <x v="29"/>
  </r>
  <r>
    <n v="206"/>
    <n v="1002566694"/>
    <n v="3"/>
    <x v="7"/>
    <n v="5"/>
    <s v="KUPANG"/>
    <s v="MAUMERE"/>
    <s v="LRT"/>
    <s v="REG"/>
    <s v="AO"/>
    <s v="NEW SALES"/>
    <s v="1P INET"/>
    <s v="8 | OSS - PONR"/>
    <s v="RBS-Regional 3"/>
    <d v="2026-09-02T08:42:57"/>
    <d v="2026-09-09T07:25:40"/>
    <n v="69381950"/>
    <m/>
    <n v="172509796566"/>
    <s v="SMAK St DARIUS LARANTUKA2"/>
    <s v="ODP-LRT-FB/07 FB/D01/07.01"/>
    <s v="WO063320305"/>
    <m/>
    <m/>
    <m/>
    <n v="123.01813211292"/>
    <n v="-8.3061595546289109"/>
    <s v="MD|MYDB-20260831267617|SC00001/MC00079|SMAK St DARIUS LARANTUKA2|085337720953"/>
    <s v="MYDIGIBIZPARTNER"/>
    <m/>
    <m/>
    <m/>
    <m/>
    <m/>
    <m/>
    <m/>
    <m/>
    <s v="Management Janji"/>
    <s v="2026-09-03 08:00:00 | Nama PIC : Ibu agustina No HP : 085337720953 Alt :  M Janji : (KAMIS/3/SEPTEMBER/2026) jam Pasang : 09:00 Note : hubungi pelanggan jika ingin kelokasi"/>
    <s v="FCC"/>
    <d v="2026-02-09T08:55:02"/>
    <d v="2026-09-03T08:00:00"/>
    <m/>
    <s v="ACT_COM"/>
    <s v="X"/>
    <s v="NO ADDON"/>
    <m/>
    <s v="PONR"/>
    <s v="HSI Bisnis Basic Promo HUT RI PSB 70% - 50 Mbps"/>
    <s v="INDIBIZ"/>
    <m/>
    <m/>
    <d v="2026-09-03T08:00:00"/>
    <s v="2026-09-03 08:00:00 | Nama PIC : Ibu agustina No HP : 085337720953 Alt :  M Janji : (KAMIS/3/SEPTEMBER/2026) jam Pasang : 09:00 Note : hubungi pelanggan jika ingin kelokasi"/>
    <m/>
    <m/>
    <m/>
    <e v="#NUM!"/>
    <e v="#NUM!"/>
    <x v="0"/>
    <x v="14"/>
  </r>
  <r>
    <n v="207"/>
    <n v="1002577930"/>
    <n v="3"/>
    <x v="7"/>
    <n v="5"/>
    <s v="MATARAM"/>
    <s v="INNER - NUSA TENGGARA"/>
    <s v="SWE"/>
    <s v="REG"/>
    <s v="AO"/>
    <s v="NEW SALES"/>
    <m/>
    <s v="100 | REVOKE COMPLETED"/>
    <s v="RBS-Regional 3"/>
    <d v="2026-09-09T08:35:04"/>
    <d v="2026-09-09T08:52:24"/>
    <n v="69384215"/>
    <n v="3707704041"/>
    <n v="172605804388"/>
    <s v="PT.Tirtakencana Tatawarna Lombok"/>
    <s v="ODP-SWE-FAL/37"/>
    <s v="WO063884080"/>
    <m/>
    <m/>
    <m/>
    <n v="116.14186290000001"/>
    <n v="-8.6164749"/>
    <s v="|MC40311|MYIA-023139127971/POI/Ni Putu Eva Suryani/082299997981/bm_lombok@tirtakencana.com"/>
    <s v="Sales Profesional"/>
    <m/>
    <m/>
    <m/>
    <m/>
    <m/>
    <m/>
    <m/>
    <m/>
    <s v="Management Janji"/>
    <s v="2026-09-05 15:00:00 | Tanggal pemasangan : 05/09/2026  Jam pemasangan : siang  Info Tambahan : Hubungi pelanggan dulu sebelum ke lokasi  terima kasih."/>
    <s v="FCC"/>
    <d v="2026-09-09T08:39:58"/>
    <m/>
    <m/>
    <s v="REVOKE"/>
    <s v="X"/>
    <s v="NO ADDON"/>
    <m/>
    <s v="Revoke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05 15:00:00 | Tanggal pemasangan : 05/09/2026  Jam pemasangan : siang  Info Tambahan : Hubungi pelanggan dulu sebelum ke lokasi  terima kasih."/>
    <m/>
    <m/>
    <m/>
    <e v="#NUM!"/>
    <e v="#NUM!"/>
    <x v="0"/>
    <x v="15"/>
  </r>
  <r>
    <n v="208"/>
    <n v="1002577113"/>
    <n v="3"/>
    <x v="6"/>
    <n v="5"/>
    <s v="MADURA"/>
    <s v="PAMEKASAN"/>
    <s v="PME"/>
    <s v="REG"/>
    <s v="AO"/>
    <s v="NEW SALES"/>
    <s v="1P INET"/>
    <s v="100 | REVOKE COMPLETED"/>
    <s v="RBS-Regional 3"/>
    <d v="2026-09-08T14:17:58"/>
    <d v="2026-09-09T22:31:30"/>
    <n v="69386167"/>
    <m/>
    <n v="152426928698"/>
    <s v="Toko Zairah Berkah"/>
    <s v="ODP-PME-FBF/44 FBF/D04/44.01"/>
    <s v="WO063842386"/>
    <m/>
    <m/>
    <m/>
    <n v="113.41536886990001"/>
    <n v="-7.1339380257569296"/>
    <s v="MD|MYDB-20260908268282|DN00001/MN00572|Toko Zairah Berkah|083186479750"/>
    <s v="MYDIGIBIZPARTNER"/>
    <m/>
    <m/>
    <m/>
    <m/>
    <m/>
    <m/>
    <m/>
    <m/>
    <s v="Management Janji"/>
    <s v="2026-09-09 11:00:00 | Tanggal Pemasangan : 09 September 2026 Jam Pemasangan : 08:00 15:00 Info Tambahan : Hubungi pelanggan dulu sebelum ke lokasi terimakasih"/>
    <s v="FCC"/>
    <d v="2026-08-09T14:25:36"/>
    <d v="2026-09-09T11:00:00"/>
    <s v="Kendala Pelanggan"/>
    <s v="REVOKE"/>
    <s v="PAMEKASAN"/>
    <s v="NETMONK"/>
    <m/>
    <s v="Revoke Completed"/>
    <s v="HSI Bisnis Bundling Netmonk Promo 2026 PSB 70% - 200 Mbps"/>
    <s v="INDIBIZ"/>
    <m/>
    <m/>
    <d v="2026-09-09T11:00:00"/>
    <s v="2026-09-09 11:00:00 | Tanggal Pemasangan : 09 September 2026 Jam Pemasangan : 08:00 15:00 Info Tambahan : Hubungi pelanggan dulu sebelum ke lokasi terimakasih"/>
    <m/>
    <m/>
    <m/>
    <e v="#NUM!"/>
    <e v="#NUM!"/>
    <x v="0"/>
    <x v="10"/>
  </r>
  <r>
    <n v="209"/>
    <n v="1002577701"/>
    <n v="3"/>
    <x v="6"/>
    <n v="5"/>
    <s v="SBY SELATAN"/>
    <s v="MANYAR"/>
    <s v="JGR"/>
    <s v="REG"/>
    <s v="AO"/>
    <s v="NEW SALES"/>
    <s v="1P INET"/>
    <s v="100 | REVOKE COMPLETED"/>
    <s v="RBS-Regional 3"/>
    <d v="2026-09-08T17:20:57"/>
    <d v="2026-09-09T22:31:24"/>
    <n v="69386393"/>
    <m/>
    <n v="152310255979"/>
    <s v="dua putri cell"/>
    <s v="ODP-RKT-FFU/27"/>
    <s v="WO063864236"/>
    <m/>
    <m/>
    <m/>
    <n v="112.79224843637201"/>
    <n v="-7.3082825182953801"/>
    <s v="|MN02303|MYIA-027538128945/POI/vita agustina/085143002849/kabehblokir@gmail.com"/>
    <s v="MYIB_ASSISTANT"/>
    <m/>
    <m/>
    <m/>
    <m/>
    <m/>
    <m/>
    <m/>
    <m/>
    <s v="Management Janji"/>
    <s v="2026-09-09 15:00:00 | Jam Pemasangan : 08:00 - 12.00 Tanggal Pemasangan : RABU 09 SEPTEMBER 2026 Info Tambahan : Hubungi pelanggan sebelum datang ke lokasi"/>
    <s v="FCC"/>
    <d v="2026-08-09T17:25:37"/>
    <d v="2026-09-09T15:00:00"/>
    <s v="Kendala Pelanggan"/>
    <s v="REVOKE"/>
    <s v="JAGIR"/>
    <s v="OCA"/>
    <m/>
    <s v="Revoke Completed"/>
    <s v="HSI Bisnis Basic Bundling OCA Breach Checker Promo H2 2026 PSB 70% - 300 Mbps"/>
    <s v="INDIBIZ"/>
    <m/>
    <m/>
    <d v="2026-09-09T15:00:00"/>
    <s v="2026-09-09 15:00:00 | Jam Pemasangan : 08:00 - 12.00 Tanggal Pemasangan : RABU 09 SEPTEMBER 2026 Info Tambahan : Hubungi pelanggan sebelum datang ke lokasi"/>
    <m/>
    <m/>
    <m/>
    <e v="#NUM!"/>
    <e v="#NUM!"/>
    <x v="0"/>
    <x v="8"/>
  </r>
  <r>
    <n v="210"/>
    <n v="1002576543"/>
    <n v="3"/>
    <x v="7"/>
    <n v="5"/>
    <s v="MATARAM"/>
    <s v="SUMBAWA"/>
    <s v="MLK"/>
    <s v="REG"/>
    <s v="AO"/>
    <s v="NEW SALES"/>
    <s v="1P INET"/>
    <s v="100 | REVOKE COMPLETED"/>
    <s v="RBS-Regional 3"/>
    <d v="2026-09-08T10:44:56"/>
    <d v="2026-09-10T11:01:53"/>
    <n v="69385906"/>
    <m/>
    <n v="172608206306"/>
    <s v="KIOS PAK RAMLI"/>
    <s v="ODP-MLK-FAC/37 FAC/D05/37.01"/>
    <s v="WO063818704"/>
    <m/>
    <m/>
    <m/>
    <n v="116.74564643271199"/>
    <n v="-8.9673326593612295"/>
    <s v="|MN02367|MYIA-036440964505/POI/RAMLI/085903769366/kasmiantiheni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10:54:54"/>
    <d v="2026-09-09T08:00:00"/>
    <m/>
    <s v="REVOKE"/>
    <s v="SUMBAWA BARAT"/>
    <s v="OCA"/>
    <m/>
    <s v="Revoke Completed"/>
    <s v="HSI Bisnis Bundling OCA Breach Checker Promo H2 2026 PSB 70% - 50 Mbps"/>
    <s v="INDIBIZ"/>
    <m/>
    <m/>
    <d v="2026-09-09T08:00:00"/>
    <s v="2026-09-09 08:00:00 | Jam Pemasangan : 08:00 - 12.00 Tanggal Pemasangan : RABU 08 SEPTEMBER 2026 Info Tambahan : Hubungi pelanggan sebelum datang ke lokasi"/>
    <m/>
    <m/>
    <m/>
    <e v="#NUM!"/>
    <e v="#NUM!"/>
    <x v="0"/>
    <x v="17"/>
  </r>
  <r>
    <n v="211"/>
    <n v="1002573030"/>
    <n v="3"/>
    <x v="6"/>
    <n v="5"/>
    <s v="MADURA"/>
    <s v="BANGKALAN"/>
    <s v="OMB"/>
    <s v="REG"/>
    <s v="AO"/>
    <s v="NEW SALES"/>
    <m/>
    <s v="100 | REVOKE COMPLETED"/>
    <s v="RBS-Regional 3"/>
    <d v="2026-09-05T12:42:07"/>
    <d v="2026-09-05T14:31:33"/>
    <n v="69381089"/>
    <m/>
    <n v="152438208887"/>
    <s v="yayasan ponpes al arifin"/>
    <s v="ODP-OMB-FB/50"/>
    <s v="WO063617761"/>
    <m/>
    <m/>
    <m/>
    <n v="113.352888340398"/>
    <n v="-7.0588738753773503"/>
    <s v="MD|MYDB-20260831267675|DN00001/MN00572|yayasan ponpes al arifin|085704700137"/>
    <s v="MYDIGIBIZPARTNER"/>
    <m/>
    <m/>
    <m/>
    <m/>
    <m/>
    <m/>
    <m/>
    <m/>
    <s v="Management Janji"/>
    <s v="2026-09-02 08:00:00 | Nama : BP MASNOTO  No Hp : 085704700137  No Alt :   Tgl Pemasangan : 01 September 2026  Interval : PAGI   Note : Hubungi pelanggan terlebih dahulu"/>
    <s v="FCC"/>
    <d v="2026-05-09T12:54:59"/>
    <m/>
    <s v="Kendala Pelanggan"/>
    <s v="REVOKE"/>
    <s v="X"/>
    <s v="OCA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08:00:00 | Nama : BP MASNOTO  No Hp : 085704700137  No Alt :   Tgl Pemasangan : 01 September 2026  Interval : PAGI   Note : Hubungi pelanggan terlebih dahulu"/>
    <m/>
    <m/>
    <m/>
    <e v="#NUM!"/>
    <e v="#NUM!"/>
    <x v="0"/>
    <x v="10"/>
  </r>
  <r>
    <n v="212"/>
    <n v="1002571271"/>
    <n v="3"/>
    <x v="1"/>
    <n v="5"/>
    <s v="SIDOARJO"/>
    <s v="INNER - JATIM TIMUR"/>
    <s v="KRN"/>
    <s v="REG"/>
    <s v="AO"/>
    <s v="NEW SALES"/>
    <m/>
    <s v="100 | REVOKE COMPLETED"/>
    <s v="RBS-Regional 3"/>
    <d v="2026-09-04T11:00:51"/>
    <d v="2026-09-08T14:44:12"/>
    <n v="69383741"/>
    <m/>
    <n v="152331251383"/>
    <s v="SMK MAARIF NU PRAMBON"/>
    <s v="ODP-KRN-FR/07"/>
    <s v="WO063729044"/>
    <m/>
    <m/>
    <m/>
    <n v="112.5614471"/>
    <n v="-7.4718654999999998"/>
    <s v="|MN02332|/SMK MAARIF NU PRAMBON/WINBACK 2.0 HSI B2B (1:1) 100MBPS 535RB PSB DISC 70%//smkmaarifnuprambon1@gmail.com/ALI REDO S.E/088230285188 / 085730055258"/>
    <s v="Sales Force DBS"/>
    <m/>
    <m/>
    <m/>
    <m/>
    <m/>
    <m/>
    <m/>
    <m/>
    <s v="Management Janji"/>
    <s v="2026-09-08 08:00:00|Tanggal pemasangan : 08/09/2026 Jam pemasangan : 08.00 - 12.00 Info Tambahan : Hubungi pelanggan dulu sebelum ke lokasi terima kasih.|40971401|MYDITA"/>
    <s v="FCC"/>
    <d v="2026-04-09T11:10:09"/>
    <d v="2026-09-08T08:00:00"/>
    <s v="Kendala Teknik"/>
    <s v="REVOKE"/>
    <s v="KRI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Tanggal pemasangan : 08/09/2026 Jam pemasangan : 08.00 - 12.00 Info Tambahan : Hubungi pelanggan dulu sebelum ke lokasi terima kasih.|40971401|MYDITA"/>
    <m/>
    <m/>
    <m/>
    <e v="#NUM!"/>
    <e v="#NUM!"/>
    <x v="0"/>
    <x v="1"/>
  </r>
  <r>
    <n v="213"/>
    <n v="1002571663"/>
    <n v="3"/>
    <x v="6"/>
    <n v="5"/>
    <s v="MADURA"/>
    <s v="PAMEKASAN"/>
    <s v="SMP"/>
    <s v="REG"/>
    <s v="AO"/>
    <s v="NEW SALES"/>
    <s v="1P INET"/>
    <s v="100 | REVOKE COMPLETED"/>
    <s v="RBS-Regional 3"/>
    <d v="2026-09-04T13:41:56"/>
    <d v="2026-09-09T22:26:29"/>
    <n v="69383910"/>
    <m/>
    <n v="152431232312"/>
    <s v="TOKO FATHIMAH"/>
    <s v="ODP-SMP-FBF/11 FBF/D02/11.01"/>
    <s v="WO063541871"/>
    <m/>
    <m/>
    <m/>
    <n v="113.862538039684"/>
    <n v="-7.0179529520219202"/>
    <s v="MD|MYDB-20260904268008|DN00001/MN00806|TOKO FATHIMAH|085151937728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"/>
    <s v="FCC"/>
    <d v="2026-04-09T13:54:59"/>
    <d v="2026-09-05T11:00:00"/>
    <s v="Kendala Pelanggan"/>
    <s v="REVOKE"/>
    <s v="X"/>
    <s v="NO ADDON"/>
    <m/>
    <s v="Revoke 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"/>
    <m/>
    <m/>
    <m/>
    <e v="#NUM!"/>
    <e v="#NUM!"/>
    <x v="0"/>
    <x v="10"/>
  </r>
  <r>
    <n v="214"/>
    <n v="1002571188"/>
    <n v="3"/>
    <x v="7"/>
    <n v="5"/>
    <s v="MATARAM"/>
    <s v="SUMBAWA"/>
    <s v="TLW"/>
    <s v="REG"/>
    <s v="AO"/>
    <s v="NEW SALES"/>
    <s v="1P INET"/>
    <s v="100 | REVOKE COMPLETED"/>
    <s v="RBS-Regional 3"/>
    <d v="2026-09-04T10:35:56"/>
    <d v="2026-09-10T09:03:56"/>
    <n v="69383726"/>
    <m/>
    <n v="172610203702"/>
    <s v="KANTOR DESA TEPAS SEPAKAT"/>
    <s v="ODP-TLW-FJ/03 FJ/D01/03.01"/>
    <s v="WO063521018"/>
    <m/>
    <m/>
    <m/>
    <n v="116.91780440834501"/>
    <n v="-8.7127216370613105"/>
    <s v="|MN02367|MYIA-083096479068/POI/KHAIRUDDIN/081246535979/ds.tpssepakat2012@gmail.com"/>
    <s v="MYIB_ASSISTANT"/>
    <m/>
    <m/>
    <m/>
    <m/>
    <m/>
    <m/>
    <m/>
    <m/>
    <s v="Management Janji"/>
    <s v="2026-09-07 08:00:00 | Nama Pic : bp KHAIRUDDIN No Hp Pic : 081246535979 No alt : - Jam Pemasangan : pagi  Tanggal Pemasangan : 7 September 2026"/>
    <s v="FCC"/>
    <d v="2026-04-09T10:40:07"/>
    <d v="2026-09-07T08:00:00"/>
    <s v="Kendala Lainnya"/>
    <s v="REVOKE"/>
    <s v="SUMBAWA BARAT"/>
    <s v="NO ADDON"/>
    <m/>
    <s v="Revoke Completed"/>
    <s v="HSI Bisnis Promo HUT RI PSB 70% - 150 Mbps"/>
    <s v="INDIBIZ"/>
    <m/>
    <m/>
    <d v="2026-09-07T08:00:00"/>
    <s v="2026-09-07 08:00:00 | Nama Pic : bp KHAIRUDDIN No Hp Pic : 081246535979 No alt : - Jam Pemasangan : pagi  Tanggal Pemasangan : 7 September 2026"/>
    <m/>
    <m/>
    <m/>
    <e v="#NUM!"/>
    <e v="#NUM!"/>
    <x v="0"/>
    <x v="17"/>
  </r>
  <r>
    <n v="215"/>
    <n v="1002572358"/>
    <n v="3"/>
    <x v="3"/>
    <n v="4"/>
    <s v="YOGYAKARTA"/>
    <s v="INNER - YOGYA JATENG SELATAN"/>
    <s v="KBU"/>
    <s v="REG"/>
    <s v="AO"/>
    <s v="NEW SALES"/>
    <m/>
    <s v="100 | REVOKE COMPLETED"/>
    <s v="RBS-Regional 3"/>
    <d v="2026-09-04T16:17:54"/>
    <d v="2026-09-07T11:30:34"/>
    <n v="69384145"/>
    <m/>
    <n v="146113147340"/>
    <s v="CV. Sumber Baru Niaga"/>
    <s v="ODP-KBU-FDD/24"/>
    <s v="WO063569019"/>
    <m/>
    <m/>
    <m/>
    <n v="110.36597620000001"/>
    <n v="-7.7872149000000004"/>
    <s v="AMRBS/403103/ANISA DWIARYANI/R3/YOGYAKARTA/HSI BISNIS 1S 50 MBPS PROMO HUT TELKOM 1:1/Yusup Irfangi/0817731020/it_sbm@yahoo.co.id"/>
    <s v="Amex"/>
    <m/>
    <m/>
    <m/>
    <m/>
    <m/>
    <m/>
    <m/>
    <m/>
    <s v="Management Janji"/>
    <s v="2026-09-07 08:00:00|Tanggal pemasangan : 07/09/2026 Jam pemasangan : pagi Info Tambahan : Hubungi pelanggan dulu sebelum ke lokasi terima kasih.|40941148|MYDITA"/>
    <s v="FCC"/>
    <d v="2026-04-09T16:25:47"/>
    <d v="2026-09-07T08:00:00"/>
    <s v="Kendala Teknik"/>
    <s v="REVOKE"/>
    <s v="X"/>
    <s v="NO ADDON"/>
    <m/>
    <s v="Revoke 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07T08:00:00"/>
    <s v="2026-09-07 08:00:00|Tanggal pemasangan : 07/09/2026 Jam pemasangan : pagi Info Tambahan : Hubungi pelanggan dulu sebelum ke lokasi terima kasih.|40941148|MYDITA"/>
    <m/>
    <m/>
    <m/>
    <e v="#NUM!"/>
    <e v="#NUM!"/>
    <x v="0"/>
    <x v="0"/>
  </r>
  <r>
    <n v="216"/>
    <n v="1002569339"/>
    <n v="3"/>
    <x v="6"/>
    <n v="5"/>
    <s v="SBY UTARA"/>
    <s v="LAMONGAN"/>
    <s v="SDD"/>
    <s v="REG"/>
    <s v="AO"/>
    <s v="NEW SALES"/>
    <s v="1P INET"/>
    <s v="100 | REVOKE COMPLETED"/>
    <s v="RBS-Regional 3"/>
    <d v="2026-09-03T11:14:56"/>
    <d v="2026-09-08T18:36:35"/>
    <n v="69382971"/>
    <m/>
    <n v="152457201371"/>
    <s v="PUSKESMAS PUCUK"/>
    <s v="ODP-SDD-FAB/19 FAB/D01/19.01"/>
    <s v="WO063435054"/>
    <m/>
    <m/>
    <m/>
    <n v="112.277352847158"/>
    <n v="-7.0964510412657003"/>
    <s v="MD|MYDB-20260902267886|DN00001/MN00216|PUSKESMAS PUCUK|085843110960"/>
    <s v="MYDIGIBIZPARTNER"/>
    <m/>
    <m/>
    <m/>
    <m/>
    <m/>
    <m/>
    <m/>
    <m/>
    <s v="Management Janji"/>
    <s v="2026-09-04 10:00:00 | Tanggal pemasangan : 04 SEPTEMBER JULI 2026 Jam pemasangan : pagi/siang Info Tambahan : Hubungi pelanggan dulu sebelum ke lokasi terima kasih"/>
    <s v="FCC"/>
    <d v="2026-03-09T11:25:20"/>
    <d v="2026-09-04T10:00:00"/>
    <s v="Kendala Pelanggan"/>
    <s v="REVOKE"/>
    <s v="X"/>
    <s v="NO ADDON"/>
    <m/>
    <s v="Revoke Completed"/>
    <s v="HSI Bisnis Promo HUT RI PSB 70% - 100 Mbps"/>
    <s v="INDIBIZ"/>
    <m/>
    <m/>
    <d v="2026-09-04T10:00:00"/>
    <s v="2026-09-04 10:00:00 | Tanggal pemasangan : 04 SEPTEMBER JULI 2026 Jam pemasangan : pagi/siang Info Tambahan : Hubungi pelanggan dulu sebelum ke lokasi terima kasih"/>
    <m/>
    <m/>
    <m/>
    <e v="#NUM!"/>
    <e v="#NUM!"/>
    <x v="0"/>
    <x v="23"/>
  </r>
  <r>
    <n v="217"/>
    <n v="1002570204"/>
    <n v="3"/>
    <x v="3"/>
    <n v="4"/>
    <s v="YOGYAKARTA"/>
    <s v="SLEMAN"/>
    <s v="KLS"/>
    <s v="REG"/>
    <s v="AO"/>
    <s v="NEW SALES"/>
    <s v="1P INET"/>
    <s v="100 | REVOKE COMPLETED"/>
    <s v="RBS-Regional 3"/>
    <d v="2026-09-03T15:26:56"/>
    <d v="2026-09-07T11:29:03"/>
    <n v="69383326"/>
    <m/>
    <n v="146145120979"/>
    <s v="SD NEGERI PRAMBANAN"/>
    <s v="ODP-KLS-FAK/043 FAK/D04/043.01"/>
    <s v="WO063473062"/>
    <m/>
    <m/>
    <m/>
    <n v="110.48982820000001"/>
    <n v="-7.7598278000000001"/>
    <s v="|MN02579|MYIA-051388758628/POI/SRI LESTARI S.Pd.SD /08986007696/sdnegeriprambanan@gmail.com"/>
    <s v="MYIB_ASSISTANT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5:40:15"/>
    <d v="2026-09-04T15:00:00"/>
    <s v="Kendala Pelanggan"/>
    <s v="REVOKE"/>
    <s v="KALASAN"/>
    <s v="NO ADDON"/>
    <m/>
    <s v="Revoke Completed"/>
    <s v="HSI Bisnis Promo HUT RI PSB 70% - 5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  <x v="0"/>
  </r>
  <r>
    <n v="218"/>
    <n v="1002568843"/>
    <n v="3"/>
    <x v="0"/>
    <n v="4"/>
    <s v="KUDUS"/>
    <s v="JEPARA"/>
    <s v="PEC"/>
    <s v="REG"/>
    <s v="AO"/>
    <s v="NEW SALES"/>
    <s v="1P INET"/>
    <s v="100 | REVOKE COMPLETED"/>
    <s v="RBS-Regional 3"/>
    <d v="2026-09-03T09:09:57"/>
    <d v="2026-09-07T09:23:02"/>
    <n v="69382741"/>
    <m/>
    <n v="146593115594"/>
    <s v="KOPI MASSE"/>
    <s v="ODP-PEC-FA/110 FA/D09/110.01"/>
    <s v="WO063420933"/>
    <m/>
    <m/>
    <m/>
    <n v="110.7115627"/>
    <n v="-6.7026028999999996"/>
    <s v="|MC60028|MYIA-027342953783/POI/Malik Ibrahim/089502545830/rr0288277@gmail.com"/>
    <s v="MYIB_ASSISTANT"/>
    <m/>
    <m/>
    <m/>
    <m/>
    <m/>
    <m/>
    <m/>
    <m/>
    <s v="Management Janji"/>
    <s v="2026-09-04 08:00:00 | Nama Pic : bp Malik Ibrahim No Hp Pic : 089502545830 No alt : - Jam Pemasangan : pagi  Tanggal Pemasangan : 4 September 2026"/>
    <s v="FCC"/>
    <d v="2026-03-09T09:25:39"/>
    <d v="2026-09-04T08:00:00"/>
    <s v="Kendala Pelanggan"/>
    <s v="REVOKE"/>
    <s v="PECANGAAN"/>
    <s v="NO ADDON"/>
    <m/>
    <s v="Revoke Completed"/>
    <s v="HSI Bisnis Promo HUT RI PSB 70% - 50 Mbps"/>
    <s v="INDIBIZ"/>
    <m/>
    <m/>
    <d v="2026-09-04T08:00:00"/>
    <s v="2026-09-04 08:00:00 | Nama Pic : bp Malik Ibrahim No Hp Pic : 089502545830 No alt : - Jam Pemasangan : pagi  Tanggal Pemasangan : 4 September 2026"/>
    <m/>
    <m/>
    <m/>
    <e v="#NUM!"/>
    <e v="#NUM!"/>
    <x v="0"/>
    <x v="0"/>
  </r>
  <r>
    <n v="219"/>
    <n v="1002569563"/>
    <n v="3"/>
    <x v="6"/>
    <n v="5"/>
    <s v="SBY UTARA"/>
    <s v="TANDES"/>
    <s v="KLN"/>
    <s v="REG"/>
    <s v="AO"/>
    <s v="NEW SALES"/>
    <m/>
    <s v="100 | REVOKE COMPLETED"/>
    <s v="RBS-Regional 3"/>
    <d v="2026-09-03T12:17:44"/>
    <d v="2026-09-05T17:01:51"/>
    <n v="69383067"/>
    <m/>
    <n v="152418251604"/>
    <s v="PT AMARIS TIRTA PRATAMA"/>
    <s v="ODP-TDS-FDP/06"/>
    <s v="WO063453923"/>
    <m/>
    <m/>
    <m/>
    <n v="112.6673921"/>
    <n v="-7.2434411000000001"/>
    <s v="AMRBS;950197;AM;M. ALFIAN FADLI JAUHARI;RBS-3;SURAMADU;PSB;PT AMARIS TIRTA PRATAMA;IKHSAN FATONI;085733177541;DANNY;08563027423;hrga2padmawa@gmail.com;HSI Bisnis (1:1) 75 Mbps (Rp 519.000) PSB Rp 150.000;"/>
    <s v="Account Manager"/>
    <m/>
    <m/>
    <m/>
    <m/>
    <m/>
    <m/>
    <m/>
    <m/>
    <s v="Management Janji"/>
    <s v="2026-09-04 11:00:00|Jam Pemasangan : 08:00 - 12.00 Tanggal Pemasangan : JUMAT 04 SEPTEMBER 2026 Info Tambahan : Hubungi pelanggan sebelum datang ke lokasi |40000798|MYDITA"/>
    <s v="FCC"/>
    <d v="2026-03-09T12:25:19"/>
    <d v="2026-09-04T11:00:00"/>
    <s v="FALLOUT HOMEPASS"/>
    <s v="REVOKE"/>
    <s v="KEBALEN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4T11:00:00"/>
    <s v="2026-09-04 11:00:00|Jam Pemasangan : 08:00 - 12.00 Tanggal Pemasangan : JUMAT 04 SEPTEMBER 2026 Info Tambahan : Hubungi pelanggan sebelum datang ke lokasi |40000798|MYDITA"/>
    <m/>
    <m/>
    <m/>
    <e v="#NUM!"/>
    <e v="#NUM!"/>
    <x v="0"/>
    <x v="22"/>
  </r>
  <r>
    <n v="220"/>
    <n v="1002569569"/>
    <n v="3"/>
    <x v="4"/>
    <n v="5"/>
    <s v="SINGARJA"/>
    <s v="TABANAN"/>
    <s v="TBN"/>
    <s v="REG"/>
    <s v="AO"/>
    <s v="NEW SALES"/>
    <m/>
    <s v="100 | REVOKE COMPLETED"/>
    <s v="RBS-Regional 3"/>
    <d v="2026-09-03T12:19:00"/>
    <d v="2026-09-07T08:31:55"/>
    <n v="69383070"/>
    <m/>
    <n v="172413244729"/>
    <s v="PT. PALM EMAS"/>
    <s v="ODP-TBN-FAU/04"/>
    <s v="WO063450628"/>
    <m/>
    <m/>
    <m/>
    <n v="115.1431493"/>
    <n v="-8.5689689999999992"/>
    <s v="|MN02364|/PIC DWI PRIYO JATMIKO/087726675737/diajengnastiti39@gmail.com"/>
    <s v="Sales Force DBS"/>
    <m/>
    <m/>
    <m/>
    <m/>
    <m/>
    <m/>
    <m/>
    <m/>
    <s v="Management Janji"/>
    <s v="2026-09-04 13:00:00|Jam pemasangan : 12.00 Info Tambahan : Hubungi pelanggan dulu sebelum ke lokasi terimakasih  |40951377|MYDITA"/>
    <s v="FCC"/>
    <d v="2026-03-09T12:25:19"/>
    <d v="2026-09-04T13:00:00"/>
    <s v="Kendala Teknik"/>
    <s v="REVOKE"/>
    <s v="TABANAN"/>
    <s v="OCA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4T13:00:00"/>
    <s v="2026-09-04 13:00:00|Jam pemasangan : 12.00 Info Tambahan : Hubungi pelanggan dulu sebelum ke lokasi terimakasih  |40951377|MYDITA"/>
    <m/>
    <m/>
    <m/>
    <e v="#NUM!"/>
    <e v="#NUM!"/>
    <x v="0"/>
    <x v="4"/>
  </r>
  <r>
    <n v="221"/>
    <n v="1002569043"/>
    <n v="3"/>
    <x v="4"/>
    <n v="5"/>
    <s v="DENPASAR"/>
    <s v="JIMBARAN"/>
    <s v="BNO"/>
    <s v="REG"/>
    <s v="AO"/>
    <s v="NEW SALES"/>
    <m/>
    <s v="100 | REVOKE COMPLETED"/>
    <s v="RBS-Regional 3"/>
    <d v="2026-09-03T10:01:08"/>
    <d v="2026-09-07T08:29:13"/>
    <n v="69382868"/>
    <m/>
    <n v="172402803180"/>
    <s v="MITRA KASIH PERKASA SERANGAN"/>
    <s v="ODP-BNO-FE/01"/>
    <s v="WO063431121"/>
    <m/>
    <m/>
    <m/>
    <n v="115.2386262"/>
    <n v="-8.7218707000000002"/>
    <s v="|MN00737|/CP PAK KRISNA ADI/081353357623/project@mkpmobile.com"/>
    <s v="Sales Force DBS"/>
    <m/>
    <m/>
    <m/>
    <m/>
    <m/>
    <m/>
    <m/>
    <m/>
    <s v="Management Janji"/>
    <s v="2026-09-04 08:00:00|Nama Pic : bp krisna  No Hp Pic : 081353357623 No alt : - Jam Pemasangan : pagi  Tanggal Pemasangan : 4 September 2026|40951375|MYDITA"/>
    <s v="FCC"/>
    <d v="2026-03-09T10:10:01"/>
    <d v="2026-09-04T08:00:00"/>
    <s v="Kendala Pelanggan"/>
    <s v="REVOKE"/>
    <s v="BENOA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Nama Pic : bp krisna  No Hp Pic : 081353357623 No alt : - Jam Pemasangan : pagi  Tanggal Pemasangan : 4 September 2026|40951375|MYDITA"/>
    <m/>
    <m/>
    <m/>
    <e v="#NUM!"/>
    <e v="#NUM!"/>
    <x v="0"/>
    <x v="26"/>
  </r>
  <r>
    <n v="222"/>
    <n v="1002570658"/>
    <n v="3"/>
    <x v="1"/>
    <n v="5"/>
    <s v="SIDOARJO"/>
    <s v="INNER - JATIM TIMUR"/>
    <s v="SDA"/>
    <s v="REG"/>
    <s v="AO"/>
    <s v="NEW SALES"/>
    <s v="1P INET"/>
    <s v="100 | REVOKE COMPLETED"/>
    <s v="RBS-Regional 3"/>
    <d v="2026-09-03T18:18:57"/>
    <d v="2026-09-05T08:50:04"/>
    <n v="69383509"/>
    <m/>
    <n v="152316232584"/>
    <s v="PT Era Global Nusindo (Mixue SDA)"/>
    <s v="ODP-SDA-FN/01 FN/D01/01.01"/>
    <s v="WO063491238"/>
    <m/>
    <m/>
    <m/>
    <n v="112.7394489"/>
    <n v="-7.4633034"/>
    <s v="|MN01401|MYIA-000790255369/POI/Andy/085173362070/ergonsby77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8:25:15"/>
    <d v="2026-09-04T15:00:00"/>
    <s v="Kendala Pelanggan"/>
    <s v="REVOKE"/>
    <s v="SIDOARJO"/>
    <s v="NO ADDON"/>
    <m/>
    <s v="Revoke Completed"/>
    <s v="HSI Bisnis Promo HUT RI PSB 70% - 3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  <x v="1"/>
  </r>
  <r>
    <n v="223"/>
    <n v="1002570423"/>
    <n v="3"/>
    <x v="6"/>
    <n v="5"/>
    <s v="SBY SELATAN"/>
    <s v="MANYAR"/>
    <s v="MYR"/>
    <s v="REG"/>
    <s v="AO"/>
    <s v="NEW SALES"/>
    <s v="2P INET + VOICE"/>
    <s v="100 | REVOKE COMPLETED"/>
    <s v="RBS-Regional 3"/>
    <d v="2026-09-03T16:17:57"/>
    <d v="2026-09-06T14:27:15"/>
    <n v="69383389"/>
    <n v="3135953475"/>
    <n v="152303248886"/>
    <s v="XPENG KERTAJAYA"/>
    <s v="ODP-MYR-FQD/04 FQD/D01/04.01"/>
    <s v="WO063479973"/>
    <m/>
    <m/>
    <m/>
    <n v="112.77660400000001"/>
    <n v="-7.280894"/>
    <s v="|MN00843|MYIA-066492647357/POI/hasbibintaro shiddiq/081249549394/nextperdanaone@gmail.com"/>
    <s v="MYIB_ASSISTANT"/>
    <m/>
    <m/>
    <m/>
    <m/>
    <m/>
    <m/>
    <m/>
    <m/>
    <s v="Management Janji"/>
    <s v="2026-09-06 11:00:00 | Tanggal pemasangan: 04/09/2026 Jam pemasangan : pagi / siang Info Tambahan : Hubungi pelanggan dulu sebelum ke lokasi terima kasih."/>
    <s v="FCC"/>
    <d v="2026-03-09T16:25:22"/>
    <d v="2026-09-06T11:00:00"/>
    <s v="Kendala Pelanggan"/>
    <s v="REVOKE"/>
    <s v="MANYAR"/>
    <s v="NO ADDON"/>
    <m/>
    <s v="Revoke Completed"/>
    <s v="HSI Bisnis Bundling Phone PSB 70% - Free 800 Menit - 200 Mbps"/>
    <s v="INDIBIZ"/>
    <m/>
    <m/>
    <d v="2026-09-06T11:00:00"/>
    <s v="2026-09-06 11:00:00 | Tanggal pemasangan: 04/09/2026 Jam pemasangan : pagi / siang Info Tambahan : Hubungi pelanggan dulu sebelum ke lokasi terima kasih."/>
    <m/>
    <m/>
    <m/>
    <e v="#NUM!"/>
    <e v="#NUM!"/>
    <x v="0"/>
    <x v="8"/>
  </r>
  <r>
    <n v="224"/>
    <n v="1002567882"/>
    <n v="3"/>
    <x v="6"/>
    <n v="5"/>
    <s v="SBY UTARA"/>
    <s v="TANDES"/>
    <s v="BBE"/>
    <s v="REG"/>
    <s v="AO"/>
    <s v="NEW SALES"/>
    <s v="1P INET"/>
    <s v="100 | REVOKE COMPLETED"/>
    <s v="RBS-Regional 3"/>
    <d v="2026-09-02T14:34:03"/>
    <d v="2026-09-08T19:02:08"/>
    <n v="69382418"/>
    <m/>
    <n v="152417233852"/>
    <s v="BARAKA SARANA TAMA"/>
    <s v="OTB-BBE-54 OTB-BBE-54"/>
    <s v="WO063369265"/>
    <m/>
    <m/>
    <m/>
    <n v="112.5747837"/>
    <n v="-7.3740005999999996"/>
    <s v="MD|MYDB-20260902267854|DN00001/MN00086|BARAKA SARANA TAMA|081371157201"/>
    <s v="MYDIGIBIZPARTNER"/>
    <m/>
    <m/>
    <m/>
    <m/>
    <m/>
    <m/>
    <m/>
    <m/>
    <s v="Management Janji"/>
    <s v="2026-09-03 11:00:00 | Tanggal pemasangan : 02/09/2026 Jam pemasangan : pagi/siang Info Tambahan : Hubungi pelanggan dulu sebelum ke lokasi terima kasih."/>
    <s v="FCC"/>
    <d v="2026-02-09T14:39:59"/>
    <d v="2026-09-03T11:00:00"/>
    <s v="Kendala Pelanggan"/>
    <s v="REVOKE"/>
    <s v="BAMBE"/>
    <s v="OCA"/>
    <m/>
    <s v="Revoke Completed"/>
    <s v="HSI Bisnis Bundling OCA Breach Checker Promo H2 2026 PSB 70% - 200 Mbps"/>
    <s v="INDIBIZ"/>
    <m/>
    <m/>
    <d v="2026-09-03T11:00:00"/>
    <s v="2026-09-03 11:00:00 | Tanggal pemasangan : 02/09/2026 Jam pemasangan : pagi/siang Info Tambahan : Hubungi pelanggan dulu sebelum ke lokasi terima kasih."/>
    <m/>
    <m/>
    <m/>
    <e v="#NUM!"/>
    <e v="#NUM!"/>
    <x v="0"/>
    <x v="22"/>
  </r>
  <r>
    <n v="225"/>
    <n v="1002568437"/>
    <n v="3"/>
    <x v="3"/>
    <n v="4"/>
    <s v="YOGYAKARTA"/>
    <s v="INNER - YOGYA JATENG SELATAN"/>
    <s v="BBS"/>
    <s v="REG"/>
    <s v="AO"/>
    <s v="NEW SALES"/>
    <m/>
    <s v="100 | REVOKE COMPLETED"/>
    <s v="RBS-Regional 3"/>
    <d v="2026-09-02T16:59:31"/>
    <d v="2026-09-03T11:30:42"/>
    <n v="69381014"/>
    <m/>
    <n v="146131120730"/>
    <s v="Laghasa Kost"/>
    <s v="ODP-BBS-FC/044"/>
    <s v="WO063392078"/>
    <m/>
    <m/>
    <m/>
    <n v="110.427503"/>
    <n v="-7.7804053356237004"/>
    <s v="|MC80006|MYIA-053559827861/POI/Nomo Novdiantoro /085878178817/nomo_novdiantoro@yahoo.com"/>
    <s v="Sales Profesional"/>
    <m/>
    <m/>
    <m/>
    <m/>
    <m/>
    <m/>
    <m/>
    <m/>
    <s v="Management Janji"/>
    <s v="2026-09-01 15:00:00 | Tanggal pemasangan 01/09/2026  Jam pemasangan : pagi/siang  Info Tambahan : Hubungi pelanggan dulu sebelum ke lokasi. terimakasih"/>
    <s v="FCC"/>
    <d v="2026-02-09T17:10:18"/>
    <m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pemasangan 01/09/2026  Jam pemasangan : pagi/siang  Info Tambahan : Hubungi pelanggan dulu sebelum ke lokasi. terimakasih"/>
    <m/>
    <m/>
    <m/>
    <e v="#NUM!"/>
    <e v="#NUM!"/>
    <x v="0"/>
    <x v="0"/>
  </r>
  <r>
    <n v="226"/>
    <n v="1002566762"/>
    <n v="3"/>
    <x v="6"/>
    <n v="5"/>
    <s v="SBY SELATAN"/>
    <s v="KETINTANG"/>
    <s v="RKT"/>
    <s v="REG"/>
    <s v="AO"/>
    <s v="NEW SALES"/>
    <s v="1P INET"/>
    <s v="100 | REVOKE COMPLETED"/>
    <s v="RBS-Regional 3"/>
    <d v="2026-09-02T09:05:56"/>
    <d v="2026-09-03T16:03:47"/>
    <n v="69381963"/>
    <m/>
    <n v="152308243225"/>
    <s v="Laura Kos"/>
    <s v="ODP-RKT-FKT/26 FKT/D02/26.01"/>
    <s v="WO063321914"/>
    <m/>
    <m/>
    <m/>
    <n v="112.757417"/>
    <n v="-7.3170400000000004"/>
    <s v="|MC20232|MYIA-074119600608/POI/Sujaryadi/08121733356/fajarariadi80@gmail.com"/>
    <s v="MYIB_ASSISTANT"/>
    <m/>
    <m/>
    <m/>
    <m/>
    <m/>
    <m/>
    <m/>
    <m/>
    <s v="Management Janji"/>
    <s v="2026-09-03 08:00:00 | Nama PIC : BAPAK Juluan No HP : 08121733356 Alt :  M Janji : (KAMIS/3/SEPTEMBER/2026) jam Pasang : 09:00 Note : hubungi pelanggan jika ingin kelokasi"/>
    <s v="FCC"/>
    <d v="2026-02-09T09:10:07"/>
    <d v="2026-09-03T08:00:00"/>
    <s v="Kendala Pelanggan"/>
    <s v="REVOKE"/>
    <s v="RUNGKUT"/>
    <s v="NO ADDON"/>
    <m/>
    <s v="Revoke Completed"/>
    <s v="HSI Bisnis Basic Promo HUT RI PSB 70% - 100 Mbps"/>
    <s v="INDIBIZ"/>
    <m/>
    <m/>
    <d v="2026-09-03T08:00:00"/>
    <s v="2026-09-03 08:00:00 | Nama PIC : BAPAK Juluan No HP : 08121733356 Alt :  M Janji : (KAMIS/3/SEPTEMBER/2026) jam Pasang : 09:00 Note : hubungi pelanggan jika ingin kelokasi"/>
    <m/>
    <m/>
    <m/>
    <e v="#NUM!"/>
    <e v="#NUM!"/>
    <x v="0"/>
    <x v="8"/>
  </r>
  <r>
    <n v="227"/>
    <n v="1002568374"/>
    <n v="3"/>
    <x v="6"/>
    <n v="5"/>
    <s v="SBY UTARA"/>
    <s v="KENJERAN"/>
    <s v="KBL"/>
    <s v="REG"/>
    <s v="AO"/>
    <s v="NEW SALES"/>
    <s v="1P INET"/>
    <s v="100 | REVOKE COMPLETED"/>
    <s v="RBS-Regional 3"/>
    <d v="2026-09-02T16:35:57"/>
    <d v="2026-09-05T16:59:11"/>
    <n v="69382545"/>
    <m/>
    <n v="152401227605"/>
    <s v="Payless Pasar Atom Surabaya"/>
    <s v="ODP-KBL-FGW/05 FGW/D01/05.01"/>
    <s v="WO063388517"/>
    <m/>
    <m/>
    <m/>
    <n v="112.7438654"/>
    <n v="-7.2420342"/>
    <s v="|MN02054|MYIA-069218841763/POI/Ayu putri angreani kusanto/08990794495/anext213@gmail.com"/>
    <s v="MYIB_ASSISTANT"/>
    <m/>
    <m/>
    <m/>
    <m/>
    <m/>
    <m/>
    <m/>
    <m/>
    <s v="Management Janji"/>
    <s v="2026-09-04 11:00:00 | Nama PIC:  bu ayu  No HP: 08990794495 Alt: Tanggal: 4/9/2026 Jam Pasang: Pagi Note: Hubungi sebelum ke lokasi, terimakasih. "/>
    <s v="FCC"/>
    <d v="2026-02-09T16:39:59"/>
    <d v="2026-09-04T11:00:00"/>
    <s v="Kendala Pelanggan"/>
    <s v="REVOKE"/>
    <s v="KEBALEN"/>
    <s v="NO ADDON"/>
    <m/>
    <s v="Revoke Completed"/>
    <s v="HSI Bisnis Promo HUT RI PSB 70% - 50 Mbps"/>
    <s v="INDIBIZ"/>
    <m/>
    <m/>
    <d v="2026-09-04T11:00:00"/>
    <s v="2026-09-04 11:00:00 | Nama PIC:  bu ayu  No HP: 08990794495 Alt: Tanggal: 4/9/2026 Jam Pasang: Pagi Note: Hubungi sebelum ke lokasi, terimakasih. "/>
    <m/>
    <m/>
    <m/>
    <e v="#NUM!"/>
    <e v="#NUM!"/>
    <x v="0"/>
    <x v="22"/>
  </r>
  <r>
    <n v="228"/>
    <n v="1002566719"/>
    <n v="3"/>
    <x v="6"/>
    <n v="5"/>
    <s v="SBY UTARA"/>
    <s v="TANDES"/>
    <s v="BBE"/>
    <s v="REG"/>
    <s v="AO"/>
    <s v="NEW SALES"/>
    <m/>
    <s v="100 | REVOKE COMPLETED"/>
    <s v="RBS-Regional 3"/>
    <d v="2026-09-02T08:52:50"/>
    <d v="2026-09-04T08:48:24"/>
    <n v="69381952"/>
    <m/>
    <n v="152417230066"/>
    <s v="CV RAMA MOTOR TANJUNGAN"/>
    <s v="ODP-BBE-FAH/13"/>
    <s v="WO063329487"/>
    <m/>
    <m/>
    <m/>
    <n v="112.598271906877"/>
    <n v="-7.3525522048741303"/>
    <s v="|MC70135|/CV RAMA MOTOR TANJUNGAN/ISWANTO/085103064257/ramahsinta1978@gmail.com/HSI Bisnis Promo HUT Telkom (1:1) 75 Mbps (Rp 415.000) PSB Rp 150.000/"/>
    <s v="Sales Force DBS"/>
    <m/>
    <m/>
    <m/>
    <m/>
    <m/>
    <m/>
    <m/>
    <m/>
    <s v="Management Janji"/>
    <s v="2026-09-03 08:00:00|Jam pemasangan : 08.00 - 12.00 Waktu pemasangan : 3 September 2026 Info Tambahan : Hubungi pelanggan dulu sebelum ke lokasi terimakasih |40971401|MYDITA"/>
    <s v="FCC"/>
    <d v="2026-02-09T08:55:02"/>
    <d v="2026-09-03T08:00:00"/>
    <s v="Kendala Pelanggan"/>
    <s v="REVOKE"/>
    <s v="BAMBE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Jam pemasangan : 08.00 - 12.00 Waktu pemasangan : 3 September 2026 Info Tambahan : Hubungi pelanggan dulu sebelum ke lokasi terimakasih |40971401|MYDITA"/>
    <m/>
    <m/>
    <m/>
    <e v="#NUM!"/>
    <e v="#NUM!"/>
    <x v="0"/>
    <x v="22"/>
  </r>
  <r>
    <n v="229"/>
    <n v="1002566682"/>
    <n v="3"/>
    <x v="4"/>
    <n v="5"/>
    <s v="SINGARJA"/>
    <s v="TABANAN"/>
    <s v="TBN"/>
    <s v="REG"/>
    <s v="AO"/>
    <s v="NEW SALES"/>
    <m/>
    <s v="100 | REVOKE COMPLETED"/>
    <s v="RBS-Regional 3"/>
    <d v="2026-09-02T08:39:33"/>
    <d v="2026-09-07T08:28:25"/>
    <n v="69381973"/>
    <m/>
    <n v="172413244692"/>
    <s v="PT. Tejhe Amerta Pertiwi"/>
    <s v="ODP-TBN-FCU/91"/>
    <s v="WO063327942"/>
    <m/>
    <m/>
    <m/>
    <n v="115.1847394"/>
    <n v="-8.5033984999999994"/>
    <s v="MN02658/PT. Tejhe Amerta Pertiwi/PIC Ni Made Sri Dianawati/081237514671/tejheamertapertiwi@gmail.com"/>
    <s v="Sales Force DBS"/>
    <m/>
    <m/>
    <m/>
    <m/>
    <m/>
    <m/>
    <m/>
    <m/>
    <s v="Management Janji"/>
    <s v="2026-09-03 08:00:00|M Janji : 03 September 2026 Jam Pasang : pagi Note : hubungi pelanggan jika ingin kelokasi |40900827|MYDITA"/>
    <s v="FCC"/>
    <d v="2026-02-09T08:55:02"/>
    <d v="2026-09-03T08:00:00"/>
    <s v="Kendala Pelanggan"/>
    <s v="REVOKE"/>
    <s v="TABAN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8:00:00"/>
    <s v="2026-09-03 08:00:00|M Janji : 03 September 2026 Jam Pasang : pagi Note : hubungi pelanggan jika ingin kelokasi |40900827|MYDITA"/>
    <m/>
    <m/>
    <m/>
    <e v="#NUM!"/>
    <e v="#NUM!"/>
    <x v="0"/>
    <x v="4"/>
  </r>
  <r>
    <n v="230"/>
    <n v="1002564593"/>
    <n v="3"/>
    <x v="7"/>
    <n v="5"/>
    <s v="MATARAM"/>
    <s v="LOMBOK BARAT TENGAH"/>
    <s v="PRY"/>
    <s v="REG"/>
    <s v="AO"/>
    <s v="NEW SALES"/>
    <s v="1P INET"/>
    <s v="100 | REVOKE COMPLETED"/>
    <s v="RBS-Regional 3"/>
    <d v="2026-09-01T10:00:55"/>
    <d v="2026-09-06T16:22:35"/>
    <n v="69376157"/>
    <m/>
    <n v="172603791822"/>
    <s v="PKBM ARRISALAH"/>
    <s v="ODP-PYA-FAQ/75"/>
    <s v="WO062676188"/>
    <m/>
    <m/>
    <m/>
    <n v="116.339"/>
    <n v="-8.6628299999999996"/>
    <s v="|MC40242|MYIA-031012259976/POI/BURHANUDIN/081703686151/pkbmarrisalah@gmail.com"/>
    <s v="MYIB_ASSISTANT"/>
    <m/>
    <m/>
    <m/>
    <m/>
    <m/>
    <m/>
    <m/>
    <m/>
    <s v="Management Janji"/>
    <s v="2026-09-04 13:00:00|PKBM Arrisalah Dusun Semparu 1 desa Semparu kec kopang lombok tengah ntb|SYSTEM|MYDITA"/>
    <s v="FCC"/>
    <d v="2026-01-09T10:10:03"/>
    <d v="2026-09-04T00:00:00"/>
    <m/>
    <s v="REVOKE"/>
    <s v="LOMBOK TENGAH"/>
    <s v="NO ADDON"/>
    <m/>
    <s v="Revoke Completed"/>
    <s v="HSI Bisnis Basic Promo HUT RI PSB 70% - 100 Mbps Dual Band"/>
    <s v="INDIBIZ"/>
    <m/>
    <m/>
    <d v="2026-09-04T13:00:00"/>
    <s v="2026-09-04 13:00:00|PKBM Arrisalah Dusun Semparu 1 desa Semparu kec kopang lombok tengah ntb|SYSTEM|MYDITA"/>
    <m/>
    <m/>
    <m/>
    <e v="#NUM!"/>
    <e v="#NUM!"/>
    <x v="0"/>
    <x v="20"/>
  </r>
  <r>
    <n v="231"/>
    <n v="1002566268"/>
    <n v="3"/>
    <x v="2"/>
    <n v="5"/>
    <s v="KEDIRI"/>
    <s v="KEDIRI"/>
    <s v="NDL"/>
    <s v="REG"/>
    <s v="AO"/>
    <s v="NEW SALES"/>
    <s v="1P INET"/>
    <s v="100 | REVOKE COMPLETED"/>
    <s v="RBS-Regional 3"/>
    <d v="2026-09-01T16:36:56"/>
    <d v="2026-09-03T16:07:18"/>
    <n v="69381748"/>
    <m/>
    <n v="152651207810"/>
    <s v="SD Muhammadiyah 1 Ngadiluwih"/>
    <s v="ODP-NDL-FL/34"/>
    <s v="WO063287576"/>
    <m/>
    <m/>
    <m/>
    <n v="111.99246805161199"/>
    <n v="-7.8936391494959697"/>
    <s v="MD|MYDB-20260901267751|DC20002/MC20039|SD Muhammadiyah 1 Ngadiluwih|085655728020"/>
    <s v="MYDIGIBIZPARTNER"/>
    <m/>
    <m/>
    <m/>
    <m/>
    <m/>
    <m/>
    <m/>
    <m/>
    <s v="Management Janji"/>
    <s v="2026-09-02 13:00:00 | Nama PIC : Safi&amp; 39;i No HP : 085655728020 Alt :  M Janji : 02/09/2026 Jam Pasang : 08.00  - 13:00  NoteÃ‚Â :  hubungi terlebih dahulu sebelum ke lokasi, terima kasih."/>
    <s v="FCC"/>
    <d v="2026-01-09T16:40:02"/>
    <d v="2026-09-02T13:00:00"/>
    <m/>
    <s v="REVOKE"/>
    <s v="NGADILUWIH"/>
    <s v="NO ADDON"/>
    <m/>
    <s v="Revoke Completed"/>
    <s v="HSI Bisnis Promo HUT RI PSB 70% - 100 Mbps Dual Band"/>
    <s v="INDIBIZ"/>
    <m/>
    <m/>
    <d v="2026-09-02T13:00:00"/>
    <s v="2026-09-02 13:00:00 | Nama PIC : Safi&amp; 39;i No HP : 085655728020 Alt :  M Janji : 02/09/2026 Jam Pasang : 08.00  - 13:00  NoteÃ‚Â :  hubungi terlebih dahulu sebelum ke lokasi, terima kasih."/>
    <m/>
    <m/>
    <m/>
    <e v="#NUM!"/>
    <e v="#NUM!"/>
    <x v="0"/>
    <x v="12"/>
  </r>
  <r>
    <n v="232"/>
    <n v="1002566519"/>
    <n v="3"/>
    <x v="1"/>
    <n v="5"/>
    <s v="SIDOARJO"/>
    <s v="INNER - JATIM TIMUR"/>
    <s v="KRN"/>
    <s v="REG"/>
    <s v="AO"/>
    <s v="NEW SALES"/>
    <s v="1P INET"/>
    <s v="100 | REVOKE COMPLETED"/>
    <s v="RBS-Regional 3"/>
    <d v="2026-09-01T19:47:56"/>
    <d v="2026-09-04T08:48:02"/>
    <n v="69381889"/>
    <m/>
    <n v="152331251345"/>
    <s v="SMPIT USTMAN BIN AFFAN"/>
    <s v="ODP-KRN-FAF/42"/>
    <s v="WO063304167"/>
    <m/>
    <m/>
    <m/>
    <n v="112.63038083910899"/>
    <n v="-7.4526970491075497"/>
    <s v="MD|MYDB-20260901267799|DC20010/MC20002|SMPIT USTMAN BIN AFFAN|08113535966"/>
    <s v="MYDIGIBIZPARTNER"/>
    <m/>
    <m/>
    <m/>
    <m/>
    <m/>
    <m/>
    <m/>
    <m/>
    <s v="Management Janji"/>
    <s v="2026-09-03 08:00:00 | M Janji : 3 Sept 2026 Jam Pasang : Pagi Note : hubungi pelanggan jika ingin ke lokasi, terima kasih."/>
    <s v="FCC"/>
    <d v="2026-01-09T19:54:57"/>
    <d v="2026-09-03T08:00:00"/>
    <s v="Kendala Pelanggan"/>
    <s v="REVOKE"/>
    <s v="KRIAN"/>
    <s v="NO ADDON"/>
    <m/>
    <s v="Revoke Completed"/>
    <s v="HSI Bisnis Promo HUT RI PSB 70% - 100 Mbps"/>
    <s v="INDIBIZ"/>
    <m/>
    <m/>
    <d v="2026-09-03T08:00:00"/>
    <s v="2026-09-03 08:00:00 | M Janji : 3 Sept 2026 Jam Pasang : Pagi Note : hubungi pelanggan jika ingin ke lokasi, terima kasih."/>
    <m/>
    <m/>
    <m/>
    <e v="#NUM!"/>
    <e v="#NUM!"/>
    <x v="0"/>
    <x v="1"/>
  </r>
  <r>
    <n v="233"/>
    <n v="1002565568"/>
    <n v="3"/>
    <x v="3"/>
    <n v="4"/>
    <s v="PURWOKERTO"/>
    <s v="PURWOKERTO"/>
    <s v="PWT"/>
    <s v="REG"/>
    <s v="AO"/>
    <s v="NEW SALES"/>
    <s v="1P INET"/>
    <s v="100 | REVOKE COMPLETED"/>
    <s v="RBS-Regional 3"/>
    <d v="2026-09-01T14:05:58"/>
    <d v="2026-09-02T16:37:05"/>
    <n v="69381554"/>
    <m/>
    <n v="146303608408"/>
    <s v="PT LESTARI MARKETINDO SURVEITAMA"/>
    <s v="ODP-PWT-FAE/165"/>
    <s v="WO063261165"/>
    <m/>
    <m/>
    <m/>
    <n v="109.25642209999999"/>
    <n v="-7.4259066000000002"/>
    <s v="|MC80054|MYIA-037108684605/POI/RISHANDY MAYNDRA/0818619922/fahrenheit.pwt@outlook.co.id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4:09:54"/>
    <d v="2026-09-02T13:00:00"/>
    <s v="Kendala Lainnya"/>
    <s v="REVOKE"/>
    <s v="X"/>
    <s v="NO ADDON"/>
    <m/>
    <s v="Revoke Complet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m/>
    <m/>
    <m/>
    <e v="#NUM!"/>
    <e v="#NUM!"/>
    <x v="0"/>
    <x v="0"/>
  </r>
  <r>
    <n v="234"/>
    <n v="1002564133"/>
    <n v="3"/>
    <x v="6"/>
    <n v="5"/>
    <s v="SBY UTARA"/>
    <s v="GRESIK"/>
    <s v="SDY"/>
    <s v="REG"/>
    <s v="AO"/>
    <s v="NEW SALES"/>
    <s v="1P INET"/>
    <s v="100 | REVOKE COMPLETED"/>
    <s v="RBS-Regional 3"/>
    <d v="2026-09-01T08:36:56"/>
    <d v="2026-09-03T12:37:19"/>
    <n v="69381160"/>
    <m/>
    <n v="152451212101"/>
    <s v="TOKO IIN MODO"/>
    <s v="ODP-SDY-FA/61 FA/D01/61.01"/>
    <s v="WO063220935"/>
    <m/>
    <m/>
    <m/>
    <n v="112.488868"/>
    <n v="-6.9035650000000004"/>
    <s v="|MN00216|MYIA-046607529494/POI/iin aini isnawati/089502637180/ainiisnawatiiin@gmail.com"/>
    <s v="MYIB_ASSISTANT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08:39:58"/>
    <d v="2026-09-02T08:00:00"/>
    <s v="Kendala Pelanggan"/>
    <s v="REVOKE"/>
    <s v="GRESIK"/>
    <s v="NO ADDON"/>
    <m/>
    <s v="Revoke Completed"/>
    <s v="HSI Bisnis Promo HUT RI PSB 70% - 75 Mbps"/>
    <s v="INDIBIZ"/>
    <m/>
    <m/>
    <d v="2026-09-02T08:00:00"/>
    <s v="2026-09-02 08:00:00 | Tanggal pemasangan : 02/09/2026 Jam pemasangan : pagi/siang Info Tambahan : Hubungi pelanggan dulu sebelum ke lokasi, terima kasih"/>
    <m/>
    <m/>
    <m/>
    <e v="#NUM!"/>
    <e v="#NUM!"/>
    <x v="0"/>
    <x v="23"/>
  </r>
  <r>
    <n v="235"/>
    <n v="1002578700"/>
    <n v="3"/>
    <x v="3"/>
    <n v="4"/>
    <s v="PURWOKERTO"/>
    <s v="PURWOKERTO"/>
    <s v="CLO"/>
    <s v="REG"/>
    <s v="AO"/>
    <s v="NEW SALES"/>
    <m/>
    <s v="9 | WFM - UN-SCS"/>
    <s v="RBS-Regional 3"/>
    <d v="2026-09-09T13:11:02"/>
    <d v="2026-09-09T13:11:02"/>
    <n v="69384365"/>
    <m/>
    <m/>
    <s v="MEDIA SARANA DATA - IRHAM"/>
    <m/>
    <s v="WO063614137"/>
    <m/>
    <m/>
    <m/>
    <n v="109.137148"/>
    <n v="-7.3676240000000002"/>
    <s v="AMRBS/965966/DINA MENTARI/R3/YOGYAKARTA/PSB HSI BISNIS 1S 50 MBPS PROMO HUT TELKOM 1:1/Aldi Prabowo/+6282324686834/+6287738220721/finance.jogja@gmedia.id"/>
    <s v="Amex"/>
    <m/>
    <m/>
    <m/>
    <m/>
    <m/>
    <m/>
    <m/>
    <m/>
    <s v="Management Janji"/>
    <s v="2026-09-06 15:00:00|Nama PIC : Ibu Ningrum No HP : 082324686834 No Alt : - M Janji :  06 Sept  2026 Jam Pasang : Pagi / Siang Note : hubungi pelanggan jika ingin kelokasi|40951378|MYDITA"/>
    <s v="FCC"/>
    <d v="2026-09-09T13:25:54"/>
    <d v="2026-09-06T00:00:00"/>
    <m/>
    <s v="UNSC"/>
    <s v="AJIBARANG"/>
    <s v="NO ADDON"/>
    <m/>
    <s v="Inprogress Alpro, SC Lama : SC1002572860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6T15:00:00"/>
    <s v="2026-09-06 15:00:00|Nama PIC : Ibu Ningrum No HP : 082324686834 No Alt : - M Janji :  06 Sept  2026 Jam Pasang : Pagi / Siang Note : hubungi pelanggan jika ingin kelokasi|40951378|MYDITA"/>
    <m/>
    <m/>
    <m/>
    <e v="#NUM!"/>
    <e v="#NUM!"/>
    <x v="0"/>
    <x v="0"/>
  </r>
  <r>
    <n v="236"/>
    <n v="1002575991"/>
    <n v="3"/>
    <x v="6"/>
    <n v="5"/>
    <s v="SBY UTARA"/>
    <s v="MANYAR"/>
    <s v="MGO"/>
    <s v="REG"/>
    <s v="AO"/>
    <s v="NEW SALES"/>
    <s v="1P INET"/>
    <s v="9 | WFM - UN-SCS"/>
    <s v="RBS-Regional 3"/>
    <d v="2026-09-08T07:20:57"/>
    <d v="2026-09-09T10:38:44"/>
    <n v="69385652"/>
    <m/>
    <n v="152413175547"/>
    <s v="SMPN 3 SURABAYA (RUANG KS)"/>
    <s v="ODP-DMO-FMR/39"/>
    <s v="WO063801280"/>
    <m/>
    <m/>
    <m/>
    <n v="112.73616680000001"/>
    <n v="-7.2560969000000002"/>
    <s v="|MN00443|MYIA-054812581981/POI/Pak Budi/0895631767681/spegabaya.ud@gmail.com"/>
    <s v="MYIB_ASSISTANT"/>
    <m/>
    <m/>
    <m/>
    <m/>
    <m/>
    <m/>
    <m/>
    <m/>
    <s v="Management Janji"/>
    <s v="2026-09-12 15:00:00 | Tanggal pemasangan: 09/09/2026 Jam pemasangan : pagi / siang Info Tambahan : Hubungi pelanggan dulu sebelum ke lokasi terima kasih."/>
    <s v="FCC"/>
    <d v="2026-08-09T07:25:37"/>
    <d v="2026-09-12T15:00:00"/>
    <m/>
    <s v="UNSC"/>
    <s v="MERGOYOSO"/>
    <s v="OCA"/>
    <m/>
    <s v="Inprogress Alpro"/>
    <s v="HSI Bisnis Bundling OCA Breach Checker Promo H2 2026 PSB 70% - 100 Mbps"/>
    <s v="INDIBIZ"/>
    <m/>
    <m/>
    <d v="2026-09-12T15:00:00"/>
    <s v="2026-09-12 15:00:00 | Tanggal pemasangan: 09/09/2026 Jam pemasangan : pagi / siang Info Tambahan : Hubungi pelanggan dulu sebelum ke lokasi terima kasih."/>
    <m/>
    <m/>
    <m/>
    <e v="#NUM!"/>
    <e v="#NUM!"/>
    <x v="0"/>
    <x v="8"/>
  </r>
  <r>
    <n v="237"/>
    <n v="1002575953"/>
    <n v="3"/>
    <x v="6"/>
    <n v="5"/>
    <s v="SBY UTARA"/>
    <s v="MANYAR"/>
    <s v="MGO"/>
    <s v="REG"/>
    <s v="AO"/>
    <s v="NEW SALES"/>
    <s v="1P INET"/>
    <s v="9 | WFM - UN-SCS"/>
    <s v="RBS-Regional 3"/>
    <d v="2026-09-07T19:38:57"/>
    <d v="2026-09-09T10:39:58"/>
    <n v="69385642"/>
    <m/>
    <n v="152413168011"/>
    <s v="SMPN 3 SURABAYA (KLS 9)"/>
    <s v="ODP-DMO-FMR/72 FMR/D06/72.01"/>
    <s v="WO063793669"/>
    <m/>
    <m/>
    <m/>
    <n v="112.73616680000001"/>
    <n v="-7.2560969000000002"/>
    <s v="|MN00443|MYIA-096896468678/POI/Pak Budi/0895631767681/spegabaya.ud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07-09T19:39:57"/>
    <d v="2026-09-14T08:00:00"/>
    <m/>
    <s v="UNSC"/>
    <s v="MERGOYOSO"/>
    <s v="OCA"/>
    <m/>
    <s v="Inprogress Alpro"/>
    <s v="HSI Bisnis Bundling OCA Breach Checker Promo H2 2026 PSB 70% - 100 Mbps"/>
    <s v="INDIBIZ"/>
    <m/>
    <m/>
    <d v="2026-09-14T08:00:00"/>
    <s v="2026-09-14 08:00:00 | Tanggal Pemasangan : 14 September 2026 Jam Pemasangan : 08:00 15:00 Info Tambahan : Hubungi pelanggan dulu sebelum ke lokasi terimakasih"/>
    <m/>
    <m/>
    <m/>
    <e v="#NUM!"/>
    <e v="#NUM!"/>
    <x v="0"/>
    <x v="8"/>
  </r>
  <r>
    <n v="238"/>
    <n v="1002575893"/>
    <n v="3"/>
    <x v="6"/>
    <n v="5"/>
    <s v="SBY UTARA"/>
    <s v="MANYAR"/>
    <s v="MGO"/>
    <s v="REG"/>
    <s v="AO"/>
    <s v="NEW SALES"/>
    <s v="1P INET"/>
    <s v="9 | WFM - UN-SCS"/>
    <s v="RBS-Regional 3"/>
    <d v="2026-09-07T17:44:56"/>
    <d v="2026-09-09T10:39:36"/>
    <n v="69385604"/>
    <m/>
    <n v="152413168010"/>
    <s v="SMPN 3 SURABAYA (RUANG STAFF)"/>
    <s v="ODP-DMO-FMR/72"/>
    <s v="WO063786197"/>
    <m/>
    <m/>
    <m/>
    <n v="112.73616680000001"/>
    <n v="-7.2560969000000002"/>
    <s v="|MN00443|MYIA-044077894476/POI/Pak Budi/0895631767681/spegabaya.ud@gmail.com"/>
    <s v="MYIB_ASSISTANT"/>
    <m/>
    <m/>
    <m/>
    <m/>
    <m/>
    <m/>
    <m/>
    <m/>
    <s v="Management Janji"/>
    <s v="2026-09-14 08:00:00 | Nama :BAPA BUDI No HP : 0895631767681 No Alternatif : M Janji : 14/09/2026 Jam Pasang : Pagi NoteÃ‚Â :  Hubungi terlebih dahulu sebelum ke lokasi"/>
    <s v="FCC"/>
    <d v="2026-07-09T17:55:11"/>
    <d v="2026-09-14T08:00:00"/>
    <m/>
    <s v="UNSC"/>
    <s v="MERGOYOSO"/>
    <s v="OCA"/>
    <m/>
    <s v="Inprogress Alpro"/>
    <s v="HSI Bisnis Bundling OCA Breach Checker Promo H2 2026 PSB 70% - 100 Mbps"/>
    <s v="INDIBIZ"/>
    <m/>
    <m/>
    <d v="2026-09-14T08:00:00"/>
    <s v="2026-09-14 08:00:00 | Nama :BAPA BUDI No HP : 0895631767681 No Alternatif : M Janji : 14/09/2026 Jam Pasang : Pagi NoteÃ‚Â :  Hubungi terlebih dahulu sebelum ke lokasi"/>
    <m/>
    <m/>
    <m/>
    <e v="#NUM!"/>
    <e v="#NUM!"/>
    <x v="0"/>
    <x v="8"/>
  </r>
  <r>
    <n v="239"/>
    <n v="1002564550"/>
    <n v="3"/>
    <x v="7"/>
    <n v="5"/>
    <s v="MATARAM"/>
    <s v="INNER - NUSA TENGGARA"/>
    <s v="SWE"/>
    <s v="REG"/>
    <s v="AO"/>
    <s v="NEW SALES"/>
    <s v="1P INET"/>
    <s v="9 | WFM - UN-SCS"/>
    <s v="RBS-Regional 3"/>
    <d v="2026-09-01T09:52:13"/>
    <d v="2026-09-01T09:52:13"/>
    <n v="69372675"/>
    <m/>
    <m/>
    <s v="Bayu Fitness"/>
    <m/>
    <s v="WO062346246"/>
    <m/>
    <m/>
    <m/>
    <n v="116.229"/>
    <n v="-8.5942000000000007"/>
    <s v="|MC20232|MYIA-072390466391/POI/i gede bagus sumadyana/081937737289/omanlindayuni2703@gmail.com"/>
    <s v="MYIB_ASSISTANT"/>
    <m/>
    <m/>
    <m/>
    <m/>
    <m/>
    <m/>
    <m/>
    <m/>
    <s v="Management Janji"/>
    <s v="2026-08-22 13:00:00 | Tanggal pemasangan : 22 AGUSTUS 2026 Jam pemasangan : pagi/siang Info Tambahan : Hubungi pelanggan dulu sebelum ke lokasi terima kasih"/>
    <s v="FCC"/>
    <d v="2026-01-09T09:55:10"/>
    <d v="2026-08-22T00:00:00"/>
    <m/>
    <s v="UNSC"/>
    <s v="X"/>
    <s v="NO ADDON"/>
    <m/>
    <s v="Inprogress Alpro, SC Lama : SC1002543268"/>
    <s v="HSI Bisnis Promo HUT RI PSB 70% - 75 Mbps"/>
    <s v="INDIBIZ"/>
    <m/>
    <m/>
    <d v="2026-08-22T13:00:00"/>
    <s v="2026-08-22 13:00:00 | Tanggal pemasangan : 22 AGUSTUS 2026 Jam pemasangan : pagi/siang Info Tambahan : Hubungi pelanggan dulu sebelum ke lokasi terima kasih"/>
    <m/>
    <m/>
    <m/>
    <e v="#NUM!"/>
    <e v="#NUM!"/>
    <x v="0"/>
    <x v="15"/>
  </r>
  <r>
    <n v="240"/>
    <n v="1002577902"/>
    <n v="3"/>
    <x v="3"/>
    <n v="4"/>
    <s v="MAGELANG"/>
    <s v="WONOSOBO"/>
    <s v="WOS"/>
    <s v="REG"/>
    <s v="AO"/>
    <s v="NEW SALES"/>
    <s v="1P INET"/>
    <s v="OSS - FALLOUT"/>
    <s v="RBS-Regional 3"/>
    <d v="2026-09-09T08:20:56"/>
    <d v="2026-09-10T10:12:54"/>
    <n v="69386509"/>
    <m/>
    <n v="141373127232"/>
    <s v="PT. Bangkit Lakuliner Indonesia Wonosobo Timur Jateng"/>
    <s v="ODP-WOS-FAG/004 FAG/D02/004.01"/>
    <s v="WO063882716"/>
    <m/>
    <m/>
    <m/>
    <n v="109.9046536"/>
    <n v="-7.3619779999999997"/>
    <s v="|MN02235|MYIA-042265589510/POI/Muhamad Arif Nurdin /085283300362/arif.nurdin@seindonesia.co.id"/>
    <s v="MYIB_ASSISTANT"/>
    <m/>
    <m/>
    <m/>
    <m/>
    <m/>
    <m/>
    <m/>
    <m/>
    <s v="Management Janji"/>
    <s v="2026-09-10 08:00:00 | Tanggal pemasangan : 10/09/2026 Jam pemasangan : 12.00 Info Tambahan : Hubungi pelanggan dulu sebelum ke Lokasi terima kasih."/>
    <s v="FCC"/>
    <d v="2026-09-09T08:25:15"/>
    <d v="2026-09-10T08:00:00"/>
    <s v="Kendala Pelanggan"/>
    <s v="FO_WFM"/>
    <s v="X"/>
    <s v="NO ADDON"/>
    <m/>
    <s v="Provisioning Failed|WFM|INF009310205|PP_-7.3394846,109.9147193_pending tg 14"/>
    <s v="HSI Bisnis Promo HUT RI PSB 70% - 50 Mbps"/>
    <s v="INDIBIZ"/>
    <m/>
    <m/>
    <d v="2026-09-10T08:00:00"/>
    <s v="2026-09-10 08:00:00 | Tanggal pemasangan : 10/09/2026 Jam pemasangan : 12.00 Info Tambahan : Hubungi pelanggan dulu sebelum ke Lokasi terima kasih."/>
    <m/>
    <m/>
    <m/>
    <e v="#NUM!"/>
    <e v="#NUM!"/>
    <x v="0"/>
    <x v="0"/>
  </r>
  <r>
    <n v="241"/>
    <n v="1002578428"/>
    <n v="3"/>
    <x v="2"/>
    <n v="5"/>
    <s v="KEDIRI"/>
    <s v="TRENGGALEK"/>
    <s v="TRE"/>
    <s v="REG"/>
    <s v="AO"/>
    <s v="NEW SALES"/>
    <s v="1P INET"/>
    <s v="OSS - FALLOUT"/>
    <s v="RBS-Regional 3"/>
    <d v="2026-09-09T11:08:56"/>
    <d v="2026-09-10T09:05:59"/>
    <n v="69386739"/>
    <m/>
    <n v="152608209202"/>
    <s v="SPPG TRENGGALEK TUGU"/>
    <s v="ODP-TRE-FE/06 FE/D01/06.01"/>
    <s v="WO063897528"/>
    <m/>
    <m/>
    <m/>
    <n v="111.66278574326"/>
    <n v="-8.0464789975490891"/>
    <s v="|MN00418|MYIA-025240965850/POI/Triesse Janua Prasetyaningrum/081329311301/triessejanua29@gmail.com"/>
    <s v="MYIB_ASSISTANT"/>
    <m/>
    <m/>
    <m/>
    <m/>
    <m/>
    <m/>
    <m/>
    <m/>
    <s v="Management Janji"/>
    <s v="2026-09-10 08:00:00 | M Janji : 10/09/2026 Jam Pasang : 08.00 - 13:00  NoteÃ‚Â :  hubungi terlebih dahulu sebelum kelokasi  "/>
    <s v="FCC"/>
    <d v="2026-09-09T11:10:15"/>
    <d v="2026-09-10T08:00:00"/>
    <s v="Kendala Pelanggan"/>
    <s v="FO_WFM"/>
    <s v="TRENGGALEK"/>
    <s v="NO ADDON"/>
    <m/>
    <s v="Provisioning Failed|WFM|INF009309677|PP_-8.0737949,111.7029919_MANJA BESUK HARI JUMAT 11/9/2026"/>
    <s v="HSI Bisnis Promo HUT RI PSB 70% - 50 Mbps"/>
    <s v="INDIBIZ"/>
    <m/>
    <m/>
    <d v="2026-09-10T08:00:00"/>
    <s v="2026-09-10 08:00:00 | M Janji : 10/09/2026 Jam Pasang : 08.00 - 13:00  NoteÃ‚Â :  hubungi terlebih dahulu sebelum kelokasi  "/>
    <m/>
    <m/>
    <m/>
    <e v="#NUM!"/>
    <e v="#NUM!"/>
    <x v="0"/>
    <x v="2"/>
  </r>
  <r>
    <n v="242"/>
    <n v="1002578287"/>
    <n v="3"/>
    <x v="7"/>
    <n v="5"/>
    <s v="MATARAM"/>
    <s v="BIMA"/>
    <s v="KMP"/>
    <s v="REG"/>
    <s v="AO"/>
    <s v="NEW SALES"/>
    <s v="1P INET"/>
    <s v="OSS - FALLOUT"/>
    <s v="RBS-Regional 3"/>
    <d v="2026-09-09T10:26:57"/>
    <d v="2026-09-10T08:05:18"/>
    <n v="69386688"/>
    <m/>
    <n v="172611203057"/>
    <s v="Toko Sabarudin"/>
    <s v="ODP-KMP-FAB/01 FAB/D01/01.01"/>
    <s v="WO063893173"/>
    <m/>
    <m/>
    <m/>
    <n v="117.742975987493"/>
    <n v="-8.1836922153327691"/>
    <s v="MD|MYDB-20260907268188|SC00001/MC00046|Toko Sabarudin|081937348536"/>
    <s v="MYDIGIBIZPARTNER"/>
    <m/>
    <m/>
    <m/>
    <m/>
    <m/>
    <m/>
    <m/>
    <m/>
    <s v="Management Janji"/>
    <s v="2026-09-10 08:00:00 | Nama PIC:  Toko Sabarudin No HP: 081937348536 Alt: Tanggal: 10/9/2026 Jam Pasang:  Note: Hubungi sebelum ke lokasi, terimakasih. "/>
    <s v="FCC"/>
    <d v="2026-09-09T10:40:00"/>
    <d v="2026-09-10T08:00:00"/>
    <m/>
    <s v="FO_UIM"/>
    <s v="DOMPU"/>
    <s v="NO ADDON"/>
    <m/>
    <s v="Provisioning Failed|UIM|INF009309250|1029:Reservation not found for Broadband CFS with Reservation ID : 39611201207"/>
    <s v="HSI Bisnis Promo HUT RI PSB 70% - 150 Mbps"/>
    <s v="INDIBIZ"/>
    <m/>
    <m/>
    <d v="2026-09-10T08:00:00"/>
    <s v="2026-09-10 08:00:00 | Nama PIC:  Toko Sabarudin No HP: 081937348536 Alt: Tanggal: 10/9/2026 Jam Pasang:  Note: Hubungi sebelum ke lokasi, terimakasih. "/>
    <m/>
    <m/>
    <m/>
    <e v="#NUM!"/>
    <e v="#NUM!"/>
    <x v="0"/>
    <x v="24"/>
  </r>
  <r>
    <n v="243"/>
    <n v="1002578625"/>
    <n v="3"/>
    <x v="1"/>
    <n v="5"/>
    <s v="SIDOARJO"/>
    <s v="INNER - JATIM TIMUR"/>
    <s v="KRN"/>
    <s v="REG"/>
    <s v="AO"/>
    <s v="NEW SALES"/>
    <s v="1P INET"/>
    <s v="OSS - FALLOUT"/>
    <s v="RBS-Regional 3"/>
    <d v="2026-09-09T12:23:57"/>
    <d v="2026-09-09T14:00:45"/>
    <n v="69386845"/>
    <m/>
    <n v="152331251481"/>
    <s v="PT. AIDEN ENERGI INDONESIA BARU Site Erablue Sidoarjo"/>
    <s v="ODP-KRN-FBE/98 FBE/D05/98.01"/>
    <s v="WO063906322"/>
    <m/>
    <m/>
    <m/>
    <n v="112.6063992"/>
    <n v="-7.3849516999999896"/>
    <s v="|MN00458|MYIA-025692448604/POI/Chaidar Syuryo/+6281249549394/billing@next1.co.id"/>
    <s v="MYIB_ASSISTANT"/>
    <m/>
    <m/>
    <m/>
    <m/>
    <m/>
    <m/>
    <m/>
    <m/>
    <s v="Management Janji"/>
    <s v="2026-09-10 11:00:00 | Jam pemasangan : 08.00 - 12.00 Waktu pemasangan : 10 September 2026 Info Tabaha : Hubungi pelanggan dulu sebelum ke lokasi terimakasih "/>
    <s v="FCC"/>
    <d v="2026-09-09T12:25:30"/>
    <d v="2026-09-10T11:00:00"/>
    <s v="Kendala Teknik"/>
    <s v="FO_WFM"/>
    <s v="KRIAN"/>
    <s v="NO ADDON"/>
    <m/>
    <s v="Provisioning Failed|WFM|INF009274860|TNO_KP_KO SCB UNSC TAG PEL : -7.384741,112.605041 KENDALA TIDAK ADA ODP"/>
    <s v="HSI Bisnis PSB 70% - 100 Mbps"/>
    <s v="INDIBIZ"/>
    <m/>
    <m/>
    <d v="2026-09-10T11:00:00"/>
    <s v="2026-09-10 11:00:00 | Jam pemasangan : 08.00 - 12.00 Waktu pemasangan : 10 September 2026 Info Tabaha : Hubungi pelanggan dulu sebelum ke lokasi terimakasih "/>
    <m/>
    <m/>
    <m/>
    <e v="#NUM!"/>
    <e v="#NUM!"/>
    <x v="0"/>
    <x v="1"/>
  </r>
  <r>
    <n v="244"/>
    <n v="1002578641"/>
    <n v="3"/>
    <x v="7"/>
    <n v="5"/>
    <s v="MATARAM"/>
    <s v="SUMBAWA"/>
    <s v="MLK"/>
    <s v="REG"/>
    <s v="AO"/>
    <s v="NEW SALES"/>
    <s v="1P INET"/>
    <s v="OSS - FALLOUT"/>
    <s v="RBS-Regional 3"/>
    <d v="2026-09-09T12:35:56"/>
    <d v="2026-09-10T11:23:13"/>
    <n v="69386849"/>
    <m/>
    <n v="172608206308"/>
    <s v="TOKO SEMBAKO ALAN"/>
    <s v="ODP-MLK-FAD/67 FAD/D06/67.01"/>
    <s v="WO063907506"/>
    <m/>
    <m/>
    <m/>
    <n v="116.753979397964"/>
    <n v="-8.9121198015825591"/>
    <s v="|MN02367|MYIA-055535318392/POI/ALAN ANUGRAH/081238713638/allananugrah33@gmail.com"/>
    <s v="MYIB_ASSISTANT"/>
    <m/>
    <m/>
    <m/>
    <m/>
    <m/>
    <m/>
    <m/>
    <m/>
    <s v="Management Janji"/>
    <s v="2026-09-10 11:00:00 | Nama Pic : bp ALAN ANUGRAH No Hp Pic : 081238713638 No alt : - Jam Pemasangan : pagi siang  Tanggal Pemasangan : 10 September 2026"/>
    <s v="FCC"/>
    <d v="2026-09-09T12:39:55"/>
    <d v="2026-09-10T11:00:00"/>
    <m/>
    <s v="FO_UIM"/>
    <s v="SUMBAWA BARAT"/>
    <s v="OCA"/>
    <m/>
    <s v="Provisioning Failed|UIM|INF009311034|1029:Reservation not found for Broadband CFS with Reservation ID : 39611202367"/>
    <s v="HSI Bisnis Basic Bundling OCA Breach Checker Promo H2 2026 PSB 70% - 50 Mbps"/>
    <s v="INDIBIZ"/>
    <m/>
    <m/>
    <d v="2026-09-10T11:00:00"/>
    <s v="2026-09-10 11:00:00 | Nama Pic : bp ALAN ANUGRAH No Hp Pic : 081238713638 No alt : - Jam Pemasangan : pagi siang  Tanggal Pemasangan : 10 September 2026"/>
    <m/>
    <m/>
    <m/>
    <e v="#NUM!"/>
    <e v="#NUM!"/>
    <x v="0"/>
    <x v="17"/>
  </r>
  <r>
    <n v="245"/>
    <n v="1002578500"/>
    <n v="3"/>
    <x v="7"/>
    <n v="5"/>
    <s v="MATARAM"/>
    <s v="SUMBAWA"/>
    <s v="MLK"/>
    <s v="REG"/>
    <s v="AO"/>
    <s v="NEW SALES"/>
    <s v="1P INET"/>
    <s v="OSS - FALLOUT"/>
    <s v="RBS-Regional 3"/>
    <d v="2026-09-09T11:29:56"/>
    <d v="2026-09-10T08:05:15"/>
    <n v="69386760"/>
    <m/>
    <n v="172608206126"/>
    <s v="JAYATIMUR INTINUSA ABADI"/>
    <s v="ODP-MLK-FAD/54 FAD/D05/54.01"/>
    <s v="WO063900259"/>
    <m/>
    <m/>
    <m/>
    <n v="116.75143579495401"/>
    <n v="-8.9170109174738794"/>
    <s v="|MN02367|MYIA-089335017790/POI/YEYEN HERIANTI/087863577828/yeyenherianti16@gmail.com"/>
    <s v="MYIB_ASSISTANT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d v="2026-09-09T11:39:55"/>
    <d v="2026-09-10T08:00:00"/>
    <m/>
    <s v="FO_UIM"/>
    <s v="SUMBAWA BARAT"/>
    <s v="OCA"/>
    <m/>
    <s v="Provisioning Failed|UIM|INF009309262|1029:Reservation not found for Broadband CFS with Reservation ID : 39611192486"/>
    <s v="HSI Bisnis Bundling OCA Breach Checker Promo H2 2026 PSB 70% - 50 Mbps"/>
    <s v="INDIBIZ"/>
    <m/>
    <m/>
    <d v="2026-09-10T08:00:00"/>
    <s v="2026-09-10 08:00:00 | Nama PIC:  wisma kost No HP: 089654776668 Alt: Tanggal: 10/9/2026 Jam Pasang:  Note: Hubungi sebelum ke lokasi, terimakasih. "/>
    <m/>
    <m/>
    <m/>
    <e v="#NUM!"/>
    <e v="#NUM!"/>
    <x v="0"/>
    <x v="17"/>
  </r>
  <r>
    <n v="246"/>
    <n v="1002578759"/>
    <n v="3"/>
    <x v="6"/>
    <n v="5"/>
    <s v="SBY UTARA"/>
    <s v="TANDES"/>
    <s v="BBE"/>
    <s v="REG"/>
    <s v="AO"/>
    <s v="NEW SALES"/>
    <m/>
    <s v="OSS - FALLOUT"/>
    <s v="RBS-Regional 3"/>
    <d v="2026-09-09T13:30:22"/>
    <d v="2026-09-09T14:54:34"/>
    <n v="69386235"/>
    <m/>
    <n v="152417234225"/>
    <s v="PT. PUTERA BUANA FOODS"/>
    <s v="ODP-BBE-FFA/06"/>
    <s v="WO063914917"/>
    <m/>
    <m/>
    <m/>
    <n v="112.6380449"/>
    <n v="-7.3624158"/>
    <s v="|MN02280|MYIA-051202891330/POI/IMAM SANTOSO/085117319344/ptputerabuanafoodsbambe@gmail.com"/>
    <s v="Sales Force DBS"/>
    <m/>
    <m/>
    <m/>
    <m/>
    <m/>
    <m/>
    <m/>
    <m/>
    <s v="Management Janji"/>
    <s v="2026-09-09 11:00:00 | Tanggal : 9 September 2026  Jam : pagi siang  Hubungi pelanggan sebelum ke lokasi   "/>
    <s v="FCC"/>
    <d v="2026-09-09T13:39:50"/>
    <m/>
    <s v="Kendala Pelanggan"/>
    <s v="FO_WFM"/>
    <s v="BAMBE"/>
    <s v="NO ADDON"/>
    <m/>
    <s v="Provisioning Failed|WFM|INF009275549|PGP_-7.3650204,112.6252586_PELANGGAN MAU PASANG 1 DG PAKET 20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9 11:00:00 | Tanggal : 9 September 2026  Jam : pagi siang  Hubungi pelanggan sebelum ke lokasi   "/>
    <m/>
    <m/>
    <m/>
    <e v="#NUM!"/>
    <e v="#NUM!"/>
    <x v="0"/>
    <x v="22"/>
  </r>
  <r>
    <n v="247"/>
    <n v="1002577665"/>
    <n v="3"/>
    <x v="1"/>
    <n v="5"/>
    <s v="SIDOARJO"/>
    <s v="INNER - JATIM TIMUR"/>
    <s v="KRN"/>
    <s v="REG"/>
    <s v="AO"/>
    <s v="NEW SALES"/>
    <s v="1P INET"/>
    <s v="OSS - FALLOUT"/>
    <s v="RBS-Regional 3"/>
    <d v="2026-09-08T16:59:56"/>
    <d v="2026-09-09T16:00:41"/>
    <n v="69386407"/>
    <m/>
    <n v="152331251467"/>
    <s v="Toko Bismillah"/>
    <s v="ODP-KRN-FAF/47 FAF/D03/47.01"/>
    <s v="WO063862402"/>
    <m/>
    <m/>
    <m/>
    <n v="112.63132799416699"/>
    <n v="-7.4530088812900104"/>
    <s v="MD|MYDB-20260908268308|DC20002/MC20039|Toko Bismillah|082301836637"/>
    <s v="MYDIGIBIZPARTNER"/>
    <m/>
    <m/>
    <m/>
    <m/>
    <m/>
    <m/>
    <m/>
    <m/>
    <s v="Management Janji"/>
    <s v="2026-09-09 15:00:00 | Nama PIC:  bp rizky  No HP: 082301836637 Alt: Tanggal: 9/9/2026 Jam Pasang: Sore Note: Hubungi sebelum ke lokasi, terimakasih. "/>
    <s v="FCC"/>
    <d v="2026-08-09T17:10:21"/>
    <d v="2026-09-09T15:00:00"/>
    <s v="Kendala Pelanggan"/>
    <s v="FO_WFM"/>
    <s v="KRIAN"/>
    <s v="NO ADDON"/>
    <m/>
    <s v="Provisioning Failed|WFM|INF009276492|hold by witel"/>
    <s v="HSI Bisnis Promo HUT RI PSB 70% - 100 Mbps Dual Band"/>
    <s v="INDIBIZ"/>
    <m/>
    <m/>
    <d v="2026-09-09T15:00:00"/>
    <s v="2026-09-09 15:00:00 | Nama PIC:  bp rizky  No HP: 082301836637 Alt: Tanggal: 9/9/2026 Jam Pasang: Sore Note: Hubungi sebelum ke lokasi, terimakasih. "/>
    <m/>
    <m/>
    <m/>
    <e v="#NUM!"/>
    <e v="#NUM!"/>
    <x v="0"/>
    <x v="1"/>
  </r>
  <r>
    <n v="248"/>
    <n v="1002576340"/>
    <n v="3"/>
    <x v="1"/>
    <n v="5"/>
    <s v="SIDOARJO"/>
    <s v="INNER - JATIM TIMUR"/>
    <s v="KRN"/>
    <s v="REG"/>
    <s v="AO"/>
    <s v="NEW SALES"/>
    <s v="1P INET"/>
    <s v="OSS - FALLOUT"/>
    <s v="RBS-Regional 3"/>
    <d v="2026-09-08T09:50:56"/>
    <d v="2026-09-09T09:12:43"/>
    <n v="69385817"/>
    <m/>
    <n v="152331251453"/>
    <s v="TOKO MULYO LESTARI"/>
    <s v="ODP-KRN-FAF/57 FAF/D03/57.01"/>
    <s v="WO063813392"/>
    <m/>
    <m/>
    <m/>
    <n v="112.632091082632"/>
    <n v="-7.4530118732821498"/>
    <s v="MD|MYDB-20260908268257|DN00001/MN00500|TOKO MULYO LESTARI|085151984505"/>
    <s v="MYDIGIBIZPARTNER"/>
    <m/>
    <m/>
    <m/>
    <m/>
    <m/>
    <m/>
    <m/>
    <m/>
    <s v="Management Janji"/>
    <s v="2026-09-09 08:00:00 | M Janji : (09/09/2026) jam Pasang : 09:00 Note : hubungi pelanggan jika ingin kelokasi "/>
    <s v="FCC"/>
    <d v="2026-08-09T09:54:55"/>
    <d v="2026-09-09T08:00:00"/>
    <s v="Kendala Pelanggan"/>
    <s v="FO_WFM"/>
    <s v="KRIAN"/>
    <s v="NO ADDON"/>
    <m/>
    <s v="Provisioning Failed|WFM|INF009271853|PCL_KP CANCEL - PELANGGAN INDIKASI RESELLER"/>
    <s v="HSI Bisnis Promo HUT RI PSB 70% - 10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  <x v="1"/>
  </r>
  <r>
    <n v="249"/>
    <n v="1002577496"/>
    <n v="3"/>
    <x v="7"/>
    <n v="5"/>
    <s v="MATARAM"/>
    <s v="BIMA"/>
    <s v="KMP"/>
    <s v="REG"/>
    <s v="AO"/>
    <s v="NEW SALES"/>
    <s v="1P INET"/>
    <s v="OSS - FALLOUT"/>
    <s v="RBS-Regional 3"/>
    <d v="2026-09-08T16:02:56"/>
    <d v="2026-09-09T15:37:12"/>
    <n v="69386336"/>
    <m/>
    <n v="172611203056"/>
    <s v="toko fadli"/>
    <s v="ODP-KMP-FAB/06 FAB/D01/06.01"/>
    <s v="WO063856166"/>
    <m/>
    <m/>
    <m/>
    <n v="117.75592"/>
    <n v="-8.183821"/>
    <s v="|MN02363|MYIA-062826537661/POI/fadli/087777330993/fadlitotti64@gmail.com"/>
    <s v="MYIB_ASSISTANT"/>
    <m/>
    <m/>
    <m/>
    <m/>
    <m/>
    <m/>
    <m/>
    <m/>
    <s v="Management Janji"/>
    <s v="2026-09-09 15:00:00 | Tanggal : 9 September 2026 Jam : siang Hubungi pelanggan sebelum ke lokasi  "/>
    <s v="FCC"/>
    <d v="2026-08-09T16:09:55"/>
    <d v="2026-09-09T15:00:00"/>
    <m/>
    <s v="FO_UIM"/>
    <s v="DOMPU"/>
    <s v="NO ADDON"/>
    <m/>
    <s v="Provisioning Failed|UIM|INF009276186|1029:Reservation not found for Broadband CFS with Reservation ID : 39611184120"/>
    <s v="HSI Bisnis Promo HUT RI PSB 70% - 150 Mbps"/>
    <s v="INDIBIZ"/>
    <m/>
    <m/>
    <d v="2026-09-09T15:00:00"/>
    <s v="2026-09-09 15:00:00 | Tanggal : 9 September 2026 Jam : siang Hubungi pelanggan sebelum ke lokasi  "/>
    <m/>
    <m/>
    <m/>
    <e v="#NUM!"/>
    <e v="#NUM!"/>
    <x v="0"/>
    <x v="24"/>
  </r>
  <r>
    <n v="250"/>
    <n v="1002577305"/>
    <n v="3"/>
    <x v="1"/>
    <n v="5"/>
    <s v="SIDOARJO"/>
    <s v="INNER - JATIM TIMUR"/>
    <s v="KRN"/>
    <s v="REG"/>
    <s v="AO"/>
    <s v="NEW SALES"/>
    <s v="1P INET"/>
    <s v="OSS - FALLOUT"/>
    <s v="RBS-Regional 3"/>
    <d v="2026-09-08T15:02:56"/>
    <d v="2026-09-09T17:16:41"/>
    <n v="69386257"/>
    <m/>
    <n v="152331251462"/>
    <s v="Warung Kopi Angkrin"/>
    <s v="ODP-KRN-FK/15 FK/D03/02.15"/>
    <s v="WO063847141"/>
    <m/>
    <m/>
    <m/>
    <n v="112.61675889999999"/>
    <n v="-7.3992670999999897"/>
    <s v="|MC20234|MYIA-048757593415/POI/Titin Lia Farokhah/085731830967/aulia.caby@gmail.com"/>
    <s v="MYIB_ASSISTANT"/>
    <m/>
    <m/>
    <m/>
    <m/>
    <m/>
    <m/>
    <m/>
    <m/>
    <s v="Management Janji"/>
    <s v="2026-09-09 15:00:00 | Tanggal pemasangan : 09/09/2026 Jam pemasangan : 15.00 Info Tambahan : Hubungi pelanggan dulu sebelum ke Lokai terima kasih."/>
    <s v="FCC"/>
    <d v="2026-08-09T15:10:24"/>
    <d v="2026-09-09T15:00:00"/>
    <s v="Kendala Pelanggan"/>
    <s v="FO_WFM"/>
    <s v="KRIAN"/>
    <s v="NO ADDON"/>
    <m/>
    <s v="Provisioning Failed|WFM|INF009277531|PP_-7.349441,112.6942239_RESCHEDULE DENGAN PIC Warung Kopi Angkrin  085731830967"/>
    <s v="HSI Bisnis Promo HUT RI PSB 70% - 100 Mbps"/>
    <s v="INDIBIZ"/>
    <m/>
    <m/>
    <d v="2026-09-09T15:00:00"/>
    <s v="2026-09-09 15:00:00 | Tanggal pemasangan : 09/09/2026 Jam pemasangan : 15.00 Info Tambahan : Hubungi pelanggan dulu sebelum ke Lokai terima kasih."/>
    <m/>
    <m/>
    <m/>
    <e v="#NUM!"/>
    <e v="#NUM!"/>
    <x v="0"/>
    <x v="1"/>
  </r>
  <r>
    <n v="251"/>
    <n v="1002577215"/>
    <n v="3"/>
    <x v="0"/>
    <n v="4"/>
    <s v="SOLO"/>
    <s v="KLATEN"/>
    <s v="KLX"/>
    <s v="REG"/>
    <s v="AO"/>
    <s v="NEW SALES"/>
    <s v="1P INET"/>
    <s v="OSS - FALLOUT"/>
    <s v="RBS-Regional 3"/>
    <d v="2026-09-08T14:41:57"/>
    <d v="2026-09-10T10:00:43"/>
    <n v="69386218"/>
    <m/>
    <n v="146550124390"/>
    <s v="SMP NEGERI 3 KLATEN"/>
    <s v="ODP-KLX-FS/024 FS/D03/024.01"/>
    <s v="WO063845109"/>
    <m/>
    <m/>
    <m/>
    <n v="110.6015536"/>
    <n v="-7.6990403000000001"/>
    <s v="|MN00943|MYIA-063317333377/POI/NUR SETYADI /08562889868/smpn3klaten@gmail.com"/>
    <s v="MYIB_ASSISTANT"/>
    <m/>
    <m/>
    <m/>
    <m/>
    <m/>
    <m/>
    <m/>
    <m/>
    <s v="Management Janji"/>
    <s v="2026-09-09 11:00:00 | Nama PIC : bapak setyadi No HP : 08562889858 Alt :  M Janji : (RABU/9/SEPTEMBER/2026) jam Pasang : 09:00 Note : hubungi pelanggan jika ingin kelokasi"/>
    <s v="FCC"/>
    <d v="2026-08-09T14:55:21"/>
    <d v="2026-09-09T11:00:00"/>
    <s v="Kendala Teknik"/>
    <s v="FO_WFM"/>
    <s v="X"/>
    <s v="NO ADDON"/>
    <m/>
    <s v="Provisioning Failed|WFM|INF009310115|TKJ_-7.6991269,110.6018113_jalur"/>
    <s v="HSI Bisnis Basic Promo HUT RI PSB 70% - 50 Mbps"/>
    <s v="INDIBIZ"/>
    <m/>
    <m/>
    <d v="2026-09-09T11:00:00"/>
    <s v="2026-09-09 11:00:00 | Nama PIC : bapak setyadi No HP : 08562889858 Alt :  M Janji : (RABU/9/SEPTEMBER/2026) jam Pasang : 09:00 Note : hubungi pelanggan jika ingin kelokasi"/>
    <m/>
    <m/>
    <m/>
    <e v="#NUM!"/>
    <e v="#NUM!"/>
    <x v="0"/>
    <x v="0"/>
  </r>
  <r>
    <n v="252"/>
    <n v="1002574867"/>
    <n v="3"/>
    <x v="7"/>
    <n v="5"/>
    <s v="MATARAM"/>
    <s v="LOMBOK BARAT TENGAH"/>
    <s v="PRY"/>
    <s v="REG"/>
    <s v="AO"/>
    <s v="NEW SALES"/>
    <s v="1P INET"/>
    <s v="OSS - FALLOUT"/>
    <s v="RBS-Regional 3"/>
    <d v="2026-09-07T13:02:57"/>
    <d v="2026-09-10T09:22:18"/>
    <n v="69385254"/>
    <m/>
    <n v="172603791857"/>
    <s v="Hotel Loam Hostel"/>
    <s v="ODP-PYA-FBG/24 FBG/D03/24.01"/>
    <s v="WO063746099"/>
    <m/>
    <m/>
    <m/>
    <n v="116.2897711"/>
    <n v="-8.8952925999999994"/>
    <s v="MD|MYDB-20260907268192|SC00001/MC00046|Hotel Loam Hostel|087864277086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3:10:13"/>
    <d v="2026-09-08T13:00:00"/>
    <s v="Kendala Teknik"/>
    <s v="FO_WFM"/>
    <s v="LOMBOK TENGAH"/>
    <s v="NO ADDON"/>
    <m/>
    <s v="Provisioning Failed|WFM|INF009309776|TKJ_-8.708654699999999,116.2854795_tidak ada jalur tarik kabel,lokasi pelanggn di belaka"/>
    <s v="HSI Bisnis Promo HUT RI PSB 70% - 200 Mbps"/>
    <s v="INDIBIZ"/>
    <m/>
    <m/>
    <d v="2026-09-08T13:00:00"/>
    <s v="2026-09-08 13:00:00 | Tanggal Pemasangan : 08 September 2026 Jam Pemasangan : 08:00 15:00 Info Tambahan : Hubungi pelanggan dulu sebelum ke lokasi terimakasih"/>
    <m/>
    <m/>
    <m/>
    <e v="#NUM!"/>
    <e v="#NUM!"/>
    <x v="0"/>
    <x v="20"/>
  </r>
  <r>
    <n v="253"/>
    <n v="1002574883"/>
    <n v="3"/>
    <x v="6"/>
    <n v="5"/>
    <s v="SBY UTARA"/>
    <s v="KENJERAN"/>
    <s v="KPS"/>
    <s v="REG"/>
    <s v="AO"/>
    <s v="NEW SALES"/>
    <s v="1P INET"/>
    <s v="OSS - FALLOUT"/>
    <s v="RBS-Regional 3"/>
    <d v="2026-09-07T13:08:56"/>
    <d v="2026-09-09T21:16:27"/>
    <n v="69385240"/>
    <m/>
    <n v="152404214395"/>
    <s v="TOKO BINTANG TERANG"/>
    <s v="ODP-KBL-FKG/08 FKG/D01/08.01"/>
    <s v="WO063746723"/>
    <m/>
    <m/>
    <m/>
    <n v="112.7494061"/>
    <n v="-7.2393788999999904"/>
    <s v="|MN01731|MYIA-098234088381/POI/INDRO SISWANTO PRADIPTA/081333358889/binter2lands@yahoo.co.id"/>
    <s v="MYIB_ASSISTANT"/>
    <m/>
    <m/>
    <m/>
    <m/>
    <m/>
    <m/>
    <m/>
    <m/>
    <s v="Management Janji"/>
    <s v="2026-09-08 10:00:00 | Tanggal Pemasangan : 08 September 2026 Jam Pemasangan : 08:00 15:00 Info Tambahan : Hubungi pelanggan dulu sebelum ke lokasi terimakasih"/>
    <s v="FCC"/>
    <d v="2026-07-09T13:10:13"/>
    <d v="2026-09-08T10:00:00"/>
    <s v="Kendala Pelanggan"/>
    <s v="FO_WFM"/>
    <s v="KAPASAN"/>
    <s v="NO ADDON"/>
    <m/>
    <s v="Provisioning Failed|WFM|INF009288725|PP_-7.2685427,112.72724790000001_kendala sistem akan di input ulang"/>
    <s v="HSI Bisnis Basic Promo HUT RI PSB 70% - 50 Mbps"/>
    <s v="INDIBIZ"/>
    <m/>
    <m/>
    <d v="2026-09-08T10:00:00"/>
    <s v="2026-09-08 10:00:00 | Tanggal Pemasangan : 08 September 2026 Jam Pemasangan : 08:00 15:00 Info Tambahan : Hubungi pelanggan dulu sebelum ke lokasi terimakasih"/>
    <m/>
    <m/>
    <m/>
    <e v="#NUM!"/>
    <e v="#NUM!"/>
    <x v="0"/>
    <x v="22"/>
  </r>
  <r>
    <n v="254"/>
    <n v="1002573454"/>
    <n v="3"/>
    <x v="2"/>
    <n v="5"/>
    <s v="MADIUN"/>
    <s v="NGAWI"/>
    <s v="JGO"/>
    <s v="REG"/>
    <s v="AO"/>
    <s v="NEW SALES"/>
    <s v="1P INET"/>
    <s v="OSS - FALLOUT"/>
    <s v="RBS-Regional 3"/>
    <d v="2026-09-06T08:47:56"/>
    <d v="2026-09-06T19:12:32"/>
    <n v="69384676"/>
    <m/>
    <n v="152635205093"/>
    <s v="IRWAN POULTRYSHOP"/>
    <s v="ODP-JGO-FD/26"/>
    <s v="WO063664190"/>
    <m/>
    <m/>
    <m/>
    <n v="111.14527647377599"/>
    <n v="-7.4798694940628296"/>
    <s v="|MN00264|MYIA-034841255902/POI/Irwan mawashi/081222255576/irwan.mawashi@gmail.com"/>
    <s v="MYIB_ASSISTANT"/>
    <m/>
    <m/>
    <m/>
    <m/>
    <m/>
    <m/>
    <m/>
    <m/>
    <s v="Management Janji"/>
    <s v="2026-09-07 08:00:00 | telp :081222255576 Tanggal pemasangan : 07/09/2026 Jam pemasangan : pagi/siang Info Tambahan : Hubungi pelanggan dulu sebelum ke lokasi, terima kasih"/>
    <s v="FCC"/>
    <d v="2026-06-09T08:54:59"/>
    <d v="2026-09-07T08:00:00"/>
    <s v="Kendala Pelanggan"/>
    <s v="FO_WFM"/>
    <s v="X"/>
    <s v="NO ADDON"/>
    <m/>
    <s v="Provisioning Failed|WFM|INF009254178|PDI_-7.5561033,111.2393083_cancel order double input"/>
    <s v="HSI Bisnis Promo HUT RI PSB 70% - 100 Mbps"/>
    <s v="INDIBIZ"/>
    <m/>
    <m/>
    <d v="2026-09-07T08:00:00"/>
    <s v="2026-09-07 08:00:00 | telp :081222255576 Tanggal pemasangan : 07/09/2026 Jam pemasangan : pagi/siang Info Tambahan : Hubungi pelanggan dulu sebelum ke lokasi, terima kasih"/>
    <m/>
    <m/>
    <m/>
    <e v="#NUM!"/>
    <e v="#NUM!"/>
    <x v="0"/>
    <x v="16"/>
  </r>
  <r>
    <n v="255"/>
    <n v="1002573530"/>
    <n v="3"/>
    <x v="5"/>
    <n v="4"/>
    <s v="PEKALONGAN"/>
    <s v="PEMALANG"/>
    <s v="PML"/>
    <s v="REG"/>
    <s v="AO"/>
    <s v="NEW SALES"/>
    <m/>
    <s v="OSS - FALLOUT"/>
    <s v="RBS-Regional 2"/>
    <d v="2026-09-06T11:13:24"/>
    <d v="2026-09-07T17:33:21"/>
    <n v="69384743"/>
    <m/>
    <n v="142278112776"/>
    <s v="ATHALITA CELL"/>
    <s v="ODP-PML-FK/070"/>
    <s v="WO063724772"/>
    <m/>
    <m/>
    <m/>
    <n v="109.382114779231"/>
    <n v="-6.8934637430988204"/>
    <s v="|MN02197|/SUHERMAN/082298452129/hermansyakira91@gmail.com"/>
    <s v="Sales Force DBS"/>
    <m/>
    <m/>
    <m/>
    <m/>
    <m/>
    <m/>
    <m/>
    <m/>
    <s v="Management Janji"/>
    <s v="2026-09-08 13:00:00|Nama PIC : SUHERMAN No HP : 082298452129 Alt :  M Janji : 08 September 2026 Jam Pasang : 08.00 - 13:00  NoteÃ‚Â :  hubungi terlebih dahulu sebelum kelokasi|40981184|MYDITA"/>
    <s v="FCC"/>
    <d v="2026-06-09T11:25:36"/>
    <d v="2026-09-08T08:00:00"/>
    <s v="Kendala Pelanggan"/>
    <s v="FO_WFM"/>
    <s v="X"/>
    <s v="NO ADDON"/>
    <m/>
    <s v="Provisioning Failed|WFM|INF009261377|batal pelanggan masih ragu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3:00:00"/>
    <s v="2026-09-08 13:00:00|Nama PIC : SUHERMAN No HP : 082298452129 Alt :  M Janji : 08 September 2026 Jam Pasang : 08.00 - 13:00  NoteÃ‚Â :  hubungi terlebih dahulu sebelum kelokasi|40981184|MYDITA"/>
    <m/>
    <m/>
    <m/>
    <e v="#NUM!"/>
    <e v="#NUM!"/>
    <x v="0"/>
    <x v="0"/>
  </r>
  <r>
    <n v="256"/>
    <n v="1002570913"/>
    <n v="3"/>
    <x v="0"/>
    <n v="4"/>
    <s v="SOLO"/>
    <s v="INNER - SOLO JATENG TIMUR"/>
    <s v="SOP"/>
    <s v="REG"/>
    <s v="AO"/>
    <s v="NEW SALES"/>
    <s v="1P INET"/>
    <s v="OSS - FALLOUT"/>
    <s v="RBS-Regional 3"/>
    <d v="2026-09-04T09:14:56"/>
    <d v="2026-09-06T10:02:46"/>
    <n v="69383611"/>
    <m/>
    <n v="142526106559"/>
    <s v="CV CILACAP MANDIRI MAKMUR"/>
    <s v="ODP-SOP-FK/028"/>
    <s v="WO063512932"/>
    <m/>
    <m/>
    <m/>
    <n v="110.90543847531001"/>
    <n v="-7.5362943370120998"/>
    <s v="MD|MYDB-20260903267948|DN00001/MN00440|CV CILACAP MANDIRI MAKMUR|081325595990"/>
    <s v="MYDIGIBIZPARTNER"/>
    <m/>
    <m/>
    <m/>
    <m/>
    <m/>
    <m/>
    <m/>
    <m/>
    <s v="Management Janji"/>
    <s v="2026-09-05 14:00:00 | Nama PIC : bapak pariso No HP : 081325595990 Alt :  M Janji : (sabtu/5/SEPTEMBER/2026) jam Pasang : 09:00 Note : hubungi pelanggan jika ingin kelokasi"/>
    <s v="FCC"/>
    <d v="2026-04-09T09:25:09"/>
    <d v="2026-09-05T14:00:00"/>
    <s v="Kendala Teknik"/>
    <s v="FO_WFM"/>
    <s v="SOLO PALUR"/>
    <s v="NO ADDON"/>
    <m/>
    <s v="Provisioning Failed|WFM|INF009250409|BELUM TER-COVER JARINGAN WIFI SOLUSI PT 3"/>
    <s v="HSI Bisnis Promo HUT RI PSB 70% - 150 Mbps"/>
    <s v="INDIBIZ"/>
    <m/>
    <m/>
    <d v="2026-09-05T14:00:00"/>
    <s v="2026-09-05 14:00:00 | Nama PIC : bapak pariso No HP : 081325595990 Alt :  M Janji : (sabtu/5/SEPTEMBER/2026) jam Pasang : 09:00 Note : hubungi pelanggan jika ingin kelokasi"/>
    <m/>
    <m/>
    <m/>
    <e v="#NUM!"/>
    <e v="#NUM!"/>
    <x v="0"/>
    <x v="0"/>
  </r>
  <r>
    <n v="257"/>
    <n v="1002571798"/>
    <n v="3"/>
    <x v="5"/>
    <n v="4"/>
    <s v="SEMARANG"/>
    <s v="INNER - SEMARANG JATENG UTARA"/>
    <s v="MJP"/>
    <s v="REG"/>
    <s v="AO"/>
    <s v="NEW SALES"/>
    <s v="1P INET"/>
    <s v="OSS - FALLOUT"/>
    <s v="RBS-Regional 3"/>
    <d v="2026-09-04T14:11:56"/>
    <d v="2026-09-07T14:46:29"/>
    <n v="69383941"/>
    <m/>
    <n v="142410346509"/>
    <s v="99 TRANSINDO"/>
    <s v="ODP-MJP-FW/005 FW/D01/005.01"/>
    <s v="WO063545094"/>
    <m/>
    <m/>
    <m/>
    <n v="110.4690773"/>
    <n v="-7.0388007999999997"/>
    <s v="MD|MYDB-20260904267981|DN00001/MN00966|99 TRANSINDO|085235774846"/>
    <s v="MYDIGIBIZPARTNER"/>
    <m/>
    <m/>
    <m/>
    <m/>
    <m/>
    <m/>
    <m/>
    <m/>
    <s v="Management Janji"/>
    <s v="2026-09-05 11:00:00 | Tanggal pemasangan : 05 SEPTEMBER JULI 2026 Jam pemasangan : pagi/siang Info Tambahan : Hubungi pelanggan dulu sebelum ke lokasi terima kasih"/>
    <s v="FCC"/>
    <d v="2026-04-09T14:25:04"/>
    <d v="2026-09-05T11:00:00"/>
    <s v="Kendala Pelanggan"/>
    <s v="FO_WFM"/>
    <s v="MAJAPAHIT"/>
    <s v="NO ADDON"/>
    <m/>
    <s v="Provisioning Failed|WFM|INF009259189|-7.038695, 110.469088 | PIT_BUTUH TATI 3 BATANG DARI ODP-MJP-FW/063. IZIN NOK"/>
    <s v="HSI Bisnis Promo HUT RI PSB 70% - 50 Mbps"/>
    <s v="INDIBIZ"/>
    <m/>
    <m/>
    <d v="2026-09-05T11:00:00"/>
    <s v="2026-09-05 11:00:00 | Tanggal pemasangan : 05 SEPTEMBER JULI 2026 Jam pemasangan : pagi/siang Info Tambahan : Hubungi pelanggan dulu sebelum ke lokasi terima kasih"/>
    <m/>
    <m/>
    <m/>
    <e v="#NUM!"/>
    <e v="#NUM!"/>
    <x v="0"/>
    <x v="0"/>
  </r>
  <r>
    <n v="258"/>
    <n v="1002571349"/>
    <n v="3"/>
    <x v="4"/>
    <n v="5"/>
    <s v="SINGARJA"/>
    <s v="TABANAN"/>
    <s v="TBN"/>
    <s v="REG"/>
    <s v="AO"/>
    <s v="NEW SALES"/>
    <m/>
    <s v="OSS - FALLOUT"/>
    <s v="RBS-Regional 3"/>
    <d v="2026-09-04T11:26:49"/>
    <d v="2026-09-07T09:10:52"/>
    <n v="69383760"/>
    <m/>
    <n v="172413244698"/>
    <s v="Wr. MAKAN PADANG PUTRA NIKMAT"/>
    <s v="ODP-TBN-FCQ/16"/>
    <s v="WO063635333"/>
    <m/>
    <m/>
    <m/>
    <n v="115.06203530000001"/>
    <n v="-8.5012165999999993"/>
    <s v="MN02844/Wr. MAKAN PADANG PUTRA NIKMAT/PIC ALDAM HARIANTO/081374927825/aldam_087@icloud.com"/>
    <s v="Sales Force DBS"/>
    <m/>
    <m/>
    <m/>
    <m/>
    <m/>
    <m/>
    <m/>
    <m/>
    <s v="Management Janji"/>
    <s v="2026-09-06 15:00:00|Tanggal pemasangan : 06 SEPTEMBER JULI 2026 Jam pemasangan : pagi/siang Info Tambahan : Hubungi pelanggan dulu sebelum ke lokasi terima kasih|40010577|MYDITA"/>
    <s v="FCC"/>
    <d v="2026-04-09T11:39:58"/>
    <d v="2026-09-06T15:00:00"/>
    <s v="Kendala Teknik"/>
    <s v="FO_WFM"/>
    <s v="TABANAN"/>
    <s v="NO ADDON"/>
    <m/>
    <s v="Provisioning Failed|WFM|INF009255627|TKJ_-8.541875899999999,115.1223143_ok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6T15:00:00"/>
    <s v="2026-09-06 15:00:00|Tanggal pemasangan : 06 SEPTEMBER JULI 2026 Jam pemasangan : pagi/siang Info Tambahan : Hubungi pelanggan dulu sebelum ke lokasi terima kasih|40010577|MYDITA"/>
    <m/>
    <m/>
    <m/>
    <e v="#NUM!"/>
    <e v="#NUM!"/>
    <x v="0"/>
    <x v="4"/>
  </r>
  <r>
    <n v="259"/>
    <n v="1002570996"/>
    <n v="3"/>
    <x v="0"/>
    <n v="4"/>
    <s v="KUDUS"/>
    <s v="REMBANG"/>
    <s v="LSE"/>
    <s v="REG"/>
    <s v="AO"/>
    <s v="NEW SALES"/>
    <s v="1P INET"/>
    <s v="OSS - FALLOUT"/>
    <s v="RBS-Regional 3"/>
    <d v="2026-09-04T09:41:56"/>
    <d v="2026-09-06T15:47:18"/>
    <n v="69383604"/>
    <m/>
    <n v="142598105589"/>
    <s v="KSPPS BMT ASSALAM ARTHADAYA"/>
    <s v="ODP-LSE-FC/012 FC/D02/012.01"/>
    <s v="WO063515530"/>
    <m/>
    <m/>
    <m/>
    <n v="111.586570426534"/>
    <n v="-6.8755675916918797"/>
    <s v="|MN02366|MYIA-095129571985/POI/Amar ma ruf/081228813815/bmt.assalamarthadaya@gmail.com"/>
    <s v="MYIB_ASSISTANT"/>
    <m/>
    <m/>
    <m/>
    <m/>
    <m/>
    <m/>
    <m/>
    <m/>
    <s v="Management Janji"/>
    <s v="2026-09-05 08:00:00 | Tgl:05/09/2026 Note:Hubungi pelanggan sebelum melakuka pemasangan"/>
    <s v="FCC"/>
    <d v="2026-04-09T09:55:01"/>
    <d v="2026-09-05T08:00:00"/>
    <s v="Kendala Teknik"/>
    <s v="FO_WFM"/>
    <s v="REMBANG"/>
    <s v="NO ADDON"/>
    <m/>
    <s v="Provisioning Failed|WFM|INF009252935|TOJ_-6.709819700000001,111.3467543_jarak over 341m+ tikor odp tidak sesuai"/>
    <s v="HSI Bisnis Promo HUT RI PSB 70% - 50 Mbps"/>
    <s v="INDIBIZ"/>
    <m/>
    <m/>
    <d v="2026-09-05T08:00:00"/>
    <s v="2026-09-05 08:00:00 | Tgl:05/09/2026 Note:Hubungi pelanggan sebelum melakuka pemasangan"/>
    <m/>
    <m/>
    <m/>
    <e v="#NUM!"/>
    <e v="#NUM!"/>
    <x v="0"/>
    <x v="0"/>
  </r>
  <r>
    <n v="260"/>
    <n v="1002571461"/>
    <n v="3"/>
    <x v="7"/>
    <n v="5"/>
    <s v="KUPANG"/>
    <s v="MAUMERE"/>
    <s v="LWB"/>
    <s v="REG"/>
    <s v="AO"/>
    <s v="NEW SALES"/>
    <s v="1P INET"/>
    <s v="OSS - FALLOUT"/>
    <s v="RBS-Regional 3"/>
    <d v="2026-09-04T12:24:56"/>
    <d v="2026-09-07T08:07:00"/>
    <n v="69383825"/>
    <m/>
    <n v="172510701076"/>
    <s v="NTT MART"/>
    <s v="ODP-LWB-FB/19 FB/D02/19.01"/>
    <s v="WO063532613"/>
    <m/>
    <m/>
    <m/>
    <n v="123.4385161"/>
    <n v="-8.3697420999999999"/>
    <s v="|MC40281|MYIA-015731886157/POI/PATRISIUS PULANG/085119324212/patris122@gmail.com"/>
    <s v="MYIB_ASSISTANT"/>
    <m/>
    <m/>
    <m/>
    <m/>
    <m/>
    <m/>
    <m/>
    <m/>
    <s v="Management Janji"/>
    <s v="2026-09-07 08:00:00 | Nama : BP PATRISIUS PULANG  No Hp : 085119324212 No Alt :  Tgl Pemasangan : 07 September 2026 Interval : PAGI  Note : Hubungi pelanggan terlebih dahulu"/>
    <s v="FCC"/>
    <d v="2026-04-09T12:39:59"/>
    <d v="2026-09-07T08:00:00"/>
    <m/>
    <s v="FO_UIM"/>
    <s v="X"/>
    <s v="NO ADDON"/>
    <m/>
    <s v="Provisioning Failed|UIM|INF009255228|1052:vlan voice not found at = GPON00-D5-LWB-3(172.25.207.59)"/>
    <s v="HSI Bisnis Basic Promo HUT RI PSB 70% - 50 Mbps"/>
    <s v="INDIBIZ"/>
    <m/>
    <m/>
    <d v="2026-09-07T08:00:00"/>
    <s v="2026-09-07 08:00:00 | Nama : BP PATRISIUS PULANG  No Hp : 085119324212 No Alt :  Tgl Pemasangan : 07 September 2026 Interval : PAGI  Note : Hubungi pelanggan terlebih dahulu"/>
    <m/>
    <m/>
    <m/>
    <e v="#NUM!"/>
    <e v="#NUM!"/>
    <x v="0"/>
    <x v="14"/>
  </r>
  <r>
    <n v="261"/>
    <n v="1002571101"/>
    <n v="3"/>
    <x v="6"/>
    <n v="5"/>
    <s v="SBY UTARA"/>
    <s v="TANDES"/>
    <s v="BBE"/>
    <s v="REG"/>
    <s v="AO"/>
    <s v="NEW SALES"/>
    <s v="1P INET"/>
    <s v="OSS - FALLOUT"/>
    <s v="RBS-Regional 3"/>
    <d v="2026-09-04T10:11:56"/>
    <d v="2026-09-05T11:30:35"/>
    <n v="69383671"/>
    <m/>
    <n v="152417234168"/>
    <s v="Hutomo Mondea Indonesia"/>
    <s v="ODP-BBE-FFA/07 FFA/D01/07.01"/>
    <s v="WO063518514"/>
    <m/>
    <m/>
    <m/>
    <n v="112.63752070216"/>
    <n v="-7.36076611846884"/>
    <s v="MD|MYID-4042609020005|RBIZNIS|Hutomo Mondea Indonesia|081703740783"/>
    <s v="SOBIZ"/>
    <m/>
    <m/>
    <m/>
    <m/>
    <m/>
    <m/>
    <m/>
    <m/>
    <s v="Management Janji"/>
    <s v="2026-09-05 08:00:00 | Jam pemasangan : 08.00 - 12.00 Waktu pemasangan : 4 September 2026 Info Tabaha : Hubungi pelanggan dulu sebelum ke lokasi terimakasih "/>
    <s v="FCC"/>
    <d v="2026-04-09T10:25:16"/>
    <d v="2026-09-05T08:00:00"/>
    <s v="Kendala Pelanggan"/>
    <s v="FO_WFM"/>
    <s v="BAMBE"/>
    <s v="NO ADDON"/>
    <m/>
    <s v="Provisioning Failed|WFM|INF009244264|PP_-7.33904,112.6408997_PP PEL MANJA 07092026 jam 13:00"/>
    <s v="HSI Bisnis PSB 70% - 50 Mbps"/>
    <s v="INDIBIZ"/>
    <m/>
    <m/>
    <d v="2026-09-05T08:00:00"/>
    <s v="2026-09-05 08:00:00 | Jam pemasangan : 08.00 - 12.00 Waktu pemasangan : 4 September 2026 Info Tabaha : Hubungi pelanggan dulu sebelum ke lokasi terimakasih "/>
    <m/>
    <m/>
    <m/>
    <e v="#NUM!"/>
    <e v="#NUM!"/>
    <x v="0"/>
    <x v="22"/>
  </r>
  <r>
    <n v="262"/>
    <n v="1002570289"/>
    <n v="3"/>
    <x v="1"/>
    <n v="5"/>
    <s v="SIDOARJO"/>
    <s v="INNER - JATIM TIMUR"/>
    <s v="KRN"/>
    <s v="REG"/>
    <s v="AO"/>
    <s v="NEW SALES"/>
    <s v="1P INET"/>
    <s v="OSS - FALLOUT"/>
    <s v="RBS-Regional 3"/>
    <d v="2026-09-03T15:47:56"/>
    <d v="2026-09-05T14:52:46"/>
    <n v="69383348"/>
    <m/>
    <n v="152331251366"/>
    <s v="PT. AIDEN ENERGI INDONESIA BARU Site Erablue Sambirejo"/>
    <s v="ODP-KRN-FBE/98 FBE/D05/98.01"/>
    <s v="WO063476229"/>
    <m/>
    <m/>
    <m/>
    <n v="112.6063992"/>
    <n v="-7.3849516999999896"/>
    <s v="|MN00458|MYIA-036256351118/POI/Chaidar Syuryo/+6281249549394/billing@next1.co.id"/>
    <s v="MYIB_ASSISTANT"/>
    <m/>
    <m/>
    <m/>
    <m/>
    <m/>
    <m/>
    <m/>
    <m/>
    <s v="Management Janji"/>
    <s v="2026-09-04 15:00:00 | telp :081249549394 alt : manja : pagi / siang 04/09/2026 hub sebelum kelokasi"/>
    <s v="FCC"/>
    <d v="2026-03-09T15:55:20"/>
    <d v="2026-09-04T15:00:00"/>
    <s v="Kendala Teknik"/>
    <s v="FO_WFM"/>
    <s v="KRIAN"/>
    <s v="NO ADDON"/>
    <m/>
    <s v="Provisioning Failed|WFM|INF009246107|UNSC TAG PEL : -7.384741,112.605041 DILOKASI BELUM TERCOVER JARINGAN"/>
    <s v="HSI Bisnis PSB 70% - 100 Mbps"/>
    <s v="INDIBIZ"/>
    <m/>
    <m/>
    <d v="2026-09-04T15:00:00"/>
    <s v="2026-09-04 15:00:00 | telp :081249549394 alt : manja : pagi / siang 04/09/2026 hub sebelum kelokasi"/>
    <m/>
    <m/>
    <m/>
    <e v="#NUM!"/>
    <e v="#NUM!"/>
    <x v="0"/>
    <x v="1"/>
  </r>
  <r>
    <n v="263"/>
    <n v="1002570297"/>
    <n v="3"/>
    <x v="7"/>
    <n v="5"/>
    <s v="KUPANG"/>
    <s v="LABOAN BAJO"/>
    <s v="RTE"/>
    <s v="REG"/>
    <s v="AO"/>
    <s v="NEW SALES"/>
    <s v="1P INET"/>
    <s v="OSS - FALLOUT"/>
    <s v="RBS-Regional 3"/>
    <d v="2026-09-03T15:48:56"/>
    <d v="2026-09-03T17:23:57"/>
    <n v="69383351"/>
    <m/>
    <n v="172514217061"/>
    <s v="KANTOR SADAR WISATA"/>
    <s v="ODP-RTE-FS/04 FS/D01/04.01"/>
    <s v="WO063476387"/>
    <m/>
    <m/>
    <m/>
    <n v="120.46593350000001"/>
    <n v="-8.6187243000000002"/>
    <s v="|MN02681|MYIA-068272079556/POI/YOANITA TEOVILA NATALI TEMBOT/081239847959/yoanithateovila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"/>
    <s v="FCC"/>
    <d v="2026-03-09T15:55:20"/>
    <d v="2026-09-04T13:00:00"/>
    <s v="Kendala Pelanggan"/>
    <s v="FO_WFM"/>
    <s v="X"/>
    <s v="NO ADDON"/>
    <m/>
    <s v="Provisioning Failed|WFM|INF009231652|PCP_-8.6074547,120.46210330000001_INPUT CABUT"/>
    <s v="HSI Bisnis Khusus Winback PSB 70% - 75 Mbps"/>
    <s v="INDIBIZ"/>
    <m/>
    <m/>
    <d v="2026-09-04T13:00:00"/>
    <s v="2026-09-04 13:00:00 | Tanggal pemasangan: 04/09/2026 Jam pemasangan : pagi / siang Info Tambahan : Hubungi pelanggan dulu sebelum ke lokasi terima kasih."/>
    <m/>
    <m/>
    <m/>
    <e v="#NUM!"/>
    <e v="#NUM!"/>
    <x v="0"/>
    <x v="19"/>
  </r>
  <r>
    <n v="264"/>
    <n v="1002570248"/>
    <n v="3"/>
    <x v="7"/>
    <n v="5"/>
    <s v="MATARAM"/>
    <s v="SUMBAWA"/>
    <s v="EMP"/>
    <s v="REG"/>
    <s v="AO"/>
    <s v="NEW SALES"/>
    <s v="1P INET"/>
    <s v="OSS - FALLOUT"/>
    <s v="RBS-Regional 3"/>
    <d v="2026-09-03T15:36:57"/>
    <d v="2026-09-04T18:15:07"/>
    <n v="69383335"/>
    <m/>
    <n v="172612801409"/>
    <s v="MJM MULYA JAYA MOTOR"/>
    <s v="GCL-EMP-F01/04 GCL/F01/04.01"/>
    <s v="WO063474839"/>
    <m/>
    <m/>
    <m/>
    <n v="118.00340473651799"/>
    <n v="-8.7662761556597903"/>
    <s v="MD|MYDB-20260902267844|DN00001/MN01576|MJM MULYA JAYA MOTOR|085353842388"/>
    <s v="MYDIGIBIZPARTNER"/>
    <m/>
    <m/>
    <m/>
    <m/>
    <m/>
    <m/>
    <m/>
    <m/>
    <s v="Management Janji"/>
    <s v="2026-09-04 13:00:00 | Nama PIC : Ibu Adel No HP : 085353842388 No Alt : - M Janji : 04 Sept 2026 Jam Pasang : Pagi / Siang Note : hubungi pelanggan jika ingin kelokasi "/>
    <s v="FCC"/>
    <d v="2026-03-09T15:40:15"/>
    <d v="2026-09-04T13:00:00"/>
    <s v="Kendala Teknik"/>
    <s v="FO_WFM"/>
    <s v="SUMBAWA TIMUR"/>
    <s v="NO ADDON"/>
    <m/>
    <s v="Provisioning Failed|WFM|INF009240410|TKJ_-8.562005500000001,116.14382250000001_BTH TIANG 1  1002570248"/>
    <s v="HSI Bisnis Basic Promo HUT RI PSB 70% - 50 Mbps"/>
    <s v="INDIBIZ"/>
    <m/>
    <m/>
    <d v="2026-09-04T13:00:00"/>
    <s v="2026-09-04 13:00:00 | Nama PIC : Ibu Adel No HP : 085353842388 No Alt : - M Janji : 04 Sept 2026 Jam Pasang : Pagi / Siang Note : hubungi pelanggan jika ingin kelokasi "/>
    <m/>
    <m/>
    <m/>
    <e v="#NUM!"/>
    <e v="#NUM!"/>
    <x v="0"/>
    <x v="17"/>
  </r>
  <r>
    <n v="265"/>
    <n v="1002569808"/>
    <n v="3"/>
    <x v="7"/>
    <n v="5"/>
    <s v="MATARAM"/>
    <s v="SUMBAWA"/>
    <s v="SBW"/>
    <s v="REG"/>
    <s v="AO"/>
    <s v="NEW SALES"/>
    <m/>
    <s v="OSS - FALLOUT"/>
    <s v="RBS-Regional 3"/>
    <d v="2026-09-03T13:43:17"/>
    <d v="2026-09-09T19:07:22"/>
    <n v="69383194"/>
    <m/>
    <n v="172606792386"/>
    <s v="SMKN 1 PLAMPANG"/>
    <s v="ODP-SBW-FAV/36"/>
    <s v="WO063467012"/>
    <m/>
    <m/>
    <m/>
    <n v="117.75107819999999"/>
    <n v="-8.7652002000000007"/>
    <s v="RBS|HSI|AO|ADE WIRASWATI|406290|85237952647|SMKN 1 PLAMPANG|HSI BISNIS 75MBPS"/>
    <s v="Amex"/>
    <m/>
    <m/>
    <m/>
    <m/>
    <m/>
    <m/>
    <m/>
    <m/>
    <s v="Management Janji"/>
    <s v="2026-09-04 15:00:00|Nama : BP MUHAMMAD ASHRI  No Hp : 085237952647 No Alt :  Tgl Pemasangan : 04 September 2026 Interval : PAGI  Note : Hubungi pelanggan terlebih dahulu|40971402|MYDITA"/>
    <s v="FCC"/>
    <d v="2026-03-09T13:55:00"/>
    <d v="2026-09-04T15:00:00"/>
    <s v="Kendala Teknik"/>
    <s v="FO_WFM"/>
    <s v="X"/>
    <s v="NO ADDON"/>
    <m/>
    <s v="Provisioning Failed|WFM|INF009278580|TOJ_-8.4975685,117.4257073_odp jauh by fbsolusee 359m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15:00:00"/>
    <s v="2026-09-04 15:00:00|Nama : BP MUHAMMAD ASHRI  No Hp : 085237952647 No Alt :  Tgl Pemasangan : 04 September 2026 Interval : PAGI  Note : Hubungi pelanggan terlebih dahulu|40971402|MYDITA"/>
    <m/>
    <m/>
    <m/>
    <e v="#NUM!"/>
    <e v="#NUM!"/>
    <x v="0"/>
    <x v="17"/>
  </r>
  <r>
    <n v="266"/>
    <n v="1002564623"/>
    <n v="3"/>
    <x v="2"/>
    <n v="5"/>
    <s v="KEDIRI"/>
    <s v="BLITAR"/>
    <s v="PAN"/>
    <s v="REG"/>
    <s v="AO"/>
    <s v="NEW SALES"/>
    <s v="1P INET"/>
    <s v="OSS - FALLOUT"/>
    <s v="RBS-Regional 3"/>
    <d v="2026-09-01T10:06:56"/>
    <d v="2026-09-03T15:45:28"/>
    <n v="69381290"/>
    <m/>
    <n v="152735209558"/>
    <s v="BASECAMP PENDAKIAN GUNUNG KELUD VIA KARANGREJO"/>
    <s v="ODP-PAN-FA/21"/>
    <s v="WO063230138"/>
    <m/>
    <m/>
    <m/>
    <n v="112.252102531492"/>
    <n v="-8.0182332173502093"/>
    <s v="MD|MYDB-20260831267646|DN00001/MN00419|BASECAMP PENDAKIAN GUNUNG KELUD VIA KARANGREJO|089510504714"/>
    <s v="MYDIGIBIZPARTNER"/>
    <m/>
    <m/>
    <m/>
    <m/>
    <m/>
    <m/>
    <m/>
    <m/>
    <s v="Management Janji"/>
    <s v="2026-09-03 13:00:00|Rt. 02 Rw. 06 Dsn. Karangrejo Ds. Karangrejo Kec. Garum Kabupaten Blitar. Prov. Jawa Timur|SYSTEM|MYDITA"/>
    <s v="FCC"/>
    <d v="2026-01-09T10:10:03"/>
    <d v="2026-09-02T08:00:00"/>
    <s v="Kendala Teknik"/>
    <s v="FO_WFM"/>
    <s v="WLINGI"/>
    <s v="NO ADDON"/>
    <m/>
    <s v="Provisioning Failed|WFM|INF009230359|TOJ_-8.1394275,112.203942_KENDALA : Jarak ke odp terdekat unspec (400m), alternative tdk"/>
    <s v="HSI Bisnis Promo HUT RI PSB 70% - 50 Mbps"/>
    <s v="INDIBIZ"/>
    <m/>
    <m/>
    <d v="2026-09-03T13:00:00"/>
    <s v="2026-09-03 13:00:00|Rt. 02 Rw. 06 Dsn. Karangrejo Ds. Karangrejo Kec. Garum Kabupaten Blitar. Prov. Jawa Timur|SYSTEM|MYDITA"/>
    <m/>
    <m/>
    <m/>
    <e v="#NUM!"/>
    <e v="#NUM!"/>
    <x v="0"/>
    <x v="21"/>
  </r>
  <r>
    <n v="267"/>
    <n v="1002566046"/>
    <n v="3"/>
    <x v="7"/>
    <n v="5"/>
    <s v="KUPANG"/>
    <s v="LABOAN BAJO"/>
    <s v="RTE"/>
    <s v="REG"/>
    <s v="AO"/>
    <s v="NEW SALES"/>
    <s v="1P INET"/>
    <s v="OSS - FALLOUT"/>
    <s v="RBS-Regional 3"/>
    <d v="2026-09-01T15:42:57"/>
    <d v="2026-09-08T14:41:25"/>
    <n v="69381700"/>
    <m/>
    <n v="172514217027"/>
    <s v="Usaha Kos Kosan Pak Andy"/>
    <s v="ODP-RTE-FA/58 FA/D12/58.01"/>
    <s v="WO063279914"/>
    <m/>
    <m/>
    <m/>
    <n v="120.466625488734"/>
    <n v="-8.6137046416800995"/>
    <s v="|MN00118|MYIA-016034592388/POI/Pak Andy/081328293012/andy.gampung@gmail.com"/>
    <s v="MYIB_ASSISTANT"/>
    <m/>
    <m/>
    <m/>
    <m/>
    <m/>
    <m/>
    <m/>
    <m/>
    <s v="Management Janji"/>
    <s v="2026-09-02 13:00:00 | Nama PIC : Bapa Handrianus No HP : 081328293012 No Alternatif : M Janji : 02/09/2026 Jam Pasang : Pagi NoteÃ‚Â :  Hubungi terlebih dahulu sebelum ke lokasi "/>
    <s v="FCC"/>
    <d v="2026-01-09T15:55:01"/>
    <d v="2026-09-02T13:00:00"/>
    <m/>
    <s v="FO_ASAP"/>
    <s v="X"/>
    <s v="NO ADDON"/>
    <m/>
    <s v="Provisioning Failed|ACTIVATION|INF009265125|U31_PORT_NOT_FOUND:ServicePort Not Found / ONT Connectivity is Missing"/>
    <s v="HSI Bisnis Basic Promo HUT RI PSB 70% - 100 Mbps"/>
    <s v="INDIBIZ"/>
    <m/>
    <m/>
    <d v="2026-09-02T13:00:00"/>
    <s v="2026-09-02 13:00:00 | Nama PIC : Bapa Handrianus No HP : 081328293012 No Alternatif : M Janji : 02/09/2026 Jam Pasang : Pagi NoteÃ‚Â :  Hubungi terlebih dahulu sebelum ke lokasi "/>
    <m/>
    <m/>
    <m/>
    <e v="#NUM!"/>
    <e v="#NUM!"/>
    <x v="0"/>
    <x v="19"/>
  </r>
  <r>
    <n v="268"/>
    <n v="1002577908"/>
    <n v="3"/>
    <x v="0"/>
    <n v="4"/>
    <s v="KUDUS"/>
    <s v="KUDUS"/>
    <s v="DMA"/>
    <s v="REG"/>
    <s v="AO"/>
    <s v="NEW SALES"/>
    <s v="1P INET"/>
    <s v="7 | OSS - PROVISIONING ISSUED"/>
    <s v="RBS-Regional 3"/>
    <d v="2026-09-09T08:23:56"/>
    <d v="2026-09-10T08:06:13"/>
    <n v="69386511"/>
    <m/>
    <n v="141456115479"/>
    <s v="PT. Bangkit Lakuliner Indonesia Demak Jateng"/>
    <s v="ODP-DMA-FGB/033 FGB/D02/033.01"/>
    <s v="WO063882771"/>
    <m/>
    <m/>
    <m/>
    <n v="110.6318812"/>
    <n v="-6.8993833000000002"/>
    <s v="|MN02235|MYIA-053141173564/POI/Muhamad Arif Nurdin/085283300362/arif.nurdin@seindonesia.co.id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8:25:15"/>
    <d v="2026-09-10T08:00:00"/>
    <m/>
    <s v="PI"/>
    <s v="DEMAK"/>
    <s v="NO ADDON"/>
    <m/>
    <s v="Provisioning Issued"/>
    <s v="HSI Bisnis Promo HUT RI PSB 70% - 50 Mbps"/>
    <s v="INDIBIZ"/>
    <m/>
    <m/>
    <d v="2026-09-10T08:00:00"/>
    <s v="2026-09-10 08:00:00 | Tanggal pemasangan : 10/09/2026 Jam pemasangan : 08.00 Info Tambahan : Hubungi pelanggan dulu sebelum ke Lokasi terima kasih."/>
    <m/>
    <m/>
    <m/>
    <e v="#NUM!"/>
    <e v="#NUM!"/>
    <x v="0"/>
    <x v="0"/>
  </r>
  <r>
    <n v="269"/>
    <n v="1002578516"/>
    <n v="3"/>
    <x v="5"/>
    <n v="4"/>
    <s v="SEMARANG"/>
    <s v="SALATIGA"/>
    <s v="SLI"/>
    <s v="REG"/>
    <s v="AO"/>
    <s v="NEW SALES"/>
    <s v="1P INET"/>
    <s v="7 | OSS - PROVISIONING ISSUED"/>
    <s v="RBS-Regional 3"/>
    <d v="2026-09-09T11:32:56"/>
    <d v="2026-09-10T08:06:11"/>
    <n v="69386773"/>
    <m/>
    <n v="142434111642"/>
    <s v="SMP Islam Thoyba Ampel"/>
    <s v="ODP-SLI-FAA/048 FAA/D02/048.01"/>
    <s v="WO063900753"/>
    <m/>
    <m/>
    <m/>
    <n v="110.52142600000001"/>
    <n v="-7.4461539999999999"/>
    <s v="|MN00372|MYIA-094477324738/POI/Iwan Sanusi/08886523073/iwansns5127@gmail.com"/>
    <s v="MYIB_ASSISTANT"/>
    <m/>
    <m/>
    <m/>
    <m/>
    <m/>
    <m/>
    <m/>
    <m/>
    <s v="Management Janji"/>
    <s v="2026-09-10 08:00:00 | Jam Pemasangan : pagi   Tanggal Pemasangan : 10 September 2026 Note : Mohon Hub Pelanggan dulu sebelum ke lokasi, terima kasih."/>
    <s v="FCC"/>
    <d v="2026-09-09T11:39:55"/>
    <d v="2026-09-10T08:00:00"/>
    <m/>
    <s v="PI"/>
    <s v="X"/>
    <s v="NO ADDON"/>
    <m/>
    <s v="Provisioning Issued"/>
    <s v="HSI Bisnis Promo HUT RI PSB 70% - 50 Mbps"/>
    <s v="INDIBIZ"/>
    <m/>
    <m/>
    <d v="2026-09-10T08:00:00"/>
    <s v="2026-09-10 08:00:00 | Jam Pemasangan : pagi   Tanggal Pemasangan : 10 September 2026 Note : Mohon Hub Pelanggan dulu sebelum ke lokasi, terima kasih."/>
    <m/>
    <m/>
    <m/>
    <e v="#NUM!"/>
    <e v="#NUM!"/>
    <x v="0"/>
    <x v="0"/>
  </r>
  <r>
    <n v="270"/>
    <n v="1002578285"/>
    <n v="3"/>
    <x v="6"/>
    <n v="5"/>
    <s v="SBY UTARA"/>
    <s v="KENJERAN"/>
    <s v="KBL"/>
    <s v="REG"/>
    <s v="AO"/>
    <s v="NEW SALES"/>
    <s v="1P INET"/>
    <s v="7 | OSS - PROVISIONING ISSUED"/>
    <s v="RBS-Regional 3"/>
    <d v="2026-09-09T10:26:56"/>
    <d v="2026-09-10T11:04:38"/>
    <n v="69386689"/>
    <m/>
    <n v="152401227658"/>
    <s v="MASJID PELABUHAN SURABAYA"/>
    <s v="ODP-KBL-FVJ/22 FVJ/D02/22.01"/>
    <s v="WO063893212"/>
    <m/>
    <m/>
    <m/>
    <n v="112.744626179337"/>
    <n v="-7.1954817844396102"/>
    <s v="MD|MYDB-20260908268324|DN00001/MN00443|MASJID PELABUHAN SURABAYA|085334730236"/>
    <s v="MYDIGIBIZPARTNER"/>
    <m/>
    <m/>
    <m/>
    <m/>
    <m/>
    <m/>
    <m/>
    <m/>
    <s v="Management Janji"/>
    <s v="2026-09-11 15:00:00 | Tanggal pemasangan: 10/09/2026 Jam pemasangan : pagi / siang Info Tambahan : Hubungi pelanggan dulu sebelum ke lokasi. terima kasih"/>
    <s v="FCC"/>
    <d v="2026-09-09T10:40:00"/>
    <d v="2026-09-11T15:00:00"/>
    <m/>
    <s v="PI"/>
    <s v="KEBALEN"/>
    <s v="NO ADDON"/>
    <m/>
    <s v="Provisioning Issued"/>
    <s v="HSI Bisnis Promo HUT RI PSB 70% - 50 Mbps"/>
    <s v="INDIBIZ"/>
    <m/>
    <m/>
    <d v="2026-09-11T15:00:00"/>
    <s v="2026-09-11 15:00:00 | Tanggal pemasangan: 10/09/2026 Jam pemasangan : pagi / siang Info Tambahan : Hubungi pelanggan dulu sebelum ke lokasi. terima kasih"/>
    <m/>
    <m/>
    <m/>
    <e v="#NUM!"/>
    <e v="#NUM!"/>
    <x v="0"/>
    <x v="22"/>
  </r>
  <r>
    <n v="271"/>
    <n v="1002578524"/>
    <n v="3"/>
    <x v="5"/>
    <n v="4"/>
    <s v="SEMARANG"/>
    <s v="INNER - SEMARANG JATENG UTARA"/>
    <s v="MJP"/>
    <s v="REG"/>
    <s v="AO"/>
    <s v="NEW SALES"/>
    <s v="1P INET"/>
    <s v="7 | OSS - PROVISIONING ISSUED"/>
    <s v="RBS-Regional 3"/>
    <d v="2026-09-09T11:35:56"/>
    <d v="2026-09-10T08:06:28"/>
    <n v="69386775"/>
    <m/>
    <n v="142410346575"/>
    <s v="MTS ASY SYARIFAH"/>
    <s v="ODP-MJP-FAG/091 FAG/D05/091.01"/>
    <s v="WO063900944"/>
    <m/>
    <m/>
    <m/>
    <n v="110.518405102193"/>
    <n v="-7.0194820010557804"/>
    <s v="MD|MYDB-20260908268249|DN00001/MN00345|MTS ASY SYARIFAH|082324084597"/>
    <s v="MYDIGIBIZPARTNER"/>
    <m/>
    <m/>
    <m/>
    <m/>
    <m/>
    <m/>
    <m/>
    <m/>
    <s v="Management Janji"/>
    <s v="2026-09-10 08:00:00 | Nama Pic : BP ANAS No Hp Pic : 082324084597 Jam Pemasangan : 08:00 - 12.00 Tanggal Pemasangan : KAMIS 10 SEPTEMBER 2026 Info Tambahan : Hubungi pelanggan sebelum datang ke lokasi"/>
    <s v="FCC"/>
    <d v="2026-09-09T11:39:55"/>
    <d v="2026-09-10T08:00:00"/>
    <m/>
    <s v="PI"/>
    <s v="MAJAPAHIT"/>
    <s v="NO ADDON"/>
    <m/>
    <s v="Provisioning Issued"/>
    <s v="HSI Bisnis Promo HUT RI PSB 70% - 50 Mbps"/>
    <s v="INDIBIZ"/>
    <m/>
    <m/>
    <d v="2026-09-10T08:00:00"/>
    <s v="2026-09-10 08:00:00 | Nama Pic : BP ANAS No Hp Pic : 082324084597 Jam Pemasangan : 08:00 - 12.00 Tanggal Pemasangan : KAMIS 10 SEPTEMBER 2026 Info Tambahan : Hubungi pelanggan sebelum datang ke lokasi"/>
    <m/>
    <m/>
    <m/>
    <e v="#NUM!"/>
    <e v="#NUM!"/>
    <x v="0"/>
    <x v="0"/>
  </r>
  <r>
    <n v="272"/>
    <n v="1002578257"/>
    <n v="3"/>
    <x v="4"/>
    <n v="5"/>
    <s v="DENPASAR"/>
    <s v="SANUR"/>
    <s v="KLM"/>
    <s v="REG"/>
    <s v="AO"/>
    <s v="NEW SALES"/>
    <m/>
    <s v="7 | OSS - PROVISIONING ISSUED"/>
    <s v="RBS-Regional 3"/>
    <d v="2026-09-09T10:19:20"/>
    <d v="2026-09-10T11:21:59"/>
    <n v="69386658"/>
    <n v="3612108195"/>
    <n v="172401793776"/>
    <s v="JOBSTACULAR INSAN SEJAHTERA"/>
    <s v="ODP-KLM-FCR/26"/>
    <s v="WO063910088"/>
    <m/>
    <m/>
    <m/>
    <n v="115.21531229999999"/>
    <n v="-8.6681510999999993"/>
    <s v="|MN02677|/CP PUJI ASTUTI/085738661496-085743667402/suryanusae@gmail.com"/>
    <s v="Sales Force DBS"/>
    <m/>
    <m/>
    <m/>
    <m/>
    <m/>
    <m/>
    <m/>
    <m/>
    <s v="Management Janji"/>
    <s v="2026-09-10 11:00:00|Nama : bapa noval No HP : 085743667402 No Alternatif : 081138107772 M Janji : 10/09/2026 Jam Pasang : Pagi NoteÃ‚Â :  Hubungi terlebih dahulu sebelum ke lokasi |40951377|MYDITA"/>
    <s v="FCC"/>
    <d v="2026-09-09T10:40:00"/>
    <d v="2026-09-10T11:00:00"/>
    <m/>
    <s v="PI"/>
    <s v="KALIASEM"/>
    <s v="NO ADDON"/>
    <m/>
    <s v="Provisioning Issu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11:00:00"/>
    <s v="2026-09-10 11:00:00|Nama : bapa noval No HP : 085743667402 No Alternatif : 081138107772 M Janji : 10/09/2026 Jam Pasang : Pagi NoteÃ‚Â :  Hubungi terlebih dahulu sebelum ke lokasi |40951377|MYDITA"/>
    <m/>
    <m/>
    <m/>
    <e v="#NUM!"/>
    <e v="#NUM!"/>
    <x v="0"/>
    <x v="18"/>
  </r>
  <r>
    <n v="273"/>
    <n v="1002578245"/>
    <n v="3"/>
    <x v="4"/>
    <n v="5"/>
    <s v="DENPASAR"/>
    <s v="UBUNG"/>
    <s v="UBN"/>
    <s v="REG"/>
    <s v="AO"/>
    <s v="NEW SALES"/>
    <s v="1P INET"/>
    <s v="7 | OSS - PROVISIONING ISSUED"/>
    <s v="RBS-Regional 3"/>
    <d v="2026-09-09T10:14:56"/>
    <d v="2026-09-10T08:06:27"/>
    <n v="69386657"/>
    <m/>
    <n v="172418758874"/>
    <s v="CV Dasema"/>
    <s v="ODP-UBN-FDB/18 FDB/D01/18.01"/>
    <s v="WO063891779"/>
    <m/>
    <m/>
    <m/>
    <n v="115.183662"/>
    <n v="-8.6176580000000005"/>
    <s v="|MN02647|MYIA-083614652161/POI/bu mertasari/085100864036/geg_nick@yahoo.com"/>
    <s v="MYIB_ASSISTANT"/>
    <m/>
    <m/>
    <m/>
    <m/>
    <m/>
    <m/>
    <m/>
    <m/>
    <s v="Management Janji"/>
    <s v="2026-09-10 08:00:00 | Jam pemasangan : 08.00 - 12.00 Waktu pemasangan : 10 September 2026 Info Tabaha : Hubungi pelanggan dulu sebelum ke lokasi terimakasih  "/>
    <s v="FCC"/>
    <d v="2026-09-09T10:40:00"/>
    <d v="2026-09-10T08:00:00"/>
    <m/>
    <s v="PI"/>
    <s v="UBUNG"/>
    <s v="NO ADDON"/>
    <m/>
    <s v="Provisioning Issued"/>
    <s v="HSI Bisnis Basic Promo HUT RI PSB 70% - 50 Mbps"/>
    <s v="INDIBIZ"/>
    <m/>
    <m/>
    <d v="2026-09-10T08:00:00"/>
    <s v="2026-09-10 08:00:00 | Jam pemasangan : 08.00 - 12.00 Waktu pemasangan : 10 September 2026 Info Tabaha : Hubungi pelanggan dulu sebelum ke lokasi terimakasih  "/>
    <m/>
    <m/>
    <m/>
    <e v="#NUM!"/>
    <e v="#NUM!"/>
    <x v="0"/>
    <x v="9"/>
  </r>
  <r>
    <n v="274"/>
    <n v="1002578274"/>
    <n v="3"/>
    <x v="5"/>
    <n v="4"/>
    <s v="SEMARANG"/>
    <s v="INNER - SEMARANG JATENG UTARA"/>
    <s v="MJE"/>
    <s v="REG"/>
    <s v="AO"/>
    <s v="NEW SALES"/>
    <s v="1P INET"/>
    <s v="7 | OSS - PROVISIONING ISSUED"/>
    <s v="RBS-Regional 3"/>
    <d v="2026-09-09T10:23:56"/>
    <d v="2026-09-10T08:05:28"/>
    <n v="69386664"/>
    <m/>
    <n v="142426803402"/>
    <s v="EARLY YEARS TERANG BANGSA CAMBRIDGE SCHOOL"/>
    <s v="ODP-MJE-FE/064 FE/D05/064.01"/>
    <s v="WO063892760"/>
    <m/>
    <m/>
    <m/>
    <n v="110.31965006142801"/>
    <n v="-7.0417453169870399"/>
    <s v="MD|MYDB-20260901267762|DN00001/MN00345|EARLY YEARS TERANG BANGSA CAMBRIDGE SCHOOL|081908189960"/>
    <s v="MYDIGIBIZPARTNER"/>
    <m/>
    <m/>
    <m/>
    <m/>
    <m/>
    <m/>
    <m/>
    <m/>
    <s v="Management Janji"/>
    <s v="2026-09-10 08:00:00 | Nama Pic : andykoeswandy No Hp Pic : 081908189960 No alt : - Jam Pemasangan : pagi  Tanggal Pemasangan : 7 September 2026"/>
    <s v="FCC"/>
    <d v="2026-09-09T10:40:00"/>
    <d v="2026-09-10T08:00:00"/>
    <m/>
    <s v="PI"/>
    <s v="SEMARANG TUGU"/>
    <s v="NO ADDON"/>
    <m/>
    <s v="Provisioning Issued"/>
    <s v="HSI Bisnis Promo HUT RI PSB 70% - 150 Mbps"/>
    <s v="INDIBIZ"/>
    <m/>
    <m/>
    <d v="2026-09-10T08:00:00"/>
    <s v="2026-09-10 08:00:00 | Nama Pic : andykoeswandy No Hp Pic : 081908189960 No alt : - Jam Pemasangan : pagi  Tanggal Pemasangan : 7 September 2026"/>
    <m/>
    <m/>
    <m/>
    <e v="#NUM!"/>
    <e v="#NUM!"/>
    <x v="0"/>
    <x v="0"/>
  </r>
  <r>
    <n v="275"/>
    <n v="1002578232"/>
    <n v="3"/>
    <x v="5"/>
    <n v="4"/>
    <s v="SEMARANG"/>
    <s v="KENDAL"/>
    <s v="SKR"/>
    <s v="REG"/>
    <s v="AO"/>
    <s v="NEW SALES"/>
    <s v="1P INET"/>
    <s v="7 | OSS - PROVISIONING ISSUED"/>
    <s v="RBS-Regional 3"/>
    <d v="2026-09-09T10:11:58"/>
    <d v="2026-09-10T08:05:43"/>
    <n v="69386653"/>
    <m/>
    <n v="141409102972"/>
    <s v="TOKO SEMBAKO MADURA"/>
    <s v="ODP-SKR-FG/017 FG/D01/017.01"/>
    <s v="WO063891486"/>
    <m/>
    <m/>
    <m/>
    <n v="110.074579"/>
    <n v="-7.0945934999999896"/>
    <s v="|MN02256|MYIA-047523749567/POI/RIRIS FITRIANITA/085700346962/ririsfitrian03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10:40:00"/>
    <d v="2026-09-10T08:00:00"/>
    <m/>
    <s v="PI"/>
    <s v="X"/>
    <s v="NO ADDON"/>
    <m/>
    <s v="Provisioning Issued"/>
    <s v="HSI Bisnis Promo HUT RI PSB 70% - 75 Mbps"/>
    <s v="INDIBIZ"/>
    <m/>
    <m/>
    <d v="2026-09-10T08:00:00"/>
    <s v="2026-09-10 08:00:00 | M Janji : (10/09/2026) jam Pasang : 09:00 Note : hubungi pelanggan jika ingin kelokasi"/>
    <m/>
    <m/>
    <m/>
    <e v="#NUM!"/>
    <e v="#NUM!"/>
    <x v="0"/>
    <x v="0"/>
  </r>
  <r>
    <n v="276"/>
    <n v="1002577953"/>
    <n v="3"/>
    <x v="5"/>
    <n v="4"/>
    <s v="SEMARANG"/>
    <s v="KENDAL"/>
    <s v="KDL"/>
    <s v="REG"/>
    <s v="AO"/>
    <s v="NEW SALES"/>
    <s v="1P INET"/>
    <s v="7 | OSS - PROVISIONING ISSUED"/>
    <s v="RBS-Regional 3"/>
    <d v="2026-09-09T08:44:57"/>
    <d v="2026-09-10T08:05:56"/>
    <n v="69386532"/>
    <m/>
    <n v="146457106516"/>
    <s v="PT. Bangkit Lakuliner Indonesia Kendal Jateng"/>
    <s v="ODP-KDL-FT/029 FT/D03/029.01"/>
    <s v="WO063884166"/>
    <m/>
    <m/>
    <m/>
    <n v="110.20768459999999"/>
    <n v="-6.9226052999999999"/>
    <s v="|MN02235|MYIA-007589627892/POI/Muhamad Arif Nurdin /085283300362/arif.nurdin@seindonesia.co.id"/>
    <s v="MYIB_ASSISTANT"/>
    <m/>
    <m/>
    <m/>
    <m/>
    <m/>
    <m/>
    <m/>
    <m/>
    <s v="Management Janji"/>
    <s v="2026-09-10 08:00:00 | Nama Pic : BP ARIF No Hp Pic : 085283300362 Jam Pemasangan : 08:00 - 12.00 Tanggal Pemasangan : KAMIS 10 SEPTEMBER 2026 Info Tambahan : Hubungi pelanggan sebelum datang ke lokasi"/>
    <s v="FCC"/>
    <d v="2026-09-09T08:55:34"/>
    <d v="2026-09-10T08:00:00"/>
    <m/>
    <s v="PI"/>
    <s v="X"/>
    <s v="NO ADDON"/>
    <m/>
    <s v="Provisioning Issued"/>
    <s v="HSI Bisnis Promo HUT RI PSB 70% - 50 Mbps"/>
    <s v="INDIBIZ"/>
    <m/>
    <m/>
    <d v="2026-09-10T08:00:00"/>
    <s v="2026-09-10 08:00:00 | Nama Pic : BP ARIF No Hp Pic : 085283300362 Jam Pemasangan : 08:00 - 12.00 Tanggal Pemasangan : KAMIS 10 SEPTEMBER 2026 Info Tambahan : Hubungi pelanggan sebelum datang ke lokasi"/>
    <m/>
    <m/>
    <m/>
    <e v="#NUM!"/>
    <e v="#NUM!"/>
    <x v="0"/>
    <x v="0"/>
  </r>
  <r>
    <n v="277"/>
    <n v="1002578017"/>
    <n v="3"/>
    <x v="5"/>
    <n v="4"/>
    <s v="PEKALONGAN"/>
    <s v="BATANG"/>
    <s v="BTG"/>
    <s v="REG"/>
    <s v="AO"/>
    <s v="NEW SALES"/>
    <s v="1P INET"/>
    <s v="7 | OSS - PROVISIONING ISSUED"/>
    <s v="RBS-Regional 3"/>
    <d v="2026-09-09T09:08:57"/>
    <d v="2026-09-10T08:05:34"/>
    <n v="69386552"/>
    <m/>
    <n v="146279105769"/>
    <s v="PT. Bangkit Lakuliner Indonesia Batang Jateng"/>
    <s v="ODP-BTG-FD/024 FD/D03/024.01"/>
    <s v="WO063886208"/>
    <m/>
    <m/>
    <m/>
    <n v="109.7268608"/>
    <n v="-6.9097002999999999"/>
    <s v="|MN02235|MYIA-046563333593/POI/Muhamad Arif Nurdin /085283300362/arif.nurdin@seindonesia.co.id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9:10:07"/>
    <d v="2026-09-10T08:00:00"/>
    <m/>
    <s v="PI"/>
    <s v="X"/>
    <s v="NO ADDON"/>
    <m/>
    <s v="Provisioning Issued"/>
    <s v="HSI Bisnis Promo HUT RI PSB 70% - 50 Mbps"/>
    <s v="INDIBIZ"/>
    <m/>
    <m/>
    <d v="2026-09-10T08:00:00"/>
    <s v="2026-09-10 08:00:00 | Tanggal pemasangan : 10 SEPTEMBER JULI 2026 Jam pemasangan : pagi/siang Info Tambahan : Hubungi pelanggan dulu sebelum ke lokasi terima kasih"/>
    <m/>
    <m/>
    <m/>
    <e v="#NUM!"/>
    <e v="#NUM!"/>
    <x v="0"/>
    <x v="0"/>
  </r>
  <r>
    <n v="278"/>
    <n v="1002578620"/>
    <n v="3"/>
    <x v="2"/>
    <n v="5"/>
    <s v="MALANG"/>
    <s v="KEPANJEN"/>
    <s v="KEP"/>
    <s v="REG"/>
    <s v="AO"/>
    <s v="NEW SALES"/>
    <s v="1P INET"/>
    <s v="7 | OSS - PROVISIONING ISSUED"/>
    <s v="RBS-Regional 3"/>
    <d v="2026-09-09T12:20:58"/>
    <d v="2026-09-10T11:03:22"/>
    <n v="69386840"/>
    <m/>
    <n v="152718219166"/>
    <s v="PUSKESMAS KEPANJEN"/>
    <s v="ODP-KEP-FA/14 FA/D02/14.01"/>
    <s v="WO063906106"/>
    <m/>
    <m/>
    <m/>
    <n v="112.58442789999999"/>
    <n v="-8.0947455999999995"/>
    <s v="|MN02703|MYIA-056209216844/POI/Jan Fredy Sustyanto/085103107350/yanfredy1984@gmail.com"/>
    <s v="MYIB_ASSISTANT"/>
    <m/>
    <m/>
    <m/>
    <m/>
    <m/>
    <m/>
    <m/>
    <m/>
    <s v="Management Janji"/>
    <s v="2026-09-10 11:00:00 | M Janji : (10/09/2026) jam Pasang : 09:00 Note : hubungi pelanggan jika ingin kelokasi"/>
    <s v="FCC"/>
    <d v="2026-09-09T12:25:30"/>
    <d v="2026-09-10T11:00:00"/>
    <m/>
    <s v="PI"/>
    <s v="KEPANJEN"/>
    <s v="NO ADDON"/>
    <m/>
    <s v="Provisioning Issued"/>
    <s v="HSI Bisnis Basic Promo HUT RI PSB 70% - 100 Mbps"/>
    <s v="INDIBIZ"/>
    <m/>
    <m/>
    <d v="2026-09-10T11:00:00"/>
    <s v="2026-09-10 11:00:00 | M Janji : (10/09/2026) jam Pasang : 09:00 Note : hubungi pelanggan jika ingin kelokasi"/>
    <m/>
    <m/>
    <m/>
    <e v="#NUM!"/>
    <e v="#NUM!"/>
    <x v="0"/>
    <x v="28"/>
  </r>
  <r>
    <n v="279"/>
    <n v="1002579025"/>
    <n v="3"/>
    <x v="5"/>
    <n v="4"/>
    <s v="SEMARANG"/>
    <s v="INNER - SEMARANG JATENG UTARA"/>
    <s v="BMK"/>
    <s v="REG"/>
    <s v="AO"/>
    <s v="NEW SALES"/>
    <s v="1P INET"/>
    <s v="7 | OSS - PROVISIONING ISSUED"/>
    <s v="RBS-Regional 3"/>
    <d v="2026-09-09T14:32:57"/>
    <d v="2026-09-10T11:23:28"/>
    <n v="69387008"/>
    <m/>
    <n v="141423136857"/>
    <s v="Pondok Pesantren Mahasiswa Bina Khoirul Insan"/>
    <s v="ODP-BMK-FAM/059 FAM/D05/059.01"/>
    <s v="WO063921199"/>
    <m/>
    <m/>
    <m/>
    <n v="110.4178624"/>
    <n v="-7.0492968999999999"/>
    <s v="|MB10147|MYIA-066078383217/POI/JIZDAN /081229680104/jizdanyr354@gmail.com"/>
    <s v="MYIB_ASSISTANT"/>
    <m/>
    <m/>
    <m/>
    <m/>
    <m/>
    <m/>
    <m/>
    <m/>
    <s v="Management Janji"/>
    <s v="2026-09-10 11:00:00 | Nama PIC:  jidhan No HP: 089654776668 Alt: Tanggal: 10/9/2026 Jam Pasang:  Note: Hubungi sebelum ke lokasi, terimakasih. "/>
    <s v="FCC"/>
    <d v="2026-09-09T14:39:49"/>
    <d v="2026-09-10T11:00:00"/>
    <m/>
    <s v="PI"/>
    <s v="X"/>
    <s v="NO ADDON"/>
    <m/>
    <s v="Provisioning Issued"/>
    <s v="HSI Bisnis Basic Promo HUT RI PSB 70% - 200 Mbps"/>
    <s v="INDIBIZ"/>
    <m/>
    <m/>
    <d v="2026-09-10T11:00:00"/>
    <s v="2026-09-10 11:00:00 | Nama PIC:  jidhan No HP: 089654776668 Alt: Tanggal: 10/9/2026 Jam Pasang:  Note: Hubungi sebelum ke lokasi, terimakasih. "/>
    <m/>
    <m/>
    <m/>
    <e v="#NUM!"/>
    <e v="#NUM!"/>
    <x v="0"/>
    <x v="0"/>
  </r>
  <r>
    <n v="280"/>
    <n v="1002579012"/>
    <n v="3"/>
    <x v="2"/>
    <n v="5"/>
    <s v="KEDIRI"/>
    <s v="NGANJUK"/>
    <s v="PRB"/>
    <s v="REG"/>
    <s v="AO"/>
    <s v="NEW SALES"/>
    <s v="1P INET"/>
    <s v="7 | OSS - PROVISIONING ISSUED"/>
    <s v="RBS-Regional 3"/>
    <d v="2026-09-09T14:29:57"/>
    <d v="2026-09-10T11:21:49"/>
    <n v="69387034"/>
    <m/>
    <n v="152627204345"/>
    <s v="PANDAWA BAKERY"/>
    <s v="ODP-PRB-FB/46 FB/D04/46.01"/>
    <s v="WO063920877"/>
    <m/>
    <m/>
    <m/>
    <n v="112.03869450000001"/>
    <n v="-7.6914934999999902"/>
    <s v="MD|MYDB-20260909268343|EN00005/MC20190|PANDAWA BAKERY|085232355111"/>
    <s v="MYDIGIBIZPARTNER"/>
    <m/>
    <m/>
    <m/>
    <m/>
    <m/>
    <m/>
    <m/>
    <m/>
    <s v="Management Janji"/>
    <s v="2026-09-10 11:00:00 | Jam pemasangan : 08.00 - 12.00 Waktu pemasangan : 10 September 2026 Info Tabaha : Hubungi pelanggan dulu sebelum ke lokasi terimakasih "/>
    <s v="FCC"/>
    <d v="2026-09-09T14:39:49"/>
    <d v="2026-09-10T11:00:00"/>
    <m/>
    <s v="PI"/>
    <s v="KERTOSONO"/>
    <s v="NO ADDON"/>
    <m/>
    <s v="Provisioning Issued"/>
    <s v="HSI Bisnis Promo HUT RI PSB 70% - 100 Mbps Dual Band"/>
    <s v="INDIBIZ"/>
    <m/>
    <m/>
    <d v="2026-09-10T11:00:00"/>
    <s v="2026-09-10 11:00:00 | Jam pemasangan : 08.00 - 12.00 Waktu pemasangan : 10 September 2026 Info Tabaha : Hubungi pelanggan dulu sebelum ke lokasi terimakasih "/>
    <m/>
    <m/>
    <m/>
    <e v="#NUM!"/>
    <e v="#NUM!"/>
    <x v="0"/>
    <x v="25"/>
  </r>
  <r>
    <n v="281"/>
    <n v="1002578034"/>
    <n v="3"/>
    <x v="4"/>
    <n v="5"/>
    <s v="SINGARJA"/>
    <s v="GIANYAR"/>
    <s v="UBU"/>
    <s v="REG"/>
    <s v="AO"/>
    <s v="NEW SALES"/>
    <m/>
    <s v="7 | OSS - PROVISIONING ISSUED"/>
    <s v="RBS-Regional 3"/>
    <d v="2026-09-09T09:14:33"/>
    <d v="2026-09-10T11:23:58"/>
    <n v="69386570"/>
    <m/>
    <n v="172408248292"/>
    <s v="PT. KAIVALYA"/>
    <s v="ODP-UBU-FB/95"/>
    <s v="WO063911001"/>
    <m/>
    <m/>
    <m/>
    <n v="115.24731269999999"/>
    <n v="-8.4857186000000002"/>
    <s v="|MC10003|/PIC I MADE WIRATAMA/082177828371/admin@kaivalya.com"/>
    <s v="Sales Force DBS"/>
    <m/>
    <m/>
    <m/>
    <m/>
    <m/>
    <m/>
    <m/>
    <m/>
    <s v="Management Janji"/>
    <s v="2026-09-10 11:00:00|Nama PIC:  bp oka No HP: 082177828371 Alt: 081228769053 Tanggal: 10/9/2026 Jam Pasang: Siang Note: Hubungi sebelum ke lokasi, terimakasih.  |40931149|MYDITA"/>
    <s v="FCC"/>
    <d v="2026-09-09T09:40:07"/>
    <d v="2026-09-10T11:00:00"/>
    <m/>
    <s v="PI"/>
    <s v="UBUD"/>
    <s v="NO ADDON"/>
    <m/>
    <s v="Provisioning Issu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0T11:00:00"/>
    <s v="2026-09-10 11:00:00|Nama PIC:  bp oka No HP: 082177828371 Alt: 081228769053 Tanggal: 10/9/2026 Jam Pasang: Siang Note: Hubungi sebelum ke lokasi, terimakasih.  |40931149|MYDITA"/>
    <m/>
    <m/>
    <m/>
    <e v="#NUM!"/>
    <e v="#NUM!"/>
    <x v="0"/>
    <x v="33"/>
  </r>
  <r>
    <n v="282"/>
    <n v="1002578816"/>
    <n v="3"/>
    <x v="2"/>
    <n v="5"/>
    <s v="KEDIRI"/>
    <s v="KEDIRI"/>
    <s v="PAE"/>
    <s v="REG"/>
    <s v="AO"/>
    <s v="NEW SALES"/>
    <s v="1P INET"/>
    <s v="7 | OSS - PROVISIONING ISSUED"/>
    <s v="RBS-Regional 3"/>
    <d v="2026-09-09T13:44:57"/>
    <d v="2026-09-10T11:22:00"/>
    <n v="69386931"/>
    <m/>
    <n v="152639219558"/>
    <s v="TOKO KARJITO"/>
    <s v="ODP-PAE-FS/13 FS/D03/13.01"/>
    <s v="WO063915694"/>
    <m/>
    <m/>
    <m/>
    <n v="112.184808"/>
    <n v="-7.8527990000000001"/>
    <s v="|MC20217|MYIA-037866047468/POI/fuji siswanto/085895162912/tokokarjito9@gmail.com"/>
    <s v="MYIB_ASSISTANT"/>
    <m/>
    <m/>
    <m/>
    <m/>
    <m/>
    <m/>
    <m/>
    <m/>
    <s v="Management Janji"/>
    <s v="2026-09-10 11:00:00 | M Janji : 10/09/2026 Jam Pasang : 08.00 - 13:00  NoteÃ‚Â :  hubungi terlebih dahulu sebelum kelokasi  "/>
    <s v="FCC"/>
    <d v="2026-09-09T13:54:48"/>
    <d v="2026-09-10T11:00:00"/>
    <m/>
    <s v="PI"/>
    <s v="PARE"/>
    <s v="NO ADDON"/>
    <m/>
    <s v="Provisioning Issued"/>
    <s v="HSI Bisnis Promo HUT RI PSB 70% - 100 Mbps"/>
    <s v="INDIBIZ"/>
    <m/>
    <m/>
    <d v="2026-09-10T11:00:00"/>
    <s v="2026-09-10 11:00:00 | M Janji : 10/09/2026 Jam Pasang : 08.00 - 13:00  NoteÃ‚Â :  hubungi terlebih dahulu sebelum kelokasi  "/>
    <m/>
    <m/>
    <m/>
    <e v="#NUM!"/>
    <e v="#NUM!"/>
    <x v="0"/>
    <x v="12"/>
  </r>
  <r>
    <n v="283"/>
    <n v="1002578152"/>
    <n v="3"/>
    <x v="3"/>
    <n v="4"/>
    <s v="MAGELANG"/>
    <s v="WONOSOBO"/>
    <s v="WOS"/>
    <s v="REG"/>
    <s v="AO"/>
    <s v="NEW SALES"/>
    <m/>
    <s v="7 | OSS - PROVISIONING ISSUED"/>
    <s v="RBS-Regional 3"/>
    <d v="2026-09-09T09:50:52"/>
    <d v="2026-09-10T11:23:29"/>
    <n v="69386617"/>
    <m/>
    <n v="141373127617"/>
    <s v="CV RISKI AMANAH DIGITAL"/>
    <s v="ODP-WOS-FAR/182"/>
    <s v="WO063937282"/>
    <m/>
    <m/>
    <m/>
    <n v="109.92539542352399"/>
    <n v="-7.3721194435113802"/>
    <s v="AMRBS ; 402717 ; AMEX ; WIRA ; TREG3 ; MAGELANG ; 1S HSI BISNIS 300 Mbps ; Ricky 085602977911; radiigcv@gmail.com"/>
    <s v="Amex"/>
    <m/>
    <m/>
    <m/>
    <m/>
    <m/>
    <m/>
    <m/>
    <m/>
    <s v="Management Janji"/>
    <s v="2026-09-10 15:00:00|Nama : BP RIKI (IT) No Hp : 085602977911 No Alt :  Tgl Pemasangan : 10 September 2026 Interval : PAGI  Note : Hubungi pelanggan terlebih dahulu|40971402|MYDITA"/>
    <s v="FCC"/>
    <d v="2026-09-09T09:55:15"/>
    <d v="2026-09-10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Nama : BP RIKI (IT) No Hp : 085602977911 No Alt :  Tgl Pemasangan : 10 September 2026 Interval : PAGI  Note : Hubungi pelanggan terlebih dahulu|40971402|MYDITA"/>
    <m/>
    <m/>
    <m/>
    <e v="#NUM!"/>
    <e v="#NUM!"/>
    <x v="0"/>
    <x v="0"/>
  </r>
  <r>
    <n v="284"/>
    <n v="1002578448"/>
    <n v="3"/>
    <x v="0"/>
    <n v="4"/>
    <s v="KUDUS"/>
    <s v="BLORA"/>
    <s v="NGA"/>
    <s v="REG"/>
    <s v="AO"/>
    <s v="NEW SALES"/>
    <s v="1P INET"/>
    <s v="7 | OSS - PROVISIONING ISSUED"/>
    <s v="RBS-Regional 3"/>
    <d v="2026-09-09T11:14:58"/>
    <d v="2026-09-10T08:05:30"/>
    <n v="69386746"/>
    <m/>
    <n v="142519105241"/>
    <s v="SMP Negeri 2 Todanan"/>
    <s v="ODP-NGA-FD/011 FD/D02/011.01"/>
    <s v="WO063898374"/>
    <m/>
    <m/>
    <m/>
    <n v="111.18221029999999"/>
    <n v="-6.9347981000000001"/>
    <s v="|MN02756|MYIA-013766350462/POI/AGUS SUHARTO/085290547506/anandatodanan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1:25:32"/>
    <d v="2026-09-10T08:00:00"/>
    <m/>
    <s v="PI"/>
    <s v="X"/>
    <s v="NO ADDON"/>
    <m/>
    <s v="Provisioning Issued"/>
    <s v="HSI Bisnis Basic Promo HUT RI PSB 70% - 150 Mbps"/>
    <s v="INDIBIZ"/>
    <m/>
    <m/>
    <d v="2026-09-10T08:00:00"/>
    <s v="2026-09-10 08:00:00 | Tanggal pemasangan : 10 SEPTEMBER JULI 2026 Jam pemasangan : pagi/siang Info Tambahan : Hubungi pelanggan dulu sebelum ke lokasi terima kasih"/>
    <m/>
    <m/>
    <m/>
    <e v="#NUM!"/>
    <e v="#NUM!"/>
    <x v="0"/>
    <x v="0"/>
  </r>
  <r>
    <n v="285"/>
    <n v="1002578523"/>
    <n v="3"/>
    <x v="3"/>
    <n v="4"/>
    <s v="PURWOKERTO"/>
    <s v="PURWOKERTO"/>
    <s v="PWT"/>
    <s v="REG"/>
    <s v="AO"/>
    <s v="NEW SALES"/>
    <s v="1P INET"/>
    <s v="7 | OSS - PROVISIONING ISSUED"/>
    <s v="RBS-Regional 3"/>
    <d v="2026-09-09T11:35:56"/>
    <d v="2026-09-10T08:06:37"/>
    <n v="69386774"/>
    <m/>
    <n v="146303629099"/>
    <s v="KANTOR DESA TAMBAKSARI KIDUL"/>
    <s v="ODP-PWT-FBJ/042 FBJ/D04/042.01"/>
    <s v="WO063900909"/>
    <m/>
    <m/>
    <m/>
    <n v="109.2655986"/>
    <n v="-7.3946774"/>
    <s v="|MC00213|MYIA-011292514539/POI/KHOZIN MUNAWAR/088220202637/pelayanandesatambaksarikidul@gmail.com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11:39:55"/>
    <d v="2026-09-10T08:00:00"/>
    <m/>
    <s v="PI"/>
    <s v="X"/>
    <s v="NO ADDON"/>
    <m/>
    <s v="Provisioning Issued"/>
    <s v="HSI Bisnis Basic Promo HUT RI PSB 70% - 50 Mbps"/>
    <s v="INDIBIZ"/>
    <m/>
    <m/>
    <d v="2026-09-10T08:00:00"/>
    <s v="2026-09-10 08:00:00 | Tanggal pemasangan : 10/09/2026 Jam pemasangan : 08.00 Info Tambahan : Hubungi pelanggan dulu sebelum ke Lokasi terima kasih."/>
    <m/>
    <m/>
    <m/>
    <e v="#NUM!"/>
    <e v="#NUM!"/>
    <x v="0"/>
    <x v="0"/>
  </r>
  <r>
    <n v="286"/>
    <n v="1002578817"/>
    <n v="3"/>
    <x v="5"/>
    <n v="4"/>
    <s v="PEKALONGAN"/>
    <s v="TEGAL"/>
    <s v="TEG"/>
    <s v="REG"/>
    <s v="AO"/>
    <s v="NEW SALES"/>
    <s v="1P INET"/>
    <s v="7 | OSS - PROVISIONING ISSUED"/>
    <s v="RBS-Regional 3"/>
    <d v="2026-09-09T13:44:57"/>
    <d v="2026-09-10T11:23:17"/>
    <n v="69386933"/>
    <m/>
    <n v="142212126155"/>
    <s v="CV JAYA BERSAMA"/>
    <s v="ODP-TEG-FBT/008 FBT/D01/008.01"/>
    <s v="WO063915893"/>
    <m/>
    <m/>
    <m/>
    <n v="109.1914309"/>
    <n v="-6.8659089"/>
    <s v="MD|MYDB-20260908268289|DN00001/MN00347|CV JAYA BERSAMA|081911496577"/>
    <s v="MYDIGIBIZPARTNER"/>
    <m/>
    <m/>
    <m/>
    <m/>
    <m/>
    <m/>
    <m/>
    <m/>
    <s v="Management Janji"/>
    <s v="2026-09-10 11:00:00 | Tanggal pemasangan: 10/09/2026 Jam pemasangan : pagi / siang Info Tambahan : Hubungi pelanggan dulu sebelum ke lokasi. terima kasih"/>
    <s v="FCC"/>
    <d v="2026-09-09T13:54:48"/>
    <d v="2026-09-10T11:00:00"/>
    <m/>
    <s v="PI"/>
    <s v="X"/>
    <s v="NO ADDON"/>
    <m/>
    <s v="Provisioning Issued"/>
    <s v="HSI Bisnis Promo HUT RI PSB 70% - 100 Mbps"/>
    <s v="INDIBIZ"/>
    <m/>
    <m/>
    <d v="2026-09-10T11:00:00"/>
    <s v="2026-09-10 11:00:00 | Tanggal pemasangan: 10/09/2026 Jam pemasangan : pagi / siang Info Tambahan : Hubungi pelanggan dulu sebelum ke lokasi. terima kasih"/>
    <m/>
    <m/>
    <m/>
    <e v="#NUM!"/>
    <e v="#NUM!"/>
    <x v="0"/>
    <x v="0"/>
  </r>
  <r>
    <n v="287"/>
    <n v="1002578077"/>
    <n v="3"/>
    <x v="1"/>
    <n v="5"/>
    <s v="JEMBER"/>
    <s v="SITUBONDO"/>
    <s v="MLD"/>
    <s v="REG"/>
    <s v="AO"/>
    <s v="NEW SALES"/>
    <s v="1P INET"/>
    <s v="7 | OSS - PROVISIONING ISSUED"/>
    <s v="RBS-Regional 3"/>
    <d v="2026-09-09T09:26:57"/>
    <d v="2026-09-10T08:06:37"/>
    <n v="69386590"/>
    <m/>
    <n v="152529201189"/>
    <s v="KEDAI MAMA MUDA"/>
    <s v="ODP-MLD-FA/26 FA/D04/26.01"/>
    <s v="WO063887654"/>
    <m/>
    <m/>
    <m/>
    <n v="113.75175900000001"/>
    <n v="-7.7521659999999999"/>
    <s v="|MN00099|MYIA-093950200210/POI/LUKMAN AZIZ/082330903746/azizbgt16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40:07"/>
    <d v="2026-09-10T08:00:00"/>
    <m/>
    <s v="PI"/>
    <s v="SITUBONDO"/>
    <s v="NO ADDON"/>
    <m/>
    <s v="Provisioning Issued"/>
    <s v="HSI Bisnis Promo HUT RI PSB 70% - 100 Mbps"/>
    <s v="INDIBIZ"/>
    <m/>
    <m/>
    <d v="2026-09-10T08:00:00"/>
    <s v="2026-09-10 08:00:00 | M Janji : (10/09/2026) jam Pasang : 09:00 Note : hubungi pelanggan jika ingin kelokasi"/>
    <m/>
    <m/>
    <m/>
    <e v="#NUM!"/>
    <e v="#NUM!"/>
    <x v="0"/>
    <x v="34"/>
  </r>
  <r>
    <n v="288"/>
    <n v="1002578182"/>
    <n v="3"/>
    <x v="4"/>
    <n v="5"/>
    <s v="DENPASAR"/>
    <s v="SANUR"/>
    <s v="SWI"/>
    <s v="REG"/>
    <s v="AO"/>
    <s v="NEW SALES"/>
    <m/>
    <s v="7 | OSS - PROVISIONING ISSUED"/>
    <s v="RBS-Regional 3"/>
    <d v="2026-09-09T10:02:50"/>
    <d v="2026-09-10T11:22:36"/>
    <n v="69386624"/>
    <m/>
    <n v="172423220155"/>
    <s v="UD LINDIA MAS"/>
    <s v="ODP-SWI-FL/48"/>
    <s v="WO063896026"/>
    <m/>
    <m/>
    <m/>
    <n v="115.257134148891"/>
    <n v="-8.6241830526332297"/>
    <s v="|MN02658| BAPAK KOMING/089671149863/spbu.bali.5480508@gmail.com"/>
    <s v="Sales Force DBS"/>
    <m/>
    <m/>
    <m/>
    <m/>
    <m/>
    <m/>
    <m/>
    <m/>
    <s v="Management Janji"/>
    <s v="2026-09-10 11:00:00|Tanggal pemasangan : 10/09/2026 Jam pemasangan : 10.00 Info Tambahan : Hubungi pelanggan dulu sebelum ke Lokasi terima kasih.|40941148|MYDITA"/>
    <s v="FCC"/>
    <d v="2026-09-09T10:10:01"/>
    <d v="2026-09-10T11:00:00"/>
    <m/>
    <s v="PI"/>
    <s v="TOHPATI SUKAWATI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Tanggal pemasangan : 10/09/2026 Jam pemasangan : 10.00 Info Tambahan : Hubungi pelanggan dulu sebelum ke Lokasi terima kasih.|40941148|MYDITA"/>
    <m/>
    <m/>
    <m/>
    <e v="#NUM!"/>
    <e v="#NUM!"/>
    <x v="0"/>
    <x v="18"/>
  </r>
  <r>
    <n v="289"/>
    <n v="1002579156"/>
    <n v="3"/>
    <x v="7"/>
    <n v="5"/>
    <s v="KUPANG"/>
    <s v="KUPANG"/>
    <s v="TNA"/>
    <s v="REG"/>
    <s v="AO"/>
    <s v="NEW SALES"/>
    <s v="1P INET"/>
    <s v="7 | OSS - PROVISIONING ISSUED"/>
    <s v="RBS-Regional 3"/>
    <d v="2026-09-09T15:08:56"/>
    <d v="2026-09-10T08:18:41"/>
    <n v="69387063"/>
    <m/>
    <n v="172505213916"/>
    <s v="KIOS AGEN BRILINK RONALD"/>
    <s v="ODP-TNA-FB/03 FB/D02/03.01"/>
    <s v="WO063925412"/>
    <m/>
    <m/>
    <m/>
    <n v="123.520376086235"/>
    <n v="-10.220040643989"/>
    <s v="|MN00365|MYIA-028978280871/POI/Ridwan Edison Pe Tima/082247289697/rdwnedison@gmail.com"/>
    <s v="MYIB_ASSISTANT"/>
    <m/>
    <m/>
    <m/>
    <m/>
    <m/>
    <m/>
    <m/>
    <m/>
    <s v="Management Janji"/>
    <s v="2026-09-10 15:00:00 | Nama PIC:  KIOS AGEN BRILINK RONALD No HP: 082247289697 Alt: Tanggal: 10/9/2026 Jam Pasang:  Note: Hubungi sebelum ke lokasi, terimakasih. "/>
    <s v="FCC"/>
    <d v="2026-09-09T15:09:55"/>
    <d v="2026-09-10T15:00:00"/>
    <m/>
    <s v="PI"/>
    <s v="KUPANG"/>
    <s v="NO ADDON"/>
    <m/>
    <s v="Provisioning Issued"/>
    <s v="HSI Bisnis Promo HUT RI PSB 70% - 100 Mbps"/>
    <s v="INDIBIZ"/>
    <m/>
    <m/>
    <d v="2026-09-10T15:00:00"/>
    <s v="2026-09-10 15:00:00 | Nama PIC:  KIOS AGEN BRILINK RONALD No HP: 082247289697 Alt: Tanggal: 10/9/2026 Jam Pasang:  Note: Hubungi sebelum ke lokasi, terimakasih. "/>
    <m/>
    <m/>
    <m/>
    <e v="#NUM!"/>
    <e v="#NUM!"/>
    <x v="0"/>
    <x v="29"/>
  </r>
  <r>
    <n v="290"/>
    <n v="1002577873"/>
    <n v="3"/>
    <x v="1"/>
    <n v="5"/>
    <s v="PASURUAN"/>
    <s v="PROBOLINGGO"/>
    <s v="PBL"/>
    <s v="REG"/>
    <s v="AO"/>
    <s v="NEW SALES"/>
    <s v="1P INET"/>
    <s v="7 | OSS - PROVISIONING ISSUED"/>
    <s v="RBS-Regional 3"/>
    <d v="2026-09-09T08:05:57"/>
    <d v="2026-09-10T08:05:38"/>
    <n v="69386481"/>
    <m/>
    <n v="152505340935"/>
    <s v="TOKO DWI"/>
    <s v="ODP-PBL-FAP/86 FAP/D06/86.01"/>
    <s v="WO063880474"/>
    <m/>
    <m/>
    <m/>
    <n v="113.24460000000001"/>
    <n v="-7.7568010000000003"/>
    <s v="|MN02280|MYIA-039752042352/POI/ARI DWI PRASETYA/089674976578/ari.dwi.prasetya.04.04@gmail.com"/>
    <s v="MYIB_ASSISTANT"/>
    <m/>
    <m/>
    <m/>
    <m/>
    <m/>
    <m/>
    <m/>
    <m/>
    <s v="Management Janji"/>
    <s v="2026-09-10 08:00:00 | Nama Pic : BP DWI No Hp Pic : 089674976578 Jam Pemasangan : 08:00 - 12.00 Tanggal Pemasangan : KAMIS 10 SEPTEMBER 2026 Info Tambahan : Hubungi pelanggan sebelum datang ke lokasi"/>
    <s v="FCC"/>
    <d v="2026-09-09T08:10:54"/>
    <d v="2026-09-10T08:00:00"/>
    <m/>
    <s v="PI"/>
    <s v="PROBOLINGGO"/>
    <s v="NO ADDON"/>
    <m/>
    <s v="Provisioning Issued"/>
    <s v="HSI Bisnis Promo HUT RI PSB 70% - 150 Mbps"/>
    <s v="INDIBIZ"/>
    <m/>
    <m/>
    <d v="2026-09-10T08:00:00"/>
    <s v="2026-09-10 08:00:00 | Nama Pic : BP DWI No Hp Pic : 089674976578 Jam Pemasangan : 08:00 - 12.00 Tanggal Pemasangan : KAMIS 10 SEPTEMBER 2026 Info Tambahan : Hubungi pelanggan sebelum datang ke lokasi"/>
    <m/>
    <m/>
    <m/>
    <e v="#NUM!"/>
    <e v="#NUM!"/>
    <x v="0"/>
    <x v="27"/>
  </r>
  <r>
    <n v="291"/>
    <n v="1002578567"/>
    <n v="3"/>
    <x v="1"/>
    <n v="5"/>
    <s v="JEMBER"/>
    <s v="BANYUWANGI"/>
    <s v="GEN"/>
    <s v="REG"/>
    <s v="AO"/>
    <s v="NEW SALES"/>
    <s v="2P INET + VOICE"/>
    <s v="7 | OSS - PROVISIONING ISSUED"/>
    <s v="RBS-Regional 3"/>
    <d v="2026-09-09T11:53:57"/>
    <d v="2026-09-10T08:06:41"/>
    <n v="69386798"/>
    <n v="3332811022"/>
    <n v="152519204002"/>
    <s v="PT. BUANA INDOMOBIL TRADA"/>
    <s v="OTB-GEN-FF/01 FF/D01/01.01"/>
    <s v="WO063902716"/>
    <m/>
    <m/>
    <m/>
    <n v="114.16253500000001"/>
    <n v="-8.3647419999999997"/>
    <s v="|MN00843|MYIA-001399659512/POI/BAGUS SUCAHYONO/082245177880/bagus.sucahyono@gmail.com"/>
    <s v="MYIB_ASSISTANT"/>
    <m/>
    <m/>
    <m/>
    <m/>
    <m/>
    <m/>
    <m/>
    <m/>
    <s v="Management Janji"/>
    <s v="2026-09-10 08:00:00 | Nama PIC : bapak bagus No HP : 082245177880 Alt : 087755765651 M Janji : (KAMIS/10/SEPTEMBER/2026) jam Pasang : 09:00 Note : hubungi pelanggan jika ingin kelokasi"/>
    <s v="FCC"/>
    <d v="2026-09-09T11:54:57"/>
    <d v="2026-09-10T08:00:00"/>
    <m/>
    <s v="PI"/>
    <s v="GENTENG"/>
    <s v="NO ADDON"/>
    <m/>
    <s v="Provisioning Issued"/>
    <s v="HSI Bisnis Basic Bundling Phone PSB 70% - Free 800 Menit - 50 Mbps"/>
    <s v="INDIBIZ"/>
    <m/>
    <m/>
    <d v="2026-09-10T08:00:00"/>
    <s v="2026-09-10 08:00:00 | Nama PIC : bapak bagus No HP : 082245177880 Alt : 087755765651 M Janji : (KAMIS/10/SEPTEMBER/2026) jam Pasang : 09:00 Note : hubungi pelanggan jika ingin kelokasi"/>
    <m/>
    <m/>
    <m/>
    <e v="#NUM!"/>
    <e v="#NUM!"/>
    <x v="0"/>
    <x v="34"/>
  </r>
  <r>
    <n v="292"/>
    <n v="1002576050"/>
    <n v="3"/>
    <x v="6"/>
    <n v="5"/>
    <s v="SBY UTARA"/>
    <s v="GRESIK"/>
    <s v="KDE"/>
    <s v="REG"/>
    <s v="AO"/>
    <s v="NEW SALES"/>
    <s v="1P INET"/>
    <s v="7 | OSS - PROVISIONING ISSUED"/>
    <s v="RBS-Regional 3"/>
    <d v="2026-09-08T08:17:56"/>
    <d v="2026-09-10T11:22:56"/>
    <n v="69385695"/>
    <m/>
    <n v="152442202398"/>
    <s v="PT SATRIA WICAKSANA SEJATI"/>
    <s v="ODP-KDE-FAD/25 FAD/D05/25.01"/>
    <s v="WO063806474"/>
    <m/>
    <m/>
    <m/>
    <n v="112.5638718"/>
    <n v="-7.2842757999999996"/>
    <s v="|MN00086|MYIA-094341302181/POI/Moch. Rasya Adinata/081259564954/iyatdiarto@gmail.com"/>
    <s v="MYIB_ASSISTANT"/>
    <m/>
    <m/>
    <m/>
    <m/>
    <m/>
    <m/>
    <m/>
    <m/>
    <s v="Management Janji"/>
    <s v="2026-09-10 11:00:00 | M Janji : (09/09/2026) jam Pasang : 10:00 Note : hubungi pelanggan jika ingin kelokasi"/>
    <s v="FCC"/>
    <d v="2026-08-09T08:25:33"/>
    <d v="2026-09-10T11:00:00"/>
    <m/>
    <s v="PI"/>
    <s v="NON-HERO GRESIK"/>
    <s v="NO ADDON"/>
    <m/>
    <s v="Provisioning Issued"/>
    <s v="HSI Bisnis Promo HUT RI PSB 70% - 75 Mbps"/>
    <s v="INDIBIZ"/>
    <m/>
    <m/>
    <d v="2026-09-10T11:00:00"/>
    <s v="2026-09-10 11:00:00 | M Janji : (09/09/2026) jam Pasang : 10:00 Note : hubungi pelanggan jika ingin kelokasi"/>
    <m/>
    <m/>
    <m/>
    <e v="#NUM!"/>
    <e v="#NUM!"/>
    <x v="0"/>
    <x v="23"/>
  </r>
  <r>
    <n v="293"/>
    <n v="1002577053"/>
    <n v="3"/>
    <x v="4"/>
    <n v="5"/>
    <s v="DENPASAR"/>
    <s v="JIMBARAN"/>
    <s v="JBR"/>
    <s v="REG"/>
    <s v="AO"/>
    <s v="NEW SALES"/>
    <m/>
    <s v="7 | OSS - PROVISIONING ISSUED"/>
    <s v="RBS-Regional 3"/>
    <d v="2026-09-08T14:20:29"/>
    <d v="2026-09-10T08:05:42"/>
    <n v="69386112"/>
    <m/>
    <n v="172415798710"/>
    <s v="PT ARRA PROPERTI ISWARA"/>
    <s v="ODP-JBR-FD/80"/>
    <s v="WO063883021"/>
    <m/>
    <m/>
    <m/>
    <n v="115.1085511"/>
    <n v="-8.8401657"/>
    <s v="|MN00737|/CP PAK BENEDICTUS RICKY SITORUS/0818108737/ricky.wearesds@gmail.com"/>
    <s v="Sales Profesional"/>
    <m/>
    <m/>
    <m/>
    <m/>
    <m/>
    <m/>
    <m/>
    <m/>
    <s v="Management Janji"/>
    <s v="2026-09-10 08:00:00|Nama PIC:  wisma kost No HP: 0818108737 Alt: Tanggal: 10/9/2026 Jam Pasang:  Note: Hubungi sebelum ke lokasi, terimakasih. |40951377|MYDITA"/>
    <s v="FCC"/>
    <d v="2026-08-09T14:25:36"/>
    <d v="2026-09-10T08:00:00"/>
    <m/>
    <s v="PI"/>
    <s v="JIMBARAN NUSA DU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Nama PIC:  wisma kost No HP: 0818108737 Alt: Tanggal: 10/9/2026 Jam Pasang:  Note: Hubungi sebelum ke lokasi, terimakasih. |40951377|MYDITA"/>
    <m/>
    <m/>
    <m/>
    <e v="#NUM!"/>
    <e v="#NUM!"/>
    <x v="0"/>
    <x v="26"/>
  </r>
  <r>
    <n v="294"/>
    <n v="1002577154"/>
    <n v="3"/>
    <x v="4"/>
    <n v="5"/>
    <s v="DENPASAR"/>
    <s v="JIMBARAN"/>
    <s v="JBR"/>
    <s v="REG"/>
    <s v="AO"/>
    <s v="NEW SALES"/>
    <m/>
    <s v="7 | OSS - PROVISIONING ISSUED"/>
    <s v="RBS-Regional 3"/>
    <d v="2026-09-08T14:28:46"/>
    <d v="2026-09-10T08:06:29"/>
    <n v="69386156"/>
    <m/>
    <n v="172415798884"/>
    <s v="PT ARRA PROPERTI ISWARA"/>
    <s v="ODP-JBR-FD/02"/>
    <s v="WO063883252"/>
    <m/>
    <m/>
    <m/>
    <n v="115.108558207499"/>
    <n v="-8.8405880672475998"/>
    <s v="|MN00737|/CP PAK BENEDICTUS RICKY SITORUS/0818108737/ricky.wearesds@gmail.com"/>
    <s v="Sales Profesional"/>
    <m/>
    <m/>
    <m/>
    <m/>
    <m/>
    <m/>
    <m/>
    <m/>
    <s v="Management Janji"/>
    <s v="2026-09-10 08:00:00|Nama PIC:  pandu No HP: 0818108737 Alt: Tanggal: 10/9/2026 Jam Pasang:  Note: Hubungi sebelum ke lokasi, terimakasih. |40951377|MYDITA"/>
    <s v="FCC"/>
    <d v="2026-08-09T14:40:15"/>
    <d v="2026-09-10T08:00:00"/>
    <m/>
    <s v="PI"/>
    <s v="JIMBARAN NUSA DUA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Nama PIC:  pandu No HP: 0818108737 Alt: Tanggal: 10/9/2026 Jam Pasang:  Note: Hubungi sebelum ke lokasi, terimakasih. |40951377|MYDITA"/>
    <m/>
    <m/>
    <m/>
    <e v="#NUM!"/>
    <e v="#NUM!"/>
    <x v="0"/>
    <x v="26"/>
  </r>
  <r>
    <n v="295"/>
    <n v="1002576992"/>
    <n v="3"/>
    <x v="5"/>
    <n v="4"/>
    <s v="SEMARANG"/>
    <s v="UNGARAN"/>
    <s v="ABR"/>
    <s v="REG"/>
    <s v="AO"/>
    <s v="NEW SALES"/>
    <s v="1P INET"/>
    <s v="7 | OSS - PROVISIONING ISSUED"/>
    <s v="RBS-Regional 3"/>
    <d v="2026-09-08T13:38:57"/>
    <d v="2026-09-09T11:32:01"/>
    <n v="69386092"/>
    <m/>
    <n v="141459106718"/>
    <s v="SDN LOSARI"/>
    <s v="ODP-ABR-FF/095 FF/D08/095.01"/>
    <s v="WO063837457"/>
    <m/>
    <m/>
    <m/>
    <n v="110.33824850000001"/>
    <n v="-7.3337386999999996"/>
    <s v="|MN00481|MYIA-031843496183/POI/galih atmaja/085707604385/gatmaja115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3:39:52"/>
    <d v="2026-09-09T11:00:00"/>
    <m/>
    <s v="PI"/>
    <s v="AMBARAWA"/>
    <s v="NO ADDON"/>
    <m/>
    <s v="Provisioning Issued"/>
    <s v="HSI Bisnis Promo HUT RI PSB 70% - 50 Mbps"/>
    <s v="INDIBIZ"/>
    <m/>
    <m/>
    <d v="2026-09-09T11:00:00"/>
    <s v="2026-09-09 11:00:00 | Jam Pemasangan : 08:00 - 12.00 Tanggal Pemasangan : RABU 09 SEPTEMBER 2026 Info Tambahan : Hubungi pelanggan sebelum datang ke lokasi"/>
    <m/>
    <m/>
    <m/>
    <e v="#NUM!"/>
    <e v="#NUM!"/>
    <x v="0"/>
    <x v="0"/>
  </r>
  <r>
    <n v="296"/>
    <n v="1002577807"/>
    <n v="3"/>
    <x v="3"/>
    <n v="4"/>
    <s v="MAGELANG"/>
    <s v="TEMANGGUNG"/>
    <s v="PRN"/>
    <s v="REG"/>
    <s v="AO"/>
    <s v="NEW SALES"/>
    <s v="1P INET"/>
    <s v="7 | OSS - PROVISIONING ISSUED"/>
    <s v="RBS-Regional 3"/>
    <d v="2026-09-08T19:44:57"/>
    <d v="2026-09-10T08:05:32"/>
    <n v="69386457"/>
    <m/>
    <n v="141149112974"/>
    <s v="WARUNG WAHYUDI"/>
    <s v="ODP-PRN-FAG/057"/>
    <s v="WO063872753"/>
    <m/>
    <m/>
    <m/>
    <n v="110.05389940000001"/>
    <n v="-7.1727445999999997"/>
    <s v="|MN02495|MYIA-065000440705/POI/WAHYUDI IMAM SANTOSO/082217616751/ipymusic27@gmail.com"/>
    <s v="MYIB_ASSISTANT"/>
    <m/>
    <m/>
    <m/>
    <m/>
    <m/>
    <m/>
    <m/>
    <m/>
    <s v="Management Janji"/>
    <s v="2026-09-10 08:00:00 | Nama PIC : Ibu Anggun No HP : 087836553678 No Alt : - M Janji : 10 Sept 2026 Jam Pasang : Pagi / Siang Note : hubungi pelanggan jika ingin kelokasi"/>
    <s v="FCC"/>
    <d v="2026-08-09T19:54:48"/>
    <d v="2026-09-10T08:00:00"/>
    <m/>
    <s v="PI"/>
    <s v="PARAKAN"/>
    <s v="NO ADDON"/>
    <m/>
    <s v="Provisioning Issued"/>
    <s v="HSI Bisnis Promo HUT RI PSB 70% - 75 Mbps"/>
    <s v="INDIBIZ"/>
    <m/>
    <m/>
    <d v="2026-09-10T08:00:00"/>
    <s v="2026-09-10 08:00:00 | Nama PIC : Ibu Anggun No HP : 087836553678 No Alt : - M Janji : 10 Sept 2026 Jam Pasang : Pagi / Siang Note : hubungi pelanggan jika ingin kelokasi"/>
    <m/>
    <m/>
    <m/>
    <e v="#NUM!"/>
    <e v="#NUM!"/>
    <x v="0"/>
    <x v="0"/>
  </r>
  <r>
    <n v="297"/>
    <n v="1002576395"/>
    <n v="3"/>
    <x v="4"/>
    <n v="5"/>
    <s v="DENPASAR"/>
    <s v="UBUNG"/>
    <s v="UBN"/>
    <s v="REG"/>
    <s v="AO"/>
    <s v="NEW SALES"/>
    <s v="1P INET"/>
    <s v="7 | OSS - PROVISIONING ISSUED"/>
    <s v="RBS-Regional 3"/>
    <d v="2026-09-08T10:05:57"/>
    <d v="2026-09-10T08:05:33"/>
    <n v="69385835"/>
    <m/>
    <n v="172418758849"/>
    <s v="PT Sinar Mayuri"/>
    <s v="ODP-UBN-FAD/57 FAD/D04/57.01"/>
    <s v="WO063814558"/>
    <m/>
    <m/>
    <m/>
    <n v="115.177907"/>
    <n v="-8.6427820000000004"/>
    <s v="|MB00503|MYIA-080197502754/POI/bapak/087860912001/analis.sinarmayuri@gmail.com"/>
    <s v="MYIB_ASSISTANT"/>
    <m/>
    <m/>
    <m/>
    <m/>
    <m/>
    <m/>
    <m/>
    <m/>
    <s v="Management Janji"/>
    <s v="2026-09-10 08:00:00 | M Janji : (09/09/2026) jam Pasang : 09:00 Note : hubungi pelanggan jika ingin kelokasi"/>
    <s v="FCC"/>
    <d v="2026-08-09T10:09:49"/>
    <d v="2026-09-10T08:00:00"/>
    <m/>
    <s v="PI"/>
    <s v="UBUNG"/>
    <s v="NO ADDON"/>
    <m/>
    <s v="Provisioning Issued"/>
    <s v="HSI Bisnis Promo HUT RI PSB 70% - 200 Mbps"/>
    <s v="INDIBIZ"/>
    <m/>
    <m/>
    <d v="2026-09-10T08:00:00"/>
    <s v="2026-09-10 08:00:00 | M Janji : (09/09/2026) jam Pasang : 09:00 Note : hubungi pelanggan jika ingin kelokasi"/>
    <m/>
    <m/>
    <m/>
    <e v="#NUM!"/>
    <e v="#NUM!"/>
    <x v="0"/>
    <x v="9"/>
  </r>
  <r>
    <n v="298"/>
    <n v="1002577747"/>
    <n v="3"/>
    <x v="5"/>
    <n v="4"/>
    <s v="PEKALONGAN"/>
    <s v="BREBES"/>
    <s v="BMU"/>
    <s v="REG"/>
    <s v="AO"/>
    <s v="NEW SALES"/>
    <s v="1P INET"/>
    <s v="7 | OSS - PROVISIONING ISSUED"/>
    <s v="RBS-Regional 3"/>
    <d v="2026-09-08T17:59:57"/>
    <d v="2026-09-09T15:27:43"/>
    <n v="69386426"/>
    <m/>
    <n v="146281109043"/>
    <s v="HAIHAN GALERY"/>
    <s v="ODP-BMU-FF/040 FF/D03/040.01"/>
    <s v="WO063867038"/>
    <m/>
    <m/>
    <m/>
    <n v="109.011489"/>
    <n v="-7.2345050000000004"/>
    <s v="|MN00292|MYIA-066143089293/POI/M.Pandi Rizqi/08812413121/rizqimpandi@gmail.com"/>
    <s v="MYIB_ASSISTANT"/>
    <m/>
    <m/>
    <m/>
    <m/>
    <m/>
    <m/>
    <m/>
    <m/>
    <s v="Management Janji"/>
    <s v="2026-09-09 15:00:00 | telp :08812413121 Waktu pemasangan : 9 September 2026 Info Tabaha : Hubungi pelanggan dulu sebelum ke lokasi terimakasih  "/>
    <s v="FCC"/>
    <d v="2026-08-09T18:10:21"/>
    <d v="2026-09-09T15:00:00"/>
    <m/>
    <s v="PI"/>
    <s v="BUMIAYU"/>
    <s v="NO ADDON"/>
    <m/>
    <s v="Provisioning Issued"/>
    <s v="HSI Bisnis Promo HUT RI PSB 70% - 150 Mbps"/>
    <s v="INDIBIZ"/>
    <m/>
    <m/>
    <d v="2026-09-09T15:00:00"/>
    <s v="2026-09-09 15:00:00 | telp :08812413121 Waktu pemasangan : 9 September 2026 Info Tabaha : Hubungi pelanggan dulu sebelum ke lokasi terimakasih  "/>
    <m/>
    <m/>
    <m/>
    <e v="#NUM!"/>
    <e v="#NUM!"/>
    <x v="0"/>
    <x v="0"/>
  </r>
  <r>
    <n v="299"/>
    <n v="1002577685"/>
    <n v="3"/>
    <x v="3"/>
    <n v="4"/>
    <s v="PURWOKERTO"/>
    <s v="PURWOKERTO"/>
    <s v="AJB"/>
    <s v="REG"/>
    <s v="AO"/>
    <s v="NEW SALES"/>
    <s v="1P INET"/>
    <s v="7 | OSS - PROVISIONING ISSUED"/>
    <s v="RBS-Regional 3"/>
    <d v="2026-09-08T17:11:56"/>
    <d v="2026-09-10T08:05:59"/>
    <n v="69386410"/>
    <m/>
    <n v="143387117235"/>
    <s v="erablue raya 2 jatilawang"/>
    <s v="ODP-AJB-FM/034 FM/D01/034.01"/>
    <s v="WO063863415"/>
    <m/>
    <m/>
    <m/>
    <n v="109.119484"/>
    <n v="-7.5341779999999998"/>
    <s v="|MN02587|MYIA-045006935026/POI/hasbibintaro shiddiq/081249394549/nextperdanaone@gmail.com"/>
    <s v="MYIB_ASSISTANT"/>
    <m/>
    <m/>
    <m/>
    <m/>
    <m/>
    <m/>
    <m/>
    <m/>
    <s v="Management Janji"/>
    <s v="2026-09-10 08:00:00 | Nama PIC : Bp Hasbi No HP : 081249549394 No Alt : - M Janji : 10 Sept 2026 Jam Pasang : Pagi / Siang Note : hubungi pelanggan jika ingin kelokasi"/>
    <s v="FCC"/>
    <d v="2026-08-09T17:25:37"/>
    <d v="2026-09-10T08:00:00"/>
    <m/>
    <s v="PI"/>
    <s v="AJIBARANG"/>
    <s v="NO ADDON"/>
    <m/>
    <s v="Provisioning Issued"/>
    <s v="HSI Bisnis PSB 70% - 50 Mbps"/>
    <s v="INDIBIZ"/>
    <m/>
    <m/>
    <d v="2026-09-10T08:00:00"/>
    <s v="2026-09-10 08:00:00 | Nama PIC : Bp Hasbi No HP : 081249549394 No Alt : - M Janji : 10 Sept 2026 Jam Pasang : Pagi / Siang Note : hubungi pelanggan jika ingin kelokasi"/>
    <m/>
    <m/>
    <m/>
    <e v="#NUM!"/>
    <e v="#NUM!"/>
    <x v="0"/>
    <x v="0"/>
  </r>
  <r>
    <n v="300"/>
    <n v="1002577418"/>
    <n v="3"/>
    <x v="4"/>
    <n v="5"/>
    <s v="DENPASAR"/>
    <s v="UBUNG"/>
    <s v="UBN"/>
    <s v="REG"/>
    <s v="AO"/>
    <s v="NEW SALES"/>
    <m/>
    <s v="7 | OSS - PROVISIONING ISSUED"/>
    <s v="RBS-Regional 3"/>
    <d v="2026-09-08T15:41:10"/>
    <d v="2026-09-09T15:32:30"/>
    <n v="69386308"/>
    <m/>
    <n v="172418758866"/>
    <s v="PT.Ã‚Â  BINTANG BALI INDAH"/>
    <s v="ODP-UBN-FF/18"/>
    <s v="WO063865836"/>
    <m/>
    <m/>
    <m/>
    <n v="115.1169498"/>
    <n v="-8.6186881"/>
    <s v="|MN02545|/CP PAK I PUTU DARMA KUSUMA/087722422404/dps.center@bbibali.net"/>
    <s v="Sales Profesional"/>
    <m/>
    <m/>
    <m/>
    <m/>
    <m/>
    <m/>
    <m/>
    <m/>
    <s v="Management Janji"/>
    <s v="2026-09-09 15:00:00|Tanggal : 9 September 2026 Jam : siang Hubungi pelanggan sebelum ke lokasi  |40900827|MYDITA"/>
    <s v="FCC"/>
    <d v="2026-08-09T15:54:57"/>
    <d v="2026-09-09T15:00:00"/>
    <m/>
    <s v="PI"/>
    <s v="UBUN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anggal : 9 September 2026 Jam : siang Hubungi pelanggan sebelum ke lokasi  |40900827|MYDITA"/>
    <m/>
    <m/>
    <m/>
    <e v="#NUM!"/>
    <e v="#NUM!"/>
    <x v="0"/>
    <x v="9"/>
  </r>
  <r>
    <n v="301"/>
    <n v="1002577404"/>
    <n v="3"/>
    <x v="1"/>
    <n v="5"/>
    <s v="JEMBER"/>
    <s v="BANYUWANGI"/>
    <s v="KET"/>
    <s v="REG"/>
    <s v="AO"/>
    <s v="NEW SALES"/>
    <m/>
    <s v="7 | OSS - PROVISIONING ISSUED"/>
    <s v="RBS-Regional 3"/>
    <d v="2026-09-08T15:57:09"/>
    <d v="2026-09-10T11:23:46"/>
    <n v="69386301"/>
    <m/>
    <n v="152517201806"/>
    <s v="PT DUTA CERMELANG MOTORS"/>
    <s v="ODP-KET-FE/18"/>
    <s v="WO063895780"/>
    <m/>
    <m/>
    <m/>
    <n v="114.391707401574"/>
    <n v="-8.1473473636199198"/>
    <s v="AMRBS;950225;REG3;PRAMUDIASTUTI AGENG N;081225561924;CP.Husni;085640409292;50mbps di 355rb inet only;PT DUTA CERMELANG MOTORS "/>
    <s v="Account Manager"/>
    <m/>
    <m/>
    <m/>
    <m/>
    <m/>
    <m/>
    <m/>
    <m/>
    <s v="Management Janji"/>
    <s v="2026-09-10 08:00:00|Tanggal pemasangan : 10/09/2026 Jam pemasangan : 08.00 Info Tambahan : Hubungi pelanggan dulu sebelum ke Lokasi terima kasih.|40941148|MYDITA"/>
    <s v="FCC"/>
    <d v="2026-08-09T16:09:55"/>
    <d v="2026-09-10T08:00:00"/>
    <m/>
    <s v="PI"/>
    <s v="BANYUWANGI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/09/2026 Jam pemasangan : 08.00 Info Tambahan : Hubungi pelanggan dulu sebelum ke Lokasi terima kasih.|40941148|MYDITA"/>
    <m/>
    <m/>
    <m/>
    <e v="#NUM!"/>
    <e v="#NUM!"/>
    <x v="0"/>
    <x v="34"/>
  </r>
  <r>
    <n v="302"/>
    <n v="1002577707"/>
    <n v="3"/>
    <x v="4"/>
    <n v="5"/>
    <s v="SINGARJA"/>
    <s v="SINGARAJA"/>
    <s v="SRR"/>
    <s v="REG"/>
    <s v="AO"/>
    <s v="NEW SALES"/>
    <s v="1P INET"/>
    <s v="7 | OSS - PROVISIONING ISSUED"/>
    <s v="RBS-Regional 3"/>
    <d v="2026-09-08T17:26:56"/>
    <d v="2026-09-09T15:32:16"/>
    <n v="69386415"/>
    <m/>
    <n v="172425708247"/>
    <s v="guest house seriastika"/>
    <s v="ODP-SRR-FG/106 FG/D07/106.01"/>
    <s v="WO063864727"/>
    <m/>
    <m/>
    <m/>
    <n v="114.99791500000001"/>
    <n v="-8.2493110000000005"/>
    <s v="|MN00176|MYIA-043336153129/POI/I Komang Seriastika/085338856565/surangkalisia@gmail.com"/>
    <s v="MYIB_ASSISTANT"/>
    <m/>
    <m/>
    <m/>
    <m/>
    <m/>
    <m/>
    <m/>
    <m/>
    <s v="Management Janji"/>
    <s v="2026-09-09 15:00:00 | Jam Pemasangan : 08:00 - 12.00 Tanggal Pemasangan : RABU 09 SEPTEMBER 2026 Info Tambahan : Hubungi pelanggan sebelum datang ke lokasi"/>
    <s v="FCC"/>
    <d v="2026-08-09T17:39:48"/>
    <d v="2026-09-09T15:00:00"/>
    <m/>
    <s v="PI"/>
    <s v="X"/>
    <s v="NO ADDON"/>
    <m/>
    <s v="Provisioning Issued"/>
    <s v="HSI Bisnis Promo HUT RI PSB 70% - 100 Mbps"/>
    <s v="INDIBIZ"/>
    <m/>
    <m/>
    <d v="2026-09-09T15:00:00"/>
    <s v="2026-09-09 15:00:00 | Jam Pemasangan : 08:00 - 12.00 Tanggal Pemasangan : RABU 09 SEPTEMBER 2026 Info Tambahan : Hubungi pelanggan sebelum datang ke lokasi"/>
    <m/>
    <m/>
    <m/>
    <e v="#NUM!"/>
    <e v="#NUM!"/>
    <x v="0"/>
    <x v="13"/>
  </r>
  <r>
    <n v="303"/>
    <n v="1002576276"/>
    <n v="3"/>
    <x v="4"/>
    <n v="5"/>
    <s v="SINGARJA"/>
    <s v="KLUNGKUNG"/>
    <s v="SMA"/>
    <s v="REG"/>
    <s v="AO"/>
    <s v="NEW SALES"/>
    <m/>
    <s v="7 | OSS - PROVISIONING ISSUED"/>
    <s v="RBS-Regional 3"/>
    <d v="2026-09-08T09:27:48"/>
    <d v="2026-09-09T13:57:57"/>
    <n v="69385781"/>
    <m/>
    <n v="172428815630"/>
    <s v="HOMESTAY SAPUTRA"/>
    <s v="ODP-SMA-FAW/02"/>
    <s v="WO063823872"/>
    <m/>
    <m/>
    <m/>
    <n v="115.58261589999999"/>
    <n v="-8.7736684"/>
    <s v="|MN02750|/PIC SATRIA GADING SAPUTRA/08156252670/satriagading65@gmail.com"/>
    <s v="Sales Force DBS"/>
    <m/>
    <m/>
    <m/>
    <m/>
    <m/>
    <m/>
    <m/>
    <m/>
    <s v="Management Janji"/>
    <s v="2026-09-09 11:00:00|Nama PIC : bapak satria No HP : 08156252670 Alt :  M Janji : (RABU/9/SEPTEMBER/2026) jam Pasang : 09:00 Note : hubungi pelanggan jika ingin kelokasi|40961371|MYDITA"/>
    <s v="FCC"/>
    <d v="2026-08-09T09:39:49"/>
    <d v="2026-09-09T11:00:00"/>
    <m/>
    <s v="PI"/>
    <s v="SEMARAPURA"/>
    <s v="NO ADDON"/>
    <m/>
    <s v="Provisioning Issu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09T11:00:00"/>
    <s v="2026-09-09 11:00:00|Nama PIC : bapak satria No HP : 08156252670 Alt :  M Janji : (RABU/9/SEPTEMBER/2026) jam Pasang : 09:00 Note : hubungi pelanggan jika ingin kelokasi|40961371|MYDITA"/>
    <m/>
    <m/>
    <m/>
    <e v="#NUM!"/>
    <e v="#NUM!"/>
    <x v="0"/>
    <x v="6"/>
  </r>
  <r>
    <n v="304"/>
    <n v="1002576308"/>
    <n v="3"/>
    <x v="7"/>
    <n v="5"/>
    <s v="MATARAM"/>
    <s v="BIMA"/>
    <s v="BIM"/>
    <s v="REG"/>
    <s v="AO"/>
    <s v="NEW SALES"/>
    <s v="1P INET"/>
    <s v="7 | OSS - PROVISIONING ISSUED"/>
    <s v="RBS-Regional 3"/>
    <d v="2026-09-08T09:35:57"/>
    <d v="2026-09-09T08:06:04"/>
    <n v="69385808"/>
    <m/>
    <n v="172616802110"/>
    <s v="Nafisa Celuler"/>
    <s v="ODP-BIM-FAH/58 FAH/D05/58.01"/>
    <s v="WO063812305"/>
    <m/>
    <m/>
    <m/>
    <n v="118.7968061"/>
    <n v="-8.4897422000000002"/>
    <s v="|MN02295|MYIA-005233145479/POI/Pak Dani /085137851689/salajalenggo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09:39:49"/>
    <d v="2026-09-09T08:00:00"/>
    <m/>
    <s v="PI"/>
    <s v="X"/>
    <s v="NO ADDON"/>
    <m/>
    <s v="Provisioning Issued"/>
    <s v="HSI Bisnis Promo HUT RI PSB 70% - 150 Mbps"/>
    <s v="INDIBIZ"/>
    <m/>
    <m/>
    <d v="2026-09-09T08:00:00"/>
    <s v="2026-09-09 08:00:00 | Jam Pemasangan : 08:00 - 12.00 Tanggal Pemasangan : RABU 08 SEPTEMBER 2026 Info Tambahan : Hubungi pelanggan sebelum datang ke lokasi"/>
    <m/>
    <m/>
    <m/>
    <e v="#NUM!"/>
    <e v="#NUM!"/>
    <x v="0"/>
    <x v="24"/>
  </r>
  <r>
    <n v="305"/>
    <n v="1002577574"/>
    <n v="3"/>
    <x v="2"/>
    <n v="5"/>
    <s v="KEDIRI"/>
    <s v="TRENGGALEK"/>
    <s v="TRE"/>
    <s v="REG"/>
    <s v="AO"/>
    <s v="NEW SALES"/>
    <s v="1P INET"/>
    <s v="7 | OSS - PROVISIONING ISSUED"/>
    <s v="RBS-Regional 3"/>
    <d v="2026-09-08T16:29:56"/>
    <d v="2026-09-09T15:38:02"/>
    <n v="69386351"/>
    <m/>
    <n v="152608209201"/>
    <s v="TOKO MBAH DI"/>
    <s v="ODP-TRE-FW/40 FW/D04/40.01"/>
    <s v="WO063859463"/>
    <m/>
    <m/>
    <m/>
    <n v="111.58170846011799"/>
    <n v="-8.3039612443537898"/>
    <s v="|MN00418|MYIA-045661982040/POI/KARMIDI/082338398828/slametsuwajianto@gmail.com"/>
    <s v="MYIB_ASSISTANT"/>
    <m/>
    <m/>
    <m/>
    <m/>
    <m/>
    <m/>
    <m/>
    <m/>
    <s v="Management Janji"/>
    <s v="2026-09-09 15:00:00 | telp :082338398828 Waktu pemasangan : 9 September 2026 Info Tabaha : Hubungi pelanggan dulu sebelum ke lokasi"/>
    <s v="FCC"/>
    <d v="2026-08-09T16:39:56"/>
    <d v="2026-09-09T15:00:00"/>
    <m/>
    <s v="PI"/>
    <s v="TRENGGALEK"/>
    <s v="NO ADDON"/>
    <m/>
    <s v="Provisioning Issued"/>
    <s v="HSI Bisnis Promo HUT RI PSB 70% - 50 Mbps"/>
    <s v="INDIBIZ"/>
    <m/>
    <m/>
    <d v="2026-09-09T15:00:00"/>
    <s v="2026-09-09 15:00:00 | telp :082338398828 Waktu pemasangan : 9 September 2026 Info Tabaha : Hubungi pelanggan dulu sebelum ke lokasi"/>
    <m/>
    <m/>
    <m/>
    <e v="#NUM!"/>
    <e v="#NUM!"/>
    <x v="0"/>
    <x v="2"/>
  </r>
  <r>
    <n v="306"/>
    <n v="1002577245"/>
    <n v="3"/>
    <x v="4"/>
    <n v="5"/>
    <s v="DENPASAR"/>
    <s v="UBUNG"/>
    <s v="SMY"/>
    <s v="REG"/>
    <s v="AO"/>
    <s v="NEW SALES"/>
    <m/>
    <s v="7 | OSS - PROVISIONING ISSUED"/>
    <s v="RBS-Regional 3"/>
    <d v="2026-09-08T14:52:53"/>
    <d v="2026-09-09T15:31:37"/>
    <n v="69386229"/>
    <m/>
    <n v="172416797969"/>
    <s v="VILLA DENIS"/>
    <s v="ODP-SMY-FAG/06"/>
    <s v="WO063851636"/>
    <m/>
    <m/>
    <m/>
    <n v="115.1644771"/>
    <n v="-8.6721342999999997"/>
    <s v="|MN02364|/PIC VILLA DENIS/082145565577-081237905230/hanin.azizah17@gmail.com"/>
    <s v="Sales Force DBS"/>
    <m/>
    <m/>
    <m/>
    <m/>
    <m/>
    <m/>
    <m/>
    <m/>
    <s v="Management Janji"/>
    <s v="2026-09-09 15:00:00|Nama PIC:  bu azizah No HP: 082145565577 Alt: Tanggal: 9/9/2026 Jam Pasang: Sore Note: Hubungi sebelum ke lokasi, terimakasih.|40931149|MYDITA"/>
    <s v="FCC"/>
    <d v="2026-08-09T14:55:21"/>
    <d v="2026-09-09T15:00:00"/>
    <m/>
    <s v="PI"/>
    <s v="SEMINYAK"/>
    <s v="OCA"/>
    <m/>
    <s v="Provisioning Issued"/>
    <s v="- 11_11446;Biaya PSB HSI EBIS Tunai di Depan ~ 11[150000]  - SP_NOSS;SP_NOSS ~ Internet NOSS Multispeed Network[0]  - E26016;E26016 ~ ES26 - Paket HSI Bisnis (HSIE) Khusus Winback 3.0[0]  - E26016~null~E26016_UNL;UNL ~ Internet-Link Unlimited Internet Usa"/>
    <s v="INDIBIZ"/>
    <m/>
    <m/>
    <d v="2026-09-09T15:00:00"/>
    <s v="2026-09-09 15:00:00|Nama PIC:  bu azizah No HP: 082145565577 Alt: Tanggal: 9/9/2026 Jam Pasang: Sore Note: Hubungi sebelum ke lokasi, terimakasih.|40931149|MYDITA"/>
    <m/>
    <m/>
    <m/>
    <e v="#NUM!"/>
    <e v="#NUM!"/>
    <x v="0"/>
    <x v="9"/>
  </r>
  <r>
    <n v="307"/>
    <n v="1002577527"/>
    <n v="3"/>
    <x v="7"/>
    <n v="5"/>
    <s v="MATARAM"/>
    <s v="LOMBOK TIMUR UTARA"/>
    <s v="SGG"/>
    <s v="REG"/>
    <s v="AO"/>
    <s v="NEW SALES"/>
    <m/>
    <s v="7 | OSS - PROVISIONING ISSUED"/>
    <s v="RBS-Regional 3"/>
    <d v="2026-09-08T16:15:32"/>
    <d v="2026-09-09T15:46:21"/>
    <n v="69386321"/>
    <n v="3707703056"/>
    <n v="172604214307"/>
    <s v="PT. TIRTA BUMI GILI"/>
    <s v="ODP-SGG-FAB/12"/>
    <s v="WO063864800"/>
    <m/>
    <m/>
    <m/>
    <n v="116.0416677"/>
    <n v="-8.3430330000000001"/>
    <s v="|MN02545|/CP PAK JUAN RESHA/081282393322 - 081316884312/tirtabumigili@jhlcollections.com"/>
    <s v="Sales Profesional"/>
    <m/>
    <m/>
    <m/>
    <m/>
    <m/>
    <m/>
    <m/>
    <m/>
    <s v="Management Janji"/>
    <s v="2026-09-09 15:00:00|telp :081282393322 Waktu pemasangan : 9 September 2026 Info Tabaha : Hubungi pelanggan dulu sebelum ke lokasi terimakasih  |40000802|MYDITA"/>
    <s v="FCC"/>
    <d v="2026-08-09T16:25:28"/>
    <d v="2026-09-09T15:00:00"/>
    <m/>
    <s v="PI"/>
    <s v="LOMBOK UTARA"/>
    <s v="NO ADDON"/>
    <m/>
    <s v="Provisioning Issu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9T15:00:00"/>
    <s v="2026-09-09 15:00:00|telp :081282393322 Waktu pemasangan : 9 September 2026 Info Tabaha : Hubungi pelanggan dulu sebelum ke lokasi terimakasih  |40000802|MYDITA"/>
    <m/>
    <m/>
    <m/>
    <e v="#NUM!"/>
    <e v="#NUM!"/>
    <x v="0"/>
    <x v="20"/>
  </r>
  <r>
    <n v="308"/>
    <n v="1002577549"/>
    <n v="3"/>
    <x v="7"/>
    <n v="5"/>
    <s v="MATARAM"/>
    <s v="LOMBOK TIMUR UTARA"/>
    <s v="SGG"/>
    <s v="REG"/>
    <s v="AO"/>
    <s v="NEW SALES"/>
    <m/>
    <s v="7 | OSS - PROVISIONING ISSUED"/>
    <s v="RBS-Regional 3"/>
    <d v="2026-09-08T16:22:14"/>
    <d v="2026-09-10T08:05:36"/>
    <n v="69386368"/>
    <n v="3707703057"/>
    <n v="172604214308"/>
    <s v="PT. TIRTA BUMI GILI"/>
    <s v="ODP-SGG-FAB/12"/>
    <s v="WO063882860"/>
    <m/>
    <m/>
    <m/>
    <n v="116.04166379999999"/>
    <n v="-8.3429064000000004"/>
    <s v="|MN02545|/CP PAK JUAN RESHA/081282393322 - 081316884312/tirtabumigili@jhlcollections.com"/>
    <s v="Sales Profesional"/>
    <m/>
    <m/>
    <m/>
    <m/>
    <m/>
    <m/>
    <m/>
    <m/>
    <s v="Management Janji"/>
    <s v="2026-09-10 08:00:00|Nama PIC:  PT. TIRTA BUMI GILI No HP: 081282393322 Alt: Tanggal: 10/9/2026 Jam Pasang:  Note: Hubungi sebelum ke lokasi, terimakasih. |40951377|MYDITA"/>
    <s v="FCC"/>
    <d v="2026-08-09T16:25:28"/>
    <d v="2026-09-10T08:00:00"/>
    <m/>
    <s v="PI"/>
    <s v="LOMBOK UTAR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Nama PIC:  PT. TIRTA BUMI GILI No HP: 081282393322 Alt: Tanggal: 10/9/2026 Jam Pasang:  Note: Hubungi sebelum ke lokasi, terimakasih. |40951377|MYDITA"/>
    <m/>
    <m/>
    <m/>
    <e v="#NUM!"/>
    <e v="#NUM!"/>
    <x v="0"/>
    <x v="20"/>
  </r>
  <r>
    <n v="309"/>
    <n v="1002576632"/>
    <n v="3"/>
    <x v="6"/>
    <n v="5"/>
    <s v="SBY UTARA"/>
    <s v="GRESIK"/>
    <s v="CRM"/>
    <s v="REG"/>
    <s v="AO"/>
    <s v="NEW SALES"/>
    <s v="1P INET"/>
    <s v="7 | OSS - PROVISIONING ISSUED"/>
    <s v="RBS-Regional 3"/>
    <d v="2026-09-08T11:11:56"/>
    <d v="2026-09-09T15:36:13"/>
    <n v="69385922"/>
    <m/>
    <n v="152446246372"/>
    <s v="PEMERINTAH DESA PADEG"/>
    <s v="ODP-CRM-FT/45 FT/D06/45.01"/>
    <s v="WO063822244"/>
    <m/>
    <m/>
    <m/>
    <n v="112.55505234003"/>
    <n v="-7.1879129289219001"/>
    <s v="MD|MYDB-20260907268243|DN00001/MN01211|PEMERINTAH DESA PADEG|088235951696"/>
    <s v="MYDIGIBIZPARTNER"/>
    <m/>
    <m/>
    <m/>
    <m/>
    <m/>
    <m/>
    <m/>
    <m/>
    <s v="Management Janji"/>
    <s v="2026-09-10 15:00:00 | Tanggal Pemasangan : 10 September 2026 Jam Pemasangan : 08:00 15:00 Info Tambahan : Hubungi pelanggan dulu sebelum ke lokasi terimakasih"/>
    <s v="FCC"/>
    <d v="2026-08-09T11:25:22"/>
    <d v="2026-09-10T15:00:00"/>
    <m/>
    <s v="PI"/>
    <s v="NON-HERO GRESIK"/>
    <s v="NO ADDON"/>
    <m/>
    <s v="Provisioning Issued"/>
    <s v="HSI Bisnis Promo HUT RI PSB 70% - 75 Mbps"/>
    <s v="INDIBIZ"/>
    <m/>
    <m/>
    <d v="2026-09-10T15:00:00"/>
    <s v="2026-09-10 15:00:00 | Tanggal Pemasangan : 10 September 2026 Jam Pemasangan : 08:00 15:00 Info Tambahan : Hubungi pelanggan dulu sebelum ke lokasi terimakasih"/>
    <m/>
    <m/>
    <m/>
    <e v="#NUM!"/>
    <e v="#NUM!"/>
    <x v="0"/>
    <x v="23"/>
  </r>
  <r>
    <n v="310"/>
    <n v="1002576610"/>
    <n v="3"/>
    <x v="0"/>
    <n v="4"/>
    <s v="SOLO"/>
    <s v="SRAGEN"/>
    <s v="SRG"/>
    <s v="REG"/>
    <s v="AO"/>
    <s v="NEW SALES"/>
    <m/>
    <s v="7 | OSS - PROVISIONING ISSUED"/>
    <s v="RBS-Regional 3"/>
    <d v="2026-09-08T11:05:27"/>
    <d v="2026-09-09T08:06:18"/>
    <n v="69385918"/>
    <m/>
    <n v="146565009873"/>
    <s v="Global Jet Express / SRN04 Gondang"/>
    <s v="ODP-SRG-FAH/030"/>
    <s v="WO063826825"/>
    <m/>
    <m/>
    <m/>
    <n v="111.1055044"/>
    <n v="-7.4072842000000003"/>
    <s v="|MC80228|/Global Jet Express SRN04 Gondang/Paket HSI Bisnis Promo HUT Kemerdekaan 1:1 50Mbps/Rahmawati Tianingrum/081127008226 081229629865/purchasepilarprima@gmail.com"/>
    <s v="Sales Profesional"/>
    <m/>
    <m/>
    <m/>
    <m/>
    <m/>
    <m/>
    <m/>
    <m/>
    <s v="Management Janji"/>
    <s v="2026-09-09 08:00:00|Nama PIC : Neni No HP : 081127008226 Alt :  M Janji : 09/09/2026 Jam Pasang : 08.00 - 13:00  NoteÃ‚Â :  hubungi terlebih dahulu sebelum kelokasi|40981184|MYDITA"/>
    <s v="FCC"/>
    <d v="2026-08-09T11:10:23"/>
    <d v="2026-09-09T08:00:00"/>
    <m/>
    <s v="PI"/>
    <s v="X"/>
    <s v="NO ADDON"/>
    <m/>
    <s v="Provisioning Issu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9T08:00:00"/>
    <s v="2026-09-09 08:00:00|Nama PIC : Neni No HP : 081127008226 Alt :  M Janji : 09/09/2026 Jam Pasang : 08.00 - 13:00  NoteÃ‚Â :  hubungi terlebih dahulu sebelum kelokasi|40981184|MYDITA"/>
    <m/>
    <m/>
    <m/>
    <e v="#NUM!"/>
    <e v="#NUM!"/>
    <x v="0"/>
    <x v="0"/>
  </r>
  <r>
    <n v="311"/>
    <n v="1002576660"/>
    <n v="3"/>
    <x v="3"/>
    <n v="4"/>
    <s v="PURWOKERTO"/>
    <s v="PURWOKERTO"/>
    <s v="AJB"/>
    <s v="REG"/>
    <s v="AO"/>
    <s v="NEW SALES"/>
    <s v="1P INET"/>
    <s v="7 | OSS - PROVISIONING ISSUED"/>
    <s v="RBS-Regional 3"/>
    <d v="2026-09-08T11:17:56"/>
    <d v="2026-09-09T08:05:57"/>
    <n v="69385937"/>
    <m/>
    <n v="143387117230"/>
    <s v="Erablue raya 2 jatilawang"/>
    <s v="ODP-AJB-FM/034 FM/D01/034.01"/>
    <s v="WO063822800"/>
    <m/>
    <m/>
    <m/>
    <n v="109.119484"/>
    <n v="-7.5341779999999998"/>
    <s v="|MN02587|MYIA-091876018672/POI/hasbibintaro shiddiq/081249549394/nextperdanaone@gmail.com"/>
    <s v="MYIB_ASSISTANT"/>
    <m/>
    <m/>
    <m/>
    <m/>
    <m/>
    <m/>
    <m/>
    <m/>
    <s v="Management Janji"/>
    <s v="2026-09-09 08:00:00 | Tanggal Pemasangan : 09 September 2026 Jam Pemasangan : 08:00 15:00 Info Tambahan : Hubungi pelanggan dulu sebelum ke lokasi terimakasih"/>
    <s v="FCC"/>
    <d v="2026-08-09T11:25:22"/>
    <d v="2026-09-09T08:00:00"/>
    <m/>
    <s v="PI"/>
    <s v="AJIBARANG"/>
    <s v="NO ADDON"/>
    <m/>
    <s v="Provisioning Issued"/>
    <s v="HSI Bisnis PSB 70% Dual Band - 100 Mbps"/>
    <s v="INDIBIZ"/>
    <m/>
    <m/>
    <d v="2026-09-09T08:00:00"/>
    <s v="2026-09-09 08:00:00 | Tanggal Pemasangan : 09 September 2026 Jam Pemasangan : 08:00 15:00 Info Tambahan : Hubungi pelanggan dulu sebelum ke lokasi terimakasih"/>
    <m/>
    <m/>
    <m/>
    <e v="#NUM!"/>
    <e v="#NUM!"/>
    <x v="0"/>
    <x v="0"/>
  </r>
  <r>
    <n v="312"/>
    <n v="1002576474"/>
    <n v="3"/>
    <x v="5"/>
    <n v="4"/>
    <s v="SEMARANG"/>
    <s v="SALATIGA"/>
    <s v="SLI"/>
    <s v="REG"/>
    <s v="AO"/>
    <s v="NEW SALES"/>
    <s v="1P INET"/>
    <s v="7 | OSS - PROVISIONING ISSUED"/>
    <s v="RBS-Regional 3"/>
    <d v="2026-09-08T10:26:56"/>
    <d v="2026-09-09T08:06:41"/>
    <n v="69385864"/>
    <m/>
    <n v="142434111637"/>
    <s v="SDIT AROFAH 2 KLEGO"/>
    <s v="ODP-SLI-FAQ/040 FAQ/D05/040.01"/>
    <s v="WO063816842"/>
    <m/>
    <m/>
    <m/>
    <n v="110.705957"/>
    <n v="-7.35562"/>
    <s v="|MN00481|MYIA-032090454308/POI/muhammad syafiÃ¢â‚¬â„¢i hazami/085756026982/sditarofah2klegoboyolali@gmail.com"/>
    <s v="MYIB_ASSISTANT"/>
    <m/>
    <m/>
    <m/>
    <m/>
    <m/>
    <m/>
    <m/>
    <m/>
    <s v="Management Janji"/>
    <s v="2026-09-09 08:00:00 | Nama : BAPAK SYAFI&amp; 39;I No HP : 085756026982 No Alternatif : M Janji : 09/09/2026 Jam Pasang : Pagi NoteÃ‚Â :  Hubungi terlebih dahulu sebelum ke lokasi "/>
    <s v="FCC"/>
    <d v="2026-08-09T10:39:53"/>
    <d v="2026-09-09T08:00:00"/>
    <m/>
    <s v="PI"/>
    <s v="X"/>
    <s v="NO ADDON"/>
    <m/>
    <s v="Provisioning Issued"/>
    <s v="HSI Bisnis Promo HUT RI PSB 70% - 75 Mbps"/>
    <s v="INDIBIZ"/>
    <m/>
    <m/>
    <d v="2026-09-09T08:00:00"/>
    <s v="2026-09-09 08:00:00 | Nama : BAPAK SYAFI&amp; 39;I No HP : 085756026982 No Alternatif : M Janji : 09/09/2026 Jam Pasang : Pagi NoteÃ‚Â :  Hubungi terlebih dahulu sebelum ke lokasi "/>
    <m/>
    <m/>
    <m/>
    <e v="#NUM!"/>
    <e v="#NUM!"/>
    <x v="0"/>
    <x v="0"/>
  </r>
  <r>
    <n v="313"/>
    <n v="1002575531"/>
    <n v="3"/>
    <x v="7"/>
    <n v="5"/>
    <s v="KUPANG"/>
    <s v="MAUMERE"/>
    <s v="LRT"/>
    <s v="REG"/>
    <s v="AO"/>
    <s v="NEW SALES"/>
    <s v="1P INET"/>
    <s v="7 | OSS - PROVISIONING ISSUED"/>
    <s v="RBS-Regional 3"/>
    <d v="2026-09-07T15:38:57"/>
    <d v="2026-09-09T08:05:52"/>
    <n v="69385493"/>
    <m/>
    <n v="172509796593"/>
    <s v="TOKO MEGAH PERMAI2"/>
    <s v="ODP-LRT-FH/30 FH/D02/30.01"/>
    <s v="WO063771517"/>
    <m/>
    <m/>
    <m/>
    <n v="122.98898655921199"/>
    <n v="-8.3418800951138206"/>
    <s v="MD|MYDB-20260907268222|SC00001/MC00079|TOKO MEGAH PERMAI2|081238587288"/>
    <s v="MYDIGIBIZPARTNER"/>
    <m/>
    <m/>
    <m/>
    <m/>
    <m/>
    <m/>
    <m/>
    <m/>
    <s v="Management Janji"/>
    <s v="2026-09-09 08:00:00 | Nama Pic : bu angelina No Hp Pic : 081238587288 No alt : - Jam Pemasangan : pagi  Tanggal Pemasangan : 8 September 2026"/>
    <s v="FCC"/>
    <d v="2026-07-09T15:40:23"/>
    <d v="2026-09-09T08:00:00"/>
    <m/>
    <s v="PI"/>
    <s v="X"/>
    <s v="NO ADDON"/>
    <m/>
    <s v="Provisioning Issued"/>
    <s v="HSI Bisnis Basic Promo HUT RI PSB 70% - 50 Mbps"/>
    <s v="INDIBIZ"/>
    <m/>
    <m/>
    <d v="2026-09-09T08:00:00"/>
    <s v="2026-09-09 08:00:00 | Nama Pic : bu angelina No Hp Pic : 081238587288 No alt : - Jam Pemasangan : pagi  Tanggal Pemasangan : 8 September 2026"/>
    <m/>
    <m/>
    <m/>
    <e v="#NUM!"/>
    <e v="#NUM!"/>
    <x v="0"/>
    <x v="14"/>
  </r>
  <r>
    <n v="314"/>
    <n v="1002573907"/>
    <n v="3"/>
    <x v="7"/>
    <n v="5"/>
    <s v="KUPANG"/>
    <s v="MAUMERE"/>
    <s v="LRT"/>
    <s v="REG"/>
    <s v="AO"/>
    <s v="NEW SALES"/>
    <m/>
    <s v="7 | OSS - PROVISIONING ISSUED"/>
    <s v="RBS-Regional 3"/>
    <d v="2026-09-07T09:10:47"/>
    <d v="2026-09-09T15:32:14"/>
    <n v="69384971"/>
    <m/>
    <n v="172509796477"/>
    <s v="CV NUBA DAI for BANDARA GEWAYANTANA RUANG TEKNIK UMUM"/>
    <s v="ODP-LRT-FD/06"/>
    <s v="WO063851081"/>
    <m/>
    <m/>
    <m/>
    <n v="123.0004538"/>
    <n v="-8.2753001000000008"/>
    <s v="IBCARE-PI|CV NUBA DAI for BANDARA GEWAYANTANA RUANG TEKNIK UMUM|MC40287|082146817852|oskaruran93@gmail.com|INDIBIZ 100 Mbps"/>
    <s v="Sales Force DBS"/>
    <m/>
    <m/>
    <m/>
    <m/>
    <m/>
    <m/>
    <m/>
    <m/>
    <s v="Management Janji"/>
    <s v="2026-09-09 15:00:00|Nama PIC:  BU ERNA  No HP: 082266954173 Alt: Tanggal: 9/9/2026 Jam Pasang: Sore Note: Hubungi sebelum ke lokasi, terimakasih.|40931149|MYDITA"/>
    <s v="FCC"/>
    <d v="2026-07-09T09:25:03"/>
    <d v="2026-09-09T15:00:00"/>
    <m/>
    <s v="PI"/>
    <s v="X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Nama PIC:  BU ERNA  No HP: 082266954173 Alt: Tanggal: 9/9/2026 Jam Pasang: Sore Note: Hubungi sebelum ke lokasi, terimakasih.|40931149|MYDITA"/>
    <m/>
    <m/>
    <m/>
    <e v="#NUM!"/>
    <e v="#NUM!"/>
    <x v="0"/>
    <x v="14"/>
  </r>
  <r>
    <n v="315"/>
    <n v="1002574592"/>
    <n v="3"/>
    <x v="7"/>
    <n v="5"/>
    <s v="MATARAM"/>
    <s v="SUMBAWA"/>
    <s v="SBW"/>
    <s v="REG"/>
    <s v="AO"/>
    <s v="NEW SALES"/>
    <s v="1P INET"/>
    <s v="7 | OSS - PROVISIONING ISSUED"/>
    <s v="RBS-Regional 3"/>
    <d v="2026-09-07T11:26:57"/>
    <d v="2026-09-09T13:05:23"/>
    <n v="69385147"/>
    <m/>
    <n v="172606792448"/>
    <s v="family homestay"/>
    <s v="ODP-SBW-FAE/14 FAE/D04/14.01"/>
    <s v="WO063733734"/>
    <m/>
    <m/>
    <m/>
    <n v="117.433154024183"/>
    <n v="-8.4947332478031097"/>
    <s v="MD|MYDB-20260907268175|DN00001/MN01576|family homestay|081322235424"/>
    <s v="MYDIGIBIZPARTNER"/>
    <m/>
    <m/>
    <m/>
    <m/>
    <m/>
    <m/>
    <m/>
    <m/>
    <s v="Management Janji"/>
    <s v="2026-09-09 13:00:00 | Nama PIC : Bp Kardianto No Hp : 081322235424 No Alt : - Tgl Pemasangan : 9 Sept 2026 Interval : PAGI SIANG Note : Hubungi pelanggan terlebih dahulu"/>
    <s v="FCC"/>
    <d v="2026-07-09T11:40:03"/>
    <d v="2026-09-09T13:00:00"/>
    <m/>
    <s v="PI"/>
    <s v="X"/>
    <s v="NO ADDON"/>
    <m/>
    <s v="Provisioning Issued"/>
    <s v="HSI Bisnis Basic Promo HUT RI PSB 70% - 50 Mbps"/>
    <s v="INDIBIZ"/>
    <m/>
    <m/>
    <d v="2026-09-09T13:00:00"/>
    <s v="2026-09-09 13:00:00 | Nama PIC : Bp Kardianto No Hp : 081322235424 No Alt : - Tgl Pemasangan : 9 Sept 2026 Interval : PAGI SIANG Note : Hubungi pelanggan terlebih dahulu"/>
    <m/>
    <m/>
    <m/>
    <e v="#NUM!"/>
    <e v="#NUM!"/>
    <x v="0"/>
    <x v="17"/>
  </r>
  <r>
    <n v="316"/>
    <n v="1002573759"/>
    <n v="3"/>
    <x v="3"/>
    <n v="4"/>
    <s v="MAGELANG"/>
    <s v="MUNTILAN"/>
    <s v="MUN"/>
    <s v="REG"/>
    <s v="AO"/>
    <s v="NEW SALES"/>
    <s v="1P INET"/>
    <s v="7 | OSS - PROVISIONING ISSUED"/>
    <s v="RBS-Regional 3"/>
    <d v="2026-09-06T19:29:57"/>
    <d v="2026-09-08T08:14:28"/>
    <n v="69384897"/>
    <m/>
    <n v="141146114885"/>
    <s v="KAYU LIMA SENTOSA"/>
    <s v="ODP-MUN-FAD/057 FAD/D05/057.01"/>
    <s v="WO063704205"/>
    <m/>
    <m/>
    <m/>
    <n v="110.3075972"/>
    <n v="-7.6391137999999996"/>
    <s v="|MN00935|MYIA-093030048829/POI/FATONAH/082221487020/info@kayulimaindustry.com"/>
    <s v="MYIB_ASSISTANT"/>
    <m/>
    <m/>
    <m/>
    <m/>
    <m/>
    <m/>
    <m/>
    <m/>
    <s v="Management Janji"/>
    <s v="2026-09-08 08:00:00 | M Janji : 07/09/2026 Jam Pasang : 08.00 - 13:00  NoteÃ‚Â :  hubungi terlebih dahulu sebelum kelokasi  "/>
    <s v="FCC"/>
    <d v="2026-06-09T19:39:54"/>
    <d v="2026-09-08T08:00:00"/>
    <m/>
    <s v="PI"/>
    <s v="MUNTILAN"/>
    <s v="NO ADDON"/>
    <m/>
    <s v="Provisioning Issued"/>
    <s v="HSI Bisnis Basic Promo HUT RI PSB 70% - 50 Mbps"/>
    <s v="INDIBIZ"/>
    <m/>
    <m/>
    <d v="2026-09-08T08:00:00"/>
    <s v="2026-09-08 08:00:00 | M Janji : 07/09/2026 Jam Pasang : 08.00 - 13:00  NoteÃ‚Â :  hubungi terlebih dahulu sebelum kelokasi  "/>
    <m/>
    <m/>
    <m/>
    <e v="#NUM!"/>
    <e v="#NUM!"/>
    <x v="0"/>
    <x v="0"/>
  </r>
  <r>
    <n v="317"/>
    <n v="1002573653"/>
    <n v="3"/>
    <x v="7"/>
    <n v="5"/>
    <s v="MATARAM"/>
    <s v="BIMA"/>
    <s v="SIL"/>
    <s v="REG"/>
    <s v="AO"/>
    <s v="NEW SALES"/>
    <s v="1P INET"/>
    <s v="7 | OSS - PROVISIONING ISSUED"/>
    <s v="RBS-Regional 3"/>
    <d v="2026-09-06T15:14:58"/>
    <d v="2026-09-07T13:06:09"/>
    <n v="69384818"/>
    <m/>
    <n v="172617203089"/>
    <s v="Toko Armin"/>
    <s v="ODP-SIL-FAA/79 FAA/D05/79.01"/>
    <s v="WO063690689"/>
    <m/>
    <m/>
    <m/>
    <n v="118.6465101"/>
    <n v="-8.5354209000000001"/>
    <s v="|MN02085|MYIA-090124479125/POI/Armin/087744729054/iwans3505693@gmail.com"/>
    <s v="MYIB_ASSISTANT"/>
    <m/>
    <m/>
    <m/>
    <m/>
    <m/>
    <m/>
    <m/>
    <m/>
    <s v="Management Janji"/>
    <s v="2026-09-07 13:00:00 | Nama Pic : BP ARMIN No Hp Pic : 087744729054 Jam Pemasangan : 08:00 - 12.00 Tanggal Pemasangan : SENIN 07 SEPTEMBER 2026 Info Tambahan : Hubungi pelanggan sebelum datang ke lokasi"/>
    <s v="FCC"/>
    <d v="2026-06-09T15:25:23"/>
    <d v="2026-09-07T13:00:00"/>
    <m/>
    <s v="PI"/>
    <s v="BIMA BARAT"/>
    <s v="NETMONK"/>
    <m/>
    <s v="Provisioning Issued"/>
    <s v="HSI Bisnis Bundling Netmonk PSB 70% - 100 Mbps"/>
    <s v="INDIBIZ"/>
    <m/>
    <m/>
    <d v="2026-09-07T13:00:00"/>
    <s v="2026-09-07 13:00:00 | Nama Pic : BP ARMIN No Hp Pic : 087744729054 Jam Pemasangan : 08:00 - 12.00 Tanggal Pemasangan : SENIN 07 SEPTEMBER 2026 Info Tambahan : Hubungi pelanggan sebelum datang ke lokasi"/>
    <m/>
    <m/>
    <m/>
    <e v="#NUM!"/>
    <e v="#NUM!"/>
    <x v="0"/>
    <x v="24"/>
  </r>
  <r>
    <n v="318"/>
    <n v="1002573679"/>
    <n v="3"/>
    <x v="4"/>
    <n v="5"/>
    <s v="SINGARJA"/>
    <s v="KLUNGKUNG"/>
    <s v="APR"/>
    <s v="REG"/>
    <s v="AO"/>
    <s v="NEW SALES"/>
    <m/>
    <s v="7 | OSS - PROVISIONING ISSUED"/>
    <s v="RBS-Regional 3"/>
    <d v="2026-09-06T15:57:44"/>
    <d v="2026-09-09T08:06:14"/>
    <n v="69384847"/>
    <m/>
    <n v="172404209223"/>
    <s v="CV Rio Migas Utama"/>
    <s v="ODP-APR-FN/28"/>
    <s v="WO063809891"/>
    <m/>
    <m/>
    <m/>
    <n v="115.5983631"/>
    <n v="-8.4414113000000004"/>
    <s v="|MN02750|/CP I GUSTI PUTU PARWATA/081246433933/spbu.Bali.5480802@gmail.com"/>
    <s v="Sales Force DBS"/>
    <m/>
    <m/>
    <m/>
    <m/>
    <m/>
    <m/>
    <m/>
    <m/>
    <s v="Management Janji"/>
    <s v="2026-09-09 08:00:00|Jam Pemasangan : 08:00 - 12.00 Tanggal Pemasangan : RABU 08 SEPTEMBER 2026 Info Tambahan : Hubungi pelanggan sebelum datang ke lokasi|40000798|MYDITA"/>
    <s v="FCC"/>
    <d v="2026-06-09T16:09:49"/>
    <d v="2026-09-09T08:00:00"/>
    <m/>
    <s v="PI"/>
    <s v="KARANGASEM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8:00:00"/>
    <s v="2026-09-09 08:00:00|Jam Pemasangan : 08:00 - 12.00 Tanggal Pemasangan : RABU 08 SEPTEMBER 2026 Info Tambahan : Hubungi pelanggan sebelum datang ke lokasi|40000798|MYDITA"/>
    <m/>
    <m/>
    <m/>
    <e v="#NUM!"/>
    <e v="#NUM!"/>
    <x v="0"/>
    <x v="6"/>
  </r>
  <r>
    <n v="319"/>
    <n v="1002573757"/>
    <n v="3"/>
    <x v="7"/>
    <n v="5"/>
    <s v="MATARAM"/>
    <s v="SUMBAWA"/>
    <s v="SBW"/>
    <s v="REG"/>
    <s v="AO"/>
    <s v="NEW SALES"/>
    <s v="1P INET"/>
    <s v="7 | OSS - PROVISIONING ISSUED"/>
    <s v="RBS-Regional 3"/>
    <d v="2026-09-06T19:17:57"/>
    <d v="2026-09-09T08:06:17"/>
    <n v="69384895"/>
    <m/>
    <n v="172606792442"/>
    <s v="kost syariah utan"/>
    <s v="ODP-SBW-FAU/18 FAU/D03/18.01"/>
    <s v="WO063703697"/>
    <m/>
    <m/>
    <m/>
    <n v="117.133141843179"/>
    <n v="-8.4162546857844696"/>
    <s v="|MN01576|MYIA-049682352665/POI/taufik/082323745808/kostsyariah925@gmail.com"/>
    <s v="MYIB_ASSISTANT"/>
    <m/>
    <m/>
    <m/>
    <m/>
    <m/>
    <m/>
    <m/>
    <m/>
    <s v="Management Janji"/>
    <s v="2026-09-09 08:00:00 | Nama : BP TAUFIK  No Hp : 082323745808 No Alt :  Tgl Pemasangan : 07 September 2026 Interval : SIANG Note : Hubungi pelanggan terlebih dahulu"/>
    <s v="FCC"/>
    <d v="2026-06-09T19:25:06"/>
    <d v="2026-09-09T08:00:00"/>
    <m/>
    <s v="PI"/>
    <s v="X"/>
    <s v="NETMONK"/>
    <m/>
    <s v="Provisioning Issued"/>
    <s v="HSI Bisnis Bundling Netmonk Promo H2 2026 PSB 70% - 100 Mbps"/>
    <s v="INDIBIZ"/>
    <m/>
    <m/>
    <d v="2026-09-09T08:00:00"/>
    <s v="2026-09-09 08:00:00 | Nama : BP TAUFIK  No Hp : 082323745808 No Alt :  Tgl Pemasangan : 07 September 2026 Interval : SIANG Note : Hubungi pelanggan terlebih dahulu"/>
    <m/>
    <m/>
    <m/>
    <e v="#NUM!"/>
    <e v="#NUM!"/>
    <x v="0"/>
    <x v="17"/>
  </r>
  <r>
    <n v="320"/>
    <n v="1002572951"/>
    <n v="3"/>
    <x v="0"/>
    <n v="4"/>
    <s v="SOLO"/>
    <s v="INNER - SOLO JATENG TIMUR"/>
    <s v="MSO"/>
    <s v="REG"/>
    <s v="AO"/>
    <s v="NEW SALES"/>
    <s v="1P INET"/>
    <s v="7 | OSS - PROVISIONING ISSUED"/>
    <s v="RBS-Regional 3"/>
    <d v="2026-09-05T11:32:56"/>
    <d v="2026-09-07T08:06:14"/>
    <n v="69384412"/>
    <m/>
    <n v="142566101923"/>
    <s v="SDIT AROFAH 2 KLEGO"/>
    <s v="ODP-MSO-FCD/060"/>
    <s v="WO063610148"/>
    <m/>
    <m/>
    <m/>
    <n v="110.710702"/>
    <n v="-7.357405"/>
    <s v="|MN00481|MYIA-036762185514/POI/muhammad syafiÃ¢â‚¬â„¢i hazami/085756026982/sditarofah2klegoboyolali@gmail.com"/>
    <s v="MYIB_ASSISTANT"/>
    <m/>
    <m/>
    <m/>
    <m/>
    <m/>
    <m/>
    <m/>
    <m/>
    <s v="Management Janji"/>
    <s v="2026-09-07 08:00:00 | Nama Pic : bp syafiÃ¢â‚¬â„¢i hazami No Hp Pic : 085756026982 No alt : - Jam Pemasangan : pagi  Tanggal Pemasangan : 7 September 2026"/>
    <s v="FCC"/>
    <d v="2026-05-09T11:39:58"/>
    <d v="2026-09-07T08:00:00"/>
    <m/>
    <s v="PI"/>
    <s v="SOLO PALUR"/>
    <s v="NO ADDON"/>
    <m/>
    <s v="Provisioning Issued"/>
    <s v="HSI Bisnis Promo HUT RI PSB 70% - 75 Mbps"/>
    <s v="INDIBIZ"/>
    <m/>
    <m/>
    <d v="2026-09-07T08:00:00"/>
    <s v="2026-09-07 08:00:00 | Nama Pic : bp syafiÃ¢â‚¬â„¢i hazami No Hp Pic : 085756026982 No alt : - Jam Pemasangan : pagi  Tanggal Pemasangan : 7 September 2026"/>
    <m/>
    <m/>
    <m/>
    <e v="#NUM!"/>
    <e v="#NUM!"/>
    <x v="0"/>
    <x v="0"/>
  </r>
  <r>
    <n v="321"/>
    <n v="1002571596"/>
    <n v="3"/>
    <x v="7"/>
    <n v="5"/>
    <s v="KUPANG"/>
    <s v="ATAMBUA"/>
    <s v="ATB"/>
    <s v="REG"/>
    <s v="AO"/>
    <s v="NEW SALES"/>
    <s v="1P INET"/>
    <s v="7 | OSS - PROVISIONING ISSUED"/>
    <s v="RBS-Regional 3"/>
    <d v="2026-09-04T13:23:57"/>
    <d v="2026-09-08T13:18:58"/>
    <n v="69383857"/>
    <m/>
    <n v="172521216693"/>
    <s v="SPBU HALILULIK"/>
    <s v="ODP-ATB-FK/13"/>
    <s v="WO063540088"/>
    <m/>
    <m/>
    <m/>
    <n v="124.8670863"/>
    <n v="-9.2672992999999995"/>
    <s v="|MC40133|MYIA-065392779676/POI/MARIA OKTAVIANA FETOK/082145288671/anaasury7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4-09T13:25:19"/>
    <d v="2026-09-08T13:00:00"/>
    <m/>
    <s v="PI"/>
    <s v="X"/>
    <s v="NETMONK"/>
    <m/>
    <s v="Provisioning Issued"/>
    <s v="HSI Bisnis Basic Bundling Netmonk Promo 2026 PSB 70% - 50 Mbps"/>
    <s v="INDIBIZ"/>
    <m/>
    <m/>
    <d v="2026-09-08T13:00:00"/>
    <s v="2026-09-08 13:00:00 | Tanggal Pemasangan : 08 September 2026 Jam Pemasangan : 08:00 15:00 Info Tambahan : Hubungi pelanggan dulu sebelum ke lokasi terimakasih"/>
    <m/>
    <m/>
    <m/>
    <e v="#NUM!"/>
    <e v="#NUM!"/>
    <x v="0"/>
    <x v="32"/>
  </r>
  <r>
    <n v="322"/>
    <n v="1002571125"/>
    <n v="3"/>
    <x v="7"/>
    <n v="5"/>
    <s v="KUPANG"/>
    <s v="ATAMBUA"/>
    <s v="ATB"/>
    <s v="REG"/>
    <s v="AO"/>
    <s v="NEW SALES"/>
    <s v="1P INET"/>
    <s v="7 | OSS - PROVISIONING ISSUED"/>
    <s v="RBS-Regional 3"/>
    <d v="2026-09-04T10:17:57"/>
    <d v="2026-09-06T11:23:57"/>
    <n v="69383686"/>
    <m/>
    <n v="172521216691"/>
    <s v="SPBU HALIFEHAN"/>
    <s v="ODP-ATB-FB/14 FB/D04/14.01"/>
    <s v="WO063519211"/>
    <m/>
    <m/>
    <m/>
    <n v="124.8955277"/>
    <n v="-9.0972916999999995"/>
    <s v="|MC40133|MYIA-009071754320/POI/JOSE KORREIA DA SILVA /082144438987/lauttimorkuda@gmail.com"/>
    <s v="MYIB_ASSISTANT"/>
    <m/>
    <m/>
    <m/>
    <m/>
    <m/>
    <m/>
    <m/>
    <m/>
    <s v="Management Janji"/>
    <s v="2026-09-06 11:00:00 | Tanggal pemasangan : 06 SEPTEMBER JULI 2026 Jam pemasangan : pagi/siang Info Tambahan : Hubungi pelanggan dulu sebelum ke lokasi terima kasih"/>
    <s v="FCC"/>
    <d v="2026-04-09T10:25:16"/>
    <d v="2026-09-06T11:00:00"/>
    <m/>
    <s v="PI"/>
    <s v="X"/>
    <s v="NETMONK"/>
    <m/>
    <s v="Provisioning Issued"/>
    <s v="HSI Bisnis Basic Bundling Netmonk Promo 2026 PSB 70% - 50 Mbps"/>
    <s v="INDIBIZ"/>
    <m/>
    <m/>
    <d v="2026-09-06T11:00:00"/>
    <s v="2026-09-06 11:00:00 | Tanggal pemasangan : 06 SEPTEMBER JULI 2026 Jam pemasangan : pagi/siang Info Tambahan : Hubungi pelanggan dulu sebelum ke lokasi terima kasih"/>
    <m/>
    <m/>
    <m/>
    <e v="#NUM!"/>
    <e v="#NUM!"/>
    <x v="0"/>
    <x v="32"/>
  </r>
  <r>
    <n v="323"/>
    <n v="1002569611"/>
    <n v="3"/>
    <x v="7"/>
    <n v="5"/>
    <s v="KUPANG"/>
    <s v="ENDE"/>
    <s v="END"/>
    <s v="REG"/>
    <s v="AO"/>
    <s v="NEW SALES"/>
    <s v="1P INET"/>
    <s v="7 | OSS - PROVISIONING ISSUED"/>
    <s v="RBS-Regional 3"/>
    <d v="2026-09-03T12:41:56"/>
    <d v="2026-09-05T13:05:35"/>
    <n v="69383093"/>
    <m/>
    <n v="172506789156"/>
    <s v="SM MART"/>
    <s v="ODP-END-FG/20 FG/D04/20.01"/>
    <s v="WO063446644"/>
    <m/>
    <m/>
    <m/>
    <n v="121.6582861"/>
    <n v="-8.8452397999999999"/>
    <s v="|MC40144|MYIA-024825852473/POI/MARIO ADOLFO KALE/08122000817/marioaldolfo413@gmail.com"/>
    <s v="MYIB_ASSISTANT"/>
    <m/>
    <m/>
    <m/>
    <m/>
    <m/>
    <m/>
    <m/>
    <m/>
    <s v="Management Janji"/>
    <s v="2026-09-05 13:00:00 | Tanggal pemasangan : 04/09/2026 Jam pemasangan : 10.00 Info Tambahan : Hubungi pelanggan dulu sebelum ke lokasi terima kasih."/>
    <s v="FCC"/>
    <d v="2026-03-09T12:55:04"/>
    <d v="2026-09-05T13:00:00"/>
    <m/>
    <s v="PI"/>
    <s v="ENDE"/>
    <s v="NO ADDON"/>
    <m/>
    <s v="Provisioning Issued"/>
    <s v="HSI Bisnis Promo HUT RI PSB 70% - 100 Mbps Dual Band"/>
    <s v="INDIBIZ"/>
    <m/>
    <m/>
    <d v="2026-09-05T13:00:00"/>
    <s v="2026-09-05 13:00:00 | Tanggal pemasangan : 04/09/2026 Jam pemasangan : 10.00 Info Tambahan : Hubungi pelanggan dulu sebelum ke lokasi terima kasih."/>
    <m/>
    <m/>
    <m/>
    <e v="#NUM!"/>
    <e v="#NUM!"/>
    <x v="0"/>
    <x v="31"/>
  </r>
  <r>
    <n v="324"/>
    <n v="1002569633"/>
    <n v="3"/>
    <x v="7"/>
    <n v="5"/>
    <s v="KUPANG"/>
    <s v="ATAMBUA"/>
    <s v="ATB"/>
    <s v="REG"/>
    <s v="AO"/>
    <s v="NEW SALES"/>
    <s v="1P INET"/>
    <s v="7 | OSS - PROVISIONING ISSUED"/>
    <s v="RBS-Regional 3"/>
    <d v="2026-09-03T12:48:57"/>
    <d v="2026-09-07T13:05:22"/>
    <n v="69383106"/>
    <m/>
    <n v="172521216689"/>
    <s v="spbu halilulik"/>
    <s v="ODP-ATB-FK/12 FK/D01/12.01"/>
    <s v="WO063447446"/>
    <m/>
    <m/>
    <m/>
    <n v="124.8679551"/>
    <n v="-9.2678347999999993"/>
    <s v="|MC40133|MYIA-066984554914/POI/MARIA OKTAVIANA FETOK/082145288671/dolartigabelas@gmail.com"/>
    <s v="MYIB_ASSISTANT"/>
    <m/>
    <m/>
    <m/>
    <m/>
    <m/>
    <m/>
    <m/>
    <m/>
    <s v="Management Janji"/>
    <s v="2026-09-07 13:00:00 | Nama PIC : Ibu Maria No HP : 082145288671 No Alt : - M Janji : 07 Sept 2026 Jam Pasang : Pagi / Siang Note : hubungi pelanggan jika ingin kelokasi "/>
    <s v="FCC"/>
    <d v="2026-03-09T12:55:04"/>
    <d v="2026-09-07T13:00:00"/>
    <m/>
    <s v="PI"/>
    <s v="X"/>
    <s v="NETMONK"/>
    <m/>
    <s v="Provisioning Issued"/>
    <s v="HSI Bisnis Basic Bundling Netmonk Promo 2026 PSB 70% - 50 Mbps"/>
    <s v="INDIBIZ"/>
    <m/>
    <m/>
    <d v="2026-09-07T13:00:00"/>
    <s v="2026-09-07 13:00:00 | Nama PIC : Ibu Maria No HP : 082145288671 No Alt : - M Janji : 07 Sept 2026 Jam Pasang : Pagi / Siang Note : hubungi pelanggan jika ingin kelokasi "/>
    <m/>
    <m/>
    <m/>
    <e v="#NUM!"/>
    <e v="#NUM!"/>
    <x v="0"/>
    <x v="32"/>
  </r>
  <r>
    <n v="325"/>
    <n v="1002570195"/>
    <n v="3"/>
    <x v="7"/>
    <n v="5"/>
    <s v="MATARAM"/>
    <s v="INNER - NUSA TENGGARA"/>
    <s v="MTR"/>
    <s v="REG"/>
    <s v="AO"/>
    <s v="NEW SALES"/>
    <s v="1P INET"/>
    <s v="7 | OSS - PROVISIONING ISSUED"/>
    <s v="RBS-Regional 3"/>
    <d v="2026-09-03T15:24:56"/>
    <d v="2026-09-04T15:38:56"/>
    <n v="69383309"/>
    <m/>
    <n v="172601797586"/>
    <s v="PT ASURANSI JIWA SYARIAH AL AMIN"/>
    <s v="ODP-MTR-FCX/45 FCX/D03/45.01"/>
    <s v="WO063472993"/>
    <m/>
    <m/>
    <m/>
    <n v="116.09700992703399"/>
    <n v="-8.6168299759567795"/>
    <s v="MD|MYDB-20260831267623|DN00001/MN01272|PT ASURANSI JIWA SYARIAH AL AMIN|085119251119"/>
    <s v="MYDIGIBIZPARTNER"/>
    <m/>
    <m/>
    <m/>
    <m/>
    <m/>
    <m/>
    <m/>
    <m/>
    <s v="Management Janji"/>
    <s v="2026-09-04 15:00:00 | Jam pemasangan : 08.00 - 12.00 Waktu pemasangan : 4 September 2026 Info Tabaha : Hubungi pelanggan dulu sebelum ke lokasi terimakasih  "/>
    <s v="FCC"/>
    <d v="2026-03-09T15:40:15"/>
    <d v="2026-09-04T15:00:00"/>
    <m/>
    <s v="PI"/>
    <s v="X"/>
    <s v="NO ADDON"/>
    <m/>
    <s v="Provisioning Issued"/>
    <s v="HSI Bisnis Promo HUT RI PSB 70% - 50 Mbps"/>
    <s v="INDIBIZ"/>
    <m/>
    <m/>
    <d v="2026-09-04T15:00:00"/>
    <s v="2026-09-04 15:00:00 | Jam pemasangan : 08.00 - 12.00 Waktu pemasangan : 4 September 2026 Info Tabaha : Hubungi pelanggan dulu sebelum ke lokasi terimakasih  "/>
    <m/>
    <m/>
    <m/>
    <e v="#NUM!"/>
    <e v="#NUM!"/>
    <x v="0"/>
    <x v="15"/>
  </r>
  <r>
    <n v="326"/>
    <n v="1002569844"/>
    <n v="3"/>
    <x v="7"/>
    <n v="5"/>
    <s v="MATARAM"/>
    <s v="INNER - NUSA TENGGARA"/>
    <s v="MTR"/>
    <s v="REG"/>
    <s v="AO"/>
    <s v="NEW SALES"/>
    <s v="1P INET"/>
    <s v="7 | OSS - PROVISIONING ISSUED"/>
    <s v="RBS-Regional 3"/>
    <d v="2026-09-03T13:50:57"/>
    <d v="2026-09-05T08:06:53"/>
    <n v="69383174"/>
    <m/>
    <n v="172601797583"/>
    <s v="PT. ZOOMLION INDONESIA HEAVY INDUSTRY"/>
    <s v="ODP-MTR-FBF/07 FBF/D.01/07.01"/>
    <s v="WO063457704"/>
    <m/>
    <m/>
    <m/>
    <n v="116.138873"/>
    <n v="-8.5947840000000006"/>
    <s v="|MN02280|MYIA-077437386298/POI/LAILA SARI TRISTANTI/085745919918/00817596@zoomlion-zitc.com"/>
    <s v="MYIB_ASSISTANT"/>
    <m/>
    <m/>
    <m/>
    <m/>
    <m/>
    <m/>
    <m/>
    <m/>
    <s v="Management Janji"/>
    <s v="2026-09-05 08:00:00 | Nama : BU LAILA SARI TRISTANTI No Hp : 085745919918 No Alt :  Tgl Pemasangan : 04 September 2026 Interval : PAGI  Note : Hubungi pelanggan terlebih dahulu"/>
    <s v="FCC"/>
    <d v="2026-03-09T13:55:00"/>
    <d v="2026-09-05T08:00:00"/>
    <m/>
    <s v="PI"/>
    <s v="X"/>
    <s v="NO ADDON"/>
    <m/>
    <s v="Provisioning Issued"/>
    <s v="HSI Bisnis Promo HUT RI PSB 70% - 100 Mbps"/>
    <s v="INDIBIZ"/>
    <m/>
    <m/>
    <d v="2026-09-05T08:00:00"/>
    <s v="2026-09-05 08:00:00 | Nama : BU LAILA SARI TRISTANTI No Hp : 085745919918 No Alt :  Tgl Pemasangan : 04 September 2026 Interval : PAGI  Note : Hubungi pelanggan terlebih dahulu"/>
    <m/>
    <m/>
    <m/>
    <e v="#NUM!"/>
    <e v="#NUM!"/>
    <x v="0"/>
    <x v="15"/>
  </r>
  <r>
    <n v="327"/>
    <n v="1002567313"/>
    <n v="3"/>
    <x v="0"/>
    <n v="4"/>
    <s v="SOLO"/>
    <s v="INNER - SOLO JATENG TIMUR"/>
    <s v="MSO"/>
    <s v="REG"/>
    <s v="AO"/>
    <s v="NEW SALES"/>
    <s v="1P INET"/>
    <s v="7 | OSS - PROVISIONING ISSUED"/>
    <s v="RBS-Regional 3"/>
    <d v="2026-09-02T11:32:56"/>
    <d v="2026-09-05T08:06:02"/>
    <n v="69382210"/>
    <m/>
    <n v="142566103740"/>
    <s v="PT. Gemilang Sarana Komputer"/>
    <s v="ODP-MSO-FG/064"/>
    <s v="WO063341511"/>
    <m/>
    <m/>
    <m/>
    <n v="110.8475772"/>
    <n v="-7.5198448999999998"/>
    <s v="|MN00951|MYIA-096736279630/POI/Faris Muhammad Naufal/081229637097/gemilangsaranac@gmail.com"/>
    <s v="MYIB_ASSISTANT"/>
    <m/>
    <m/>
    <m/>
    <m/>
    <m/>
    <m/>
    <m/>
    <m/>
    <s v="Management Janji"/>
    <s v="2026-09-05 08:00:00 | Tanggal pemasangan: 03/09/2026 Jam pemasangan : pagi / siang Info Tambahan : Hubungi pelanggan dulu sebelum ke lokasi terima kasih."/>
    <s v="FCC"/>
    <d v="2026-02-09T11:40:03"/>
    <d v="2026-09-05T08:00:00"/>
    <m/>
    <s v="PI"/>
    <s v="SOLO PALUR"/>
    <s v="NO ADDON"/>
    <m/>
    <s v="Provisioning Issued"/>
    <s v="HSI Bisnis Basic Promo HUT RI PSB 70% - 50 Mbps"/>
    <s v="INDIBIZ"/>
    <m/>
    <m/>
    <d v="2026-09-05T08:00:00"/>
    <s v="2026-09-05 08:00:00 | Tanggal pemasangan: 03/09/2026 Jam pemasangan : pagi / siang Info Tambahan : Hubungi pelanggan dulu sebelum ke lokasi terima kasih."/>
    <m/>
    <m/>
    <m/>
    <e v="#NUM!"/>
    <e v="#NUM!"/>
    <x v="0"/>
    <x v="0"/>
  </r>
  <r>
    <n v="328"/>
    <n v="1002568091"/>
    <n v="3"/>
    <x v="4"/>
    <n v="5"/>
    <s v="DENPASAR"/>
    <s v="SANUR"/>
    <s v="TOP"/>
    <s v="REG"/>
    <s v="AO"/>
    <s v="NEW SALES"/>
    <m/>
    <s v="7 | OSS - PROVISIONING ISSUED"/>
    <s v="RBS-Regional 2"/>
    <d v="2026-09-02T15:30:15"/>
    <d v="2026-09-10T08:06:28"/>
    <n v="69382438"/>
    <m/>
    <n v="172422212787"/>
    <s v="PT Putra Chandra Sentosa"/>
    <s v="ODP-TOP-FE/64"/>
    <s v="WO063871342"/>
    <m/>
    <m/>
    <m/>
    <n v="115.23882470777799"/>
    <n v="-8.6362490982523408"/>
    <s v="|MN00483|/0877 8730 3650/arsanibulet16@gmail.com"/>
    <s v="Sales Profesional"/>
    <m/>
    <m/>
    <m/>
    <m/>
    <m/>
    <m/>
    <m/>
    <m/>
    <s v="Management Janji"/>
    <s v="2026-09-10 08:00:00|Nama PIC : Bp Shandy No HP : 085774230471 No Alt : - M Janji : 10 Sept 2026 Jam Pasang : Pagi / Siang Note : hubungi pelanggan jika ingin kelokasi|40951378|MYDITA"/>
    <s v="FCC"/>
    <d v="2026-02-09T15:39:57"/>
    <d v="2026-09-10T08:00:00"/>
    <m/>
    <s v="PI"/>
    <s v="TOHPATI SUKAWATI"/>
    <s v="NETMONK"/>
    <m/>
    <s v="Provisioning Issu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0T08:00:00"/>
    <s v="2026-09-10 08:00:00|Nama PIC : Bp Shandy No HP : 085774230471 No Alt : - M Janji : 10 Sept 2026 Jam Pasang : Pagi / Siang Note : hubungi pelanggan jika ingin kelokasi|40951378|MYDITA"/>
    <m/>
    <m/>
    <m/>
    <e v="#NUM!"/>
    <e v="#NUM!"/>
    <x v="0"/>
    <x v="18"/>
  </r>
  <r>
    <n v="329"/>
    <n v="1002568578"/>
    <n v="3"/>
    <x v="7"/>
    <n v="5"/>
    <s v="MATARAM"/>
    <s v="LOMBOK TIMUR UTARA"/>
    <s v="SEL"/>
    <s v="REG"/>
    <s v="AO"/>
    <s v="NEW SALES"/>
    <s v="1P INET"/>
    <s v="7 | OSS - PROVISIONING ISSUED"/>
    <s v="RBS-Regional 3"/>
    <d v="2026-09-02T19:03:56"/>
    <d v="2026-09-06T13:06:43"/>
    <n v="69382639"/>
    <m/>
    <n v="172619203421"/>
    <s v="SDN 8 PRINGGABAYA"/>
    <s v="ODP-SEL-FAE/17 FAE/D.06/17.01"/>
    <s v="WO063401466"/>
    <m/>
    <m/>
    <m/>
    <n v="116.63152590394"/>
    <n v="-8.5578075978598296"/>
    <s v="MD|MYDB-20260902267852|SC00001/MC00149|SDN 8 PRINGGABAYA|087819572412"/>
    <s v="MYDIGIBIZPARTNER"/>
    <m/>
    <m/>
    <m/>
    <m/>
    <m/>
    <m/>
    <m/>
    <m/>
    <s v="Management Janji"/>
    <s v="2026-09-06 13:00:00 | Tanggal : 6 September 2026 Jam : siang Hubungi pelanggan sebelum ke lokasi "/>
    <s v="FCC"/>
    <d v="2026-02-09T19:09:58"/>
    <d v="2026-09-06T13:00:00"/>
    <m/>
    <s v="PI"/>
    <s v="LOMBOK TIMUR"/>
    <s v="NO ADDON"/>
    <m/>
    <s v="Provisioning Issued"/>
    <s v="HSI Bisnis Promo HUT RI PSB 70% - 200 Mbps"/>
    <s v="INDIBIZ"/>
    <m/>
    <m/>
    <d v="2026-09-06T13:00:00"/>
    <s v="2026-09-06 13:00:00 | Tanggal : 6 September 2026 Jam : siang Hubungi pelanggan sebelum ke lokasi "/>
    <m/>
    <m/>
    <m/>
    <e v="#NUM!"/>
    <e v="#NUM!"/>
    <x v="0"/>
    <x v="20"/>
  </r>
  <r>
    <n v="330"/>
    <n v="1002566767"/>
    <n v="3"/>
    <x v="4"/>
    <n v="5"/>
    <s v="SINGARJA"/>
    <s v="KLUNGKUNG"/>
    <s v="SMA"/>
    <s v="REG"/>
    <s v="AO"/>
    <s v="NEW SALES"/>
    <m/>
    <s v="7 | OSS - PROVISIONING ISSUED"/>
    <s v="RBS-Regional 3"/>
    <d v="2026-09-02T09:10:07"/>
    <d v="2026-09-04T13:07:47"/>
    <n v="69382007"/>
    <m/>
    <n v="172428816065"/>
    <s v="The White Orchid"/>
    <s v="ODP-SMA-FY/17"/>
    <s v="WO063478151"/>
    <m/>
    <m/>
    <m/>
    <n v="115.4412536"/>
    <n v="-8.7049766000000002"/>
    <s v="|MN02750|/PIC I NYOMAN AGUS SUTA WIJAYA/081237900290/sutawijaya.sw4@gmail.com"/>
    <s v="Sales Force DBS"/>
    <m/>
    <m/>
    <m/>
    <m/>
    <m/>
    <m/>
    <m/>
    <m/>
    <s v="Management Janji"/>
    <s v="2026-09-04 13:00:00|Tanggal pemasangan: 04/09/2026 Jam pemasangan : pagi / siang Info Tambahan : Hubungi pelanggan dulu sebelum ke lokasi terima kasih.|40921089|MYDITA"/>
    <s v="FCC"/>
    <d v="2026-02-09T09:40:08"/>
    <d v="2026-09-04T13:00:00"/>
    <m/>
    <s v="PI"/>
    <s v="SEMARAPUR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Tanggal pemasangan: 04/09/2026 Jam pemasangan : pagi / siang Info Tambahan : Hubungi pelanggan dulu sebelum ke lokasi terima kasih.|40921089|MYDITA"/>
    <m/>
    <m/>
    <m/>
    <e v="#NUM!"/>
    <e v="#NUM!"/>
    <x v="0"/>
    <x v="6"/>
  </r>
  <r>
    <n v="331"/>
    <n v="1002567524"/>
    <n v="3"/>
    <x v="7"/>
    <n v="5"/>
    <s v="MATARAM"/>
    <s v="LOMBOK TIMUR UTARA"/>
    <s v="SGG"/>
    <s v="REG"/>
    <s v="AO"/>
    <s v="NEW SALES"/>
    <s v="1P INET"/>
    <s v="7 | OSS - PROVISIONING ISSUED"/>
    <s v="RBS-Regional 3"/>
    <d v="2026-09-02T12:54:56"/>
    <d v="2026-09-04T13:07:07"/>
    <n v="69382305"/>
    <m/>
    <n v="172604214270"/>
    <s v="MOMOYO"/>
    <s v="ODP-SGG-FAU/39 FAU/D02/39.01"/>
    <s v="WO063352721"/>
    <m/>
    <m/>
    <m/>
    <n v="116.15055649999999"/>
    <n v="-8.3577069000000002"/>
    <s v="|MC40297|MYIA-034282560071/POI/YODA NOVA/+6285777706472/greatfenfen77@yahoo.co.id"/>
    <s v="MYIB_ASSISTANT"/>
    <m/>
    <m/>
    <m/>
    <m/>
    <m/>
    <m/>
    <m/>
    <m/>
    <s v="Management Janji"/>
    <s v="2026-09-04 13:00:00 | Tanggal : 4 September 2026 Jam : pagi  Hubungi pelanggan sebelum ke lokasi "/>
    <s v="FCC"/>
    <d v="2026-02-09T13:10:01"/>
    <d v="2026-09-04T13:00:00"/>
    <m/>
    <s v="PI"/>
    <s v="LOMBOK UTARA"/>
    <s v="NO ADDON"/>
    <m/>
    <s v="Provisioning Issued"/>
    <s v="HSI Bisnis Promo HUT RI PSB 70% - 50 Mbps"/>
    <s v="INDIBIZ"/>
    <m/>
    <m/>
    <d v="2026-09-04T13:00:00"/>
    <s v="2026-09-04 13:00:00 | Tanggal : 4 September 2026 Jam : pagi  Hubungi pelanggan sebelum ke lokasi "/>
    <m/>
    <m/>
    <m/>
    <e v="#NUM!"/>
    <e v="#NUM!"/>
    <x v="0"/>
    <x v="20"/>
  </r>
  <r>
    <n v="332"/>
    <n v="1002567530"/>
    <n v="3"/>
    <x v="7"/>
    <n v="5"/>
    <s v="MATARAM"/>
    <s v="INNER - NUSA TENGGARA"/>
    <s v="MTR"/>
    <s v="REG"/>
    <s v="AO"/>
    <s v="NEW SALES"/>
    <s v="1P INET"/>
    <s v="7 | OSS - PROVISIONING ISSUED"/>
    <s v="RBS-Regional 3"/>
    <d v="2026-09-02T12:57:58"/>
    <d v="2026-09-03T13:06:13"/>
    <n v="69382293"/>
    <m/>
    <n v="172601797566"/>
    <s v="PT RANTAI DINGIN ASIA"/>
    <s v="ODP-MTR-FBQ/06 FBQ/D01/06.01"/>
    <s v="WO063352978"/>
    <m/>
    <m/>
    <m/>
    <n v="116.076317899876"/>
    <n v="-8.5971644569585504"/>
    <s v="|MN02621|MYIA-086812474512/POI/Daniela Chrysanta/085691794344/daniela@coldspace.id"/>
    <s v="MYIB_ASSISTANT"/>
    <m/>
    <m/>
    <m/>
    <m/>
    <m/>
    <m/>
    <m/>
    <m/>
    <s v="Management Janji"/>
    <s v="2026-09-03 13:00:00 | Nama PIC : ibu daniela No HP : 085691794344 Alt :  M Janji : (KAMIS/3/SEPTEMBER/2026) jam Pasang : 09:00 Note : hubungi pelanggan jika ingin kelokasi"/>
    <s v="FCC"/>
    <d v="2026-02-09T13:10:01"/>
    <d v="2026-09-03T13:00:00"/>
    <m/>
    <s v="PI"/>
    <s v="X"/>
    <s v="NO ADDON"/>
    <m/>
    <s v="Provisioning Issued"/>
    <s v="HSI Bisnis PSB 70% Dual Band - 100 Mbps"/>
    <s v="INDIBIZ"/>
    <m/>
    <m/>
    <d v="2026-09-03T13:00:00"/>
    <s v="2026-09-03 13:00:00 | Nama PIC : ibu daniela No HP : 085691794344 Alt :  M Janji : (KAMIS/3/SEPTEMBER/2026) jam Pasang : 09:00 Note : hubungi pelanggan jika ingin kelokasi"/>
    <m/>
    <m/>
    <m/>
    <e v="#NUM!"/>
    <e v="#NUM!"/>
    <x v="0"/>
    <x v="15"/>
  </r>
  <r>
    <n v="333"/>
    <n v="1002564024"/>
    <n v="3"/>
    <x v="6"/>
    <n v="5"/>
    <s v="MADURA"/>
    <s v="BANGKALAN"/>
    <s v="KPP"/>
    <s v="REG"/>
    <s v="AO"/>
    <s v="NEW SALES"/>
    <s v="1P INET"/>
    <s v="7 | OSS - PROVISIONING ISSUED"/>
    <s v="RBS-Regional 3"/>
    <d v="2026-09-01T07:29:56"/>
    <d v="2026-09-09T15:46:46"/>
    <n v="69381131"/>
    <m/>
    <n v="152437905734"/>
    <s v="Toko Hosimah Jaya"/>
    <s v="ODP-KPP-FF/06 FF/D01/06.01"/>
    <s v="WO063213906"/>
    <m/>
    <m/>
    <m/>
    <n v="113.276343941688"/>
    <n v="-6.9417270909104403"/>
    <s v="MD|MYDB-20260831267677|DN00001/MN00572|Toko Hosimah Jaya|081952535006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7:39:56"/>
    <d v="2026-09-02T08:00:00"/>
    <s v="Kendala Pelanggan"/>
    <s v="PI"/>
    <s v="X"/>
    <s v="NETMONK"/>
    <m/>
    <s v="Provisioning Issued"/>
    <s v="HSI Bisnis Bundling Netmonk PSB 70% Promo - 15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  <x v="10"/>
  </r>
  <r>
    <n v="334"/>
    <n v="1002564718"/>
    <n v="3"/>
    <x v="7"/>
    <n v="5"/>
    <s v="MATARAM"/>
    <s v="LOMBOK TIMUR UTARA"/>
    <s v="SGG"/>
    <s v="REG"/>
    <s v="AO"/>
    <s v="NEW SALES"/>
    <m/>
    <s v="7 | OSS - PROVISIONING ISSUED"/>
    <s v="RBS-Regional 3"/>
    <d v="2026-09-01T10:27:24"/>
    <d v="2026-09-04T08:07:17"/>
    <n v="69381301"/>
    <m/>
    <n v="172604214258"/>
    <s v="SPPG JENGGALA 2"/>
    <s v="ODP-SGG-FAZ/21"/>
    <s v="WO063425513"/>
    <m/>
    <m/>
    <m/>
    <n v="116.16528560594401"/>
    <n v="-8.3573149169125394"/>
    <s v="RBS HSI |DINDA PUSPITASARI | 40951593 | TREG 3 | SPPG JENGGALA 2 | BP CITRA WADI | 081917225799| HSI BISNIS BUNDLING NETMONK - 200 MBPS"/>
    <s v="Amex"/>
    <m/>
    <m/>
    <m/>
    <m/>
    <m/>
    <m/>
    <m/>
    <m/>
    <s v="Management Janji"/>
    <s v="2026-09-04 08:00:00|Nama PIC : Ibu Aeni No HP : 081917225799 No Alt : - M Janji : 04 Sept 2026 Jam Pasang : Pagi / Siang Note : hubungi pelanggan jika ingin kelokasi |40951378|MYDITA"/>
    <s v="FCC"/>
    <d v="2026-01-09T10:39:57"/>
    <d v="2026-09-04T08:00:00"/>
    <m/>
    <s v="PI"/>
    <s v="LOMBOK UTARA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Nama PIC : Ibu Aeni No HP : 081917225799 No Alt : - M Janji : 04 Sept 2026 Jam Pasang : Pagi / Siang Note : hubungi pelanggan jika ingin kelokasi |40951378|MYDITA"/>
    <m/>
    <m/>
    <m/>
    <e v="#NUM!"/>
    <e v="#NUM!"/>
    <x v="0"/>
    <x v="20"/>
  </r>
  <r>
    <n v="335"/>
    <n v="1002565482"/>
    <n v="3"/>
    <x v="5"/>
    <n v="4"/>
    <s v="SEMARANG"/>
    <s v="INNER - SEMARANG JATENG UTARA"/>
    <s v="SSL"/>
    <s v="REG"/>
    <s v="AO"/>
    <s v="NEW SALES"/>
    <s v="1P INET"/>
    <s v="7 | OSS - PROVISIONING ISSUED"/>
    <s v="RBS-Regional 3"/>
    <d v="2026-09-01T13:47:56"/>
    <d v="2026-09-02T13:05:33"/>
    <n v="69381526"/>
    <m/>
    <n v="141408116576"/>
    <s v="KPRI Bina Citra Husada"/>
    <s v="ODP-SSL-FBD/006 FBD/D01/006.01"/>
    <s v="WO063257691"/>
    <m/>
    <m/>
    <m/>
    <n v="110.40788000000001"/>
    <n v="-6.9934120000000002"/>
    <s v="|MC50147|MYIA-084613775472/POI/Tristiarini Kirana Rastri/08112588995/binacitrahusada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3:54:57"/>
    <d v="2026-09-02T13:00:00"/>
    <m/>
    <s v="PI"/>
    <s v="X"/>
    <s v="NO ADDON"/>
    <m/>
    <s v="Provisioning Issued"/>
    <s v="HSI Bisnis PSB 70% - 50 Mbps"/>
    <s v="INDIBIZ"/>
    <m/>
    <m/>
    <d v="2026-09-02T13:00:00"/>
    <s v="2026-09-02 13:00:00 | Tanggal : 2 September 2026 Jam : siang Hubungi pelanggan sebelum ke lokasi "/>
    <m/>
    <m/>
    <m/>
    <e v="#NUM!"/>
    <e v="#NUM!"/>
    <x v="0"/>
    <x v="0"/>
  </r>
  <r>
    <n v="336"/>
    <n v="1002564524"/>
    <n v="3"/>
    <x v="0"/>
    <n v="4"/>
    <s v="SOLO"/>
    <s v="INNER - SOLO JATENG TIMUR"/>
    <s v="KRT"/>
    <s v="REG"/>
    <s v="AO"/>
    <s v="NEW SALES"/>
    <s v="1P INET"/>
    <s v="7 | OSS - PROVISIONING ISSUED"/>
    <s v="RBS-Regional 3"/>
    <d v="2026-09-01T09:48:56"/>
    <d v="2026-09-02T09:26:25"/>
    <n v="69381266"/>
    <m/>
    <n v="142505402916"/>
    <s v="PT. Perusahaan Dagang dan Industri Batik Keris"/>
    <s v="ODP-KRT-FAV/042 FAV/D05/042.01"/>
    <s v="WO063228252"/>
    <m/>
    <m/>
    <m/>
    <n v="110.800161100924"/>
    <n v="-7.5824571276059904"/>
    <s v="MD|MYDB-20260831267642|DN00001/MN00440|PT. Perusahaan Dagang dan Industri Batik Keris|085740807771"/>
    <s v="MYDIGIBIZPARTNER"/>
    <m/>
    <m/>
    <m/>
    <m/>
    <m/>
    <m/>
    <m/>
    <m/>
    <s v="Management Janji"/>
    <s v="2026-09-02 08:00:00 | Nama PIC : BAPA SURYA No HP : 085740807771 No Alternatif : M Janji : 02/09/2026 Jam Pasang : Pagi NoteÃ‚Â :  Hubungi terlebih dahulu sebelum ke lokasi "/>
    <s v="FCC"/>
    <d v="2026-01-09T09:55:10"/>
    <d v="2026-09-02T08:00:00"/>
    <m/>
    <s v="PI"/>
    <s v="X"/>
    <s v="NO ADDON"/>
    <m/>
    <s v="Provisioning Issued"/>
    <s v="HSI Bisnis Promo HUT RI PSB 70% - 50 Mbps"/>
    <s v="INDIBIZ"/>
    <m/>
    <m/>
    <d v="2026-09-02T08:00:00"/>
    <s v="2026-09-02 08:00:00 | Nama PIC : BAPA SURYA No HP : 085740807771 No Alternatif : M Janji : 02/09/2026 Jam Pasang : Pagi NoteÃ‚Â :  Hubungi terlebih dahulu sebelum ke lokasi "/>
    <m/>
    <m/>
    <m/>
    <e v="#NUM!"/>
    <e v="#NUM!"/>
    <x v="0"/>
    <x v="0"/>
  </r>
  <r>
    <n v="337"/>
    <n v="1002578826"/>
    <n v="3"/>
    <x v="2"/>
    <n v="5"/>
    <s v="MALANG"/>
    <s v="BATU"/>
    <s v="BLB"/>
    <s v="REG"/>
    <s v="AO"/>
    <s v="NEW SALES"/>
    <s v="1P INET"/>
    <s v="102 | FOLLOW UP COMPLETED"/>
    <s v="RBS-Regional 3"/>
    <d v="2026-09-09T13:47:57"/>
    <d v="2026-09-10T10:06:34"/>
    <n v="69386935"/>
    <m/>
    <n v="152702232175"/>
    <s v="Yayasan Praktek Psikologi Indonesia"/>
    <s v="ODP-BLB-FA/08"/>
    <s v="WO063916116"/>
    <m/>
    <m/>
    <m/>
    <n v="112.66361743211699"/>
    <n v="-7.9300356263674301"/>
    <s v="MD|MYDB-20260908268270|DC20002/MC20030|Yayasan Praktek Psikologi Indonesia|087776516285"/>
    <s v="MYDIGIBIZPARTNER"/>
    <m/>
    <m/>
    <m/>
    <m/>
    <m/>
    <m/>
    <m/>
    <m/>
    <s v="Management Janji"/>
    <s v="2026-09-10 11:00:00 | Tanggal pemasangan : 10/09/2026 Jam pemasangan : 08.00 Info Tambahan : Hubungi pelanggan dulu sebelum ke Lokasi terima kasih."/>
    <s v="FCC"/>
    <d v="2026-09-09T13:54:48"/>
    <d v="2026-09-10T11:00:00"/>
    <s v="Kendala Lainnya"/>
    <s v="REVOKE"/>
    <s v="BLIMBING"/>
    <s v="NO ADDON"/>
    <m/>
    <s v="Follow Up Revoke Completed, New Order ID : SC1002580098"/>
    <s v="HSI Bisnis Promo HUT RI PSB 70% - 50 Mbps"/>
    <s v="INDIBIZ"/>
    <m/>
    <m/>
    <d v="2026-09-10T11:00:00"/>
    <s v="2026-09-10 11:00:00 | Tanggal pemasangan : 10/09/2026 Jam pemasangan : 08.00 Info Tambahan : Hubungi pelanggan dulu sebelum ke Lokasi terima kasih."/>
    <m/>
    <m/>
    <m/>
    <e v="#NUM!"/>
    <e v="#NUM!"/>
    <x v="0"/>
    <x v="30"/>
  </r>
  <r>
    <n v="338"/>
    <n v="1002576319"/>
    <n v="3"/>
    <x v="7"/>
    <n v="5"/>
    <s v="MATARAM"/>
    <s v="SUMBAWA"/>
    <s v="SBW"/>
    <s v="REG"/>
    <s v="AO"/>
    <s v="NEW SALES"/>
    <m/>
    <s v="102 | FOLLOW UP COMPLETED"/>
    <s v="RBS-Regional 3"/>
    <d v="2026-09-08T09:42:33"/>
    <d v="2026-09-10T09:57:23"/>
    <n v="69385787"/>
    <m/>
    <n v="172606791770"/>
    <s v="TOKO ATJ SPORT"/>
    <s v="ODP-SBW-FCLD/07"/>
    <s v="WO063829424"/>
    <m/>
    <m/>
    <m/>
    <n v="117.4250803"/>
    <n v="-8.5047493999999997"/>
    <s v="RBS|HSI|AO|ADE WIRASWATI|406290|85335148362|TOKO ATJ SPORT|HSI BASIC 50MBPS"/>
    <s v="Amex"/>
    <m/>
    <m/>
    <m/>
    <m/>
    <m/>
    <m/>
    <m/>
    <m/>
    <s v="Management Janji"/>
    <s v="2026-09-09 11:00:00|Nama PIC : ibu yeni No HP : 085335148362 Alt :  M Janji : (RABU/9/SEPTEMBER/2026) jam Pasang : 09:00 Note : hubungi pelanggan jika ingin kelokasi|40961371|MYDITA"/>
    <s v="FCC"/>
    <d v="2026-08-09T09:54:55"/>
    <d v="2026-09-09T11:00:00"/>
    <m/>
    <s v="REVOKE"/>
    <s v="X"/>
    <s v="NO ADDON"/>
    <m/>
    <s v="Follow Up Revoke Completed, New Order ID : SC100258008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9T11:00:00"/>
    <s v="2026-09-09 11:00:00|Nama PIC : ibu yeni No HP : 085335148362 Alt :  M Janji : (RABU/9/SEPTEMBER/2026) jam Pasang : 09:00 Note : hubungi pelanggan jika ingin kelokasi|40961371|MYDITA"/>
    <m/>
    <m/>
    <m/>
    <e v="#NUM!"/>
    <e v="#NUM!"/>
    <x v="0"/>
    <x v="17"/>
  </r>
  <r>
    <n v="339"/>
    <n v="1002576179"/>
    <n v="3"/>
    <x v="6"/>
    <n v="5"/>
    <s v="MADURA"/>
    <s v="BANGKALAN"/>
    <s v="OMB"/>
    <s v="REG"/>
    <s v="AO"/>
    <s v="NEW SALES"/>
    <s v="1P INET"/>
    <s v="102 | FOLLOW UP COMPLETED"/>
    <s v="RBS-Regional 3"/>
    <d v="2026-09-08T08:59:58"/>
    <d v="2026-09-09T12:09:05"/>
    <n v="69385720"/>
    <m/>
    <n v="152438209044"/>
    <s v="Toko Faisol"/>
    <s v="ODP-OMB-FJ/01 FJ/D01/01.01"/>
    <s v="WO063809146"/>
    <m/>
    <m/>
    <m/>
    <n v="113.31640508025799"/>
    <n v="-6.97481905887072"/>
    <s v="MD|MYDB-20260908268252|DN00001/MN00572|Toko Faisol|082220302919"/>
    <s v="MYDIGIBIZPARTNER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m/>
    <s v="REVOKE"/>
    <s v="X"/>
    <s v="NETMONK"/>
    <m/>
    <s v="Follow Up Revoke Completed, New Order ID : SC1002578595"/>
    <s v="HSI Bisnis Bundling Netmonk PSB 70% Promo - 10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  <x v="10"/>
  </r>
  <r>
    <n v="340"/>
    <n v="1002576243"/>
    <n v="3"/>
    <x v="7"/>
    <n v="5"/>
    <s v="MATARAM"/>
    <s v="LOMBOK TIMUR UTARA"/>
    <s v="SEL"/>
    <s v="REG"/>
    <s v="AO"/>
    <s v="NEW SALES"/>
    <s v="1P INET"/>
    <s v="102 | FOLLOW UP COMPLETED"/>
    <s v="RBS-Regional 3"/>
    <d v="2026-09-08T09:17:57"/>
    <d v="2026-09-10T10:36:10"/>
    <n v="69385772"/>
    <m/>
    <n v="172619203442"/>
    <s v="PT Asiana Indo Makmur"/>
    <s v="ODP-SEL-FAF/103 FAF/D11/103.01"/>
    <s v="WO063810692"/>
    <m/>
    <m/>
    <m/>
    <n v="116.519963287248"/>
    <n v="-8.64593930365392"/>
    <s v="|MC40078|MYIA-038122998279/POI/Russell Suwandi /08116338918/accdid@fipperslipper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25:20"/>
    <d v="2026-09-09T08:00:00"/>
    <m/>
    <s v="REVOKE"/>
    <s v="LOMBOK TIMUR"/>
    <s v="NO ADDON"/>
    <m/>
    <s v="Follow Up Revoke Completed, New Order ID : SC1002580228"/>
    <s v="HSI Bisnis Basic Promo HUT RI PSB 70% - 150 Mbps"/>
    <s v="INDIBIZ"/>
    <m/>
    <m/>
    <d v="2026-09-09T08:00:00"/>
    <s v="2026-09-09 08:00:00 | Tanggal pemasangan: 09/09/2026 Jam pemasangan : pagi / siang Info Tambahan : Hubungi pelanggan dulu sebelum ke lokasi terima kasih."/>
    <m/>
    <m/>
    <m/>
    <e v="#NUM!"/>
    <e v="#NUM!"/>
    <x v="0"/>
    <x v="20"/>
  </r>
  <r>
    <n v="341"/>
    <n v="1002576194"/>
    <n v="3"/>
    <x v="3"/>
    <n v="4"/>
    <s v="PURWOKERTO"/>
    <s v="PURBALINGGA"/>
    <s v="PBG"/>
    <s v="REG"/>
    <s v="AO"/>
    <s v="NEW SALES"/>
    <s v="1P INET"/>
    <s v="102 | FOLLOW UP COMPLETED"/>
    <s v="RBS-Regional 3"/>
    <d v="2026-09-08T09:02:58"/>
    <d v="2026-09-09T11:49:56"/>
    <n v="69385723"/>
    <m/>
    <n v="143363111234"/>
    <s v="TOKO FAJAR JAYA 2"/>
    <s v="ODP-PBG-FAH/024 FAH/D02/024.01"/>
    <s v="WO063809536"/>
    <m/>
    <m/>
    <m/>
    <n v="109.330151"/>
    <n v="-7.473122"/>
    <s v="|MC00213|MYIA-011613509388/POI/FITRIA KHUSNUR HASANAH/082154221885/khusnurfitria@gmail.com"/>
    <s v="MYIB_ASSISTANT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s v="Kendala Teknik"/>
    <s v="REVOKE"/>
    <s v="X"/>
    <s v="NO ADDON"/>
    <m/>
    <s v="Follow Up Revoke Completed, New Order ID : SC1002578554"/>
    <s v="HSI Bisnis Promo HUT RI PSB 70% - 5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  <x v="0"/>
  </r>
  <r>
    <n v="342"/>
    <n v="1002577291"/>
    <n v="3"/>
    <x v="6"/>
    <n v="5"/>
    <s v="SBY UTARA"/>
    <s v="TANDES"/>
    <s v="BBE"/>
    <s v="REG"/>
    <s v="AO"/>
    <s v="NEW SALES"/>
    <s v="1P INET"/>
    <s v="102 | FOLLOW UP COMPLETED"/>
    <s v="RBS-Regional 3"/>
    <d v="2026-09-08T14:59:56"/>
    <d v="2026-09-09T13:30:21"/>
    <n v="69386235"/>
    <m/>
    <n v="152417234216"/>
    <s v="PT. PUTERA BUANA FOODS"/>
    <s v="ODP-BBE-FFA/06"/>
    <s v="WO063846855"/>
    <m/>
    <m/>
    <m/>
    <n v="112.6380449"/>
    <n v="-7.3624158"/>
    <s v="|MN02280|MYIA-051202891330/POI/IMAM SANTOSO/085117319344/ptputerabuanafoodsbambe@gmail.com"/>
    <s v="MYIB_ASSISTANT"/>
    <m/>
    <m/>
    <m/>
    <m/>
    <m/>
    <m/>
    <m/>
    <m/>
    <s v="Management Janji"/>
    <s v="2026-09-09 11:00:00 | Tanggal : 9 September 2026 Jam : pagi siang Hubungi pelanggan sebelum ke lokasi  "/>
    <s v="FCC"/>
    <d v="2026-08-09T15:10:24"/>
    <d v="2026-09-09T11:00:00"/>
    <m/>
    <s v="REVOKE"/>
    <s v="BAMBE"/>
    <s v="NO ADDON"/>
    <m/>
    <s v="Follow Up Revoke Completed, New Order ID : SC1002578759"/>
    <s v="HSI Bisnis Promo HUT RI PSB 70% - 100 Mbps"/>
    <s v="INDIBIZ"/>
    <m/>
    <m/>
    <d v="2026-09-09T11:00:00"/>
    <s v="2026-09-09 11:00:00 | Tanggal : 9 September 2026 Jam : pagi siang Hubungi pelanggan sebelum ke lokasi  "/>
    <m/>
    <m/>
    <m/>
    <e v="#NUM!"/>
    <e v="#NUM!"/>
    <x v="0"/>
    <x v="22"/>
  </r>
  <r>
    <n v="343"/>
    <n v="1002577290"/>
    <n v="3"/>
    <x v="6"/>
    <n v="5"/>
    <s v="SBY UTARA"/>
    <s v="TANDES"/>
    <s v="BBE"/>
    <s v="REG"/>
    <s v="AO"/>
    <s v="NEW SALES"/>
    <s v="1P INET"/>
    <s v="102 | FOLLOW UP COMPLETED"/>
    <s v="RBS-Regional 3"/>
    <d v="2026-09-08T14:59:56"/>
    <d v="2026-09-09T14:49:41"/>
    <n v="69386254"/>
    <m/>
    <n v="152417234217"/>
    <s v="PT. PUTERA BUANA FOODS"/>
    <s v="ODP-BBE-FFA/07 FFA/D01/07.01"/>
    <s v="WO063846978"/>
    <m/>
    <m/>
    <m/>
    <n v="112.6380449"/>
    <n v="-7.3624158"/>
    <s v="|MN02280|MYIA-057548943495/POI/IMAM SANTOSO/085117319344/ptputerabuanafoodsbambe@gmail.com"/>
    <s v="MYIB_ASSISTANT"/>
    <m/>
    <m/>
    <m/>
    <m/>
    <m/>
    <m/>
    <m/>
    <m/>
    <s v="Management Janji"/>
    <s v="2026-09-09 11:00:00 | Tanggal : 9 September 2026 Jam : siang Hubungi pelanggan sebelum ke lokasi  "/>
    <s v="FCC"/>
    <d v="2026-08-09T15:10:24"/>
    <d v="2026-09-09T11:00:00"/>
    <s v="Kendala Pelanggan"/>
    <s v="REVOKE"/>
    <s v="BAMBE"/>
    <s v="NO ADDON"/>
    <m/>
    <s v="Follow Up Revoke Completed, New Order ID : SC1002579068"/>
    <s v="HSI Bisnis Promo HUT RI PSB 70% - 100 Mbps"/>
    <s v="INDIBIZ"/>
    <m/>
    <m/>
    <d v="2026-09-09T11:00:00"/>
    <s v="2026-09-09 11:00:00 | Tanggal : 9 September 2026 Jam : siang Hubungi pelanggan sebelum ke lokasi  "/>
    <m/>
    <m/>
    <m/>
    <e v="#NUM!"/>
    <e v="#NUM!"/>
    <x v="0"/>
    <x v="22"/>
  </r>
  <r>
    <n v="344"/>
    <n v="1002576772"/>
    <n v="3"/>
    <x v="0"/>
    <n v="4"/>
    <s v="KUDUS"/>
    <s v="JEPARA"/>
    <s v="PEC"/>
    <s v="REG"/>
    <s v="AO"/>
    <s v="NEW SALES"/>
    <s v="1P INET"/>
    <s v="102 | FOLLOW UP COMPLETED"/>
    <s v="RBS-Regional 3"/>
    <d v="2026-09-08T11:50:57"/>
    <d v="2026-09-10T10:22:50"/>
    <n v="69385998"/>
    <m/>
    <n v="146593115620"/>
    <s v="SMA Negeri 1 Welahan"/>
    <s v="ODP-PEC-FG/025 FG/D03/025.01"/>
    <s v="WO063826209"/>
    <m/>
    <m/>
    <m/>
    <n v="110.724598"/>
    <n v="-6.7567329999999997"/>
    <s v="|MC60025|MYIA-072950007014/POI/Mustaqim/085327661875/mastaqim@gmail.com"/>
    <s v="MYIB_ASSISTANT"/>
    <m/>
    <m/>
    <m/>
    <m/>
    <m/>
    <m/>
    <m/>
    <m/>
    <s v="Management Janji"/>
    <s v="2026-09-09 08:00:00 | telp :085327661875 Waktu pemasangan : 9 September 2026 Info Tabaha : Hubungi pelanggan dulu sebelum ke lokasi terimakasih  "/>
    <s v="FCC"/>
    <d v="2026-08-09T11:55:11"/>
    <d v="2026-09-09T08:00:00"/>
    <s v="Kendala Pelanggan"/>
    <s v="REVOKE"/>
    <s v="PECANGAAN"/>
    <s v="NO ADDON"/>
    <m/>
    <s v="Follow Up Revoke Completed, New Order ID : SC1002580173"/>
    <s v="HSI Bisnis Basic Promo HUT RI PSB 70% - 75 Mbps"/>
    <s v="INDIBIZ"/>
    <m/>
    <m/>
    <d v="2026-09-09T08:00:00"/>
    <s v="2026-09-09 08:00:00 | telp :085327661875 Waktu pemasangan : 9 September 2026 Info Tabaha : Hubungi pelanggan dulu sebelum ke lokasi terimakasih  "/>
    <m/>
    <m/>
    <m/>
    <e v="#NUM!"/>
    <e v="#NUM!"/>
    <x v="0"/>
    <x v="0"/>
  </r>
  <r>
    <n v="345"/>
    <n v="1002576605"/>
    <n v="3"/>
    <x v="6"/>
    <n v="5"/>
    <s v="SBY UTARA"/>
    <s v="MANYAR"/>
    <s v="MGO"/>
    <s v="REG"/>
    <s v="AO"/>
    <s v="NEW SALES"/>
    <s v="1P INET"/>
    <s v="102 | FOLLOW UP COMPLETED"/>
    <s v="RBS-Regional 3"/>
    <d v="2026-09-08T11:02:56"/>
    <d v="2026-09-09T08:49:52"/>
    <n v="69385915"/>
    <m/>
    <n v="152413168019"/>
    <s v="SDN Sawahan IV/343"/>
    <s v="ODP-DMO-FQN/24 FQN/D02/24.01"/>
    <s v="WO063821042"/>
    <m/>
    <m/>
    <m/>
    <n v="112.724475"/>
    <n v="-7.2649889999999999"/>
    <s v="|MC80156|MYIA-025316928148/POI/Mudjiati/081216537240/mudjiati1968@gmail.com"/>
    <s v="MYIB_ASSISTANT"/>
    <m/>
    <m/>
    <m/>
    <m/>
    <m/>
    <m/>
    <m/>
    <m/>
    <s v="Management Janji"/>
    <s v="2026-09-13 08:00:00 | Tanggal pemasangan : 09/09/2026 Jam pemasangan : 08.00 - 12.00 Info Tambahan : Hubungi pelanggan dulu sebelum ke lokasi terima kasih."/>
    <s v="FCC"/>
    <d v="2026-08-09T11:10:23"/>
    <d v="2026-09-13T08:00:00"/>
    <m/>
    <s v="REVOKE"/>
    <s v="MERGOYOSO"/>
    <s v="NO ADDON"/>
    <m/>
    <s v="Follow Up Revoke Completed, New Order ID : SC1002577966"/>
    <s v="HSI Bisnis PSB 70% Dual Band - 100 Mbps"/>
    <s v="INDIBIZ"/>
    <m/>
    <m/>
    <d v="2026-09-13T08:00:00"/>
    <s v="2026-09-13 08:00:00 | Tanggal pemasangan : 09/09/2026 Jam pemasangan : 08.00 - 12.00 Info Tambahan : Hubungi pelanggan dulu sebelum ke lokasi terima kasih."/>
    <m/>
    <m/>
    <m/>
    <e v="#NUM!"/>
    <e v="#NUM!"/>
    <x v="0"/>
    <x v="8"/>
  </r>
  <r>
    <n v="346"/>
    <n v="1002575649"/>
    <n v="3"/>
    <x v="6"/>
    <n v="5"/>
    <s v="MADURA"/>
    <s v="BANGKALAN"/>
    <s v="TBU"/>
    <s v="REG"/>
    <s v="AO"/>
    <s v="NEW SALES"/>
    <s v="1P INET"/>
    <s v="102 | FOLLOW UP COMPLETED"/>
    <s v="RBS-Regional 3"/>
    <d v="2026-09-07T16:05:57"/>
    <d v="2026-09-10T09:40:13"/>
    <n v="69385516"/>
    <m/>
    <n v="152458900509"/>
    <s v="TOKO RIA MESRA"/>
    <s v="ODP-TBU-FAB/15 FAB/D03/15.01"/>
    <s v="WO063775176"/>
    <m/>
    <m/>
    <m/>
    <n v="113.0272607"/>
    <n v="-6.8843991999999998"/>
    <s v="|MN02295|MYIA-006195391685/POI/Pak Irfan /081333044613/elfrendi7@gmail.com"/>
    <s v="MYIB_ASSISTANT"/>
    <m/>
    <m/>
    <m/>
    <m/>
    <m/>
    <m/>
    <m/>
    <m/>
    <s v="Management Janji"/>
    <s v="2026-09-08 15:00:00 | Tanggal Pemasangan : 08 September 2026 Jam Pemasangan : 08:00 15:00 Info Tambahan : Hubungi pelanggan dulu sebelum ke lokasi terimakasih"/>
    <s v="FCC"/>
    <d v="2026-07-09T16:10:51"/>
    <d v="2026-09-08T15:00:00"/>
    <s v="Kendala Pelanggan"/>
    <s v="REVOKE"/>
    <s v="X"/>
    <s v="NO ADDON"/>
    <m/>
    <s v="Follow Up Revoke Completed, New Order ID : SC1002580015"/>
    <s v="HSI Bisnis Promo HUT RI PSB 70% - 100 Mbps"/>
    <s v="INDIBIZ"/>
    <m/>
    <m/>
    <d v="2026-09-08T15:00:00"/>
    <s v="2026-09-08 15:00:00 | Tanggal Pemasangan : 08 September 2026 Jam Pemasangan : 08:00 15:00 Info Tambahan : Hubungi pelanggan dulu sebelum ke lokasi terimakasih"/>
    <m/>
    <m/>
    <m/>
    <e v="#NUM!"/>
    <e v="#NUM!"/>
    <x v="0"/>
    <x v="10"/>
  </r>
  <r>
    <n v="347"/>
    <n v="1002573916"/>
    <n v="3"/>
    <x v="6"/>
    <n v="5"/>
    <s v="MADURA"/>
    <s v="PAMEKASAN"/>
    <s v="PME"/>
    <s v="REG"/>
    <s v="AO"/>
    <s v="NEW SALES"/>
    <s v="1P INET"/>
    <s v="102 | FOLLOW UP COMPLETED"/>
    <s v="RBS-Regional 3"/>
    <d v="2026-09-07T08:50:57"/>
    <d v="2026-09-07T14:56:24"/>
    <n v="69384972"/>
    <m/>
    <n v="152426928670"/>
    <s v="Toko Barokah Silvana"/>
    <s v="ODP-PME-FBV/06 FBV/D01/06.01"/>
    <s v="WO063716822"/>
    <m/>
    <m/>
    <m/>
    <n v="113.42780593782599"/>
    <n v="-7.1338941119151302"/>
    <s v="MD|MYDB-20260907268153|DN00001/MN00572|Toko Barokah Silvana|082231362737"/>
    <s v="MYDIGIBIZPARTNER"/>
    <m/>
    <m/>
    <m/>
    <m/>
    <m/>
    <m/>
    <m/>
    <m/>
    <s v="Management Janji"/>
    <s v="2026-09-08 08:00:00 | Nama PIC : BAPAK SUPRI No HP : 082231362737 Alt :  M Janji : (SELASA/8/SEPTEMBER/2026) jam Pasang : 09:00 Note : hubungi pelanggan jika ingin kelokasi"/>
    <s v="FCC"/>
    <d v="2026-07-09T08:54:58"/>
    <d v="2026-09-08T08:00:00"/>
    <m/>
    <s v="REVOKE"/>
    <s v="PAMEKASAN"/>
    <s v="NETMONK"/>
    <m/>
    <s v="Follow Up Revoke Completed, New Order ID : SC1002575362"/>
    <s v="HSI Bisnis Bundling Netmonk Promo H2 2026 PSB 70% - 75 Mbps"/>
    <s v="INDIBIZ"/>
    <m/>
    <m/>
    <d v="2026-09-08T08:00:00"/>
    <s v="2026-09-08 08:00:00 | Nama PIC : BAPAK SUPRI No HP : 082231362737 Alt :  M Janji : (SELASA/8/SEPTEMBER/2026) jam Pasang : 09:00 Note : hubungi pelanggan jika ingin kelokasi"/>
    <m/>
    <m/>
    <m/>
    <e v="#NUM!"/>
    <e v="#NUM!"/>
    <x v="0"/>
    <x v="10"/>
  </r>
  <r>
    <n v="348"/>
    <n v="1002575608"/>
    <n v="3"/>
    <x v="3"/>
    <n v="4"/>
    <s v="PURWOKERTO"/>
    <s v="PURWOKERTO"/>
    <s v="AJB"/>
    <s v="REG"/>
    <s v="AO"/>
    <s v="NEW SALES"/>
    <s v="1P INET"/>
    <s v="102 | FOLLOW UP COMPLETED"/>
    <s v="RBS-Regional 3"/>
    <d v="2026-09-07T15:56:56"/>
    <d v="2026-09-09T12:24:14"/>
    <n v="69385510"/>
    <m/>
    <n v="143387117069"/>
    <s v="SAHABAT DIGITAL"/>
    <s v="ODP-AJB-FX/001 FX/D01/001.01"/>
    <s v="WO063774154"/>
    <m/>
    <m/>
    <m/>
    <n v="109.049243"/>
    <n v="-7.535183"/>
    <s v="|MC80042|MYIA-009661884317/POI/Ginanjar Nur I/08121846239/sahabatdigitalservice@gmail.com"/>
    <s v="MYIB_ASSISTANT"/>
    <m/>
    <m/>
    <m/>
    <m/>
    <m/>
    <m/>
    <m/>
    <m/>
    <s v="Management Janji"/>
    <s v="2026-09-08 13:00:00 | Nama PIC : bapak ginanjar No HP : 08121846239 Alt :  M Janji : (SELASA/8/SEPTEMBER/2026) jam Pasang : 09:00 Note : hubungi pelanggan jika ingin kelokasi"/>
    <s v="FCC"/>
    <d v="2026-07-09T16:10:51"/>
    <d v="2026-09-08T13:00:00"/>
    <s v="Kendala Lainnya"/>
    <s v="REVOKE"/>
    <s v="AJIBARANG"/>
    <s v="NO ADDON"/>
    <m/>
    <s v="Follow Up Revoke Completed, New Order ID : SC1002578623"/>
    <s v="HSI Bisnis Basic Promo HUT RI PSB 70% - 200 Mbps"/>
    <s v="INDIBIZ"/>
    <m/>
    <m/>
    <d v="2026-09-08T13:00:00"/>
    <s v="2026-09-08 13:00:00 | Nama PIC : bapak ginanjar No HP : 08121846239 Alt :  M Janji : (SELASA/8/SEPTEMBER/2026) jam Pasang : 09:00 Note : hubungi pelanggan jika ingin kelokasi"/>
    <m/>
    <m/>
    <m/>
    <e v="#NUM!"/>
    <e v="#NUM!"/>
    <x v="0"/>
    <x v="0"/>
  </r>
  <r>
    <n v="349"/>
    <n v="1002575314"/>
    <n v="3"/>
    <x v="6"/>
    <n v="5"/>
    <s v="SBY UTARA"/>
    <s v="GRESIK"/>
    <s v="GSK"/>
    <s v="REG"/>
    <s v="AO"/>
    <s v="NEW SALES"/>
    <s v="1P INET"/>
    <s v="102 | FOLLOW UP COMPLETED"/>
    <s v="RBS-Regional 3"/>
    <d v="2026-09-07T14:47:57"/>
    <d v="2026-09-08T15:17:18"/>
    <n v="69385407"/>
    <m/>
    <n v="152421262639"/>
    <s v="PT. NUSA PRIMA MOTOR"/>
    <s v="ODP-GSK-FBV/16 FBV/D02/16.02"/>
    <s v="WO063762712"/>
    <m/>
    <m/>
    <m/>
    <n v="112.61708881705999"/>
    <n v="-7.1480175176133098"/>
    <s v="MD|MYDB-20260906268122|DN00001/MN00018|PT. NUSA PRIMA MOTOR|085608762845"/>
    <s v="MYDIGIBIZPARTNER"/>
    <m/>
    <m/>
    <m/>
    <m/>
    <m/>
    <m/>
    <m/>
    <m/>
    <s v="Management Janji"/>
    <s v="2026-09-12 11:00:00 | Jam pemasangan : 08.00 - 12.00 Waktu pemasangan : 8 September 2026 Info Tabaha : Hubungi pelanggan dulu sebelum ke lokasi terimakasih    "/>
    <s v="FCC"/>
    <d v="2026-07-09T14:55:14"/>
    <d v="2026-09-12T11:00:00"/>
    <m/>
    <s v="REVOKE"/>
    <s v="GRESIK"/>
    <s v="NO ADDON"/>
    <m/>
    <s v="Follow Up Revoke Completed, New Order ID : SC1002577347"/>
    <s v="HSI Bisnis Promo HUT RI PSB 70% - 50 Mbps"/>
    <s v="INDIBIZ"/>
    <m/>
    <m/>
    <d v="2026-09-12T11:00:00"/>
    <s v="2026-09-12 11:00:00 | Jam pemasangan : 08.00 - 12.00 Waktu pemasangan : 8 September 2026 Info Tabaha : Hubungi pelanggan dulu sebelum ke lokasi terimakasih    "/>
    <m/>
    <m/>
    <m/>
    <e v="#NUM!"/>
    <e v="#NUM!"/>
    <x v="0"/>
    <x v="23"/>
  </r>
  <r>
    <n v="350"/>
    <n v="1002573982"/>
    <n v="3"/>
    <x v="5"/>
    <n v="4"/>
    <s v="PEKALONGAN"/>
    <s v="TEGAL"/>
    <s v="TEG"/>
    <s v="REG"/>
    <s v="AO"/>
    <s v="NEW SALES"/>
    <s v="1P INET"/>
    <s v="102 | FOLLOW UP COMPLETED"/>
    <s v="RBS-Regional 3"/>
    <d v="2026-09-07T09:11:56"/>
    <d v="2026-09-08T15:27:49"/>
    <n v="69384980"/>
    <m/>
    <n v="142212119331"/>
    <s v="PUSKESMAS SURADADI"/>
    <s v="ODP-TEG-FBJ/011 FBJ/D02/011.01"/>
    <s v="WO063718382"/>
    <m/>
    <m/>
    <m/>
    <n v="109.278109"/>
    <n v="-6.8786239999999896"/>
    <s v="MD|MYDB-20260905268095|DN00001/MN00347|PUSKESMAS SURADADI|085735916019"/>
    <s v="MYDIGIBIZPARTNER"/>
    <m/>
    <m/>
    <m/>
    <m/>
    <m/>
    <m/>
    <m/>
    <m/>
    <s v="Management Janji"/>
    <s v="2026-09-08 08:00:00 | Nama Pic : bp hasbi  No Hp Pic : 085735916019 No alt : - Jam Pemasangan : pagi  Tanggal Pemasangan : 8 September 2026"/>
    <s v="FCC"/>
    <d v="2026-07-09T09:25:03"/>
    <d v="2026-09-08T08:00:00"/>
    <m/>
    <s v="REVOKE"/>
    <s v="X"/>
    <s v="NO ADDON"/>
    <m/>
    <s v="Follow Up Revoke Completed, New Order ID : SC1002577378"/>
    <s v="HSI Bisnis Promo HUT RI PSB 70% - 100 Mbps"/>
    <s v="INDIBIZ"/>
    <m/>
    <m/>
    <d v="2026-09-08T08:00:00"/>
    <s v="2026-09-08 08:00:00 | Nama Pic : bp hasbi  No Hp Pic : 085735916019 No alt : - Jam Pemasangan : pagi  Tanggal Pemasangan : 8 September 2026"/>
    <m/>
    <m/>
    <m/>
    <e v="#NUM!"/>
    <e v="#NUM!"/>
    <x v="0"/>
    <x v="0"/>
  </r>
  <r>
    <n v="351"/>
    <n v="1002575409"/>
    <n v="3"/>
    <x v="3"/>
    <n v="4"/>
    <s v="MAGELANG"/>
    <s v="TEMANGGUNG"/>
    <s v="TEM"/>
    <s v="REG"/>
    <s v="AO"/>
    <s v="NEW SALES"/>
    <s v="1P INET"/>
    <s v="102 | FOLLOW UP COMPLETED"/>
    <s v="RBS-Regional 3"/>
    <d v="2026-09-07T15:08:56"/>
    <d v="2026-09-10T09:17:27"/>
    <n v="69385429"/>
    <m/>
    <n v="146149124489"/>
    <s v="JOGLO AGENG"/>
    <s v="ODP-TMG-FAK/020 FAK/D03/020.01"/>
    <s v="WO063765501"/>
    <m/>
    <m/>
    <m/>
    <n v="110.18906250000001"/>
    <n v="-7.3279375"/>
    <s v="|MC80087|MYIA-062068441559/POI/NANTO FERRYANTO/089664158939/nantoonline2020@gmail.com"/>
    <s v="MYIB_ASSISTANT"/>
    <m/>
    <m/>
    <m/>
    <m/>
    <m/>
    <m/>
    <m/>
    <m/>
    <s v="Management Janji"/>
    <s v="2026-09-08 13:00:00 | Nama Pic : bp NANTO FERRYANTO No Hp Pic : 089664158939 No alt : - Jam Pemasangan : pagi  Tanggal Pemasangan : 8 September 2026"/>
    <s v="FCC"/>
    <d v="2026-07-09T15:10:06"/>
    <d v="2026-09-08T13:00:00"/>
    <m/>
    <s v="REVOKE"/>
    <s v="X"/>
    <s v="NO ADDON"/>
    <m/>
    <s v="Follow Up Revoke Completed, New Order ID : SC1002579913"/>
    <s v="HSI Bisnis Basic Promo HUT RI PSB 70% - 50 Mbps"/>
    <s v="INDIBIZ"/>
    <m/>
    <m/>
    <d v="2026-09-08T13:00:00"/>
    <s v="2026-09-08 13:00:00 | Nama Pic : bp NANTO FERRYANTO No Hp Pic : 089664158939 No alt : - Jam Pemasangan : pagi  Tanggal Pemasangan : 8 September 2026"/>
    <m/>
    <m/>
    <m/>
    <e v="#NUM!"/>
    <e v="#NUM!"/>
    <x v="0"/>
    <x v="0"/>
  </r>
  <r>
    <n v="352"/>
    <n v="1002573797"/>
    <n v="3"/>
    <x v="6"/>
    <n v="5"/>
    <s v="SBY UTARA"/>
    <s v="LAMONGAN"/>
    <s v="BDG"/>
    <s v="REG"/>
    <s v="AO"/>
    <s v="NEW SALES"/>
    <s v="1P INET"/>
    <s v="102 | FOLLOW UP COMPLETED"/>
    <s v="RBS-Regional 3"/>
    <d v="2026-09-07T07:38:56"/>
    <d v="2026-09-10T11:04:17"/>
    <n v="69384928"/>
    <m/>
    <n v="152448205340"/>
    <s v="MA Muhammadiyah 02 Pondok Modern Paciran"/>
    <s v="ODP-BDG-FG/12 FG/D02/12.01"/>
    <s v="WO063710272"/>
    <m/>
    <m/>
    <m/>
    <n v="112.34123904258"/>
    <n v="-6.87270915343358"/>
    <s v="MD|MYDB-20260906268140|DN00001/MN00216|MA Muhammadiyah 02 Pondok Modern Paciran|6281325261977"/>
    <s v="MYDIGIBIZPARTNER"/>
    <m/>
    <m/>
    <m/>
    <m/>
    <m/>
    <m/>
    <m/>
    <m/>
    <s v="Management Janji"/>
    <s v="2026-09-08 10:00:00 | Nama PIC:  bp wasli  No HP: 081325261977 Alt: Tanggal: 8/9/2026 Jam Pasang:  Note: Hubungi sebelum ke lokasi, terimakasih."/>
    <s v="FCC"/>
    <d v="2026-07-09T07:39:54"/>
    <d v="2026-09-08T10:00:00"/>
    <s v="Kendala Teknik"/>
    <s v="REVOKE"/>
    <s v="X"/>
    <s v="NO ADDON"/>
    <m/>
    <s v="Follow Up Revoke Completed, New Order ID : SC1002580341"/>
    <s v="HSI Bisnis Promo HUT RI PSB 70% - 75 Mbps"/>
    <s v="INDIBIZ"/>
    <m/>
    <m/>
    <d v="2026-09-08T10:00:00"/>
    <s v="2026-09-08 10:00:00 | Nama PIC:  bp wasli  No HP: 081325261977 Alt: Tanggal: 8/9/2026 Jam Pasang:  Note: Hubungi sebelum ke lokasi, terimakasih."/>
    <m/>
    <m/>
    <m/>
    <e v="#NUM!"/>
    <e v="#NUM!"/>
    <x v="0"/>
    <x v="23"/>
  </r>
  <r>
    <n v="353"/>
    <n v="1002574318"/>
    <n v="3"/>
    <x v="3"/>
    <n v="4"/>
    <s v="YOGYAKARTA"/>
    <s v="SLEMAN"/>
    <s v="KLS"/>
    <s v="REG"/>
    <s v="AO"/>
    <s v="NEW SALES"/>
    <s v="1P INET"/>
    <s v="102 | FOLLOW UP COMPLETED"/>
    <s v="RBS-Regional 3"/>
    <d v="2026-09-07T10:32:56"/>
    <d v="2026-09-08T15:29:08"/>
    <n v="69385088"/>
    <m/>
    <n v="146145133014"/>
    <s v="LB MANIS RENGGO KLATEN"/>
    <s v="ODP-KLS-FDF/008 FDF/D01/008.01"/>
    <s v="WO063726477"/>
    <m/>
    <m/>
    <m/>
    <n v="110.49079500000001"/>
    <n v="-7.6949050000000003"/>
    <s v="|MN00799|MYIA-076211388024/POI/LAELATUL AFIATUN NISAK/085733668576/kantorhrdlaskarbuah@gmail.com"/>
    <s v="MYIB_ASSISTANT"/>
    <m/>
    <m/>
    <m/>
    <m/>
    <m/>
    <m/>
    <m/>
    <m/>
    <s v="Management Janji"/>
    <s v="2026-09-08 08:00:00 | Nama : ibu layla No HP : 085733668576 No Alternatif : M Janji : 08/09/2026 Jam Pasang : Pagi NoteÃ‚Â :  Hubungi terlebih dahulu sebelum ke lokasi"/>
    <s v="FCC"/>
    <d v="2026-07-09T10:39:58"/>
    <d v="2026-09-08T08:00:00"/>
    <m/>
    <s v="REVOKE"/>
    <s v="KALASAN"/>
    <s v="NO ADDON"/>
    <m/>
    <s v="Follow Up Revoke Completed, New Order ID : SC1002577385"/>
    <s v="HSI Bisnis Basic Promo HUT RI PSB 70% - 50 Mbps"/>
    <s v="INDIBIZ"/>
    <m/>
    <m/>
    <d v="2026-09-08T08:00:00"/>
    <s v="2026-09-08 08:00:00 | Nama : ibu layla No HP : 085733668576 No Alternatif : M Janji : 08/09/2026 Jam Pasang : Pagi NoteÃ‚Â :  Hubungi terlebih dahulu sebelum ke lokasi"/>
    <m/>
    <m/>
    <m/>
    <e v="#NUM!"/>
    <e v="#NUM!"/>
    <x v="0"/>
    <x v="0"/>
  </r>
  <r>
    <n v="354"/>
    <n v="1002575425"/>
    <n v="3"/>
    <x v="7"/>
    <n v="5"/>
    <s v="MATARAM"/>
    <s v="LOMBOK BARAT TENGAH"/>
    <s v="PRY"/>
    <s v="REG"/>
    <s v="AO"/>
    <s v="NEW SALES"/>
    <s v="1P INET"/>
    <s v="102 | FOLLOW UP COMPLETED"/>
    <s v="RBS-Regional 3"/>
    <d v="2026-09-07T15:11:57"/>
    <d v="2026-09-08T16:25:37"/>
    <n v="69385447"/>
    <m/>
    <n v="172603791863"/>
    <s v="UD HOEDHA COMPUTER"/>
    <s v="ODP-PYA-FBM/18 FBM/D01/18.01"/>
    <s v="WO063765779"/>
    <m/>
    <m/>
    <m/>
    <n v="116.320170052349"/>
    <n v="-8.5863971545233397"/>
    <s v="MD|MYDB-20260907268187|SC00001/MC00046|UD HOEDHA COMPUTER|082341681244"/>
    <s v="MYDIGIBIZPARTNER"/>
    <m/>
    <m/>
    <m/>
    <m/>
    <m/>
    <m/>
    <m/>
    <m/>
    <s v="Management Janji"/>
    <s v="2026-09-08 15:00:00 | Nama : BAPA HUDA No HP : 082341681244 No Alternatif : 081803310007 M Janji : 08/09/2026 Jam Pasang : Pagi NoteÃ‚Â :  Hubungi terlebih dahulu sebelum ke lokasi"/>
    <s v="FCC"/>
    <d v="2026-07-09T15:25:34"/>
    <d v="2026-09-08T15:00:00"/>
    <m/>
    <s v="REVOKE"/>
    <s v="LOMBOK TENGAH"/>
    <s v="NO ADDON"/>
    <m/>
    <s v="Follow Up Revoke Completed, New Order ID : SC1002577558"/>
    <s v="HSI Bisnis PSB 70% - 150 Mbps"/>
    <s v="INDIBIZ"/>
    <m/>
    <m/>
    <d v="2026-09-08T15:00:00"/>
    <s v="2026-09-08 15:00:00 | Nama : BAPA HUDA No HP : 082341681244 No Alternatif : 081803310007 M Janji : 08/09/2026 Jam Pasang : Pagi NoteÃ‚Â :  Hubungi terlebih dahulu sebelum ke lokasi"/>
    <m/>
    <m/>
    <m/>
    <e v="#NUM!"/>
    <e v="#NUM!"/>
    <x v="0"/>
    <x v="20"/>
  </r>
  <r>
    <n v="355"/>
    <n v="1002574700"/>
    <n v="3"/>
    <x v="5"/>
    <n v="4"/>
    <s v="PEKALONGAN"/>
    <s v="BREBES"/>
    <s v="KTM"/>
    <s v="REG"/>
    <s v="AO"/>
    <s v="NEW SALES"/>
    <s v="1P INET"/>
    <s v="102 | FOLLOW UP COMPLETED"/>
    <s v="RBS-Regional 3"/>
    <d v="2026-09-07T11:50:57"/>
    <d v="2026-09-09T12:17:30"/>
    <n v="69385195"/>
    <m/>
    <n v="142214106418"/>
    <s v="SPPG BREBES BULAKAMBA TEGALGLAGAH"/>
    <s v="ODP-KTM-FH/059 FH/D04/059.01"/>
    <s v="WO063737365"/>
    <m/>
    <m/>
    <m/>
    <n v="108.969709686934"/>
    <n v="-6.94009594503654"/>
    <s v="MD|MYDB-20260905268067|EC50002/MC50042|SPPG BREBES BULAKAMBA TEGALGLAGAH|082210135593"/>
    <s v="MYDIGIBIZPARTNER"/>
    <m/>
    <m/>
    <m/>
    <m/>
    <m/>
    <m/>
    <m/>
    <m/>
    <s v="Management Janji"/>
    <s v="2026-09-08 08:00:00 | Jam Pemasangan : 08:00 - 12.00 Tanggal Pemasangan : SELASA 08 SEPTEMBER 2026 Info Tambahan : Hubungi pelanggan sebelum datang ke lokasi"/>
    <s v="FCC"/>
    <d v="2026-07-09T11:54:56"/>
    <d v="2026-09-08T08:00:00"/>
    <s v="Kendala Teknik"/>
    <s v="REVOKE"/>
    <s v="KETANGGUNGAN"/>
    <s v="NO ADDON"/>
    <m/>
    <s v="Follow Up Revoke Completed, New Order ID : SC1002578607"/>
    <s v="HSI Bisnis Promo HUT RI PSB 70% - 150 Mbps"/>
    <s v="INDIBIZ"/>
    <m/>
    <m/>
    <d v="2026-09-08T08:00:00"/>
    <s v="2026-09-08 08:00:00 | Jam Pemasangan : 08:00 - 12.00 Tanggal Pemasangan : SELASA 08 SEPTEMBER 2026 Info Tambahan : Hubungi pelanggan sebelum datang ke lokasi"/>
    <m/>
    <m/>
    <m/>
    <e v="#NUM!"/>
    <e v="#NUM!"/>
    <x v="0"/>
    <x v="0"/>
  </r>
  <r>
    <n v="356"/>
    <n v="1002574667"/>
    <n v="3"/>
    <x v="5"/>
    <n v="4"/>
    <s v="PEKALONGAN"/>
    <s v="SLAWI"/>
    <s v="BLU"/>
    <s v="REG"/>
    <s v="AO"/>
    <s v="NEW SALES"/>
    <s v="1P INET"/>
    <s v="102 | FOLLOW UP COMPLETED"/>
    <s v="RBS-Regional 3"/>
    <d v="2026-09-07T11:41:56"/>
    <d v="2026-09-08T15:08:51"/>
    <n v="69385185"/>
    <m/>
    <n v="142206131311"/>
    <s v="SMP Bhakti Praja Margasari"/>
    <s v="ODP-BLU-FA/145 FA/D09/145.01"/>
    <s v="WO063735802"/>
    <m/>
    <m/>
    <m/>
    <n v="109.023448"/>
    <n v="-7.0953869999999997"/>
    <s v="|MN01913|MYIA-070894877150/POI/ABDULAH/+6285325478818/spmbbpmargasari@gmail.com"/>
    <s v="MYIB_ASSISTANT"/>
    <m/>
    <m/>
    <m/>
    <m/>
    <m/>
    <m/>
    <m/>
    <m/>
    <s v="Management Janji"/>
    <s v="2026-09-08 08:00:00 | M Janji : (08/09/2026) jam Pasang : 09:00 Note : hubungi pelanggan jika ingin kelokasi"/>
    <s v="FCC"/>
    <d v="2026-07-09T11:54:56"/>
    <d v="2026-09-08T08:00:00"/>
    <m/>
    <s v="REVOKE"/>
    <s v="X"/>
    <s v="NO ADDON"/>
    <m/>
    <s v="Follow Up Revoke Completed, New Order ID : SC1002577318"/>
    <s v="HSI Bisnis Basic Promo HUT RI PSB 70% - 100 Mbps Dual Band"/>
    <s v="INDIBIZ"/>
    <m/>
    <m/>
    <d v="2026-09-08T08:00:00"/>
    <s v="2026-09-08 08:00:00 | M Janji : (08/09/2026) jam Pasang : 09:00 Note : hubungi pelanggan jika ingin kelokasi"/>
    <m/>
    <m/>
    <m/>
    <e v="#NUM!"/>
    <e v="#NUM!"/>
    <x v="0"/>
    <x v="0"/>
  </r>
  <r>
    <n v="357"/>
    <n v="1002573435"/>
    <n v="3"/>
    <x v="7"/>
    <n v="5"/>
    <s v="MATARAM"/>
    <s v="BIMA"/>
    <s v="KMP"/>
    <s v="REG"/>
    <s v="AO"/>
    <s v="NEW SALES"/>
    <s v="1P INET"/>
    <s v="102 | FOLLOW UP COMPLETED"/>
    <s v="RBS-Regional 3"/>
    <d v="2026-09-06T07:44:56"/>
    <d v="2026-09-08T09:09:55"/>
    <n v="69384698"/>
    <m/>
    <n v="172611203048"/>
    <s v="toko gera fariski hariantomi"/>
    <s v="ODP-KMP-FAB/04 FAB/D01/04.01"/>
    <s v="WO063659199"/>
    <m/>
    <m/>
    <m/>
    <n v="117.751867"/>
    <n v="-8.1861560000000004"/>
    <s v="|MN02363|MYIA-073312710574/POI/gera fariski hariantomi/081917287727/gerafariski15@gmail.com"/>
    <s v="MYIB_ASSISTANT"/>
    <m/>
    <m/>
    <m/>
    <m/>
    <m/>
    <m/>
    <m/>
    <m/>
    <s v="Management Janji"/>
    <s v="2026-09-07 08:00:00 | telp :081917287727 Tanggal pemasangan : 07/09/2026 Jam pemasangan : pagi/siang Info Tambahan : Hubungi pelanggan dulu sebelum ke lokasi, terima kasih"/>
    <s v="FCC"/>
    <d v="2026-06-09T07:54:51"/>
    <d v="2026-09-07T08:00:00"/>
    <m/>
    <s v="REVOKE"/>
    <s v="DOMPU"/>
    <s v="NO ADDON"/>
    <m/>
    <s v="Follow Up Revoke Completed, New Order ID : SC1002576215"/>
    <s v="HSI Bisnis Promo HUT RI PSB 70% - 150 Mbps"/>
    <s v="INDIBIZ"/>
    <m/>
    <m/>
    <d v="2026-09-07T08:00:00"/>
    <s v="2026-09-07 08:00:00 | telp :081917287727 Tanggal pemasangan : 07/09/2026 Jam pemasangan : pagi/siang Info Tambahan : Hubungi pelanggan dulu sebelum ke lokasi, terima kasih"/>
    <m/>
    <m/>
    <m/>
    <e v="#NUM!"/>
    <e v="#NUM!"/>
    <x v="0"/>
    <x v="24"/>
  </r>
  <r>
    <n v="358"/>
    <n v="1002573351"/>
    <n v="3"/>
    <x v="0"/>
    <n v="4"/>
    <s v="KUDUS"/>
    <s v="JEPARA"/>
    <s v="KEL"/>
    <s v="REG"/>
    <s v="AO"/>
    <s v="NEW SALES"/>
    <s v="1P INET"/>
    <s v="102 | FOLLOW UP COMPLETED"/>
    <s v="RBS-Regional 3"/>
    <d v="2026-09-05T16:53:57"/>
    <d v="2026-09-08T10:44:23"/>
    <n v="69384648"/>
    <m/>
    <n v="146508109162"/>
    <s v="SMA BOPKRI 2 Kelet"/>
    <s v="ODP-KEL-FA/003 FA/D01/01.03"/>
    <s v="WO063643387"/>
    <m/>
    <m/>
    <m/>
    <n v="110.9061037"/>
    <n v="-6.5016508999999996"/>
    <s v="|MC60028|MYIA-064471482888/POI/Edi Sukaryo/082341907274/smabopkrikelet@gmail.com"/>
    <s v="MYIB_ASSISTANT"/>
    <m/>
    <m/>
    <m/>
    <m/>
    <m/>
    <m/>
    <m/>
    <m/>
    <s v="Management Janji"/>
    <s v="2026-09-07 08:00:00 | Tanggal pemasangan : 07 SEPTEMBER JULI 2026 Jam pemasangan : pagi/siang Info Tambahan : Hubungi pelanggan dulu sebelum ke lokasi terima kasih"/>
    <s v="FCC"/>
    <d v="2026-05-09T16:55:02"/>
    <d v="2026-09-07T08:00:00"/>
    <m/>
    <s v="REVOKE"/>
    <s v="X"/>
    <s v="NO ADDON"/>
    <m/>
    <s v="Follow Up Revoke Completed, New Order ID : SC1002576535"/>
    <s v="HSI Bisnis Basic Promo HUT RI PSB 70% - 50 Mbps"/>
    <s v="INDIBIZ"/>
    <m/>
    <m/>
    <d v="2026-09-07T08:00:00"/>
    <s v="2026-09-07 08:00:00 | Tanggal pemasangan : 07 SEPTEMBER JULI 2026 Jam pemasangan : pagi/siang Info Tambahan : Hubungi pelanggan dulu sebelum ke lokasi terima kasih"/>
    <m/>
    <m/>
    <m/>
    <e v="#NUM!"/>
    <e v="#NUM!"/>
    <x v="0"/>
    <x v="0"/>
  </r>
  <r>
    <n v="359"/>
    <n v="1002573375"/>
    <n v="3"/>
    <x v="7"/>
    <n v="5"/>
    <s v="MATARAM"/>
    <s v="LOMBOK BARAT TENGAH"/>
    <s v="GER"/>
    <s v="REG"/>
    <s v="AO"/>
    <s v="NEW SALES"/>
    <s v="1P INET"/>
    <s v="102 | FOLLOW UP COMPLETED"/>
    <s v="RBS-Regional 3"/>
    <d v="2026-09-05T17:38:56"/>
    <d v="2026-09-06T16:34:09"/>
    <n v="69384654"/>
    <m/>
    <n v="172602203037"/>
    <s v="TOKO MUS"/>
    <s v="ODP-GER-FAC/47"/>
    <s v="WO063646263"/>
    <m/>
    <m/>
    <m/>
    <n v="116.066101"/>
    <n v="-8.7191580000000002"/>
    <s v="|MC40234|MYIA-013848126759/POI/mustam/087890652394/ayyadiyadi88@gmail.com"/>
    <s v="MYIB_ASSISTANT"/>
    <m/>
    <m/>
    <m/>
    <m/>
    <m/>
    <m/>
    <m/>
    <m/>
    <s v="Management Janji"/>
    <s v="2026-09-08 08:00:00 | Nama PIC : Bp Mustam No HP : 087890652394 No Alt : - M Janji :  08 Sept  2026 Jam Pasang : Pagi / Siang Note : hubungi pelanggan jika ingin kelokasi"/>
    <s v="FCC"/>
    <d v="2026-05-09T17:39:58"/>
    <d v="2026-09-08T08:00:00"/>
    <m/>
    <s v="REVOKE"/>
    <s v="LOMBOK TENGAH"/>
    <s v="NO ADDON"/>
    <m/>
    <s v="Follow Up Revoke Completed, New Order ID : SC1002573697"/>
    <s v="HSI Bisnis Promo HUT RI PSB 70% - 100 Mbps"/>
    <s v="INDIBIZ"/>
    <m/>
    <m/>
    <d v="2026-09-08T08:00:00"/>
    <s v="2026-09-08 08:00:00 | Nama PIC : Bp Mustam No HP : 087890652394 No Alt : - M Janji :  08 Sept  2026 Jam Pasang : Pagi / Siang Note : hubungi pelanggan jika ingin kelokasi"/>
    <m/>
    <m/>
    <m/>
    <e v="#NUM!"/>
    <e v="#NUM!"/>
    <x v="0"/>
    <x v="20"/>
  </r>
  <r>
    <n v="360"/>
    <n v="1002572939"/>
    <n v="3"/>
    <x v="5"/>
    <n v="4"/>
    <s v="SEMARANG"/>
    <s v="INNER - SEMARANG JATENG UTARA"/>
    <s v="BMK"/>
    <s v="REG"/>
    <s v="AO"/>
    <s v="NEW SALES"/>
    <s v="1P INET"/>
    <s v="102 | FOLLOW UP COMPLETED"/>
    <s v="RBS-Regional 3"/>
    <d v="2026-09-05T11:26:57"/>
    <d v="2026-09-07T14:48:38"/>
    <n v="69384409"/>
    <m/>
    <n v="141423136593"/>
    <s v="CV. SAVEERO KARYA (Setiabudi Semarang)"/>
    <s v="ODP-BMK-FAM/035 FAM/D04/035.01"/>
    <s v="WO063609582"/>
    <m/>
    <m/>
    <m/>
    <n v="110.42079200000001"/>
    <n v="-7.0474040000000002"/>
    <s v="|MN02760|MYIA-006599035291/POI/bagas/085178154884/cvsaveerokaryapusat@gmail.com"/>
    <s v="MYIB_ASSISTANT"/>
    <m/>
    <m/>
    <m/>
    <m/>
    <m/>
    <m/>
    <m/>
    <m/>
    <s v="Management Janji"/>
    <s v="2026-09-06 13:00:00 | Nama : BU RINA (ADMIN) No Hp : 085178154884 No Alt :  Tgl Pemasangan : 06 September 2026 Interval : SIANG Note : Hubungi pelanggan terlebih dahulu"/>
    <s v="FCC"/>
    <d v="2026-05-09T11:39:58"/>
    <d v="2026-09-06T13:00:00"/>
    <s v="Kendala Teknik"/>
    <s v="REVOKE"/>
    <s v="X"/>
    <s v="NO ADDON"/>
    <m/>
    <s v="Follow Up Revoke Completed, New Order ID : SC1002575284"/>
    <s v="HSI Bisnis Promo HUT RI PSB 70% - 150 Mbps"/>
    <s v="INDIBIZ"/>
    <m/>
    <m/>
    <d v="2026-09-06T13:00:00"/>
    <s v="2026-09-06 13:00:00 | Nama : BU RINA (ADMIN) No Hp : 085178154884 No Alt :  Tgl Pemasangan : 06 September 2026 Interval : SIANG Note : Hubungi pelanggan terlebih dahulu"/>
    <m/>
    <m/>
    <m/>
    <e v="#NUM!"/>
    <e v="#NUM!"/>
    <x v="0"/>
    <x v="0"/>
  </r>
  <r>
    <n v="361"/>
    <n v="1002572812"/>
    <n v="3"/>
    <x v="0"/>
    <n v="4"/>
    <s v="SOLO"/>
    <s v="SRAGEN"/>
    <s v="SRG"/>
    <s v="REG"/>
    <s v="AO"/>
    <s v="NEW SALES"/>
    <s v="1P INET"/>
    <s v="102 | FOLLOW UP COMPLETED"/>
    <s v="RBS-Regional 3"/>
    <d v="2026-09-05T09:29:57"/>
    <d v="2026-09-07T14:10:17"/>
    <n v="69384324"/>
    <m/>
    <n v="146565009713"/>
    <s v="MTs Negeri 5 Sragen"/>
    <s v="ODP-SRG-FB/056 FB/D08/056.01"/>
    <s v="WO063598788"/>
    <m/>
    <m/>
    <m/>
    <n v="111.01636379999999"/>
    <n v="-7.4192019"/>
    <s v="|MN01811|MYIA-049008204926/POI/MUHSIN/085293217746/mtsnegerisragen_kabsragen@yahoo.com"/>
    <s v="MYIB_ASSISTANT"/>
    <m/>
    <m/>
    <m/>
    <m/>
    <m/>
    <m/>
    <m/>
    <m/>
    <s v="Management Janji"/>
    <s v="2026-09-06 08:00:00 | Nama PIC : Muhsin No HP : 085293217746 Alt :  M Janji : 06/08/2026 Jam Pasang : 08.00 - 13:00  NoteÃ‚Â :  hubungi terlebih dahulu sebelum kelokasi"/>
    <s v="FCC"/>
    <d v="2026-05-09T09:40:02"/>
    <d v="2026-09-06T08:00:00"/>
    <m/>
    <s v="REVOKE"/>
    <s v="X"/>
    <s v="NO ADDON"/>
    <m/>
    <s v="Follow Up Revoke Completed, New Order ID : SC1002575143"/>
    <s v="HSI Bisnis Basic Promo HUT RI PSB 70% - 150 Mbps"/>
    <s v="INDIBIZ"/>
    <m/>
    <m/>
    <d v="2026-09-06T08:00:00"/>
    <s v="2026-09-06 08:00:00 | Nama PIC : Muhsin No HP : 085293217746 Alt :  M Janji : 06/08/2026 Jam Pasang : 08.00 - 13:00  NoteÃ‚Â :  hubungi terlebih dahulu sebelum kelokasi"/>
    <m/>
    <m/>
    <m/>
    <e v="#NUM!"/>
    <e v="#NUM!"/>
    <x v="0"/>
    <x v="0"/>
  </r>
  <r>
    <n v="362"/>
    <n v="1002573008"/>
    <n v="3"/>
    <x v="6"/>
    <n v="5"/>
    <s v="SBY UTARA"/>
    <s v="KENJERAN"/>
    <s v="KJR"/>
    <s v="REG"/>
    <s v="AO"/>
    <s v="NEW SALES"/>
    <s v="2P INET + VOICE"/>
    <s v="102 | FOLLOW UP COMPLETED"/>
    <s v="RBS-Regional 3"/>
    <d v="2026-09-05T12:20:57"/>
    <d v="2026-09-07T13:08:29"/>
    <n v="69384442"/>
    <n v="3135963059"/>
    <n v="152407282283"/>
    <s v="PT ABJAYA SEJAHTERA INDONESIA"/>
    <s v="ODP-MYR-FSA/19 FSA/D01/19.01"/>
    <s v="WO063614892"/>
    <m/>
    <m/>
    <m/>
    <n v="112.77624400000001"/>
    <n v="-7.2608175999999904"/>
    <s v="MD|MYDB-20260905268047|DN00001/MN00443|PT ABJAYA SEJAHTERA INDONESIA|085853530091"/>
    <s v="MYDIGIBIZPARTNER"/>
    <m/>
    <m/>
    <m/>
    <m/>
    <m/>
    <m/>
    <m/>
    <m/>
    <s v="Management Janji"/>
    <s v="2026-09-06 11:00:00 | Nama Pic : BP AHMAD No Hp Pic : 085853530091 Jam Pemasangan : 08:00 - 12.00 Tanggal Pemasangan : MINGGU 06 SEPTEMBER 2026 Info Tambahan : Hubungi pelanggan sebelum datang ke lokasi"/>
    <s v="FCC"/>
    <d v="2026-05-09T12:25:16"/>
    <d v="2026-09-06T11:00:00"/>
    <s v="Kendala Pelanggan"/>
    <s v="REVOKE"/>
    <s v="KENJERAN"/>
    <s v="NO ADDON"/>
    <m/>
    <s v="Follow Up Revoke Completed, New Order ID : SC1002574875"/>
    <s v="HSI Bisnis Basic Bundling Phone Promo 2026 PSB 70% - Free 800 Menit Promo - 50 Mbps"/>
    <s v="INDIBIZ"/>
    <m/>
    <m/>
    <d v="2026-09-06T11:00:00"/>
    <s v="2026-09-06 11:00:00 | Nama Pic : BP AHMAD No Hp Pic : 085853530091 Jam Pemasangan : 08:00 - 12.00 Tanggal Pemasangan : MINGGU 06 SEPTEMBER 2026 Info Tambahan : Hubungi pelanggan sebelum datang ke lokasi"/>
    <m/>
    <m/>
    <m/>
    <e v="#NUM!"/>
    <e v="#NUM!"/>
    <x v="0"/>
    <x v="22"/>
  </r>
  <r>
    <n v="363"/>
    <n v="1002573001"/>
    <n v="3"/>
    <x v="7"/>
    <n v="5"/>
    <s v="MATARAM"/>
    <s v="LOMBOK TIMUR UTARA"/>
    <s v="MBG"/>
    <s v="REG"/>
    <s v="AO"/>
    <s v="NEW SALES"/>
    <s v="1P INET"/>
    <s v="102 | FOLLOW UP COMPLETED"/>
    <s v="RBS-Regional 3"/>
    <d v="2026-09-05T12:17:56"/>
    <d v="2026-09-08T14:48:37"/>
    <n v="69384440"/>
    <m/>
    <n v="172620205088"/>
    <s v="kedai hernawati"/>
    <s v="ODP-MBG-FAL/05 FAL/D01/05.01"/>
    <s v="WO063614583"/>
    <m/>
    <m/>
    <m/>
    <n v="116.4112516"/>
    <n v="-8.6407761999999995"/>
    <s v="|MN00915|MYIA-056378138807/POI/baiq hernawati/081917703993/ochalinafrans@gmail.com"/>
    <s v="MYIB_ASSISTANT"/>
    <m/>
    <m/>
    <m/>
    <m/>
    <m/>
    <m/>
    <m/>
    <m/>
    <s v="Management Janji"/>
    <s v="2026-09-06 13:00:00 | Tanggal pemasangan : 06 SEPTEMBER JULI 2026 Jam pemasangan : pagi/siang Info Tambahan : Hubungi pelanggan dulu sebelum ke lokasi terima kasih"/>
    <s v="FCC"/>
    <d v="2026-05-09T12:25:16"/>
    <d v="2026-09-06T13:00:00"/>
    <m/>
    <s v="REVOKE"/>
    <s v="LOMBOK TIMUR"/>
    <s v="NO ADDON"/>
    <m/>
    <s v="Follow Up Revoke Completed, New Order ID : SC1002577234"/>
    <s v="HSI Bisnis Promo HUT RI PSB 70% - 50 Mbps"/>
    <s v="INDIBIZ"/>
    <m/>
    <m/>
    <d v="2026-09-06T13:00:00"/>
    <s v="2026-09-06 13:00:00 | Tanggal pemasangan : 06 SEPTEMBER JULI 2026 Jam pemasangan : pagi/siang Info Tambahan : Hubungi pelanggan dulu sebelum ke lokasi terima kasih"/>
    <m/>
    <m/>
    <m/>
    <e v="#NUM!"/>
    <e v="#NUM!"/>
    <x v="0"/>
    <x v="20"/>
  </r>
  <r>
    <n v="364"/>
    <n v="1002571893"/>
    <n v="3"/>
    <x v="5"/>
    <n v="4"/>
    <s v="PEKALONGAN"/>
    <s v="PEKALONGAN"/>
    <s v="KJE"/>
    <s v="REG"/>
    <s v="AO"/>
    <s v="NEW SALES"/>
    <m/>
    <s v="102 | FOLLOW UP COMPLETED"/>
    <s v="RBS-Regional 3"/>
    <d v="2026-09-04T14:32:19"/>
    <d v="2026-09-09T14:12:22"/>
    <n v="69383960"/>
    <m/>
    <n v="146219104126"/>
    <s v="SMK MUHAMMADIYAH KARANGANYAR"/>
    <s v="ODP-KJE-FB/114"/>
    <s v="WO063792031"/>
    <m/>
    <m/>
    <m/>
    <n v="109.607955632917"/>
    <n v="-7.03260874927897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No Hp Pic : 085786699300 Jam Pemasangan : 08:00 - 12.00 Tanggal Pemasangan : SELASA 08 SEPTEMBER 2026 Info Tambahan : Hubungi pelanggan sebelum datang ke lokasi|40000798|MYDITA"/>
    <s v="FCC"/>
    <d v="2026-04-09T14:40:04"/>
    <d v="2026-09-09T08:00:00"/>
    <s v="Kendala Teknik"/>
    <s v="REVOKE"/>
    <s v="KAJEN"/>
    <s v="NO ADDON"/>
    <m/>
    <s v="Follow Up Revoke Completed, New Order ID : SC100257892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08:00:00"/>
    <s v="2026-09-09 08:00:00|Nama Pic : BP FERI No Hp Pic : 085786699300 Jam Pemasangan : 08:00 - 12.00 Tanggal Pemasangan : SELASA 08 SEPTEMBER 2026 Info Tambahan : Hubungi pelanggan sebelum datang ke lokasi|40000798|MYDITA"/>
    <m/>
    <m/>
    <m/>
    <e v="#NUM!"/>
    <e v="#NUM!"/>
    <x v="0"/>
    <x v="0"/>
  </r>
  <r>
    <n v="365"/>
    <n v="1002571419"/>
    <n v="3"/>
    <x v="7"/>
    <n v="5"/>
    <s v="MATARAM"/>
    <s v="BIMA"/>
    <s v="BIM"/>
    <s v="REG"/>
    <s v="AO"/>
    <s v="NEW SALES"/>
    <s v="1P INET"/>
    <s v="102 | FOLLOW UP COMPLETED"/>
    <s v="RBS-Regional 3"/>
    <d v="2026-09-04T11:53:57"/>
    <d v="2026-09-07T13:30:19"/>
    <n v="69383793"/>
    <m/>
    <n v="172616802082"/>
    <s v="toko lila"/>
    <s v="ODP-BIM-FAA/130 FAA/D07/130.01"/>
    <s v="WO063529992"/>
    <m/>
    <m/>
    <m/>
    <n v="118.74912187456999"/>
    <n v="-8.4652513994692793"/>
    <s v="MD|MYDB-20260904267986|SC00001/MC00127|toko lila|085237306870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4-09T11:55:07"/>
    <d v="2026-09-05T08:00:00"/>
    <m/>
    <s v="REVOKE"/>
    <s v="X"/>
    <s v="NETMONK"/>
    <m/>
    <s v="Follow Up Revoke Completed, New Order ID : SC1002574956"/>
    <s v="HSI Bisnis Bundling Netmonk PSB 70% - 2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  <x v="24"/>
  </r>
  <r>
    <n v="366"/>
    <n v="1002571407"/>
    <n v="3"/>
    <x v="6"/>
    <n v="5"/>
    <s v="SBY UTARA"/>
    <s v="MANYAR"/>
    <s v="MGO"/>
    <s v="REG"/>
    <s v="AO"/>
    <s v="NEW SALES"/>
    <m/>
    <s v="102 | FOLLOW UP COMPLETED"/>
    <s v="RBS-Regional 3"/>
    <d v="2026-09-04T11:43:31"/>
    <d v="2026-09-10T10:31:49"/>
    <n v="69383809"/>
    <m/>
    <n v="152413167965"/>
    <s v="PLAYLAND BG JUNCTION L2"/>
    <s v="ODP-MGO-FHA/08"/>
    <s v="WO063535227"/>
    <m/>
    <m/>
    <m/>
    <n v="112.733414461981"/>
    <n v="-7.2549290653071496"/>
    <s v="AMRBS;940137;AM;ISTIHAMIN FITRI;RBS-3;SURAMADU;PSB;andry wijaya;081703894585;tonienoval031@gmail.com;HSI Bisnis Promo HUT Telkom (1:1) 150 Mbps (Rp 620.000) PSB Rp 150.000;TONIE NOVAL BILLHAQQI;https://maps.app.goo.gl/3rF7XqspoVspZ7w8A"/>
    <s v="Account Manager"/>
    <m/>
    <m/>
    <m/>
    <m/>
    <m/>
    <m/>
    <m/>
    <m/>
    <s v="Management Janji"/>
    <s v="2026-09-05 11:00:00|Tanggal pemasangan : 05/09/2026 Jam pemasangan : siang Info Tambahan : Hubungi pelanggan dulu sebelum ke lokasi terima kasih.|40941148|MYDITA"/>
    <s v="FCC"/>
    <d v="2026-04-09T11:55:07"/>
    <d v="2026-09-05T11:00:00"/>
    <s v="Kendala Pelanggan"/>
    <s v="REVOKE"/>
    <s v="MERGOYOSO"/>
    <s v="NO ADDON"/>
    <m/>
    <s v="Follow Up Revoke Completed, New Order ID : SC100258021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11:00:00"/>
    <s v="2026-09-05 11:00:00|Tanggal pemasangan : 05/09/2026 Jam pemasangan : siang Info Tambahan : Hubungi pelanggan dulu sebelum ke lokasi terima kasih.|40941148|MYDITA"/>
    <m/>
    <m/>
    <m/>
    <e v="#NUM!"/>
    <e v="#NUM!"/>
    <x v="0"/>
    <x v="8"/>
  </r>
  <r>
    <n v="367"/>
    <n v="1002571246"/>
    <n v="3"/>
    <x v="6"/>
    <n v="5"/>
    <s v="MADURA"/>
    <s v="PAMEKASAN"/>
    <s v="SMP"/>
    <s v="REG"/>
    <s v="AO"/>
    <s v="NEW SALES"/>
    <m/>
    <s v="102 | FOLLOW UP COMPLETED"/>
    <s v="RBS-Regional 3"/>
    <d v="2026-09-04T10:54:45"/>
    <d v="2026-09-06T16:11:35"/>
    <n v="69383723"/>
    <m/>
    <n v="152431232551"/>
    <s v="TOKO DAVID 66"/>
    <s v="ODP-SMP-FN/22"/>
    <s v="WO063546225"/>
    <m/>
    <m/>
    <m/>
    <n v="113.802287578582"/>
    <n v="-6.9673231253423298"/>
    <s v="|MN00213|/TOKO DAVID 66/087774586719/anaksoleh22@gmail.com/HSI Bisnis + Netmonk Promo 2026 100 Mbps (Rp 591.100) PSB 150.000/Moh David/-6.967328,113.8025415"/>
    <s v="Sales Force DBS"/>
    <m/>
    <m/>
    <m/>
    <m/>
    <m/>
    <m/>
    <m/>
    <m/>
    <s v="Management Janji"/>
    <s v="2026-09-05 11:00:00|Tanggal pemasangan : 05/09/2026 Jam pemasangan : siang Info Tambahan : Hubungi pelanggan dulu sebelum ke lokasi terima kasih.|40941148|MYDITA"/>
    <s v="FCC"/>
    <d v="2026-04-09T11:10:09"/>
    <d v="2026-09-05T11:00:00"/>
    <s v="Kendala Pelanggan"/>
    <s v="REVOKE"/>
    <s v="X"/>
    <s v="NETMONK"/>
    <m/>
    <s v="Follow Up Revoke Completed, New Order ID : SC100257368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1:00:00"/>
    <s v="2026-09-05 11:00:00|Tanggal pemasangan : 05/09/2026 Jam pemasangan : siang Info Tambahan : Hubungi pelanggan dulu sebelum ke lokasi terima kasih.|40941148|MYDITA"/>
    <m/>
    <m/>
    <m/>
    <e v="#NUM!"/>
    <e v="#NUM!"/>
    <x v="0"/>
    <x v="10"/>
  </r>
  <r>
    <n v="368"/>
    <n v="1002571923"/>
    <n v="3"/>
    <x v="3"/>
    <n v="4"/>
    <s v="YOGYAKARTA"/>
    <s v="SLEMAN"/>
    <s v="GOD"/>
    <s v="REG"/>
    <s v="AO"/>
    <s v="NEW SALES"/>
    <s v="2P INET + VOICE"/>
    <s v="102 | FOLLOW UP COMPLETED"/>
    <s v="RBS-Regional 3"/>
    <d v="2026-09-04T14:35:58"/>
    <d v="2026-09-07T13:36:58"/>
    <n v="69383976"/>
    <n v="2745043043"/>
    <n v="146136130060"/>
    <s v="PT WARNA ABADI MITRA BERSAMA"/>
    <s v="ODP-GOD-FBN/041 FBN/D02/041.01"/>
    <s v="WO063548127"/>
    <m/>
    <m/>
    <m/>
    <n v="110.28434300000001"/>
    <n v="-7.80952"/>
    <s v="|MN02587|MYIA-062427036174/POI/Safari/0882005672340/admaerfita@gmail.com"/>
    <s v="MYIB_ASSISTANT"/>
    <m/>
    <m/>
    <m/>
    <m/>
    <m/>
    <m/>
    <m/>
    <m/>
    <s v="Management Janji"/>
    <s v="2026-09-06 13:00:00 | Nama : BP NUR ROHADI  No Hp : 0882005672340 No Alt :  Tgl Pemasangan : 05 September 2026 Interval : PAGI  Note : Hubungi pelanggan terlebih dahulu"/>
    <s v="FCC"/>
    <d v="2026-04-09T14:40:04"/>
    <d v="2026-09-06T13:00:00"/>
    <s v="Kendala Pelanggan"/>
    <s v="REVOKE"/>
    <s v="X"/>
    <s v="NO ADDON"/>
    <m/>
    <s v="Follow Up Revoke Completed, New Order ID : SC1002574994"/>
    <s v="HSI Bisnis Bundling Phone PSB 70% - Free 800 Menit - 50 Mbps"/>
    <s v="INDIBIZ"/>
    <m/>
    <m/>
    <d v="2026-09-06T13:00:00"/>
    <s v="2026-09-06 13:00:00 | Nama : BP NUR ROHADI  No Hp : 0882005672340 No Alt :  Tgl Pemasangan : 05 September 2026 Interval : PAGI  Note : Hubungi pelanggan terlebih dahulu"/>
    <m/>
    <m/>
    <m/>
    <e v="#NUM!"/>
    <e v="#NUM!"/>
    <x v="0"/>
    <x v="0"/>
  </r>
  <r>
    <n v="369"/>
    <n v="1002571992"/>
    <n v="3"/>
    <x v="6"/>
    <n v="5"/>
    <s v="MADURA"/>
    <s v="BANGKALAN"/>
    <s v="KPP"/>
    <s v="REG"/>
    <s v="AO"/>
    <s v="NEW SALES"/>
    <s v="1P INET"/>
    <s v="102 | FOLLOW UP COMPLETED"/>
    <s v="RBS-Regional 3"/>
    <d v="2026-09-04T14:50:58"/>
    <d v="2026-09-06T14:00:13"/>
    <n v="69384006"/>
    <m/>
    <n v="152437905745"/>
    <s v="Toko Samsul Arifin"/>
    <s v="ODP-KPP-FH/38 FH/D04/38.01"/>
    <s v="WO063549956"/>
    <m/>
    <m/>
    <m/>
    <n v="113.42439115047399"/>
    <n v="-6.9057959769070596"/>
    <s v="MD|MYDB-20260904268017|DN00001/MN00572|Toko Samsul Arifin|081937568111"/>
    <s v="MYDIGIBIZPARTNER"/>
    <m/>
    <m/>
    <m/>
    <m/>
    <m/>
    <m/>
    <m/>
    <m/>
    <s v="Management Janji"/>
    <s v="2026-09-05 11:00:00 | Waktu pemasnagan : 05 September 2026 Jam pemasangan : 08.00 - 12.00 Mohon hubungi pelanggan sebelum ke lokasi  Terima kasih"/>
    <s v="FCC"/>
    <d v="2026-04-09T14:55:04"/>
    <d v="2026-09-05T11:00:00"/>
    <m/>
    <s v="REVOKE"/>
    <s v="X"/>
    <s v="NETMONK"/>
    <m/>
    <s v="Follow Up Revoke Completed, New Order ID : SC1002573613"/>
    <s v="HSI Bisnis Bundling Netmonk Promo 2026 PSB 70% - 75 Mbps"/>
    <s v="INDIBIZ"/>
    <m/>
    <m/>
    <d v="2026-09-05T11:00:00"/>
    <s v="2026-09-05 11:00:00 | Waktu pemasnagan : 05 September 2026 Jam pemasangan : 08.00 - 12.00 Mohon hubungi pelanggan sebelum ke lokasi  Terima kasih"/>
    <m/>
    <m/>
    <m/>
    <e v="#NUM!"/>
    <e v="#NUM!"/>
    <x v="0"/>
    <x v="10"/>
  </r>
  <r>
    <n v="370"/>
    <n v="1002572066"/>
    <n v="3"/>
    <x v="3"/>
    <n v="4"/>
    <s v="PURWOKERTO"/>
    <s v="PURWOKERTO"/>
    <s v="PWT"/>
    <s v="REG"/>
    <s v="AO"/>
    <s v="NEW SALES"/>
    <s v="1P INET"/>
    <s v="102 | FOLLOW UP COMPLETED"/>
    <s v="RBS-Regional 3"/>
    <d v="2026-09-04T15:06:56"/>
    <d v="2026-09-07T16:02:37"/>
    <n v="69384026"/>
    <m/>
    <n v="146303629037"/>
    <s v="NYEBLAKIEN PURWOKERTO"/>
    <s v="ODP-PWT-FH/043 FH/D03/043.01"/>
    <s v="WO063552074"/>
    <m/>
    <m/>
    <m/>
    <n v="109.2692141"/>
    <n v="-7.4141935999999999"/>
    <s v="|MC00213|MYIA-034019320692/POI/IAN FELIK ADIPRAMANA/082329127657/ianfelik@gmail.com"/>
    <s v="MYIB_ASSISTANT"/>
    <m/>
    <m/>
    <m/>
    <m/>
    <m/>
    <m/>
    <m/>
    <m/>
    <s v="Management Janji"/>
    <s v="2026-09-05 13:00:00 | Tanggal pemasangan : 05 SEPTEMBER JULI 2026 Jam pemasangan : pagi/siang Info Tambahan : Hubungi pelanggan dulu sebelum ke lokasi terima kasih"/>
    <s v="FCC"/>
    <d v="2026-04-09T15:10:08"/>
    <d v="2026-09-05T13:00:00"/>
    <m/>
    <s v="REVOKE"/>
    <s v="X"/>
    <s v="NO ADDON"/>
    <m/>
    <s v="Follow Up Revoke Completed, New Order ID : SC1002575629"/>
    <s v="HSI Bisnis Basic Promo HUT RI PSB 70% - 50 Mbps"/>
    <s v="INDIBIZ"/>
    <m/>
    <m/>
    <d v="2026-09-05T13:00:00"/>
    <s v="2026-09-05 13:00:00 | Tanggal pemasangan : 05 SEPTEMBER JULI 2026 Jam pemasangan : pagi/siang Info Tambahan : Hubungi pelanggan dulu sebelum ke lokasi terima kasih"/>
    <m/>
    <m/>
    <m/>
    <e v="#NUM!"/>
    <e v="#NUM!"/>
    <x v="0"/>
    <x v="0"/>
  </r>
  <r>
    <n v="371"/>
    <n v="1002572062"/>
    <n v="3"/>
    <x v="5"/>
    <n v="4"/>
    <s v="PEKALONGAN"/>
    <s v="BREBES"/>
    <s v="KTM"/>
    <s v="REG"/>
    <s v="AO"/>
    <s v="NEW SALES"/>
    <m/>
    <s v="102 | FOLLOW UP COMPLETED"/>
    <s v="RBS-Regional 3"/>
    <d v="2026-09-04T15:06:52"/>
    <d v="2026-09-05T13:04:01"/>
    <n v="69384017"/>
    <m/>
    <n v="142214107379"/>
    <s v="SMP NEGERI 2 BANJARHARJO"/>
    <s v="ODP-KTM-FG/044"/>
    <s v="WO063568144"/>
    <m/>
    <m/>
    <m/>
    <n v="108.85626019999999"/>
    <n v="-6.9894150000000002"/>
    <s v="AMRBS;403095;REG3;BAYU;085100296564;HSI 1S 50MB;439k;PIC 085742440004;pujiarisandi7@gmail.com"/>
    <s v="Account Manager"/>
    <m/>
    <m/>
    <m/>
    <m/>
    <m/>
    <m/>
    <m/>
    <m/>
    <s v="Management Janji"/>
    <s v="2026-09-05 13:00:00|Waktu pemasnagan : 05 September 2026 Jam pemasangan : 08.00 - 12.00 Mohon hubungi pelanggan sebelum ke lokasi  Terima kasih|40971401|MYDITA"/>
    <s v="FCC"/>
    <d v="2026-04-09T15:10:08"/>
    <d v="2026-09-05T13:00:00"/>
    <s v="Kendala Teknik"/>
    <s v="REVOKE"/>
    <s v="KETANGGUNGAN"/>
    <s v="NO ADDON"/>
    <m/>
    <s v="Follow Up Revoke Completed, New Order ID : SC1002573046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5T13:00:00"/>
    <s v="2026-09-05 13:00:00|Waktu pemasnagan : 05 September 2026 Jam pemasangan : 08.00 - 12.00 Mohon hubungi pelanggan sebelum ke lokasi  Terima kasih|40971401|MYDITA"/>
    <m/>
    <m/>
    <m/>
    <e v="#NUM!"/>
    <e v="#NUM!"/>
    <x v="0"/>
    <x v="0"/>
  </r>
  <r>
    <n v="372"/>
    <n v="1002571816"/>
    <n v="3"/>
    <x v="5"/>
    <n v="4"/>
    <s v="PEKALONGAN"/>
    <s v="PEKALONGAN"/>
    <s v="KJE"/>
    <s v="REG"/>
    <s v="AO"/>
    <s v="NEW SALES"/>
    <m/>
    <s v="102 | FOLLOW UP COMPLETED"/>
    <s v="RBS-Regional 3"/>
    <d v="2026-09-04T14:18:11"/>
    <d v="2026-09-09T14:06:44"/>
    <n v="69383923"/>
    <m/>
    <n v="146219104077"/>
    <s v="SMK MUHAMMADIYAH KARANGANYAR"/>
    <s v="ODP-KJE-FB/114"/>
    <s v="WO063792079"/>
    <m/>
    <m/>
    <m/>
    <n v="109.607962691707"/>
    <n v="-7.0326201063123497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No Hp Pic : 085786699300 Jam Pemasangan : 08:00 - 12.00 Tanggal Pemasangan : SELASA 08 SEPTEMBER 2026 Info Tambahan : Hubungi pelanggan sebelum datang ke lokasi|40000798|MYDITA"/>
    <s v="FCC"/>
    <d v="2026-04-09T14:25:04"/>
    <d v="2026-09-09T08:00:00"/>
    <s v="Kendala Teknik"/>
    <s v="REVOKE"/>
    <s v="KAJEN"/>
    <s v="NO ADDON"/>
    <m/>
    <s v="Follow Up Revoke Completed, New Order ID : SC100257890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8:00:00"/>
    <s v="2026-09-09 08:00:00|Nama Pic : BP FERI No Hp Pic : 085786699300 Jam Pemasangan : 08:00 - 12.00 Tanggal Pemasangan : SELASA 08 SEPTEMBER 2026 Info Tambahan : Hubungi pelanggan sebelum datang ke lokasi|40000798|MYDITA"/>
    <m/>
    <m/>
    <m/>
    <e v="#NUM!"/>
    <e v="#NUM!"/>
    <x v="0"/>
    <x v="0"/>
  </r>
  <r>
    <n v="373"/>
    <n v="1002571187"/>
    <n v="3"/>
    <x v="6"/>
    <n v="5"/>
    <s v="SBY SELATAN"/>
    <s v="KETINTANG"/>
    <s v="IJK"/>
    <s v="REG"/>
    <s v="AO"/>
    <s v="NEW SALES"/>
    <s v="1P INET"/>
    <s v="102 | FOLLOW UP COMPLETED"/>
    <s v="RBS-Regional 3"/>
    <d v="2026-09-04T10:35:56"/>
    <d v="2026-09-05T14:14:59"/>
    <n v="69383708"/>
    <m/>
    <n v="152306253343"/>
    <s v="PT. SURABAYA SUKSES NUSANTARA"/>
    <s v="ODP-IJK-FRD/02 FRD/D02/02.01"/>
    <s v="WO063521052"/>
    <m/>
    <m/>
    <m/>
    <n v="112.7322047"/>
    <n v="-7.3199858999999998"/>
    <s v="|MN02749|MYIA-063440500248/POI/Abdul Aziz/085731916392/abdulazizbjg84@gmail.com"/>
    <s v="MYIB_ASSISTANT"/>
    <m/>
    <m/>
    <m/>
    <m/>
    <m/>
    <m/>
    <m/>
    <m/>
    <s v="Management Janji"/>
    <s v="2026-09-05 08:00:00 | Jam pemasangan : 08.00 - 12.00 Waktu pemasangan : 4 September 2026 Info Tabaha : Hubungi pelanggan dulu sebelum ke lokasi terimakasih "/>
    <s v="FCC"/>
    <d v="2026-04-09T10:40:07"/>
    <d v="2026-09-05T08:00:00"/>
    <s v="Kendala Pelanggan"/>
    <s v="REVOKE"/>
    <s v="WARU INJOKO"/>
    <s v="NO ADDON"/>
    <m/>
    <s v="Follow Up Revoke Completed, New Order ID : SC1002573165"/>
    <s v="HSI Bisnis Promo HUT RI PSB 70% - 50 Mbps"/>
    <s v="INDIBIZ"/>
    <m/>
    <m/>
    <d v="2026-09-05T08:00:00"/>
    <s v="2026-09-05 08:00:00 | Jam pemasangan : 08.00 - 12.00 Waktu pemasangan : 4 September 2026 Info Tabaha : Hubungi pelanggan dulu sebelum ke lokasi terimakasih "/>
    <m/>
    <m/>
    <m/>
    <e v="#NUM!"/>
    <e v="#NUM!"/>
    <x v="0"/>
    <x v="8"/>
  </r>
  <r>
    <n v="374"/>
    <n v="1002571152"/>
    <n v="3"/>
    <x v="3"/>
    <n v="4"/>
    <s v="PURWOKERTO"/>
    <s v="PURBALINGGA"/>
    <s v="BBT"/>
    <s v="REG"/>
    <s v="AO"/>
    <s v="NEW SALES"/>
    <s v="1P INET"/>
    <s v="102 | FOLLOW UP COMPLETED"/>
    <s v="RBS-Regional 3"/>
    <d v="2026-09-04T10:26:56"/>
    <d v="2026-09-05T14:04:06"/>
    <n v="69383700"/>
    <m/>
    <n v="146394106359"/>
    <s v="PEMERINTAH DESA PALUMBUNGAN"/>
    <s v="ODP-BBT-FD/079 FD/D07/079.01"/>
    <s v="WO063520047"/>
    <m/>
    <m/>
    <m/>
    <n v="109.36499499999999"/>
    <n v="-7.2734329999999998"/>
    <s v="|MN02834|MYIA-066381033060/POI/NUR KARTIKA RAHMAWATI/081225184265/pemdespalumbungan14@gmail.com"/>
    <s v="MYIB_ASSISTANT"/>
    <m/>
    <m/>
    <m/>
    <m/>
    <m/>
    <m/>
    <m/>
    <m/>
    <s v="Management Janji"/>
    <s v="2026-09-05 08:00:00 | Nama Pic : bp abduh  No Hp Pic : 081225184265 No alt : - Jam Pemasangan : pagi  Tanggal Pemasangan : 5 September 2026"/>
    <s v="FCC"/>
    <d v="2026-04-09T10:40:07"/>
    <d v="2026-09-05T08:00:00"/>
    <s v="Kendala Teknik"/>
    <s v="REVOKE"/>
    <s v="BOBOTSARI"/>
    <s v="NO ADDON"/>
    <m/>
    <s v="Follow Up Revoke Completed, New Order ID : SC1002573146"/>
    <s v="HSI Bisnis Promo HUT RI PSB 70% - 50 Mbps"/>
    <s v="INDIBIZ"/>
    <m/>
    <m/>
    <d v="2026-09-05T08:00:00"/>
    <s v="2026-09-05 08:00:00 | Nama Pic : bp abduh  No Hp Pic : 081225184265 No alt : - Jam Pemasangan : pagi  Tanggal Pemasangan : 5 September 2026"/>
    <m/>
    <m/>
    <m/>
    <e v="#NUM!"/>
    <e v="#NUM!"/>
    <x v="0"/>
    <x v="0"/>
  </r>
  <r>
    <n v="375"/>
    <n v="1002572453"/>
    <n v="3"/>
    <x v="2"/>
    <n v="5"/>
    <s v="MALANG"/>
    <s v="BATU"/>
    <s v="KPO"/>
    <s v="REG"/>
    <s v="AO"/>
    <s v="NEW SALES"/>
    <s v="1P INET"/>
    <s v="102 | FOLLOW UP COMPLETED"/>
    <s v="RBS-Regional 3"/>
    <d v="2026-09-04T16:35:56"/>
    <d v="2026-09-07T13:19:22"/>
    <n v="69384153"/>
    <m/>
    <n v="152711247545"/>
    <s v="Happy Cendrawasih"/>
    <s v="ODP-KPO-FBE/34"/>
    <s v="WO063565587"/>
    <m/>
    <m/>
    <m/>
    <n v="112.585240602493"/>
    <n v="-7.9142729591032603"/>
    <s v="MD|MYDB-20260901267744|SC20017/MC20200|Happy Cendrawasih|082264981491"/>
    <s v="MYDIGIBIZPARTNER"/>
    <m/>
    <m/>
    <m/>
    <m/>
    <m/>
    <m/>
    <m/>
    <m/>
    <s v="Management Janji"/>
    <s v="2026-09-05 13:00:00 | Jam pemasangan : 08.00 - 12.00 Waktu pemasangan : 4 September 2026 Info Tabaha : Hubungi pelanggan dulu sebelum ke lokasi terimakasih "/>
    <s v="FCC"/>
    <d v="2026-04-09T16:39:57"/>
    <d v="2026-09-05T13:00:00"/>
    <s v="Kendala Lainnya"/>
    <s v="REVOKE"/>
    <s v="KARANGPLOSO"/>
    <s v="NO ADDON"/>
    <m/>
    <s v="Follow Up Revoke Completed, New Order ID : SC1002574910"/>
    <s v="HSI Bisnis Promo HUT RI PSB 70% - 50 Mbps"/>
    <s v="INDIBIZ"/>
    <m/>
    <m/>
    <d v="2026-09-05T13:00:00"/>
    <s v="2026-09-05 13:00:00 | Jam pemasangan : 08.00 - 12.00 Waktu pemasangan : 4 September 2026 Info Tabaha : Hubungi pelanggan dulu sebelum ke lokasi terimakasih "/>
    <m/>
    <m/>
    <m/>
    <e v="#NUM!"/>
    <e v="#NUM!"/>
    <x v="0"/>
    <x v="30"/>
  </r>
  <r>
    <n v="376"/>
    <n v="1002572417"/>
    <n v="3"/>
    <x v="5"/>
    <n v="4"/>
    <s v="PEKALONGAN"/>
    <s v="BREBES"/>
    <s v="KTM"/>
    <s v="REG"/>
    <s v="AO"/>
    <s v="NEW SALES"/>
    <s v="1P INET"/>
    <s v="102 | FOLLOW UP COMPLETED"/>
    <s v="RBS-Regional 3"/>
    <d v="2026-09-04T16:27:57"/>
    <d v="2026-09-07T13:08:45"/>
    <n v="69384143"/>
    <m/>
    <n v="142214107529"/>
    <s v="MI TAMIRUL WATHON 01"/>
    <s v="ODP-KTM-FE/057 FE/D05/057.01"/>
    <s v="WO063564734"/>
    <m/>
    <m/>
    <m/>
    <n v="108.946590051054"/>
    <n v="-6.9699888479938901"/>
    <s v="MD|MYDB-20260904268011|DB10005/MB10113|MI TAMIRUL WATHON 01|081327138257"/>
    <s v="MYDIGIBIZPARTNER"/>
    <m/>
    <m/>
    <m/>
    <m/>
    <m/>
    <m/>
    <m/>
    <m/>
    <s v="Management Janji"/>
    <s v="2026-09-05 13:00:00 | Waktu pemasnagan : 05 September 2026 Jam pemasangan : 13.00 Mohon hubungi pelanggan sebelum ke lokasi  Terima kasih"/>
    <s v="FCC"/>
    <d v="2026-04-09T16:39:57"/>
    <d v="2026-09-05T13:00:00"/>
    <s v="Kendala Teknik"/>
    <s v="REVOKE"/>
    <s v="KETANGGUNGAN"/>
    <s v="NO ADDON"/>
    <m/>
    <s v="Follow Up Revoke Completed, New Order ID : SC1002574880"/>
    <s v="HSI Bisnis Khusus Winback PSB 70% - 300 Mbps"/>
    <s v="INDIBIZ"/>
    <m/>
    <m/>
    <d v="2026-09-05T13:00:00"/>
    <s v="2026-09-05 13:00:00 | Waktu pemasnagan : 05 September 2026 Jam pemasangan : 13.00 Mohon hubungi pelanggan sebelum ke lokasi  Terima kasih"/>
    <m/>
    <m/>
    <m/>
    <e v="#NUM!"/>
    <e v="#NUM!"/>
    <x v="0"/>
    <x v="0"/>
  </r>
  <r>
    <n v="377"/>
    <n v="1002572694"/>
    <n v="3"/>
    <x v="5"/>
    <n v="4"/>
    <s v="PEKALONGAN"/>
    <s v="BREBES"/>
    <s v="BMU"/>
    <s v="REG"/>
    <s v="AO"/>
    <s v="NEW SALES"/>
    <s v="1P INET"/>
    <s v="102 | FOLLOW UP COMPLETED"/>
    <s v="RBS-Regional 3"/>
    <d v="2026-09-04T19:41:57"/>
    <d v="2026-09-07T12:01:20"/>
    <n v="69384257"/>
    <m/>
    <n v="146281108910"/>
    <s v="SPPG KARANGJONGKENG"/>
    <s v="ODP-BMU-FZ/008 FZ/D02/008.01"/>
    <s v="WO063580861"/>
    <m/>
    <m/>
    <m/>
    <n v="109.015117"/>
    <n v="-7.1685239999999997"/>
    <s v="|MN00292|MYIA-094315604569/POI/WAFIK HIDAYAT /085225856955/sppgdesakarangjongkeng@gmail.com"/>
    <s v="MYIB_ASSISTANT"/>
    <m/>
    <m/>
    <m/>
    <m/>
    <m/>
    <m/>
    <m/>
    <m/>
    <s v="Management Janji"/>
    <s v="2026-09-06 08:00:00 | Waktu pemasnagan : 05 September 2026 Jam pemasangan : 08.00 - 12.00 Mohon hubungi pelanggan sebelum ke lokasi  Terima kasih"/>
    <s v="FCC"/>
    <d v="2026-04-09T19:55:16"/>
    <d v="2026-09-06T08:00:00"/>
    <s v="Kendala Teknik"/>
    <s v="REVOKE"/>
    <s v="BUMIAYU"/>
    <s v="NO ADDON"/>
    <m/>
    <s v="Follow Up Revoke Completed, New Order ID : SC1002574733"/>
    <s v="HSI Bisnis Promo HUT RI PSB 70% - 75 Mbps"/>
    <s v="INDIBIZ"/>
    <m/>
    <m/>
    <d v="2026-09-06T08:00:00"/>
    <s v="2026-09-06 08:00:00 | Waktu pemasnagan : 05 September 2026 Jam pemasangan : 08.00 - 12.00 Mohon hubungi pelanggan sebelum ke lokasi  Terima kasih"/>
    <m/>
    <m/>
    <m/>
    <e v="#NUM!"/>
    <e v="#NUM!"/>
    <x v="0"/>
    <x v="0"/>
  </r>
  <r>
    <n v="378"/>
    <n v="1002572661"/>
    <n v="3"/>
    <x v="2"/>
    <n v="5"/>
    <s v="MALANG"/>
    <s v="BATU"/>
    <s v="KPO"/>
    <s v="REG"/>
    <s v="AO"/>
    <s v="NEW SALES"/>
    <s v="1P INET"/>
    <s v="102 | FOLLOW UP COMPLETED"/>
    <s v="RBS-Regional 3"/>
    <d v="2026-09-04T18:59:56"/>
    <d v="2026-09-07T13:29:47"/>
    <n v="69384247"/>
    <m/>
    <n v="152711247550"/>
    <s v="CV INALAB UTAMA"/>
    <s v="ODP-KPO-FBD/15 FBD/D05/15.01"/>
    <s v="WO063578394"/>
    <m/>
    <m/>
    <m/>
    <n v="112.5752007"/>
    <n v="-7.9220081999999996"/>
    <s v="MD|MYDB-20260831267663|DN00001/MN00968|CV INALAB UTAMA|082311522071"/>
    <s v="MYDIGIBIZPARTNER"/>
    <m/>
    <m/>
    <m/>
    <m/>
    <m/>
    <m/>
    <m/>
    <m/>
    <s v="Management Janji"/>
    <s v="2026-09-06 13:00:00 | Tanggal pemasangan : 06/09/2026 Jam pemasangan : siang Info Tambahan : Hubungi pelanggan dulu sebelum ke lokasi terima kasih."/>
    <s v="FCC"/>
    <d v="2026-04-09T19:09:53"/>
    <d v="2026-09-06T13:00:00"/>
    <s v="Kendala Lainnya"/>
    <s v="REVOKE"/>
    <s v="KARANGPLOSO"/>
    <s v="NO ADDON"/>
    <m/>
    <s v="Follow Up Revoke Completed, New Order ID : SC1002574955"/>
    <s v="HSI Bisnis Promo HUT RI PSB 70% - 100 Mbps Dual Band"/>
    <s v="INDIBIZ"/>
    <m/>
    <m/>
    <d v="2026-09-06T13:00:00"/>
    <s v="2026-09-06 13:00:00 | Tanggal pemasangan : 06/09/2026 Jam pemasangan : siang Info Tambahan : Hubungi pelanggan dulu sebelum ke lokasi terima kasih."/>
    <m/>
    <m/>
    <m/>
    <e v="#NUM!"/>
    <e v="#NUM!"/>
    <x v="0"/>
    <x v="30"/>
  </r>
  <r>
    <n v="379"/>
    <n v="1002572265"/>
    <n v="3"/>
    <x v="5"/>
    <n v="4"/>
    <s v="PEKALONGAN"/>
    <s v="BREBES"/>
    <s v="KTM"/>
    <s v="REG"/>
    <s v="AO"/>
    <s v="NEW SALES"/>
    <m/>
    <s v="102 | FOLLOW UP COMPLETED"/>
    <s v="RBS-Regional 3"/>
    <d v="2026-09-04T15:57:16"/>
    <d v="2026-09-08T13:37:44"/>
    <n v="69384084"/>
    <m/>
    <n v="142214107528"/>
    <s v="SMP NEGERI 2 BANJARHARJO"/>
    <s v="ODP-KTM-FG/005"/>
    <s v="WO063568615"/>
    <m/>
    <m/>
    <m/>
    <n v="108.85626019999999"/>
    <n v="-6.9894150000000002"/>
    <s v="AMRBS;403095;REG3;BAYU;085100296564;HSI 1S 200MB;790k;PIC PUJI 085742440004;pujiarisandi7@gmail.com"/>
    <s v="Account Manager"/>
    <m/>
    <m/>
    <m/>
    <m/>
    <m/>
    <m/>
    <m/>
    <m/>
    <s v="Management Janji"/>
    <s v="2026-09-07 13:00:00|Waktu pemasnagan : 07 September 2026 Jam pemasangan : 08.00 - 12.00 Mohon hubungi pelanggan sebelum ke lokasi  Terima kasih|40971401|MYDITA"/>
    <s v="FCC"/>
    <d v="2026-04-09T16:10:02"/>
    <d v="2026-09-07T13:00:00"/>
    <m/>
    <s v="REVOKE"/>
    <s v="KETANGGUNGAN"/>
    <s v="NO ADDON"/>
    <m/>
    <s v="Follow Up Revoke Completed, New Order ID : SC1002576984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13:00:00"/>
    <s v="2026-09-07 13:00:00|Waktu pemasnagan : 07 September 2026 Jam pemasangan : 08.00 - 12.00 Mohon hubungi pelanggan sebelum ke lokasi  Terima kasih|40971401|MYDITA"/>
    <m/>
    <m/>
    <m/>
    <e v="#NUM!"/>
    <e v="#NUM!"/>
    <x v="0"/>
    <x v="0"/>
  </r>
  <r>
    <n v="380"/>
    <n v="1002571581"/>
    <n v="3"/>
    <x v="5"/>
    <n v="4"/>
    <s v="PEKALONGAN"/>
    <s v="BREBES"/>
    <s v="BMU"/>
    <s v="REG"/>
    <s v="AO"/>
    <s v="NEW SALES"/>
    <s v="1P INET"/>
    <s v="102 | FOLLOW UP COMPLETED"/>
    <s v="RBS-Regional 3"/>
    <d v="2026-09-04T13:18:57"/>
    <d v="2026-09-07T16:44:48"/>
    <n v="69383885"/>
    <m/>
    <n v="146281108909"/>
    <s v="TOKO BUSANA CENTRAL FASHION STORE"/>
    <s v="ODP-BMU-FJ/027 FJ/D02/027.01"/>
    <s v="WO063539673"/>
    <m/>
    <m/>
    <m/>
    <n v="109.00788489999999"/>
    <n v="-7.2594827000000004"/>
    <s v="|MN00292|MYIA-021204069070/POI/Yuni Supriyatin/085875135036/centralfashionc004@gmail.com"/>
    <s v="MYIB_ASSISTANT"/>
    <m/>
    <m/>
    <m/>
    <m/>
    <m/>
    <m/>
    <m/>
    <m/>
    <s v="Management Janji"/>
    <s v="2026-09-05 13:00:00 | Nama : ibu yuni No HP : 085875135036 No Alternatif : M Janji : 05/09/2026 Jam Pasang : Pagi NoteÃ‚Â :  Hubungi terlebih dahulu sebelum ke lokasi "/>
    <s v="FCC"/>
    <d v="2026-04-09T13:25:19"/>
    <d v="2026-09-05T13:00:00"/>
    <m/>
    <s v="REVOKE"/>
    <s v="BUMIAYU"/>
    <s v="NO ADDON"/>
    <m/>
    <s v="Follow Up Revoke Completed, New Order ID : SC1002575783"/>
    <s v="HSI Bisnis Promo HUT RI PSB 70% - 50 Mbps"/>
    <s v="INDIBIZ"/>
    <m/>
    <m/>
    <d v="2026-09-05T13:00:00"/>
    <s v="2026-09-05 13:00:00 | Nama : ibu yuni No HP : 085875135036 No Alternatif : M Janji : 05/09/2026 Jam Pasang : Pagi NoteÃ‚Â :  Hubungi terlebih dahulu sebelum ke lokasi "/>
    <m/>
    <m/>
    <m/>
    <e v="#NUM!"/>
    <e v="#NUM!"/>
    <x v="0"/>
    <x v="0"/>
  </r>
  <r>
    <n v="381"/>
    <n v="1002572226"/>
    <n v="3"/>
    <x v="7"/>
    <n v="5"/>
    <s v="MATARAM"/>
    <s v="LOMBOK BARAT TENGAH"/>
    <s v="GER"/>
    <s v="REG"/>
    <s v="AO"/>
    <s v="NEW SALES"/>
    <s v="1P INET"/>
    <s v="102 | FOLLOW UP COMPLETED"/>
    <s v="RBS-Regional 3"/>
    <d v="2026-09-04T15:42:57"/>
    <d v="2026-09-07T16:21:04"/>
    <n v="69384062"/>
    <m/>
    <n v="172602203750"/>
    <s v="UD JAYA MANDIRI"/>
    <s v="ODP-GER-FAH/25 FAH/D01/25.01"/>
    <s v="WO063558552"/>
    <m/>
    <m/>
    <m/>
    <n v="116.1735498"/>
    <n v="-8.6902301000000008"/>
    <s v="|MC40230|MYIA-062488670800/POI/musri/081917248656/perabotbusairi@gmail.com"/>
    <s v="MYIB_ASSISTANT"/>
    <m/>
    <m/>
    <m/>
    <m/>
    <m/>
    <m/>
    <m/>
    <m/>
    <s v="Management Janji"/>
    <s v="2026-09-05 13:00:00 | Nama PIC : bapak musri No HP : 081917248656 Alt :  M Janji : (sabtu/5/SEPTEMBER/2026) jam Pasang : 09:00 Note : hubungi pelanggan jika ingin kelokasi"/>
    <s v="FCC"/>
    <d v="2026-04-09T15:55:07"/>
    <d v="2026-09-05T13:00:00"/>
    <s v="Kendala Lainnya"/>
    <s v="REVOKE"/>
    <s v="LOMBOK TENGAH"/>
    <s v="NO ADDON"/>
    <m/>
    <s v="Follow Up Revoke Completed, New Order ID : SC1002575705"/>
    <s v="HSI Bisnis Promo HUT RI PSB 70% - 100 Mbps Dual Band"/>
    <s v="INDIBIZ"/>
    <m/>
    <m/>
    <d v="2026-09-05T13:00:00"/>
    <s v="2026-09-05 13:00:00 | Nama PIC : bapak musri No HP : 081917248656 Alt :  M Janji : (sabtu/5/SEPTEMBER/2026) jam Pasang : 09:00 Note : hubungi pelanggan jika ingin kelokasi"/>
    <m/>
    <m/>
    <m/>
    <e v="#NUM!"/>
    <e v="#NUM!"/>
    <x v="0"/>
    <x v="20"/>
  </r>
  <r>
    <n v="382"/>
    <n v="1002572616"/>
    <n v="3"/>
    <x v="7"/>
    <n v="5"/>
    <s v="MATARAM"/>
    <s v="INNER - NUSA TENGGARA"/>
    <s v="SWE"/>
    <s v="REG"/>
    <s v="AO"/>
    <s v="NEW SALES"/>
    <s v="2P INET + VOICE"/>
    <s v="102 | FOLLOW UP COMPLETED"/>
    <s v="RBS-Regional 3"/>
    <d v="2026-09-04T17:56:56"/>
    <d v="2026-09-09T09:14:50"/>
    <n v="69384215"/>
    <n v="3707704041"/>
    <n v="172605804361"/>
    <s v="PT.Tirtakencana Tatawarna Lombok"/>
    <s v="ODP-SWE-FAL/36 FAL/D01/36.01"/>
    <s v="WO063573485"/>
    <m/>
    <m/>
    <m/>
    <n v="116.1424274"/>
    <n v="-8.6144418999999992"/>
    <s v="|MC40311|MYIA-023139127971/POI/Ni Putu Eva Suryani/082299997981/bm_lombok@tirtakencana.com"/>
    <s v="MYIB_ASSISTANT"/>
    <m/>
    <m/>
    <m/>
    <m/>
    <m/>
    <m/>
    <m/>
    <m/>
    <s v="Management Janji"/>
    <s v="2026-09-05 15:00:00 | Tanggal pemasangan : 05/09/2026 Jam pemasangan : siang Info Tambahan : Hubungi pelanggan dulu sebelum ke lokasi terima kasih."/>
    <s v="FCC"/>
    <d v="2026-04-09T18:10:09"/>
    <d v="2026-09-05T15:00:00"/>
    <m/>
    <s v="REVOKE"/>
    <s v="X"/>
    <s v="NO ADDON"/>
    <m/>
    <s v="Follow Up Revoke Completed, New Order ID : SC1002578035"/>
    <s v="HSI Bisnis Bundling Phone PSB 70% - Free 800 Menit Promo - 100 Mbps"/>
    <s v="INDIBIZ"/>
    <m/>
    <m/>
    <d v="2026-09-05T15:00:00"/>
    <s v="2026-09-05 15:00:00 | Tanggal pemasangan : 05/09/2026 Jam pemasangan : siang Info Tambahan : Hubungi pelanggan dulu sebelum ke lokasi terima kasih."/>
    <m/>
    <m/>
    <m/>
    <e v="#NUM!"/>
    <e v="#NUM!"/>
    <x v="0"/>
    <x v="15"/>
  </r>
  <r>
    <n v="383"/>
    <n v="1002571495"/>
    <n v="3"/>
    <x v="6"/>
    <n v="5"/>
    <s v="SBY UTARA"/>
    <s v="TANDES"/>
    <s v="BBE"/>
    <s v="REG"/>
    <s v="AO"/>
    <s v="NEW SALES"/>
    <s v="1P INET"/>
    <s v="102 | FOLLOW UP COMPLETED"/>
    <s v="RBS-Regional 3"/>
    <d v="2026-09-04T12:47:56"/>
    <d v="2026-09-07T11:30:11"/>
    <n v="69383818"/>
    <m/>
    <n v="152417234170"/>
    <s v="PT. Karya Agung Sukses Sejahtera"/>
    <s v="ODP-BBE-FC/07 FC/D02/01.07"/>
    <s v="WO063534393"/>
    <m/>
    <m/>
    <m/>
    <n v="112.603476036515"/>
    <n v="-7.35694099010031"/>
    <s v="|MB00503|MYIA-002511479344/POI/bapak/085343870969/khefinwong@gmail.com"/>
    <s v="MYIB_ASSISTANT"/>
    <m/>
    <m/>
    <m/>
    <m/>
    <m/>
    <m/>
    <m/>
    <m/>
    <s v="Management Janji"/>
    <s v="2026-09-05 11:00:00 | Jam Pemasangan : 08:00 - 12.00 Tanggal Pemasangan : SABTU 05 SEPTEMBER 2026 Info Tambahan : Hubungi pelanggan sebelum datang ke lokasi"/>
    <s v="FCC"/>
    <d v="2026-04-09T12:54:54"/>
    <d v="2026-09-05T11:00:00"/>
    <s v="Kendala Pelanggan"/>
    <s v="REVOKE"/>
    <s v="BAMBE"/>
    <s v="NO ADDON"/>
    <m/>
    <s v="Follow Up Revoke Completed, New Order ID : SC1002574605"/>
    <s v="HSI Bisnis Promo HUT RI PSB 70% - 75 Mbps"/>
    <s v="INDIBIZ"/>
    <m/>
    <m/>
    <d v="2026-09-05T11:00:00"/>
    <s v="2026-09-05 11:00:00 | Jam Pemasangan : 08:00 - 12.00 Tanggal Pemasangan : SABTU 05 SEPTEMBER 2026 Info Tambahan : Hubungi pelanggan sebelum datang ke lokasi"/>
    <m/>
    <m/>
    <m/>
    <e v="#NUM!"/>
    <e v="#NUM!"/>
    <x v="0"/>
    <x v="22"/>
  </r>
  <r>
    <n v="384"/>
    <n v="1002572679"/>
    <n v="3"/>
    <x v="5"/>
    <n v="4"/>
    <s v="SEMARANG"/>
    <s v="SALATIGA"/>
    <s v="SLI"/>
    <s v="REG"/>
    <s v="AO"/>
    <s v="NEW SALES"/>
    <s v="1P INET"/>
    <s v="102 | FOLLOW UP COMPLETED"/>
    <s v="RBS-Regional 3"/>
    <d v="2026-09-04T19:26:56"/>
    <d v="2026-09-07T14:06:30"/>
    <n v="69384251"/>
    <m/>
    <n v="142434111596"/>
    <s v="CV. AKSELERASI TANPA BATAS"/>
    <s v="ODP-SLI-FN/078 FN/D07/078.01"/>
    <s v="WO063580061"/>
    <m/>
    <m/>
    <m/>
    <n v="110.504499"/>
    <n v="-7.3238149999999997"/>
    <s v="|MN00396|MYIA-025354490002/POI/Sony Wicaksono/089655879238/gmanarya@gmail.com"/>
    <s v="MYIB_ASSISTANT"/>
    <m/>
    <m/>
    <m/>
    <m/>
    <m/>
    <m/>
    <m/>
    <m/>
    <s v="Management Janji"/>
    <s v="2026-09-06 08:00:00 | Jam Pemasangan : 08:00 - 12.00 Tanggal Pemasangan : MINGGU 06 SEPTEMBER 2026 Info Tambahan : Hubungi pelanggan sebelum datang ke lokasi"/>
    <s v="FCC"/>
    <d v="2026-04-09T19:39:55"/>
    <d v="2026-09-06T08:00:00"/>
    <m/>
    <s v="REVOKE"/>
    <s v="X"/>
    <s v="NO ADDON"/>
    <m/>
    <s v="Follow Up Revoke Completed, New Order ID : SC1002575128"/>
    <s v="HSI Bisnis Basic Promo HUT RI PSB 70% - 50 Mbps"/>
    <s v="INDIBIZ"/>
    <m/>
    <m/>
    <d v="2026-09-06T08:00:00"/>
    <s v="2026-09-06 08:00:00 | Jam Pemasangan : 08:00 - 12.00 Tanggal Pemasangan : MINGGU 06 SEPTEMBER 2026 Info Tambahan : Hubungi pelanggan sebelum datang ke lokasi"/>
    <m/>
    <m/>
    <m/>
    <e v="#NUM!"/>
    <e v="#NUM!"/>
    <x v="0"/>
    <x v="0"/>
  </r>
  <r>
    <n v="385"/>
    <n v="1002570491"/>
    <n v="3"/>
    <x v="7"/>
    <n v="5"/>
    <s v="MATARAM"/>
    <s v="LOMBOK BARAT TENGAH"/>
    <s v="PRY"/>
    <s v="REG"/>
    <s v="AO"/>
    <s v="NEW SALES"/>
    <s v="1P INET"/>
    <s v="102 | FOLLOW UP COMPLETED"/>
    <s v="RBS-Regional 3"/>
    <d v="2026-09-03T16:35:56"/>
    <d v="2026-09-05T12:34:31"/>
    <n v="69383417"/>
    <m/>
    <n v="172603791837"/>
    <s v="toko zulaefi"/>
    <s v="ODP-PYA-FAP/68 FAP/D00/68.01"/>
    <s v="WO063482009"/>
    <m/>
    <m/>
    <m/>
    <n v="116.4045907"/>
    <n v="-8.6998268999999997"/>
    <s v="MD|MYDB-20260903267955|SC00001/MC00222|toko zulaefi|087798443507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6:39:55"/>
    <d v="2026-09-05T08:00:00"/>
    <m/>
    <s v="REVOKE"/>
    <s v="LOMBOK TENGAH"/>
    <s v="NO ADDON"/>
    <m/>
    <s v="Follow Up Revoke Completed, New Order ID : SC1002573026"/>
    <s v="HSI Bisnis Promo HUT RI PSB 70% - 15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  <x v="20"/>
  </r>
  <r>
    <n v="386"/>
    <n v="1002570462"/>
    <n v="3"/>
    <x v="2"/>
    <n v="5"/>
    <s v="MADIUN"/>
    <s v="NGAWI"/>
    <s v="NWI"/>
    <s v="REG"/>
    <s v="AO"/>
    <s v="NEW SALES"/>
    <s v="1P INET"/>
    <s v="102 | FOLLOW UP COMPLETED"/>
    <s v="RBS-Regional 3"/>
    <d v="2026-09-03T16:26:56"/>
    <d v="2026-09-08T09:06:54"/>
    <n v="69383398"/>
    <m/>
    <n v="152605224370"/>
    <s v="SMPN 1 PANGKUR"/>
    <s v="ODP-NWI-FS/22 FS/D03/22.01"/>
    <s v="WO063480952"/>
    <m/>
    <m/>
    <m/>
    <n v="111.51613620000001"/>
    <n v="-7.483949"/>
    <s v="|MN00265|MYIA-067672066003/POI/ARIF SUBIAKTO/08113028600/smpn1pangkur@gmail.com"/>
    <s v="MYIB_ASSISTANT"/>
    <m/>
    <m/>
    <m/>
    <m/>
    <m/>
    <m/>
    <m/>
    <m/>
    <s v="Management Janji"/>
    <s v="2026-09-04 13:00:00 | Nama :  bapa arif No HP : 08113028600 No Alternatif : M Janji : 04/09/2026 Jam Pasang : Pagi NoteÃ‚Â :  Hubungi terlebih dahulu sebelum ke lokasi "/>
    <s v="FCC"/>
    <d v="2026-03-09T16:39:55"/>
    <d v="2026-09-04T13:00:00"/>
    <s v="Kendala Lainnya"/>
    <s v="REVOKE"/>
    <s v="X"/>
    <s v="OCA"/>
    <m/>
    <s v="Follow Up Revoke Completed, New Order ID : SC1002576193"/>
    <s v="HSI Bisnis Bundling OCA Breach Checker Promo H2 2026 PSB 70% - 100 Mbps"/>
    <s v="INDIBIZ"/>
    <m/>
    <m/>
    <d v="2026-09-04T13:00:00"/>
    <s v="2026-09-04 13:00:00 | Nama :  bapa arif No HP : 08113028600 No Alternatif : M Janji : 04/09/2026 Jam Pasang : Pagi NoteÃ‚Â :  Hubungi terlebih dahulu sebelum ke lokasi "/>
    <m/>
    <m/>
    <m/>
    <e v="#NUM!"/>
    <e v="#NUM!"/>
    <x v="0"/>
    <x v="16"/>
  </r>
  <r>
    <n v="387"/>
    <n v="1002570481"/>
    <n v="3"/>
    <x v="7"/>
    <n v="5"/>
    <s v="MATARAM"/>
    <s v="LOMBOK BARAT TENGAH"/>
    <s v="PRY"/>
    <s v="REG"/>
    <s v="AO"/>
    <s v="NEW SALES"/>
    <s v="1P INET"/>
    <s v="102 | FOLLOW UP COMPLETED"/>
    <s v="RBS-Regional 3"/>
    <d v="2026-09-03T16:32:57"/>
    <d v="2026-09-05T13:19:57"/>
    <n v="69383425"/>
    <m/>
    <n v="172603791836"/>
    <s v="Toko sopia"/>
    <s v="ODP-PYA-FAP/68 FAP/D00/68.01"/>
    <s v="WO063481712"/>
    <m/>
    <m/>
    <m/>
    <n v="116.404643543064"/>
    <n v="-8.6997965225413996"/>
    <s v="MD|MYDB-20260903267954|SC00001/MC00222|Toko sopia|087864781090"/>
    <s v="MYDIGIBIZPARTNER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6:39:55"/>
    <d v="2026-09-04T15:00:00"/>
    <m/>
    <s v="REVOKE"/>
    <s v="LOMBOK TENGAH"/>
    <s v="NO ADDON"/>
    <m/>
    <s v="Follow Up Revoke Completed, New Order ID : SC1002573071"/>
    <s v="HSI Bisnis Promo HUT RI PSB 70% - 150 Mbps"/>
    <s v="INDIBIZ"/>
    <m/>
    <m/>
    <d v="2026-09-04T15:00:00"/>
    <s v="2026-09-04 15:00:00 | Jam Pemasangan : 08:00 - 12.00 Tanggal Pemasangan : JUMAT 04 SEPTEMBER 2026 Info Tambahan : Hubungi pelanggan sebelum datang ke lokasi "/>
    <m/>
    <m/>
    <m/>
    <e v="#NUM!"/>
    <e v="#NUM!"/>
    <x v="0"/>
    <x v="20"/>
  </r>
  <r>
    <n v="388"/>
    <n v="1002568912"/>
    <n v="3"/>
    <x v="4"/>
    <n v="5"/>
    <s v="DENPASAR"/>
    <s v="SANUR"/>
    <s v="TOP"/>
    <s v="REG"/>
    <s v="AO"/>
    <s v="NEW SALES"/>
    <m/>
    <s v="102 | FOLLOW UP COMPLETED"/>
    <s v="RBS-Regional 3"/>
    <d v="2026-09-03T09:28:36"/>
    <d v="2026-09-05T11:55:12"/>
    <n v="69382784"/>
    <m/>
    <n v="172422212795"/>
    <s v="PT. BUANA INDO RAYA"/>
    <s v="ODP-TOP-FC/114"/>
    <s v="WO063428098"/>
    <m/>
    <m/>
    <m/>
    <n v="115.2363684"/>
    <n v="-8.6232188999999995"/>
    <s v="|MN02658| IBU AYU SRI/087860598466/spbu.bali.54.801.52@gmail.com"/>
    <s v="Sales Force DBS"/>
    <m/>
    <m/>
    <m/>
    <m/>
    <m/>
    <m/>
    <m/>
    <m/>
    <s v="Management Janji"/>
    <s v="2026-09-04 08:00:00|Tanggal Pemasangan : 04 September 2026 Jam Pemasangan : 08:00 15:00 Info Tambahan : Hubungi pelanggan dulu sebelum ke lokasi terimakasih|40010577|MYDITA"/>
    <s v="FCC"/>
    <d v="2026-03-09T09:40:02"/>
    <d v="2026-09-04T08:00:00"/>
    <s v="Kendala Pelanggan"/>
    <s v="REVOKE"/>
    <s v="TOHPATI SUKAWATI"/>
    <s v="NO ADDON"/>
    <m/>
    <s v="Follow Up Revoke Completed, New Order ID : SC100257297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4T08:00:00"/>
    <s v="2026-09-04 08:00:00|Tanggal Pemasangan : 04 September 2026 Jam Pemasangan : 08:00 15:00 Info Tambahan : Hubungi pelanggan dulu sebelum ke lokasi terimakasih|40010577|MYDITA"/>
    <m/>
    <m/>
    <m/>
    <e v="#NUM!"/>
    <e v="#NUM!"/>
    <x v="0"/>
    <x v="18"/>
  </r>
  <r>
    <n v="389"/>
    <n v="1002570135"/>
    <n v="3"/>
    <x v="4"/>
    <n v="5"/>
    <s v="DENPASAR"/>
    <s v="SANUR"/>
    <s v="KLM"/>
    <s v="REG"/>
    <s v="AO"/>
    <s v="NEW SALES"/>
    <m/>
    <s v="102 | FOLLOW UP COMPLETED"/>
    <s v="RBS-Regional 2"/>
    <d v="2026-09-03T15:08:05"/>
    <d v="2026-09-10T08:15:17"/>
    <n v="69383293"/>
    <n v="3612108219"/>
    <n v="172401793371"/>
    <s v="PT KRS GLOBAL JAYA"/>
    <s v="ODP-KLM-FQ/25"/>
    <s v="WO063486203"/>
    <m/>
    <m/>
    <m/>
    <n v="115.2339363"/>
    <n v="-8.6719913999999996"/>
    <s v="|MN02471|/PT KRS GLOBAL JAYA/HSI BASIC 1S INET POTS 100MBPS/081226862699/082258692466/adam.firjatullah@kurasi.co.id/Arief Luqman   "/>
    <s v="B2B Partner Management (PM)"/>
    <m/>
    <m/>
    <m/>
    <m/>
    <m/>
    <m/>
    <m/>
    <m/>
    <s v="Management Janji"/>
    <s v="2026-09-04 15:00:00|Jam Pemasangan : 08:00 - 12.00 Tanggal Pemasangan : JUMAT 04 SEPTEMBER 2026 Info Tambahan : Hubungi pelanggan sebelum datang ke lokasi |40000798|MYDITA"/>
    <s v="FCC"/>
    <d v="2026-03-09T15:25:22"/>
    <d v="2026-09-04T15:00:00"/>
    <s v="Kendala Pelanggan"/>
    <s v="REVOKE"/>
    <s v="KALIASEM"/>
    <s v="NO ADDON"/>
    <m/>
    <s v="Follow Up Revoke Completed, New Order ID : SC100257974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4T15:00:00"/>
    <s v="2026-09-04 15:00:00|Jam Pemasangan : 08:00 - 12.00 Tanggal Pemasangan : JUMAT 04 SEPTEMBER 2026 Info Tambahan : Hubungi pelanggan sebelum datang ke lokasi |40000798|MYDITA"/>
    <m/>
    <m/>
    <m/>
    <e v="#NUM!"/>
    <e v="#NUM!"/>
    <x v="0"/>
    <x v="18"/>
  </r>
  <r>
    <n v="390"/>
    <n v="1002568868"/>
    <n v="3"/>
    <x v="3"/>
    <n v="4"/>
    <s v="YOGYAKARTA"/>
    <s v="INNER - YOGYA JATENG SELATAN"/>
    <s v="KGD"/>
    <s v="REG"/>
    <s v="AO"/>
    <s v="NEW SALES"/>
    <s v="1P INET"/>
    <s v="102 | FOLLOW UP COMPLETED"/>
    <s v="RBS-Regional 3"/>
    <d v="2026-09-03T09:14:56"/>
    <d v="2026-09-05T11:19:48"/>
    <n v="69382743"/>
    <m/>
    <n v="143132123720"/>
    <s v="PT. Bangkit Lakuliner Indonesia Banguntapan Yogyakarta 3"/>
    <s v="ODP-KGD-FAD/010 FAD/D03/010.01"/>
    <s v="WO063421713"/>
    <m/>
    <m/>
    <m/>
    <n v="110.4131168"/>
    <n v="-7.7986060000000004"/>
    <s v="|MN02235|MYIA-028541802075/POI/Muhamad Arif Nurdin/085283300362/arif.nurdin@seindonesia.co.id"/>
    <s v="MYIB_ASSISTANT"/>
    <m/>
    <m/>
    <m/>
    <m/>
    <m/>
    <m/>
    <m/>
    <m/>
    <s v="Management Janji"/>
    <s v="2026-09-05 10:00:00 | Nama PIC : PT. Bangkit Lakuliner Indonesia Banguntapan Yogyakarta 3 No HP : 085283300362 Alt :  M Janji : (JUMAT/4/SEPTEMBER/2026) jam Pasang : 09:00 Note : hubungi pelanggan jika ingin kelokasi"/>
    <s v="FCC"/>
    <d v="2026-03-09T09:25:39"/>
    <d v="2026-09-05T10:00:00"/>
    <s v="Kendala Teknik"/>
    <s v="REVOKE"/>
    <s v="KOTAGEDE"/>
    <s v="NO ADDON"/>
    <m/>
    <s v="Follow Up Revoke Completed, New Order ID : SC1002572933"/>
    <s v="HSI Bisnis Promo HUT RI PSB 70% - 50 Mbps"/>
    <s v="INDIBIZ"/>
    <m/>
    <m/>
    <d v="2026-09-05T10:00:00"/>
    <s v="2026-09-05 10:00:00 | Nama PIC : PT. Bangkit Lakuliner Indonesia Banguntapan Yogyakarta 3 No HP : 085283300362 Alt :  M Janji : (JUMAT/4/SEPTEMBER/2026) jam Pasang : 09:00 Note : hubungi pelanggan jika ingin kelokasi"/>
    <m/>
    <m/>
    <m/>
    <e v="#NUM!"/>
    <e v="#NUM!"/>
    <x v="0"/>
    <x v="0"/>
  </r>
  <r>
    <n v="391"/>
    <n v="1002569385"/>
    <n v="3"/>
    <x v="6"/>
    <n v="5"/>
    <s v="MADURA"/>
    <s v="BANGKALAN"/>
    <s v="BKL"/>
    <s v="REG"/>
    <s v="AO"/>
    <s v="NEW SALES"/>
    <s v="1P INET"/>
    <s v="102 | FOLLOW UP COMPLETED"/>
    <s v="RBS-Regional 3"/>
    <d v="2026-09-03T11:26:56"/>
    <d v="2026-09-06T13:26:37"/>
    <n v="69382999"/>
    <m/>
    <n v="152435910298"/>
    <s v="WARKOP KOK GITU"/>
    <s v="ODP-BKL-FCD/04 FCD/D01/04.01"/>
    <s v="WO063436818"/>
    <m/>
    <m/>
    <m/>
    <n v="112.7381116"/>
    <n v="-7.0428864999999998"/>
    <s v="|MC20057|MYIA-035270221775/POI/Abil Fatah N/087766611999/afatahn212121@gmail.com"/>
    <s v="MYIB_ASSISTANT"/>
    <m/>
    <m/>
    <m/>
    <m/>
    <m/>
    <m/>
    <m/>
    <m/>
    <s v="Management Janji"/>
    <s v="2026-09-04 08:00:00 | Nama Pic : bp Abil  No Hp Pic : 08139180764 No alt : - Jam Pemasangan : pagi  Tanggal Pemasangan : 4 September 2026"/>
    <s v="FCC"/>
    <d v="2026-03-09T11:39:54"/>
    <d v="2026-09-04T08:00:00"/>
    <s v="Kendala Teknik"/>
    <s v="REVOKE"/>
    <s v="X"/>
    <s v="NO ADDON"/>
    <m/>
    <s v="Follow Up Revoke Completed, New Order ID : SC1002573595"/>
    <s v="HSI Bisnis Promo HUT RI PSB 70% - 100 Mbps"/>
    <s v="INDIBIZ"/>
    <m/>
    <m/>
    <d v="2026-09-04T08:00:00"/>
    <s v="2026-09-04 08:00:00 | Nama Pic : bp Abil  No Hp Pic : 08139180764 No alt : - Jam Pemasangan : pagi  Tanggal Pemasangan : 4 September 2026"/>
    <m/>
    <m/>
    <m/>
    <e v="#NUM!"/>
    <e v="#NUM!"/>
    <x v="0"/>
    <x v="10"/>
  </r>
  <r>
    <n v="392"/>
    <n v="1002569384"/>
    <n v="3"/>
    <x v="7"/>
    <n v="5"/>
    <s v="MATARAM"/>
    <s v="BIMA"/>
    <s v="TET"/>
    <s v="REG"/>
    <s v="AO"/>
    <s v="NEW SALES"/>
    <s v="1P INET"/>
    <s v="102 | FOLLOW UP COMPLETED"/>
    <s v="RBS-Regional 3"/>
    <d v="2026-09-03T11:26:56"/>
    <d v="2026-09-06T10:16:34"/>
    <n v="69382997"/>
    <m/>
    <n v="172616790327"/>
    <s v="Toko Emansyah"/>
    <s v="ODP-TET-FAF/05 FAF/D01/05.01"/>
    <s v="WO063436744"/>
    <m/>
    <m/>
    <m/>
    <n v="118.6881369"/>
    <n v="-8.6692494"/>
    <s v="MD|MYDB-20260902267891|SC00001/MC00046|Toko Emansyah|08981838309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1:39:54"/>
    <d v="2026-09-05T08:00:00"/>
    <s v="Kendala Teknik"/>
    <s v="REVOKE"/>
    <s v="BIMA BARAT"/>
    <s v="NO ADDON"/>
    <m/>
    <s v="Follow Up Revoke Completed, New Order ID : SC1002573499"/>
    <s v="HSI Bisnis PSB 70% - 1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  <x v="24"/>
  </r>
  <r>
    <n v="393"/>
    <n v="1002570023"/>
    <n v="3"/>
    <x v="3"/>
    <n v="4"/>
    <s v="YOGYAKARTA"/>
    <s v="INNER - YOGYA JATENG SELATAN"/>
    <s v="KBU"/>
    <s v="REG"/>
    <s v="AO"/>
    <s v="NEW SALES"/>
    <m/>
    <s v="102 | FOLLOW UP COMPLETED"/>
    <s v="RBS-Regional 3"/>
    <d v="2026-09-03T14:40:44"/>
    <d v="2026-09-04T15:19:02"/>
    <n v="69383218"/>
    <m/>
    <n v="146113147323"/>
    <s v="PT Syarikat Cahaya Media / Minang Inn"/>
    <s v="ODP-KBU-FCR/044"/>
    <s v="WO063472473"/>
    <m/>
    <m/>
    <m/>
    <n v="110.35731180000001"/>
    <n v="-7.7912204000000003"/>
    <s v="AMRBS/965966/DINA MENTARI/R3/YOGYAKARTA//PSB HSI BISNIS 1S  150 MBPS PROMO HUT TELKOM 1:1/Tri Astuti/0817440866/tusuaramuh@gmail.com"/>
    <s v="Account Manager"/>
    <m/>
    <m/>
    <m/>
    <m/>
    <m/>
    <m/>
    <m/>
    <m/>
    <s v="Management Janji"/>
    <s v="2026-09-04 13:00:00|Nama PIC : ibu tri No HP : 0817440866 Alt :  M Janji : (JUMAT/4/SEPTEMBER/2026) jam Pasang : 09:00 Note : hubungi pelanggan jika ingin kelokasi|40961371|MYDITA"/>
    <s v="FCC"/>
    <d v="2026-03-09T14:54:57"/>
    <d v="2026-09-04T13:00:00"/>
    <s v="Kendala Lainnya"/>
    <s v="REVOKE"/>
    <s v="X"/>
    <s v="NO ADDON"/>
    <m/>
    <s v="Follow Up Revoke Completed, New Order ID : SC10025721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Nama PIC : ibu tri No HP : 0817440866 Alt :  M Janji : (JUMAT/4/SEPTEMBER/2026) jam Pasang : 09:00 Note : hubungi pelanggan jika ingin kelokasi|40961371|MYDITA"/>
    <m/>
    <m/>
    <m/>
    <e v="#NUM!"/>
    <e v="#NUM!"/>
    <x v="0"/>
    <x v="0"/>
  </r>
  <r>
    <n v="394"/>
    <n v="1002570051"/>
    <n v="3"/>
    <x v="7"/>
    <n v="5"/>
    <s v="MATARAM"/>
    <s v="INNER - NUSA TENGGARA"/>
    <s v="SWE"/>
    <s v="REG"/>
    <s v="AO"/>
    <s v="NEW SALES"/>
    <s v="1P INET"/>
    <s v="102 | FOLLOW UP COMPLETED"/>
    <s v="RBS-Regional 3"/>
    <d v="2026-09-03T14:44:56"/>
    <d v="2026-09-07T11:39:42"/>
    <n v="69383223"/>
    <m/>
    <n v="172605804358"/>
    <s v="SPBU 5483210 SELAGALAS"/>
    <s v="ODP-SWE-FAD/91 FAD/D08/91.01"/>
    <s v="WO063464619"/>
    <m/>
    <m/>
    <m/>
    <n v="116.1464021"/>
    <n v="-8.5756690999999901"/>
    <s v="MD|MYDB-20260902267833|SC00001/MC00046|SPBU 5483210 SELAGALAS|081917157000"/>
    <s v="MYDIGIBIZPARTNER"/>
    <m/>
    <m/>
    <m/>
    <m/>
    <m/>
    <m/>
    <m/>
    <m/>
    <s v="Management Janji"/>
    <s v="2026-09-04 15:00:00 | Nama : bapa dedy No HP : 081917157000 No Alternatif : M Janji : 04/09/2026 Jam Pasang : Pagi NoteÃ‚Â :  Hubungi terlebih dahulu sebelum ke lokasi "/>
    <s v="FCC"/>
    <d v="2026-03-09T14:54:57"/>
    <d v="2026-09-04T15:00:00"/>
    <s v="Kendala Lainnya"/>
    <s v="REVOKE"/>
    <s v="X"/>
    <s v="NO ADDON"/>
    <m/>
    <s v="Follow Up Revoke Completed, New Order ID : SC1002574639"/>
    <s v="HSI Bisnis Promo HUT RI PSB 70% - 50 Mbps"/>
    <s v="INDIBIZ"/>
    <m/>
    <m/>
    <d v="2026-09-04T15:00:00"/>
    <s v="2026-09-04 15:00:00 | Nama : bapa dedy No HP : 081917157000 No Alternatif : M Janji : 04/09/2026 Jam Pasang : Pagi NoteÃ‚Â :  Hubungi terlebih dahulu sebelum ke lokasi "/>
    <m/>
    <m/>
    <m/>
    <e v="#NUM!"/>
    <e v="#NUM!"/>
    <x v="0"/>
    <x v="15"/>
  </r>
  <r>
    <n v="395"/>
    <n v="1002569031"/>
    <n v="3"/>
    <x v="7"/>
    <n v="5"/>
    <s v="MATARAM"/>
    <s v="LOMBOK BARAT TENGAH"/>
    <s v="PRY"/>
    <s v="REG"/>
    <s v="AO"/>
    <s v="NEW SALES"/>
    <m/>
    <s v="102 | FOLLOW UP COMPLETED"/>
    <s v="RBS-Regional 3"/>
    <d v="2026-09-03T09:56:11"/>
    <d v="2026-09-09T12:27:16"/>
    <n v="69382856"/>
    <m/>
    <n v="172603791832"/>
    <s v="Segara Anak Hotel Office"/>
    <s v="ODP-PYA-FBG/29"/>
    <s v="WO063676745"/>
    <m/>
    <m/>
    <m/>
    <n v="116.28302782773901"/>
    <n v="-8.8935436886889292"/>
    <s v=" RBS HSI |Rian Puja Atmawikarsa | 406910 | TREG 3 |Segara Anak Hotel Office| 85172121609|83129706446| HSI BISNIS 100 MBPS  "/>
    <s v="Amex"/>
    <m/>
    <m/>
    <m/>
    <m/>
    <m/>
    <m/>
    <m/>
    <m/>
    <s v="Management Janji"/>
    <s v="2026-09-07 13:00:00|Nama : BP BATI No Hp : 083129706446 No Alt : 085172121609 Tgl Pemasangan : 07 September 2026 Interval : PAGI  Note : Hubungi pelanggan terlebih dahulu|40971402|MYDITA"/>
    <s v="FCC"/>
    <d v="2026-03-09T10:10:01"/>
    <d v="2026-09-07T13:00:00"/>
    <s v="Kendala Lainnya"/>
    <s v="REVOKE"/>
    <s v="LOMBOK TENGAH"/>
    <s v="NO ADDON"/>
    <m/>
    <s v="Follow Up Revoke Completed, New Order ID : SC100257862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3:00:00"/>
    <s v="2026-09-07 13:00:00|Nama : BP BATI No Hp : 083129706446 No Alt : 085172121609 Tgl Pemasangan : 07 September 2026 Interval : PAGI  Note : Hubungi pelanggan terlebih dahulu|40971402|MYDITA"/>
    <m/>
    <m/>
    <m/>
    <e v="#NUM!"/>
    <e v="#NUM!"/>
    <x v="0"/>
    <x v="20"/>
  </r>
  <r>
    <n v="396"/>
    <n v="1002569065"/>
    <n v="3"/>
    <x v="5"/>
    <n v="4"/>
    <s v="PEKALONGAN"/>
    <s v="BREBES"/>
    <s v="BRB"/>
    <s v="REG"/>
    <s v="AO"/>
    <s v="NEW SALES"/>
    <s v="1P INET"/>
    <s v="102 | FOLLOW UP COMPLETED"/>
    <s v="RBS-Regional 3"/>
    <d v="2026-09-03T10:03:57"/>
    <d v="2026-09-07T11:41:34"/>
    <n v="69382886"/>
    <m/>
    <n v="146284108500"/>
    <s v="SDN SIDAMULYA 02 WANASARI"/>
    <s v="ODP-BRB-FAH/008 FAH/D01/008.01"/>
    <s v="WO063426276"/>
    <m/>
    <m/>
    <m/>
    <n v="109.027522"/>
    <n v="-6.9091820000000004"/>
    <s v="|MN00292|MYIA-007995257607/POI/M. J. M. KHADAFI/082138248110/mjm041@guru.sd.belajar.id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10:10:01"/>
    <d v="2026-09-04T08:00:00"/>
    <m/>
    <s v="REVOKE"/>
    <s v="X"/>
    <s v="NO ADDON"/>
    <m/>
    <s v="Follow Up Revoke Completed, New Order ID : SC1002574649"/>
    <s v="HSI Bisnis Promo HUT RI PSB 70% - 50 Mbps"/>
    <s v="INDIBIZ"/>
    <m/>
    <m/>
    <d v="2026-09-04T08:00:00"/>
    <s v="2026-09-04 08:00:00 | M Janji :  04/09/2026 Jam Pasang : Pagi  Note : hubungi pelanggan jika ingin kelokasi "/>
    <m/>
    <m/>
    <m/>
    <e v="#NUM!"/>
    <e v="#NUM!"/>
    <x v="0"/>
    <x v="0"/>
  </r>
  <r>
    <n v="397"/>
    <n v="1002569090"/>
    <n v="3"/>
    <x v="2"/>
    <n v="5"/>
    <s v="KEDIRI"/>
    <s v="BLITAR"/>
    <s v="BLR"/>
    <s v="REG"/>
    <s v="AO"/>
    <s v="NEW SALES"/>
    <s v="1P INET"/>
    <s v="102 | FOLLOW UP COMPLETED"/>
    <s v="RBS-Regional 3"/>
    <d v="2026-09-03T10:08:56"/>
    <d v="2026-09-07T11:41:43"/>
    <n v="69382891"/>
    <m/>
    <n v="152730235562"/>
    <s v="PT HIPERNET INDODATA"/>
    <s v="ODP-BLR-FE/10 FE/D01/10.01"/>
    <s v="WO063426741"/>
    <m/>
    <m/>
    <m/>
    <n v="112.169436670564"/>
    <n v="-8.0990096680674206"/>
    <s v="|MB00503|MYIA-071890620992/POI/ibu/087835316536/zazauliar@gmail.com"/>
    <s v="MYIB_ASSISTANT"/>
    <m/>
    <m/>
    <m/>
    <m/>
    <m/>
    <m/>
    <m/>
    <m/>
    <s v="Management Janji"/>
    <s v="2026-09-04 08:00:00 | Tanggal pemasangan: 04/09/2026 Jam pemasangan : pagi / siang Info Tambahan : Hubungi pelanggan dulu sebelum ke lokasi terima kasih."/>
    <s v="FCC"/>
    <d v="2026-03-09T10:10:01"/>
    <d v="2026-09-04T08:00:00"/>
    <m/>
    <s v="REVOKE"/>
    <s v="X"/>
    <s v="NO ADDON"/>
    <m/>
    <s v="Follow Up Revoke Completed, New Order ID : SC1002574656"/>
    <s v="HSI Bisnis Promo HUT RI PSB 70% - 50 Mbps"/>
    <s v="INDIBIZ"/>
    <m/>
    <m/>
    <d v="2026-09-04T08:00:00"/>
    <s v="2026-09-04 08:00:00 | Tanggal pemasangan: 04/09/2026 Jam pemasangan : pagi / siang Info Tambahan : Hubungi pelanggan dulu sebelum ke lokasi terima kasih."/>
    <m/>
    <m/>
    <m/>
    <e v="#NUM!"/>
    <e v="#NUM!"/>
    <x v="0"/>
    <x v="21"/>
  </r>
  <r>
    <n v="398"/>
    <n v="1002569528"/>
    <n v="3"/>
    <x v="3"/>
    <n v="4"/>
    <s v="YOGYAKARTA"/>
    <s v="SLEMAN"/>
    <s v="PKM"/>
    <s v="REG"/>
    <s v="AO"/>
    <s v="NEW SALES"/>
    <s v="1P INET"/>
    <s v="102 | FOLLOW UP COMPLETED"/>
    <s v="RBS-Regional 3"/>
    <d v="2026-09-03T11:59:56"/>
    <d v="2026-09-05T12:20:06"/>
    <n v="69383057"/>
    <m/>
    <n v="146144118737"/>
    <s v="PT titra ageng makmur jaya"/>
    <s v="ODP-PKM-FAG/037 FAG/D03/037.01"/>
    <s v="WO063441191"/>
    <m/>
    <m/>
    <m/>
    <n v="110.42171999999999"/>
    <n v="-7.6650299999999998"/>
    <s v="|MN00915|MYIA-003913553212/POI/Dono Dwi Prasetyo/085643033075/masdonking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2:10:04"/>
    <d v="2026-09-04T15:00:00"/>
    <s v="Kendala Teknik"/>
    <s v="REVOKE"/>
    <s v="X"/>
    <s v="NO ADDON"/>
    <m/>
    <s v="Follow Up Revoke Completed, New Order ID : SC1002573003"/>
    <s v="HSI Bisnis Promo HUT RI PSB 70% - 2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  <x v="0"/>
  </r>
  <r>
    <n v="399"/>
    <n v="1002569527"/>
    <n v="3"/>
    <x v="6"/>
    <n v="5"/>
    <s v="SBY UTARA"/>
    <s v="GRESIK"/>
    <s v="GSK"/>
    <s v="REG"/>
    <s v="AO"/>
    <s v="NEW SALES"/>
    <s v="1P INET"/>
    <s v="102 | FOLLOW UP COMPLETED"/>
    <s v="RBS-Regional 3"/>
    <d v="2026-09-03T11:59:56"/>
    <d v="2026-09-04T17:22:39"/>
    <n v="69383055"/>
    <m/>
    <n v="152421262602"/>
    <s v="PT ASPINDO BERKAH INDONESIA"/>
    <s v="ODP-GSK-FU/07"/>
    <s v="WO063441096"/>
    <m/>
    <m/>
    <m/>
    <n v="112.63666600000001"/>
    <n v="-7.2026250000000003"/>
    <s v="|MN01982|MYIA-020897509841/POI/FEBRIAN DWI/082244944255/jayaspindo@gmail.com"/>
    <s v="MYIB_ASSISTANT"/>
    <m/>
    <m/>
    <m/>
    <m/>
    <m/>
    <m/>
    <m/>
    <m/>
    <s v="Management Janji"/>
    <s v="2026-09-08 08:00:00 | Jam pemasangan : 08.00 - 12.00 Waktu pemasangan : 4 September 2026 Info Tabaha : Hubungi pelanggan dulu sebelum ke lokasi terimakasih  "/>
    <s v="FCC"/>
    <d v="2026-03-09T12:10:04"/>
    <d v="2026-09-08T08:00:00"/>
    <m/>
    <s v="REVOKE"/>
    <s v="GRESIK"/>
    <s v="NO ADDON"/>
    <m/>
    <s v="Follow Up Revoke Completed, New Order ID : SC1002572588"/>
    <s v="HSI Bisnis Promo HUT RI PSB 70% - 150 Mbps"/>
    <s v="INDIBIZ"/>
    <m/>
    <m/>
    <d v="2026-09-08T08:00:00"/>
    <s v="2026-09-08 08:00:00 | Jam pemasangan : 08.00 - 12.00 Waktu pemasangan : 4 September 2026 Info Tabaha : Hubungi pelanggan dulu sebelum ke lokasi terimakasih  "/>
    <m/>
    <m/>
    <m/>
    <e v="#NUM!"/>
    <e v="#NUM!"/>
    <x v="0"/>
    <x v="23"/>
  </r>
  <r>
    <n v="400"/>
    <n v="1002570641"/>
    <n v="3"/>
    <x v="7"/>
    <n v="5"/>
    <s v="MATARAM"/>
    <s v="LOMBOK TIMUR UTARA"/>
    <s v="SGG"/>
    <s v="REG"/>
    <s v="AO"/>
    <s v="NEW SALES"/>
    <s v="1P INET"/>
    <s v="102 | FOLLOW UP COMPLETED"/>
    <s v="RBS-Regional 3"/>
    <d v="2026-09-03T17:48:56"/>
    <d v="2026-09-10T09:00:50"/>
    <n v="69383490"/>
    <m/>
    <n v="172604214284"/>
    <s v="Diva Lombok Resort Senggigi"/>
    <s v="ODP-SGG-FAF/04 FAF/D01/04.01"/>
    <s v="WO063489160"/>
    <m/>
    <m/>
    <m/>
    <n v="116.038749"/>
    <n v="-8.4681650000000008"/>
    <s v="|MN00843|MYIA-092103744022/POI/Samsul Heri /081910621905/klinikbedahelektronik@gmail.com"/>
    <s v="MYIB_ASSISTANT"/>
    <m/>
    <m/>
    <m/>
    <m/>
    <m/>
    <m/>
    <m/>
    <m/>
    <s v="Management Janji"/>
    <s v="2026-09-07 08:00:00 | Nama PIC:  bp samsul heri  No HP: 081910621905 Alt: Tanggal: 7/9/2026 Jam Pasang: Pagi Note: Hubungi sebelum ke lokasi, terimakasih. "/>
    <s v="FCC"/>
    <d v="2026-03-09T17:54:57"/>
    <d v="2026-09-07T08:00:00"/>
    <s v="Kendala Lainnya"/>
    <s v="REVOKE"/>
    <s v="LOMBOK UTARA"/>
    <s v="NO ADDON"/>
    <m/>
    <s v="Follow Up Revoke Completed, New Order ID : SC1002579867"/>
    <s v="HSI Bisnis Promo HUT RI PSB 70% - 100 Mbps Dual Band"/>
    <s v="INDIBIZ"/>
    <m/>
    <m/>
    <d v="2026-09-07T08:00:00"/>
    <s v="2026-09-07 08:00:00 | Nama PIC:  bp samsul heri  No HP: 081910621905 Alt: Tanggal: 7/9/2026 Jam Pasang: Pagi Note: Hubungi sebelum ke lokasi, terimakasih. "/>
    <m/>
    <m/>
    <m/>
    <e v="#NUM!"/>
    <e v="#NUM!"/>
    <x v="0"/>
    <x v="20"/>
  </r>
  <r>
    <n v="401"/>
    <n v="1002570640"/>
    <n v="3"/>
    <x v="2"/>
    <n v="5"/>
    <s v="MADIUN"/>
    <s v="TUBAN"/>
    <s v="MRR"/>
    <s v="REG"/>
    <s v="AO"/>
    <s v="NEW SALES"/>
    <s v="1P INET"/>
    <s v="102 | FOLLOW UP COMPLETED"/>
    <s v="RBS-Regional 3"/>
    <d v="2026-09-03T17:48:56"/>
    <d v="2026-09-06T11:27:08"/>
    <n v="69383491"/>
    <m/>
    <n v="152647206519"/>
    <s v="Toko Ratna"/>
    <s v="ODP-MRR-FAA/86 FAA/D09/86.01"/>
    <s v="WO063489227"/>
    <m/>
    <m/>
    <m/>
    <n v="111.9426914"/>
    <n v="-6.9055726000000002"/>
    <s v="MD|MYDB-20260903267933|DD00001/MN01781|Toko Ratna|081332742070"/>
    <s v="MYDIGIBIZPARTNER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54:57"/>
    <d v="2026-09-04T15:00:00"/>
    <s v="Kendala Pelanggan"/>
    <s v="REVOKE"/>
    <s v="JATIROGO BANCAR"/>
    <s v="NO ADDON"/>
    <m/>
    <s v="Follow Up Revoke Completed, New Order ID : SC1002573534"/>
    <s v="HSI Bisnis Promo HUT RI PSB 70% - 10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  <x v="11"/>
  </r>
  <r>
    <n v="402"/>
    <n v="1002570642"/>
    <n v="3"/>
    <x v="2"/>
    <n v="5"/>
    <s v="MADIUN"/>
    <s v="TUBAN"/>
    <s v="MRR"/>
    <s v="REG"/>
    <s v="AO"/>
    <s v="NEW SALES"/>
    <s v="1P INET"/>
    <s v="102 | FOLLOW UP COMPLETED"/>
    <s v="RBS-Regional 3"/>
    <d v="2026-09-03T17:48:56"/>
    <d v="2026-09-06T11:33:13"/>
    <n v="69383492"/>
    <m/>
    <n v="152647206520"/>
    <s v="Toko Ratna"/>
    <s v="ODP-MRR-FAA/86 FAA/D09/86.01"/>
    <s v="WO063489228"/>
    <m/>
    <m/>
    <m/>
    <n v="111.9426914"/>
    <n v="-6.9055726000000002"/>
    <s v="MD|MYDB-20260903267934|DD00001/MN01781|Toko Ratna|081332742070"/>
    <s v="MYDIGIBIZPARTNER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54:57"/>
    <d v="2026-09-04T15:00:00"/>
    <s v="Kendala Pelanggan"/>
    <s v="REVOKE"/>
    <s v="JATIROGO BANCAR"/>
    <s v="NO ADDON"/>
    <m/>
    <s v="Follow Up Revoke Completed, New Order ID : SC1002573538"/>
    <s v="HSI Bisnis Promo HUT RI PSB 70% - 10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  <x v="11"/>
  </r>
  <r>
    <n v="403"/>
    <n v="1002570639"/>
    <n v="3"/>
    <x v="6"/>
    <n v="5"/>
    <s v="SBY UTARA"/>
    <s v="TANDES"/>
    <s v="KLN"/>
    <s v="REG"/>
    <s v="AO"/>
    <s v="NEW SALES"/>
    <s v="1P INET"/>
    <s v="102 | FOLLOW UP COMPLETED"/>
    <s v="RBS-Regional 3"/>
    <d v="2026-09-03T17:47:56"/>
    <d v="2026-09-05T14:18:03"/>
    <n v="69383489"/>
    <m/>
    <n v="152418251607"/>
    <s v="CV HIKARI SUKSES ABADI"/>
    <s v="ODP-TDS-FCW/01 FCW/D01/01.01"/>
    <s v="WO063489091"/>
    <m/>
    <m/>
    <m/>
    <n v="112.69273750000001"/>
    <n v="-7.2608027999999996"/>
    <s v="MD|MYDB-20260903267939|DN00001/MN00443|CV HIKARI SUKSES ABADI|081212115088"/>
    <s v="MYDIGIBIZPARTNER"/>
    <m/>
    <m/>
    <m/>
    <m/>
    <m/>
    <m/>
    <m/>
    <m/>
    <s v="Management Janji"/>
    <s v="2026-09-04 15:00:00 | Nama PIC : bapak ricard No HP : 081212115088 Alt :  M Janji : (JUMAT/4/SEPTEMBER/2026) jam Pasang : 09:00 Note : hubungi pelanggan jika ingin kelokasi"/>
    <s v="FCC"/>
    <d v="2026-03-09T17:54:57"/>
    <d v="2026-09-04T15:00:00"/>
    <m/>
    <s v="REVOKE"/>
    <s v="KEBALEN"/>
    <s v="NO ADDON"/>
    <m/>
    <s v="Follow Up Revoke Completed, New Order ID : SC1002573171"/>
    <s v="HSI Bisnis Promo HUT RI PSB 70% - 50 Mbps"/>
    <s v="INDIBIZ"/>
    <m/>
    <m/>
    <d v="2026-09-04T15:00:00"/>
    <s v="2026-09-04 15:00:00 | Nama PIC : bapak ricard No HP : 081212115088 Alt :  M Janji : (JUMAT/4/SEPTEMBER/2026) jam Pasang : 09:00 Note : hubungi pelanggan jika ingin kelokasi"/>
    <m/>
    <m/>
    <m/>
    <e v="#NUM!"/>
    <e v="#NUM!"/>
    <x v="0"/>
    <x v="22"/>
  </r>
  <r>
    <n v="404"/>
    <n v="1002570635"/>
    <n v="3"/>
    <x v="2"/>
    <n v="5"/>
    <s v="MALANG"/>
    <s v="BATU"/>
    <s v="BLB"/>
    <s v="REG"/>
    <s v="AO"/>
    <s v="NEW SALES"/>
    <s v="2P INET + VOICE"/>
    <s v="102 | FOLLOW UP COMPLETED"/>
    <s v="RBS-Regional 3"/>
    <d v="2026-09-03T17:44:56"/>
    <d v="2026-09-08T08:10:35"/>
    <n v="69383505"/>
    <n v="3414391135"/>
    <n v="152702232098"/>
    <s v="PENERBIT ERLANGGA"/>
    <s v="ODP-BLB-FDQ/83 FDQ/D04/83.01"/>
    <s v="WO063488939"/>
    <m/>
    <m/>
    <m/>
    <n v="112.6547637"/>
    <n v="-7.9317659999999997"/>
    <s v="|MN00814|MYIA-027553231531/POI/Benny Kusuma Aji Sanjaya/082219057042/malang.raya@erlangga.co.id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7:54:57"/>
    <d v="2026-09-04T15:00:00"/>
    <s v="Kendala Lainnya"/>
    <s v="REVOKE"/>
    <s v="BLIMBING"/>
    <s v="NO ADDON"/>
    <m/>
    <s v="Follow Up Revoke Completed, New Order ID : SC1002576036"/>
    <s v="HSI Bisnis Bundling Phone PSB 70% - Free 800 Menit Promo - 3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  <x v="30"/>
  </r>
  <r>
    <n v="405"/>
    <n v="1002570621"/>
    <n v="3"/>
    <x v="2"/>
    <n v="5"/>
    <s v="MADIUN"/>
    <s v="TUBAN"/>
    <s v="MRR"/>
    <s v="REG"/>
    <s v="AO"/>
    <s v="NEW SALES"/>
    <s v="1P INET"/>
    <s v="102 | FOLLOW UP COMPLETED"/>
    <s v="RBS-Regional 3"/>
    <d v="2026-09-03T17:30:56"/>
    <d v="2026-09-06T12:54:43"/>
    <n v="69383462"/>
    <m/>
    <n v="152647206518"/>
    <s v="Toko Ratna"/>
    <s v="ODP-MRR-FAA/89 FAA/D09/89.01"/>
    <s v="WO063487673"/>
    <m/>
    <m/>
    <m/>
    <n v="111.9426914"/>
    <n v="-6.9055726000000002"/>
    <s v="MD|MYDB-20260903267935|DD00001/MN01781|Toko Ratna|081332742070"/>
    <s v="MYDIGIBIZPARTNER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7:39:55"/>
    <d v="2026-09-04T15:00:00"/>
    <s v="Kendala Pelanggan"/>
    <s v="REVOKE"/>
    <s v="JATIROGO BANCAR"/>
    <s v="NO ADDON"/>
    <m/>
    <s v="Follow Up Revoke Completed, New Order ID : SC1002573576"/>
    <s v="HSI Bisnis Promo HUT RI PSB 70% - 1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  <x v="11"/>
  </r>
  <r>
    <n v="406"/>
    <n v="1002569863"/>
    <n v="3"/>
    <x v="3"/>
    <n v="4"/>
    <s v="PURWOKERTO"/>
    <s v="PURWOKERTO"/>
    <s v="SUK"/>
    <s v="REG"/>
    <s v="AO"/>
    <s v="NEW SALES"/>
    <m/>
    <s v="102 | FOLLOW UP COMPLETED"/>
    <s v="RBS-Regional 3"/>
    <d v="2026-09-03T13:56:40"/>
    <d v="2026-09-09T08:32:54"/>
    <n v="69383179"/>
    <n v="2812955228"/>
    <n v="143374121462"/>
    <s v="PT BPR KUSUMA SUMBING SOKARAJA"/>
    <s v="ODP-SUK-FA/041"/>
    <s v="WO063536238"/>
    <m/>
    <m/>
    <m/>
    <n v="109.2927423"/>
    <n v="-7.4573494"/>
    <s v="|MC80122|/ PT BPR KUSUMA SUMBING SOKARAJA/ 083123408274/ksbpusat.tsi@gmail.com/2S HSI BISNIS 1:1 PROMO 50Mbps / NISA AULIA SUNDARI / HGN"/>
    <s v="Sales Profesional"/>
    <m/>
    <m/>
    <m/>
    <m/>
    <m/>
    <m/>
    <m/>
    <m/>
    <s v="Management Janji"/>
    <s v="2026-09-11 15:00:00|PT BPR KUSUMA SUMBING SOKARAJA 083123408274|40931150|MYDITA"/>
    <s v="FCC"/>
    <d v="2026-03-09T14:10:32"/>
    <d v="2026-09-11T15:00:00"/>
    <s v="Kendala Lainnya"/>
    <s v="REVOKE"/>
    <s v="X"/>
    <s v="NO ADDON"/>
    <m/>
    <s v="Follow Up Revoke Completed, New Order ID : SC1002577926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1T15:00:00"/>
    <s v="2026-09-11 15:00:00|PT BPR KUSUMA SUMBING SOKARAJA 083123408274|40931150|MYDITA"/>
    <m/>
    <m/>
    <m/>
    <e v="#NUM!"/>
    <e v="#NUM!"/>
    <x v="0"/>
    <x v="0"/>
  </r>
  <r>
    <n v="407"/>
    <n v="1002569885"/>
    <n v="3"/>
    <x v="0"/>
    <n v="4"/>
    <s v="SOLO"/>
    <s v="INNER - SOLO JATENG TIMUR"/>
    <s v="KTO"/>
    <s v="REG"/>
    <s v="AO"/>
    <s v="NEW SALES"/>
    <s v="1P INET"/>
    <s v="102 | FOLLOW UP COMPLETED"/>
    <s v="RBS-Regional 3"/>
    <d v="2026-09-03T14:00:57"/>
    <d v="2026-09-07T10:40:49"/>
    <n v="69383202"/>
    <m/>
    <n v="146528600657"/>
    <s v="PPM DARUSSALAM KOMPLEK 9"/>
    <s v="ODP-KTO-FAE/041 FAE/D04/041.01"/>
    <s v="WO063459079"/>
    <m/>
    <m/>
    <m/>
    <n v="110.73686499999999"/>
    <n v="-7.5595179999999997"/>
    <s v="|MN00396|MYIA-075827718908/POI/Laila Hidayatul/087710652532/lailahidayatulmardhiyah@gmail.com"/>
    <s v="MYIB_ASSISTANT"/>
    <m/>
    <m/>
    <m/>
    <m/>
    <m/>
    <m/>
    <m/>
    <m/>
    <s v="Management Janji"/>
    <s v="2026-09-04 13:00:00 | Nama PIC:  bu uminatifa No HP: 081326068028 Alt: Tanggal: 4/9/2026 Jam Pasang: Siang Note: Hubungi sebelum ke lokasi, terimakasih. "/>
    <s v="FCC"/>
    <d v="2026-03-09T14:10:32"/>
    <d v="2026-09-04T13:00:00"/>
    <s v="Kendala Teknik"/>
    <s v="REVOKE"/>
    <s v="SOLO KARTOSURO"/>
    <s v="NO ADDON"/>
    <m/>
    <s v="Follow Up Revoke Completed, New Order ID : SC1002574349"/>
    <s v="HSI Bisnis Basic Promo HUT RI PSB 70% - 75 Mbps"/>
    <s v="INDIBIZ"/>
    <m/>
    <m/>
    <d v="2026-09-04T13:00:00"/>
    <s v="2026-09-04 13:00:00 | Nama PIC:  bu uminatifa No HP: 081326068028 Alt: Tanggal: 4/9/2026 Jam Pasang: Siang Note: Hubungi sebelum ke lokasi, terimakasih. "/>
    <m/>
    <m/>
    <m/>
    <e v="#NUM!"/>
    <e v="#NUM!"/>
    <x v="0"/>
    <x v="0"/>
  </r>
  <r>
    <n v="408"/>
    <n v="1002570651"/>
    <n v="3"/>
    <x v="3"/>
    <n v="4"/>
    <s v="YOGYAKARTA"/>
    <s v="SLEMAN"/>
    <s v="PKM"/>
    <s v="REG"/>
    <s v="AO"/>
    <s v="NEW SALES"/>
    <s v="1P INET"/>
    <s v="102 | FOLLOW UP COMPLETED"/>
    <s v="RBS-Regional 3"/>
    <d v="2026-09-03T18:11:56"/>
    <d v="2026-09-06T10:16:52"/>
    <n v="69383494"/>
    <m/>
    <n v="146144118739"/>
    <s v="PT KOPI BINTANG INDONESIA"/>
    <s v="ODP-PKM-FAA/044 FAA/D02/044.01"/>
    <s v="WO063490800"/>
    <m/>
    <m/>
    <m/>
    <n v="110.41874989999999"/>
    <n v="-7.6865252999999996"/>
    <s v="|MN02665|MYIA-078238152576/POI/pak Rizki rian/085123580800/burianto@tomoro-coffee.com"/>
    <s v="MYIB_ASSISTANT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8:25:15"/>
    <d v="2026-09-05T08:00:00"/>
    <s v="Kendala Teknik"/>
    <s v="REVOKE"/>
    <s v="X"/>
    <s v="OCA"/>
    <m/>
    <s v="Follow Up Revoke Completed, New Order ID : SC1002573496"/>
    <s v="HSI Bisnis Basic Bundling OCA Breach Checker Dual Band PSB 70% Promo - 1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  <x v="0"/>
  </r>
  <r>
    <n v="409"/>
    <n v="1002569589"/>
    <n v="3"/>
    <x v="1"/>
    <n v="5"/>
    <s v="JEMBER"/>
    <s v="JEMBER"/>
    <s v="PUG"/>
    <s v="REG"/>
    <s v="AO"/>
    <s v="NEW SALES"/>
    <s v="1P INET"/>
    <s v="102 | FOLLOW UP COMPLETED"/>
    <s v="RBS-Regional 3"/>
    <d v="2026-09-03T12:29:56"/>
    <d v="2026-09-07T09:36:42"/>
    <n v="69383077"/>
    <m/>
    <n v="152515203045"/>
    <s v="ERZORA PUGER"/>
    <s v="ODP-PUG-FC/31 FC/D05/31.01"/>
    <s v="WO063445166"/>
    <m/>
    <m/>
    <m/>
    <n v="113.473223447799"/>
    <n v="-8.3697605823139192"/>
    <s v="MD|MYDB-20260903267926|DN00001/MN01309|ERZORA PUGER|087754726343"/>
    <s v="MYDIGIBIZPARTNER"/>
    <m/>
    <m/>
    <m/>
    <m/>
    <m/>
    <m/>
    <m/>
    <m/>
    <s v="Management Janji"/>
    <s v="2026-09-04 13:00:00 | Nama PIC : Bp Efendi No HP : 087754726343 No Alt : - M Janji : 04 Sept 2026 Jam Pasang : Pagi / Siang Note : hubungi pelanggan jika ingin kelokasi "/>
    <s v="FCC"/>
    <d v="2026-03-09T12:40:05"/>
    <d v="2026-09-04T13:00:00"/>
    <s v="Kendala Pelanggan"/>
    <s v="REVOKE"/>
    <s v="TANGGUL"/>
    <s v="NO ADDON"/>
    <m/>
    <s v="Follow Up Revoke Completed, New Order ID : SC1002574069"/>
    <s v="HSI Bisnis Promo HUT RI PSB 70% - 50 Mbps"/>
    <s v="INDIBIZ"/>
    <m/>
    <m/>
    <d v="2026-09-04T13:00:00"/>
    <s v="2026-09-04 13:00:00 | Nama PIC : Bp Efendi No HP : 087754726343 No Alt : - M Janji : 04 Sept 2026 Jam Pasang : Pagi / Siang Note : hubungi pelanggan jika ingin kelokasi "/>
    <m/>
    <m/>
    <m/>
    <e v="#NUM!"/>
    <e v="#NUM!"/>
    <x v="0"/>
    <x v="7"/>
  </r>
  <r>
    <n v="410"/>
    <n v="1002570443"/>
    <n v="3"/>
    <x v="0"/>
    <n v="4"/>
    <s v="SOLO"/>
    <s v="SRAGEN"/>
    <s v="KAR"/>
    <s v="REG"/>
    <s v="AO"/>
    <s v="NEW SALES"/>
    <s v="1P INET"/>
    <s v="102 | FOLLOW UP COMPLETED"/>
    <s v="RBS-Regional 3"/>
    <d v="2026-09-03T16:21:56"/>
    <d v="2026-09-05T11:14:30"/>
    <n v="69383380"/>
    <m/>
    <n v="142567104655"/>
    <s v="CV. Hanksky Global Teknologi"/>
    <s v="ODP-KAR-FQ/009 FQ/D01/009.01"/>
    <s v="WO063480533"/>
    <m/>
    <m/>
    <m/>
    <n v="110.959109"/>
    <n v="-7.584168"/>
    <s v="|MN00396|MYIA-029014519122/POI/Ary Harwinanto/085740030078/ary.harwinanto@gmail.com"/>
    <s v="MYIB_ASSISTANT"/>
    <m/>
    <m/>
    <m/>
    <m/>
    <m/>
    <m/>
    <m/>
    <m/>
    <s v="Management Janji"/>
    <s v="2026-09-04 13:00:00 | Jam pemasangan : 12.00 Info Tambahan : Hubungi pelanggan dulu sebelum ke lokasi terimakasih  "/>
    <s v="FCC"/>
    <d v="2026-03-09T16:25:22"/>
    <d v="2026-09-04T13:00:00"/>
    <s v="Kendala Pelanggan"/>
    <s v="REVOKE"/>
    <s v="KARANGANYAR SOLO"/>
    <s v="NO ADDON"/>
    <m/>
    <s v="Follow Up Revoke Completed, New Order ID : SC1002572925"/>
    <s v="HSI Bisnis Promo HUT RI PSB 70% - 150 Mbps"/>
    <s v="INDIBIZ"/>
    <m/>
    <m/>
    <d v="2026-09-04T13:00:00"/>
    <s v="2026-09-04 13:00:00 | Jam pemasangan : 12.00 Info Tambahan : Hubungi pelanggan dulu sebelum ke lokasi terimakasih  "/>
    <m/>
    <m/>
    <m/>
    <e v="#NUM!"/>
    <e v="#NUM!"/>
    <x v="0"/>
    <x v="0"/>
  </r>
  <r>
    <n v="411"/>
    <n v="1002569674"/>
    <n v="3"/>
    <x v="6"/>
    <n v="5"/>
    <s v="SBY UTARA"/>
    <s v="GRESIK"/>
    <s v="CRM"/>
    <s v="REG"/>
    <s v="AO"/>
    <s v="NEW SALES"/>
    <s v="1P INET"/>
    <s v="102 | FOLLOW UP COMPLETED"/>
    <s v="RBS-Regional 3"/>
    <d v="2026-09-03T13:03:57"/>
    <d v="2026-09-07T14:43:02"/>
    <n v="69383139"/>
    <m/>
    <n v="152446246146"/>
    <s v="UPT TK Negeri Pembina Menganti"/>
    <s v="ODP-CRM-FG/04 FG/D03/04.01"/>
    <s v="WO063449117"/>
    <m/>
    <m/>
    <m/>
    <n v="112.573114335536"/>
    <n v="-7.2489301902842103"/>
    <s v="MD|MYDB-20260903267923|DN00001/MN02100|UPT TK Negeri Pembina Menganti|083852776102"/>
    <s v="MYDIGIBIZPARTNER"/>
    <m/>
    <m/>
    <m/>
    <m/>
    <m/>
    <m/>
    <m/>
    <m/>
    <s v="Management Janji"/>
    <s v="2026-09-06 11:00:00 | Nama Pic : bu nunuk  No Hp Pic : 083852776102 No alt : - Jam Pemasangan : siang  Tanggal Pemasangan : 4 September 2026"/>
    <s v="FCC"/>
    <d v="2026-03-09T13:10:34"/>
    <d v="2026-09-06T11:00:00"/>
    <s v="Kendala Pelanggan"/>
    <s v="REVOKE"/>
    <s v="NON-HERO GRESIK"/>
    <s v="NO ADDON"/>
    <m/>
    <s v="Follow Up Revoke Completed, New Order ID : SC1002575292"/>
    <s v="HSI Bisnis Basic Promo HUT RI PSB 70% - 50 Mbps"/>
    <s v="INDIBIZ"/>
    <m/>
    <m/>
    <d v="2026-09-06T11:00:00"/>
    <s v="2026-09-06 11:00:00 | Nama Pic : bu nunuk  No Hp Pic : 083852776102 No alt : - Jam Pemasangan : siang  Tanggal Pemasangan : 4 September 2026"/>
    <m/>
    <m/>
    <m/>
    <e v="#NUM!"/>
    <e v="#NUM!"/>
    <x v="0"/>
    <x v="23"/>
  </r>
  <r>
    <n v="412"/>
    <n v="1002569668"/>
    <n v="3"/>
    <x v="6"/>
    <n v="5"/>
    <s v="SBY UTARA"/>
    <s v="GRESIK"/>
    <s v="GSK"/>
    <s v="REG"/>
    <s v="AO"/>
    <s v="NEW SALES"/>
    <s v="1P INET"/>
    <s v="102 | FOLLOW UP COMPLETED"/>
    <s v="RBS-Regional 3"/>
    <d v="2026-09-03T13:00:57"/>
    <d v="2026-09-05T14:33:28"/>
    <n v="69383137"/>
    <m/>
    <n v="152421262603"/>
    <s v="SD ISLAM AL-AZHAR 79 Gresik"/>
    <s v="ODP-GSK-FN/82 FN/D06/82.01"/>
    <s v="WO063448912"/>
    <m/>
    <m/>
    <m/>
    <n v="112.64590560000001"/>
    <n v="-7.1783976000000003"/>
    <s v="MD|MYDB-20260902267884|DN00001/MN01735|SD ISLAM AL-AZHAR 79 Gresik|0895385129400"/>
    <s v="MYDIGIBIZPARTNER"/>
    <m/>
    <m/>
    <m/>
    <m/>
    <m/>
    <m/>
    <m/>
    <m/>
    <s v="Management Janji"/>
    <s v="2026-09-04 11:00:00 | M Janji :  04/09/2026 Jam Pasang : Pagi  Note : hubungi pelanggan jika ingin kelokasi "/>
    <s v="FCC"/>
    <d v="2026-03-09T13:10:34"/>
    <d v="2026-09-04T11:00:00"/>
    <s v="Kendala Lainnya"/>
    <s v="REVOKE"/>
    <s v="GRESIK"/>
    <s v="NO ADDON"/>
    <m/>
    <s v="Follow Up Revoke Completed, New Order ID : SC1002573191"/>
    <s v="HSI Bisnis Promo HUT RI PSB 70% - 75 Mbps"/>
    <s v="INDIBIZ"/>
    <m/>
    <m/>
    <d v="2026-09-04T11:00:00"/>
    <s v="2026-09-04 11:00:00 | M Janji :  04/09/2026 Jam Pasang : Pagi  Note : hubungi pelanggan jika ingin kelokasi "/>
    <m/>
    <m/>
    <m/>
    <e v="#NUM!"/>
    <e v="#NUM!"/>
    <x v="0"/>
    <x v="23"/>
  </r>
  <r>
    <n v="413"/>
    <n v="1002568671"/>
    <n v="3"/>
    <x v="3"/>
    <n v="4"/>
    <s v="PURWOKERTO"/>
    <s v="PURWOKERTO"/>
    <s v="PWT"/>
    <s v="REG"/>
    <s v="AO"/>
    <s v="NEW SALES"/>
    <s v="1P INET"/>
    <s v="102 | FOLLOW UP COMPLETED"/>
    <s v="RBS-Regional 3"/>
    <d v="2026-09-03T08:09:56"/>
    <d v="2026-09-05T15:21:05"/>
    <n v="69382255"/>
    <m/>
    <n v="146303629014"/>
    <s v="WeStore"/>
    <s v="ODP-PWT-FN/023 FN/D04/023.01"/>
    <s v="WO063413468"/>
    <m/>
    <m/>
    <m/>
    <n v="109.234533"/>
    <n v="-7.4169919999999996"/>
    <s v="|MC00213|MYIA-017420727981/POI/THOHA NUR FATA/089649227366/tohanurfata04@gmail.com"/>
    <s v="MYIB_ASSISTANT"/>
    <m/>
    <m/>
    <m/>
    <m/>
    <m/>
    <m/>
    <m/>
    <m/>
    <s v="Management Janji"/>
    <s v="2026-09-04 08:00:00 | Nama PIC : Bp Thoha No HP : 089649227366 No Alt : - M Janji : 03 Sept 2026 Jam Pasang : Pagi / Siang Note : hubungi pelanggan jika ingin kelokasi "/>
    <s v="FCC"/>
    <d v="2026-03-09T08:25:04"/>
    <d v="2026-09-04T08:00:00"/>
    <m/>
    <s v="REVOKE"/>
    <s v="X"/>
    <s v="NO ADDON"/>
    <m/>
    <s v="Follow Up Revoke Completed, New Order ID : SC1002573263"/>
    <s v="HSI Bisnis Promo HUT RI PSB 70% - 50 Mbps"/>
    <s v="INDIBIZ"/>
    <m/>
    <m/>
    <d v="2026-09-04T08:00:00"/>
    <s v="2026-09-04 08:00:00 | Nama PIC : Bp Thoha No HP : 089649227366 No Alt : - M Janji : 03 Sept 2026 Jam Pasang : Pagi / Siang Note : hubungi pelanggan jika ingin kelokasi "/>
    <m/>
    <m/>
    <m/>
    <e v="#NUM!"/>
    <e v="#NUM!"/>
    <x v="0"/>
    <x v="0"/>
  </r>
  <r>
    <n v="414"/>
    <n v="1002567928"/>
    <n v="3"/>
    <x v="3"/>
    <n v="4"/>
    <s v="MAGELANG"/>
    <s v="WONOSOBO"/>
    <s v="WOS"/>
    <s v="REG"/>
    <s v="AO"/>
    <s v="NEW SALES"/>
    <s v="1P INET"/>
    <s v="102 | FOLLOW UP COMPLETED"/>
    <s v="RBS-Regional 3"/>
    <d v="2026-09-02T14:42:57"/>
    <d v="2026-09-05T11:47:03"/>
    <n v="69382428"/>
    <m/>
    <n v="141373127584"/>
    <s v="TB. ADIT JAYA"/>
    <s v="ODP-WOS-FP/015 FP/D03/015.01"/>
    <s v="WO063370615"/>
    <m/>
    <m/>
    <m/>
    <n v="109.93605700000001"/>
    <n v="-7.4980890000000002"/>
    <s v="|MC80016|MYIA-001477543483/POI/UD ADIT JAYA/085181925626/sandollo1234@gmail.com"/>
    <s v="MYIB_ASSISTANT"/>
    <m/>
    <m/>
    <m/>
    <m/>
    <m/>
    <m/>
    <m/>
    <m/>
    <s v="Management Janji"/>
    <s v="2026-09-03 13:00:00 | M Janji : 03 September 2026 Jam Pasang : pagi Note : hubungi pelanggan jika ingin kelokasi "/>
    <s v="FCC"/>
    <d v="2026-02-09T14:55:00"/>
    <d v="2026-09-03T13:00:00"/>
    <s v="Kendala Pelanggan"/>
    <s v="REVOKE"/>
    <s v="X"/>
    <s v="NO ADDON"/>
    <m/>
    <s v="Follow Up Revoke Completed, New Order ID : SC1002572964"/>
    <s v="HSI Bisnis Promo HUT RI PSB 70% - 200 Mbps"/>
    <s v="INDIBIZ"/>
    <m/>
    <m/>
    <d v="2026-09-03T13:00:00"/>
    <s v="2026-09-03 13:00:00 | M Janji : 03 September 2026 Jam Pasang : pagi Note : hubungi pelanggan jika ingin kelokasi "/>
    <m/>
    <m/>
    <m/>
    <e v="#NUM!"/>
    <e v="#NUM!"/>
    <x v="0"/>
    <x v="0"/>
  </r>
  <r>
    <n v="415"/>
    <n v="1002568550"/>
    <n v="3"/>
    <x v="6"/>
    <n v="5"/>
    <s v="SBY UTARA"/>
    <s v="KENJERAN"/>
    <s v="KJR"/>
    <s v="REG"/>
    <s v="AO"/>
    <s v="NEW SALES"/>
    <s v="1P INET"/>
    <s v="102 | FOLLOW UP COMPLETED"/>
    <s v="RBS-Regional 3"/>
    <d v="2026-09-02T18:12:56"/>
    <d v="2026-09-03T11:35:30"/>
    <n v="69382627"/>
    <m/>
    <n v="152407281983"/>
    <s v="Giras pager"/>
    <s v="ODP-MYR-FVL/80 FVL/D05/80.01"/>
    <s v="WO063397520"/>
    <m/>
    <m/>
    <m/>
    <n v="112.7640701"/>
    <n v="-7.2579474999999896"/>
    <s v="|MN01794|MYIA-014927993863/POI/REZA BAYU ARDIAN/083872556996/rezabyee@gmail.com"/>
    <s v="MYIB_ASSISTANT"/>
    <m/>
    <m/>
    <m/>
    <m/>
    <m/>
    <m/>
    <m/>
    <m/>
    <s v="Management Janji"/>
    <s v="2026-09-03 15:00:00 | Tanggal pemasangan : 02/09/2026 Jam pemasangan : pagi/siang Info Tambahan : Hubungi pelanggan dulu sebelum ke lokasi terima kasih."/>
    <s v="FCC"/>
    <d v="2026-02-09T18:25:08"/>
    <d v="2026-09-03T15:00:00"/>
    <m/>
    <s v="REVOKE"/>
    <s v="KENJERAN"/>
    <s v="NO ADDON"/>
    <m/>
    <s v="Follow Up Revoke Completed, New Order ID : SC1002569416"/>
    <s v="HSI Bisnis Basic Promo HUT RI PSB 70% - 50 Mbps"/>
    <s v="INDIBIZ"/>
    <m/>
    <m/>
    <d v="2026-09-03T15:00:00"/>
    <s v="2026-09-03 15:00:00 | Tanggal pemasangan : 02/09/2026 Jam pemasangan : pagi/siang Info Tambahan : Hubungi pelanggan dulu sebelum ke lokasi terima kasih."/>
    <m/>
    <m/>
    <m/>
    <e v="#NUM!"/>
    <e v="#NUM!"/>
    <x v="0"/>
    <x v="22"/>
  </r>
  <r>
    <n v="416"/>
    <n v="1002566975"/>
    <n v="3"/>
    <x v="5"/>
    <n v="4"/>
    <s v="PEKALONGAN"/>
    <s v="SLAWI"/>
    <s v="SLW"/>
    <s v="REG"/>
    <s v="AO"/>
    <s v="NEW SALES"/>
    <m/>
    <s v="102 | FOLLOW UP COMPLETED"/>
    <s v="RBS-Regional 3"/>
    <d v="2026-09-02T10:04:43"/>
    <d v="2026-09-04T12:00:36"/>
    <n v="69382056"/>
    <m/>
    <n v="142283120012"/>
    <s v="SDN Kabunan 01"/>
    <s v="ODP-SLW-FA/144"/>
    <s v="WO063351040"/>
    <m/>
    <m/>
    <m/>
    <n v="109.1181605"/>
    <n v="-6.9798542000000001"/>
    <s v="AMRBS;404469;REG3;ALI FATKHUDIN;085100284847;HSI 75MB;PIC 085742049079;sdnkabunan1@yahoo.co.id"/>
    <s v="Account Manager"/>
    <m/>
    <m/>
    <m/>
    <m/>
    <m/>
    <m/>
    <m/>
    <m/>
    <s v="Management Janji"/>
    <s v="2026-09-03 13:00:00|Tanggal pemasangan : 02/09/2026 Jam pemasangan : pagi/siang Info Tambahan : Hubungi pelanggan dulu sebelum ke lokasi terima kasih.|40951377|MYDITA"/>
    <s v="FCC"/>
    <d v="2026-02-09T10:10:04"/>
    <d v="2026-09-03T13:00:00"/>
    <s v="Kendala Teknik"/>
    <s v="REVOKE"/>
    <s v="X"/>
    <s v="NO ADDON"/>
    <m/>
    <s v="Follow Up Revoke Completed, New Order ID : SC1002571435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3T13:00:00"/>
    <s v="2026-09-03 13:00:00|Tanggal pemasangan : 02/09/2026 Jam pemasangan : pagi/siang Info Tambahan : Hubungi pelanggan dulu sebelum ke lokasi terima kasih.|40951377|MYDITA"/>
    <m/>
    <m/>
    <m/>
    <e v="#NUM!"/>
    <e v="#NUM!"/>
    <x v="0"/>
    <x v="0"/>
  </r>
  <r>
    <n v="417"/>
    <n v="1002566559"/>
    <n v="3"/>
    <x v="6"/>
    <n v="5"/>
    <s v="SBY UTARA"/>
    <s v="MANYAR"/>
    <s v="MGO"/>
    <s v="REG"/>
    <s v="AO"/>
    <s v="NEW SALES"/>
    <s v="1P INET"/>
    <s v="102 | FOLLOW UP COMPLETED"/>
    <s v="RBS-Regional 3"/>
    <d v="2026-09-02T07:21:56"/>
    <d v="2026-09-10T10:18:59"/>
    <n v="69381898"/>
    <m/>
    <n v="152413167925"/>
    <s v="PT KBBF SURABAYA"/>
    <s v="ODP-DMO-FS/34 FS/D06/34.01"/>
    <s v="WO063312790"/>
    <m/>
    <m/>
    <m/>
    <n v="112.7437266"/>
    <n v="-7.2708913999999902"/>
    <s v="MD|MYDB-20260901267801|DN00001/MN00443|PT KBBF SURABAYA|085113162233"/>
    <s v="MYDIGIBIZPARTNER"/>
    <m/>
    <m/>
    <m/>
    <m/>
    <m/>
    <m/>
    <m/>
    <m/>
    <s v="Management Janji"/>
    <s v="2026-09-03 08:00:00 | M Janji : (03/09/2026) jam Pasang : 09:00 Note : hubungi pelanggan jika ingin kelokasi"/>
    <s v="FCC"/>
    <d v="2026-02-09T07:25:25"/>
    <d v="2026-09-03T08:00:00"/>
    <s v="Kendala Pelanggan"/>
    <s v="REVOKE"/>
    <s v="MERGOYOSO"/>
    <s v="NO ADDON"/>
    <m/>
    <s v="Follow Up Revoke Completed, New Order ID : SC1002580161"/>
    <s v="HSI Bisnis Promo HUT RI PSB 70% - 75 Mbps"/>
    <s v="INDIBIZ"/>
    <m/>
    <m/>
    <d v="2026-09-03T08:00:00"/>
    <s v="2026-09-03 08:00:00 | M Janji : (03/09/2026) jam Pasang : 09:00 Note : hubungi pelanggan jika ingin kelokasi"/>
    <m/>
    <m/>
    <m/>
    <e v="#NUM!"/>
    <e v="#NUM!"/>
    <x v="0"/>
    <x v="8"/>
  </r>
  <r>
    <n v="418"/>
    <n v="1002566938"/>
    <n v="3"/>
    <x v="0"/>
    <n v="4"/>
    <s v="SOLO"/>
    <s v="INNER - SOLO JATENG TIMUR"/>
    <s v="GLD"/>
    <s v="REG"/>
    <s v="AO"/>
    <s v="NEW SALES"/>
    <m/>
    <s v="102 | FOLLOW UP COMPLETED"/>
    <s v="RBS-Regional 2"/>
    <d v="2026-09-02T09:53:56"/>
    <d v="2026-09-04T16:16:55"/>
    <n v="69382048"/>
    <n v="2716008068"/>
    <n v="146514602779"/>
    <s v="PT. REJEKI BERKAH BERLIMPAH RUAH"/>
    <s v="ODP-GLD-FK/017"/>
    <s v="WO063335742"/>
    <m/>
    <m/>
    <m/>
    <n v="110.8229042"/>
    <n v="-7.5706189000000004"/>
    <s v="AMRBS;950104;FACHRI HUSAINI;JKT OUTER; PT. REJEKI BERKAH BERLIMPAH RUAH ; Indibiz Bizniz 50 Mbps (Internet + telphone) 495K ;Pic Hubeib Fauzul kabir ; Cp +62 858-9229-9976 ; zul@fdcdentalclinic.co.id"/>
    <s v="Account Manager"/>
    <m/>
    <m/>
    <m/>
    <m/>
    <m/>
    <m/>
    <m/>
    <m/>
    <s v="Management Janji"/>
    <s v="2026-09-03 08:00:00|Nama PIC:  bp zul  No HP: 085892299976 Alt: Tanggal: 3/9/2026 Jam Pasang: Pagi Note: Hubungi sebelum ke lokasi, terimakasih. |40931149|MYDITA"/>
    <s v="FCC"/>
    <d v="2026-02-09T09:55:06"/>
    <d v="2026-09-03T08:00:00"/>
    <m/>
    <s v="REVOKE"/>
    <s v="X"/>
    <s v="NO ADDON"/>
    <m/>
    <s v="Follow Up Revoke Completed, New Order ID : SC100257236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8:00:00"/>
    <s v="2026-09-03 08:00:00|Nama PIC:  bp zul  No HP: 085892299976 Alt: Tanggal: 3/9/2026 Jam Pasang: Pagi Note: Hubungi sebelum ke lokasi, terimakasih. |40931149|MYDITA"/>
    <m/>
    <m/>
    <m/>
    <e v="#NUM!"/>
    <e v="#NUM!"/>
    <x v="0"/>
    <x v="0"/>
  </r>
  <r>
    <n v="419"/>
    <n v="1002566926"/>
    <n v="3"/>
    <x v="4"/>
    <n v="5"/>
    <s v="SINGARJA"/>
    <s v="TABANAN"/>
    <s v="TBN"/>
    <s v="REG"/>
    <s v="AO"/>
    <s v="NEW SALES"/>
    <m/>
    <s v="102 | FOLLOW UP COMPLETED"/>
    <s v="RBS-Regional 3"/>
    <d v="2026-09-02T09:49:20"/>
    <d v="2026-09-04T12:16:55"/>
    <n v="69382067"/>
    <m/>
    <n v="172413244695"/>
    <s v="SD NEGERI 1 LALANGLINGGAH"/>
    <s v="ODP-TBN-FU/42"/>
    <s v="WO063337832"/>
    <m/>
    <m/>
    <m/>
    <n v="114.963000532588"/>
    <n v="-8.4939798564935494"/>
    <s v="|MN02856|/PIC NI KADEK DIAN INDRAYANTI/087862138406/dianindrayanti88@gmail.com"/>
    <s v="Sales Force DBS"/>
    <m/>
    <m/>
    <m/>
    <m/>
    <m/>
    <m/>
    <m/>
    <m/>
    <s v="Management Janji"/>
    <s v="2026-09-03 08:00:00|Nama Pic : IBU DIAN No Hp Pic :  Jam Pemasangan : 08:00 - 12.00 Tanggal Pemasangan : KAMIS 03 SEPTEMBER 2026 Info Tambahan : Hubungi pelanggan sebelum datang ke lokasi|40000798|MYDITA"/>
    <s v="FCC"/>
    <d v="2026-02-09T09:55:06"/>
    <d v="2026-09-03T08:00:00"/>
    <s v="Kendala Teknik"/>
    <s v="REVOKE"/>
    <s v="TABANAN"/>
    <s v="NO ADDON"/>
    <m/>
    <s v="Follow Up Revoke Completed, New Order ID : SC1002571453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03T08:00:00"/>
    <s v="2026-09-03 08:00:00|Nama Pic : IBU DIAN No Hp Pic :  Jam Pemasangan : 08:00 - 12.00 Tanggal Pemasangan : KAMIS 03 SEPTEMBER 2026 Info Tambahan : Hubungi pelanggan sebelum datang ke lokasi|40000798|MYDITA"/>
    <m/>
    <m/>
    <m/>
    <e v="#NUM!"/>
    <e v="#NUM!"/>
    <x v="0"/>
    <x v="4"/>
  </r>
  <r>
    <n v="420"/>
    <n v="1002567328"/>
    <n v="3"/>
    <x v="6"/>
    <n v="5"/>
    <s v="SBY UTARA"/>
    <s v="MANYAR"/>
    <s v="MGO"/>
    <s v="REG"/>
    <s v="AO"/>
    <s v="NEW SALES"/>
    <s v="1P INET"/>
    <s v="102 | FOLLOW UP COMPLETED"/>
    <s v="RBS-Regional 3"/>
    <d v="2026-09-02T11:36:57"/>
    <d v="2026-09-07T11:36:12"/>
    <n v="69382215"/>
    <m/>
    <n v="152413167928"/>
    <s v="PT.JELAJAH SMART TEKNOLOGI CC Bank BCA Tunjungan"/>
    <s v="ODP-DMO-FES/15 FES/D05/15.01"/>
    <s v="WO063342303"/>
    <m/>
    <m/>
    <m/>
    <n v="112.737861342861"/>
    <n v="-7.2616148630009896"/>
    <s v="|MB00450|MYIA-096434739564/POI/Muhammad Fadhlan/085157955964/admin@artha.net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40:03"/>
    <d v="2026-09-03T08:00:00"/>
    <m/>
    <s v="REVOKE"/>
    <s v="MERGOYOSO"/>
    <s v="NO ADDON"/>
    <m/>
    <s v="Follow Up Revoke Completed, New Order ID : SC1002574628"/>
    <s v="HSI Bisnis PSB 70% - 50 Mbps"/>
    <s v="INDIBIZ"/>
    <m/>
    <m/>
    <d v="2026-09-03T08:00:00"/>
    <s v="2026-09-03 08:00:00 | Tanggal pemasangan : 02/09/2026 Jam pemasangan : pagi/siang Info Tambahan : Hubungi pelanggan dulu sebelum ke lokasi terima kasih."/>
    <m/>
    <m/>
    <m/>
    <e v="#NUM!"/>
    <e v="#NUM!"/>
    <x v="0"/>
    <x v="8"/>
  </r>
  <r>
    <n v="421"/>
    <n v="1002567420"/>
    <n v="3"/>
    <x v="5"/>
    <n v="4"/>
    <s v="SEMARANG"/>
    <s v="INNER - SEMARANG JATENG UTARA"/>
    <s v="MJP"/>
    <s v="REG"/>
    <s v="AO"/>
    <s v="NEW SALES"/>
    <s v="1P INET"/>
    <s v="102 | FOLLOW UP COMPLETED"/>
    <s v="RBS-Regional 3"/>
    <d v="2026-09-02T12:03:57"/>
    <d v="2026-09-04T12:03:07"/>
    <n v="69382239"/>
    <m/>
    <n v="142410346466"/>
    <s v="Nabhan outlet"/>
    <s v="ODP-MJP-FBA/064 FBA/D05/064.01"/>
    <s v="WO063346397"/>
    <m/>
    <m/>
    <m/>
    <n v="110.526506"/>
    <n v="-7.0235409999999998"/>
    <s v="|MC50018|MYIA-097327418681/POI/Miftachul choir/082324444225/nabhanalfath07@gmail.com"/>
    <s v="MYIB_ASSISTANT"/>
    <m/>
    <m/>
    <m/>
    <m/>
    <m/>
    <m/>
    <m/>
    <m/>
    <s v="Management Janji"/>
    <s v="2026-09-03 11:00:00 | Nama PIC:  bp miftahul  No HP: 082324444225 Alt: Tanggal: 3/9/2026 Jam Pasang: Siang Note: Hubungi sebelum ke lokasi, terimakasih. "/>
    <s v="FCC"/>
    <d v="2026-02-09T12:09:56"/>
    <d v="2026-09-03T11:00:00"/>
    <s v="Kendala Pelanggan"/>
    <s v="REVOKE"/>
    <s v="MAJAPAHIT"/>
    <s v="NO ADDON"/>
    <m/>
    <s v="Follow Up Revoke Completed, New Order ID : SC1002571440"/>
    <s v="HSI Bisnis Promo HUT RI PSB 70% - 200 Mbps"/>
    <s v="INDIBIZ"/>
    <m/>
    <m/>
    <d v="2026-09-03T11:00:00"/>
    <s v="2026-09-03 11:00:00 | Nama PIC:  bp miftahul  No HP: 082324444225 Alt: Tanggal: 3/9/2026 Jam Pasang: Siang Note: Hubungi sebelum ke lokasi, terimakasih. "/>
    <m/>
    <m/>
    <m/>
    <e v="#NUM!"/>
    <e v="#NUM!"/>
    <x v="0"/>
    <x v="0"/>
  </r>
  <r>
    <n v="422"/>
    <n v="1002567375"/>
    <n v="3"/>
    <x v="2"/>
    <n v="5"/>
    <s v="MADIUN"/>
    <s v="BOJONEGORO"/>
    <s v="PAD"/>
    <s v="REG"/>
    <s v="AO"/>
    <s v="NEW SALES"/>
    <s v="1P INET"/>
    <s v="102 | FOLLOW UP COMPLETED"/>
    <s v="RBS-Regional 3"/>
    <d v="2026-09-02T11:50:56"/>
    <d v="2026-09-04T13:56:57"/>
    <n v="69382223"/>
    <m/>
    <n v="152644206415"/>
    <s v="SPBU 5462119"/>
    <s v="ODP-PAZ-FE/37 FE/D02/37.01"/>
    <s v="WO063344422"/>
    <m/>
    <m/>
    <m/>
    <n v="111.70139399999999"/>
    <n v="-7.1487210000000001"/>
    <s v="|MN02619|MYIA-050380116904/POI/ALI ARIFIN/085349778677/pomsudu19@gmail.com"/>
    <s v="MYIB_ASSISTANT"/>
    <m/>
    <m/>
    <m/>
    <m/>
    <m/>
    <m/>
    <m/>
    <m/>
    <s v="Management Janji"/>
    <s v="2026-09-03 11:00:00 | Nama PIC:  bp ali  No HP: 085349778677 Alt: 082146330060 / bu eni  Tanggal: 3/9/2026 Jam Pasang: Siang Note: Hubungi sebelum ke lokasi, terimakasih. "/>
    <s v="FCC"/>
    <d v="2026-02-09T11:54:59"/>
    <d v="2026-09-03T11:00:00"/>
    <s v="Kendala Teknik"/>
    <s v="REVOKE"/>
    <s v="PADANGAN"/>
    <s v="NO ADDON"/>
    <m/>
    <s v="Follow Up Revoke Completed, New Order ID : SC1002571731"/>
    <s v="HSI Bisnis Promo HUT RI PSB 70% - 50 Mbps"/>
    <s v="INDIBIZ"/>
    <m/>
    <m/>
    <d v="2026-09-03T11:00:00"/>
    <s v="2026-09-03 11:00:00 | Nama PIC:  bp ali  No HP: 085349778677 Alt: 082146330060 / bu eni  Tanggal: 3/9/2026 Jam Pasang: Siang Note: Hubungi sebelum ke lokasi, terimakasih. "/>
    <m/>
    <m/>
    <m/>
    <e v="#NUM!"/>
    <e v="#NUM!"/>
    <x v="0"/>
    <x v="11"/>
  </r>
  <r>
    <n v="423"/>
    <n v="1002566811"/>
    <n v="3"/>
    <x v="7"/>
    <n v="5"/>
    <s v="MATARAM"/>
    <s v="LOMBOK TIMUR UTARA"/>
    <s v="SGG"/>
    <s v="REG"/>
    <s v="AO"/>
    <s v="NEW SALES"/>
    <s v="1P INET"/>
    <s v="102 | FOLLOW UP COMPLETED"/>
    <s v="RBS-Regional 3"/>
    <d v="2026-09-02T09:21:56"/>
    <d v="2026-09-04T15:19:02"/>
    <n v="69382025"/>
    <m/>
    <n v="172604214266"/>
    <s v="Toko Maulana"/>
    <s v="ODP-SGG-FAW/12 FAW/D02/12.01"/>
    <s v="WO063323945"/>
    <m/>
    <m/>
    <m/>
    <n v="116.273852325975"/>
    <n v="-8.2975592674919998"/>
    <s v="MD|MYDB-20260902267811|SC00001/MC00149|Toko Maulana|087861393745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s v="Kendala Lainnya"/>
    <s v="REVOKE"/>
    <s v="LOMBOK UTARA"/>
    <s v="NO ADDON"/>
    <m/>
    <s v="Follow Up Revoke Completed, New Order ID : SC1002572112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  <x v="20"/>
  </r>
  <r>
    <n v="424"/>
    <n v="1002566826"/>
    <n v="3"/>
    <x v="7"/>
    <n v="5"/>
    <s v="MATARAM"/>
    <s v="LOMBOK TIMUR UTARA"/>
    <s v="SGG"/>
    <s v="REG"/>
    <s v="AO"/>
    <s v="NEW SALES"/>
    <s v="1P INET"/>
    <s v="102 | FOLLOW UP COMPLETED"/>
    <s v="RBS-Regional 3"/>
    <d v="2026-09-02T09:24:57"/>
    <d v="2026-09-04T14:59:14"/>
    <n v="69382029"/>
    <m/>
    <n v="172604214267"/>
    <s v="Toko Pak abid"/>
    <s v="ODP-SGG-FAW/12"/>
    <s v="WO063324325"/>
    <m/>
    <m/>
    <m/>
    <n v="116.27456814050601"/>
    <n v="-8.2955046325850592"/>
    <s v="MD|MYDB-20260902267812|SC00001/MC00149|Toko Pak abid|087861393743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REVOKE"/>
    <s v="LOMBOK UTARA"/>
    <s v="NO ADDON"/>
    <m/>
    <s v="Follow Up Revoke Completed, New Order ID : SC1002572019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  <x v="20"/>
  </r>
  <r>
    <n v="425"/>
    <n v="1002566793"/>
    <n v="3"/>
    <x v="5"/>
    <n v="4"/>
    <s v="PEKALONGAN"/>
    <s v="PEKALONGAN"/>
    <s v="PKL"/>
    <s v="REG"/>
    <s v="AO"/>
    <s v="NEW SALES"/>
    <s v="1P INET"/>
    <s v="102 | FOLLOW UP COMPLETED"/>
    <s v="RBS-Regional 3"/>
    <d v="2026-09-02T09:15:57"/>
    <d v="2026-09-10T08:51:23"/>
    <n v="69382000"/>
    <m/>
    <n v="142202154665"/>
    <s v="NASYA FASHION"/>
    <s v="ODP-PKL-FCF/051 FCF/D07/051.01"/>
    <s v="WO063323423"/>
    <m/>
    <m/>
    <m/>
    <n v="109.683713"/>
    <n v="-6.9448752999999996"/>
    <s v="|MC80054|MYIA-068532971135/POI/MUHAMMAD IBNU SYAHRUL/082137952563/msyahrul085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s v="Kendala Teknik"/>
    <s v="REVOKE"/>
    <s v="X"/>
    <s v="NO ADDON"/>
    <m/>
    <s v="Follow Up Revoke Completed, New Order ID : SC1002579845"/>
    <s v="HSI Bisnis Promo HUT RI PSB 70% - 50 Mbps"/>
    <s v="INDIBIZ"/>
    <m/>
    <m/>
    <d v="2026-09-03T08:00:00"/>
    <s v="2026-09-03 08:00:00 | M Janji : 03 September 2026 Jam Pasang : pagi Note : hubungi pelanggan jika ingin kelokasi "/>
    <m/>
    <m/>
    <m/>
    <e v="#NUM!"/>
    <e v="#NUM!"/>
    <x v="0"/>
    <x v="0"/>
  </r>
  <r>
    <n v="426"/>
    <n v="1002568359"/>
    <n v="3"/>
    <x v="7"/>
    <n v="5"/>
    <s v="MATARAM"/>
    <s v="INNER - NUSA TENGGARA"/>
    <s v="MTR"/>
    <s v="REG"/>
    <s v="AO"/>
    <s v="NEW SALES"/>
    <s v="1P INET"/>
    <s v="102 | FOLLOW UP COMPLETED"/>
    <s v="RBS-Regional 3"/>
    <d v="2026-09-02T16:29:56"/>
    <d v="2026-09-05T10:30:18"/>
    <n v="69382541"/>
    <m/>
    <n v="172601797568"/>
    <s v="SMAN 1 GUNUNGSARI"/>
    <s v="ODP-MTR-FCLB/26 FCLB/D02/02.26"/>
    <s v="WO063387716"/>
    <m/>
    <m/>
    <m/>
    <n v="116.0986278"/>
    <n v="-8.5388558000000003"/>
    <s v="|MC40311|MYIA-098582734580/POI/Fathul Warid/087761734768/jumahirpengadang@gmail.com"/>
    <s v="MYIB_ASSISTANT"/>
    <m/>
    <m/>
    <m/>
    <m/>
    <m/>
    <m/>
    <m/>
    <m/>
    <s v="Management Janji"/>
    <s v="2026-09-04 08:00:00 | Tanggal : 4 September 2026 Jam : pagi  Hubungi pelanggan sebelum ke lokasi  "/>
    <s v="FCC"/>
    <d v="2026-02-09T16:39:59"/>
    <d v="2026-09-04T08:00:00"/>
    <m/>
    <s v="REVOKE"/>
    <s v="X"/>
    <s v="NO ADDON"/>
    <m/>
    <s v="Follow Up Revoke Completed, New Order ID : SC1002572879"/>
    <s v="HSI Bisnis Promo HUT RI PSB 70% - 300 Mbps"/>
    <s v="INDIBIZ"/>
    <m/>
    <m/>
    <d v="2026-09-04T08:00:00"/>
    <s v="2026-09-04 08:00:00 | Tanggal : 4 September 2026 Jam : pagi  Hubungi pelanggan sebelum ke lokasi  "/>
    <m/>
    <m/>
    <m/>
    <e v="#NUM!"/>
    <e v="#NUM!"/>
    <x v="0"/>
    <x v="15"/>
  </r>
  <r>
    <n v="427"/>
    <n v="1002567011"/>
    <n v="3"/>
    <x v="5"/>
    <n v="4"/>
    <s v="PEKALONGAN"/>
    <s v="SLAWI"/>
    <s v="SLW"/>
    <s v="REG"/>
    <s v="AO"/>
    <s v="NEW SALES"/>
    <m/>
    <s v="102 | FOLLOW UP COMPLETED"/>
    <s v="RBS-Regional 3"/>
    <d v="2026-09-02T10:10:57"/>
    <d v="2026-09-04T11:58:13"/>
    <n v="69382075"/>
    <m/>
    <n v="142283120013"/>
    <s v="SD KABUNAN 01"/>
    <s v="ODP-SLW-FA/144"/>
    <s v="WO063378783"/>
    <m/>
    <m/>
    <m/>
    <n v="109.1181605"/>
    <n v="-6.9798542000000001"/>
    <s v="AMRBS;404469;REG3;ALI FATKHUDIN;085100284847;HSI 1S 50mb 320k;PIC 085742049079;sdnkabunan1@yahoo.co.id"/>
    <s v="Account Manager"/>
    <m/>
    <m/>
    <m/>
    <m/>
    <m/>
    <m/>
    <m/>
    <m/>
    <s v="Management Janji"/>
    <s v="2026-09-03 13:00:00|Jam Pemasangan : 08:00 - 12.00 Tanggal Pemasangan : KAMIS 03 SEPTEMBER 2026 Info Tambahan : Hubungi pelanggan sebelum datang ke lokasi |40951378|MYDITA"/>
    <s v="FCC"/>
    <d v="2026-02-09T10:25:03"/>
    <d v="2026-09-03T13:00:00"/>
    <s v="Kendala Teknik"/>
    <s v="REVOKE"/>
    <s v="X"/>
    <s v="NO ADDON"/>
    <m/>
    <s v="Follow Up Revoke Completed, New Order ID : SC100257142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3:00:00"/>
    <s v="2026-09-03 13:00:00|Jam Pemasangan : 08:00 - 12.00 Tanggal Pemasangan : KAMIS 03 SEPTEMBER 2026 Info Tambahan : Hubungi pelanggan sebelum datang ke lokasi |40951378|MYDITA"/>
    <m/>
    <m/>
    <m/>
    <e v="#NUM!"/>
    <e v="#NUM!"/>
    <x v="0"/>
    <x v="0"/>
  </r>
  <r>
    <n v="428"/>
    <n v="1002567147"/>
    <n v="3"/>
    <x v="5"/>
    <n v="4"/>
    <s v="PEKALONGAN"/>
    <s v="BREBES"/>
    <s v="KTM"/>
    <s v="REG"/>
    <s v="AO"/>
    <s v="NEW SALES"/>
    <s v="1P INET"/>
    <s v="102 | FOLLOW UP COMPLETED"/>
    <s v="RBS-Regional 3"/>
    <d v="2026-09-02T10:44:56"/>
    <d v="2026-09-09T09:32:20"/>
    <n v="69382146"/>
    <m/>
    <n v="142214107790"/>
    <s v="SDN KERTASARI 01 BANJARHARJO"/>
    <s v="ODP-KTM-FQ/047 FQ/D01/047.01"/>
    <s v="WO063334405"/>
    <m/>
    <m/>
    <m/>
    <n v="108.82876"/>
    <n v="-7.0651979999999996"/>
    <s v="|MN00292|MYIA-013155658288/POI/AMALLIA NARANTAKA/081542009018/kertasari.satoe@gmail.com"/>
    <s v="MYIB_ASSISTANT"/>
    <m/>
    <m/>
    <m/>
    <m/>
    <m/>
    <m/>
    <m/>
    <m/>
    <s v="Management Janji"/>
    <s v="2026-09-05 08:00:00 | Jam pemasangan : 08.00 - 12.00 Waktu pemasangan : 5 September 2026 Info Tambahan : Hubungi pelanggan dulu sebelum ke lokasi terimakasih  "/>
    <s v="FCC"/>
    <d v="2026-02-09T10:55:03"/>
    <d v="2026-09-05T08:00:00"/>
    <s v="Kendala Teknik"/>
    <s v="REVOKE"/>
    <s v="KETANGGUNGAN"/>
    <s v="NO ADDON"/>
    <m/>
    <s v="Follow Up Revoke Completed, New Order ID : SC1002578085"/>
    <s v="HSI Bisnis Promo HUT RI PSB 70% - 50 Mbps"/>
    <s v="INDIBIZ"/>
    <m/>
    <m/>
    <d v="2026-09-05T08:00:00"/>
    <s v="2026-09-05 08:00:00 | Jam pemasangan : 08.00 - 12.00 Waktu pemasangan : 5 September 2026 Info Tambahan : Hubungi pelanggan dulu sebelum ke lokasi terimakasih  "/>
    <m/>
    <m/>
    <m/>
    <e v="#NUM!"/>
    <e v="#NUM!"/>
    <x v="0"/>
    <x v="0"/>
  </r>
  <r>
    <n v="429"/>
    <n v="1002564380"/>
    <n v="3"/>
    <x v="3"/>
    <n v="4"/>
    <s v="YOGYAKARTA"/>
    <s v="INNER - YOGYA JATENG SELATAN"/>
    <s v="KBU"/>
    <s v="REG"/>
    <s v="AO"/>
    <s v="NEW SALES"/>
    <m/>
    <s v="102 | FOLLOW UP COMPLETED"/>
    <s v="RBS-Regional 2"/>
    <d v="2026-09-01T09:27:38"/>
    <d v="2026-09-03T13:43:19"/>
    <n v="69381235"/>
    <n v="2745059207"/>
    <n v="146113146852"/>
    <s v="Kaguma Coffe"/>
    <s v="ODP-KBU-FEH/10"/>
    <s v="WO063364047"/>
    <m/>
    <m/>
    <m/>
    <n v="110.392316068968"/>
    <n v="-7.7757863593329999"/>
    <s v="|MN00915|/Febri ambar wati/08137840545/Kagumacoffee@gmail.com"/>
    <s v="B2B Partner Management (PM)"/>
    <m/>
    <m/>
    <m/>
    <m/>
    <m/>
    <m/>
    <m/>
    <m/>
    <s v="Management Janji"/>
    <s v="2026-09-03 10:00:00|Nama PIC:  BU FEBRI  No HP: 08137840545 Alt: Tanggal: 3/9/2026 Jam Pasang: 10.00 Note: Hubungi sebelum ke lokasi, terimakasih. |40931149|MYDITA"/>
    <s v="FCC"/>
    <d v="2026-01-09T09:40:11"/>
    <d v="2026-09-03T10:00:00"/>
    <m/>
    <s v="REVOKE"/>
    <s v="X"/>
    <s v="NO ADDON"/>
    <m/>
    <s v="Follow Up Revoke Completed, New Order ID : SC100256981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0:00:00"/>
    <s v="2026-09-03 10:00:00|Nama PIC:  BU FEBRI  No HP: 08137840545 Alt: Tanggal: 3/9/2026 Jam Pasang: 10.00 Note: Hubungi sebelum ke lokasi, terimakasih. |40931149|MYDITA"/>
    <m/>
    <m/>
    <m/>
    <e v="#NUM!"/>
    <e v="#NUM!"/>
    <x v="0"/>
    <x v="0"/>
  </r>
  <r>
    <n v="430"/>
    <n v="1002564858"/>
    <n v="3"/>
    <x v="7"/>
    <n v="5"/>
    <s v="MATARAM"/>
    <s v="SUMBAWA"/>
    <s v="ALA"/>
    <s v="REG"/>
    <s v="AO"/>
    <s v="NEW SALES"/>
    <s v="1P INET"/>
    <s v="102 | FOLLOW UP COMPLETED"/>
    <s v="RBS-Regional 3"/>
    <d v="2026-09-01T10:50:57"/>
    <d v="2026-09-04T10:44:05"/>
    <n v="69381346"/>
    <m/>
    <n v="172607203846"/>
    <s v="SMP NEGERI 1 POTO TANO"/>
    <s v="ODP-ALA-FAE/02 FAE/D01/02.01"/>
    <s v="WO063235152"/>
    <m/>
    <m/>
    <m/>
    <n v="116.843798446929"/>
    <n v="-8.5673763751423309"/>
    <s v="|MN02367|MYIA-084158768089/POI/KHAERUL HADI,S.Pd/082236872827/khairulhadi229@gmail.com"/>
    <s v="MYIB_ASSISTANT"/>
    <m/>
    <m/>
    <m/>
    <m/>
    <m/>
    <m/>
    <m/>
    <m/>
    <s v="Management Janji"/>
    <s v="2026-09-02 08:00:00 | Nama PIC : Khaerul hadi No HP : 082236872827 Alt : 082359014118 M Janji : 02/09/2026 Jam Pasang : 08.00  - 13:00  NoteÃ‚Â :  hubungi terlebih dahulu sebelum ke lokasi, terima kasih."/>
    <s v="FCC"/>
    <d v="2026-01-09T10:54:57"/>
    <d v="2026-09-02T08:00:00"/>
    <m/>
    <s v="REVOKE"/>
    <s v="SUMBAWA TIMUR"/>
    <s v="NO ADDON"/>
    <m/>
    <s v="Follow Up Revoke Completed, New Order ID : SC1002571206"/>
    <s v="HSI Bisnis Promo HUT RI PSB 70% - 75 Mbps"/>
    <s v="INDIBIZ"/>
    <m/>
    <m/>
    <d v="2026-09-02T08:00:00"/>
    <s v="2026-09-02 08:00:00 | Nama PIC : Khaerul hadi No HP : 082236872827 Alt : 082359014118 M Janji : 02/09/2026 Jam Pasang : 08.00  - 13:00  NoteÃ‚Â :  hubungi terlebih dahulu sebelum ke lokasi, terima kasih."/>
    <m/>
    <m/>
    <m/>
    <e v="#NUM!"/>
    <e v="#NUM!"/>
    <x v="0"/>
    <x v="17"/>
  </r>
  <r>
    <n v="431"/>
    <n v="1002564716"/>
    <n v="3"/>
    <x v="6"/>
    <n v="5"/>
    <s v="MADURA"/>
    <s v="BANGKALAN"/>
    <s v="OMB"/>
    <s v="REG"/>
    <s v="AO"/>
    <s v="NEW SALES"/>
    <s v="1P INET"/>
    <s v="102 | FOLLOW UP COMPLETED"/>
    <s v="RBS-Regional 3"/>
    <d v="2026-09-01T10:24:58"/>
    <d v="2026-09-05T13:35:55"/>
    <n v="69381300"/>
    <m/>
    <n v="152438901086"/>
    <s v="Toko Jaya samudra"/>
    <s v="ODP-OMB-FB/52 FB/D05/52.01"/>
    <s v="WO063232128"/>
    <m/>
    <m/>
    <m/>
    <n v="113.35420712828601"/>
    <n v="-7.0510811103671998"/>
    <s v="MD|MYDB-20260831267681|DN00001/MN00572|Toko Jaya samudra|087701444040"/>
    <s v="MYDIGIBIZPARTNER"/>
    <m/>
    <m/>
    <m/>
    <m/>
    <m/>
    <m/>
    <m/>
    <m/>
    <s v="Management Janji"/>
    <s v="2026-09-02 08:00:00 | Nama PIC : Abd majid No HP : 087701444040 Alt :  M Janji : 02/09/2026 Jam Pasang : 08.00  - 13:00  NoteÃ‚Â :  hubungi terlebih dahulu sebelum ke lokasi, terima kasih."/>
    <s v="FCC"/>
    <d v="2026-01-09T10:39:57"/>
    <d v="2026-09-02T08:00:00"/>
    <s v="Kendala Pelanggan"/>
    <s v="REVOKE"/>
    <s v="X"/>
    <s v="NETMONK"/>
    <m/>
    <s v="Follow Up Revoke Completed, New Order ID : SC1002573098"/>
    <s v="HSI Bisnis Bundling Netmonk PSB 70% Promo - 150 Mbps"/>
    <s v="INDIBIZ"/>
    <m/>
    <m/>
    <d v="2026-09-02T08:00:00"/>
    <s v="2026-09-02 08:00:00 | Nama PIC : Abd majid No HP : 087701444040 Alt :  M Janji : 02/09/2026 Jam Pasang : 08.00  - 13:00  NoteÃ‚Â :  hubungi terlebih dahulu sebelum ke lokasi, terima kasih."/>
    <m/>
    <m/>
    <m/>
    <e v="#NUM!"/>
    <e v="#NUM!"/>
    <x v="0"/>
    <x v="10"/>
  </r>
  <r>
    <n v="432"/>
    <n v="1002564873"/>
    <n v="3"/>
    <x v="5"/>
    <n v="4"/>
    <s v="PEKALONGAN"/>
    <s v="BREBES"/>
    <s v="BKA"/>
    <s v="REG"/>
    <s v="AO"/>
    <s v="NEW SALES"/>
    <s v="1P INET"/>
    <s v="102 | FOLLOW UP COMPLETED"/>
    <s v="RBS-Regional 3"/>
    <d v="2026-09-01T10:54:56"/>
    <d v="2026-09-02T14:17:33"/>
    <n v="69381339"/>
    <m/>
    <n v="142205105696"/>
    <s v="ud pijar argo mulyo"/>
    <s v="ODP-BKA-FD/008 FD/D02/008.01"/>
    <s v="WO063235703"/>
    <m/>
    <m/>
    <m/>
    <n v="108.9903396"/>
    <n v="-6.9210346999999999"/>
    <s v="|MN00915|MYIA-055569895357/POI/fatkhuroji/085642083081/suciapria90@gmail.com"/>
    <s v="MYIB_ASSISTANT"/>
    <m/>
    <m/>
    <m/>
    <m/>
    <m/>
    <m/>
    <m/>
    <m/>
    <s v="Management Janji"/>
    <s v="2026-09-02 08:00:00 | Nama PIC : BAPAK FATKHUROJI No HP : 085642083081 No Alternatif : M Janji : 02/09/2026 Jam Pasang : Pagi NoteÃ‚Â :  Hubungi terlebih dahulu sebelum ke lokasi "/>
    <s v="FCC"/>
    <d v="2026-01-09T11:10:11"/>
    <d v="2026-09-02T08:00:00"/>
    <s v="Kendala Teknik"/>
    <s v="REVOKE"/>
    <s v="X"/>
    <s v="NO ADDON"/>
    <m/>
    <s v="Follow Up Revoke Completed, New Order ID : SC1002567809"/>
    <s v="HSI Bisnis Promo HUT RI PSB 70% - 50 Mbps"/>
    <s v="INDIBIZ"/>
    <m/>
    <m/>
    <d v="2026-09-02T08:00:00"/>
    <s v="2026-09-02 08:00:00 | Nama PIC : BAPAK FATKHUROJI No HP : 085642083081 No Alternatif : M Janji : 02/09/2026 Jam Pasang : Pagi NoteÃ‚Â :  Hubungi terlebih dahulu sebelum ke lokasi "/>
    <m/>
    <m/>
    <m/>
    <e v="#NUM!"/>
    <e v="#NUM!"/>
    <x v="0"/>
    <x v="0"/>
  </r>
  <r>
    <n v="433"/>
    <n v="1002565696"/>
    <n v="3"/>
    <x v="4"/>
    <n v="5"/>
    <s v="SINGARJA"/>
    <s v="GIANYAR"/>
    <s v="GIN"/>
    <s v="REG"/>
    <s v="AO"/>
    <s v="NEW SALES"/>
    <m/>
    <s v="102 | FOLLOW UP COMPLETED"/>
    <s v="RBS-Regional 3"/>
    <d v="2026-09-01T14:35:08"/>
    <d v="2026-09-04T11:08:16"/>
    <n v="69381598"/>
    <m/>
    <n v="172407215197"/>
    <s v="HOGI COFFEE"/>
    <s v="ODP-GIN-FQ/28"/>
    <s v="WO063335981"/>
    <m/>
    <m/>
    <m/>
    <n v="115.32357209118"/>
    <n v="-8.5396048130261306"/>
    <s v="|MN02644|/PIC PANDE PUTU LANTANA SUWANTARA/081805311873-081999938690/kiranapatni@gmail.com"/>
    <s v="Sales Force DBS"/>
    <m/>
    <m/>
    <m/>
    <m/>
    <m/>
    <m/>
    <m/>
    <m/>
    <s v="Management Janji"/>
    <s v="2026-09-03 08:00:00|Nama PIC : ibu kirana No HP : 081999938690 Alt :  M Janji : (KAMIS/3/SEPTEMBER/2026) jam Pasang : 09:00 Note : hubungi pelanggan jika ingin kelokasi|40961371|MYDITA"/>
    <s v="FCC"/>
    <d v="2026-01-09T14:39:57"/>
    <d v="2026-09-03T08:00:00"/>
    <s v="Kendala Pelanggan"/>
    <s v="REVOKE"/>
    <s v="GIANYAR"/>
    <s v="NO ADDON"/>
    <m/>
    <s v="Follow Up Revoke Completed, New Order ID : SC1002571299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Nama PIC : ibu kirana No HP : 081999938690 Alt :  M Janji : (KAMIS/3/SEPTEMBER/2026) jam Pasang : 09:00 Note : hubungi pelanggan jika ingin kelokasi|40961371|MYDITA"/>
    <m/>
    <m/>
    <m/>
    <e v="#NUM!"/>
    <e v="#NUM!"/>
    <x v="0"/>
    <x v="33"/>
  </r>
  <r>
    <n v="434"/>
    <n v="1002565310"/>
    <n v="3"/>
    <x v="7"/>
    <n v="5"/>
    <s v="MATARAM"/>
    <s v="SUMBAWA"/>
    <s v="TLW"/>
    <s v="REG"/>
    <s v="AO"/>
    <s v="NEW SALES"/>
    <s v="1P INET"/>
    <s v="102 | FOLLOW UP COMPLETED"/>
    <s v="RBS-Regional 3"/>
    <d v="2026-09-01T13:00:56"/>
    <d v="2026-09-03T14:44:28"/>
    <n v="69381485"/>
    <m/>
    <n v="172610203695"/>
    <s v="Toko Sejahtera"/>
    <s v="ODP-TLW-FB/48 FB/D08/48.01"/>
    <s v="WO063252287"/>
    <m/>
    <m/>
    <m/>
    <n v="116.844051070511"/>
    <n v="-8.7440700973437906"/>
    <s v="MD|MYDB-20260901267736|SC00001/MC00149|Toko Sejahtera|085119264663"/>
    <s v="MYDIGIBIZPARTNER"/>
    <m/>
    <m/>
    <m/>
    <m/>
    <m/>
    <m/>
    <m/>
    <m/>
    <s v="Management Janji"/>
    <s v="2026-09-02 13:00:00 | Jam pemasangan : 12.00 Info Tambahan : Hubungi pelanggan dulu sebelum ke lokasi terimakasih  "/>
    <s v="FCC"/>
    <d v="2026-01-09T13:10:23"/>
    <d v="2026-09-02T13:00:00"/>
    <m/>
    <s v="REVOKE"/>
    <s v="SUMBAWA BARAT"/>
    <s v="NO ADDON"/>
    <m/>
    <s v="Follow Up Revoke Completed, New Order ID : SC1002570046"/>
    <s v="HSI Bisnis Promo HUT RI PSB 70% - 100 Mbps"/>
    <s v="INDIBIZ"/>
    <m/>
    <m/>
    <d v="2026-09-02T13:00:00"/>
    <s v="2026-09-02 13:00:00 | Jam pemasangan : 12.00 Info Tambahan : Hubungi pelanggan dulu sebelum ke lokasi terimakasih  "/>
    <m/>
    <m/>
    <m/>
    <e v="#NUM!"/>
    <e v="#NUM!"/>
    <x v="0"/>
    <x v="17"/>
  </r>
  <r>
    <n v="435"/>
    <n v="1002565040"/>
    <n v="3"/>
    <x v="6"/>
    <n v="5"/>
    <s v="SBY UTARA"/>
    <s v="LAMONGAN"/>
    <s v="BBA"/>
    <s v="REG"/>
    <s v="AO"/>
    <s v="NEW SALES"/>
    <s v="1P INET"/>
    <s v="102 | FOLLOW UP COMPLETED"/>
    <s v="RBS-Regional 3"/>
    <d v="2026-09-01T11:24:57"/>
    <d v="2026-09-03T11:09:12"/>
    <n v="69381406"/>
    <m/>
    <n v="152441211655"/>
    <s v="SMP NEGERI 1 SUKORAME"/>
    <s v="ODP-BBA-FAP/42 FAP/D04/42.01"/>
    <s v="WO063239846"/>
    <m/>
    <m/>
    <m/>
    <n v="112.11121078580599"/>
    <n v="-7.3444968945577296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11:39:59"/>
    <d v="2026-09-02T08:00:00"/>
    <s v="Kendala Lainnya"/>
    <s v="REVOKE"/>
    <s v="X"/>
    <s v="NO ADDON"/>
    <m/>
    <s v="Follow Up Revoke Completed, New Order ID : SC1002569315"/>
    <s v="HSI Bisnis Promo HUT RI PSB 70% - 20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  <x v="23"/>
  </r>
  <r>
    <n v="436"/>
    <n v="1002564991"/>
    <n v="3"/>
    <x v="7"/>
    <n v="5"/>
    <s v="MATARAM"/>
    <s v="BIMA"/>
    <s v="SAP"/>
    <s v="REG"/>
    <s v="AO"/>
    <s v="NEW SALES"/>
    <s v="1P INET"/>
    <s v="102 | FOLLOW UP COMPLETED"/>
    <s v="RBS-Regional 3"/>
    <d v="2026-09-01T11:15:57"/>
    <d v="2026-09-03T14:40:46"/>
    <n v="69381373"/>
    <m/>
    <n v="172610305800"/>
    <s v="YAYASAN TEMBA WODI KERAMAT"/>
    <s v="ODP-SAP-FAB/90 FAB/D07/90.01"/>
    <s v="WO063238742"/>
    <m/>
    <m/>
    <m/>
    <n v="118.969731"/>
    <n v="-8.5671809999999997"/>
    <s v="|MN02085|MYIA-009676799041/POI/Nuristiqomah/081994514954/arsyad28377@gmail.com"/>
    <s v="MYIB_ASSISTANT"/>
    <m/>
    <m/>
    <m/>
    <m/>
    <m/>
    <m/>
    <m/>
    <m/>
    <s v="Management Janji"/>
    <s v="2026-09-02 08:00:00 | No HP : 081994514954 Alt :  M Janji : 2/09/2026 Jam Pasang : 08.00 - 13:00  NoteÃ‚Â :  hubungi terlebih dahulu sebelum kelokasi "/>
    <s v="FCC"/>
    <d v="2026-01-09T11:25:10"/>
    <d v="2026-09-02T08:00:00"/>
    <m/>
    <s v="REVOKE"/>
    <s v="BIMA BARAT"/>
    <s v="NETMONK"/>
    <m/>
    <s v="Follow Up Revoke Completed, New Order ID : SC1002570033"/>
    <s v="HSI Bisnis Bundling Netmonk PSB 70% - 50 Mbps"/>
    <s v="INDIBIZ"/>
    <m/>
    <m/>
    <d v="2026-09-02T08:00:00"/>
    <s v="2026-09-02 08:00:00 | No HP : 081994514954 Alt :  M Janji : 2/09/2026 Jam Pasang : 08.00 - 13:00  NoteÃ‚Â :  hubungi terlebih dahulu sebelum kelokasi "/>
    <m/>
    <m/>
    <m/>
    <e v="#NUM!"/>
    <e v="#NUM!"/>
    <x v="0"/>
    <x v="24"/>
  </r>
  <r>
    <n v="437"/>
    <n v="1002564984"/>
    <n v="3"/>
    <x v="3"/>
    <n v="4"/>
    <s v="MAGELANG"/>
    <s v="TEMANGGUNG"/>
    <s v="PRN"/>
    <s v="REG"/>
    <s v="AO"/>
    <s v="NEW SALES"/>
    <s v="1P INET"/>
    <s v="102 | FOLLOW UP COMPLETED"/>
    <s v="RBS-Regional 3"/>
    <d v="2026-09-01T11:14:57"/>
    <d v="2026-09-03T13:33:24"/>
    <n v="69381389"/>
    <m/>
    <n v="141149112951"/>
    <s v="TOKO IRFAN PUTRA"/>
    <s v="ODP-PRN-FAE/001 FAE/D01/001.01"/>
    <s v="WO063238450"/>
    <m/>
    <m/>
    <m/>
    <n v="110.088058"/>
    <n v="-7.2862179999999999"/>
    <s v="|MC00213|MYIA-050653786403/POI/IRFAN ABDUL AZIS/089669499793/irfantkj10@gmail.com"/>
    <s v="MYIB_ASSISTANT"/>
    <m/>
    <m/>
    <m/>
    <m/>
    <m/>
    <m/>
    <m/>
    <m/>
    <s v="Management Janji"/>
    <s v="2026-09-02 08:00:00 | Jam pemasangan : 12.00 Info Tambahan : Hubungi pelanggan dulu sebelum ke lokasi terimakasih  "/>
    <s v="FCC"/>
    <d v="2026-01-09T11:25:10"/>
    <d v="2026-09-02T08:00:00"/>
    <s v="Kendala Pelanggan"/>
    <s v="REVOKE"/>
    <s v="PARAKAN"/>
    <s v="NO ADDON"/>
    <m/>
    <s v="Follow Up Revoke Completed, New Order ID : SC1002569762"/>
    <s v="HSI Bisnis Basic Promo HUT RI PSB 70% - 150 Mbps"/>
    <s v="INDIBIZ"/>
    <m/>
    <m/>
    <d v="2026-09-02T08:00:00"/>
    <s v="2026-09-02 08:00:00 | Jam pemasangan : 12.00 Info Tambahan : Hubungi pelanggan dulu sebelum ke lokasi terimakasih  "/>
    <m/>
    <m/>
    <m/>
    <e v="#NUM!"/>
    <e v="#NUM!"/>
    <x v="0"/>
    <x v="0"/>
  </r>
  <r>
    <n v="438"/>
    <n v="1002566429"/>
    <n v="3"/>
    <x v="4"/>
    <n v="5"/>
    <s v="DENPASAR"/>
    <s v="SANUR"/>
    <s v="SAU"/>
    <s v="REG"/>
    <s v="AO"/>
    <s v="NEW SALES"/>
    <s v="1P INET"/>
    <s v="102 | FOLLOW UP COMPLETED"/>
    <s v="RBS-Regional 3"/>
    <d v="2026-09-01T17:45:56"/>
    <d v="2026-09-04T10:30:09"/>
    <n v="69381825"/>
    <m/>
    <n v="172401298229"/>
    <s v="PT. Sayang Indopet"/>
    <s v="ODP-SAU-FQ/49 FQ/D03/49.01"/>
    <s v="WO063295327"/>
    <m/>
    <m/>
    <m/>
    <n v="115.253369204419"/>
    <n v="-8.6940247248159093"/>
    <s v="|MB00503|MYIA-017522084276/POI/ibu/081998898813/petlovecenterbali@gmail.com"/>
    <s v="MYIB_ASSISTANT"/>
    <m/>
    <m/>
    <m/>
    <m/>
    <m/>
    <m/>
    <m/>
    <m/>
    <s v="Management Janji"/>
    <s v="2026-09-04 08:00:00 | Nama Pic : IBU VENI No Hp Pic : 081998898813 Jam Pemasangan : 08:00 - 12.00 Tanggal Pemasangan : 4 SEPTEMBER 2026 Info Tambahan : Hubungi pelanggan sebelum datang ke lokasi"/>
    <s v="FCC"/>
    <d v="2026-01-09T17:54:55"/>
    <d v="2026-09-04T08:00:00"/>
    <m/>
    <s v="REVOKE"/>
    <s v="SANUR"/>
    <s v="NO ADDON"/>
    <m/>
    <s v="Follow Up Revoke Completed, New Order ID : SC1002571162"/>
    <s v="HSI Bisnis Promo HUT RI PSB 70% - 100 Mbps Dual Band"/>
    <s v="INDIBIZ"/>
    <m/>
    <m/>
    <d v="2026-09-04T08:00:00"/>
    <s v="2026-09-04 08:00:00 | Nama Pic : IBU VENI No Hp Pic : 081998898813 Jam Pemasangan : 08:00 - 12.00 Tanggal Pemasangan : 4 SEPTEMBER 2026 Info Tambahan : Hubungi pelanggan sebelum datang ke lokasi"/>
    <m/>
    <m/>
    <m/>
    <e v="#NUM!"/>
    <e v="#NUM!"/>
    <x v="0"/>
    <x v="18"/>
  </r>
  <r>
    <n v="439"/>
    <n v="1002564240"/>
    <n v="3"/>
    <x v="7"/>
    <n v="5"/>
    <s v="MATARAM"/>
    <s v="LOMBOK BARAT TENGAH"/>
    <s v="GER"/>
    <s v="REG"/>
    <s v="AO"/>
    <s v="NEW SALES"/>
    <s v="1P INET"/>
    <s v="102 | FOLLOW UP COMPLETED"/>
    <s v="RBS-Regional 3"/>
    <d v="2026-09-01T09:00:56"/>
    <d v="2026-09-05T16:11:04"/>
    <n v="69381193"/>
    <m/>
    <n v="172602202849"/>
    <s v="Rumah konveksi"/>
    <s v="ODP-GER-FAH/35 FAH/D05/35.01"/>
    <s v="WO063223076"/>
    <m/>
    <m/>
    <m/>
    <n v="116.15069099999999"/>
    <n v="-8.6803889999999999"/>
    <s v="|MC40234|MYIA-046514562748/POI/musleh/081959693118/ammrilahh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 "/>
    <s v="FCC"/>
    <d v="2026-01-09T09:10:20"/>
    <d v="2026-09-04T13:00:00"/>
    <m/>
    <s v="REVOKE"/>
    <s v="LOMBOK TENGAH"/>
    <s v="NO ADDON"/>
    <m/>
    <s v="Follow Up Revoke Completed, New Order ID : SC1002573313"/>
    <s v="HSI Bisnis PSB 70% - 150 Mbps"/>
    <s v="INDIBIZ"/>
    <m/>
    <m/>
    <d v="2026-09-04T13:00:00"/>
    <s v="2026-09-04 13:00:00 | Tanggal pemasangan: 04/09/2026 Jam pemasangan : pagi / siang Info Tambahan : Hubungi pelanggan dulu sebelum ke lokasi terima kasih. "/>
    <m/>
    <m/>
    <m/>
    <e v="#NUM!"/>
    <e v="#NUM!"/>
    <x v="0"/>
    <x v="20"/>
  </r>
  <r>
    <n v="440"/>
    <n v="1002576110"/>
    <n v="3"/>
    <x v="2"/>
    <n v="5"/>
    <s v="MADIUN"/>
    <s v="PONOROGO"/>
    <s v="SLH"/>
    <s v="REG"/>
    <s v="AO"/>
    <s v="NEW SALES"/>
    <s v="1P INET"/>
    <s v="MYDITA - SEND DATA REMANJA"/>
    <s v="RBS-Regional 3"/>
    <d v="2026-09-08T08:38:54"/>
    <d v="2026-09-10T10:18:12"/>
    <n v="69384487"/>
    <m/>
    <n v="152620220504"/>
    <s v="SMP Negeri 2 slahung"/>
    <s v="ODP-SLH-FA/28"/>
    <s v="WO063624370"/>
    <m/>
    <m/>
    <m/>
    <n v="111.376807"/>
    <n v="-8.0309799999999996"/>
    <s v="MD|MYDB-20260903267914|DN00001/MN02053|SMP Negeri 2 slahung|082330250537"/>
    <s v="MYDIGIBIZPARTNER"/>
    <m/>
    <m/>
    <m/>
    <m/>
    <m/>
    <m/>
    <m/>
    <m/>
    <s v="Management Janji"/>
    <s v="2026-09-07 08:00:00 | Nama PIC : Bp Hanafi No HP : 082330250537 No Alt : - M Janji :  07 Sept  2026 Jam Pasang : Pagi / Siang Note : hubungi pelanggan jika ingin kelokasi"/>
    <s v="FCC"/>
    <d v="2026-08-09T08:39:53"/>
    <d v="2026-09-07T00:00:00"/>
    <m/>
    <m/>
    <s v="SAMBIT SUMOROTO"/>
    <s v="OCA"/>
    <m/>
    <s v="MYDITA - SEND DATA REMANJA"/>
    <s v="HSI Bisnis Bundling OCA Breach Checker Promo H2 2026 Dual Band PSB 70% - 100 Mbps"/>
    <s v="INDIBIZ"/>
    <m/>
    <m/>
    <d v="2026-09-07T08:00:00"/>
    <s v="2026-09-07 08:00:00 | Nama PIC : Bp Hanafi No HP : 082330250537 No Alt : - M Janji :  07 Sept  2026 Jam Pasang : Pagi / Siang Note : hubungi pelanggan jika ingin kelokasi"/>
    <m/>
    <m/>
    <m/>
    <e v="#NUM!"/>
    <e v="#NUM!"/>
    <x v="0"/>
    <x v="2"/>
  </r>
  <r>
    <n v="441"/>
    <n v="1002576799"/>
    <n v="3"/>
    <x v="1"/>
    <n v="5"/>
    <s v="SIDOARJO"/>
    <s v="INNER - JATIM TIMUR"/>
    <s v="TUN"/>
    <s v="REG"/>
    <s v="AO"/>
    <s v="NEW SALES"/>
    <s v="2P INET + VOICE"/>
    <s v="OSS - PROVISIONING START"/>
    <s v="RBS-Regional 3"/>
    <d v="2026-09-08T12:05:56"/>
    <d v="2026-09-09T11:21:43"/>
    <n v="69385980"/>
    <n v="3135916007"/>
    <n v="152327226566"/>
    <s v="PT SATRIA SAKTI PERKASA"/>
    <s v="ODP-TUN-FG/22 FG/D03/22.01"/>
    <s v="WO063827706"/>
    <m/>
    <m/>
    <m/>
    <n v="112.6482542"/>
    <n v="-7.4448524999999997"/>
    <s v="MD|MYDB-20260908268258|DN00001/MN00086|PT SATRIA SAKTI PERKASA|085732987425"/>
    <s v="MYDIGIBIZPARTNER"/>
    <m/>
    <m/>
    <m/>
    <m/>
    <m/>
    <m/>
    <m/>
    <m/>
    <s v="Management Janji"/>
    <s v="2026-09-09 11:00:00 | Tanggal pemasangan : 09/09/2026 Jam pemasangan : 08.00 - 12.00 Info Tambahan : Hubungi pelanggan dulu sebelum ke Lokai terima kasih. "/>
    <s v="FCC"/>
    <d v="2026-08-09T12:09:52"/>
    <d v="2026-09-09T11:00:00"/>
    <m/>
    <s v="PRE_PI"/>
    <s v="TULANGAN"/>
    <s v="NO ADDON"/>
    <m/>
    <s v="Provisioning Start"/>
    <s v="HSI Bisnis Bundling Phone PSB 70% - Free 800 Menit Promo - 50 Mbps"/>
    <s v="INDIBIZ"/>
    <m/>
    <m/>
    <d v="2026-09-09T11:00:00"/>
    <s v="2026-09-09 11:00:00 | Tanggal pemasangan : 09/09/2026 Jam pemasangan : 08.00 - 12.00 Info Tambahan : Hubungi pelanggan dulu sebelum ke Lokai terima kasih. "/>
    <m/>
    <m/>
    <m/>
    <e v="#NUM!"/>
    <e v="#NUM!"/>
    <x v="0"/>
    <x v="1"/>
  </r>
  <r>
    <n v="442"/>
    <n v="1002577669"/>
    <n v="3"/>
    <x v="4"/>
    <n v="5"/>
    <s v="DENPASAR"/>
    <s v="JIMBARAN"/>
    <s v="KUT"/>
    <s v="REG"/>
    <s v="AO"/>
    <s v="NEW SALES"/>
    <s v="1P INET"/>
    <s v="TIBS - FULFILL BILLING START"/>
    <s v="RBS-Regional 3"/>
    <d v="2026-09-08T17:02:56"/>
    <d v="2026-09-09T19:39:26"/>
    <n v="69386386"/>
    <m/>
    <n v="172416429378"/>
    <s v="AZUKA MART SRIWIJAYA"/>
    <s v="ODP-KUT-FD/88 FD/D02/88.01"/>
    <s v="WO063862813"/>
    <m/>
    <m/>
    <m/>
    <n v="115.17252379999999"/>
    <n v="-8.7083873000000001"/>
    <s v="|MN02665|MYIA-025095104406/POI/paka agung /08132694272/adminazukamart@gmail.com"/>
    <s v="MYIB_ASSISTANT"/>
    <m/>
    <m/>
    <m/>
    <m/>
    <m/>
    <m/>
    <m/>
    <m/>
    <s v="Management Janji"/>
    <s v="2026-09-09 15:00:00 | Tanggal : 9 September 2026 Jam : pagi siang pelanggan sebelum ke lokasi  "/>
    <s v="FCC"/>
    <d v="2026-08-09T17:10:21"/>
    <d v="2026-09-09T15:00:00"/>
    <m/>
    <s v="PS"/>
    <s v="KUTA"/>
    <s v="OCA"/>
    <n v="20260909"/>
    <s v="Fulfill Billing Start"/>
    <s v="HSI Bisnis Basic Bundling OCA Breach Checker Promo H2 2026 PSB 70% - 300 Mbps"/>
    <s v="INDIBIZ"/>
    <m/>
    <m/>
    <d v="2026-09-09T15:00:00"/>
    <s v="2026-09-09 15:00:00 | Tanggal : 9 September 2026 Jam : pagi siang pelanggan sebelum ke lokasi  "/>
    <n v="2026"/>
    <n v="9"/>
    <n v="9"/>
    <d v="2026-09-09T00:00:00"/>
    <n v="-0.625"/>
    <x v="1"/>
    <x v="26"/>
  </r>
  <r>
    <n v="443"/>
    <n v="1002578900"/>
    <n v="3"/>
    <x v="5"/>
    <n v="4"/>
    <s v="PEKALONGAN"/>
    <s v="PEKALONGAN"/>
    <s v="KJE"/>
    <s v="REG"/>
    <s v="AO"/>
    <s v="NEW SALES"/>
    <m/>
    <s v="Completed (PS)"/>
    <s v="RBS-Regional 3"/>
    <d v="2026-09-09T14:06:44"/>
    <d v="2026-09-09T15:41:02"/>
    <n v="69383923"/>
    <m/>
    <n v="146219104143"/>
    <s v="SMK MUHAMMADIYAH KARANGANYAR"/>
    <s v="ODP-KJE-FB/011"/>
    <s v="WO063918762"/>
    <m/>
    <m/>
    <m/>
    <n v="109.61906500000001"/>
    <n v="-7.03151800000000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 No Hp Pic : 085786699300  Jam Pemasangan : 08:00 - 12.00  Tanggal Pemasangan : SELASA 08 SEPTEMBER 2026  Info Tambahan : Hubungi pelanggan sebelum datang ke lokasi|40000798|MYDITA"/>
    <s v="FCC"/>
    <d v="2026-09-09T14:10:36"/>
    <m/>
    <m/>
    <s v="PS"/>
    <s v="KAJEN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9T07:00:00"/>
    <s v="2026-09-09 08:00:00|Nama Pic : BP FERI  No Hp Pic : 085786699300  Jam Pemasangan : 08:00 - 12.00  Tanggal Pemasangan : SELASA 08 SEPTEMBER 2026  Info Tambahan : Hubungi pelanggan sebelum datang ke lokasi|40000798|MYDITA"/>
    <n v="2026"/>
    <n v="9"/>
    <n v="9"/>
    <d v="2026-09-09T00:00:00"/>
    <n v="-0.29166666666424135"/>
    <x v="1"/>
    <x v="0"/>
  </r>
  <r>
    <n v="444"/>
    <n v="1002577913"/>
    <n v="3"/>
    <x v="1"/>
    <n v="5"/>
    <s v="JEMBER"/>
    <s v="BONDOWOSO"/>
    <s v="BOW"/>
    <s v="REG"/>
    <s v="AO"/>
    <s v="NEW SALES"/>
    <s v="2P INET + VOICE"/>
    <s v="Completed (PS)"/>
    <s v="RBS-Regional 3"/>
    <d v="2026-09-09T08:26:56"/>
    <d v="2026-09-09T14:26:09"/>
    <n v="69386504"/>
    <n v="3322010123"/>
    <n v="152507224354"/>
    <s v="RUMAH KOST ARIP"/>
    <s v="ODP-BOW-FE/47 FE/D03/47.01"/>
    <s v="WO063882988"/>
    <m/>
    <m/>
    <m/>
    <n v="113.895392158837"/>
    <n v="-7.8855550370460401"/>
    <s v="|MC30175|MYIA-024298967694/POI/TOHARI.LUT/085790230937/jejekazama364@gmail.com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8:39:58"/>
    <d v="2026-09-10T08:00:00"/>
    <m/>
    <s v="PS"/>
    <s v="BONDOWOSO"/>
    <s v="NO ADDON"/>
    <n v="20260909"/>
    <s v="Completed"/>
    <s v="HSI Bisnis Bundling Phone PSB 70% - Free 800 Menit Promo - 30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9"/>
    <d v="2026-09-09T00:00:00"/>
    <n v="-1.3333333333357587"/>
    <x v="1"/>
    <x v="7"/>
  </r>
  <r>
    <n v="445"/>
    <n v="1002578406"/>
    <n v="3"/>
    <x v="6"/>
    <n v="5"/>
    <s v="SBY UTARA"/>
    <s v="MANYAR"/>
    <s v="MGO"/>
    <s v="REG"/>
    <s v="AO"/>
    <s v="NEW SALES"/>
    <m/>
    <s v="Completed (PS)"/>
    <s v="RBS-Regional 3"/>
    <d v="2026-09-09T11:01:53"/>
    <d v="2026-09-09T13:20:20"/>
    <n v="69380367"/>
    <m/>
    <n v="152413168038"/>
    <s v="PT. FMT GLOBAL MARITIME AGENCY"/>
    <s v="ODP-DMO-FSZ/12"/>
    <s v="WO063897363"/>
    <m/>
    <m/>
    <m/>
    <n v="112.743026"/>
    <n v="-7.2728619999999999"/>
    <s v="|MN02083|MYIA-047133587436/POI/Bu Rohana/082234400095/finance.sub@fmt-glomar.com"/>
    <s v="MYDIGIBIZPARTNER"/>
    <m/>
    <m/>
    <m/>
    <m/>
    <m/>
    <m/>
    <m/>
    <m/>
    <s v="Management Janji"/>
    <s v="2026-09-01 08:00:00 | Nama Pic : bu dea   No Hp Pic : 082234400095  No alt : -  Jam Pemasangan : pagi   Tanggal Pemasangan : 1 September 2026"/>
    <s v="FCC"/>
    <d v="2026-09-09T11:10:15"/>
    <m/>
    <m/>
    <s v="PS"/>
    <s v="MERGOYOSO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1 08:00:00 | Nama Pic : bu dea   No Hp Pic : 082234400095  No alt : -  Jam Pemasangan : pagi   Tanggal Pemasangan : 1 September 2026"/>
    <n v="2026"/>
    <n v="9"/>
    <n v="9"/>
    <d v="2026-09-09T00:00:00"/>
    <n v="-0.29166666666424135"/>
    <x v="1"/>
    <x v="8"/>
  </r>
  <r>
    <n v="446"/>
    <n v="1002578431"/>
    <n v="3"/>
    <x v="6"/>
    <n v="5"/>
    <s v="MADURA"/>
    <s v="PAMEKASAN"/>
    <s v="PME"/>
    <s v="REG"/>
    <s v="AO"/>
    <s v="NEW SALES"/>
    <s v="1P INET"/>
    <s v="Completed (PS)"/>
    <s v="RBS-Regional 3"/>
    <d v="2026-09-09T11:08:56"/>
    <d v="2026-09-09T19:14:51"/>
    <n v="69386738"/>
    <m/>
    <n v="152426928718"/>
    <s v="PR.CLASSY"/>
    <s v="ODP-PME-FBM/05 FBM/D01/05.01"/>
    <s v="WO063897371"/>
    <m/>
    <m/>
    <m/>
    <n v="113.49669849999999"/>
    <n v="-7.1372175999999996"/>
    <s v="MD|MYDB-20260908268319|DN00001/MN00558|PR.CLASSY|087871898971"/>
    <s v="MYDIGIBIZPARTNER"/>
    <m/>
    <m/>
    <m/>
    <m/>
    <m/>
    <m/>
    <m/>
    <m/>
    <s v="Management Janji"/>
    <s v="2026-09-10 08:00:00 | Nama : BP ZHENA FANTA EGA SETIAWAN  No Hp : 087871898971 No Alt :  Tgl Pemasangan : 10 September 2026 Interval : PAGI  Note : Hubungi pelanggan terlebih dahulu"/>
    <s v="FCC"/>
    <d v="2026-09-09T11:10:15"/>
    <d v="2026-09-10T08:00:00"/>
    <m/>
    <s v="PS"/>
    <s v="PAMEKASAN"/>
    <s v="NO ADDON"/>
    <n v="20260909"/>
    <s v="Completed"/>
    <s v="HSI Bisnis Khusus Winback PSB 70% - 150 Mbps"/>
    <s v="INDIBIZ"/>
    <m/>
    <m/>
    <d v="2026-09-10T08:00:00"/>
    <s v="2026-09-10 08:00:00 | Nama : BP ZHENA FANTA EGA SETIAWAN  No Hp : 087871898971 No Alt :  Tgl Pemasangan : 10 September 2026 Interval : PAGI  Note : Hubungi pelanggan terlebih dahulu"/>
    <n v="2026"/>
    <n v="9"/>
    <n v="9"/>
    <d v="2026-09-09T00:00:00"/>
    <n v="-1.3333333333357587"/>
    <x v="1"/>
    <x v="10"/>
  </r>
  <r>
    <n v="447"/>
    <n v="1002578419"/>
    <n v="3"/>
    <x v="1"/>
    <n v="5"/>
    <s v="SIDOARJO"/>
    <s v="INNER - JATIM TIMUR"/>
    <s v="SDA"/>
    <s v="REG"/>
    <s v="AO"/>
    <s v="NEW SALES"/>
    <s v="1P INET"/>
    <s v="Completed (PS)"/>
    <s v="RBS-Regional 3"/>
    <d v="2026-09-09T11:05:56"/>
    <d v="2026-09-10T10:01:06"/>
    <n v="69386735"/>
    <m/>
    <n v="152316232703"/>
    <s v="PT. YAY Enak Semua - Sushi YAY! Pondok Jati Sidoarjo"/>
    <s v="ODP-SDA-FQ/61 FQ/D09/61.01"/>
    <s v="WO063897037"/>
    <m/>
    <m/>
    <m/>
    <n v="112.701965"/>
    <n v="-7.4446196000000002"/>
    <s v="|MN00843|MYIA-060422505215/POI/ARIS MUNANDAR/085777815955/it@yaygroup.id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1:10:15"/>
    <d v="2026-09-10T08:00:00"/>
    <m/>
    <s v="PS"/>
    <s v="SIDOARJO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1"/>
    <x v="1"/>
  </r>
  <r>
    <n v="448"/>
    <n v="1002577926"/>
    <n v="3"/>
    <x v="3"/>
    <n v="4"/>
    <s v="PURWOKERTO"/>
    <s v="PURWOKERTO"/>
    <s v="SUK"/>
    <s v="REG"/>
    <s v="AO"/>
    <s v="NEW SALES"/>
    <m/>
    <s v="Completed (PS)"/>
    <s v="RBS-Regional 3"/>
    <d v="2026-09-09T08:32:54"/>
    <d v="2026-09-09T10:27:10"/>
    <n v="69383179"/>
    <n v="2812955258"/>
    <n v="143374121644"/>
    <s v="PT BPR KUSUMA SUMBING SOKARAJA"/>
    <s v="ODP-SUK-FA/020"/>
    <s v="WO063883786"/>
    <m/>
    <m/>
    <m/>
    <n v="109.2929989"/>
    <n v="-7.4575418000000004"/>
    <s v="|MC80122|/ PT BPR KUSUMA SUMBING SOKARAJA/ 083123408274/ksbpusat.tsi@gmail.com/2S HSI BISNIS 1:1 PROMO 50Mbps / NISA AULIA SUNDARI / HGN"/>
    <s v="Sales Profesional"/>
    <m/>
    <m/>
    <m/>
    <m/>
    <m/>
    <m/>
    <m/>
    <m/>
    <s v="Management Janji"/>
    <s v="2026-09-11 15:00:00|PT BPR KUSUMA SUMBING SOKARAJA 083123408274|40931150|MYDITA"/>
    <s v="FCC"/>
    <d v="2026-09-09T08:39:58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11 15:00:00|PT BPR KUSUMA SUMBING SOKARAJA 083123408274|40931150|MYDITA"/>
    <n v="2026"/>
    <n v="9"/>
    <n v="9"/>
    <d v="2026-09-09T00:00:00"/>
    <n v="-0.29166666666424135"/>
    <x v="1"/>
    <x v="0"/>
  </r>
  <r>
    <n v="449"/>
    <n v="1002578296"/>
    <n v="3"/>
    <x v="0"/>
    <n v="4"/>
    <s v="KUDUS"/>
    <s v="JEPARA"/>
    <s v="JPR"/>
    <s v="REG"/>
    <s v="AO"/>
    <s v="NEW SALES"/>
    <m/>
    <s v="Completed (PS)"/>
    <s v="RBS-Regional 3"/>
    <d v="2026-09-09T10:32:19"/>
    <d v="2026-09-09T17:18:55"/>
    <n v="69381038"/>
    <m/>
    <n v="142539118011"/>
    <s v="SMP Islam Ar-Rais"/>
    <s v="ODP-JPR-FV/026"/>
    <s v="WO063894244"/>
    <m/>
    <m/>
    <m/>
    <n v="110.705264659229"/>
    <n v="-6.59945649738233"/>
    <s v="MD|MYID-4042608300003|RBIZindibiz|SMP ISLAM AR-RAIS|082313964346"/>
    <s v="Sales Profesional"/>
    <m/>
    <m/>
    <m/>
    <m/>
    <m/>
    <m/>
    <m/>
    <m/>
    <s v="Management Janji"/>
    <s v="2026-09-01 15:00:00 | Nama : BP KHAMID FATHU ROZAK  No Hp : 082313964346  No Alt :   Tgl Pemasangan : 01 September 2026  Interval : SIANG  Note : Hubungi pelanggan terlebih dahulu"/>
    <s v="FCC"/>
    <d v="2026-09-09T10:40:00"/>
    <m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1 15:00:00 | Nama : BP KHAMID FATHU ROZAK  No Hp : 082313964346  No Alt :   Tgl Pemasangan : 01 September 2026  Interval : SIANG  Note : Hubungi pelanggan terlebih dahulu"/>
    <n v="2026"/>
    <n v="9"/>
    <n v="9"/>
    <d v="2026-09-09T00:00:00"/>
    <n v="-0.29166666666424135"/>
    <x v="1"/>
    <x v="0"/>
  </r>
  <r>
    <n v="450"/>
    <n v="1002578256"/>
    <n v="3"/>
    <x v="1"/>
    <n v="5"/>
    <s v="JEMBER"/>
    <s v="JEMBER"/>
    <s v="KBS"/>
    <s v="REG"/>
    <s v="AO"/>
    <s v="NEW SALES"/>
    <s v="1P INET"/>
    <s v="Completed (PS)"/>
    <s v="RBS-Regional 3"/>
    <d v="2026-09-09T10:17:56"/>
    <d v="2026-09-09T22:42:56"/>
    <n v="69386667"/>
    <m/>
    <n v="152502216988"/>
    <s v="Fazz Kost Premium"/>
    <s v="ODP-KBS-FF/30 FF/D02/30.01"/>
    <s v="WO063892170"/>
    <m/>
    <m/>
    <m/>
    <n v="113.68597579999999"/>
    <n v="-8.2138343999999996"/>
    <s v="|MN02280|MYIA-098516452747/POI/FAHRUR ROZY HIDAYATULLAH/08884088452/fahrur@fazznet.co.id"/>
    <s v="MYIB_ASSISTANT"/>
    <m/>
    <m/>
    <m/>
    <m/>
    <m/>
    <m/>
    <m/>
    <m/>
    <s v="Management Janji"/>
    <s v="2026-09-10 08:00:00 | Jam pemasangan : 08.00 - 12.00 Waktu pemasangan : 10 September 2026 Info Tabaha : Hubungi pelanggan dulu sebelum ke lokasi terimakasih  "/>
    <s v="FCC"/>
    <d v="2026-09-09T10:40:00"/>
    <d v="2026-09-10T08:00:00"/>
    <m/>
    <s v="PS"/>
    <s v="KEBONSARI"/>
    <s v="NO ADDON"/>
    <n v="20260909"/>
    <s v="Completed"/>
    <s v="HSI Bisnis Promo HUT RI PSB 70% - 150 Mbps"/>
    <s v="INDIBIZ"/>
    <m/>
    <m/>
    <d v="2026-09-10T08:00:00"/>
    <s v="2026-09-10 08:00:00 | Jam pemasangan : 08.00 - 12.00 Waktu pemasangan : 10 September 2026 Info Tabaha : Hubungi pelanggan dulu sebelum ke lokasi terimakasih  "/>
    <n v="2026"/>
    <n v="9"/>
    <n v="9"/>
    <d v="2026-09-09T00:00:00"/>
    <n v="-1.3333333333357587"/>
    <x v="1"/>
    <x v="7"/>
  </r>
  <r>
    <n v="451"/>
    <n v="1002578304"/>
    <n v="3"/>
    <x v="2"/>
    <n v="5"/>
    <s v="MALANG"/>
    <s v="KEPANJEN"/>
    <s v="MLG"/>
    <s v="REG"/>
    <s v="AO"/>
    <s v="NEW SALES"/>
    <s v="2P INET + VOICE"/>
    <s v="Completed (PS)"/>
    <s v="RBS-Regional 3"/>
    <d v="2026-09-09T10:32:56"/>
    <d v="2026-09-09T16:35:19"/>
    <n v="69386695"/>
    <n v="3414399110"/>
    <n v="152701239159"/>
    <s v="PCN MR DIY XPLH"/>
    <s v="ODP-MLG-FDU/17 FDU/D08/17.01"/>
    <s v="WO063893861"/>
    <m/>
    <m/>
    <m/>
    <n v="112.64675699999999"/>
    <n v="-7.9786859999999997"/>
    <s v="|MN00843|MYIA-089332241932/POI/RIZKY NANDA /081289014442/diy.xplh@panducitiakses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40:00"/>
    <d v="2026-09-10T08:00:00"/>
    <m/>
    <s v="PS"/>
    <s v="MALANG"/>
    <s v="NO ADDON"/>
    <n v="20260909"/>
    <s v="Completed"/>
    <s v="HSI Bisnis Basic Bundling Phone PSB 70% - Free 800 Menit - 5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1"/>
    <x v="28"/>
  </r>
  <r>
    <n v="452"/>
    <n v="1002577848"/>
    <n v="3"/>
    <x v="1"/>
    <n v="5"/>
    <s v="JEMBER"/>
    <s v="JEMBER"/>
    <s v="AJS"/>
    <s v="REG"/>
    <s v="AO"/>
    <s v="NEW SALES"/>
    <s v="1P INET"/>
    <s v="Completed (PS)"/>
    <s v="RBS-Regional 3"/>
    <d v="2026-09-09T07:35:56"/>
    <d v="2026-09-09T17:00:33"/>
    <n v="69386468"/>
    <m/>
    <n v="152512202766"/>
    <s v="TK LATANZA"/>
    <s v="ODP-AJS-F02/20 GCL/F02/20.01"/>
    <s v="WO063879608"/>
    <m/>
    <m/>
    <m/>
    <n v="113.747615441679"/>
    <n v="-8.1197927302022102"/>
    <s v="MD|MYDB-20260909268330|DN00001/MN00906|TK LATANZA|081959767738"/>
    <s v="MYDIGIBIZPARTNER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7:39:55"/>
    <d v="2026-09-10T08:00:00"/>
    <m/>
    <s v="PS"/>
    <s v="JEMBER"/>
    <s v="NO ADDON"/>
    <n v="20260909"/>
    <s v="Completed"/>
    <s v="HSI Bisnis Promo HUT RI PSB 70% - 5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9"/>
    <d v="2026-09-09T00:00:00"/>
    <n v="-1.3333333333357587"/>
    <x v="1"/>
    <x v="7"/>
  </r>
  <r>
    <n v="453"/>
    <n v="1002578255"/>
    <n v="3"/>
    <x v="6"/>
    <n v="5"/>
    <s v="SBY SELATAN"/>
    <s v="KETINTANG"/>
    <s v="RKT"/>
    <s v="REG"/>
    <s v="AO"/>
    <s v="NEW SALES"/>
    <s v="1P INET"/>
    <s v="Completed (PS)"/>
    <s v="RBS-Regional 3"/>
    <d v="2026-09-09T10:17:56"/>
    <d v="2026-09-09T15:32:40"/>
    <n v="69386660"/>
    <m/>
    <n v="152308243290"/>
    <s v="PT BRANTAS ABIPRAYA"/>
    <s v="ODP-RKT-FCL/42 FCL/D03/01.42"/>
    <s v="WO063892088"/>
    <m/>
    <m/>
    <m/>
    <n v="112.7321365"/>
    <n v="-7.3409927000000001"/>
    <s v="|MN00418|MYIA-078234076373/POI/ERFIN SUPRIYONO/081329520640/erfinsupriyonoo@gmail.com"/>
    <s v="MYIB_ASSISTANT"/>
    <m/>
    <m/>
    <m/>
    <m/>
    <m/>
    <m/>
    <m/>
    <m/>
    <s v="Management Janji"/>
    <s v="2026-09-10 08:00:00 | Nama : BU DARA (FINANCE) No Hp : 085196221587 No Alt : 081329520640 Tgl Pemasangan : 10 September 2026 Interval : PAGI  Note : Hubungi pelanggan terlebih dahulu"/>
    <s v="FCC"/>
    <d v="2026-09-09T10:40:00"/>
    <d v="2026-09-10T08:00:00"/>
    <m/>
    <s v="PS"/>
    <s v="RUNGKUT"/>
    <s v="OCA"/>
    <n v="20260909"/>
    <s v="Completed"/>
    <s v="HSI Bisnis Bundling OCA Breach Checker Promo H2 2026 PSB 70% - 150 Mbps"/>
    <s v="INDIBIZ"/>
    <m/>
    <m/>
    <d v="2026-09-10T08:00:00"/>
    <s v="2026-09-10 08:00:00 | Nama : BU DARA (FINANCE) No Hp : 085196221587 No Alt : 081329520640 Tgl Pemasangan : 10 September 2026 Interval : PAGI  Note : Hubungi pelanggan terlebih dahulu"/>
    <n v="2026"/>
    <n v="9"/>
    <n v="9"/>
    <d v="2026-09-09T00:00:00"/>
    <n v="-1.3333333333357587"/>
    <x v="1"/>
    <x v="8"/>
  </r>
  <r>
    <n v="454"/>
    <n v="1002577966"/>
    <n v="3"/>
    <x v="6"/>
    <n v="5"/>
    <s v="SBY UTARA"/>
    <s v="MANYAR"/>
    <s v="MGO"/>
    <s v="REG"/>
    <s v="AO"/>
    <s v="NEW SALES"/>
    <m/>
    <s v="Completed (PS)"/>
    <s v="RBS-Regional 3"/>
    <d v="2026-09-09T08:49:52"/>
    <d v="2026-09-09T13:16:16"/>
    <n v="69385915"/>
    <m/>
    <n v="152413168036"/>
    <s v="SDN Sawahan IV/343"/>
    <s v="ODP-DMO-FQN/24"/>
    <s v="WO063885173"/>
    <m/>
    <m/>
    <m/>
    <n v="112.72429949000001"/>
    <n v="-7.2651987450000002"/>
    <s v="|MC80156|MYIA-025316928148/POI/Mudjiati/081216537240/mudjiati1968@gmail.com"/>
    <s v="Sales Force DBS"/>
    <m/>
    <m/>
    <m/>
    <m/>
    <m/>
    <m/>
    <m/>
    <m/>
    <s v="Management Janji"/>
    <s v="2026-09-13 08:00:00 | Tanggal pemasangan : 09/09/2026  Jam pemasangan : 08.00 - 12.00  Info Tambahan : Hubungi pelanggan dulu sebelum ke lokasi  terima kasih."/>
    <s v="FCC"/>
    <d v="2026-09-09T08:55:34"/>
    <m/>
    <m/>
    <s v="PS"/>
    <s v="MERGOYOSO"/>
    <s v="NO ADDON"/>
    <n v="20260909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9T07:00:00"/>
    <s v="2026-09-13 08:00:00 | Tanggal pemasangan : 09/09/2026  Jam pemasangan : 08.00 - 12.00  Info Tambahan : Hubungi pelanggan dulu sebelum ke lokasi  terima kasih."/>
    <n v="2026"/>
    <n v="9"/>
    <n v="9"/>
    <d v="2026-09-09T00:00:00"/>
    <n v="-0.29166666666424135"/>
    <x v="1"/>
    <x v="8"/>
  </r>
  <r>
    <n v="455"/>
    <n v="1002577973"/>
    <n v="3"/>
    <x v="2"/>
    <n v="5"/>
    <s v="KEDIRI"/>
    <s v="KEDIRI"/>
    <s v="PPR"/>
    <s v="REG"/>
    <s v="AO"/>
    <s v="NEW SALES"/>
    <s v="1P INET"/>
    <s v="Completed (PS)"/>
    <s v="RBS-Regional 3"/>
    <d v="2026-09-09T08:50:57"/>
    <d v="2026-09-10T07:54:21"/>
    <n v="69386536"/>
    <m/>
    <n v="152652205013"/>
    <s v="WARKOP SINARRAN"/>
    <s v="ODP-PPR-FF/20 FF/D04/20.01"/>
    <s v="WO063884689"/>
    <m/>
    <m/>
    <m/>
    <n v="112.080747932195"/>
    <n v="-7.6960400618970803"/>
    <s v="MD|MYDB-20260908268248|DN00001/MN01011|WARKOP SINARRAN|082233216999"/>
    <s v="MYDIGIBIZPARTNER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8:55:34"/>
    <d v="2026-09-10T08:00:00"/>
    <m/>
    <s v="PS"/>
    <s v="PARE"/>
    <s v="NO ADDON"/>
    <n v="20260910"/>
    <s v="Completed"/>
    <s v="HSI Bisnis Promo HUT RI PSB 70% - 1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0"/>
    <d v="2026-09-10T00:00:00"/>
    <n v="-0.33333333333575865"/>
    <x v="1"/>
    <x v="12"/>
  </r>
  <r>
    <n v="456"/>
    <n v="1002578579"/>
    <n v="3"/>
    <x v="6"/>
    <n v="5"/>
    <s v="SBY SELATAN"/>
    <s v="MANYAR"/>
    <s v="MYR"/>
    <s v="REG"/>
    <s v="AO"/>
    <s v="NEW SALES"/>
    <s v="1P INET"/>
    <s v="Completed (PS)"/>
    <s v="RBS-Regional 3"/>
    <d v="2026-09-09T11:59:58"/>
    <d v="2026-09-09T18:44:37"/>
    <n v="69386826"/>
    <m/>
    <n v="152303243724"/>
    <s v="PERPUS MTSN 1"/>
    <s v="ODP-MYR-FZJ/45"/>
    <s v="WO063903523"/>
    <m/>
    <m/>
    <m/>
    <n v="112.786309"/>
    <n v="-7.3081091999999996"/>
    <s v="MD|MYDB-20260907268152|DN00001/MN00442|PERPUS MTSN 1|085930951458"/>
    <s v="MYDIGIBIZPARTNER"/>
    <m/>
    <m/>
    <m/>
    <m/>
    <m/>
    <m/>
    <m/>
    <m/>
    <s v="Management Janji"/>
    <s v="2026-09-15 08:00:00 | Nama Pic : IBU TATI No Hp Pic : 085930951458 Jam Pemasangan : 08:00 - 12.00 Tanggal Pemasangan : KAMIS 10 SEPTEMBER 2026 Info Tambahan : Hubungi pelanggan sebelum datang ke lokasi"/>
    <s v="FCC"/>
    <d v="2026-09-09T12:10:31"/>
    <d v="2026-09-15T08:00:00"/>
    <m/>
    <s v="PS"/>
    <s v="MANYAR"/>
    <s v="NO ADDON"/>
    <n v="20260909"/>
    <s v="Completed"/>
    <s v="HSI Bisnis Basic Promo HUT RI PSB 70% - 50 Mbps"/>
    <s v="INDIBIZ"/>
    <m/>
    <m/>
    <d v="2026-09-15T08:00:00"/>
    <s v="2026-09-15 08:00:00 | Nama Pic : IBU TATI No Hp Pic : 085930951458 Jam Pemasangan : 08:00 - 12.00 Tanggal Pemasangan : KAMIS 10 SEPTEMBER 2026 Info Tambahan : Hubungi pelanggan sebelum datang ke lokasi"/>
    <n v="2026"/>
    <n v="9"/>
    <n v="9"/>
    <d v="2026-09-09T00:00:00"/>
    <n v="-6.3333333333357587"/>
    <x v="1"/>
    <x v="8"/>
  </r>
  <r>
    <n v="457"/>
    <n v="1002578578"/>
    <n v="3"/>
    <x v="6"/>
    <n v="5"/>
    <s v="MADURA"/>
    <s v="PAMEKASAN"/>
    <s v="PME"/>
    <s v="REG"/>
    <s v="AO"/>
    <s v="NEW SALES"/>
    <s v="1P INET"/>
    <s v="Completed (PS)"/>
    <s v="RBS-Regional 3"/>
    <d v="2026-09-09T11:59:57"/>
    <d v="2026-09-09T14:59:35"/>
    <n v="69386827"/>
    <m/>
    <n v="152426928719"/>
    <s v="Toko Zairah Berkah"/>
    <s v="ODP-PME-FBF/44 FBF/D04/44.01"/>
    <s v="WO063903737"/>
    <m/>
    <m/>
    <m/>
    <n v="113.415396027266"/>
    <n v="-7.1339470081331404"/>
    <s v="MD|MYDB-20260909268338|DN00001/MN00572|Toko Zairah Berkah|083186479750"/>
    <s v="MYDIGIBIZPARTNER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d v="2026-09-09T12:10:31"/>
    <d v="2026-09-10T08:00:00"/>
    <m/>
    <s v="PS"/>
    <s v="PAMEKASAN"/>
    <s v="NETMONK"/>
    <n v="20260909"/>
    <s v="Completed"/>
    <s v="HSI Bisnis Bundling Netmonk PSB 70% Promo - 150 Mbps"/>
    <s v="INDIBIZ"/>
    <m/>
    <m/>
    <d v="2026-09-10T08:00:00"/>
    <s v="2026-09-10 08:00:00 | Nama PIC:  wisma kost No HP: 089654776668 Alt: Tanggal: 10/9/2026 Jam Pasang:  Note: Hubungi sebelum ke lokasi, terimakasih. "/>
    <n v="2026"/>
    <n v="9"/>
    <n v="9"/>
    <d v="2026-09-09T00:00:00"/>
    <n v="-1.3333333333357587"/>
    <x v="1"/>
    <x v="10"/>
  </r>
  <r>
    <n v="458"/>
    <n v="1002577964"/>
    <n v="3"/>
    <x v="6"/>
    <n v="5"/>
    <s v="SBY SELATAN"/>
    <s v="MANYAR"/>
    <s v="MYR"/>
    <s v="REG"/>
    <s v="AO"/>
    <s v="NEW SALES"/>
    <s v="1P INET"/>
    <s v="Completed (PS)"/>
    <s v="RBS-Regional 3"/>
    <d v="2026-09-09T08:47:58"/>
    <d v="2026-09-09T17:43:09"/>
    <n v="69386534"/>
    <m/>
    <n v="152303243551"/>
    <s v="PT besar anugerah pratama"/>
    <s v="ODP-MYR-FZB/15 FZB/D02/15.01"/>
    <s v="WO063884471"/>
    <m/>
    <m/>
    <m/>
    <n v="112.778493091464"/>
    <n v="-7.2781438413715396"/>
    <s v="MD|MYDB-20260908268304|DN00001/MN00018|PT besar anugerah pratama|081336446672"/>
    <s v="MYDIGIBIZPARTNER"/>
    <m/>
    <m/>
    <m/>
    <m/>
    <m/>
    <m/>
    <m/>
    <m/>
    <s v="Management Janji"/>
    <s v="2026-09-14 15:00:00 | M Janji : (10/09/2026) jam Pasang : 09:00 Note : hubungi pelanggan jika ingin kelokasi"/>
    <s v="FCC"/>
    <d v="2026-09-09T08:55:34"/>
    <d v="2026-09-14T15:00:00"/>
    <m/>
    <s v="PS"/>
    <s v="MANYAR"/>
    <s v="NO ADDON"/>
    <n v="20260909"/>
    <s v="Completed"/>
    <s v="HSI Bisnis Promo HUT RI PSB 70% - 100 Mbps"/>
    <s v="INDIBIZ"/>
    <m/>
    <m/>
    <d v="2026-09-14T15:00:00"/>
    <s v="2026-09-14 15:00:00 | M Janji : (10/09/2026) jam Pasang : 09:00 Note : hubungi pelanggan jika ingin kelokasi"/>
    <n v="2026"/>
    <n v="9"/>
    <n v="9"/>
    <d v="2026-09-09T00:00:00"/>
    <n v="-5.625"/>
    <x v="1"/>
    <x v="8"/>
  </r>
  <r>
    <n v="459"/>
    <n v="1002578607"/>
    <n v="3"/>
    <x v="5"/>
    <n v="4"/>
    <s v="PEKALONGAN"/>
    <s v="BREBES"/>
    <s v="KTM"/>
    <s v="REG"/>
    <s v="AO"/>
    <s v="NEW SALES"/>
    <m/>
    <s v="Completed (PS)"/>
    <s v="RBS-Regional 3"/>
    <d v="2026-09-09T12:17:31"/>
    <d v="2026-09-09T13:21:57"/>
    <n v="69385195"/>
    <m/>
    <n v="142214106572"/>
    <s v="SPPG BREBES BULAKAMBA TEGALGLAGAH"/>
    <s v="ODP-KTM-FH/059"/>
    <s v="WO063906278"/>
    <m/>
    <m/>
    <m/>
    <n v="108.969495939636"/>
    <n v="-6.9404930890997401"/>
    <s v="MD|MYDB-20260905268067|EC50002/MC50042|SPPG BREBES BULAKAMBA TEGALGLAGAH|082210135593"/>
    <s v="MYDIGIBIZPARTNER"/>
    <m/>
    <m/>
    <m/>
    <m/>
    <m/>
    <m/>
    <m/>
    <m/>
    <s v="Management Janji"/>
    <s v="2026-09-08 08:00:00 | Jam Pemasangan : 08:00 - 12.00  Tanggal Pemasangan : SELASA 08 SEPTEMBER 2026  Info Tambahan : Hubungi pelanggan sebelum datang ke lokasi"/>
    <s v="FCC"/>
    <d v="2026-09-09T12:25:30"/>
    <m/>
    <m/>
    <s v="PS"/>
    <s v="KETANGGUNGAN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9T07:00:00"/>
    <s v="2026-09-08 08:00:00 | Jam Pemasangan : 08:00 - 12.00  Tanggal Pemasangan : SELASA 08 SEPTEMBER 2026  Info Tambahan : Hubungi pelanggan sebelum datang ke lokasi"/>
    <n v="2026"/>
    <n v="9"/>
    <n v="9"/>
    <d v="2026-09-09T00:00:00"/>
    <n v="-0.29166666666424135"/>
    <x v="1"/>
    <x v="0"/>
  </r>
  <r>
    <n v="460"/>
    <n v="1002578601"/>
    <n v="3"/>
    <x v="2"/>
    <n v="5"/>
    <s v="MALANG"/>
    <s v="KEPANJEN"/>
    <s v="KLJ"/>
    <s v="REG"/>
    <s v="AO"/>
    <s v="NEW SALES"/>
    <s v="1P INET"/>
    <s v="Completed (PS)"/>
    <s v="RBS-Regional 3"/>
    <d v="2026-09-09T12:11:56"/>
    <d v="2026-09-09T19:21:17"/>
    <n v="69386821"/>
    <m/>
    <n v="152703903778"/>
    <s v="Zil house Kost putra"/>
    <s v="ODP-KLJ-FCJ/96 FCJ/D12/96.01"/>
    <s v="WO063904805"/>
    <m/>
    <m/>
    <m/>
    <n v="112.60624"/>
    <n v="-7.9706190000000001"/>
    <s v="|MN00814|MYIA-069327037932/POI/Sulis Setyowati /089672132834/sulissetyowati927@gmail.com"/>
    <s v="MYIB_ASSISTANT"/>
    <m/>
    <m/>
    <m/>
    <m/>
    <m/>
    <m/>
    <m/>
    <m/>
    <s v="Management Janji"/>
    <s v="2026-09-10 11:00:00 | Nama Pic : bu sulasmani  No Hp Pic : 089672132834 No alt : - Jam Pemasangan : pagi  Tanggal Pemasangan : 10 September 2026"/>
    <s v="FCC"/>
    <d v="2026-09-09T12:25:30"/>
    <d v="2026-09-10T11:00:00"/>
    <m/>
    <s v="PS"/>
    <s v="KLOJEN"/>
    <s v="NO ADDON"/>
    <n v="20260909"/>
    <s v="Completed"/>
    <s v="HSI Bisnis Basic Promo HUT RI PSB 70% - 50 Mbps"/>
    <s v="INDIBIZ"/>
    <m/>
    <m/>
    <d v="2026-09-10T11:00:00"/>
    <s v="2026-09-10 11:00:00 | Nama Pic : bu sulasmani  No Hp Pic : 089672132834 No alt : - Jam Pemasangan : pagi  Tanggal Pemasangan : 10 September 2026"/>
    <n v="2026"/>
    <n v="9"/>
    <n v="9"/>
    <d v="2026-09-09T00:00:00"/>
    <n v="-1.4583333333357587"/>
    <x v="1"/>
    <x v="28"/>
  </r>
  <r>
    <n v="461"/>
    <n v="1002578623"/>
    <n v="3"/>
    <x v="3"/>
    <n v="4"/>
    <s v="PURWOKERTO"/>
    <s v="PURWOKERTO"/>
    <s v="AJB"/>
    <s v="REG"/>
    <s v="AO"/>
    <s v="NEW SALES"/>
    <m/>
    <s v="Completed (PS)"/>
    <s v="RBS-Regional 3"/>
    <d v="2026-09-09T12:24:14"/>
    <d v="2026-09-09T14:16:17"/>
    <n v="69385510"/>
    <m/>
    <n v="143387117394"/>
    <s v="SAHABAT DIGITAL"/>
    <s v="ODP-AJB-FX/001"/>
    <s v="WO063906884"/>
    <m/>
    <m/>
    <m/>
    <n v="109.048893536023"/>
    <n v="-7.5356554893394101"/>
    <s v="|MC80042|MYIA-009661884317/POI/Ginanjar Nur I/08121846239/sahabatdigitalservice@gmail.com"/>
    <s v="Sales Profesional"/>
    <m/>
    <m/>
    <m/>
    <m/>
    <m/>
    <m/>
    <m/>
    <m/>
    <s v="Management Janji"/>
    <s v="2026-09-08 13:00:00 | Nama PIC : bapak ginanjar  No HP :  08121846239  Alt :   M Janji : (SELASA/8/SEPTEMBER/2026)  jam Pasang : 09:00  Note : hubungi pelanggan jika ingin kelokasi"/>
    <s v="FCC"/>
    <d v="2026-09-09T12:25:30"/>
    <m/>
    <m/>
    <s v="PS"/>
    <s v="AJIBARANG"/>
    <s v="NO ADDON"/>
    <n v="202609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9T07:00:00"/>
    <s v="2026-09-08 13:00:00 | Nama PIC : bapak ginanjar  No HP :  08121846239  Alt :   M Janji : (SELASA/8/SEPTEMBER/2026)  jam Pasang : 09:00  Note : hubungi pelanggan jika ingin kelokasi"/>
    <n v="2026"/>
    <n v="9"/>
    <n v="9"/>
    <d v="2026-09-09T00:00:00"/>
    <n v="-0.29166666666424135"/>
    <x v="1"/>
    <x v="0"/>
  </r>
  <r>
    <n v="462"/>
    <n v="1002578595"/>
    <n v="3"/>
    <x v="6"/>
    <n v="5"/>
    <s v="MADURA"/>
    <s v="BANGKALAN"/>
    <s v="OMB"/>
    <s v="REG"/>
    <s v="AO"/>
    <s v="NEW SALES"/>
    <m/>
    <s v="Completed (PS)"/>
    <s v="RBS-Regional 3"/>
    <d v="2026-09-09T12:09:06"/>
    <d v="2026-09-09T14:31:59"/>
    <n v="69385720"/>
    <m/>
    <n v="152438209051"/>
    <s v="Toko Faisol"/>
    <s v="ODP-OMB-FF/35"/>
    <s v="WO063905404"/>
    <m/>
    <m/>
    <m/>
    <n v="113.31016"/>
    <n v="-6.9935799999999997"/>
    <s v="MD|MYDB-20260908268252|DN00001/MN00572|Toko Faisol|082220302919"/>
    <s v="MYDIGIBIZPARTNER"/>
    <m/>
    <m/>
    <m/>
    <m/>
    <m/>
    <m/>
    <m/>
    <m/>
    <s v="Management Janji"/>
    <s v="2026-09-09 08:00:00 | M Janji : (09/09/2026)  jam Pasang : 09:00  Note : hubungi pelanggan jika ingin kelokasi  "/>
    <s v="FCC"/>
    <d v="2026-09-09T12:10:31"/>
    <m/>
    <m/>
    <s v="PS"/>
    <s v="X"/>
    <s v="NETMONK"/>
    <n v="20260909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07:00:00"/>
    <s v="2026-09-09 08:00:00 | M Janji : (09/09/2026)  jam Pasang : 09:00  Note : hubungi pelanggan jika ingin kelokasi  "/>
    <n v="2026"/>
    <n v="9"/>
    <n v="9"/>
    <d v="2026-09-09T00:00:00"/>
    <n v="-0.29166666666424135"/>
    <x v="1"/>
    <x v="10"/>
  </r>
  <r>
    <n v="463"/>
    <n v="1002578011"/>
    <n v="3"/>
    <x v="1"/>
    <n v="5"/>
    <s v="SIDOARJO"/>
    <s v="MOJOKERTO"/>
    <s v="MRT"/>
    <s v="REG"/>
    <s v="AO"/>
    <s v="NEW SALES"/>
    <m/>
    <s v="Completed (PS)"/>
    <s v="RBS-Regional 3"/>
    <d v="2026-09-09T09:06:39"/>
    <d v="2026-09-09T17:45:07"/>
    <n v="69386549"/>
    <m/>
    <n v="152312243412"/>
    <s v="VELA O CAFE &amp; BAKERY"/>
    <s v="ODP-MRT-FX/43"/>
    <s v="WO063891489"/>
    <m/>
    <m/>
    <m/>
    <n v="112.435368"/>
    <n v="-7.4919589000000002"/>
    <s v="|MN02783|/VELA O CAFE &amp; BAKERY/WINBACK 2.0 HSI B2B (1:1) 50MBPS 355RB PSB DISC 70%/niaahmad864@gmail.com/KURNIAWATI WILUJENG/85648422536"/>
    <s v="Sales Force DBS"/>
    <m/>
    <m/>
    <m/>
    <m/>
    <m/>
    <m/>
    <m/>
    <m/>
    <s v="Management Janji"/>
    <s v="2026-09-10 08:00:00|Tanggal pemasangan : 10 SEPTEMBER JULI 2026 Jam pemasangan : pagi/siang Info Tambahan : Hubungi pelanggan dulu sebelum ke lokasi terima kasih|40010577|MYDITA"/>
    <s v="FCC"/>
    <d v="2026-09-09T09:10:07"/>
    <d v="2026-09-10T08:00:00"/>
    <m/>
    <s v="PS"/>
    <s v="MOJOKERTO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 SEPTEMBER JULI 2026 Jam pemasangan : pagi/siang Info Tambahan : Hubungi pelanggan dulu sebelum ke lokasi terima kasih|40010577|MYDITA"/>
    <n v="2026"/>
    <n v="9"/>
    <n v="9"/>
    <d v="2026-09-09T00:00:00"/>
    <n v="-1.3333333333357587"/>
    <x v="1"/>
    <x v="3"/>
  </r>
  <r>
    <n v="464"/>
    <n v="1002578591"/>
    <n v="3"/>
    <x v="5"/>
    <n v="4"/>
    <s v="PEKALONGAN"/>
    <s v="PEMALANG"/>
    <s v="PML"/>
    <s v="REG"/>
    <s v="AO"/>
    <s v="NEW SALES"/>
    <s v="1P INET"/>
    <s v="Completed (PS)"/>
    <s v="RBS-Regional 3"/>
    <d v="2026-09-09T12:05:56"/>
    <d v="2026-09-09T17:24:37"/>
    <n v="69386831"/>
    <m/>
    <n v="142278112801"/>
    <s v="RESTO HAO YIN XIANG SIFANG CHAI"/>
    <s v="ODP-PML-FB/020"/>
    <s v="WO063904355"/>
    <m/>
    <m/>
    <m/>
    <n v="109.440994262695"/>
    <n v="-6.8916835239630796"/>
    <s v="|MN00324|MYIA-058892198784/POI/NOVIA NURUL AINI/085189015345/ptquanjiafuindonesia@gmail.com"/>
    <s v="MYIB_ASSISTANT"/>
    <m/>
    <m/>
    <m/>
    <m/>
    <m/>
    <m/>
    <m/>
    <m/>
    <s v="Management Janji"/>
    <s v="2026-09-10 11:00:00 | Jam Pemasangan : pagi siang  Tanggal Pemasangan : 10 September 2026 Note : Mohon Hub Pelanggan dulu sebelum ke lokasi, terima kasih."/>
    <s v="FCC"/>
    <d v="2026-09-09T12:10:31"/>
    <d v="2026-09-10T11:00:00"/>
    <m/>
    <s v="PS"/>
    <s v="X"/>
    <s v="NO ADDON"/>
    <n v="20260909"/>
    <s v="Completed"/>
    <s v="HSI Bisnis Promo HUT RI PSB 70% - 200 Mbps"/>
    <s v="INDIBIZ"/>
    <m/>
    <m/>
    <d v="2026-09-10T11:00:00"/>
    <s v="2026-09-10 11:00:00 | Jam Pemasangan : pagi siang  Tanggal Pemasangan : 10 September 2026 Note : Mohon Hub Pelanggan dulu sebelum ke lokasi, terima kasih."/>
    <n v="2026"/>
    <n v="9"/>
    <n v="9"/>
    <d v="2026-09-09T00:00:00"/>
    <n v="-1.4583333333357587"/>
    <x v="1"/>
    <x v="0"/>
  </r>
  <r>
    <n v="465"/>
    <n v="1002578954"/>
    <n v="3"/>
    <x v="2"/>
    <n v="5"/>
    <s v="KEDIRI"/>
    <s v="KEDIRI"/>
    <s v="PAE"/>
    <s v="REG"/>
    <s v="AO"/>
    <s v="NEW SALES"/>
    <s v="1P INET"/>
    <s v="Completed (PS)"/>
    <s v="RBS-Regional 3"/>
    <d v="2026-09-09T14:17:56"/>
    <d v="2026-09-09T19:30:18"/>
    <n v="69386980"/>
    <m/>
    <n v="152639219559"/>
    <s v="YPI DARUSSALAM"/>
    <s v="ODP-PAE-FU/77 FU/D07/77.01"/>
    <s v="WO063919465"/>
    <m/>
    <m/>
    <m/>
    <n v="112.25981388241"/>
    <n v="-7.8275949469656503"/>
    <s v="MD|MYDB-20260909268354|SC20016/MC20202|YPI DARUSSALAM|088983275352"/>
    <s v="MYDIGIBIZPARTNER"/>
    <m/>
    <m/>
    <m/>
    <m/>
    <m/>
    <m/>
    <m/>
    <m/>
    <s v="Management Janji"/>
    <s v="2026-09-10 11:00:00 | Nama PIC : bapak wiwin No HP : 088983275352 Alt :  M Janji : (KAMIS/10/SEPTEMBER/2026) jam Pasang : 09:00 Note : hubungi pelanggan jika ingin kelokasi"/>
    <s v="FCC"/>
    <d v="2026-09-09T14:39:49"/>
    <d v="2026-09-10T11:00:00"/>
    <m/>
    <s v="PS"/>
    <s v="PARE"/>
    <s v="OCA"/>
    <n v="20260909"/>
    <s v="Completed"/>
    <s v="HSI Bisnis Bundling OCA Breach Checker Promo H2 2026 PSB 70% - 300 Mbps"/>
    <s v="INDIBIZ"/>
    <m/>
    <m/>
    <d v="2026-09-10T11:00:00"/>
    <s v="2026-09-10 11:00:00 | Nama PIC : bapak wiwin No HP : 088983275352 Alt :  M Janji : (KAMIS/10/SEPTEMBER/2026) jam Pasang : 09:00 Note : hubungi pelanggan jika ingin kelokasi"/>
    <n v="2026"/>
    <n v="9"/>
    <n v="9"/>
    <d v="2026-09-09T00:00:00"/>
    <n v="-1.4583333333357587"/>
    <x v="1"/>
    <x v="12"/>
  </r>
  <r>
    <n v="466"/>
    <n v="1002578921"/>
    <n v="3"/>
    <x v="5"/>
    <n v="4"/>
    <s v="PEKALONGAN"/>
    <s v="PEKALONGAN"/>
    <s v="KJE"/>
    <s v="REG"/>
    <s v="AO"/>
    <s v="NEW SALES"/>
    <m/>
    <s v="Completed (PS)"/>
    <s v="RBS-Regional 3"/>
    <d v="2026-09-09T14:12:23"/>
    <d v="2026-09-09T18:22:51"/>
    <n v="69383960"/>
    <m/>
    <n v="146219104144"/>
    <s v="SMK MUHAMMADIYAH KARANGANYAR"/>
    <s v="ODP-KJE-FB/011"/>
    <s v="WO063919466"/>
    <m/>
    <m/>
    <m/>
    <n v="109.61906500000001"/>
    <n v="-7.03151800000000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 No Hp Pic : 085786699300  Jam Pemasangan : 08:00 - 12.00  Tanggal Pemasangan : SELASA 08 SEPTEMBER 2026  Info Tambahan : Hubungi pelanggan sebelum datang ke lokasi|40000798|MYDITA"/>
    <s v="FCC"/>
    <d v="2026-09-09T14:39:49"/>
    <m/>
    <m/>
    <s v="PS"/>
    <s v="KAJEN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7:00:00"/>
    <s v="2026-09-09 08:00:00|Nama Pic : BP FERI  No Hp Pic : 085786699300  Jam Pemasangan : 08:00 - 12.00  Tanggal Pemasangan : SELASA 08 SEPTEMBER 2026  Info Tambahan : Hubungi pelanggan sebelum datang ke lokasi|40000798|MYDITA"/>
    <n v="2026"/>
    <n v="9"/>
    <n v="9"/>
    <d v="2026-09-09T00:00:00"/>
    <n v="-0.29166666666424135"/>
    <x v="1"/>
    <x v="0"/>
  </r>
  <r>
    <n v="467"/>
    <n v="1002579068"/>
    <n v="3"/>
    <x v="6"/>
    <n v="5"/>
    <s v="SBY UTARA"/>
    <s v="TANDES"/>
    <s v="BBE"/>
    <s v="REG"/>
    <s v="AO"/>
    <s v="NEW SALES"/>
    <m/>
    <s v="Completed (PS)"/>
    <s v="RBS-Regional 3"/>
    <d v="2026-09-09T14:49:42"/>
    <d v="2026-09-10T10:24:23"/>
    <n v="69386254"/>
    <m/>
    <n v="152417234226"/>
    <s v="PT. PUTERA BUANA FOODS"/>
    <s v="ODP-BBE-FFA/07"/>
    <s v="WO063923746"/>
    <m/>
    <m/>
    <m/>
    <n v="112.6381184"/>
    <n v="-7.3625904000000002"/>
    <s v="|MN02280|MYIA-057548943495/POI/IMAM SANTOSO/085117319344/ptputerabuanafoodsbambe@gmail.com"/>
    <s v="Sales Force DBS"/>
    <m/>
    <m/>
    <m/>
    <m/>
    <m/>
    <m/>
    <m/>
    <m/>
    <s v="Management Janji"/>
    <s v="2026-09-09 11:00:00 | Tanggal : 9 September 2026  Jam : siang  Hubungi pelanggan sebelum ke lokasi   "/>
    <s v="FCC"/>
    <d v="2026-09-09T14:55:07"/>
    <m/>
    <s v="Kendala Pelanggan"/>
    <s v="PS"/>
    <s v="BAMBE"/>
    <s v="OCA"/>
    <n v="20260910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5060"/>
    <s v="INDIBIZ"/>
    <m/>
    <m/>
    <d v="2026-09-09T07:00:00"/>
    <s v="2026-09-09 11:00:00 | Tanggal : 9 September 2026  Jam : siang  Hubungi pelanggan sebelum ke lokasi   "/>
    <n v="2026"/>
    <n v="9"/>
    <n v="10"/>
    <d v="2026-09-10T00:00:00"/>
    <n v="0.70833333333575865"/>
    <x v="1"/>
    <x v="22"/>
  </r>
  <r>
    <n v="468"/>
    <n v="1002578956"/>
    <n v="3"/>
    <x v="2"/>
    <n v="5"/>
    <s v="KEDIRI"/>
    <s v="KEDIRI"/>
    <s v="PAE"/>
    <s v="REG"/>
    <s v="AO"/>
    <s v="NEW SALES"/>
    <s v="1P INET"/>
    <s v="Completed (PS)"/>
    <s v="RBS-Regional 3"/>
    <d v="2026-09-09T14:17:57"/>
    <d v="2026-09-10T07:59:30"/>
    <n v="69386982"/>
    <m/>
    <n v="152639219560"/>
    <s v="YPI DARUSSALAM"/>
    <s v="ODP-PAE-FU/77 FU/D07/77.01"/>
    <s v="WO063919603"/>
    <m/>
    <m/>
    <m/>
    <n v="112.25981388241"/>
    <n v="-7.8275949469656503"/>
    <s v="MD|MYDB-20260909268351|SC20016/MC20202|YPI DARUSSALAM|088983275352"/>
    <s v="MYDIGIBIZPARTNER"/>
    <m/>
    <m/>
    <m/>
    <m/>
    <m/>
    <m/>
    <m/>
    <m/>
    <s v="Management Janji"/>
    <s v="2026-09-10 11:00:00 | Nama PIC : bapak wiwin No HP : 088983275352 Alt :  M Janji : (KAMIS/10/SEPTEMBER/2026) jam Pasang : 09:00 Note : hubungi pelanggan jika ingin kelokasi"/>
    <s v="FCC"/>
    <d v="2026-09-09T14:39:49"/>
    <d v="2026-09-10T11:00:00"/>
    <m/>
    <s v="PS"/>
    <s v="PARE"/>
    <s v="OCA"/>
    <n v="20260910"/>
    <s v="Completed"/>
    <s v="HSI Bisnis Bundling OCA Breach Checker Promo H2 2026 PSB 70% - 300 Mbps"/>
    <s v="INDIBIZ"/>
    <m/>
    <m/>
    <d v="2026-09-10T11:00:00"/>
    <s v="2026-09-10 11:00:00 | Nama PIC : bapak wiwin No HP : 088983275352 Alt :  M Janji : (KAMIS/10/SEPTEMBER/2026) jam Pasang : 09:00 Note : hubungi pelanggan jika ingin kelokasi"/>
    <n v="2026"/>
    <n v="9"/>
    <n v="10"/>
    <d v="2026-09-10T00:00:00"/>
    <n v="-0.45833333333575865"/>
    <x v="1"/>
    <x v="12"/>
  </r>
  <r>
    <n v="469"/>
    <n v="1002578085"/>
    <n v="3"/>
    <x v="5"/>
    <n v="4"/>
    <s v="PEKALONGAN"/>
    <s v="BREBES"/>
    <s v="KTM"/>
    <s v="REG"/>
    <s v="AO"/>
    <s v="NEW SALES"/>
    <m/>
    <s v="Completed (PS)"/>
    <s v="RBS-Regional 3"/>
    <d v="2026-09-09T09:32:21"/>
    <d v="2026-09-09T10:45:30"/>
    <n v="69382146"/>
    <m/>
    <n v="142214107796"/>
    <s v="SDN KERTASARI 01 BANJARHARJO"/>
    <s v="ODP-KTM-FQ/047"/>
    <s v="WO063888439"/>
    <m/>
    <m/>
    <m/>
    <n v="108.829369355434"/>
    <n v="-7.0653385760003102"/>
    <s v="|MN00292|MYIA-013155658288/POI/AMALLIA NARANTAKA/081542009018/kertasari.satoe@gmail.com"/>
    <s v="Account Manager"/>
    <m/>
    <m/>
    <m/>
    <m/>
    <m/>
    <m/>
    <m/>
    <m/>
    <s v="Management Janji"/>
    <s v="2026-09-05 08:00:00 | Jam pemasangan : 08.00 - 12.00  Waktu pemasangan : 5 September 2026  Info Tambahan : Hubungi pelanggan dulu sebelum ke lokasi  terimakasih   "/>
    <s v="FCC"/>
    <d v="2026-09-09T09:40:07"/>
    <m/>
    <m/>
    <s v="PS"/>
    <s v="KETANGGUNGAN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7:00:00"/>
    <s v="2026-09-05 08:00:00 | Jam pemasangan : 08.00 - 12.00  Waktu pemasangan : 5 September 2026  Info Tambahan : Hubungi pelanggan dulu sebelum ke lokasi  terimakasih   "/>
    <n v="2026"/>
    <n v="9"/>
    <n v="9"/>
    <d v="2026-09-09T00:00:00"/>
    <n v="-0.29166666666424135"/>
    <x v="1"/>
    <x v="0"/>
  </r>
  <r>
    <n v="470"/>
    <n v="1002578629"/>
    <n v="3"/>
    <x v="7"/>
    <n v="5"/>
    <s v="MATARAM"/>
    <s v="LOMBOK BARAT TENGAH"/>
    <s v="PRY"/>
    <s v="REG"/>
    <s v="AO"/>
    <s v="NEW SALES"/>
    <m/>
    <s v="Completed (PS)"/>
    <s v="RBS-Regional 3"/>
    <d v="2026-09-09T12:27:17"/>
    <d v="2026-09-09T14:30:49"/>
    <n v="69382856"/>
    <m/>
    <n v="172603791889"/>
    <s v="Segara Anak Hotel Office"/>
    <s v="ODP-PYA-FBG/29"/>
    <s v="WO063907359"/>
    <m/>
    <m/>
    <m/>
    <n v="116.28324619999999"/>
    <n v="-8.8930577"/>
    <s v=" RBS HSI |Rian Puja Atmawikarsa | 406910 | TREG 3 |Segara Anak Hotel Office| 85172121609|83129706446| HSI BISNIS 100 MBPS  "/>
    <s v="Amex"/>
    <m/>
    <m/>
    <m/>
    <m/>
    <m/>
    <m/>
    <m/>
    <m/>
    <s v="Management Janji"/>
    <s v="2026-09-07 13:00:00|Nama : BP BATI  No Hp : 083129706446  No Alt : 085172121609  Tgl Pemasangan : 07 September 2026  Interval : PAGI   Note : Hubungi pelanggan terlebih dahulu|40971402|MYDITA"/>
    <s v="FCC"/>
    <d v="2026-09-09T12:39:55"/>
    <m/>
    <m/>
    <s v="PS"/>
    <s v="LOMBOK TENGAH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9T07:00:00"/>
    <s v="2026-09-07 13:00:00|Nama : BP BATI  No Hp : 083129706446  No Alt : 085172121609  Tgl Pemasangan : 07 September 2026  Interval : PAGI   Note : Hubungi pelanggan terlebih dahulu|40971402|MYDITA"/>
    <n v="2026"/>
    <n v="9"/>
    <n v="9"/>
    <d v="2026-09-09T00:00:00"/>
    <n v="-0.29166666666424135"/>
    <x v="1"/>
    <x v="20"/>
  </r>
  <r>
    <n v="471"/>
    <n v="1002578121"/>
    <n v="3"/>
    <x v="4"/>
    <n v="5"/>
    <s v="DENPASAR"/>
    <s v="UBUNG"/>
    <s v="MMN"/>
    <s v="REG"/>
    <s v="AO"/>
    <s v="NEW SALES"/>
    <m/>
    <s v="Completed (PS)"/>
    <s v="RBS-Regional 3"/>
    <d v="2026-09-09T09:43:28"/>
    <d v="2026-09-10T07:35:52"/>
    <n v="69386607"/>
    <n v="3619592045"/>
    <n v="172419207312"/>
    <s v="PT SURYA NUSA ENERGI"/>
    <s v="ODP-MMN-FP/01"/>
    <s v="WO063896320"/>
    <m/>
    <m/>
    <m/>
    <n v="115.1879915"/>
    <n v="-8.6945142999999998"/>
    <s v="|MN02677|/CP ADELA/088971613850-085162676996/suryanusae@gmail.com"/>
    <s v="Sales Force DBS"/>
    <m/>
    <m/>
    <m/>
    <m/>
    <m/>
    <m/>
    <m/>
    <m/>
    <s v="Management Janji"/>
    <s v="2026-09-10 08:00:00|Tanggal pemasangan: 10/09/2026 Jam pemasangan : pagi / siang Info Tambahan : Hubungi pelanggan dulu sebelum ke lokasi. terima kasih|40981184|MYDITA"/>
    <s v="FCC"/>
    <d v="2026-09-09T09:55:15"/>
    <d v="2026-09-10T08:00:00"/>
    <m/>
    <s v="PS"/>
    <s v="MONANG MANING"/>
    <s v="NO ADDON"/>
    <n v="202609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08:00:00"/>
    <s v="2026-09-10 08:00:00|Tanggal pemasangan: 10/09/2026 Jam pemasangan : pagi / siang Info Tambahan : Hubungi pelanggan dulu sebelum ke lokasi. terima kasih|40981184|MYDITA"/>
    <n v="2026"/>
    <n v="9"/>
    <n v="10"/>
    <d v="2026-09-10T00:00:00"/>
    <n v="-0.33333333333575865"/>
    <x v="1"/>
    <x v="9"/>
  </r>
  <r>
    <n v="472"/>
    <n v="1002578137"/>
    <n v="3"/>
    <x v="1"/>
    <n v="5"/>
    <s v="JEMBER"/>
    <s v="JEMBER"/>
    <s v="JER"/>
    <s v="REG"/>
    <s v="AO"/>
    <s v="NEW SALES"/>
    <m/>
    <s v="Completed (PS)"/>
    <s v="RBS-Regional 3"/>
    <d v="2026-09-09T09:47:58"/>
    <d v="2026-09-09T16:50:22"/>
    <n v="69386616"/>
    <m/>
    <n v="152501280987"/>
    <s v="TOKO TIKA"/>
    <s v="ODP-JER-FX/91"/>
    <s v="WO063895155"/>
    <m/>
    <m/>
    <m/>
    <n v="113.6559865"/>
    <n v="-8.1836204000000006"/>
    <s v="|MN01982|/TOKO TIKA/WINBACK 2.0 HSI B2B (1:1) 75MBPS 415RB PSB DISC 70%/JER/pernikahan1412@gmail.com/M.NAWAWI/82338628960"/>
    <s v="Sales Force DBS"/>
    <m/>
    <m/>
    <m/>
    <m/>
    <m/>
    <m/>
    <m/>
    <m/>
    <s v="Management Janji"/>
    <s v="2026-09-10 08:00:00|Tanggal pemasangan : 10/09/2026 Jam pemasangan : 08.00 Info Tambahan : Hubungi pelanggan dulu sebelum ke Lokasi terima kasih.|40941148|MYDITA"/>
    <s v="FCC"/>
    <d v="2026-09-09T09:55:15"/>
    <d v="2026-09-10T08:00:00"/>
    <m/>
    <s v="PS"/>
    <s v="JEMBER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/09/2026 Jam pemasangan : 08.00 Info Tambahan : Hubungi pelanggan dulu sebelum ke Lokasi terima kasih.|40941148|MYDITA"/>
    <n v="2026"/>
    <n v="9"/>
    <n v="9"/>
    <d v="2026-09-09T00:00:00"/>
    <n v="-1.3333333333357587"/>
    <x v="1"/>
    <x v="7"/>
  </r>
  <r>
    <n v="473"/>
    <n v="1002578130"/>
    <n v="3"/>
    <x v="0"/>
    <n v="4"/>
    <s v="KUDUS"/>
    <s v="PURWODADI"/>
    <s v="PWB"/>
    <s v="REG"/>
    <s v="AO"/>
    <s v="NEW SALES"/>
    <s v="1P INET"/>
    <s v="Completed (PS)"/>
    <s v="RBS-Regional 3"/>
    <d v="2026-09-09T09:44:56"/>
    <d v="2026-09-10T09:50:29"/>
    <n v="69386609"/>
    <m/>
    <n v="141568113990"/>
    <s v="CV PAKIS AJI JAYA"/>
    <s v="ODP-PWB-FJ/018 FJ/D01/018.01"/>
    <s v="WO063888973"/>
    <m/>
    <m/>
    <m/>
    <n v="110.88676527740201"/>
    <n v="-7.0747149063631802"/>
    <s v="|MN01314|MYIA-096992736315/POI/SRI SUMARNI S.H. MM/08122826921/cv.pakisajijaya999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55:15"/>
    <d v="2026-09-10T08:00:00"/>
    <m/>
    <s v="PS"/>
    <s v="X"/>
    <s v="NO ADDON"/>
    <n v="20260910"/>
    <s v="Completed"/>
    <s v="HSI Bisnis Basic Promo HUT RI PSB 70% - 100 Mbps Dual Band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  <x v="0"/>
  </r>
  <r>
    <n v="474"/>
    <n v="1002578048"/>
    <n v="3"/>
    <x v="2"/>
    <n v="5"/>
    <s v="KEDIRI"/>
    <s v="NGANJUK"/>
    <s v="WRJ"/>
    <s v="REG"/>
    <s v="AO"/>
    <s v="NEW SALES"/>
    <s v="1P INET"/>
    <s v="Completed (PS)"/>
    <s v="RBS-Regional 3"/>
    <d v="2026-09-09T09:17:56"/>
    <d v="2026-09-09T16:35:50"/>
    <n v="69386560"/>
    <m/>
    <n v="152641205603"/>
    <s v="YPI DA&amp; 39;WATUL KHOIR"/>
    <s v="ODP-WRJ-FP/04 FP/D01/04.01"/>
    <s v="WO063886852"/>
    <m/>
    <m/>
    <m/>
    <n v="112.072108872234"/>
    <n v="-7.63895296701833"/>
    <s v="MD|MYDB-20260908268321|SC20016/MC20202|YPI DA&amp; 39;WATUL KHOIR|0882006777075"/>
    <s v="MYDIGIBIZPARTNER"/>
    <m/>
    <m/>
    <m/>
    <m/>
    <m/>
    <m/>
    <m/>
    <m/>
    <s v="Management Janji"/>
    <s v="2026-09-10 11:00:00 | Nama : BP SUNARDI  No Hp : 0882006777075 No Alt :  Tgl Pemasangan : 10 September 2026 Interval : SIANG Note : Hubungi pelanggan terlebih dahulu"/>
    <s v="FCC"/>
    <d v="2026-09-09T09:40:07"/>
    <d v="2026-09-10T11:00:00"/>
    <m/>
    <s v="PS"/>
    <s v="KERTOSONO"/>
    <s v="NO ADDON"/>
    <n v="20260909"/>
    <s v="Completed"/>
    <s v="HSI Bisnis Promo HUT RI PSB 70% - 300 Mbps"/>
    <s v="INDIBIZ"/>
    <m/>
    <m/>
    <d v="2026-09-10T11:00:00"/>
    <s v="2026-09-10 11:00:00 | Nama : BP SUNARDI  No Hp : 0882006777075 No Alt :  Tgl Pemasangan : 10 September 2026 Interval : SIANG Note : Hubungi pelanggan terlebih dahulu"/>
    <n v="2026"/>
    <n v="9"/>
    <n v="9"/>
    <d v="2026-09-09T00:00:00"/>
    <n v="-1.4583333333357587"/>
    <x v="1"/>
    <x v="25"/>
  </r>
  <r>
    <n v="475"/>
    <n v="1002578158"/>
    <n v="3"/>
    <x v="6"/>
    <n v="5"/>
    <s v="SBY UTARA"/>
    <s v="TANDES"/>
    <s v="KLN"/>
    <s v="REG"/>
    <s v="AO"/>
    <s v="NEW SALES"/>
    <s v="1P INET"/>
    <s v="Completed (PS)"/>
    <s v="RBS-Regional 3"/>
    <d v="2026-09-09T09:50:56"/>
    <d v="2026-09-09T17:17:36"/>
    <n v="69386618"/>
    <m/>
    <n v="152418250012"/>
    <s v="CV ANEKA JAYA DIESEL"/>
    <s v="ODP-TDS-FDP/62 FDP/D07/62.01"/>
    <s v="WO063889576"/>
    <m/>
    <m/>
    <m/>
    <n v="112.6763156"/>
    <n v="-7.2527211999999999"/>
    <s v="|MN02083|MYIA-059788845582/POI/Pak Josaphat/085777707258/ghreytianda8@gmail.com"/>
    <s v="MYIB_ASSISTANT"/>
    <m/>
    <m/>
    <m/>
    <m/>
    <m/>
    <m/>
    <m/>
    <m/>
    <s v="Management Janji"/>
    <s v="2026-09-11 08:00:00 | M Janji : (10/09/2026) jam Pasang : 09:00 Note : hubungi pelanggan jika ingin kelokasi"/>
    <s v="FCC"/>
    <d v="2026-09-09T09:55:15"/>
    <d v="2026-09-11T08:00:00"/>
    <m/>
    <s v="PS"/>
    <s v="KEBALEN"/>
    <s v="OCA"/>
    <n v="20260909"/>
    <s v="Completed"/>
    <s v="HSI Bisnis Bundling OCA Breach Checker Promo H2 2026 PSB 70% - 50 Mbps"/>
    <s v="INDIBIZ"/>
    <m/>
    <m/>
    <d v="2026-09-11T08:00:00"/>
    <s v="2026-09-11 08:00:00 | M Janji : (10/09/2026) jam Pasang : 09:00 Note : hubungi pelanggan jika ingin kelokasi"/>
    <n v="2026"/>
    <n v="9"/>
    <n v="9"/>
    <d v="2026-09-09T00:00:00"/>
    <n v="-2.3333333333357587"/>
    <x v="1"/>
    <x v="22"/>
  </r>
  <r>
    <n v="476"/>
    <n v="1002578471"/>
    <n v="3"/>
    <x v="2"/>
    <n v="5"/>
    <s v="KEDIRI"/>
    <s v="KEDIRI"/>
    <s v="KAA"/>
    <s v="REG"/>
    <s v="AO"/>
    <s v="NEW SALES"/>
    <s v="1P INET"/>
    <s v="Completed (PS)"/>
    <s v="RBS-Regional 3"/>
    <d v="2026-09-09T11:20:56"/>
    <d v="2026-09-10T07:54:40"/>
    <n v="69386767"/>
    <m/>
    <n v="152653205779"/>
    <s v="ERABLUE MALANG KANDANGAN"/>
    <s v="ODP-KAA-FB/56 FB/D06/56.01"/>
    <s v="WO063899196"/>
    <m/>
    <m/>
    <m/>
    <n v="112.28162"/>
    <n v="-7.756748"/>
    <s v="|MN00843|MYIA-038046767472/POI/hasbibintaro shiddiq/081249549394/nextperdanaone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1:25:32"/>
    <d v="2026-09-10T08:00:00"/>
    <m/>
    <s v="PS"/>
    <s v="PARE"/>
    <s v="NO ADDON"/>
    <n v="20260910"/>
    <s v="Completed"/>
    <s v="HSI Bisnis PSB 70% - 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0"/>
    <d v="2026-09-10T00:00:00"/>
    <n v="-0.33333333333575865"/>
    <x v="1"/>
    <x v="12"/>
  </r>
  <r>
    <n v="477"/>
    <n v="1002578139"/>
    <n v="3"/>
    <x v="4"/>
    <n v="5"/>
    <s v="DENPASAR"/>
    <s v="UBUNG"/>
    <s v="MMN"/>
    <s v="REG"/>
    <s v="AO"/>
    <s v="NEW SALES"/>
    <m/>
    <s v="Completed (PS)"/>
    <s v="RBS-Regional 3"/>
    <d v="2026-09-09T09:48:26"/>
    <d v="2026-09-09T18:13:13"/>
    <n v="69386615"/>
    <n v="3619592046"/>
    <n v="172419207313"/>
    <s v="PT SURYA NUSA ENERGI"/>
    <s v="ODP-MMN-FP/01"/>
    <s v="WO063907649"/>
    <m/>
    <m/>
    <m/>
    <n v="115.1879915"/>
    <n v="-8.6945142999999998"/>
    <s v="|MN02677|/CP ADELA/088971613850-085162676996/suryanusae@gmail.com  "/>
    <s v="Sales Force DBS"/>
    <m/>
    <m/>
    <m/>
    <m/>
    <m/>
    <m/>
    <m/>
    <m/>
    <s v="Management Janji"/>
    <s v="2026-09-10 11:00:00|Nama Pic : bu adela No Hp Pic : 088971613850 No alt : - Jam Pemasangan : pagi  Tanggal Pemasangan : 10 September 2026|40951375|MYDITA"/>
    <s v="FCC"/>
    <d v="2026-09-09T09:55:15"/>
    <d v="2026-09-10T11:00:00"/>
    <m/>
    <s v="PS"/>
    <s v="MONANG MANING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11:00:00"/>
    <s v="2026-09-10 11:00:00|Nama Pic : bu adela No Hp Pic : 088971613850 No alt : - Jam Pemasangan : pagi  Tanggal Pemasangan : 10 September 2026|40951375|MYDITA"/>
    <n v="2026"/>
    <n v="9"/>
    <n v="9"/>
    <d v="2026-09-09T00:00:00"/>
    <n v="-1.4583333333357587"/>
    <x v="1"/>
    <x v="9"/>
  </r>
  <r>
    <n v="478"/>
    <n v="1002578035"/>
    <n v="3"/>
    <x v="7"/>
    <n v="5"/>
    <s v="MATARAM"/>
    <s v="INNER - NUSA TENGGARA"/>
    <s v="SWE"/>
    <s v="REG"/>
    <s v="AO"/>
    <s v="NEW SALES"/>
    <m/>
    <s v="Completed (PS)"/>
    <s v="RBS-Regional 3"/>
    <d v="2026-09-09T09:14:50"/>
    <d v="2026-09-09T12:09:07"/>
    <n v="69384215"/>
    <n v="3707704055"/>
    <n v="172605804391"/>
    <s v="PT.Tirtakencana Tatawarna Lombok"/>
    <s v="ODP-SWE-FAL/36"/>
    <s v="WO063886981"/>
    <m/>
    <m/>
    <m/>
    <n v="116.14186290000001"/>
    <n v="-8.6164749"/>
    <s v="|MC40311|MYIA-023139127971/POI/Ni Putu Eva Suryani/082299997981/bm_lombok@tirtakencana.com"/>
    <s v="Sales Profesional"/>
    <m/>
    <m/>
    <m/>
    <m/>
    <m/>
    <m/>
    <m/>
    <m/>
    <s v="Management Janji"/>
    <s v="2026-09-05 15:00:00 | Tanggal pemasangan : 05/09/2026  Jam pemasangan : siang  Info Tambahan : Hubungi pelanggan dulu sebelum ke lokasi  terima kasih."/>
    <s v="FCC"/>
    <d v="2026-09-09T09:40:07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05 15:00:00 | Tanggal pemasangan : 05/09/2026  Jam pemasangan : siang  Info Tambahan : Hubungi pelanggan dulu sebelum ke lokasi  terima kasih."/>
    <n v="2026"/>
    <n v="9"/>
    <n v="9"/>
    <d v="2026-09-09T00:00:00"/>
    <n v="-0.29166666666424135"/>
    <x v="1"/>
    <x v="15"/>
  </r>
  <r>
    <n v="479"/>
    <n v="1002578108"/>
    <n v="3"/>
    <x v="1"/>
    <n v="5"/>
    <s v="SIDOARJO"/>
    <s v="INNER - JATIM TIMUR"/>
    <s v="SDA"/>
    <s v="REG"/>
    <s v="AO"/>
    <s v="NEW SALES"/>
    <m/>
    <s v="Completed (PS)"/>
    <s v="RBS-Regional 3"/>
    <d v="2026-09-09T09:38:52"/>
    <d v="2026-09-09T18:20:24"/>
    <n v="69386578"/>
    <m/>
    <n v="152316232010"/>
    <s v="BLUE SPACE CAFFE"/>
    <s v="ODP-SDA-FAN/10"/>
    <s v="WO063894468"/>
    <m/>
    <m/>
    <m/>
    <n v="112.70285920000001"/>
    <n v="-7.4598956000000003"/>
    <s v="|MN02774|/BLUE SPACE CAFFE/WINBACK 2.0 HSI B2B (1:1) 100MBPS 535RB PSB DISC 70%//agiljuli260704@gmail.com/AGIL TRY JULIANTO RIZKY/87757870639"/>
    <s v="Sales Force DBS"/>
    <m/>
    <m/>
    <m/>
    <m/>
    <m/>
    <m/>
    <m/>
    <m/>
    <s v="Management Janji"/>
    <s v="2026-09-10 08:00:00|M Janji : (10/09/2026) jam Pasang : 09:00 Note : hubungi pelanggan jika ingin kelokasi|40981182|MYDITA"/>
    <s v="FCC"/>
    <d v="2026-09-09T09:40:07"/>
    <d v="2026-09-10T08:00:00"/>
    <m/>
    <s v="PS"/>
    <s v="SIDOARJO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M Janji : (10/09/2026) jam Pasang : 09:00 Note : hubungi pelanggan jika ingin kelokasi|40981182|MYDITA"/>
    <n v="2026"/>
    <n v="9"/>
    <n v="9"/>
    <d v="2026-09-09T00:00:00"/>
    <n v="-1.3333333333357587"/>
    <x v="1"/>
    <x v="1"/>
  </r>
  <r>
    <n v="480"/>
    <n v="1002578928"/>
    <n v="3"/>
    <x v="2"/>
    <n v="5"/>
    <s v="MALANG"/>
    <s v="BATU"/>
    <s v="PKS"/>
    <s v="REG"/>
    <s v="AO"/>
    <s v="NEW SALES"/>
    <s v="1P INET"/>
    <s v="Completed (PS)"/>
    <s v="RBS-Regional 3"/>
    <d v="2026-09-09T14:11:57"/>
    <d v="2026-09-10T06:46:39"/>
    <n v="69386990"/>
    <m/>
    <n v="152710214330"/>
    <s v="Kopi Kampoeng. id"/>
    <s v="ODP-PKS-FW/76 FW/D04/76.01"/>
    <s v="WO063918806"/>
    <m/>
    <m/>
    <m/>
    <n v="112.765688"/>
    <n v="-7.910825"/>
    <s v="|MN00814|MYIA-076918101743/POI/Sujak/083185807731/gajahmakansapi@gmail.com"/>
    <s v="MYIB_ASSISTANT"/>
    <m/>
    <m/>
    <m/>
    <m/>
    <m/>
    <m/>
    <m/>
    <m/>
    <s v="Management Janji"/>
    <s v="2026-09-10 11:00:00 | Nama PIC:  Kopi Kampoeng. id No HP: 083185807731 Alt: Tanggal: 10/9/2026 Jam Pasang:  Note: Hubungi sebelum ke lokasi, terimakasih. "/>
    <s v="FCC"/>
    <d v="2026-09-09T14:39:49"/>
    <d v="2026-09-10T11:00:00"/>
    <m/>
    <s v="PS"/>
    <s v="SINGOSARI"/>
    <s v="NETMONK"/>
    <n v="20260910"/>
    <s v="Completed"/>
    <s v="HSI Bisnis Bundling Netmonk Promo H2 2026 PSB 70% - 300 Mbps"/>
    <s v="INDIBIZ"/>
    <m/>
    <m/>
    <d v="2026-09-10T11:00:00"/>
    <s v="2026-09-10 11:00:00 | Nama PIC:  Kopi Kampoeng. id No HP: 083185807731 Alt: Tanggal: 10/9/2026 Jam Pasang:  Note: Hubungi sebelum ke lokasi, terimakasih. "/>
    <n v="2026"/>
    <n v="9"/>
    <n v="10"/>
    <d v="2026-09-10T00:00:00"/>
    <n v="-0.45833333333575865"/>
    <x v="1"/>
    <x v="30"/>
  </r>
  <r>
    <n v="481"/>
    <n v="1002578854"/>
    <n v="3"/>
    <x v="1"/>
    <n v="5"/>
    <s v="SIDOARJO"/>
    <s v="MOJOKERTO"/>
    <s v="MJS"/>
    <s v="REG"/>
    <s v="AO"/>
    <s v="NEW SALES"/>
    <s v="1P INET"/>
    <s v="Completed (PS)"/>
    <s v="RBS-Regional 3"/>
    <d v="2026-09-09T13:53:56"/>
    <d v="2026-09-09T18:40:53"/>
    <n v="69386965"/>
    <m/>
    <n v="152330220844"/>
    <s v="JUNE GLOBAL INDONESIA"/>
    <s v="ODP-MJS-FAC/23 FAC/D03/23.01"/>
    <s v="WO063917072"/>
    <m/>
    <m/>
    <m/>
    <n v="112.562602087855"/>
    <n v="-7.5300821101778297"/>
    <s v="MD|MYDB-20260909268357|DN00001/MN00500|JUNE GLOBAL INDONESIA|0881027973515"/>
    <s v="MYDIGIBIZPARTNER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3:54:48"/>
    <d v="2026-09-10T11:00:00"/>
    <m/>
    <s v="PS"/>
    <s v="MOJOKERTO"/>
    <s v="NO ADDON"/>
    <n v="20260909"/>
    <s v="Completed"/>
    <s v="HSI Bisnis Promo HUT RI PSB 70% - 5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9"/>
    <d v="2026-09-09T00:00:00"/>
    <n v="-1.4583333333357587"/>
    <x v="1"/>
    <x v="3"/>
  </r>
  <r>
    <n v="482"/>
    <n v="1002578113"/>
    <n v="3"/>
    <x v="2"/>
    <n v="5"/>
    <s v="MADIUN"/>
    <s v="NGAWI"/>
    <s v="MGT"/>
    <s v="REG"/>
    <s v="AO"/>
    <s v="NEW SALES"/>
    <s v="1P INET"/>
    <s v="Completed (PS)"/>
    <s v="RBS-Regional 3"/>
    <d v="2026-09-09T09:38:56"/>
    <d v="2026-09-09T16:38:40"/>
    <n v="69386604"/>
    <m/>
    <n v="152603215980"/>
    <s v="PT KEMBAR SRIKANDI DANCE"/>
    <s v="ODP-MGT-FW/52"/>
    <s v="WO063888418"/>
    <m/>
    <m/>
    <m/>
    <n v="111.26798700000001"/>
    <n v="-7.5968970000000002"/>
    <s v="|MN02429|MYIA-017420461580/POI/RETNO MUGIARTI/081333680187/srikandik632@gmail.com"/>
    <s v="MYIB_ASSISTANT"/>
    <m/>
    <m/>
    <m/>
    <m/>
    <m/>
    <m/>
    <m/>
    <m/>
    <s v="Management Janji"/>
    <s v="2026-09-10 08:00:00 | Nama : BU RETNO MUGIARTI No Hp : 081333680187 No Alt :  Tgl Pemasangan : 10 September 2026 Interval : PAGI  Note : Hubungi pelanggan terlebih dahulu"/>
    <s v="FCC"/>
    <d v="2026-09-09T09:40:07"/>
    <d v="2026-09-10T08:00:00"/>
    <m/>
    <s v="PS"/>
    <s v="MAGETAN"/>
    <s v="NO ADDON"/>
    <n v="20260909"/>
    <s v="Completed"/>
    <s v="HSI Bisnis Promo HUT RI PSB 70% - 300 Mbps"/>
    <s v="INDIBIZ"/>
    <m/>
    <m/>
    <d v="2026-09-10T08:00:00"/>
    <s v="2026-09-10 08:00:00 | Nama : BU RETNO MUGIARTI No Hp : 081333680187 No Alt :  Tgl Pemasangan : 10 September 2026 Interval : PAGI  Note : Hubungi pelanggan terlebih dahulu"/>
    <n v="2026"/>
    <n v="9"/>
    <n v="9"/>
    <d v="2026-09-09T00:00:00"/>
    <n v="-1.3333333333357587"/>
    <x v="1"/>
    <x v="16"/>
  </r>
  <r>
    <n v="483"/>
    <n v="1002578076"/>
    <n v="3"/>
    <x v="1"/>
    <n v="5"/>
    <s v="JEMBER"/>
    <s v="JEMBER"/>
    <s v="KNO"/>
    <s v="REG"/>
    <s v="AO"/>
    <s v="NEW SALES"/>
    <s v="1P INET"/>
    <s v="Completed (PS)"/>
    <s v="RBS-Regional 3"/>
    <d v="2026-09-09T09:26:57"/>
    <d v="2026-09-09T19:00:45"/>
    <n v="69386588"/>
    <m/>
    <n v="152544205229"/>
    <s v="Hotel GGM"/>
    <s v="ODP-KNO-FE/14 FE/D03/14.01"/>
    <s v="WO063887485"/>
    <m/>
    <m/>
    <m/>
    <n v="113.404565267264"/>
    <n v="-8.3109378528443898"/>
    <s v="MD|MYDB-20260909268332|DN00001/MN02301|Hotel GGM|0881027536875"/>
    <s v="MYDIGIBIZPARTNER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40:07"/>
    <d v="2026-09-10T08:00:00"/>
    <m/>
    <s v="PS"/>
    <s v="TANGGUL"/>
    <s v="NO ADDON"/>
    <n v="20260909"/>
    <s v="Completed"/>
    <s v="HSI Bisnis Promo HUT RI PSB 70% - 3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1"/>
    <x v="7"/>
  </r>
  <r>
    <n v="484"/>
    <n v="1002578791"/>
    <n v="3"/>
    <x v="1"/>
    <n v="5"/>
    <s v="PASURUAN"/>
    <s v="PASURUAN"/>
    <s v="PSN"/>
    <s v="REG"/>
    <s v="AO"/>
    <s v="NEW SALES"/>
    <m/>
    <s v="Completed (PS)"/>
    <s v="RBS-Regional 3"/>
    <d v="2026-09-09T13:37:58"/>
    <d v="2026-09-09T16:59:13"/>
    <n v="69386927"/>
    <m/>
    <n v="152729256724"/>
    <s v="PONPES SALAFIYAH / DALEM KYAI"/>
    <s v="ODP-PSN-FH/31"/>
    <s v="WO063928800"/>
    <m/>
    <m/>
    <m/>
    <n v="112.9030052"/>
    <n v="-7.6431737999999996"/>
    <s v="|MN02680|/PONPES SALAFIYAH / DALEM KYAI/WINBACK 2.0 HSI B2B (1:2) 50MBPS 320RB PSB DISC 70%//isfy4lby77@gmail.com/MUHAMMAD BADRU ZAMAN/81233323187"/>
    <s v="Sales Force DBS"/>
    <m/>
    <m/>
    <m/>
    <m/>
    <m/>
    <m/>
    <m/>
    <m/>
    <s v="Management Janji"/>
    <s v="2026-09-10 15:00:00|M Janji : 10/09/2026 Jam Pasang : 08.00 - 13:00  NoteÃ‚Â :  hubungi terlebih dahulu sebelum kelokasi  |40951378|MYDITA"/>
    <s v="FCC"/>
    <d v="2026-09-09T13:39:50"/>
    <d v="2026-09-10T15:00:00"/>
    <m/>
    <s v="PS"/>
    <s v="PASURUAN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10/09/2026 Jam Pasang : 08.00 - 13:00  NoteÃ‚Â :  hubungi terlebih dahulu sebelum kelokasi  |40951378|MYDITA"/>
    <n v="2026"/>
    <n v="9"/>
    <n v="9"/>
    <d v="2026-09-09T00:00:00"/>
    <n v="-1.625"/>
    <x v="1"/>
    <x v="5"/>
  </r>
  <r>
    <n v="485"/>
    <n v="1002578784"/>
    <n v="3"/>
    <x v="5"/>
    <n v="4"/>
    <s v="SEMARANG"/>
    <s v="INNER - SEMARANG JATENG UTARA"/>
    <s v="SSL"/>
    <s v="REG"/>
    <s v="AO"/>
    <s v="NEW SALES"/>
    <m/>
    <s v="Completed (PS)"/>
    <s v="RBS-Regional 3"/>
    <d v="2026-09-09T13:35:11"/>
    <d v="2026-09-09T15:08:06"/>
    <n v="69379081"/>
    <m/>
    <n v="141408116058"/>
    <s v="PT. DATA UTAMA DINAMIKA"/>
    <s v="ODP-SSL-FAG/008"/>
    <s v="WO063915584"/>
    <m/>
    <m/>
    <m/>
    <n v="110.431825"/>
    <n v="-6.9924809999999997"/>
    <s v="AMRBS;403538;REG3;RACHMAT;081391599400;CP.Andika Kusuma Wijaya;088801960320;PAKET 1S INET 100 MBPS (669.000);PT. DATA UTAMA DINAMIKA"/>
    <s v="Account Manager"/>
    <m/>
    <m/>
    <m/>
    <m/>
    <m/>
    <m/>
    <m/>
    <m/>
    <s v="Management Janji"/>
    <s v="2026-09-04 08:00:00|Nama PIC:  bp andika   No HP: 085641867014  Alt:  Tanggal: 4/9/2026  Jam Pasang: Pagi  Note: Hubungi sebelum ke lokasi, terimakasih. |40931149|MYDITA"/>
    <s v="FCC"/>
    <d v="2026-09-09T13:39:50"/>
    <m/>
    <m/>
    <s v="PS"/>
    <s v="X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09T07:00:00"/>
    <s v="2026-09-04 08:00:00|Nama PIC:  bp andika   No HP: 085641867014  Alt:  Tanggal: 4/9/2026  Jam Pasang: Pagi  Note: Hubungi sebelum ke lokasi, terimakasih. |40931149|MYDITA"/>
    <n v="2026"/>
    <n v="9"/>
    <n v="9"/>
    <d v="2026-09-09T00:00:00"/>
    <n v="-0.29166666666424135"/>
    <x v="1"/>
    <x v="0"/>
  </r>
  <r>
    <n v="486"/>
    <n v="1002578203"/>
    <n v="3"/>
    <x v="1"/>
    <n v="5"/>
    <s v="PASURUAN"/>
    <s v="LUMAJANG"/>
    <s v="LMJ"/>
    <s v="REG"/>
    <s v="AO"/>
    <s v="NEW SALES"/>
    <m/>
    <s v="Completed (PS)"/>
    <s v="RBS-Regional 3"/>
    <d v="2026-09-09T10:08:15"/>
    <d v="2026-09-09T14:20:28"/>
    <n v="69386640"/>
    <m/>
    <n v="152504261570"/>
    <s v="SPPG PURWOSONO"/>
    <s v="ODP-LMJ-F07/20"/>
    <s v="WO063895426"/>
    <m/>
    <m/>
    <m/>
    <n v="113.187495"/>
    <n v="-8.1381900999999992"/>
    <s v="|MN02178|/SPPG PURWOSONO/WINBACK 2.0 HSI B2B (1:1) 75MBPS 415RB PSB DISC 70%//mohjamil493@gmail.com/MOH JAMIL/08563485643 / 082236093838"/>
    <s v="Sales Force DBS"/>
    <m/>
    <m/>
    <m/>
    <m/>
    <m/>
    <m/>
    <m/>
    <m/>
    <s v="Management Janji"/>
    <s v="2026-09-10 08:00:00|Nama Pic : bp JAMIL No Hp Pic : 08563485643 No alt : - Jam Pemasangan : pagi  Tanggal Pemasangan : 10 September 2026|40951375|MYDITA"/>
    <s v="FCC"/>
    <d v="2026-09-09T10:10:01"/>
    <d v="2026-09-10T08:00:00"/>
    <m/>
    <s v="PS"/>
    <s v="LUMAJANG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Nama Pic : bp JAMIL No Hp Pic : 08563485643 No alt : - Jam Pemasangan : pagi  Tanggal Pemasangan : 10 September 2026|40951375|MYDITA"/>
    <n v="2026"/>
    <n v="9"/>
    <n v="9"/>
    <d v="2026-09-09T00:00:00"/>
    <n v="-1.3333333333357587"/>
    <x v="1"/>
    <x v="27"/>
  </r>
  <r>
    <n v="487"/>
    <n v="1002578192"/>
    <n v="3"/>
    <x v="3"/>
    <n v="4"/>
    <s v="MAGELANG"/>
    <s v="TEMANGGUNG"/>
    <s v="TEM"/>
    <s v="REG"/>
    <s v="AO"/>
    <s v="NEW SALES"/>
    <s v="1P INET"/>
    <s v="Completed (PS)"/>
    <s v="RBS-Regional 3"/>
    <d v="2026-09-09T10:02:57"/>
    <d v="2026-09-09T18:34:26"/>
    <n v="69386636"/>
    <m/>
    <n v="146149124496"/>
    <s v="AGIL FARM"/>
    <s v="ODP-TMG-FAT/059 FAT/D06/059.01"/>
    <s v="WO063890665"/>
    <m/>
    <m/>
    <m/>
    <n v="110.1661275"/>
    <n v="-7.3547269000000002"/>
    <s v="|MN02495|MYIA-085675295336/POI/AGIL SISWANTO/089518303865/arvinovinoarvinovino8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10:01"/>
    <d v="2026-09-10T08:00:00"/>
    <m/>
    <s v="PS"/>
    <s v="X"/>
    <s v="NO ADDON"/>
    <n v="20260909"/>
    <s v="Completed"/>
    <s v="HSI Bisnis Promo HUT RI PSB 70% - 75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1"/>
    <x v="0"/>
  </r>
  <r>
    <n v="488"/>
    <n v="1002578183"/>
    <n v="3"/>
    <x v="2"/>
    <n v="5"/>
    <s v="MADIUN"/>
    <s v="NGAWI"/>
    <s v="MGT"/>
    <s v="REG"/>
    <s v="AO"/>
    <s v="NEW SALES"/>
    <s v="1P INET"/>
    <s v="Completed (PS)"/>
    <s v="RBS-Regional 3"/>
    <d v="2026-09-09T09:59:57"/>
    <d v="2026-09-09T16:14:26"/>
    <n v="69386645"/>
    <m/>
    <n v="152603215891"/>
    <s v="PT KEMBAR SRIKANDI DANCE"/>
    <s v="ODP-MGT-FW/19 FW/D01/19.01"/>
    <s v="WO063890400"/>
    <m/>
    <m/>
    <m/>
    <n v="111.26798700000001"/>
    <n v="-7.5968970000000002"/>
    <s v="|MN02429|MYIA-067791027722/POI/RETNO MUGIARTI/081333680187/srikandik632@gmail.com"/>
    <s v="MYIB_ASSISTANT"/>
    <m/>
    <m/>
    <m/>
    <m/>
    <m/>
    <m/>
    <m/>
    <m/>
    <s v="Management Janji"/>
    <s v="2026-09-10 08:00:00 | Nama : BU RETNO MUGIARTI No Hp : 081333680187 No Alt :  Tgl Pemasangan : 10 September 2026 Interval : PAGI  Note : Hubungi pelanggan terlebih dahulu"/>
    <s v="FCC"/>
    <d v="2026-09-09T10:10:01"/>
    <d v="2026-09-10T08:00:00"/>
    <m/>
    <s v="PS"/>
    <s v="MAGETAN"/>
    <s v="NO ADDON"/>
    <n v="20260909"/>
    <s v="Completed"/>
    <s v="HSI Bisnis Promo HUT RI PSB 70% - 300 Mbps"/>
    <s v="INDIBIZ"/>
    <m/>
    <m/>
    <d v="2026-09-10T08:00:00"/>
    <s v="2026-09-10 08:00:00 | Nama : BU RETNO MUGIARTI No Hp : 081333680187 No Alt :  Tgl Pemasangan : 10 September 2026 Interval : PAGI  Note : Hubungi pelanggan terlebih dahulu"/>
    <n v="2026"/>
    <n v="9"/>
    <n v="9"/>
    <d v="2026-09-09T00:00:00"/>
    <n v="-1.3333333333357587"/>
    <x v="1"/>
    <x v="16"/>
  </r>
  <r>
    <n v="489"/>
    <n v="1002577866"/>
    <n v="3"/>
    <x v="6"/>
    <n v="5"/>
    <s v="SBY UTARA"/>
    <s v="KENJERAN"/>
    <s v="KBL"/>
    <s v="REG"/>
    <s v="AO"/>
    <s v="NEW SALES"/>
    <s v="1P INET"/>
    <s v="Completed (PS)"/>
    <s v="RBS-Regional 3"/>
    <d v="2026-09-09T07:53:57"/>
    <d v="2026-09-09T15:17:38"/>
    <n v="69386477"/>
    <m/>
    <n v="152401227370"/>
    <s v="WARKOP GREEN"/>
    <s v="ODP-KBL-FTQ/34 FTQ/D02/34.01"/>
    <s v="WO063880096"/>
    <m/>
    <m/>
    <m/>
    <n v="112.7278544"/>
    <n v="-7.2235443000000004"/>
    <s v="MD|MYDB-20260907268168|DN00001/MN00086|WARKOP GREEN|0818325005"/>
    <s v="MYDIGIBIZPARTNER"/>
    <m/>
    <m/>
    <m/>
    <m/>
    <m/>
    <m/>
    <m/>
    <m/>
    <s v="Management Janji"/>
    <s v="2026-09-13 08:00:00 | Nama PIC : bapak abdus No HP : 0818325005 Alt :  M Janji : (jumat/11/SEPTEMBER/2026) jam Pasang : 09:00 Note : hubungi pelanggan jika ingin kelokasi"/>
    <s v="FCC"/>
    <d v="2026-09-09T07:54:53"/>
    <d v="2026-09-13T08:00:00"/>
    <m/>
    <s v="PS"/>
    <s v="KEBALEN"/>
    <s v="OCA"/>
    <n v="20260909"/>
    <s v="Completed"/>
    <s v="HSI Bisnis Bundling OCA Breach Checker Promo H2 2026 PSB 70% - 200 Mbps"/>
    <s v="INDIBIZ"/>
    <m/>
    <m/>
    <d v="2026-09-13T08:00:00"/>
    <s v="2026-09-13 08:00:00 | Nama PIC : bapak abdus No HP : 0818325005 Alt :  M Janji : (jumat/11/SEPTEMBER/2026) jam Pasang : 09:00 Note : hubungi pelanggan jika ingin kelokasi"/>
    <n v="2026"/>
    <n v="9"/>
    <n v="9"/>
    <d v="2026-09-09T00:00:00"/>
    <n v="-4.3333333333357587"/>
    <x v="1"/>
    <x v="22"/>
  </r>
  <r>
    <n v="490"/>
    <n v="1002578387"/>
    <n v="3"/>
    <x v="6"/>
    <n v="5"/>
    <s v="SBY SELATAN"/>
    <s v="TANDES"/>
    <s v="DMO"/>
    <s v="REG"/>
    <s v="AO"/>
    <s v="NEW SALES"/>
    <s v="1P INET"/>
    <s v="Completed (PS)"/>
    <s v="RBS-Regional 3"/>
    <d v="2026-09-09T10:53:57"/>
    <d v="2026-09-09T16:17:17"/>
    <n v="69386731"/>
    <m/>
    <n v="152301273823"/>
    <s v="TITIK TEMU"/>
    <s v="ODP-DMO-FBU/20 FBU/D02/20.01"/>
    <s v="WO063895816"/>
    <m/>
    <m/>
    <m/>
    <n v="112.72396948188501"/>
    <n v="-7.3060732638064696"/>
    <s v="MD|MYDB-20260908268318|DN00001/MN00459|TITIK TEMU|085175227221"/>
    <s v="MYDIGIBIZPARTNER"/>
    <m/>
    <m/>
    <m/>
    <m/>
    <m/>
    <m/>
    <m/>
    <m/>
    <s v="Management Janji"/>
    <s v="2026-09-10 08:00:00 | Nama Pic : BP RIZAL No Hp Pic : 085175227221 Jam Pemasangan : 08:00 - 12.00 Tanggal Pemasangan : KAMIS 10 SEPTEMBER 2026 Info Tambahan : Hubungi pelanggan sebelum datang ke lokasi"/>
    <s v="FCC"/>
    <d v="2026-09-09T10:55:21"/>
    <d v="2026-09-10T08:00:00"/>
    <m/>
    <s v="PS"/>
    <s v="DARMO GUBENG"/>
    <s v="OCA"/>
    <n v="20260909"/>
    <s v="Completed"/>
    <s v="HSI Bisnis Bundling OCA Breach Checker Promo H2 2026 PSB 70% - 50 Mbps"/>
    <s v="INDIBIZ"/>
    <m/>
    <m/>
    <d v="2026-09-10T08:00:00"/>
    <s v="2026-09-10 08:00:00 | Nama Pic : BP RIZAL No Hp Pic : 085175227221 Jam Pemasangan : 08:00 - 12.00 Tanggal Pemasangan : KAMIS 10 SEPTEMBER 2026 Info Tambahan : Hubungi pelanggan sebelum datang ke lokasi"/>
    <n v="2026"/>
    <n v="9"/>
    <n v="9"/>
    <d v="2026-09-09T00:00:00"/>
    <n v="-1.3333333333357587"/>
    <x v="1"/>
    <x v="22"/>
  </r>
  <r>
    <n v="491"/>
    <n v="1002578554"/>
    <n v="3"/>
    <x v="3"/>
    <n v="4"/>
    <s v="PURWOKERTO"/>
    <s v="PURBALINGGA"/>
    <s v="PBG"/>
    <s v="REG"/>
    <s v="AO"/>
    <s v="NEW SALES"/>
    <m/>
    <s v="Completed (PS)"/>
    <s v="RBS-Regional 3"/>
    <d v="2026-09-09T11:49:56"/>
    <d v="2026-09-09T12:46:52"/>
    <n v="69385723"/>
    <m/>
    <n v="143363107048"/>
    <s v="TOKO FAJAR JAYA 2"/>
    <s v="ODP-PBG-FAH/025"/>
    <s v="WO063903214"/>
    <m/>
    <m/>
    <m/>
    <n v="109.33236599999999"/>
    <n v="-7.4733739999999997"/>
    <s v="|MC00213|MYIA-011613509388/POI/FITRIA KHUSNUR HASANAH/082154221885/khusnurfitria@gmail.com"/>
    <s v="Sales Profesional"/>
    <m/>
    <m/>
    <m/>
    <m/>
    <m/>
    <m/>
    <m/>
    <m/>
    <s v="Management Janji"/>
    <s v="2026-09-09 08:00:00 | M Janji : (09/09/2026)  jam Pasang : 09:00  Note : hubungi pelanggan jika ingin kelokasi  "/>
    <s v="FCC"/>
    <d v="2026-09-09T11:54:57"/>
    <m/>
    <m/>
    <s v="PS"/>
    <s v="X"/>
    <s v="OTHERS"/>
    <n v="20260909"/>
    <s v="Completed"/>
    <s v="undefined  Total (Sebelum PPN) : 0"/>
    <s v="OTHER"/>
    <m/>
    <m/>
    <d v="2026-09-09T07:00:00"/>
    <s v="2026-09-09 08:00:00 | M Janji : (09/09/2026)  jam Pasang : 09:00  Note : hubungi pelanggan jika ingin kelokasi  "/>
    <n v="2026"/>
    <n v="9"/>
    <n v="9"/>
    <d v="2026-09-09T00:00:00"/>
    <n v="-0.29166666666424135"/>
    <x v="1"/>
    <x v="0"/>
  </r>
  <r>
    <n v="492"/>
    <n v="1002576036"/>
    <n v="3"/>
    <x v="2"/>
    <n v="5"/>
    <s v="MALANG"/>
    <s v="BATU"/>
    <s v="BLB"/>
    <s v="REG"/>
    <s v="AO"/>
    <s v="NEW SALES"/>
    <m/>
    <s v="Completed (PS)"/>
    <s v="RBS-Regional 3"/>
    <d v="2026-09-08T08:10:36"/>
    <d v="2026-09-09T11:21:39"/>
    <n v="69383505"/>
    <n v="3414391135"/>
    <n v="152702232598"/>
    <s v="PENERBIT ERLANGGA"/>
    <s v="ODP-BLB-FCD/32"/>
    <s v="WO063805161"/>
    <m/>
    <m/>
    <m/>
    <n v="112.6558153"/>
    <n v="-7.9323291999999999"/>
    <s v="|MN00814|MYIA-027553231531/POI/Benny Kusuma Aji Sanjaya/082219057042/malang.raya@erlangga.co.id"/>
    <s v="Sales Force DBS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8-09T08:25:33"/>
    <m/>
    <s v="Kendala Lainnya"/>
    <s v="PS"/>
    <s v="BLIMBING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4 15:00:00 | Tanggal pemasangan: 04/09/2026  Jam pemasangan : pagi / siang  Info Tambahan : Hubungi pelanggan dulu sebelum ke lokasi  terima kasih."/>
    <n v="2026"/>
    <n v="9"/>
    <n v="9"/>
    <d v="2026-09-09T00:00:00"/>
    <n v="0.70833333333575865"/>
    <x v="1"/>
    <x v="30"/>
  </r>
  <r>
    <n v="493"/>
    <n v="1002577071"/>
    <n v="3"/>
    <x v="1"/>
    <n v="5"/>
    <s v="JEMBER"/>
    <s v="BONDOWOSO"/>
    <s v="BOW"/>
    <s v="REG"/>
    <s v="AO"/>
    <s v="NEW SALES"/>
    <s v="1P INET"/>
    <s v="Completed (PS)"/>
    <s v="RBS-Regional 3"/>
    <d v="2026-09-08T14:05:57"/>
    <d v="2026-09-08T19:14:31"/>
    <n v="69386135"/>
    <m/>
    <n v="152507224351"/>
    <s v="MADRASAH TSANAWIYAH NEGERI 1 BONDOWOSO"/>
    <s v="ODP-BOW-FJ/46 FJ/D01/46.01"/>
    <s v="WO063841110"/>
    <m/>
    <m/>
    <m/>
    <n v="113.86899229808201"/>
    <n v="-7.9001360055392098"/>
    <s v="|MN02331|MYIA-032619315328/POI/HOSNAN/085236126081/nuhsulaiman2015@gmail.com"/>
    <s v="MYIB_ASSISTANT"/>
    <m/>
    <m/>
    <m/>
    <m/>
    <m/>
    <m/>
    <m/>
    <m/>
    <s v="Management Janji"/>
    <s v="2026-09-09 11:00:00 | Nama PIC : Hosnan No HP : 085236126081 Alt :  M Janji : 09/09/2026 Jam Pasang : 08.00 - 13:00  NoteÃ‚Â :  hubungi terlebih dahulu sebelum kelokasi"/>
    <s v="FCC"/>
    <d v="2026-08-09T14:25:36"/>
    <d v="2026-09-09T11:00:00"/>
    <m/>
    <s v="PS"/>
    <s v="BONDOWOSO"/>
    <s v="NO ADDON"/>
    <n v="20260908"/>
    <s v="Completed"/>
    <s v="HSI Bisnis Khusus Winback PSB 70% - 150 Mbps"/>
    <s v="INDIBIZ"/>
    <m/>
    <m/>
    <d v="2026-09-09T11:00:00"/>
    <s v="2026-09-09 11:00:00 | Nama PIC : Hosnan No HP : 085236126081 Alt :  M Janji : 09/09/2026 Jam Pasang : 08.00 - 13:00  NoteÃ‚Â :  hubungi terlebih dahulu sebelum kelokasi"/>
    <n v="2026"/>
    <n v="9"/>
    <n v="8"/>
    <d v="2026-09-08T00:00:00"/>
    <n v="-1.4583333333357587"/>
    <x v="1"/>
    <x v="7"/>
  </r>
  <r>
    <n v="494"/>
    <n v="1002577090"/>
    <n v="3"/>
    <x v="1"/>
    <n v="5"/>
    <s v="SIDOARJO"/>
    <s v="INNER - JATIM TIMUR"/>
    <s v="KRN"/>
    <s v="REG"/>
    <s v="AO"/>
    <s v="NEW SALES"/>
    <s v="1P INET"/>
    <s v="Completed (PS)"/>
    <s v="RBS-Regional 3"/>
    <d v="2026-09-08T14:11:56"/>
    <d v="2026-09-09T10:12:08"/>
    <n v="69386118"/>
    <m/>
    <n v="152331251461"/>
    <s v="BALAI RW"/>
    <s v="ODP-KRN-FAV/25 FAV/D02/25.01"/>
    <s v="WO063841615"/>
    <m/>
    <m/>
    <m/>
    <n v="112.639982336206"/>
    <n v="-7.4517185449498404"/>
    <s v="MD|MYDB-20260908268259|DN00001/MN00442|BALAI RW|088991130535"/>
    <s v="MYDIGIBIZPARTNER"/>
    <m/>
    <m/>
    <m/>
    <m/>
    <m/>
    <m/>
    <m/>
    <m/>
    <s v="Management Janji"/>
    <s v="2026-09-09 11:00:00 | Tanggal Pemasangan : 09 September 2026 Jam Pemasangan : 08:00 15:00 Info Tambahan : Hubungi pelanggan dulu sebelum ke lokasi terimakasih"/>
    <s v="FCC"/>
    <d v="2026-08-09T14:25:36"/>
    <d v="2026-09-09T11:00:00"/>
    <m/>
    <s v="PS"/>
    <s v="KRIAN"/>
    <s v="NO ADDON"/>
    <n v="20260909"/>
    <s v="Completed"/>
    <s v="HSI Bisnis Promo HUT RI PSB 70% - 200 Mbps"/>
    <s v="INDIBIZ"/>
    <m/>
    <m/>
    <d v="2026-09-09T11:00:00"/>
    <s v="2026-09-09 11:00:00 | Tanggal Pemasangan : 09 September 2026 Jam Pemasangan : 08:00 15:00 Info Tambahan : Hubungi pelanggan dulu sebelum ke lokasi terimakasih"/>
    <n v="2026"/>
    <n v="9"/>
    <n v="9"/>
    <d v="2026-09-09T00:00:00"/>
    <n v="-0.45833333333575865"/>
    <x v="1"/>
    <x v="1"/>
  </r>
  <r>
    <n v="495"/>
    <n v="1002576984"/>
    <n v="3"/>
    <x v="5"/>
    <n v="4"/>
    <s v="PEKALONGAN"/>
    <s v="BREBES"/>
    <s v="KTM"/>
    <s v="REG"/>
    <s v="AO"/>
    <s v="NEW SALES"/>
    <m/>
    <s v="Completed (PS)"/>
    <s v="RBS-Regional 3"/>
    <d v="2026-09-08T13:37:45"/>
    <d v="2026-09-09T13:50:42"/>
    <n v="69384084"/>
    <m/>
    <n v="142214107668"/>
    <s v="SMP NEGERI 2 BANJARHARJO"/>
    <s v="ODP-KTM-FG/005"/>
    <s v="WO063838390"/>
    <m/>
    <m/>
    <m/>
    <n v="108.85626019999999"/>
    <n v="-6.9894150000000002"/>
    <s v="AMRBS;403095;REG3;BAYU;085100296564;HSI 1S 200MB;790k;PIC PUJI 085742440004;pujiarisandi7@gmail.com"/>
    <s v="Account Manager"/>
    <m/>
    <m/>
    <m/>
    <m/>
    <m/>
    <m/>
    <m/>
    <m/>
    <s v="Management Janji"/>
    <s v="2026-09-07 13:00:00|Waktu pemasnagan : 07 September 2026  Jam pemasangan : 08.00 - 12.00  Mohon hubungi pelanggan sebelum ke lokasi   Terima kasih|40971401|MYDITA"/>
    <s v="FCC"/>
    <d v="2026-08-09T13:39:52"/>
    <m/>
    <m/>
    <s v="PS"/>
    <s v="KETANGGUNGAN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8T07:00:00"/>
    <s v="2026-09-07 13:00:00|Waktu pemasnagan : 07 September 2026  Jam pemasangan : 08.00 - 12.00  Mohon hubungi pelanggan sebelum ke lokasi   Terima kasih|40971401|MYDITA"/>
    <n v="2026"/>
    <n v="9"/>
    <n v="9"/>
    <d v="2026-09-09T00:00:00"/>
    <n v="0.70833333333575865"/>
    <x v="1"/>
    <x v="0"/>
  </r>
  <r>
    <n v="496"/>
    <n v="1002577731"/>
    <n v="3"/>
    <x v="6"/>
    <n v="5"/>
    <s v="MADURA"/>
    <s v="BANGKALAN"/>
    <s v="BKL"/>
    <s v="REG"/>
    <s v="AO"/>
    <s v="NEW SALES"/>
    <s v="1P INET"/>
    <s v="Completed (PS)"/>
    <s v="RBS-Regional 3"/>
    <d v="2026-09-08T17:47:57"/>
    <d v="2026-09-09T20:57:36"/>
    <n v="69386421"/>
    <m/>
    <n v="152435910356"/>
    <s v="YAYASAN PENDIDIKAN AN NIDHOMIYAH"/>
    <s v="ODP-BKL-FED/05 FED/D01/05.01"/>
    <s v="WO063866146"/>
    <m/>
    <m/>
    <m/>
    <n v="112.75257073494301"/>
    <n v="-7.08900174217505"/>
    <s v="MD|MYDB-20260908268302|DN00001/MN00802|YAYASAN PENDIDIKAN AN NIDHOMIYAH|087872861987"/>
    <s v="MYDIGIBIZPARTNER"/>
    <m/>
    <m/>
    <m/>
    <m/>
    <m/>
    <m/>
    <m/>
    <m/>
    <s v="Management Janji"/>
    <s v="2026-09-10 08:00:00 | telp :087872861987 Waktu pemasangan : 10 September 2026 Info Tabaha : Hubungi pelanggan dulu sebelum ke lokasi terimakasih  "/>
    <s v="FCC"/>
    <d v="2026-08-09T17:54:52"/>
    <d v="2026-09-10T08:00:00"/>
    <m/>
    <s v="PS"/>
    <s v="X"/>
    <s v="NETMONK"/>
    <n v="20260909"/>
    <s v="Completed"/>
    <s v="HSI Bisnis Bundling Netmonk Promo H2 2026 PSB 70% - 150 Mbps"/>
    <s v="INDIBIZ"/>
    <m/>
    <m/>
    <d v="2026-09-10T08:00:00"/>
    <s v="2026-09-10 08:00:00 | telp :087872861987 Waktu pemasangan : 10 September 2026 Info Tabaha : Hubungi pelanggan dulu sebelum ke lokasi terimakasih  "/>
    <n v="2026"/>
    <n v="9"/>
    <n v="9"/>
    <d v="2026-09-09T00:00:00"/>
    <n v="-1.3333333333357587"/>
    <x v="1"/>
    <x v="10"/>
  </r>
  <r>
    <n v="497"/>
    <n v="1002577739"/>
    <n v="3"/>
    <x v="5"/>
    <n v="4"/>
    <s v="SEMARANG"/>
    <s v="KENDAL"/>
    <s v="KDL"/>
    <s v="REG"/>
    <s v="AO"/>
    <s v="NEW SALES"/>
    <s v="1P INET"/>
    <s v="Completed (PS)"/>
    <s v="RBS-Regional 3"/>
    <d v="2026-09-08T17:50:57"/>
    <d v="2026-09-09T12:42:44"/>
    <n v="69386402"/>
    <m/>
    <n v="146457106353"/>
    <s v="CV. Duta Pancaran"/>
    <s v="ODP-KDL-FD/042"/>
    <s v="WO063866496"/>
    <m/>
    <m/>
    <m/>
    <n v="110.15802942860201"/>
    <n v="-6.9271841657158797"/>
    <s v="|MYIB-CUST|MYTN-067319462138/POI/Robyansyah Tjiptadi/0816669856/robyansyah.tj@gmail.com"/>
    <s v="MYINDIBIZ"/>
    <m/>
    <m/>
    <m/>
    <m/>
    <m/>
    <m/>
    <m/>
    <m/>
    <s v="Management Janji"/>
    <s v="2026-09-09 15:00:00 | Nama PIC : Bp Roby No HP : 0816669856 No Alt : - M Janji : 09 Sept 2026 Jam Pasang : Pagi / Siang Note : hubungi pelanggan jika ingin kelokasi"/>
    <s v="FCC"/>
    <d v="2026-08-09T17:54:52"/>
    <d v="2026-09-09T15:00:00"/>
    <m/>
    <s v="PS"/>
    <s v="X"/>
    <s v="NO ADDON"/>
    <n v="20260909"/>
    <s v="Completed"/>
    <s v="HSI Bisnis Basic Promo HUT RI PSB 70% - 50 Mbps"/>
    <s v="INDIBIZ"/>
    <m/>
    <m/>
    <d v="2026-09-09T15:00:00"/>
    <s v="2026-09-09 15:00:00 | Nama PIC : Bp Roby No HP : 0816669856 No Alt : - M Janji : 09 Sept 2026 Jam Pasang : Pagi / Siang Note : hubungi pelanggan jika ingin kelokasi"/>
    <n v="2026"/>
    <n v="9"/>
    <n v="9"/>
    <d v="2026-09-09T00:00:00"/>
    <n v="-0.625"/>
    <x v="1"/>
    <x v="0"/>
  </r>
  <r>
    <n v="498"/>
    <n v="1002576397"/>
    <n v="3"/>
    <x v="6"/>
    <n v="5"/>
    <s v="SBY UTARA"/>
    <s v="GRESIK"/>
    <s v="GSK"/>
    <s v="REG"/>
    <s v="AO"/>
    <s v="NEW SALES"/>
    <s v="1P INET"/>
    <s v="Completed (PS)"/>
    <s v="RBS-Regional 3"/>
    <d v="2026-09-08T10:05:58"/>
    <d v="2026-09-08T20:28:41"/>
    <n v="69385834"/>
    <m/>
    <n v="152421262650"/>
    <s v="SMA DARUTTAQWA"/>
    <s v="ODP-GSK-FW/40 FW/D04/40.01"/>
    <s v="WO063814574"/>
    <m/>
    <m/>
    <m/>
    <n v="112.60233599999999"/>
    <n v="-7.1447532999999996"/>
    <s v="MD|MYDB-20260908268251|DN00001/MN01735|SMA DARUTTAQWA|085755622322"/>
    <s v="MYDIGIBIZPARTNER"/>
    <m/>
    <m/>
    <m/>
    <m/>
    <m/>
    <m/>
    <m/>
    <m/>
    <s v="Management Janji"/>
    <s v="2026-09-13 08:00:00 | Jam Pemasangan : 08:00 - 12.00 Tanggal Pemasangan : RABU 08 SEPTEMBER 2026 Info Tambahan : Hubungi pelanggan sebelum datang ke lokasi"/>
    <s v="FCC"/>
    <d v="2026-08-09T10:09:49"/>
    <d v="2026-09-13T08:00:00"/>
    <m/>
    <s v="PS"/>
    <s v="GRESIK"/>
    <s v="NO ADDON"/>
    <n v="20260908"/>
    <s v="Completed"/>
    <s v="HSI Bisnis Promo HUT RI PSB 70% - 100 Mbps"/>
    <s v="INDIBIZ"/>
    <m/>
    <m/>
    <d v="2026-09-13T08:00:00"/>
    <s v="2026-09-13 08:00:00 | Jam Pemasangan : 08:00 - 12.00 Tanggal Pemasangan : RABU 08 SEPTEMBER 2026 Info Tambahan : Hubungi pelanggan sebelum datang ke lokasi"/>
    <n v="2026"/>
    <n v="9"/>
    <n v="8"/>
    <d v="2026-09-08T00:00:00"/>
    <n v="-5.3333333333357587"/>
    <x v="1"/>
    <x v="23"/>
  </r>
  <r>
    <n v="499"/>
    <n v="1002576880"/>
    <n v="3"/>
    <x v="2"/>
    <n v="5"/>
    <s v="KEDIRI"/>
    <s v="KEDIRI"/>
    <s v="PAE"/>
    <s v="REG"/>
    <s v="AO"/>
    <s v="NEW SALES"/>
    <s v="1P INET"/>
    <s v="Completed (PS)"/>
    <s v="RBS-Regional 3"/>
    <d v="2026-09-08T12:59:57"/>
    <d v="2026-09-08T19:34:57"/>
    <n v="69386053"/>
    <m/>
    <n v="152639219400"/>
    <s v="MTS TASWIROTUL ULUM"/>
    <s v="ODP-PAE-FU/43 FU/D05/43.01"/>
    <s v="WO063832463"/>
    <m/>
    <m/>
    <m/>
    <n v="112.259496"/>
    <n v="-7.8094950000000001"/>
    <s v="|MC20202|MYIA-095342890182/POI/AMIRUL MU&amp; 39;MININ/085736218055/datamtstu@gmail.com"/>
    <s v="MYIB_ASSISTANT"/>
    <m/>
    <m/>
    <m/>
    <m/>
    <m/>
    <m/>
    <m/>
    <m/>
    <s v="Management Janji"/>
    <s v="2026-09-09 11:00:00 | Nama : bapa amir No HP : 085736218055 No Alternatif : M Janji : 09/09/2026 Jam Pasang : Pagi NoteÃ‚Â :  Hubungi terlebih dahulu sebelum ke lokasi "/>
    <s v="FCC"/>
    <d v="2026-08-09T13:10:11"/>
    <d v="2026-09-09T11:00:00"/>
    <m/>
    <s v="PS"/>
    <s v="PARE"/>
    <s v="PIJAR"/>
    <n v="20260908"/>
    <s v="Completed"/>
    <s v="HSI Bisnis Bundling Pijar Sekolah Promo H2 2026 PSB 70% - 300 Mbps"/>
    <s v="INDIBIZ"/>
    <m/>
    <m/>
    <d v="2026-09-09T11:00:00"/>
    <s v="2026-09-09 11:00:00 | Nama : bapa amir No HP : 085736218055 No Alternatif : M Janji : 09/09/2026 Jam Pasang : Pagi NoteÃ‚Â :  Hubungi terlebih dahulu sebelum ke lokasi "/>
    <n v="2026"/>
    <n v="9"/>
    <n v="8"/>
    <d v="2026-09-08T00:00:00"/>
    <n v="-1.4583333333357587"/>
    <x v="1"/>
    <x v="12"/>
  </r>
  <r>
    <n v="500"/>
    <n v="1002576116"/>
    <n v="3"/>
    <x v="4"/>
    <n v="5"/>
    <s v="DENPASAR"/>
    <s v="UBUNG"/>
    <s v="MMN"/>
    <s v="REG"/>
    <s v="AO"/>
    <s v="NEW SALES"/>
    <m/>
    <s v="Completed (PS)"/>
    <s v="RBS-Regional 3"/>
    <d v="2026-09-08T08:43:21"/>
    <d v="2026-09-10T07:37:11"/>
    <n v="69385730"/>
    <n v="3619592041"/>
    <n v="172419207298"/>
    <s v="PT SURYA NUSA ENERGI"/>
    <s v="ODP-MMN-FP/01"/>
    <s v="WO063814202"/>
    <m/>
    <m/>
    <m/>
    <n v="115.1879915"/>
    <n v="-8.6945142999999998"/>
    <s v="|MN02631|/CP ADELA/088971613850-085162676996/suryanusae@gmail.com"/>
    <s v="Sales Force DBS"/>
    <m/>
    <m/>
    <m/>
    <m/>
    <m/>
    <m/>
    <m/>
    <m/>
    <s v="Management Janji"/>
    <s v="2026-09-09 08:00:00|Nama PIC : ibu adela No HP : 088971613850 Alt :  M Janji : (RABU/9/SEPTEMBER/2026) jam Pasang : 09:00 Note : hubungi pelanggan jika ingin kelokasi|40961371|MYDITA"/>
    <s v="FCC"/>
    <d v="2026-08-09T08:54:56"/>
    <d v="2026-09-09T08:00:00"/>
    <m/>
    <s v="PS"/>
    <s v="MONANG MANING"/>
    <s v="NO ADDON"/>
    <n v="202609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8:00:00"/>
    <s v="2026-09-09 08:00:00|Nama PIC : ibu adela No HP : 088971613850 Alt :  M Janji : (RABU/9/SEPTEMBER/2026) jam Pasang : 09:00 Note : hubungi pelanggan jika ingin kelokasi|40961371|MYDITA"/>
    <n v="2026"/>
    <n v="9"/>
    <n v="10"/>
    <d v="2026-09-10T00:00:00"/>
    <n v="0.66666666666424135"/>
    <x v="1"/>
    <x v="9"/>
  </r>
  <r>
    <n v="501"/>
    <n v="1002576132"/>
    <n v="3"/>
    <x v="2"/>
    <n v="5"/>
    <s v="MALANG"/>
    <s v="KEPANJEN"/>
    <s v="GDI"/>
    <s v="REG"/>
    <s v="AO"/>
    <s v="NEW SALES"/>
    <s v="1P INET"/>
    <s v="Completed (PS)"/>
    <s v="RBS-Regional 3"/>
    <d v="2026-09-08T08:44:56"/>
    <d v="2026-09-09T14:22:40"/>
    <n v="69385716"/>
    <m/>
    <n v="152715213485"/>
    <s v="rumah sakit islam gondanglegi"/>
    <s v="ODP-GDI-FT/113 FT/D10/113.01"/>
    <s v="WO063808294"/>
    <m/>
    <m/>
    <m/>
    <n v="112.64000588487499"/>
    <n v="-8.1700459394913008"/>
    <s v="|MN02462|MYIA-039182479433/POI/afandi +62 822-3185-7602/0881023811845/rsigondanglegi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8:54:56"/>
    <d v="2026-09-09T08:00:00"/>
    <m/>
    <s v="PS"/>
    <s v="TUREN"/>
    <s v="OCA"/>
    <n v="20260909"/>
    <s v="Completed"/>
    <s v="HSI Bisnis Bundling OCA Breach Checker Promo H2 2026 PSB 70% - 1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  <x v="28"/>
  </r>
  <r>
    <n v="502"/>
    <n v="1002576872"/>
    <n v="3"/>
    <x v="2"/>
    <n v="5"/>
    <s v="KEDIRI"/>
    <s v="NGANJUK"/>
    <s v="NJK"/>
    <s v="REG"/>
    <s v="AO"/>
    <s v="NEW SALES"/>
    <s v="1P INET"/>
    <s v="Completed (PS)"/>
    <s v="RBS-Regional 3"/>
    <d v="2026-09-08T12:56:56"/>
    <d v="2026-09-08T16:30:40"/>
    <n v="69386051"/>
    <m/>
    <n v="152611230001"/>
    <s v="WARUNG MBAK LIA"/>
    <s v="ODP-NJK-FX/29 FX/D01/29.01"/>
    <s v="WO063832342"/>
    <m/>
    <m/>
    <m/>
    <n v="111.92258099999999"/>
    <n v="-7.5814940000000002"/>
    <s v="|MC20191|MYIA-026285508150/POI/AGUSTININGRUM/082330546556/redresto56@gmail.com"/>
    <s v="MYIB_ASSISTANT"/>
    <m/>
    <m/>
    <m/>
    <m/>
    <m/>
    <m/>
    <m/>
    <m/>
    <s v="Management Janji"/>
    <s v="2026-09-09 11:00:00 | M Janji : (09/09/2026) jam Pasang : 09:00 Note : hubungi pelanggan jika ingin kelokasi"/>
    <s v="FCC"/>
    <d v="2026-08-09T13:10:11"/>
    <d v="2026-09-09T11:00:00"/>
    <m/>
    <s v="PS"/>
    <s v="X"/>
    <s v="NO ADDON"/>
    <n v="20260908"/>
    <s v="Completed"/>
    <s v="HSI Bisnis Promo HUT RI PSB 70% - 100 Mbps"/>
    <s v="INDIBIZ"/>
    <m/>
    <m/>
    <d v="2026-09-09T11:00:00"/>
    <s v="2026-09-09 11:00:00 | M Janji : (09/09/2026) jam Pasang : 09:00 Note : hubungi pelanggan jika ingin kelokasi"/>
    <n v="2026"/>
    <n v="9"/>
    <n v="8"/>
    <d v="2026-09-08T00:00:00"/>
    <n v="-1.4583333333357587"/>
    <x v="1"/>
    <x v="25"/>
  </r>
  <r>
    <n v="503"/>
    <n v="1002576120"/>
    <n v="3"/>
    <x v="6"/>
    <n v="5"/>
    <s v="SBY UTARA"/>
    <s v="GRESIK"/>
    <s v="GSK"/>
    <s v="REG"/>
    <s v="AO"/>
    <s v="NEW SALES"/>
    <s v="1P INET"/>
    <s v="Completed (PS)"/>
    <s v="RBS-Regional 3"/>
    <d v="2026-09-08T08:41:57"/>
    <d v="2026-09-08T21:40:13"/>
    <n v="69385731"/>
    <m/>
    <n v="152421262234"/>
    <s v="NGOPI TERUS"/>
    <s v="ODP-GSK-FAC/10 FAC/D02/10-01"/>
    <s v="WO063808010"/>
    <m/>
    <m/>
    <m/>
    <n v="112.616586573421"/>
    <n v="-7.1613783618746698"/>
    <s v="MD|MYDB-20260904268030|DN00001/MN01735|NGOPI TERUS|082240486622"/>
    <s v="MYDIGIBIZPARTNER"/>
    <m/>
    <m/>
    <m/>
    <m/>
    <m/>
    <m/>
    <m/>
    <m/>
    <s v="Management Janji"/>
    <s v="2026-09-13 08:00:00 | M Janji : (09/09/2026) jam Pasang : 09:00 Note : hubungi pelanggan jika ingin kelokasi"/>
    <s v="FCC"/>
    <d v="2026-08-09T08:54:56"/>
    <d v="2026-09-13T08:00:00"/>
    <m/>
    <s v="PS"/>
    <s v="GRESIK"/>
    <s v="NO ADDON"/>
    <n v="20260908"/>
    <s v="Completed"/>
    <s v="HSI Bisnis Basic Promo HUT RI PSB 70% - 50 Mbps"/>
    <s v="INDIBIZ"/>
    <m/>
    <m/>
    <d v="2026-09-13T08:00:00"/>
    <s v="2026-09-13 08:00:00 | M Janji : (09/09/2026) jam Pasang : 09:00 Note : hubungi pelanggan jika ingin kelokasi"/>
    <n v="2026"/>
    <n v="9"/>
    <n v="8"/>
    <d v="2026-09-08T00:00:00"/>
    <n v="-5.3333333333357587"/>
    <x v="1"/>
    <x v="23"/>
  </r>
  <r>
    <n v="504"/>
    <n v="1002576375"/>
    <n v="3"/>
    <x v="6"/>
    <n v="5"/>
    <s v="MADURA"/>
    <s v="PAMEKASAN"/>
    <s v="PME"/>
    <s v="REG"/>
    <s v="AO"/>
    <s v="NEW SALES"/>
    <m/>
    <s v="Completed (PS)"/>
    <s v="RBS-Regional 3"/>
    <d v="2026-09-08T10:02:14"/>
    <d v="2026-09-09T16:50:42"/>
    <n v="69385827"/>
    <m/>
    <n v="152426928695"/>
    <s v="TOKO MANTO BAROKAH"/>
    <s v="ODP-PME-FBK/36"/>
    <s v="WO063846666"/>
    <m/>
    <m/>
    <m/>
    <n v="113.48992029999999"/>
    <n v="-7.0536259000000001"/>
    <s v="|MC70132|/TOKO MANTO BAROKAH/AGUS MANTO/087827158677/agussejaht@gmail.com/HSI Bisnis (1:1) 75 Mbps (Rp 519.000) PSB Rp 150.000/"/>
    <s v="Sales Force DBS"/>
    <m/>
    <m/>
    <m/>
    <m/>
    <m/>
    <m/>
    <m/>
    <m/>
    <s v="Management Janji"/>
    <s v="2026-09-09 11:00:00|Nama PIC:  bp agus manto No HP: 087827158677 Alt: Tanggal: 9/9/2026 Jam Pasang: Siang Note: Hubungi sebelum ke lokasi, terimakasih.|40931149|MYDITA"/>
    <s v="FCC"/>
    <d v="2026-08-09T10:09:49"/>
    <d v="2026-09-09T11:00:00"/>
    <m/>
    <s v="PS"/>
    <s v="PAMEKASAN"/>
    <s v="NO ADDON"/>
    <n v="20260909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9T11:00:00"/>
    <s v="2026-09-09 11:00:00|Nama PIC:  bp agus manto No HP: 087827158677 Alt: Tanggal: 9/9/2026 Jam Pasang: Siang Note: Hubungi sebelum ke lokasi, terimakasih.|40931149|MYDITA"/>
    <n v="2026"/>
    <n v="9"/>
    <n v="9"/>
    <d v="2026-09-09T00:00:00"/>
    <n v="-0.45833333333575865"/>
    <x v="1"/>
    <x v="10"/>
  </r>
  <r>
    <n v="505"/>
    <n v="1002576384"/>
    <n v="3"/>
    <x v="6"/>
    <n v="5"/>
    <s v="SBY SELATAN"/>
    <s v="MANYAR"/>
    <s v="JGR"/>
    <s v="REG"/>
    <s v="AO"/>
    <s v="NEW SALES"/>
    <s v="1P INET"/>
    <s v="Completed (PS)"/>
    <s v="RBS-Regional 3"/>
    <d v="2026-09-08T10:02:56"/>
    <d v="2026-09-08T18:08:50"/>
    <n v="69385828"/>
    <m/>
    <n v="152310255968"/>
    <s v="dua putri cell"/>
    <s v="ODP-RKT-FFT/24 FFT/D02/24.01"/>
    <s v="WO063814127"/>
    <m/>
    <m/>
    <m/>
    <n v="112.783746868371"/>
    <n v="-7.31932501192445"/>
    <s v="MD|MYDB-20260908268265|SC20017/MC20194|dua putri cell|6285143002849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10:09:49"/>
    <d v="2026-09-09T08:00:00"/>
    <m/>
    <s v="PS"/>
    <s v="JAGIR"/>
    <s v="NO ADDON"/>
    <n v="20260908"/>
    <s v="Completed"/>
    <s v="HSI Bisnis Basic Promo HUT RI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  <x v="8"/>
  </r>
  <r>
    <n v="506"/>
    <n v="1002576408"/>
    <n v="3"/>
    <x v="3"/>
    <n v="4"/>
    <s v="YOGYAKARTA"/>
    <s v="SLEMAN"/>
    <s v="GOD"/>
    <s v="REG"/>
    <s v="AO"/>
    <s v="NEW SALES"/>
    <s v="1P INET"/>
    <s v="Completed (PS)"/>
    <s v="RBS-Regional 3"/>
    <d v="2026-09-08T10:08:56"/>
    <d v="2026-09-08T15:43:14"/>
    <n v="69385838"/>
    <m/>
    <n v="146136130428"/>
    <s v="MASJID SYUHADA PLANGGOK - PC24 TELINDO"/>
    <s v="ODP-GOD-FBE/003"/>
    <s v="WO063814756"/>
    <m/>
    <m/>
    <m/>
    <n v="110.280351"/>
    <n v="-7.722766"/>
    <s v="|MC80047|MYIA-066879498457/POI/Aruf Abidzar Atthohiri/081226612646/arufatthohiri@gmail.com"/>
    <s v="MYIB_ASSISTANT"/>
    <m/>
    <m/>
    <m/>
    <m/>
    <m/>
    <m/>
    <m/>
    <m/>
    <s v="Management Janji"/>
    <s v="2026-09-09 08:00:00 | Nama PIC:  bp aruf  No HP: 081226612646 Alt: Tanggal: 9/9/2026 Jam Pasang: Pagi  Note: Hubungi sebelum ke lokasi, terimakasih.   "/>
    <s v="FCC"/>
    <d v="2026-08-09T10:09:49"/>
    <d v="2026-09-09T08:00:00"/>
    <m/>
    <s v="PS"/>
    <s v="X"/>
    <s v="NO ADDON"/>
    <n v="20260908"/>
    <s v="Completed"/>
    <s v="HSI Bisnis Promo HUT RI PSB 70% - 100 Mbps"/>
    <s v="INDIBIZ"/>
    <m/>
    <m/>
    <d v="2026-09-09T08:00:00"/>
    <s v="2026-09-09 08:00:00 | Nama PIC:  bp aruf  No HP: 081226612646 Alt: Tanggal: 9/9/2026 Jam Pasang: Pagi  Note: Hubungi sebelum ke lokasi, terimakasih.   "/>
    <n v="2026"/>
    <n v="9"/>
    <n v="8"/>
    <d v="2026-09-08T00:00:00"/>
    <n v="-1.3333333333357587"/>
    <x v="1"/>
    <x v="0"/>
  </r>
  <r>
    <n v="507"/>
    <n v="1002576374"/>
    <n v="3"/>
    <x v="6"/>
    <n v="5"/>
    <s v="SBY SELATAN"/>
    <s v="TANDES"/>
    <s v="DMO"/>
    <s v="REG"/>
    <s v="AO"/>
    <s v="NEW SALES"/>
    <s v="1P INET"/>
    <s v="Completed (PS)"/>
    <s v="RBS-Regional 3"/>
    <d v="2026-09-08T09:59:56"/>
    <d v="2026-09-08T18:03:15"/>
    <n v="69385824"/>
    <m/>
    <n v="152301273809"/>
    <s v="Ruko Yogaswara"/>
    <s v="ODP-DMO-FBN/15 FBN/D02/15.01"/>
    <s v="WO063813823"/>
    <m/>
    <m/>
    <m/>
    <n v="112.7233308"/>
    <n v="-7.2917847"/>
    <s v="|MN02280|MYIA-095901943842/POI/Yogaswara Ananta Windra/0817327468/toowex@gmail.com"/>
    <s v="MYIB_ASSISTANT"/>
    <m/>
    <m/>
    <m/>
    <m/>
    <m/>
    <m/>
    <m/>
    <m/>
    <s v="Management Janji"/>
    <s v="2026-09-09 11:00:00 | M Janji : (09/09/2026) jam Pasang : 09:00 Note : hubungi pelanggan jika ingin kelokasi"/>
    <s v="FCC"/>
    <d v="2026-08-09T10:09:49"/>
    <d v="2026-09-09T11:00:00"/>
    <m/>
    <s v="PS"/>
    <s v="DARMO GUBENG"/>
    <s v="NO ADDON"/>
    <n v="20260908"/>
    <s v="Completed"/>
    <s v="HSI Bisnis Promo HUT RI PSB 70% - 300 Mbps"/>
    <s v="INDIBIZ"/>
    <m/>
    <m/>
    <d v="2026-09-09T11:00:00"/>
    <s v="2026-09-09 11:00:00 | M Janji : (09/09/2026) jam Pasang : 09:00 Note : hubungi pelanggan jika ingin kelokasi"/>
    <n v="2026"/>
    <n v="9"/>
    <n v="8"/>
    <d v="2026-09-08T00:00:00"/>
    <n v="-1.4583333333357587"/>
    <x v="1"/>
    <x v="22"/>
  </r>
  <r>
    <n v="508"/>
    <n v="1002576709"/>
    <n v="3"/>
    <x v="2"/>
    <n v="5"/>
    <s v="MALANG"/>
    <s v="BATU"/>
    <s v="BLB"/>
    <s v="REG"/>
    <s v="AO"/>
    <s v="NEW SALES"/>
    <s v="1P INET"/>
    <s v="Completed (PS)"/>
    <s v="RBS-Regional 3"/>
    <d v="2026-09-08T11:29:57"/>
    <d v="2026-09-08T15:58:06"/>
    <n v="69385959"/>
    <m/>
    <n v="152702232600"/>
    <s v="Azko Malang Soehat"/>
    <s v="ODP-BLB-FCE/31 FCE/D05/31.01"/>
    <s v="WO063823951"/>
    <m/>
    <m/>
    <m/>
    <n v="112.629537"/>
    <n v="-7.9385649999999996"/>
    <s v="|MN02054|MYIA-013203289169/POI/Ayu putri angreani kusanto/08990794495/anext213@gmail.com"/>
    <s v="MYIB_ASSISTANT"/>
    <m/>
    <m/>
    <m/>
    <m/>
    <m/>
    <m/>
    <m/>
    <m/>
    <s v="Management Janji"/>
    <s v="2026-09-09 08:00:00 | Nama PIC : Ibu Ayu No HP : 08990794495 No Alt : - M Janji : 09 Sept 2026 Jam Pasang : Pagi / Siang Note : hubungi pelanggan jika ingin kelokasi"/>
    <s v="FCC"/>
    <d v="2026-08-09T11:39:56"/>
    <d v="2026-09-09T08:00:00"/>
    <m/>
    <s v="PS"/>
    <s v="BLIMBING"/>
    <s v="NO ADDON"/>
    <n v="20260908"/>
    <s v="Completed"/>
    <s v="HSI Bisnis Promo HUT RI PSB 70% - 50 Mbps"/>
    <s v="INDIBIZ"/>
    <m/>
    <m/>
    <d v="2026-09-09T08:00:00"/>
    <s v="2026-09-09 08:00:00 | Nama PIC : Ibu Ayu No HP : 08990794495 No Alt : - M Janji : 09 Sept 2026 Jam Pasang : Pagi / Siang Note : hubungi pelanggan jika ingin kelokasi"/>
    <n v="2026"/>
    <n v="9"/>
    <n v="8"/>
    <d v="2026-09-08T00:00:00"/>
    <n v="-1.3333333333357587"/>
    <x v="1"/>
    <x v="30"/>
  </r>
  <r>
    <n v="509"/>
    <n v="1002576339"/>
    <n v="3"/>
    <x v="3"/>
    <n v="4"/>
    <s v="MAGELANG"/>
    <s v="KEBUMEN"/>
    <s v="KTW"/>
    <s v="REG"/>
    <s v="AO"/>
    <s v="NEW SALES"/>
    <s v="1P INET"/>
    <s v="Completed (PS)"/>
    <s v="RBS-Regional 3"/>
    <d v="2026-09-08T09:50:56"/>
    <d v="2026-09-08T15:42:34"/>
    <n v="69385803"/>
    <m/>
    <n v="141176104825"/>
    <s v="PEMERINTAH DESA PRASUTAN"/>
    <s v="ODP-KTW-FAC/019 FAC/D02/019.01"/>
    <s v="WO063813366"/>
    <m/>
    <m/>
    <m/>
    <n v="109.75636969999999"/>
    <n v="-7.7285228000000004"/>
    <s v="|MN00664|MYIA-051968435408/POI/Umul Makrifah/082138178822/prasutanbalaidesa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54:55"/>
    <d v="2026-09-09T08:00:00"/>
    <m/>
    <s v="PS"/>
    <s v="X"/>
    <s v="NO ADDON"/>
    <n v="20260908"/>
    <s v="Completed"/>
    <s v="HSI Bisnis Basic Promo HUT RI PSB 70% - 5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  <x v="0"/>
  </r>
  <r>
    <n v="510"/>
    <n v="1002576335"/>
    <n v="3"/>
    <x v="3"/>
    <n v="4"/>
    <s v="MAGELANG"/>
    <s v="TEMANGGUNG"/>
    <s v="PRN"/>
    <s v="REG"/>
    <s v="AO"/>
    <s v="NEW SALES"/>
    <s v="1P INET"/>
    <s v="Completed (PS)"/>
    <s v="RBS-Regional 3"/>
    <d v="2026-09-08T09:47:57"/>
    <d v="2026-09-09T12:37:21"/>
    <n v="69385801"/>
    <m/>
    <n v="141149112903"/>
    <s v="KIOS PJR"/>
    <s v="ODP-PRN-FAY/009 FAY/D02/009.01"/>
    <s v="WO063813038"/>
    <m/>
    <m/>
    <m/>
    <n v="110.1310625"/>
    <n v="-7.2188125000000003"/>
    <s v="|MN02495|MYIA-031229046502/POI/TRIMO RAHAYU/087829565407/rahayugombong794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09:54:55"/>
    <d v="2026-09-09T08:00:00"/>
    <m/>
    <s v="PS"/>
    <s v="PARAKAN"/>
    <s v="NO ADDON"/>
    <n v="20260909"/>
    <s v="Completed"/>
    <s v="HSI Bisnis Promo HUT RI PSB 70% - 75 Mbps"/>
    <s v="INDIBIZ"/>
    <m/>
    <m/>
    <d v="2026-09-09T08:00:00"/>
    <s v="2026-09-09 08:00:00 | Jam Pemasangan : 08:00 - 12.00 Tanggal Pemasangan : RABU 08 SEPTEMBER 2026 Info Tambahan : Hubungi pelanggan sebelum datang ke lokasi"/>
    <n v="2026"/>
    <n v="9"/>
    <n v="9"/>
    <d v="2026-09-09T00:00:00"/>
    <n v="-0.33333333333575865"/>
    <x v="1"/>
    <x v="0"/>
  </r>
  <r>
    <n v="511"/>
    <n v="1002576255"/>
    <n v="3"/>
    <x v="1"/>
    <n v="5"/>
    <s v="SIDOARJO"/>
    <s v="MOJOKERTO"/>
    <s v="MRT"/>
    <s v="REG"/>
    <s v="AO"/>
    <s v="NEW SALES"/>
    <m/>
    <s v="Completed (PS)"/>
    <s v="RBS-Regional 3"/>
    <d v="2026-09-08T09:21:17"/>
    <d v="2026-09-08T20:28:01"/>
    <n v="69385777"/>
    <m/>
    <n v="152312243399"/>
    <s v="WARKOP KEREZ"/>
    <s v="ODP-MRT-FS/04"/>
    <s v="WO063831891"/>
    <m/>
    <m/>
    <m/>
    <n v="112.4162556"/>
    <n v="-7.4936935"/>
    <s v="|MN02783|/WARKOP KEREZ/WINBACK HSI B2B + NETMONK (1:1) 150MBPS 761,1RB PSB DISC 70%//udineko733@gmail.com/QOMARUDIN/81459102903"/>
    <s v="Sales Force DBS"/>
    <m/>
    <m/>
    <m/>
    <m/>
    <m/>
    <m/>
    <m/>
    <m/>
    <s v="Management Janji"/>
    <s v="2026-09-09 11:00:00|Tanggal : 9 September 2026 Jam : siang Hubungi pelanggan sebelum ke lokasi  |40900827|MYDITA"/>
    <s v="FCC"/>
    <d v="2026-08-09T09:25:20"/>
    <d v="2026-09-09T11:00:00"/>
    <m/>
    <s v="PS"/>
    <s v="MOJOKERTO"/>
    <s v="NETMONK"/>
    <n v="2026090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9T11:00:00"/>
    <s v="2026-09-09 11:00:00|Tanggal : 9 September 2026 Jam : siang Hubungi pelanggan sebelum ke lokasi  |40900827|MYDITA"/>
    <n v="2026"/>
    <n v="9"/>
    <n v="8"/>
    <d v="2026-09-08T00:00:00"/>
    <n v="-1.4583333333357587"/>
    <x v="1"/>
    <x v="3"/>
  </r>
  <r>
    <n v="512"/>
    <n v="1002576322"/>
    <n v="3"/>
    <x v="3"/>
    <n v="4"/>
    <s v="MAGELANG"/>
    <s v="TEMANGGUNG"/>
    <s v="PRN"/>
    <s v="REG"/>
    <s v="AO"/>
    <s v="NEW SALES"/>
    <s v="1P INET"/>
    <s v="Completed (PS)"/>
    <s v="RBS-Regional 3"/>
    <d v="2026-09-08T09:41:56"/>
    <d v="2026-09-09T18:49:04"/>
    <n v="69385799"/>
    <m/>
    <n v="141149102490"/>
    <s v="SUKA HEALING DOLAN"/>
    <s v="ODP-PRN-FAL/115 FAL/D08/115.01"/>
    <s v="WO063812594"/>
    <m/>
    <m/>
    <m/>
    <n v="110.06160800000001"/>
    <n v="-7.2319469999999999"/>
    <s v="|MN00909|MYIA-048191230848/POI/erina triyani/085777374000/gunawandanuarta16@gmail.com"/>
    <s v="MYIB_ASSISTANT"/>
    <m/>
    <m/>
    <m/>
    <m/>
    <m/>
    <m/>
    <m/>
    <m/>
    <s v="Management Janji"/>
    <s v="2026-09-09 08:00:00 | Nama PIC:  bp gunawan No HP: 085777373000 Alt: 085777374000 Tanggal: 9/9/2026 Jam Pasang: Pagi Note: Hubungi sebelum ke lokasi, terimakasih.   "/>
    <s v="FCC"/>
    <d v="2026-08-09T09:54:55"/>
    <d v="2026-09-09T08:00:00"/>
    <m/>
    <s v="PS"/>
    <s v="PARAKAN"/>
    <s v="NO ADDON"/>
    <n v="20260909"/>
    <s v="Completed"/>
    <s v="HSI Bisnis Promo HUT RI PSB 70% - 50 Mbps"/>
    <s v="INDIBIZ"/>
    <m/>
    <m/>
    <d v="2026-09-09T08:00:00"/>
    <s v="2026-09-09 08:00:00 | Nama PIC:  bp gunawan No HP: 085777373000 Alt: 085777374000 Tanggal: 9/9/2026 Jam Pasang: Pagi Note: Hubungi sebelum ke lokasi, terimakasih.   "/>
    <n v="2026"/>
    <n v="9"/>
    <n v="9"/>
    <d v="2026-09-09T00:00:00"/>
    <n v="-0.33333333333575865"/>
    <x v="1"/>
    <x v="0"/>
  </r>
  <r>
    <n v="513"/>
    <n v="1002576178"/>
    <n v="3"/>
    <x v="6"/>
    <n v="5"/>
    <s v="MADURA"/>
    <s v="BANGKALAN"/>
    <s v="SPG"/>
    <s v="REG"/>
    <s v="AO"/>
    <s v="NEW SALES"/>
    <s v="1P INET"/>
    <s v="Completed (PS)"/>
    <s v="RBS-Regional 3"/>
    <d v="2026-09-08T08:59:57"/>
    <d v="2026-09-08T18:35:56"/>
    <n v="69385719"/>
    <m/>
    <n v="152434914085"/>
    <s v="TOKO SURAMADU"/>
    <s v="ODP-SPG-FBA/24 FBA/D03/24.01"/>
    <s v="WO063809139"/>
    <m/>
    <m/>
    <m/>
    <n v="113.200621157884"/>
    <n v="-7.1356959066920096"/>
    <s v="MD|MYDB-20260907268239|DN00001/MN02006|TOKO SURAMADU|082337910911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10:40"/>
    <d v="2026-09-09T08:00:00"/>
    <m/>
    <s v="PS"/>
    <s v="SAMPANG"/>
    <s v="NO ADDON"/>
    <n v="20260908"/>
    <s v="Completed"/>
    <s v="HSI Bisnis Promo HUT RI PSB 70% - 1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  <x v="10"/>
  </r>
  <r>
    <n v="514"/>
    <n v="1002576193"/>
    <n v="3"/>
    <x v="2"/>
    <n v="5"/>
    <s v="MADIUN"/>
    <s v="NGAWI"/>
    <s v="NWI"/>
    <s v="REG"/>
    <s v="AO"/>
    <s v="NEW SALES"/>
    <m/>
    <s v="Completed (PS)"/>
    <s v="RBS-Regional 3"/>
    <d v="2026-09-08T09:06:55"/>
    <d v="2026-09-08T15:14:58"/>
    <n v="69383398"/>
    <m/>
    <n v="152605224374"/>
    <s v="SMPN 1 PANGKUR"/>
    <s v="ODP-NWI-FS/22"/>
    <s v="WO063810117"/>
    <m/>
    <m/>
    <m/>
    <n v="111.51661799999999"/>
    <n v="-7.4835659999999997"/>
    <s v="|MN00265|MYIA-067672066003/POI/ARIF SUBIAKTO/08113028600/smpn1pangkur@gmail.com"/>
    <s v="Sales Force DBS"/>
    <m/>
    <m/>
    <m/>
    <m/>
    <m/>
    <m/>
    <m/>
    <m/>
    <s v="Management Janji"/>
    <s v="2026-09-04 13:00:00 | Nama :  bapa arif  No HP : 08113028600  No Alternatif :  M Janji : 04/09/2026  Jam Pasang : Pagi  NoteÃ‚Â :  Hubungi terlebih dahulu sebelum ke lokasi  "/>
    <s v="FCC"/>
    <d v="2026-08-09T09:10:40"/>
    <m/>
    <m/>
    <s v="PS"/>
    <s v="X"/>
    <s v="OCA"/>
    <n v="202609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08T07:00:00"/>
    <s v="2026-09-04 13:00:00 | Nama :  bapa arif  No HP : 08113028600  No Alternatif :  M Janji : 04/09/2026  Jam Pasang : Pagi  NoteÃ‚Â :  Hubungi terlebih dahulu sebelum ke lokasi  "/>
    <n v="2026"/>
    <n v="9"/>
    <n v="8"/>
    <d v="2026-09-08T00:00:00"/>
    <n v="-0.29166666666424135"/>
    <x v="1"/>
    <x v="16"/>
  </r>
  <r>
    <n v="515"/>
    <n v="1002576157"/>
    <n v="3"/>
    <x v="6"/>
    <n v="5"/>
    <s v="MADURA"/>
    <s v="PAMEKASAN"/>
    <s v="PME"/>
    <s v="REG"/>
    <s v="AO"/>
    <s v="NEW SALES"/>
    <m/>
    <s v="Completed (PS)"/>
    <s v="RBS-Regional 3"/>
    <d v="2026-09-08T08:56:47"/>
    <d v="2026-09-08T17:45:46"/>
    <n v="69385737"/>
    <m/>
    <n v="152426928689"/>
    <s v="TOKO ERFAN JAYA"/>
    <s v="ODP-PME-FAN/34"/>
    <s v="WO063825674"/>
    <m/>
    <m/>
    <m/>
    <n v="113.412476"/>
    <n v="-7.1673336000000001"/>
    <s v="|MC70132|/TOKO ERFAN JAYA/AHMAD ERFAN/085852224576/085852224576/HSI Bisnis (1:1) 150 Mbps (Rp 819.000) PSB Rp 150.000"/>
    <s v="Sales Force DBS"/>
    <m/>
    <m/>
    <m/>
    <m/>
    <m/>
    <m/>
    <m/>
    <m/>
    <s v="Management Janji"/>
    <s v="2026-09-09 08:00:00|Tanggal : 9 September 2026 Jam : pagi  Hubungi pelanggan sebelum ke lokasi  |40900827|MYDITA"/>
    <s v="FCC"/>
    <d v="2026-08-09T09:10:40"/>
    <d v="2026-09-09T08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08:00:00"/>
    <s v="2026-09-09 08:00:00|Tanggal : 9 September 2026 Jam : pagi  Hubungi pelanggan sebelum ke lokasi  |40900827|MYDITA"/>
    <n v="2026"/>
    <n v="9"/>
    <n v="8"/>
    <d v="2026-09-08T00:00:00"/>
    <n v="-1.3333333333357587"/>
    <x v="1"/>
    <x v="10"/>
  </r>
  <r>
    <n v="516"/>
    <n v="1002576164"/>
    <n v="3"/>
    <x v="3"/>
    <n v="4"/>
    <s v="PURWOKERTO"/>
    <s v="PURBALINGGA"/>
    <s v="PBG"/>
    <s v="REG"/>
    <s v="AO"/>
    <s v="NEW SALES"/>
    <s v="1P INET"/>
    <s v="Completed (PS)"/>
    <s v="RBS-Regional 3"/>
    <d v="2026-09-08T08:56:56"/>
    <d v="2026-09-09T11:27:55"/>
    <n v="69385744"/>
    <m/>
    <n v="143363107041"/>
    <s v="Seblak Mamacita"/>
    <s v="ODP-PBG-FW/040"/>
    <s v="WO063809031"/>
    <m/>
    <m/>
    <m/>
    <n v="109.34044900000001"/>
    <n v="-7.4328200000000004"/>
    <s v="|MN02834|MYIA-070394463417/POI/Ari Cahyani/0895384646860/dhieharis.09@gmail.com"/>
    <s v="MYIB_ASSISTANT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m/>
    <s v="PS"/>
    <s v="X"/>
    <s v="NO ADDON"/>
    <n v="20260909"/>
    <s v="Completed"/>
    <s v="HSI Bisnis Promo HUT RI PSB 70% - 50 Mbps"/>
    <s v="INDIBIZ"/>
    <m/>
    <m/>
    <d v="2026-09-09T08:00:00"/>
    <s v="2026-09-09 08:00:00 | M Janji : (09/09/2026) jam Pasang : 09:00 Note : hubungi pelanggan jika ingin kelokasi "/>
    <n v="2026"/>
    <n v="9"/>
    <n v="9"/>
    <d v="2026-09-09T00:00:00"/>
    <n v="-0.33333333333575865"/>
    <x v="1"/>
    <x v="0"/>
  </r>
  <r>
    <n v="517"/>
    <n v="1002577729"/>
    <n v="3"/>
    <x v="0"/>
    <n v="4"/>
    <s v="SOLO"/>
    <s v="BOYOLALI"/>
    <s v="BYL"/>
    <s v="REG"/>
    <s v="AO"/>
    <s v="NEW SALES"/>
    <m/>
    <s v="Completed (PS)"/>
    <s v="RBS-Regional 3"/>
    <d v="2026-09-08T17:54:45"/>
    <d v="2026-09-09T12:30:00"/>
    <n v="69356667"/>
    <m/>
    <n v="141553109624"/>
    <s v="PT. MITRA SARANA PLASTINDO"/>
    <s v="ODP-BYL-FAH/076"/>
    <s v="WO063866964"/>
    <m/>
    <m/>
    <m/>
    <n v="110.603082014313"/>
    <n v="-7.49221999906307"/>
    <s v="|MN00396|MYIA-052677045144/POI/SHAKYRA JUNIA/089509772742/info.mitrasaranaplastindo@gmail.com"/>
    <s v="Amex"/>
    <m/>
    <m/>
    <m/>
    <m/>
    <m/>
    <m/>
    <m/>
    <m/>
    <s v="Management Janji"/>
    <s v="2026-09-08 13:00:00|Jalan Dusun 1, Kebon Rejo RT 01 RW 06, Kelurahan Kebonbimo, Kecamatan Boyolali, Kabupaten Boyolali Jawa Tengah- 57316|SYSTEM|MYDITA"/>
    <s v="FCC"/>
    <d v="2026-08-09T18:10:21"/>
    <m/>
    <m/>
    <s v="PS"/>
    <s v="BOYOLALI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8T07:00:00"/>
    <s v="2026-09-08 13:00:00|Jalan Dusun 1, Kebon Rejo RT 01 RW 06, Kelurahan Kebonbimo, Kecamatan Boyolali, Kabupaten Boyolali Jawa Tengah- 57316|SYSTEM|MYDITA"/>
    <n v="2026"/>
    <n v="9"/>
    <n v="9"/>
    <d v="2026-09-09T00:00:00"/>
    <n v="0.70833333333575865"/>
    <x v="1"/>
    <x v="0"/>
  </r>
  <r>
    <n v="518"/>
    <n v="1002576215"/>
    <n v="3"/>
    <x v="7"/>
    <n v="5"/>
    <s v="MATARAM"/>
    <s v="BIMA"/>
    <s v="KMP"/>
    <s v="REG"/>
    <s v="AO"/>
    <s v="NEW SALES"/>
    <m/>
    <s v="Completed (PS)"/>
    <s v="RBS-Regional 3"/>
    <d v="2026-09-08T09:09:56"/>
    <d v="2026-09-08T15:39:13"/>
    <n v="69384698"/>
    <m/>
    <n v="172611203055"/>
    <s v="toko gera fariski hariantomi"/>
    <s v="ODP-KMP-FAA/23"/>
    <s v="WO063810472"/>
    <m/>
    <m/>
    <m/>
    <n v="118.2648999"/>
    <n v="-8.5191055999999996"/>
    <s v="|MN02363|MYIA-073312710574/POI/gera fariski hariantomi/081917287727/gerafariski15@gmail.com"/>
    <s v="Sales Profesional"/>
    <m/>
    <m/>
    <m/>
    <m/>
    <m/>
    <m/>
    <m/>
    <m/>
    <s v="Management Janji"/>
    <s v="2026-09-07 08:00:00 | telp :081917287727  Tanggal pemasangan : 07/09/2026  Jam pemasangan : pagi/siang  Info Tambahan : Hubungi pelanggan dulu sebelum ke lokasi, terima kasih"/>
    <s v="FCC"/>
    <d v="2026-08-09T09:10:40"/>
    <m/>
    <m/>
    <s v="PS"/>
    <s v="DOMPU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7 08:00:00 | telp :081917287727  Tanggal pemasangan : 07/09/2026  Jam pemasangan : pagi/siang  Info Tambahan : Hubungi pelanggan dulu sebelum ke lokasi, terima kasih"/>
    <n v="2026"/>
    <n v="9"/>
    <n v="8"/>
    <d v="2026-09-08T00:00:00"/>
    <n v="-0.29166666666424135"/>
    <x v="1"/>
    <x v="24"/>
  </r>
  <r>
    <n v="519"/>
    <n v="1002577745"/>
    <n v="3"/>
    <x v="3"/>
    <n v="4"/>
    <s v="MAGELANG"/>
    <s v="TEMANGGUNG"/>
    <s v="PRN"/>
    <s v="REG"/>
    <s v="AO"/>
    <s v="NEW SALES"/>
    <s v="1P INET"/>
    <s v="Completed (PS)"/>
    <s v="RBS-Regional 3"/>
    <d v="2026-09-08T17:56:57"/>
    <d v="2026-09-09T16:47:31"/>
    <n v="69386403"/>
    <m/>
    <n v="141149112973"/>
    <s v="Pembayaran online muntung"/>
    <s v="ODP-PRN-FAG/041 FAG/D03/041.01"/>
    <s v="WO063866774"/>
    <m/>
    <m/>
    <m/>
    <n v="110.057298"/>
    <n v="-7.2116429999999996"/>
    <s v="|MN02587|MYIA-090270357637/POI/trimo rahayu/087829565407/rahayugombong794@gmail.com"/>
    <s v="MYIB_ASSISTANT"/>
    <m/>
    <m/>
    <m/>
    <m/>
    <m/>
    <m/>
    <m/>
    <m/>
    <s v="Management Janji"/>
    <s v="2026-09-09 15:00:00 | Tanggal Pemasangan : 09 September 2026 Jam Pemasangan : 08:00 15:00 Info Tambahan : Hubungi pelanggan dulu sebelum ke lokasi terimakasih"/>
    <s v="FCC"/>
    <d v="2026-08-09T18:10:21"/>
    <d v="2026-09-09T15:00:00"/>
    <m/>
    <s v="PS"/>
    <s v="PARAKAN"/>
    <s v="NO ADDON"/>
    <n v="20260909"/>
    <s v="Completed"/>
    <s v="HSI Bisnis Promo HUT RI PSB 70% - 75 Mbps"/>
    <s v="INDIBIZ"/>
    <m/>
    <m/>
    <d v="2026-09-09T15:00:00"/>
    <s v="2026-09-09 15:00:00 | Tanggal Pemasangan : 09 September 2026 Jam Pemasangan : 08:00 15:00 Info Tambahan : Hubungi pelanggan dulu sebelum ke lokasi terimakasih"/>
    <n v="2026"/>
    <n v="9"/>
    <n v="9"/>
    <d v="2026-09-09T00:00:00"/>
    <n v="-0.625"/>
    <x v="1"/>
    <x v="0"/>
  </r>
  <r>
    <n v="520"/>
    <n v="1002576185"/>
    <n v="3"/>
    <x v="6"/>
    <n v="5"/>
    <s v="MADURA"/>
    <s v="PAMEKASAN"/>
    <s v="PME"/>
    <s v="REG"/>
    <s v="AO"/>
    <s v="NEW SALES"/>
    <m/>
    <s v="Completed (PS)"/>
    <s v="RBS-Regional 3"/>
    <d v="2026-09-08T09:01:53"/>
    <d v="2026-09-08T17:44:31"/>
    <n v="69385748"/>
    <m/>
    <n v="152426928692"/>
    <s v="TOKO ZULFA BAROKAH"/>
    <s v="ODP-PME-FBL/86"/>
    <s v="WO063821494"/>
    <m/>
    <m/>
    <m/>
    <n v="113.45724540000001"/>
    <n v="-7.1276919000000003"/>
    <s v="|MC70132|/TOKO ZULFA BAROKAH/082329851621/zuldratif@gmail.com/HSI Bisnis (1:1) 150 Mbps (Rp 819.000) PSB Rp 150.000/ZULFA TRI UTAMI/ -7.1276803, 113.4572150"/>
    <s v="Sales Force DBS"/>
    <m/>
    <m/>
    <m/>
    <m/>
    <m/>
    <m/>
    <m/>
    <m/>
    <s v="Management Janji"/>
    <s v="2026-09-09 08:00:00|Tanggal pemasangan : 09/09/2026 Jam pemasangan : 08.00 - 12.00 Info Tambahan : Hubungi pelanggan dulu sebelum ke lokasi terima kasih. |40971401|MYDITA"/>
    <s v="FCC"/>
    <d v="2026-08-09T09:10:40"/>
    <d v="2026-09-09T08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9T08:00:00"/>
    <s v="2026-09-09 08:00:00|Tanggal pemasangan : 09/09/2026 Jam pemasangan : 08.00 - 12.00 Info Tambahan : Hubungi pelanggan dulu sebelum ke lokasi terima kasih. |40971401|MYDITA"/>
    <n v="2026"/>
    <n v="9"/>
    <n v="8"/>
    <d v="2026-09-08T00:00:00"/>
    <n v="-1.3333333333357587"/>
    <x v="1"/>
    <x v="10"/>
  </r>
  <r>
    <n v="521"/>
    <n v="1002576234"/>
    <n v="3"/>
    <x v="3"/>
    <n v="4"/>
    <s v="MAGELANG"/>
    <s v="MAGELANG"/>
    <s v="MGE"/>
    <s v="REG"/>
    <s v="AO"/>
    <s v="NEW SALES"/>
    <s v="1P INET"/>
    <s v="Completed (PS)"/>
    <s v="RBS-Regional 3"/>
    <d v="2026-09-08T09:14:57"/>
    <d v="2026-09-08T16:41:52"/>
    <n v="69385770"/>
    <m/>
    <n v="146137147908"/>
    <s v="RUANG GURU SMPN 3 MAGELANG MGL"/>
    <s v="ODP-MGE-FE/106"/>
    <s v="WO063810411"/>
    <m/>
    <m/>
    <m/>
    <n v="110.2259723"/>
    <n v="-7.4549956999999996"/>
    <s v="|MN02255|MYIA-019344361651/POI/FITA SETIOWATI /089648907057/fitasetiowati27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25:20"/>
    <d v="2026-09-09T08:00:00"/>
    <m/>
    <s v="PS"/>
    <s v="X"/>
    <s v="NO ADDON"/>
    <n v="20260908"/>
    <s v="Completed"/>
    <s v="HSI Bisnis Basic Promo HUT RI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  <x v="0"/>
  </r>
  <r>
    <n v="522"/>
    <n v="1002577686"/>
    <n v="3"/>
    <x v="1"/>
    <n v="5"/>
    <s v="JEMBER"/>
    <s v="BONDOWOSO"/>
    <s v="BOW"/>
    <s v="REG"/>
    <s v="AO"/>
    <s v="NEW SALES"/>
    <s v="1P INET"/>
    <s v="Completed (PS)"/>
    <s v="RBS-Regional 3"/>
    <d v="2026-09-08T17:11:56"/>
    <d v="2026-09-08T21:06:19"/>
    <n v="69386392"/>
    <m/>
    <n v="152507224353"/>
    <s v="PANDAI BESI AAN"/>
    <s v="ODP-SKW-FB/41 FB/D05/41.01"/>
    <s v="WO063863633"/>
    <m/>
    <m/>
    <m/>
    <n v="113.83474758186399"/>
    <n v="-8.0016938969004503"/>
    <s v="|MC30280|MYIA-020841601531/POI/BAHRUDDIN PANJI DIPONOGORO/081515847627/bahrudinpanji@gmail.com"/>
    <s v="MYIB_ASSISTANT"/>
    <m/>
    <m/>
    <m/>
    <m/>
    <m/>
    <m/>
    <m/>
    <m/>
    <s v="Management Janji"/>
    <s v="2026-09-09 15:00:00 | Nama PIC:  bp bahrudin No HP: 081515847627 Alt: Tanggal: 9/9/2026 Jam Pasang: Sore Note: Hubungi sebelum ke lokasi, terimakasih. "/>
    <s v="FCC"/>
    <d v="2026-08-09T17:25:37"/>
    <d v="2026-09-09T15:00:00"/>
    <m/>
    <s v="PS"/>
    <s v="BONDOWOSO"/>
    <s v="NO ADDON"/>
    <n v="20260908"/>
    <s v="Completed"/>
    <s v="HSI Bisnis Promo HUT RI PSB 70% - 100 Mbps"/>
    <s v="INDIBIZ"/>
    <m/>
    <m/>
    <d v="2026-09-09T15:00:00"/>
    <s v="2026-09-09 15:00:00 | Nama PIC:  bp bahrudin No HP: 081515847627 Alt: Tanggal: 9/9/2026 Jam Pasang: Sore Note: Hubungi sebelum ke lokasi, terimakasih. "/>
    <n v="2026"/>
    <n v="9"/>
    <n v="8"/>
    <d v="2026-09-08T00:00:00"/>
    <n v="-1.625"/>
    <x v="1"/>
    <x v="7"/>
  </r>
  <r>
    <n v="523"/>
    <n v="1002576574"/>
    <n v="3"/>
    <x v="4"/>
    <n v="5"/>
    <s v="DENPASAR"/>
    <s v="UBUNG"/>
    <s v="UBN"/>
    <s v="REG"/>
    <s v="AO"/>
    <s v="NEW SALES"/>
    <m/>
    <s v="Completed (PS)"/>
    <s v="RBS-Regional 3"/>
    <d v="2026-09-08T10:53:53"/>
    <d v="2026-09-09T09:11:31"/>
    <n v="69369522"/>
    <m/>
    <n v="172418758299"/>
    <s v="PT Batara Surya Semesta"/>
    <s v="ODP-UBN-FDQ/11"/>
    <s v="WO063820673"/>
    <m/>
    <m/>
    <m/>
    <n v="115.23067208000001"/>
    <n v="-8.6355672410000004"/>
    <s v="|MB00503|MYIA-059284941049/POI/bapak/08999049991/stefansantoso@gmail.com"/>
    <s v="MYDIGIBIZPARTNER"/>
    <m/>
    <m/>
    <m/>
    <m/>
    <m/>
    <m/>
    <m/>
    <m/>
    <s v="Management Janji"/>
    <s v="2026-08-25 08:00:00 | Nama : BP STEFAN FEBRI SANTOSO  No Hp : 08999049991  No Alt :   Tgl Pemasangan : 25 Agustus 2026  Interval : PAGI   Note : Hubungi pelanggan terlebih dahulu"/>
    <s v="FCC"/>
    <d v="2026-08-09T10:54:54"/>
    <m/>
    <m/>
    <s v="PS"/>
    <s v="UBUNG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8T07:00:00"/>
    <s v="2026-08-25 08:00:00 | Nama : BP STEFAN FEBRI SANTOSO  No Hp : 08999049991  No Alt :   Tgl Pemasangan : 25 Agustus 2026  Interval : PAGI   Note : Hubungi pelanggan terlebih dahulu"/>
    <n v="2026"/>
    <n v="9"/>
    <n v="9"/>
    <d v="2026-09-09T00:00:00"/>
    <n v="0.70833333333575865"/>
    <x v="1"/>
    <x v="9"/>
  </r>
  <r>
    <n v="524"/>
    <n v="1002577696"/>
    <n v="3"/>
    <x v="7"/>
    <n v="5"/>
    <s v="MATARAM"/>
    <s v="LOMBOK TIMUR UTARA"/>
    <s v="SGG"/>
    <s v="REG"/>
    <s v="AO"/>
    <s v="NEW SALES"/>
    <m/>
    <s v="Completed (PS)"/>
    <s v="RBS-Regional 3"/>
    <d v="2026-09-08T17:18:55"/>
    <d v="2026-09-08T20:32:45"/>
    <n v="69379192"/>
    <m/>
    <n v="172604214310"/>
    <s v="TAJ MAZA SUNSET VILLAS"/>
    <s v="ODP-SGG-FAB/42"/>
    <s v="WO063864540"/>
    <m/>
    <m/>
    <m/>
    <n v="116.02933729999999"/>
    <n v="-8.3431467000000001"/>
    <s v="|MC40297|MYIA-007544585601/POI/ABDUL KADIR/+628131300316/akmulachela@gmail.com"/>
    <s v="Sales Profesional"/>
    <m/>
    <m/>
    <m/>
    <m/>
    <m/>
    <m/>
    <m/>
    <m/>
    <s v="Management Janji"/>
    <s v="2026-08-31 13:00:00 | M Janji : (29/08/2026)  jam Pasang : 09:00  Note : hubungi pelanggan jika ingin kelokasi  "/>
    <s v="FCC"/>
    <d v="2026-08-09T17:25:37"/>
    <m/>
    <m/>
    <s v="PS"/>
    <s v="LOMBOK UTARA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8-31 13:00:00 | M Janji : (29/08/2026)  jam Pasang : 09:00  Note : hubungi pelanggan jika ingin kelokasi  "/>
    <n v="2026"/>
    <n v="9"/>
    <n v="8"/>
    <d v="2026-09-08T00:00:00"/>
    <n v="-0.29166666666424135"/>
    <x v="1"/>
    <x v="20"/>
  </r>
  <r>
    <n v="525"/>
    <n v="1002576535"/>
    <n v="3"/>
    <x v="0"/>
    <n v="4"/>
    <s v="KUDUS"/>
    <s v="JEPARA"/>
    <s v="KEL"/>
    <s v="REG"/>
    <s v="AO"/>
    <s v="NEW SALES"/>
    <m/>
    <s v="Completed (PS)"/>
    <s v="RBS-Regional 3"/>
    <d v="2026-09-08T10:44:24"/>
    <d v="2026-09-08T17:07:21"/>
    <n v="69384648"/>
    <m/>
    <n v="146508109182"/>
    <s v="SMA BOPKRI 2 Kelet"/>
    <s v="ODP-KEL-FA/003"/>
    <s v="WO063819391"/>
    <m/>
    <m/>
    <m/>
    <n v="110.906222"/>
    <n v="-6.5016670000000003"/>
    <s v="|MC60028|MYIA-064471482888/POI/Edi Sukaryo/082341907274/smabopkrikelet@gmail.com"/>
    <s v="Plasa"/>
    <m/>
    <m/>
    <m/>
    <m/>
    <m/>
    <m/>
    <m/>
    <m/>
    <s v="Management Janji"/>
    <s v="2026-09-07 08:00:00 | Tanggal pemasangan : 07 SEPTEMBER JULI 2026  Jam pemasangan : pagi/siang  Info Tambahan : Hubungi pelanggan dulu sebelum ke lokasi  terima kasih"/>
    <s v="FCC"/>
    <d v="2026-08-09T10:54:54"/>
    <m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7 08:00:00 | Tanggal pemasangan : 07 SEPTEMBER JULI 2026  Jam pemasangan : pagi/siang  Info Tambahan : Hubungi pelanggan dulu sebelum ke lokasi  terima kasih"/>
    <n v="2026"/>
    <n v="9"/>
    <n v="8"/>
    <d v="2026-09-08T00:00:00"/>
    <n v="-0.29166666666424135"/>
    <x v="1"/>
    <x v="0"/>
  </r>
  <r>
    <n v="526"/>
    <n v="1002576568"/>
    <n v="3"/>
    <x v="1"/>
    <n v="5"/>
    <s v="SIDOARJO"/>
    <s v="MOJOKERTO"/>
    <s v="MJS"/>
    <s v="REG"/>
    <s v="AO"/>
    <s v="NEW SALES"/>
    <m/>
    <s v="Completed (PS)"/>
    <s v="RBS-Regional 2"/>
    <d v="2026-09-08T10:52:27"/>
    <d v="2026-09-08T15:59:56"/>
    <n v="66525052"/>
    <m/>
    <n v="152330220837"/>
    <s v="PT. BANGUN INFORMASI TEKNOLOGI"/>
    <s v="ODP-MJS-FQ/47"/>
    <s v="WO063820381"/>
    <m/>
    <m/>
    <m/>
    <n v="112.55914810635799"/>
    <n v="-7.5131939864823103"/>
    <s v="AMRBS;950223;ALDHIAZ;JKT OUTER;HSI Bisnis PSB 70% - 300 Mbps - (1499000);CP LOKASI RIZIQ 0877-1577-1000 ALT  SANDY 087778113956;billing@bnteknologi.com  "/>
    <s v="Account Manager"/>
    <m/>
    <m/>
    <m/>
    <m/>
    <m/>
    <m/>
    <m/>
    <m/>
    <s v="Management Janji"/>
    <s v="2026-09-03 11:00:00|Tanggal : 3 September 2026  Jam : pagi   Hubungi pelanggan sebelum ke lokasi |40000802|MYDITA"/>
    <s v="FCC"/>
    <d v="2026-08-09T10:54:54"/>
    <m/>
    <m/>
    <s v="PS"/>
    <s v="MOJOKERTO"/>
    <s v="NO ADDON"/>
    <n v="20260908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08T07:00:00"/>
    <s v="2026-09-03 11:00:00|Tanggal : 3 September 2026  Jam : pagi   Hubungi pelanggan sebelum ke lokasi |40000802|MYDITA"/>
    <n v="2026"/>
    <n v="9"/>
    <n v="8"/>
    <d v="2026-09-08T00:00:00"/>
    <n v="-0.29166666666424135"/>
    <x v="1"/>
    <x v="3"/>
  </r>
  <r>
    <n v="527"/>
    <n v="1002577347"/>
    <n v="3"/>
    <x v="6"/>
    <n v="5"/>
    <s v="SBY UTARA"/>
    <s v="GRESIK"/>
    <s v="GSK"/>
    <s v="REG"/>
    <s v="AO"/>
    <s v="NEW SALES"/>
    <m/>
    <s v="Completed (PS)"/>
    <s v="RBS-Regional 3"/>
    <d v="2026-09-08T15:17:18"/>
    <d v="2026-09-09T09:41:51"/>
    <n v="69385407"/>
    <m/>
    <n v="152421262663"/>
    <s v="PT. NUSA PRIMA MOTOR"/>
    <s v="ODP-GSK-FR/32"/>
    <s v="WO063850770"/>
    <m/>
    <m/>
    <m/>
    <n v="112.617221"/>
    <n v="-7.1481079999999997"/>
    <s v="MD|MYDB-20260906268122|DN00001/MN00018|PT. NUSA PRIMA MOTOR|085608762845"/>
    <s v="MYDIGIBIZPARTNER"/>
    <m/>
    <m/>
    <m/>
    <m/>
    <m/>
    <m/>
    <m/>
    <m/>
    <s v="Management Janji"/>
    <s v="2026-09-12 11:00:00 | Jam pemasangan : 08.00 - 12.00  Waktu pemasangan : 8 September 2026  Info Tabaha : Hubungi pelanggan dulu sebelum ke lokasi  terimakasih       "/>
    <s v="FCC"/>
    <d v="2026-08-09T15:25:28"/>
    <m/>
    <m/>
    <s v="PS"/>
    <s v="GRESIK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7:00:00"/>
    <s v="2026-09-12 11:00:00 | Jam pemasangan : 08.00 - 12.00  Waktu pemasangan : 8 September 2026  Info Tabaha : Hubungi pelanggan dulu sebelum ke lokasi  terimakasih       "/>
    <n v="2026"/>
    <n v="9"/>
    <n v="9"/>
    <d v="2026-09-09T00:00:00"/>
    <n v="0.70833333333575865"/>
    <x v="1"/>
    <x v="23"/>
  </r>
  <r>
    <n v="528"/>
    <n v="1002577361"/>
    <n v="3"/>
    <x v="3"/>
    <n v="4"/>
    <s v="PURWOKERTO"/>
    <s v="BANJARNEGARA"/>
    <s v="BJR"/>
    <s v="REG"/>
    <s v="AO"/>
    <s v="NEW SALES"/>
    <s v="1P INET"/>
    <s v="Completed (PS)"/>
    <s v="RBS-Regional 3"/>
    <d v="2026-09-08T15:20:56"/>
    <d v="2026-09-09T13:27:51"/>
    <n v="69386273"/>
    <m/>
    <n v="146372102288"/>
    <s v="KPRI AMAL BHAKTI"/>
    <s v="ODP-BJR-FZ/033"/>
    <s v="WO063850570"/>
    <m/>
    <m/>
    <m/>
    <n v="109.73034350860701"/>
    <n v="-7.2707749439398199"/>
    <s v="|MN00909|MYIA-045891866447/POI/achmad sjaifulloh/085227866101/spbukarangkobar@gmail.com"/>
    <s v="MYIB_ASSISTANT"/>
    <m/>
    <m/>
    <m/>
    <m/>
    <m/>
    <m/>
    <m/>
    <m/>
    <s v="Management Janji"/>
    <s v="2026-09-10 08:00:00 | Tanggal pemasangan: 09/09/2026 Jam pemasangan : pagi / siang Info Tambahan : Hubungi pelanggan dulu sebelum ke lokasi terima kasih."/>
    <s v="FCC"/>
    <d v="2026-08-09T15:25:28"/>
    <d v="2026-09-10T08:00:00"/>
    <m/>
    <s v="PS"/>
    <s v="X"/>
    <s v="NO ADDON"/>
    <n v="20260909"/>
    <s v="Completed"/>
    <s v="HSI Bisnis Promo HUT RI PSB 70% - 200 Mbps"/>
    <s v="INDIBIZ"/>
    <m/>
    <m/>
    <d v="2026-09-10T08:00:00"/>
    <s v="2026-09-10 08:00:00 | Tanggal pemasangan: 09/09/2026 Jam pemasangan : pagi / siang Info Tambahan : Hubungi pelanggan dulu sebelum ke lokasi terima kasih."/>
    <n v="2026"/>
    <n v="9"/>
    <n v="9"/>
    <d v="2026-09-09T00:00:00"/>
    <n v="-1.3333333333357587"/>
    <x v="1"/>
    <x v="0"/>
  </r>
  <r>
    <n v="529"/>
    <n v="1002576024"/>
    <n v="3"/>
    <x v="6"/>
    <n v="5"/>
    <s v="SBY SELATAN"/>
    <s v="TANDES"/>
    <s v="DMO"/>
    <s v="REG"/>
    <s v="AO"/>
    <s v="NEW SALES"/>
    <s v="1P INET"/>
    <s v="Completed (PS)"/>
    <s v="RBS-Regional 3"/>
    <d v="2026-09-08T07:59:56"/>
    <d v="2026-09-08T16:24:42"/>
    <n v="69385685"/>
    <m/>
    <n v="152301273749"/>
    <s v="kopi TOGER"/>
    <s v="ODP-DMO-FPS/36 FPS/D02/36.01"/>
    <s v="WO063802045"/>
    <m/>
    <m/>
    <m/>
    <n v="112.7351128"/>
    <n v="-7.2864155999999998"/>
    <s v="|MN00459|MYIA-025933455612/POI/m. marwan/083862144873/iwan.0533@gmail.con"/>
    <s v="MYIB_ASSISTANT"/>
    <m/>
    <m/>
    <m/>
    <m/>
    <m/>
    <m/>
    <m/>
    <m/>
    <s v="Management Janji"/>
    <s v="2026-09-09 08:00:00 | M Janji : (09/09/2026) jam Pasang : 09:00 Note : hubungi pelanggan jika ingin kelokasi"/>
    <s v="FCC"/>
    <d v="2026-08-09T08:09:55"/>
    <d v="2026-09-09T08:00:00"/>
    <m/>
    <s v="PS"/>
    <s v="DARMO GUBENG"/>
    <s v="OCA"/>
    <n v="20260908"/>
    <s v="Completed"/>
    <s v="HSI Bisnis Bundling OCA Breach Checker Promo H2 2026 PSB 70% - 100 Mbps"/>
    <s v="INDIBIZ"/>
    <m/>
    <m/>
    <d v="2026-09-09T08:00:00"/>
    <s v="2026-09-09 08:00:00 | M Janji : (09/09/2026) jam Pasang : 09:00 Note : hubungi pelanggan jika ingin kelokasi"/>
    <n v="2026"/>
    <n v="9"/>
    <n v="8"/>
    <d v="2026-09-08T00:00:00"/>
    <n v="-1.3333333333357587"/>
    <x v="1"/>
    <x v="22"/>
  </r>
  <r>
    <n v="530"/>
    <n v="1002577288"/>
    <n v="3"/>
    <x v="1"/>
    <n v="5"/>
    <s v="SIDOARJO"/>
    <s v="INNER - JATIM TIMUR"/>
    <s v="SPJ"/>
    <s v="REG"/>
    <s v="AO"/>
    <s v="NEW SALES"/>
    <s v="2P INET + VOICE"/>
    <s v="Completed (PS)"/>
    <s v="RBS-Regional 3"/>
    <d v="2026-09-08T14:59:56"/>
    <d v="2026-09-09T13:49:22"/>
    <n v="69386251"/>
    <n v="3135914987"/>
    <n v="152332253236"/>
    <s v="PT. GAYA MAKMUR MOBIL"/>
    <s v="ODP-SPJ-FC/20 FC/D01/20.01"/>
    <s v="WO063846786"/>
    <m/>
    <m/>
    <m/>
    <n v="112.66976200000001"/>
    <n v="-7.3637589999999999"/>
    <s v="|MB10147|MYIA-011790459308/POI/Inawati/087711172911/silton@gmmobil.com"/>
    <s v="MYIB_ASSISTANT"/>
    <m/>
    <m/>
    <m/>
    <m/>
    <m/>
    <m/>
    <m/>
    <m/>
    <s v="Management Janji"/>
    <s v="2026-09-09 11:00:00 | telp : 085779013540 Waktu pemasangan : 9 September 2026 Info Tabaha : Hubungi pelanggan dulu sebelum ke lokasi terimakasih "/>
    <s v="FCC"/>
    <d v="2026-08-09T15:10:24"/>
    <d v="2026-09-09T11:00:00"/>
    <m/>
    <s v="PS"/>
    <s v="SEPANJANG"/>
    <s v="NO ADDON"/>
    <n v="20260909"/>
    <s v="Completed"/>
    <s v="HSI Bisnis Bundling Phone PSB 70% - Free 800 Menit - 100 Mbps"/>
    <s v="INDIBIZ"/>
    <m/>
    <m/>
    <d v="2026-09-09T11:00:00"/>
    <s v="2026-09-09 11:00:00 | telp : 085779013540 Waktu pemasangan : 9 September 2026 Info Tabaha : Hubungi pelanggan dulu sebelum ke lokasi terimakasih "/>
    <n v="2026"/>
    <n v="9"/>
    <n v="9"/>
    <d v="2026-09-09T00:00:00"/>
    <n v="-0.45833333333575865"/>
    <x v="1"/>
    <x v="1"/>
  </r>
  <r>
    <n v="531"/>
    <n v="1002577318"/>
    <n v="3"/>
    <x v="5"/>
    <n v="4"/>
    <s v="PEKALONGAN"/>
    <s v="SLAWI"/>
    <s v="BLU"/>
    <s v="REG"/>
    <s v="AO"/>
    <s v="NEW SALES"/>
    <m/>
    <s v="Completed (PS)"/>
    <s v="RBS-Regional 3"/>
    <d v="2026-09-08T15:08:52"/>
    <d v="2026-09-09T18:08:02"/>
    <n v="69385185"/>
    <m/>
    <n v="142206131390"/>
    <s v="SMP Bhakti Praja Margasari"/>
    <s v="ODP-BLU-FA/084"/>
    <s v="WO063849472"/>
    <m/>
    <m/>
    <m/>
    <n v="109.025247991283"/>
    <n v="-7.0945536246306897"/>
    <s v="|MN01913|MYIA-070894877150/POI/ABDULAH/+6285325478818/spmbbpmargasari@gmail.com"/>
    <s v="Account Manager"/>
    <m/>
    <m/>
    <m/>
    <m/>
    <m/>
    <m/>
    <m/>
    <m/>
    <s v="Management Janji"/>
    <s v="2026-09-08 08:00:00 | M Janji : (08/09/2026)  jam Pasang : 09:00  Note : hubungi pelanggan jika ingin kelokasi"/>
    <s v="FCC"/>
    <d v="2026-08-09T15:10:24"/>
    <m/>
    <m/>
    <s v="PS"/>
    <s v="X"/>
    <s v="NO ADDON"/>
    <n v="202609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8T07:00:00"/>
    <s v="2026-09-08 08:00:00 | M Janji : (08/09/2026)  jam Pasang : 09:00  Note : hubungi pelanggan jika ingin kelokasi"/>
    <n v="2026"/>
    <n v="9"/>
    <n v="9"/>
    <d v="2026-09-09T00:00:00"/>
    <n v="0.70833333333575865"/>
    <x v="1"/>
    <x v="0"/>
  </r>
  <r>
    <n v="532"/>
    <n v="1002576412"/>
    <n v="3"/>
    <x v="5"/>
    <n v="4"/>
    <s v="PEKALONGAN"/>
    <s v="SLAWI"/>
    <s v="BLU"/>
    <s v="REG"/>
    <s v="AO"/>
    <s v="NEW SALES"/>
    <m/>
    <s v="Completed (PS)"/>
    <s v="RBS-Regional 3"/>
    <d v="2026-09-08T10:20:07"/>
    <d v="2026-09-09T15:05:35"/>
    <n v="69385848"/>
    <m/>
    <n v="142206131392"/>
    <s v="SMPN 2 MARGASARI"/>
    <s v="ODP-BLU-FA/010"/>
    <s v="WO063883906"/>
    <m/>
    <m/>
    <m/>
    <n v="109.00596952707799"/>
    <n v="-7.1078911464929098"/>
    <s v="AMRBS;404469;REG3;ALI FATKHUDIN;085100284847;HSI 1S 100MB;535k;PIC AJENG 082322333833;mbajeng.bm@gmail.com"/>
    <s v="Account Manager"/>
    <m/>
    <m/>
    <m/>
    <m/>
    <m/>
    <m/>
    <m/>
    <m/>
    <s v="Management Janji"/>
    <s v="2026-09-10 08:00:00|M Janji : (10/09/2026) jam Pasang : 09:00 Note : hubungi pelanggan jika ingin kelokasi|40900827|MYDITA"/>
    <s v="FCC"/>
    <d v="2026-08-09T10:25:37"/>
    <d v="2026-09-10T08:00:00"/>
    <m/>
    <s v="PS"/>
    <s v="X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M Janji : (10/09/2026) jam Pasang : 09:00 Note : hubungi pelanggan jika ingin kelokasi|40900827|MYDITA"/>
    <n v="2026"/>
    <n v="9"/>
    <n v="9"/>
    <d v="2026-09-09T00:00:00"/>
    <n v="-1.3333333333357587"/>
    <x v="1"/>
    <x v="0"/>
  </r>
  <r>
    <n v="533"/>
    <n v="1002576429"/>
    <n v="3"/>
    <x v="3"/>
    <n v="4"/>
    <s v="PURWOKERTO"/>
    <s v="PURWOKERTO"/>
    <s v="PWT"/>
    <s v="REG"/>
    <s v="AO"/>
    <s v="NEW SALES"/>
    <m/>
    <s v="Completed (PS)"/>
    <s v="RBS-Regional 3"/>
    <d v="2026-09-08T10:15:26"/>
    <d v="2026-09-09T15:30:59"/>
    <n v="69380672"/>
    <n v="2812958244"/>
    <n v="146303629084"/>
    <s v="PT. Global Carfix Indonesia"/>
    <s v="ODP-PWT-FDD/124"/>
    <s v="WO063816260"/>
    <m/>
    <m/>
    <m/>
    <n v="109.21626809999999"/>
    <n v="-7.4229453000000003"/>
    <s v="|MB00503|MYIA-076427437407/POI/bapak/082167377711/support@meka.co.id"/>
    <s v="Sales Profesional"/>
    <m/>
    <m/>
    <m/>
    <m/>
    <m/>
    <m/>
    <m/>
    <m/>
    <s v="Management Janji"/>
    <s v="2026-09-01 13:00:00 | M Janji : (1/09/2026)  jam Pasang : 09:00  Note : hubungi pelanggan jika ingin kelokasi"/>
    <s v="FCC"/>
    <d v="2026-08-09T10:25:37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8T07:00:00"/>
    <s v="2026-09-01 13:00:00 | M Janji : (1/09/2026)  jam Pasang : 09:00  Note : hubungi pelanggan jika ingin kelokasi"/>
    <n v="2026"/>
    <n v="9"/>
    <n v="9"/>
    <d v="2026-09-09T00:00:00"/>
    <n v="0.70833333333575865"/>
    <x v="1"/>
    <x v="0"/>
  </r>
  <r>
    <n v="534"/>
    <n v="1002576411"/>
    <n v="3"/>
    <x v="6"/>
    <n v="5"/>
    <s v="MADURA"/>
    <s v="BANGKALAN"/>
    <s v="TBU"/>
    <s v="REG"/>
    <s v="AO"/>
    <s v="NEW SALES"/>
    <m/>
    <s v="Completed (PS)"/>
    <s v="RBS-Regional 3"/>
    <d v="2026-09-08T10:13:16"/>
    <d v="2026-09-09T15:47:02"/>
    <n v="69385847"/>
    <m/>
    <n v="152458900510"/>
    <s v="ALFIA FROZEN FOOD"/>
    <s v="ODP-TBU-FAA/14"/>
    <s v="WO063838310"/>
    <m/>
    <m/>
    <m/>
    <n v="113.0807248"/>
    <n v="-6.8866182"/>
    <s v="|MN02601|/ALFIA FROZEN FOOD/085733311224/Utaraprapatan@gmail.com/HSI Bisnis + Netmonk Promo 2026 150 Mbps (Rp 676.100) PSB 150.000/SUHANDIYANTO/Telaga Biru, Tanjung Bumi, Bangkalan Regency, East Java 69156"/>
    <s v="Sales Force DBS"/>
    <m/>
    <m/>
    <m/>
    <m/>
    <m/>
    <m/>
    <m/>
    <m/>
    <s v="Management Janji"/>
    <s v="2026-09-09 11:00:00|Tanggal Pemasangan : 09 September 2026 Jam Pemasangan : 08:00 15:00 Info Tambahan : Hubungi pelanggan dulu sebelum ke lokasi terimakasih|40010577|MYDITA"/>
    <s v="FCC"/>
    <d v="2026-08-09T10:25:37"/>
    <d v="2026-09-09T11:00:00"/>
    <m/>
    <s v="PS"/>
    <s v="X"/>
    <s v="NETMONK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Tanggal Pemasangan : 09 September 2026 Jam Pemasangan : 08:00 15:00 Info Tambahan : Hubungi pelanggan dulu sebelum ke lokasi terimakasih|40010577|MYDITA"/>
    <n v="2026"/>
    <n v="9"/>
    <n v="9"/>
    <d v="2026-09-09T00:00:00"/>
    <n v="-0.45833333333575865"/>
    <x v="1"/>
    <x v="10"/>
  </r>
  <r>
    <n v="535"/>
    <n v="1002576862"/>
    <n v="3"/>
    <x v="0"/>
    <n v="4"/>
    <s v="SOLO"/>
    <s v="KLATEN"/>
    <s v="PEN"/>
    <s v="REG"/>
    <s v="AO"/>
    <s v="NEW SALES"/>
    <s v="1P INET"/>
    <s v="Completed (PS)"/>
    <s v="RBS-Regional 3"/>
    <d v="2026-09-08T12:50:58"/>
    <d v="2026-09-09T16:36:29"/>
    <n v="69386049"/>
    <m/>
    <n v="142510106248"/>
    <s v="SMA NEGERI 1 CEPER"/>
    <s v="ODP-PEN-FE/107 FE/D05/107.01"/>
    <s v="WO063831763"/>
    <m/>
    <m/>
    <m/>
    <n v="110.6687838"/>
    <n v="-7.6982951000000002"/>
    <s v="|MN00943|MYIA-094531413258/POI/BAYU PAMUNGKAS /081350267061/byushar@gmail.com"/>
    <s v="MYIB_ASSISTANT"/>
    <m/>
    <m/>
    <m/>
    <m/>
    <m/>
    <m/>
    <m/>
    <m/>
    <s v="Management Janji"/>
    <s v="2026-09-09 11:00:00 | Nama PIC : Bayu No HP : 081350267061 Alt :  M Janji : 09/09/2026 Jam Pasang : 08.00 - 13:00  NoteÃ‚Â :  hubungi terlebih dahulu sebelum kelokasi"/>
    <s v="FCC"/>
    <d v="2026-08-09T12:54:48"/>
    <d v="2026-09-09T11:00:00"/>
    <m/>
    <s v="PS"/>
    <s v="X"/>
    <s v="NO ADDON"/>
    <n v="20260909"/>
    <s v="Completed"/>
    <s v="HSI Bisnis Basic Promo HUT RI PSB 70% - 50 Mbps"/>
    <s v="INDIBIZ"/>
    <m/>
    <m/>
    <d v="2026-09-09T11:00:00"/>
    <s v="2026-09-09 11:00:00 | Nama PIC : Bayu No HP : 081350267061 Alt :  M Janji : 09/09/2026 Jam Pasang : 08.00 - 13:00  NoteÃ‚Â :  hubungi terlebih dahulu sebelum kelokasi"/>
    <n v="2026"/>
    <n v="9"/>
    <n v="9"/>
    <d v="2026-09-09T00:00:00"/>
    <n v="-0.45833333333575865"/>
    <x v="1"/>
    <x v="0"/>
  </r>
  <r>
    <n v="536"/>
    <n v="1002576848"/>
    <n v="3"/>
    <x v="5"/>
    <n v="4"/>
    <s v="SEMARANG"/>
    <s v="UNGARAN"/>
    <s v="ABR"/>
    <s v="REG"/>
    <s v="AO"/>
    <s v="NEW SALES"/>
    <s v="1P INET"/>
    <s v="Completed (PS)"/>
    <s v="RBS-Regional 3"/>
    <d v="2026-09-08T12:41:57"/>
    <d v="2026-09-09T14:43:02"/>
    <n v="69386031"/>
    <m/>
    <n v="141459106717"/>
    <s v="SMP NEGERI 2 PRINGSURAT (RUANG TU)"/>
    <s v="ODP-ABR-FF/026 FF/D05/026.01"/>
    <s v="WO063830968"/>
    <m/>
    <m/>
    <m/>
    <n v="110.295874847435"/>
    <n v="-7.3055455822061903"/>
    <s v="|MN02495|MYIA-017201199421/POI/SEPTIANA DYAH ROCHMAWATI/082138077474/smpn2pringsurat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2:54:48"/>
    <d v="2026-09-09T11:00:00"/>
    <m/>
    <s v="PS"/>
    <s v="AMBARAWA"/>
    <s v="NO ADDON"/>
    <n v="20260909"/>
    <s v="Completed"/>
    <s v="HSI Bisnis Basic Promo HUT RI PSB 70% - 100 Mbps"/>
    <s v="INDIBIZ"/>
    <m/>
    <m/>
    <d v="2026-09-09T11:00:00"/>
    <s v="2026-09-09 11:00:00 | Jam Pemasangan : 08:00 - 12.00 Tanggal Pemasangan : RABU 09 SEPTEMBER 2026 Info Tambahan : Hubungi pelanggan sebelum datang ke lokasi"/>
    <n v="2026"/>
    <n v="9"/>
    <n v="9"/>
    <d v="2026-09-09T00:00:00"/>
    <n v="-0.45833333333575865"/>
    <x v="1"/>
    <x v="0"/>
  </r>
  <r>
    <n v="537"/>
    <n v="1002577773"/>
    <n v="3"/>
    <x v="7"/>
    <n v="5"/>
    <s v="KUPANG"/>
    <s v="ENDE"/>
    <s v="END"/>
    <s v="REG"/>
    <s v="AO"/>
    <s v="NEW SALES"/>
    <s v="1P INET"/>
    <s v="Completed (PS)"/>
    <s v="RBS-Regional 3"/>
    <d v="2026-09-08T18:50:56"/>
    <d v="2026-09-10T08:41:14"/>
    <n v="69386448"/>
    <m/>
    <n v="172506789199"/>
    <s v="OLS Gerai Wayan"/>
    <s v="ODP-END-FF/89 FF/D08/89.01"/>
    <s v="WO063870083"/>
    <m/>
    <m/>
    <m/>
    <n v="121.668288927988"/>
    <n v="-8.8478063783438703"/>
    <s v="|MC40142|MYIA-032707716252/POI/efrem diakon mau/085219370573/efremdiakon48@gmail.com"/>
    <s v="MYIB_ASSISTANT"/>
    <m/>
    <m/>
    <m/>
    <m/>
    <m/>
    <m/>
    <m/>
    <m/>
    <s v="Management Janji"/>
    <s v="2026-09-09 15:00:00 | telp :085219370573 Waktu pemasangan : 9 September 2026 Info Tabaha : Hubungi pelanggan dulu sebelum ke lokasi terimakasih  "/>
    <s v="FCC"/>
    <d v="2026-08-09T18:54:53"/>
    <d v="2026-09-09T15:00:00"/>
    <m/>
    <s v="PS"/>
    <s v="ENDE"/>
    <s v="NO ADDON"/>
    <n v="20260910"/>
    <s v="Completed"/>
    <s v="HSI Bisnis PSB 70% Dual Band - 100 Mbps"/>
    <s v="INDIBIZ"/>
    <m/>
    <m/>
    <d v="2026-09-09T15:00:00"/>
    <s v="2026-09-09 15:00:00 | telp :085219370573 Waktu pemasangan : 9 September 2026 Info Tabaha : Hubungi pelanggan dulu sebelum ke lokasi terimakasih  "/>
    <n v="2026"/>
    <n v="9"/>
    <n v="10"/>
    <d v="2026-09-10T00:00:00"/>
    <n v="0.375"/>
    <x v="1"/>
    <x v="31"/>
  </r>
  <r>
    <n v="538"/>
    <n v="1002577771"/>
    <n v="3"/>
    <x v="3"/>
    <n v="4"/>
    <s v="YOGYAKARTA"/>
    <s v="SLEMAN"/>
    <s v="SMN"/>
    <s v="REG"/>
    <s v="AO"/>
    <s v="NEW SALES"/>
    <s v="1P INET"/>
    <s v="Completed (PS)"/>
    <s v="RBS-Regional 3"/>
    <d v="2026-09-08T18:44:56"/>
    <d v="2026-09-09T13:14:19"/>
    <n v="69386433"/>
    <m/>
    <n v="146133133231"/>
    <s v="LOONARS PRIVATE LIVING (PT MAHA KARYA HALULEO)"/>
    <s v="ODP-SMN-FBW/072 FBW/D02/072.01"/>
    <s v="WO063869695"/>
    <m/>
    <m/>
    <m/>
    <n v="110.3661901"/>
    <n v="-7.7253774999999996"/>
    <s v="|MC80054|MYIA-093115730506/POI/GERI SEPTIAN/081578296566/ningratlivingmanagement@gmail.com"/>
    <s v="MYIB_ASSISTANT"/>
    <m/>
    <m/>
    <m/>
    <m/>
    <m/>
    <m/>
    <m/>
    <m/>
    <s v="Management Janji"/>
    <s v="2026-09-10 08:00:00 | telp :081578296566 Waktu pemasangan : 9 September 2026 Info Tabaha : Hubungi pelanggan dulu sebelum ke lokasi terimakasih  "/>
    <s v="FCC"/>
    <d v="2026-08-09T18:54:53"/>
    <d v="2026-09-10T08:00:00"/>
    <m/>
    <s v="PS"/>
    <s v="X"/>
    <s v="NO ADDON"/>
    <n v="20260909"/>
    <s v="Completed"/>
    <s v="HSI Bisnis PSB 70% - 75 Mbps"/>
    <s v="INDIBIZ"/>
    <m/>
    <m/>
    <d v="2026-09-10T08:00:00"/>
    <s v="2026-09-10 08:00:00 | telp :081578296566 Waktu pemasangan : 9 September 2026 Info Tabaha : Hubungi pelanggan dulu sebelum ke lokasi terimakasih  "/>
    <n v="2026"/>
    <n v="9"/>
    <n v="9"/>
    <d v="2026-09-09T00:00:00"/>
    <n v="-1.3333333333357587"/>
    <x v="1"/>
    <x v="0"/>
  </r>
  <r>
    <n v="539"/>
    <n v="1002577721"/>
    <n v="3"/>
    <x v="2"/>
    <n v="5"/>
    <s v="KEDIRI"/>
    <s v="KEDIRI"/>
    <s v="NDL"/>
    <s v="REG"/>
    <s v="AO"/>
    <s v="NEW SALES"/>
    <s v="1P INET"/>
    <s v="Completed (PS)"/>
    <s v="RBS-Regional 3"/>
    <d v="2026-09-08T17:38:57"/>
    <d v="2026-09-09T16:14:06"/>
    <n v="69386397"/>
    <m/>
    <n v="152651207998"/>
    <s v="TAMARA STATIONARY"/>
    <s v="ODP-NDL-FB/13"/>
    <s v="WO063865634"/>
    <m/>
    <m/>
    <m/>
    <n v="112.032246887683"/>
    <n v="-7.8908415356057704"/>
    <s v="MD|MYDB-20260908268311|SC20016/MC20217|TAMARA STATIONARY|085196687865"/>
    <s v="MYDIGIBIZPARTNER"/>
    <m/>
    <m/>
    <m/>
    <m/>
    <m/>
    <m/>
    <m/>
    <m/>
    <s v="Management Janji"/>
    <s v="2026-09-09 15:00:00 | Nama :BAPAK EKO No HP : 085196687865 No Alternatif : M Janji : 09/09/2026 Jam Pasang : Pagi NoteÃ‚Â :  Hubungi terlebih dahulu sebelum ke lokasi "/>
    <s v="FCC"/>
    <d v="2026-08-09T17:39:48"/>
    <d v="2026-09-09T15:00:00"/>
    <m/>
    <s v="PS"/>
    <s v="NGADILUWIH"/>
    <s v="NO ADDON"/>
    <n v="20260909"/>
    <s v="Completed"/>
    <s v="HSI Bisnis Promo HUT RI PSB 70% - 200 Mbps"/>
    <s v="INDIBIZ"/>
    <m/>
    <m/>
    <d v="2026-09-09T15:00:00"/>
    <s v="2026-09-09 15:00:00 | Nama :BAPAK EKO No HP : 085196687865 No Alternatif : M Janji : 09/09/2026 Jam Pasang : Pagi NoteÃ‚Â :  Hubungi terlebih dahulu sebelum ke lokasi "/>
    <n v="2026"/>
    <n v="9"/>
    <n v="9"/>
    <d v="2026-09-09T00:00:00"/>
    <n v="-0.625"/>
    <x v="1"/>
    <x v="12"/>
  </r>
  <r>
    <n v="540"/>
    <n v="1002577717"/>
    <n v="3"/>
    <x v="0"/>
    <n v="4"/>
    <s v="SOLO"/>
    <s v="BOYOLALI"/>
    <s v="BYL"/>
    <s v="REG"/>
    <s v="AO"/>
    <s v="NEW SALES"/>
    <m/>
    <s v="Completed (PS)"/>
    <s v="RBS-Regional 3"/>
    <d v="2026-09-08T17:37:50"/>
    <d v="2026-09-09T11:10:43"/>
    <n v="69356637"/>
    <n v="2762970020"/>
    <n v="141553109622"/>
    <s v="PT. MITRA SARANA PLASTINDO"/>
    <s v="ODP-BYL-FAH/076"/>
    <s v="WO063865984"/>
    <m/>
    <m/>
    <m/>
    <n v="110.603082014313"/>
    <n v="-7.49221999906307"/>
    <s v="|MN00396|MYIA-020519150788/POI/SHAKYRA JUNIA/089509772742/info.mitrasaranaplastindo@gmail.com"/>
    <s v="Amex"/>
    <m/>
    <m/>
    <m/>
    <m/>
    <m/>
    <m/>
    <m/>
    <m/>
    <s v="Management Janji"/>
    <s v="2026-09-08 13:00:00|Jalan Dusun 1, Kebon Rejo RT 01 RW 06, Kelurahan Kebonbimo, Kecamatan Boyolali, Kabupaten Boyolali Jawa Tengah- 57316|SYSTEM|MYDITA"/>
    <s v="FCC"/>
    <d v="2026-08-09T17:39:48"/>
    <m/>
    <m/>
    <s v="PS"/>
    <s v="BOYOLALI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8T07:00:00"/>
    <s v="2026-09-08 13:00:00|Jalan Dusun 1, Kebon Rejo RT 01 RW 06, Kelurahan Kebonbimo, Kecamatan Boyolali, Kabupaten Boyolali Jawa Tengah- 57316|SYSTEM|MYDITA"/>
    <n v="2026"/>
    <n v="9"/>
    <n v="9"/>
    <d v="2026-09-09T00:00:00"/>
    <n v="0.70833333333575865"/>
    <x v="1"/>
    <x v="0"/>
  </r>
  <r>
    <n v="541"/>
    <n v="1002577710"/>
    <n v="3"/>
    <x v="3"/>
    <n v="4"/>
    <s v="YOGYAKARTA"/>
    <s v="SLEMAN"/>
    <s v="KLS"/>
    <s v="REG"/>
    <s v="AO"/>
    <s v="NEW SALES"/>
    <s v="1P INET"/>
    <s v="Completed (PS)"/>
    <s v="RBS-Regional 3"/>
    <d v="2026-09-08T17:29:56"/>
    <d v="2026-09-09T17:25:27"/>
    <n v="69386416"/>
    <m/>
    <n v="146145133031"/>
    <s v="MTS N 3 KLATEN II"/>
    <s v="ODP-KLS-FBT/012"/>
    <s v="WO063864938"/>
    <m/>
    <m/>
    <m/>
    <n v="110.50243561567"/>
    <n v="-7.7257712701566099"/>
    <s v="|MC80229|MYIA-072164696374/POI/Rendy /085852627199/mtsnprambanan@kemenag.go.id"/>
    <s v="MYIB_ASSISTANT"/>
    <m/>
    <m/>
    <m/>
    <m/>
    <m/>
    <m/>
    <m/>
    <m/>
    <s v="Management Janji"/>
    <s v="2026-09-10 11:00:00 | Tanggal pemasangan : 09/09/2026 Jam pemasangan : 08.00 - 12.00 Info Tambahan : Hubungi pelanggan dulu sebelum ke Lokai terima kasih. "/>
    <s v="FCC"/>
    <d v="2026-08-09T17:39:48"/>
    <d v="2026-09-10T11:00:00"/>
    <m/>
    <s v="PS"/>
    <s v="KALASAN"/>
    <s v="NO ADDON"/>
    <n v="20260909"/>
    <s v="Completed"/>
    <s v="HSI Bisnis Promo HUT RI PSB 70% - 300 Mbps"/>
    <s v="INDIBIZ"/>
    <m/>
    <m/>
    <d v="2026-09-10T11:00:00"/>
    <s v="2026-09-10 11:00:00 | Tanggal pemasangan : 09/09/2026 Jam pemasangan : 08.00 - 12.00 Info Tambahan : Hubungi pelanggan dulu sebelum ke Lokai terima kasih. "/>
    <n v="2026"/>
    <n v="9"/>
    <n v="9"/>
    <d v="2026-09-09T00:00:00"/>
    <n v="-1.4583333333357587"/>
    <x v="1"/>
    <x v="0"/>
  </r>
  <r>
    <n v="542"/>
    <n v="1002577711"/>
    <n v="3"/>
    <x v="7"/>
    <n v="5"/>
    <s v="MATARAM"/>
    <s v="SUMBAWA"/>
    <s v="SBW"/>
    <s v="REG"/>
    <s v="AO"/>
    <s v="NEW SALES"/>
    <s v="1P INET"/>
    <s v="Completed (PS)"/>
    <s v="RBS-Regional 3"/>
    <d v="2026-09-08T17:29:57"/>
    <d v="2026-09-09T19:09:10"/>
    <n v="69386417"/>
    <m/>
    <n v="172606792480"/>
    <s v="IIN KOST"/>
    <s v="ODP-SBW-FAP/19"/>
    <s v="WO063864989"/>
    <m/>
    <m/>
    <m/>
    <n v="117.427147552371"/>
    <n v="-8.5060856675774108"/>
    <s v="MD|MYDB-20260908268303|DN00001/MN01595|IIN KOST|085337169410"/>
    <s v="MYDIGIBIZPARTNER"/>
    <m/>
    <m/>
    <m/>
    <m/>
    <m/>
    <m/>
    <m/>
    <m/>
    <s v="Management Janji"/>
    <s v="2026-09-09 15:00:00 | Nama PIC : Bp Randy No HP : 085337169410 No Alt : - M Janji : 09 Sept 2026 Jam Pasang : Pagi / Siang Note : hubungi pelanggan jika ingin kelokasi"/>
    <s v="FCC"/>
    <d v="2026-08-09T17:39:48"/>
    <d v="2026-09-09T15:00:00"/>
    <m/>
    <s v="PS"/>
    <s v="X"/>
    <s v="OCA"/>
    <n v="20260909"/>
    <s v="Completed"/>
    <s v="HSI Bisnis Bundling OCA Breach Checker Promo H2 2026 PSB 70% - 50 Mbps"/>
    <s v="INDIBIZ"/>
    <m/>
    <m/>
    <d v="2026-09-09T15:00:00"/>
    <s v="2026-09-09 15:00:00 | Nama PIC : Bp Randy No HP : 085337169410 No Alt : - M Janji : 09 Sept 2026 Jam Pasang : Pagi / Siang Note : hubungi pelanggan jika ingin kelokasi"/>
    <n v="2026"/>
    <n v="9"/>
    <n v="9"/>
    <d v="2026-09-09T00:00:00"/>
    <n v="-0.625"/>
    <x v="1"/>
    <x v="17"/>
  </r>
  <r>
    <n v="543"/>
    <n v="1002575998"/>
    <n v="3"/>
    <x v="7"/>
    <n v="5"/>
    <s v="MATARAM"/>
    <s v="SUMBAWA"/>
    <s v="MLK"/>
    <s v="REG"/>
    <s v="AO"/>
    <s v="NEW SALES"/>
    <s v="1P INET"/>
    <s v="Completed (PS)"/>
    <s v="RBS-Regional 3"/>
    <d v="2026-09-08T07:29:56"/>
    <d v="2026-09-09T18:31:32"/>
    <n v="69385670"/>
    <m/>
    <n v="172608206302"/>
    <s v="PT UNISERV INDONESIA"/>
    <s v="ODP-MLK-FAE/19 FAE/D01/19.01"/>
    <s v="WO063801345"/>
    <m/>
    <m/>
    <m/>
    <n v="116.754972501181"/>
    <n v="-8.8993871011954901"/>
    <s v="|MN02367|MYIA-026624775663/POI/DJUNAIDI/081330221145/djunaidi@uniserv.co.id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39:49"/>
    <d v="2026-09-09T08:00:00"/>
    <m/>
    <s v="PS"/>
    <s v="SUMBAWA BARAT"/>
    <s v="NETMONK"/>
    <n v="20260909"/>
    <s v="Completed"/>
    <s v="HSI Bisnis Bundling Netmonk Promo H2 2026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  <x v="17"/>
  </r>
  <r>
    <n v="544"/>
    <n v="1002576779"/>
    <n v="3"/>
    <x v="6"/>
    <n v="5"/>
    <s v="SBY SELATAN"/>
    <s v="MANYAR"/>
    <s v="MYR"/>
    <s v="REG"/>
    <s v="AO"/>
    <s v="NEW SALES"/>
    <s v="1P INET"/>
    <s v="Completed (PS)"/>
    <s v="RBS-Regional 3"/>
    <d v="2026-09-08T11:53:56"/>
    <d v="2026-09-09T13:57:14"/>
    <n v="69386000"/>
    <m/>
    <n v="152303243554"/>
    <s v="PT JAWA LUMBUNG MAS"/>
    <s v="ODP-MYR-FWV/23"/>
    <s v="WO063826513"/>
    <m/>
    <m/>
    <m/>
    <n v="112.775955997214"/>
    <n v="-7.2891271379809801"/>
    <s v="|MN00843|MYIA-002977902502/POI/Nindar/082234064733/nindarps9@gmail.com"/>
    <s v="MYIB_ASSISTANT"/>
    <m/>
    <m/>
    <m/>
    <m/>
    <m/>
    <m/>
    <m/>
    <m/>
    <s v="Management Janji"/>
    <s v="2026-09-13 11:00:00 | Tanggal pemasangan : 09/09/2026 Jam pemasangan : 08.00 - 12.00 Info Tambahan : Hubungi pelanggan dulu sebelum ke Lokai terima kasih."/>
    <s v="FCC"/>
    <d v="2026-08-09T11:55:11"/>
    <d v="2026-09-13T11:00:00"/>
    <m/>
    <s v="PS"/>
    <s v="MANYAR"/>
    <s v="NO ADDON"/>
    <n v="20260909"/>
    <s v="Completed"/>
    <s v="HSI Bisnis PSB 70% - 50 Mbps"/>
    <s v="INDIBIZ"/>
    <m/>
    <m/>
    <d v="2026-09-13T11:00:00"/>
    <s v="2026-09-13 11:00:00 | Tanggal pemasangan : 09/09/2026 Jam pemasangan : 08.00 - 12.00 Info Tambahan : Hubungi pelanggan dulu sebelum ke Lokai terima kasih."/>
    <n v="2026"/>
    <n v="9"/>
    <n v="9"/>
    <d v="2026-09-09T00:00:00"/>
    <n v="-4.4583333333357587"/>
    <x v="1"/>
    <x v="8"/>
  </r>
  <r>
    <n v="545"/>
    <n v="1002575995"/>
    <n v="3"/>
    <x v="1"/>
    <n v="5"/>
    <s v="SIDOARJO"/>
    <s v="INNER - JATIM TIMUR"/>
    <s v="SDA"/>
    <s v="REG"/>
    <s v="AO"/>
    <s v="NEW SALES"/>
    <s v="1P INET"/>
    <s v="Completed (PS)"/>
    <s v="RBS-Regional 3"/>
    <d v="2026-09-08T07:26:56"/>
    <d v="2026-09-08T18:56:49"/>
    <n v="69385653"/>
    <m/>
    <n v="152316232671"/>
    <s v="DIVA RATU"/>
    <s v="ODP-SDA-FM/16 FM/D03/16.01"/>
    <s v="WO063801332"/>
    <m/>
    <m/>
    <m/>
    <n v="112.726204"/>
    <n v="-7.4845920000000001"/>
    <s v="|MN02332|MYIA-069629604631/POI/DANDY DARMAWAN, S.Ip/081358228822/d3.nauraa@gmail.com"/>
    <s v="MYIB_ASSISTANT"/>
    <m/>
    <m/>
    <m/>
    <m/>
    <m/>
    <m/>
    <m/>
    <m/>
    <s v="Management Janji"/>
    <s v="2026-09-09 08:00:00 | M Janji : (09/09/2026) jam Pasang : 09:00 Note : hubungi pelanggan jika ingin kelokasi"/>
    <s v="FCC"/>
    <d v="2026-08-09T07:39:49"/>
    <d v="2026-09-09T08:00:00"/>
    <m/>
    <s v="PS"/>
    <s v="SIDOARJO"/>
    <s v="NO ADDON"/>
    <n v="20260908"/>
    <s v="Completed"/>
    <s v="HSI Bisnis Basic Promo HUT RI PSB 70% - 50 Mbps"/>
    <s v="INDIBIZ"/>
    <m/>
    <m/>
    <d v="2026-09-09T08:00:00"/>
    <s v="2026-09-09 08:00:00 | M Janji : (09/09/2026) jam Pasang : 09:00 Note : hubungi pelanggan jika ingin kelokasi"/>
    <n v="2026"/>
    <n v="9"/>
    <n v="8"/>
    <d v="2026-09-08T00:00:00"/>
    <n v="-1.3333333333357587"/>
    <x v="1"/>
    <x v="1"/>
  </r>
  <r>
    <n v="546"/>
    <n v="1002576013"/>
    <n v="3"/>
    <x v="2"/>
    <n v="5"/>
    <s v="KEDIRI"/>
    <s v="TULUNGAGUNG"/>
    <s v="TUL"/>
    <s v="REG"/>
    <s v="AO"/>
    <s v="NEW SALES"/>
    <s v="1P INET"/>
    <s v="Completed (PS)"/>
    <s v="RBS-Regional 3"/>
    <d v="2026-09-08T07:44:56"/>
    <d v="2026-09-09T10:35:42"/>
    <n v="69385681"/>
    <m/>
    <n v="152606246539"/>
    <s v="WARKOP ARMOR"/>
    <s v="ODP-TUL-FAP/41 FAP/D03/41.01"/>
    <s v="WO063801694"/>
    <m/>
    <m/>
    <m/>
    <n v="111.943164020776"/>
    <n v="-7.9834668557083397"/>
    <s v="MD|MYDB-20260907268189|DC20015/MC20183|WARKOP ARMOR|085702852805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55:04"/>
    <d v="2026-09-09T08:00:00"/>
    <m/>
    <s v="PS"/>
    <s v="TULUNGAGUNG"/>
    <s v="NO ADDON"/>
    <n v="20260909"/>
    <s v="Completed"/>
    <s v="HSI Bisnis Promo HUT RI PSB 70% - 3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  <x v="21"/>
  </r>
  <r>
    <n v="547"/>
    <n v="1002576084"/>
    <n v="3"/>
    <x v="6"/>
    <n v="5"/>
    <s v="MADURA"/>
    <s v="BANGKALAN"/>
    <s v="KML"/>
    <s v="REG"/>
    <s v="AO"/>
    <s v="NEW SALES"/>
    <s v="1P INET"/>
    <s v="Completed (PS)"/>
    <s v="RBS-Regional 3"/>
    <d v="2026-09-08T08:29:57"/>
    <d v="2026-09-09T12:54:16"/>
    <n v="69385704"/>
    <m/>
    <n v="152436205863"/>
    <s v="SPPG LABANG BANGKALAN YAYASAN NASHRUL HAQ LABANG"/>
    <s v="ODP-KML-FF/32 FF/D04/32.01"/>
    <s v="WO063807328"/>
    <m/>
    <m/>
    <m/>
    <n v="112.7739124"/>
    <n v="-7.1421577000000003"/>
    <s v="|MN02295|MYIA-017481433545/POI/Pak Farid /081330994852/cv.syella123@gmail.com"/>
    <s v="MYIB_ASSISTANT"/>
    <m/>
    <m/>
    <m/>
    <m/>
    <m/>
    <m/>
    <m/>
    <m/>
    <s v="Management Janji"/>
    <s v="2026-09-09 11:00:00 | Tanggal pemasangan: 09/09/2026 Jam pemasangan : pagi / siang Info Tambahan : Hubungi pelanggan dulu sebelum ke lokasi terima kasih."/>
    <s v="FCC"/>
    <d v="2026-08-09T08:39:53"/>
    <d v="2026-09-09T11:00:00"/>
    <m/>
    <s v="PS"/>
    <s v="X"/>
    <s v="NO ADDON"/>
    <n v="20260909"/>
    <s v="Completed"/>
    <s v="HSI Bisnis Promo HUT RI PSB 70% - 75 Mbps"/>
    <s v="INDIBIZ"/>
    <m/>
    <m/>
    <d v="2026-09-09T11:00:00"/>
    <s v="2026-09-09 11:00:00 | Tanggal pemasangan: 09/09/2026 Jam pemasangan : pagi / siang Info Tambahan : Hubungi pelanggan dulu sebelum ke lokasi terima kasih."/>
    <n v="2026"/>
    <n v="9"/>
    <n v="9"/>
    <d v="2026-09-09T00:00:00"/>
    <n v="-0.45833333333575865"/>
    <x v="1"/>
    <x v="10"/>
  </r>
  <r>
    <n v="548"/>
    <n v="1002576101"/>
    <n v="3"/>
    <x v="1"/>
    <n v="5"/>
    <s v="JEMBER"/>
    <s v="BANYUWANGI"/>
    <s v="KBR"/>
    <s v="REG"/>
    <s v="AO"/>
    <s v="NEW SALES"/>
    <s v="1P INET"/>
    <s v="Completed (PS)"/>
    <s v="RBS-Regional 3"/>
    <d v="2026-09-08T08:35:56"/>
    <d v="2026-09-08T17:21:28"/>
    <n v="69385710"/>
    <m/>
    <n v="152520202470"/>
    <s v="MTSN 11 BANYUWANGI"/>
    <s v="ODP-KBR-F01/07 FCL/F01/07.01"/>
    <s v="WO063807611"/>
    <m/>
    <m/>
    <m/>
    <n v="113.98723440000001"/>
    <n v="-8.2940874999999998"/>
    <s v="MD|MYDB-20260908268247|DN00001/MN01010|MTSN 11 BANYUWANGI|085258812505"/>
    <s v="MYDIGIBIZPARTNER"/>
    <m/>
    <m/>
    <m/>
    <m/>
    <m/>
    <m/>
    <m/>
    <m/>
    <s v="Management Janji"/>
    <s v="2026-09-09 08:00:00 | Nama PIC:  bu nur fadila  No HP: 085258812505 Alt: Tanggal: 9/9/2026 Jam Pasang: Pagi Note: Hubungi sebelum ke lokasi, terimakasih.  "/>
    <s v="FCC"/>
    <d v="2026-08-09T08:39:53"/>
    <d v="2026-09-09T08:00:00"/>
    <m/>
    <s v="PS"/>
    <s v="GENTENG"/>
    <s v="NO ADDON"/>
    <n v="20260908"/>
    <s v="Completed"/>
    <s v="HSI Bisnis Promo HUT RI PSB 70% - 75 Mbps"/>
    <s v="INDIBIZ"/>
    <m/>
    <m/>
    <d v="2026-09-09T08:00:00"/>
    <s v="2026-09-09 08:00:00 | Nama PIC:  bu nur fadila  No HP: 085258812505 Alt: Tanggal: 9/9/2026 Jam Pasang: Pagi Note: Hubungi sebelum ke lokasi, terimakasih.  "/>
    <n v="2026"/>
    <n v="9"/>
    <n v="8"/>
    <d v="2026-09-08T00:00:00"/>
    <n v="-1.3333333333357587"/>
    <x v="1"/>
    <x v="34"/>
  </r>
  <r>
    <n v="549"/>
    <n v="1002576771"/>
    <n v="3"/>
    <x v="2"/>
    <n v="5"/>
    <s v="MADIUN"/>
    <s v="BOJONEGORO"/>
    <s v="BJN"/>
    <s v="REG"/>
    <s v="AO"/>
    <s v="NEW SALES"/>
    <s v="1P INET"/>
    <s v="Completed (PS)"/>
    <s v="RBS-Regional 3"/>
    <d v="2026-09-08T11:50:56"/>
    <d v="2026-09-08T19:44:09"/>
    <n v="69385975"/>
    <m/>
    <n v="152609258257"/>
    <s v="Toko Jaya Baru"/>
    <s v="ODP-BJN-FU/98 FU/D04/98.01"/>
    <s v="WO063826325"/>
    <m/>
    <m/>
    <m/>
    <n v="111.868675082537"/>
    <n v="-7.2004116387418904"/>
    <s v="|MN00271|MYIA-035111947651/POI/Alviyan Dheny Hertanto/085156260488/alviyand@gmail.com"/>
    <s v="MYIB_ASSISTANT"/>
    <m/>
    <m/>
    <m/>
    <m/>
    <m/>
    <m/>
    <m/>
    <m/>
    <s v="Management Janji"/>
    <s v="2026-09-11 08:00:00 | Tanggal : 9 September 2026 Jam : siang Hubungi pelanggan sebelum ke lokasi  "/>
    <s v="FCC"/>
    <d v="2026-08-09T11:55:11"/>
    <d v="2026-09-11T08:00:00"/>
    <m/>
    <s v="PS"/>
    <s v="X"/>
    <s v="NO ADDON"/>
    <n v="20260908"/>
    <s v="Completed"/>
    <s v="HSI Bisnis Basic Promo HUT RI PSB 70% - 100 Mbps"/>
    <s v="INDIBIZ"/>
    <m/>
    <m/>
    <d v="2026-09-11T08:00:00"/>
    <s v="2026-09-11 08:00:00 | Tanggal : 9 September 2026 Jam : siang Hubungi pelanggan sebelum ke lokasi  "/>
    <n v="2026"/>
    <n v="9"/>
    <n v="8"/>
    <d v="2026-09-08T00:00:00"/>
    <n v="-3.3333333333357587"/>
    <x v="1"/>
    <x v="11"/>
  </r>
  <r>
    <n v="550"/>
    <n v="1002576773"/>
    <n v="3"/>
    <x v="2"/>
    <n v="5"/>
    <s v="KEDIRI"/>
    <s v="TRENGGALEK"/>
    <s v="TRE"/>
    <s v="REG"/>
    <s v="AO"/>
    <s v="NEW SALES"/>
    <s v="1P INET"/>
    <s v="Completed (PS)"/>
    <s v="RBS-Regional 3"/>
    <d v="2026-09-08T11:50:56"/>
    <d v="2026-09-08T17:03:30"/>
    <n v="69385997"/>
    <m/>
    <n v="152608209198"/>
    <s v="BASONG CAFE"/>
    <s v="ODP-TRE-FP/63 FP/D03/63.01"/>
    <s v="WO063826175"/>
    <m/>
    <m/>
    <m/>
    <n v="111.71620799999999"/>
    <n v="-8.0919779999999992"/>
    <s v="|MN00418|MYIA-028026482564/POI/PURNOMO/085812245765/cafebasong1@gmail.com"/>
    <s v="MYIB_ASSISTANT"/>
    <m/>
    <m/>
    <m/>
    <m/>
    <m/>
    <m/>
    <m/>
    <m/>
    <s v="Management Janji"/>
    <s v="2026-09-09 08:00:00 | Nama : bapa purnomo No HP : 085812245765 No Alternatif : M Janji : 09/09/2026 Jam Pasang : Pagi NoteÃ‚Â :  Hubungi terlebih dahulu sebelum ke lokasi "/>
    <s v="FCC"/>
    <d v="2026-08-09T11:55:11"/>
    <d v="2026-09-09T08:00:00"/>
    <m/>
    <s v="PS"/>
    <s v="TRENGGALEK"/>
    <s v="NO ADDON"/>
    <n v="20260908"/>
    <s v="Completed"/>
    <s v="HSI Bisnis Promo HUT RI PSB 70% - 75 Mbps"/>
    <s v="INDIBIZ"/>
    <m/>
    <m/>
    <d v="2026-09-09T08:00:00"/>
    <s v="2026-09-09 08:00:00 | Nama : bapa purnomo No HP : 085812245765 No Alternatif : M Janji : 09/09/2026 Jam Pasang : Pagi NoteÃ‚Â :  Hubungi terlebih dahulu sebelum ke lokasi "/>
    <n v="2026"/>
    <n v="9"/>
    <n v="8"/>
    <d v="2026-09-08T00:00:00"/>
    <n v="-1.3333333333357587"/>
    <x v="1"/>
    <x v="2"/>
  </r>
  <r>
    <n v="551"/>
    <n v="1002576821"/>
    <n v="3"/>
    <x v="3"/>
    <n v="4"/>
    <s v="MAGELANG"/>
    <s v="WONOSOBO"/>
    <s v="WOS"/>
    <s v="REG"/>
    <s v="AO"/>
    <s v="NEW SALES"/>
    <s v="1P INET"/>
    <s v="Completed (PS)"/>
    <s v="RBS-Regional 3"/>
    <d v="2026-09-08T12:20:56"/>
    <d v="2026-09-09T16:14:16"/>
    <n v="69386018"/>
    <m/>
    <n v="141373127612"/>
    <s v="Kios obat pertanian JODOH TANI"/>
    <s v="ODP-WOS-FAN/070 FAN/D03/070.01"/>
    <s v="WO063829054"/>
    <m/>
    <m/>
    <m/>
    <n v="109.941838261684"/>
    <n v="-7.2348463234302196"/>
    <s v="|MC80087|MYIA-074822408348/POI/KHOIRUR ROSADI/085643474995/khoirurrosadi991@gmail.com"/>
    <s v="MYIB_ASSISTANT"/>
    <m/>
    <m/>
    <m/>
    <m/>
    <m/>
    <m/>
    <m/>
    <m/>
    <s v="Management Janji"/>
    <s v="2026-09-09 11:00:00 | Nama PIC : KHOIRUR ROSADI No HP : 085643474995 Alt :  M Janji : 09/09/2026 Jam Pasang : 08.00 - 13:00  NoteÃ‚Â :  hubungi terlebih dahulu sebelum kelokasi"/>
    <s v="FCC"/>
    <d v="2026-08-09T12:25:32"/>
    <d v="2026-09-09T11:00:00"/>
    <m/>
    <s v="PS"/>
    <s v="X"/>
    <s v="NO ADDON"/>
    <n v="20260909"/>
    <s v="Completed"/>
    <s v="HSI Bisnis Promo HUT RI PSB 70% - 50 Mbps"/>
    <s v="INDIBIZ"/>
    <m/>
    <m/>
    <d v="2026-09-09T11:00:00"/>
    <s v="2026-09-09 11:00:00 | Nama PIC : KHOIRUR ROSADI No HP : 085643474995 Alt :  M Janji : 09/09/2026 Jam Pasang : 08.00 - 13:00  NoteÃ‚Â :  hubungi terlebih dahulu sebelum kelokasi"/>
    <n v="2026"/>
    <n v="9"/>
    <n v="9"/>
    <d v="2026-09-09T00:00:00"/>
    <n v="-0.45833333333575865"/>
    <x v="1"/>
    <x v="0"/>
  </r>
  <r>
    <n v="552"/>
    <n v="1002576815"/>
    <n v="3"/>
    <x v="3"/>
    <n v="4"/>
    <s v="YOGYAKARTA"/>
    <s v="INNER - YOGYA JATENG SELATAN"/>
    <s v="KBU"/>
    <s v="REG"/>
    <s v="AO"/>
    <s v="NEW SALES"/>
    <m/>
    <s v="Completed (PS)"/>
    <s v="RBS-Regional 3"/>
    <d v="2026-09-08T12:19:51"/>
    <d v="2026-09-09T12:39:54"/>
    <n v="69386017"/>
    <m/>
    <n v="146113147385"/>
    <s v="Dosnap Malioboro"/>
    <s v="ODP-KBU-FCQ/034"/>
    <s v="WO063835772"/>
    <m/>
    <m/>
    <m/>
    <n v="106.824617385864"/>
    <n v="-6.17131832546462"/>
    <s v="|MC80228|/Dosnap Malioboro/Paket HSI Bisnis Promo HUT Kemerdekaan 1:1 75Mbps/Zaki Abiyyi Zahran/082110990303/zakizahrann@gmail.com"/>
    <s v="Sales Profesional"/>
    <m/>
    <m/>
    <m/>
    <m/>
    <m/>
    <m/>
    <m/>
    <m/>
    <s v="Management Janji"/>
    <s v="2026-09-09 11:00:00|telp :082110990303 Waktu pemasangan : 9 September 2026 Info Tabaha : Hubungi pelanggan dulu sebelum ke lokasi terimakasih |40000802|MYDITA"/>
    <s v="FCC"/>
    <d v="2026-08-09T12:25:32"/>
    <d v="2026-09-09T11:00:00"/>
    <m/>
    <s v="PS"/>
    <s v="X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9T11:00:00"/>
    <s v="2026-09-09 11:00:00|telp :082110990303 Waktu pemasangan : 9 September 2026 Info Tabaha : Hubungi pelanggan dulu sebelum ke lokasi terimakasih |40000802|MYDITA"/>
    <n v="2026"/>
    <n v="9"/>
    <n v="9"/>
    <d v="2026-09-09T00:00:00"/>
    <n v="-0.45833333333575865"/>
    <x v="1"/>
    <x v="0"/>
  </r>
  <r>
    <n v="553"/>
    <n v="1002576760"/>
    <n v="3"/>
    <x v="0"/>
    <n v="4"/>
    <s v="KUDUS"/>
    <s v="JEPARA"/>
    <s v="JPR"/>
    <s v="REG"/>
    <s v="AO"/>
    <s v="NEW SALES"/>
    <s v="1P INET"/>
    <s v="Completed (PS)"/>
    <s v="RBS-Regional 3"/>
    <d v="2026-09-08T11:44:56"/>
    <d v="2026-09-09T16:17:17"/>
    <n v="69385992"/>
    <m/>
    <n v="142539118005"/>
    <s v="PT. Putra bintang Sembilan Nusantara"/>
    <s v="ODP-JPR-FV/018 FV/D01/018.01"/>
    <s v="WO063825476"/>
    <m/>
    <m/>
    <m/>
    <n v="110.70499700000001"/>
    <n v="-6.6079688000000001"/>
    <s v="|MN01761|MYIA-063981773518/POI/Atiqur rokhim/081233322196/kneglobalpersada5@gmail.com"/>
    <s v="MYIB_ASSISTANT"/>
    <m/>
    <m/>
    <m/>
    <m/>
    <m/>
    <m/>
    <m/>
    <m/>
    <s v="Management Janji"/>
    <s v="2026-09-09 08:00:00 | Nama PIC : Bp Rohim No HP : 081233322196 No Alt : - M Janji : 09 Sept 2026 Jam Pasang : Pagi / Siang Note : hubungi pelanggan jika ingin kelokasi"/>
    <s v="FCC"/>
    <d v="2026-08-09T11:55:11"/>
    <d v="2026-09-09T08:00:00"/>
    <m/>
    <s v="PS"/>
    <s v="X"/>
    <s v="NO ADDON"/>
    <n v="20260909"/>
    <s v="Completed"/>
    <s v="HSI Bisnis PSB 70% - 300 Mbps"/>
    <s v="INDIBIZ"/>
    <m/>
    <m/>
    <d v="2026-09-09T08:00:00"/>
    <s v="2026-09-09 08:00:00 | Nama PIC : Bp Rohim No HP : 081233322196 No Alt : - M Janji : 09 Sept 2026 Jam Pasang : Pagi / Siang Note : hubungi pelanggan jika ingin kelokasi"/>
    <n v="2026"/>
    <n v="9"/>
    <n v="9"/>
    <d v="2026-09-09T00:00:00"/>
    <n v="-0.33333333333575865"/>
    <x v="1"/>
    <x v="0"/>
  </r>
  <r>
    <n v="554"/>
    <n v="1002576186"/>
    <n v="3"/>
    <x v="6"/>
    <n v="5"/>
    <s v="MADURA"/>
    <s v="PAMEKASAN"/>
    <s v="PME"/>
    <s v="REG"/>
    <s v="AO"/>
    <s v="NEW SALES"/>
    <m/>
    <s v="Completed (PS)"/>
    <s v="RBS-Regional 3"/>
    <d v="2026-09-08T09:35:32"/>
    <d v="2026-09-08T19:37:28"/>
    <n v="69385743"/>
    <m/>
    <n v="152426928691"/>
    <s v="TOKO PUJI BAROKAH"/>
    <s v="ODP-PME-FBK/93"/>
    <s v="WO063831616"/>
    <m/>
    <m/>
    <m/>
    <n v="113.4649452"/>
    <n v="-7.0851046999999996"/>
    <s v="|MC70132|/EKO PUJI SETIAWAN-TOKO PUJI BAROKAH/085337010597/ekopujiisd@gmail.com/HSI Bisnis Winback (1:1) 75 Mbps (Rp 472.500) PSB Rp 150.000/-7.0851422, 113.4649294/Dekat Jl. PP. Banyuanyar, Potoan, Patoan Dajah, Kec. Palengaan, Kabupaten Pamekasan, Jawa "/>
    <s v="Sales Force DBS"/>
    <m/>
    <m/>
    <m/>
    <m/>
    <m/>
    <m/>
    <m/>
    <m/>
    <s v="Management Janji"/>
    <s v="2026-09-09 11:00:00|Tanggal : 9 September 2026 Jam : pagi siang Hubungi pelanggan sebelum ke lokasi  |40900827|MYDITA"/>
    <s v="FCC"/>
    <d v="2026-08-09T09:39:49"/>
    <d v="2026-09-09T11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11:00:00"/>
    <s v="2026-09-09 11:00:00|Tanggal : 9 September 2026 Jam : pagi siang Hubungi pelanggan sebelum ke lokasi  |40900827|MYDITA"/>
    <n v="2026"/>
    <n v="9"/>
    <n v="8"/>
    <d v="2026-09-08T00:00:00"/>
    <n v="-1.4583333333357587"/>
    <x v="1"/>
    <x v="10"/>
  </r>
  <r>
    <n v="555"/>
    <n v="1002577385"/>
    <n v="3"/>
    <x v="3"/>
    <n v="4"/>
    <s v="YOGYAKARTA"/>
    <s v="SLEMAN"/>
    <s v="PKM"/>
    <s v="REG"/>
    <s v="AO"/>
    <s v="NEW SALES"/>
    <m/>
    <s v="Completed (PS)"/>
    <s v="RBS-Regional 3"/>
    <d v="2026-09-08T15:29:09"/>
    <d v="2026-09-08T16:38:44"/>
    <n v="69385088"/>
    <m/>
    <n v="146144118771"/>
    <s v="LB MANIS RENGGO KLATEN"/>
    <s v="ODP-PKM-FAL/015"/>
    <s v="WO063852119"/>
    <m/>
    <m/>
    <m/>
    <n v="110.489413"/>
    <n v="-7.6947950000000001"/>
    <s v="|MN00799|MYIA-076211388024/POI/LAELATUL AFIATUN NISAK/085733668576/kantorhrdlaskarbuah@gmail.com"/>
    <s v="Sales Profesional"/>
    <m/>
    <m/>
    <m/>
    <m/>
    <m/>
    <m/>
    <m/>
    <m/>
    <s v="Management Janji"/>
    <s v="2026-09-08 08:00:00 | Nama : ibu layla  No HP : 085733668576  No Alternatif :  M Janji : 08/09/2026  Jam Pasang : Pagi  NoteÃ‚Â :  Hubungi terlebih dahulu sebelum ke lokasi"/>
    <s v="FCC"/>
    <d v="2026-08-09T15:40:15"/>
    <m/>
    <m/>
    <s v="PS"/>
    <s v="X"/>
    <s v="NO ADDON"/>
    <n v="202609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8T07:00:00"/>
    <s v="2026-09-08 08:00:00 | Nama : ibu layla  No HP : 085733668576  No Alternatif :  M Janji : 08/09/2026  Jam Pasang : Pagi  NoteÃ‚Â :  Hubungi terlebih dahulu sebelum ke lokasi"/>
    <n v="2026"/>
    <n v="9"/>
    <n v="8"/>
    <d v="2026-09-08T00:00:00"/>
    <n v="-0.29166666666424135"/>
    <x v="1"/>
    <x v="0"/>
  </r>
  <r>
    <n v="556"/>
    <n v="1002577397"/>
    <n v="3"/>
    <x v="3"/>
    <n v="4"/>
    <s v="YOGYAKARTA"/>
    <s v="SLEMAN"/>
    <s v="SMN"/>
    <s v="REG"/>
    <s v="AO"/>
    <s v="NEW SALES"/>
    <s v="1P INET"/>
    <s v="Completed (PS)"/>
    <s v="RBS-Regional 3"/>
    <d v="2026-09-08T15:32:56"/>
    <d v="2026-09-09T12:29:32"/>
    <n v="69386303"/>
    <m/>
    <n v="146133133229"/>
    <s v="PT Horizon Internusa Persada"/>
    <s v="ODP-SMN-FAU/051 FAU/D04/051.01"/>
    <s v="WO063851895"/>
    <m/>
    <m/>
    <m/>
    <n v="110.365852"/>
    <n v="-7.7375980000000002"/>
    <s v="|MB00503|MYIA-076423889376/POI/bapak/088908895600/ithelpdesk@travelio.com"/>
    <s v="MYIB_ASSISTANT"/>
    <m/>
    <m/>
    <m/>
    <m/>
    <m/>
    <m/>
    <m/>
    <m/>
    <s v="Management Janji"/>
    <s v="2026-09-09 15:00:00 | M Janji : (09/09/2026) jam Pasang : 09:00 Note : hubungi pelanggan jika ingin kelokasi"/>
    <s v="FCC"/>
    <d v="2026-08-09T15:40:15"/>
    <d v="2026-09-09T15:00:00"/>
    <m/>
    <s v="PS"/>
    <s v="X"/>
    <s v="NO ADDON"/>
    <n v="20260909"/>
    <s v="Completed"/>
    <s v="HSI Bisnis Promo HUT RI PSB 70% - 50 Mbps"/>
    <s v="INDIBIZ"/>
    <m/>
    <m/>
    <d v="2026-09-09T15:00:00"/>
    <s v="2026-09-09 15:00:00 | M Janji : (09/09/2026) jam Pasang : 09:00 Note : hubungi pelanggan jika ingin kelokasi"/>
    <n v="2026"/>
    <n v="9"/>
    <n v="9"/>
    <d v="2026-09-09T00:00:00"/>
    <n v="-0.625"/>
    <x v="1"/>
    <x v="0"/>
  </r>
  <r>
    <n v="557"/>
    <n v="1002577378"/>
    <n v="3"/>
    <x v="5"/>
    <n v="4"/>
    <s v="PEKALONGAN"/>
    <s v="TEGAL"/>
    <s v="TEG"/>
    <s v="REG"/>
    <s v="AO"/>
    <s v="NEW SALES"/>
    <m/>
    <s v="Completed (PS)"/>
    <s v="RBS-Regional 3"/>
    <d v="2026-09-08T15:27:50"/>
    <d v="2026-09-09T13:20:50"/>
    <n v="69384980"/>
    <m/>
    <n v="142212119721"/>
    <s v="PUSKESMAS SURADADI"/>
    <s v="ODP-TEG-FBJ/010"/>
    <s v="WO063851892"/>
    <m/>
    <m/>
    <m/>
    <n v="109.278272"/>
    <n v="-6.8785249999999998"/>
    <s v="MD|MYDB-20260905268095|DN00001/MN00347|PUSKESMAS SURADADI|085735916019"/>
    <s v="MYDIGIBIZPARTNER"/>
    <m/>
    <m/>
    <m/>
    <m/>
    <m/>
    <m/>
    <m/>
    <m/>
    <s v="Management Janji"/>
    <s v="2026-09-08 08:00:00 | Nama Pic : bp hasbi   No Hp Pic : 085735916019  No alt : -  Jam Pemasangan : pagi   Tanggal Pemasangan : 8 September 2026"/>
    <s v="FCC"/>
    <d v="2026-08-09T15:40:15"/>
    <m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7:00:00"/>
    <s v="2026-09-08 08:00:00 | Nama Pic : bp hasbi   No Hp Pic : 085735916019  No alt : -  Jam Pemasangan : pagi   Tanggal Pemasangan : 8 September 2026"/>
    <n v="2026"/>
    <n v="9"/>
    <n v="9"/>
    <d v="2026-09-09T00:00:00"/>
    <n v="0.70833333333575865"/>
    <x v="1"/>
    <x v="0"/>
  </r>
  <r>
    <n v="558"/>
    <n v="1002577381"/>
    <n v="3"/>
    <x v="6"/>
    <n v="5"/>
    <s v="SBY SELATAN"/>
    <s v="TANDES"/>
    <s v="DMO"/>
    <s v="REG"/>
    <s v="AO"/>
    <s v="NEW SALES"/>
    <s v="1P INET"/>
    <s v="Completed (PS)"/>
    <s v="RBS-Regional 3"/>
    <d v="2026-09-08T15:26:58"/>
    <d v="2026-09-09T15:10:27"/>
    <n v="69386292"/>
    <m/>
    <n v="152301273816"/>
    <s v="SDI DARUT TAQWA"/>
    <s v="ODP-DMO-FNH/10 FNH/D01/10.01"/>
    <s v="WO063851185"/>
    <m/>
    <m/>
    <m/>
    <n v="112.71486590000001"/>
    <n v="-7.2831497000000001"/>
    <s v="MD|MYDB-20260908268294|DN00001/MN02093|SDI DARUT TAQWA|087777017172"/>
    <s v="MYDIGIBIZPARTNER"/>
    <m/>
    <m/>
    <m/>
    <m/>
    <m/>
    <m/>
    <m/>
    <m/>
    <s v="Management Janji"/>
    <s v="2026-09-09 15:00:00 | Tanggal Pemasangan : 09 September 2026 Jam Pemasangan : 08:00 15:00 Info Tambahan : Hubungi pelanggan dulu sebelum ke lokasi terimakasih"/>
    <s v="FCC"/>
    <d v="2026-08-09T15:40:15"/>
    <d v="2026-09-09T15:00:00"/>
    <m/>
    <s v="PS"/>
    <s v="DARMO GUBENG"/>
    <s v="NO ADDON"/>
    <n v="20260909"/>
    <s v="Completed"/>
    <s v="HSI Bisnis Basic Promo HUT RI PSB 70% - 50 Mbps"/>
    <s v="INDIBIZ"/>
    <m/>
    <m/>
    <d v="2026-09-09T15:00:00"/>
    <s v="2026-09-09 15:00:00 | Tanggal Pemasangan : 09 September 2026 Jam Pemasangan : 08:00 15:00 Info Tambahan : Hubungi pelanggan dulu sebelum ke lokasi terimakasih"/>
    <n v="2026"/>
    <n v="9"/>
    <n v="9"/>
    <d v="2026-09-09T00:00:00"/>
    <n v="-0.625"/>
    <x v="1"/>
    <x v="22"/>
  </r>
  <r>
    <n v="559"/>
    <n v="1002576296"/>
    <n v="3"/>
    <x v="0"/>
    <n v="4"/>
    <s v="KUDUS"/>
    <s v="PURWODADI"/>
    <s v="PWB"/>
    <s v="REG"/>
    <s v="AO"/>
    <s v="NEW SALES"/>
    <s v="1P INET"/>
    <s v="Completed (PS)"/>
    <s v="RBS-Regional 3"/>
    <d v="2026-09-08T09:32:56"/>
    <d v="2026-09-09T14:20:18"/>
    <n v="69385785"/>
    <m/>
    <n v="141568113984"/>
    <s v="PT Tumbakmas Niagasakti"/>
    <s v="ODP-PWB-FF/003 FF/D01/003.01"/>
    <s v="WO063811882"/>
    <m/>
    <m/>
    <m/>
    <n v="110.913347"/>
    <n v="-7.0859189999999996"/>
    <s v="|MN00410|MYIA-034402797449/POI/Septa Andra Arfianto/085799868926/septa.arfianto@tnsrdm.co.id"/>
    <s v="MYIB_ASSISTANT"/>
    <m/>
    <m/>
    <m/>
    <m/>
    <m/>
    <m/>
    <m/>
    <m/>
    <s v="Management Janji"/>
    <s v="2026-09-09 08:00:00 | Nama PIC : BAPAK SEPTA No HP : 085799868926 Alt :  M Janji : (RABU/9/SEPTEMBER/2026) jam Pasang : 09:00 Note : hubungi pelanggan jika ingin kelokasi"/>
    <s v="FCC"/>
    <d v="2026-08-09T09:39:49"/>
    <d v="2026-09-09T08:00:00"/>
    <m/>
    <s v="PS"/>
    <s v="X"/>
    <s v="NO ADDON"/>
    <n v="20260909"/>
    <s v="Completed"/>
    <s v="HSI Bisnis Promo HUT RI PSB 70% - 50 Mbps"/>
    <s v="INDIBIZ"/>
    <m/>
    <m/>
    <d v="2026-09-09T08:00:00"/>
    <s v="2026-09-09 08:00:00 | Nama PIC : BAPAK SEPTA No HP : 085799868926 Alt :  M Janji : (RABU/9/SEPTEMBER/2026) jam Pasang : 09:00 Note : hubungi pelanggan jika ingin kelokasi"/>
    <n v="2026"/>
    <n v="9"/>
    <n v="9"/>
    <d v="2026-09-09T00:00:00"/>
    <n v="-0.33333333333575865"/>
    <x v="1"/>
    <x v="0"/>
  </r>
  <r>
    <n v="560"/>
    <n v="1002576787"/>
    <n v="3"/>
    <x v="5"/>
    <n v="4"/>
    <s v="PEKALONGAN"/>
    <s v="BREBES"/>
    <s v="BRB"/>
    <s v="REG"/>
    <s v="AO"/>
    <s v="NEW SALES"/>
    <s v="1P INET"/>
    <s v="Completed (PS)"/>
    <s v="RBS-Regional 3"/>
    <d v="2026-09-08T11:56:56"/>
    <d v="2026-09-09T17:25:16"/>
    <n v="69386004"/>
    <m/>
    <n v="146284108071"/>
    <s v="PT. Zavier Jaya Gas"/>
    <s v="ODP-BRB-FK/097 FK/D05/097.01"/>
    <s v="WO063826916"/>
    <m/>
    <m/>
    <m/>
    <n v="109.03666399419301"/>
    <n v="-6.8979767466952202"/>
    <s v="MD|MYDB-20260907268210|EC50002/MC50042|PT. Zavier Jaya Gas|082138350976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12:09:52"/>
    <d v="2026-09-09T08:00:00"/>
    <m/>
    <s v="PS"/>
    <s v="X"/>
    <s v="NO ADDON"/>
    <n v="20260909"/>
    <s v="Completed"/>
    <s v="HSI Bisnis Promo HUT RI PSB 70% - 100 Mbps Dual Band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  <x v="0"/>
  </r>
  <r>
    <n v="561"/>
    <n v="1002576790"/>
    <n v="3"/>
    <x v="1"/>
    <n v="5"/>
    <s v="JEMBER"/>
    <s v="BONDOWOSO"/>
    <s v="SKS"/>
    <s v="REG"/>
    <s v="AO"/>
    <s v="NEW SALES"/>
    <s v="2P INET + VOICE"/>
    <s v="Completed (PS)"/>
    <s v="RBS-Regional 3"/>
    <d v="2026-09-08T11:59:58"/>
    <d v="2026-09-09T20:55:52"/>
    <n v="69385976"/>
    <n v="3322012015"/>
    <n v="152525202537"/>
    <s v="Rumah Kos Rosid"/>
    <s v="ODP-SKS-FB/17 FB/D02/17.01"/>
    <s v="WO063827309"/>
    <m/>
    <m/>
    <m/>
    <n v="113.96567160823101"/>
    <n v="-7.9454244592589101"/>
    <s v="|MC30280|MYIA-051849000679/POI/Abdur Rosid/085604884045/xecig88865@crybio.com"/>
    <s v="MYIB_ASSISTANT"/>
    <m/>
    <m/>
    <m/>
    <m/>
    <m/>
    <m/>
    <m/>
    <m/>
    <s v="Management Janji"/>
    <s v="2026-09-09 08:00:00 | Nama PIC : Bp Rosid No HP : 085604884045 No Alt : - M Janji : 09 Sept 2026 Jam Pasang : Pagi / Siang Note : hubungi pelanggan jika ingin kelokasi"/>
    <s v="FCC"/>
    <d v="2026-08-09T12:09:52"/>
    <d v="2026-09-09T08:00:00"/>
    <m/>
    <s v="PS"/>
    <s v="BONDOWOSO"/>
    <s v="NO ADDON"/>
    <n v="20260909"/>
    <s v="Completed"/>
    <s v="HSI Bisnis Bundling Phone PSB 70% - Free 800 Menit Promo - 300 Mbps"/>
    <s v="INDIBIZ"/>
    <m/>
    <m/>
    <d v="2026-09-09T08:00:00"/>
    <s v="2026-09-09 08:00:00 | Nama PIC : Bp Rosid No HP : 085604884045 No Alt : - M Janji : 09 Sept 2026 Jam Pasang : Pagi / Siang Note : hubungi pelanggan jika ingin kelokasi"/>
    <n v="2026"/>
    <n v="9"/>
    <n v="9"/>
    <d v="2026-09-09T00:00:00"/>
    <n v="-0.33333333333575865"/>
    <x v="1"/>
    <x v="7"/>
  </r>
  <r>
    <n v="562"/>
    <n v="1002576789"/>
    <n v="3"/>
    <x v="5"/>
    <n v="4"/>
    <s v="PEKALONGAN"/>
    <s v="PEKALONGAN"/>
    <s v="KDW"/>
    <s v="REG"/>
    <s v="AO"/>
    <s v="NEW SALES"/>
    <s v="1P INET"/>
    <s v="Completed (PS)"/>
    <s v="RBS-Regional 3"/>
    <d v="2026-09-08T11:59:57"/>
    <d v="2026-09-09T15:18:38"/>
    <n v="69386007"/>
    <m/>
    <n v="146285103946"/>
    <s v="Rumah Kost EMPAT SAUDARA"/>
    <s v="ODP-KDW-FA/005 FA/D01/005.01"/>
    <s v="WO063827108"/>
    <m/>
    <m/>
    <m/>
    <n v="109.651756605003"/>
    <n v="-6.9673434475462903"/>
    <s v="|MN02342|MYIA-002082310839/POI/Akhmad Imanullah /087701503551/klslkdw01@gmail.com"/>
    <s v="MYIB_ASSISTANT"/>
    <m/>
    <m/>
    <m/>
    <m/>
    <m/>
    <m/>
    <m/>
    <m/>
    <s v="Management Janji"/>
    <s v="2026-09-09 08:00:00 | Nama : bapa ahmad No HP : 087701503551 No Alternatif : M Janji : 09/09/2026 Jam Pasang : Pagi NoteÃ‚Â :  Hubungi terlebih dahulu sebelum ke lokasi "/>
    <s v="FCC"/>
    <d v="2026-08-09T12:09:52"/>
    <d v="2026-09-09T08:00:00"/>
    <m/>
    <s v="PS"/>
    <s v="KAJEN"/>
    <s v="NO ADDON"/>
    <n v="20260909"/>
    <s v="Completed"/>
    <s v="HSI Bisnis Promo HUT RI PSB 70% - 50 Mbps"/>
    <s v="INDIBIZ"/>
    <m/>
    <m/>
    <d v="2026-09-09T08:00:00"/>
    <s v="2026-09-09 08:00:00 | Nama : bapa ahmad No HP : 087701503551 No Alternatif : M Janji : 09/09/2026 Jam Pasang : Pagi NoteÃ‚Â :  Hubungi terlebih dahulu sebelum ke lokasi "/>
    <n v="2026"/>
    <n v="9"/>
    <n v="9"/>
    <d v="2026-09-09T00:00:00"/>
    <n v="-0.33333333333575865"/>
    <x v="1"/>
    <x v="0"/>
  </r>
  <r>
    <n v="563"/>
    <n v="1002577793"/>
    <n v="3"/>
    <x v="2"/>
    <n v="5"/>
    <s v="KEDIRI"/>
    <s v="KEDIRI"/>
    <s v="MJT"/>
    <s v="REG"/>
    <s v="AO"/>
    <s v="NEW SALES"/>
    <s v="1P INET"/>
    <s v="Completed (PS)"/>
    <s v="RBS-Regional 3"/>
    <d v="2026-09-08T19:20:56"/>
    <d v="2026-09-09T12:06:46"/>
    <n v="69386440"/>
    <m/>
    <n v="152640225991"/>
    <s v="Devien Online shope"/>
    <s v="ODP-MJT-FA/95"/>
    <s v="WO063871598"/>
    <m/>
    <m/>
    <m/>
    <n v="111.916149146854"/>
    <n v="-7.7482681630719297"/>
    <s v="MD|MYDB-20260908268317|DC20002/MC20039|Devien Online shope|085111335199"/>
    <s v="MYDIGIBIZPARTNER"/>
    <m/>
    <m/>
    <m/>
    <m/>
    <m/>
    <m/>
    <m/>
    <m/>
    <s v="Management Janji"/>
    <s v="2026-09-10 08:00:00 | Tanggal Pemasangan : 10 September 2026 Jam Pemasangan : 08:00 15:00 Info Tambahan : Hubungi pelanggan dulu sebelum ke lokasi terimakasih"/>
    <s v="FCC"/>
    <d v="2026-08-09T19:25:34"/>
    <d v="2026-09-10T08:00:00"/>
    <m/>
    <s v="PS"/>
    <s v="NGADILUWIH"/>
    <s v="NO ADDON"/>
    <n v="20260909"/>
    <s v="Completed"/>
    <s v="HSI Bisnis Promo HUT RI PSB 70% - 100 Mbps Dual Band"/>
    <s v="INDIBIZ"/>
    <m/>
    <m/>
    <d v="2026-09-10T08:00:00"/>
    <s v="2026-09-10 08:00:00 | Tanggal Pemasangan : 10 September 2026 Jam Pemasangan : 08:00 15:00 Info Tambahan : Hubungi pelanggan dulu sebelum ke lokasi terimakasih"/>
    <n v="2026"/>
    <n v="9"/>
    <n v="9"/>
    <d v="2026-09-09T00:00:00"/>
    <n v="-1.3333333333357587"/>
    <x v="1"/>
    <x v="12"/>
  </r>
  <r>
    <n v="564"/>
    <n v="1002577639"/>
    <n v="3"/>
    <x v="3"/>
    <n v="4"/>
    <s v="MAGELANG"/>
    <s v="TEMANGGUNG"/>
    <s v="PRN"/>
    <s v="REG"/>
    <s v="AO"/>
    <s v="NEW SALES"/>
    <s v="1P INET"/>
    <s v="Completed (PS)"/>
    <s v="RBS-Regional 3"/>
    <d v="2026-09-08T16:50:56"/>
    <d v="2026-09-09T15:13:27"/>
    <n v="69386379"/>
    <m/>
    <n v="141149112972"/>
    <s v="Alfa Bengkel Mobil"/>
    <s v="ODP-PRN-FAG/040 FAG/D03/040.01"/>
    <s v="WO063861511"/>
    <m/>
    <m/>
    <m/>
    <n v="110.05742600000001"/>
    <n v="-7.2035910000000003"/>
    <s v="|MN02816|MYIA-054864450285/POI/Hafiz Prayogi/08988092201/hafizprayogi57@gmail.com"/>
    <s v="MYIB_ASSISTANT"/>
    <m/>
    <m/>
    <m/>
    <m/>
    <m/>
    <m/>
    <m/>
    <m/>
    <s v="Management Janji"/>
    <s v="2026-09-09 15:00:00 | Tanggal pemasangan : 09/09/2026 Jam pemasangan : 08.00 - 12.00 Info Tambahan : Hubungi pelanggan dulu sebelum ke Lokai terima kasih."/>
    <s v="FCC"/>
    <d v="2026-08-09T16:54:57"/>
    <d v="2026-09-09T15:00:00"/>
    <m/>
    <s v="PS"/>
    <s v="PARAKAN"/>
    <s v="NO ADDON"/>
    <n v="20260909"/>
    <s v="Completed"/>
    <s v="HSI Bisnis Promo HUT RI PSB 70% - 50 Mbps"/>
    <s v="INDIBIZ"/>
    <m/>
    <m/>
    <d v="2026-09-09T15:00:00"/>
    <s v="2026-09-09 15:00:00 | Tanggal pemasangan : 09/09/2026 Jam pemasangan : 08.00 - 12.00 Info Tambahan : Hubungi pelanggan dulu sebelum ke Lokai terima kasih."/>
    <n v="2026"/>
    <n v="9"/>
    <n v="9"/>
    <d v="2026-09-09T00:00:00"/>
    <n v="-0.625"/>
    <x v="1"/>
    <x v="0"/>
  </r>
  <r>
    <n v="565"/>
    <n v="1002577558"/>
    <n v="3"/>
    <x v="7"/>
    <n v="5"/>
    <s v="MATARAM"/>
    <s v="LOMBOK BARAT TENGAH"/>
    <s v="PRY"/>
    <s v="REG"/>
    <s v="AO"/>
    <s v="NEW SALES"/>
    <m/>
    <s v="Completed (PS)"/>
    <s v="RBS-Regional 3"/>
    <d v="2026-09-08T16:25:38"/>
    <d v="2026-09-08T19:59:27"/>
    <n v="69385447"/>
    <m/>
    <n v="172603791355"/>
    <s v="UD HOEDHA COMPUTER"/>
    <s v="ODP-PYA-FAN/66"/>
    <s v="WO063859587"/>
    <m/>
    <m/>
    <m/>
    <n v="116.3199087"/>
    <n v="-8.5877320000000008"/>
    <s v="MD|MYDB-20260907268187|SC00001/MC00046|UD HOEDHA COMPUTER|082341681244"/>
    <s v="MYDIGIBIZPARTNER"/>
    <m/>
    <m/>
    <m/>
    <m/>
    <m/>
    <m/>
    <m/>
    <m/>
    <s v="Management Janji"/>
    <s v="2026-09-08 15:00:00 | Nama : BAPA HUDA  No HP : 082341681244  No Alternatif : 081803310007  M Janji : 08/09/2026  Jam Pasang : Pagi  NoteÃ‚Â :  Hubungi terlebih dahulu sebelum ke lokasi"/>
    <s v="FCC"/>
    <d v="2026-08-09T16:39:56"/>
    <m/>
    <m/>
    <s v="PS"/>
    <s v="LOMBOK TENGAH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8 15:00:00 | Nama : BAPA HUDA  No HP : 082341681244  No Alternatif : 081803310007  M Janji : 08/09/2026  Jam Pasang : Pagi  NoteÃ‚Â :  Hubungi terlebih dahulu sebelum ke lokasi"/>
    <n v="2026"/>
    <n v="9"/>
    <n v="8"/>
    <d v="2026-09-08T00:00:00"/>
    <n v="-0.29166666666424135"/>
    <x v="1"/>
    <x v="20"/>
  </r>
  <r>
    <n v="566"/>
    <n v="1002577223"/>
    <n v="3"/>
    <x v="1"/>
    <n v="5"/>
    <s v="PASURUAN"/>
    <s v="LUMAJANG"/>
    <s v="LMJ"/>
    <s v="REG"/>
    <s v="AO"/>
    <s v="NEW SALES"/>
    <s v="1P INET"/>
    <s v="Completed (PS)"/>
    <s v="RBS-Regional 3"/>
    <d v="2026-09-08T14:44:56"/>
    <d v="2026-09-09T14:46:22"/>
    <n v="69386221"/>
    <m/>
    <n v="152504261597"/>
    <s v="PT freedom success"/>
    <s v="ODP-LMJ-FX/12 FX/D02/12.02"/>
    <s v="WO063845525"/>
    <m/>
    <m/>
    <m/>
    <n v="113.23885260156899"/>
    <n v="-8.1859722461130708"/>
    <s v="|MC30211|MYIA-079104893879/POI/hendro/085233234395/freedomsuccesnetwork@gmail.com"/>
    <s v="MYIB_ASSISTANT"/>
    <m/>
    <m/>
    <m/>
    <m/>
    <m/>
    <m/>
    <m/>
    <m/>
    <s v="Management Janji"/>
    <s v="2026-09-09 11:00:00 | Nama PIC : Hendro No HP : 085233234395 Alt :  M Janji : 09/09/2026 Jam Pasang : 08.00 - 13:00  NoteÃ‚Â :  hubungi terlebih dahulu sebelum kelokasi"/>
    <s v="FCC"/>
    <d v="2026-08-09T14:55:21"/>
    <d v="2026-09-09T11:00:00"/>
    <m/>
    <s v="PS"/>
    <s v="LUMAJANG"/>
    <s v="NO ADDON"/>
    <n v="20260909"/>
    <s v="Completed"/>
    <s v="HSI Bisnis Promo HUT RI PSB 70% - 300 Mbps"/>
    <s v="INDIBIZ"/>
    <m/>
    <m/>
    <d v="2026-09-09T11:00:00"/>
    <s v="2026-09-09 11:00:00 | Nama PIC : Hendro No HP : 085233234395 Alt :  M Janji : 09/09/2026 Jam Pasang : 08.00 - 13:00  NoteÃ‚Â :  hubungi terlebih dahulu sebelum kelokasi"/>
    <n v="2026"/>
    <n v="9"/>
    <n v="9"/>
    <d v="2026-09-09T00:00:00"/>
    <n v="-0.45833333333575865"/>
    <x v="1"/>
    <x v="27"/>
  </r>
  <r>
    <n v="567"/>
    <n v="1002577234"/>
    <n v="3"/>
    <x v="7"/>
    <n v="5"/>
    <s v="MATARAM"/>
    <s v="LOMBOK TIMUR UTARA"/>
    <s v="MBG"/>
    <s v="REG"/>
    <s v="AO"/>
    <s v="NEW SALES"/>
    <m/>
    <s v="Completed (PS)"/>
    <s v="RBS-Regional 3"/>
    <d v="2026-09-08T14:48:37"/>
    <d v="2026-09-09T16:56:12"/>
    <n v="69384440"/>
    <m/>
    <n v="172620205090"/>
    <s v="kedai hernawati"/>
    <s v="ODP-MBG-FAC/103"/>
    <s v="WO063846326"/>
    <m/>
    <m/>
    <m/>
    <n v="116.4116853"/>
    <n v="-8.6404057000000005"/>
    <s v="|MN00915|MYIA-056378138807/POI/baiq hernawati/081917703993/ochalinafrans@gmail.com"/>
    <s v="Sales Profesional"/>
    <m/>
    <m/>
    <m/>
    <m/>
    <m/>
    <m/>
    <m/>
    <m/>
    <s v="Management Janji"/>
    <s v="2026-09-06 13:00:00 | Tanggal pemasangan : 06 SEPTEMBER JULI 2026  Jam pemasangan : pagi/siang  Info Tambahan : Hubungi pelanggan dulu sebelum ke lokasi  terima kasih"/>
    <s v="FCC"/>
    <d v="2026-08-09T14:55:21"/>
    <m/>
    <m/>
    <s v="PS"/>
    <s v="LOMBOK TIMUR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6 13:00:00 | Tanggal pemasangan : 06 SEPTEMBER JULI 2026  Jam pemasangan : pagi/siang  Info Tambahan : Hubungi pelanggan dulu sebelum ke lokasi  terima kasih"/>
    <n v="2026"/>
    <n v="9"/>
    <n v="9"/>
    <d v="2026-09-09T00:00:00"/>
    <n v="0.70833333333575865"/>
    <x v="1"/>
    <x v="20"/>
  </r>
  <r>
    <n v="568"/>
    <n v="1002577262"/>
    <n v="3"/>
    <x v="6"/>
    <n v="5"/>
    <s v="SBY UTARA"/>
    <s v="GRESIK"/>
    <s v="CRM"/>
    <s v="REG"/>
    <s v="AO"/>
    <s v="NEW SALES"/>
    <s v="1P INET"/>
    <s v="Completed (PS)"/>
    <s v="RBS-Regional 3"/>
    <d v="2026-09-08T14:53:56"/>
    <d v="2026-09-09T17:45:58"/>
    <n v="69386232"/>
    <m/>
    <n v="152446246378"/>
    <s v="WARKOP CR 1 CERME"/>
    <s v="ODP-CRM-FE/93 FE/D07/93.01"/>
    <s v="WO063846356"/>
    <m/>
    <m/>
    <m/>
    <n v="112.54818186163899"/>
    <n v="-7.2248648706058303"/>
    <s v="MD|MYDB-20260908268279|DN00001/MN00018|WARKOP CR 1 CERME|082211975654"/>
    <s v="MYDIGIBIZPARTNER"/>
    <m/>
    <m/>
    <m/>
    <m/>
    <m/>
    <m/>
    <m/>
    <m/>
    <s v="Management Janji"/>
    <s v="2026-09-11 08:00:00 | Tanggal : 9 September 2026 Jam : pagi siang Hubungi pelanggan sebelum ke lokasi  "/>
    <s v="FCC"/>
    <d v="2026-08-09T14:55:21"/>
    <d v="2026-09-11T08:00:00"/>
    <m/>
    <s v="PS"/>
    <s v="NON-HERO GRESIK"/>
    <s v="NO ADDON"/>
    <n v="20260909"/>
    <s v="Completed"/>
    <s v="HSI Bisnis Promo HUT RI PSB 70% - 75 Mbps"/>
    <s v="INDIBIZ"/>
    <m/>
    <m/>
    <d v="2026-09-11T08:00:00"/>
    <s v="2026-09-11 08:00:00 | Tanggal : 9 September 2026 Jam : pagi siang Hubungi pelanggan sebelum ke lokasi  "/>
    <n v="2026"/>
    <n v="9"/>
    <n v="9"/>
    <d v="2026-09-09T00:00:00"/>
    <n v="-2.3333333333357587"/>
    <x v="1"/>
    <x v="23"/>
  </r>
  <r>
    <n v="569"/>
    <n v="1002577646"/>
    <n v="3"/>
    <x v="5"/>
    <n v="4"/>
    <s v="SEMARANG"/>
    <s v="INNER - SEMARANG JATENG UTARA"/>
    <s v="JHR"/>
    <s v="REG"/>
    <s v="AO"/>
    <s v="NEW SALES"/>
    <s v="1P INET"/>
    <s v="Completed (PS)"/>
    <s v="RBS-Regional 3"/>
    <d v="2026-09-08T16:53:58"/>
    <d v="2026-09-09T16:49:02"/>
    <n v="69386382"/>
    <m/>
    <n v="142406122874"/>
    <s v="GULA GARAM BAWAH"/>
    <s v="ODP-JHR-FCP/018 FCP/D02/13.018"/>
    <s v="WO063861762"/>
    <m/>
    <m/>
    <m/>
    <n v="110.4055503"/>
    <n v="-6.9829996999999997"/>
    <s v="MD|MYDB-20260908268290|DN00001/MN02296|GULA GARAM BAWAH|088226894887"/>
    <s v="MYDIGIBIZPARTNER"/>
    <m/>
    <m/>
    <m/>
    <m/>
    <m/>
    <m/>
    <m/>
    <m/>
    <s v="Management Janji"/>
    <s v="2026-09-09 15:00:00 | Nama PIC : IBU safira No HP : 088226894887 Alt :  M Janji : (RABU/9/SEPTEMBER/2026) jam Pasang : 09:00 Note : hubungi pelanggan jika ingin kelokasi"/>
    <s v="FCC"/>
    <d v="2026-08-09T16:54:57"/>
    <d v="2026-09-09T15:00:00"/>
    <m/>
    <s v="PS"/>
    <s v="JOHAR"/>
    <s v="NO ADDON"/>
    <n v="20260909"/>
    <s v="Completed"/>
    <s v="HSI Bisnis Basic Promo HUT RI PSB 70% - 75 Mbps"/>
    <s v="INDIBIZ"/>
    <m/>
    <m/>
    <d v="2026-09-09T15:00:00"/>
    <s v="2026-09-09 15:00:00 | Nama PIC : IBU safira No HP : 088226894887 Alt :  M Janji : (RABU/9/SEPTEMBER/2026) jam Pasang : 09:00 Note : hubungi pelanggan jika ingin kelokasi"/>
    <n v="2026"/>
    <n v="9"/>
    <n v="9"/>
    <d v="2026-09-09T00:00:00"/>
    <n v="-0.625"/>
    <x v="1"/>
    <x v="0"/>
  </r>
  <r>
    <n v="570"/>
    <n v="1002576684"/>
    <n v="3"/>
    <x v="6"/>
    <n v="5"/>
    <s v="MADURA"/>
    <s v="PAMEKASAN"/>
    <s v="PME"/>
    <s v="REG"/>
    <s v="AO"/>
    <s v="NEW SALES"/>
    <s v="1P INET"/>
    <s v="Completed (PS)"/>
    <s v="RBS-Regional 3"/>
    <d v="2026-09-08T11:23:57"/>
    <d v="2026-09-09T14:41:12"/>
    <n v="69385952"/>
    <m/>
    <n v="152426928687"/>
    <s v="TOKO FID_YA"/>
    <s v="ODP-PME-FM/15 FM/D02/15.01"/>
    <s v="WO063823520"/>
    <m/>
    <m/>
    <m/>
    <n v="113.4991654"/>
    <n v="-7.1190151999999998"/>
    <s v="MD|MYDB-20260908268272|DN00001/MN00558|TOKO FID_YA|087773592755"/>
    <s v="MYDIGIBIZPARTNER"/>
    <m/>
    <m/>
    <m/>
    <m/>
    <m/>
    <m/>
    <m/>
    <m/>
    <s v="Management Janji"/>
    <s v="2026-09-09 08:00:00 | Nama PIC : Fauzan  No HP : 087773592755 Alt :  M Janji : 09/09/2026 Jam Pasang : 08.00 - 13:00  NoteÃ‚Â :  hubungi terlebih dahulu sebelum kelokasi"/>
    <s v="FCC"/>
    <d v="2026-08-09T11:25:22"/>
    <d v="2026-09-09T08:00:00"/>
    <m/>
    <s v="PS"/>
    <s v="PAMEKASAN"/>
    <s v="NETMONK"/>
    <n v="20260909"/>
    <s v="Completed"/>
    <s v="HSI Bisnis Bundling Netmonk PSB 70% Promo - 75 Mbps"/>
    <s v="INDIBIZ"/>
    <m/>
    <m/>
    <d v="2026-09-09T08:00:00"/>
    <s v="2026-09-09 08:00:00 | Nama PIC : Fauzan  No HP : 087773592755 Alt :  M Janji : 09/09/2026 Jam Pasang : 08.00 - 13:00  NoteÃ‚Â :  hubungi terlebih dahulu sebelum kelokasi"/>
    <n v="2026"/>
    <n v="9"/>
    <n v="9"/>
    <d v="2026-09-09T00:00:00"/>
    <n v="-0.33333333333575865"/>
    <x v="1"/>
    <x v="10"/>
  </r>
  <r>
    <n v="571"/>
    <n v="1002577538"/>
    <n v="3"/>
    <x v="6"/>
    <n v="5"/>
    <s v="MADURA"/>
    <s v="BANGKALAN"/>
    <s v="BKL"/>
    <s v="REG"/>
    <s v="AO"/>
    <s v="NEW SALES"/>
    <s v="1P INET"/>
    <s v="Completed (PS)"/>
    <s v="RBS-Regional 3"/>
    <d v="2026-09-08T16:17:57"/>
    <d v="2026-09-09T13:40:21"/>
    <n v="69386346"/>
    <m/>
    <n v="152435910352"/>
    <s v="PERPUSTAKAAN SDN JADDIH 5"/>
    <s v="ODP-BKL-FED/05 FED/D01/05.01"/>
    <s v="WO063857949"/>
    <m/>
    <m/>
    <m/>
    <n v="112.751651355551"/>
    <n v="-7.0923796107894299"/>
    <s v="MD|MYDB-20260908268300|DN00001/MN00802|PERPUSTAKAAN SDN JADDIH 5|087849628233"/>
    <s v="MYDIGIBIZPARTNER"/>
    <m/>
    <m/>
    <m/>
    <m/>
    <m/>
    <m/>
    <m/>
    <m/>
    <s v="Management Janji"/>
    <s v="2026-09-10 08:00:00 | Nama : bapak suber No HP : 087849628233 No Alternatif : 08123454221 M Janji : 09/09/2026 Jam Pasang : Pagi NoteÃ‚Â :  Hubungi terlebih dahulu sebelum ke lokasi "/>
    <s v="FCC"/>
    <d v="2026-08-09T16:25:28"/>
    <d v="2026-09-10T08:00:00"/>
    <m/>
    <s v="PS"/>
    <s v="X"/>
    <s v="NETMONK"/>
    <n v="20260909"/>
    <s v="Completed"/>
    <s v="HSI Bisnis Bundling Netmonk Promo H2 2026 PSB 70% - 150 Mbps"/>
    <s v="INDIBIZ"/>
    <m/>
    <m/>
    <d v="2026-09-10T08:00:00"/>
    <s v="2026-09-10 08:00:00 | Nama : bapak suber No HP : 087849628233 No Alternatif : 08123454221 M Janji : 09/09/2026 Jam Pasang : Pagi NoteÃ‚Â :  Hubungi terlebih dahulu sebelum ke lokasi "/>
    <n v="2026"/>
    <n v="9"/>
    <n v="9"/>
    <d v="2026-09-09T00:00:00"/>
    <n v="-1.3333333333357587"/>
    <x v="1"/>
    <x v="10"/>
  </r>
  <r>
    <n v="572"/>
    <n v="1002577539"/>
    <n v="3"/>
    <x v="3"/>
    <n v="4"/>
    <s v="YOGYAKARTA"/>
    <s v="GUNUNG KIDUL"/>
    <s v="WNS"/>
    <s v="REG"/>
    <s v="AO"/>
    <s v="NEW SALES"/>
    <s v="1P INET"/>
    <s v="Completed (PS)"/>
    <s v="RBS-Regional 3"/>
    <d v="2026-09-08T16:17:57"/>
    <d v="2026-09-09T12:23:19"/>
    <n v="69386366"/>
    <m/>
    <n v="143135115219"/>
    <s v="UPT PUSKESMAS KARANGMOJO I"/>
    <s v="ODP-WNS-FD/008 FD/D01/008.01"/>
    <s v="WO063858093"/>
    <m/>
    <m/>
    <m/>
    <n v="110.668708"/>
    <n v="-7.9516982"/>
    <s v="|MN00277|MYIA-075277337895/POI/Yusan Medhieka Putra/085601184905/medhieka.putra@gmail.com"/>
    <s v="MYIB_ASSISTANT"/>
    <m/>
    <m/>
    <m/>
    <m/>
    <m/>
    <m/>
    <m/>
    <m/>
    <s v="Management Janji"/>
    <s v="2026-09-09 15:00:00 | Nama PIC : bapak yusan No HP : 085601184905 Alt :  M Janji : (RABU/9/SEPTEMBER/2026) jam Pasang : 09:00 Note : hubungi pelanggan jika ingin kelokasi"/>
    <s v="FCC"/>
    <d v="2026-08-09T16:25:28"/>
    <d v="2026-09-09T15:00:00"/>
    <m/>
    <s v="PS"/>
    <s v="WONOSARI"/>
    <s v="NO ADDON"/>
    <n v="20260909"/>
    <s v="Completed"/>
    <s v="HSI Bisnis Promo HUT RI PSB 70% - 100 Mbps"/>
    <s v="INDIBIZ"/>
    <m/>
    <m/>
    <d v="2026-09-09T15:00:00"/>
    <s v="2026-09-09 15:00:00 | Nama PIC : bapak yusan No HP : 085601184905 Alt :  M Janji : (RABU/9/SEPTEMBER/2026) jam Pasang : 09:00 Note : hubungi pelanggan jika ingin kelokasi"/>
    <n v="2026"/>
    <n v="9"/>
    <n v="9"/>
    <d v="2026-09-09T00:00:00"/>
    <n v="-0.625"/>
    <x v="1"/>
    <x v="0"/>
  </r>
  <r>
    <n v="573"/>
    <n v="1002577522"/>
    <n v="3"/>
    <x v="0"/>
    <n v="4"/>
    <s v="SOLO"/>
    <s v="INNER - SOLO JATENG TIMUR"/>
    <s v="MSO"/>
    <s v="REG"/>
    <s v="AO"/>
    <s v="NEW SALES"/>
    <s v="1P INET"/>
    <s v="Completed (PS)"/>
    <s v="RBS-Regional 3"/>
    <d v="2026-09-08T16:11:56"/>
    <d v="2026-09-10T09:54:55"/>
    <n v="69386342"/>
    <m/>
    <n v="142566104279"/>
    <s v="PT. AIDEN ENERGI INDONESIA BARU Site Erablue Sambirejo"/>
    <s v="ODP-MSO-FCB/037 FCB/D05/037.01"/>
    <s v="WO063857266"/>
    <m/>
    <m/>
    <m/>
    <n v="110.80564149999999"/>
    <n v="-7.4641721999999904"/>
    <s v="|MN00458|MYIA-052762497198/POI/Chaidar Syuryo/+6281249549394/billing@next1.co.id"/>
    <s v="MYIB_ASSISTANT"/>
    <m/>
    <m/>
    <m/>
    <m/>
    <m/>
    <m/>
    <m/>
    <m/>
    <s v="Management Janji"/>
    <s v="2026-09-09 15:00:00 | Nama : bapak hasbi No HP : 081249549394 No Alternatif : M Janji : 09/09/2026 Jam Pasang : Pagi NoteÃ‚Â :  Hubungi terlebih dahulu sebelum ke lokasi "/>
    <s v="FCC"/>
    <d v="2026-08-09T16:25:28"/>
    <d v="2026-09-09T15:00:00"/>
    <m/>
    <s v="PS"/>
    <s v="SOLO PALUR"/>
    <s v="NO ADDON"/>
    <n v="20260910"/>
    <s v="Completed"/>
    <s v="HSI Bisnis Promo HUT RI PSB 70% - 50 Mbps"/>
    <s v="INDIBIZ"/>
    <m/>
    <m/>
    <d v="2026-09-09T15:00:00"/>
    <s v="2026-09-09 15:00:00 | Nama : bapak hasbi No HP : 081249549394 No Alternatif : M Janji : 09/09/2026 Jam Pasang : Pagi NoteÃ‚Â :  Hubungi terlebih dahulu sebelum ke lokasi "/>
    <n v="2026"/>
    <n v="9"/>
    <n v="10"/>
    <d v="2026-09-10T00:00:00"/>
    <n v="0.375"/>
    <x v="1"/>
    <x v="0"/>
  </r>
  <r>
    <n v="574"/>
    <n v="1002576669"/>
    <n v="3"/>
    <x v="2"/>
    <n v="5"/>
    <s v="KEDIRI"/>
    <s v="TRENGGALEK"/>
    <s v="TRE"/>
    <s v="REG"/>
    <s v="AO"/>
    <s v="NEW SALES"/>
    <s v="1P INET"/>
    <s v="Completed (PS)"/>
    <s v="RBS-Regional 3"/>
    <d v="2026-09-08T11:20:56"/>
    <d v="2026-09-08T17:58:33"/>
    <n v="69385946"/>
    <m/>
    <n v="152608209197"/>
    <s v="TOKO PAK EKO"/>
    <s v="ODP-TRE-FW/73 FW/D01/73.01"/>
    <s v="WO063823072"/>
    <m/>
    <m/>
    <m/>
    <n v="111.50416319999999"/>
    <n v="-8.3026955999999998"/>
    <s v="|MN00418|MYIA-030877153538/POI/EKO SULISTYO AGUNG/082232316586/satriafu150cc201@gmail.com"/>
    <s v="MYIB_ASSISTANT"/>
    <m/>
    <m/>
    <m/>
    <m/>
    <m/>
    <m/>
    <m/>
    <m/>
    <s v="Management Janji"/>
    <s v="2026-09-09 08:00:00 | Nama PIC : Bp Eko No HP : 082232316586 No Alt : - M Janji : 09 Sept 2026 Jam Pasang : Pagi / Siang Note : hubungi pelanggan jika ingin kelokasi"/>
    <s v="FCC"/>
    <d v="2026-08-09T11:25:22"/>
    <d v="2026-09-09T08:00:00"/>
    <m/>
    <s v="PS"/>
    <s v="TRENGGALEK"/>
    <s v="NETMONK"/>
    <n v="20260908"/>
    <s v="Completed"/>
    <s v="HSI Bisnis Bundling Netmonk Promo H2 2026 PSB 70% - 200 Mbps"/>
    <s v="INDIBIZ"/>
    <m/>
    <m/>
    <d v="2026-09-09T08:00:00"/>
    <s v="2026-09-09 08:00:00 | Nama PIC : Bp Eko No HP : 082232316586 No Alt : - M Janji : 09 Sept 2026 Jam Pasang : Pagi / Siang Note : hubungi pelanggan jika ingin kelokasi"/>
    <n v="2026"/>
    <n v="9"/>
    <n v="8"/>
    <d v="2026-09-08T00:00:00"/>
    <n v="-1.3333333333357587"/>
    <x v="1"/>
    <x v="2"/>
  </r>
  <r>
    <n v="575"/>
    <n v="1002576487"/>
    <n v="3"/>
    <x v="3"/>
    <n v="4"/>
    <s v="YOGYAKARTA"/>
    <s v="GUNUNG KIDUL"/>
    <s v="WNS"/>
    <s v="REG"/>
    <s v="AO"/>
    <s v="NEW SALES"/>
    <s v="1P INET"/>
    <s v="Completed (PS)"/>
    <s v="RBS-Regional 3"/>
    <d v="2026-09-08T10:29:57"/>
    <d v="2026-09-09T14:46:23"/>
    <n v="69385868"/>
    <m/>
    <n v="143135115058"/>
    <s v="Apotek Nuza Farma"/>
    <s v="ODP-WNS-FBM/064 FBM/D01/064.01"/>
    <s v="WO063817054"/>
    <m/>
    <m/>
    <m/>
    <n v="110.7423474"/>
    <n v="-8.0193338000000001"/>
    <s v="|MC80006|MYIA-061353373163/POI/Septanto Endro Edi Nugroho/08175464830/nalendra.nugraha86@gmail.com"/>
    <s v="MYIB_ASSISTANT"/>
    <m/>
    <m/>
    <m/>
    <m/>
    <m/>
    <m/>
    <m/>
    <m/>
    <s v="Management Janji"/>
    <s v="2026-09-09 08:00:00 | Nama PIC : bapak septanto No HP : 08175464830 Alt :  M Janji : (RABU/9/SEPTEMBER/2026) jam Pasang : 09:00 Note : hubungi pelanggan jika ingin kelokasi"/>
    <s v="FCC"/>
    <d v="2026-08-09T10:39:53"/>
    <d v="2026-09-09T08:00:00"/>
    <m/>
    <s v="PS"/>
    <s v="WONOSARI"/>
    <s v="NO ADDON"/>
    <n v="20260909"/>
    <s v="Completed"/>
    <s v="HSI Bisnis PSB 70% - 200 Mbps"/>
    <s v="INDIBIZ"/>
    <m/>
    <m/>
    <d v="2026-09-09T08:00:00"/>
    <s v="2026-09-09 08:00:00 | Nama PIC : bapak septanto No HP : 08175464830 Alt :  M Janji : (RABU/9/SEPTEMBER/2026) jam Pasang : 09:00 Note : hubungi pelanggan jika ingin kelokasi"/>
    <n v="2026"/>
    <n v="9"/>
    <n v="9"/>
    <d v="2026-09-09T00:00:00"/>
    <n v="-0.33333333333575865"/>
    <x v="1"/>
    <x v="0"/>
  </r>
  <r>
    <n v="576"/>
    <n v="1002576486"/>
    <n v="3"/>
    <x v="0"/>
    <n v="4"/>
    <s v="SOLO"/>
    <s v="BOYOLALI"/>
    <s v="BYL"/>
    <s v="REG"/>
    <s v="AO"/>
    <s v="NEW SALES"/>
    <m/>
    <s v="Completed (PS)"/>
    <s v="RBS-Regional 3"/>
    <d v="2026-09-08T10:30:55"/>
    <d v="2026-09-08T21:28:39"/>
    <n v="69385870"/>
    <m/>
    <n v="141553109698"/>
    <s v="SMK Muhammadiyah 1 Boyolali"/>
    <s v="ODP-BYL-FNK/036"/>
    <s v="WO063827734"/>
    <m/>
    <m/>
    <m/>
    <n v="110.69518815726001"/>
    <n v="-7.4854521759417496"/>
    <s v="|MC60143|/Wiyoga Nata Saputra /082328305913/smkmuhammadiyah1boyolali@gmail.com/ PSB  1S INET ONLY BISNIS WINBACK 2.0 150mbps ABODEMEN 620.000 PLUS PPN/ TTPN PANDU"/>
    <s v="Sales Force DBS"/>
    <m/>
    <m/>
    <m/>
    <m/>
    <m/>
    <m/>
    <m/>
    <m/>
    <s v="Management Janji"/>
    <s v="2026-09-09 11:00:00|Tanggal Pemasangan : 09 September 2026 Jam Pemasangan : 08:00 15:00 Info Tambahan : Hubungi pelanggan dulu sebelum ke lokasi terimakasih|40010577|MYDITA"/>
    <s v="FCC"/>
    <d v="2026-08-09T10:39:53"/>
    <d v="2026-09-09T11:00:00"/>
    <m/>
    <s v="PS"/>
    <s v="BOYOLALI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Tanggal Pemasangan : 09 September 2026 Jam Pemasangan : 08:00 15:00 Info Tambahan : Hubungi pelanggan dulu sebelum ke lokasi terimakasih|40010577|MYDITA"/>
    <n v="2026"/>
    <n v="9"/>
    <n v="8"/>
    <d v="2026-09-08T00:00:00"/>
    <n v="-1.4583333333357587"/>
    <x v="1"/>
    <x v="0"/>
  </r>
  <r>
    <n v="577"/>
    <n v="1002576624"/>
    <n v="3"/>
    <x v="2"/>
    <n v="5"/>
    <s v="MADIUN"/>
    <s v="BOJONEGORO"/>
    <s v="PAD"/>
    <s v="REG"/>
    <s v="AO"/>
    <s v="NEW SALES"/>
    <s v="1P INET"/>
    <s v="Completed (PS)"/>
    <s v="RBS-Regional 3"/>
    <d v="2026-09-08T11:08:57"/>
    <d v="2026-09-08T20:31:52"/>
    <n v="69385921"/>
    <m/>
    <n v="152644206771"/>
    <s v="Toko Eliana Jaya"/>
    <s v="ODP-PAZ-FC/62"/>
    <s v="WO063821681"/>
    <m/>
    <m/>
    <m/>
    <n v="111.613076492467"/>
    <n v="-7.1623855401006598"/>
    <s v="|MN00271|MYIA-088723153201/POI/Eliana/085784781117/waras44444@gmail.com"/>
    <s v="MYIB_ASSISTANT"/>
    <m/>
    <m/>
    <m/>
    <m/>
    <m/>
    <m/>
    <m/>
    <m/>
    <s v="Management Janji"/>
    <s v="2026-09-09 11:00:00 | Nama : BAPAK WARAS No HP : 085784781117 No Alternatif : M Janji : 09/09/2026 Jam Pasang : Pagi NoteÃ‚Â :  Hubungi terlebih dahulu sebelum ke lokasi "/>
    <s v="FCC"/>
    <d v="2026-08-09T11:10:23"/>
    <d v="2026-09-09T11:00:00"/>
    <m/>
    <s v="PS"/>
    <s v="PADANGAN"/>
    <s v="NO ADDON"/>
    <n v="20260908"/>
    <s v="Completed"/>
    <s v="HSI Bisnis Promo HUT RI PSB 70% - 300 Mbps"/>
    <s v="INDIBIZ"/>
    <m/>
    <m/>
    <d v="2026-09-09T11:00:00"/>
    <s v="2026-09-09 11:00:00 | Nama : BAPAK WARAS No HP : 085784781117 No Alternatif : M Janji : 09/09/2026 Jam Pasang : Pagi NoteÃ‚Â :  Hubungi terlebih dahulu sebelum ke lokasi "/>
    <n v="2026"/>
    <n v="9"/>
    <n v="8"/>
    <d v="2026-09-08T00:00:00"/>
    <n v="-1.4583333333357587"/>
    <x v="1"/>
    <x v="11"/>
  </r>
  <r>
    <n v="578"/>
    <n v="1002576478"/>
    <n v="3"/>
    <x v="1"/>
    <n v="5"/>
    <s v="PASURUAN"/>
    <s v="LUMAJANG"/>
    <s v="LMJ"/>
    <s v="REG"/>
    <s v="AO"/>
    <s v="NEW SALES"/>
    <m/>
    <s v="Completed (PS)"/>
    <s v="RBS-Regional 3"/>
    <d v="2026-09-08T10:28:39"/>
    <d v="2026-09-08T18:37:46"/>
    <n v="69385869"/>
    <m/>
    <n v="152504261590"/>
    <s v="PT BERLIAN NUTRISI INDONESIA"/>
    <s v="ODP-LMJ-FL/61"/>
    <s v="WO063827628"/>
    <m/>
    <m/>
    <m/>
    <n v="113.2368804"/>
    <n v="-8.0778768999999997"/>
    <s v="|MN02178|/PT BERLIAN NUTRISI INDONESIA/WINBACK 2.0 HSI B2B (1:1) 100MBPS 535RB PSB DISC 70%//fuadmokhamad@gmail.com/MOKHAMAD FUAD ALI/85232936509"/>
    <s v="Sales Force DBS"/>
    <m/>
    <m/>
    <m/>
    <m/>
    <m/>
    <m/>
    <m/>
    <m/>
    <s v="Management Janji"/>
    <s v="2026-09-09 11:00:00|Nama PIC:  bp fuad No HP: 085232936509 Alt: Tanggal: 9/9/2026 Jam Pasang: Pagi Note: Hubungi sebelum ke lokasi, terimakasih. |40931149|MYDITA"/>
    <s v="FCC"/>
    <d v="2026-08-09T10:39:53"/>
    <d v="2026-09-09T11:00:00"/>
    <m/>
    <s v="PS"/>
    <s v="LUMAJANG"/>
    <s v="NO ADDON"/>
    <n v="202609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11:00:00"/>
    <s v="2026-09-09 11:00:00|Nama PIC:  bp fuad No HP: 085232936509 Alt: Tanggal: 9/9/2026 Jam Pasang: Pagi Note: Hubungi sebelum ke lokasi, terimakasih. |40931149|MYDITA"/>
    <n v="2026"/>
    <n v="9"/>
    <n v="8"/>
    <d v="2026-09-08T00:00:00"/>
    <n v="-1.4583333333357587"/>
    <x v="1"/>
    <x v="27"/>
  </r>
  <r>
    <n v="579"/>
    <n v="1002575856"/>
    <n v="3"/>
    <x v="6"/>
    <n v="5"/>
    <s v="SBY SELATAN"/>
    <s v="MANYAR"/>
    <s v="MYR"/>
    <s v="REG"/>
    <s v="AO"/>
    <s v="NEW SALES"/>
    <s v="1P INET"/>
    <s v="Completed (PS)"/>
    <s v="RBS-Regional 3"/>
    <d v="2026-09-07T17:08:56"/>
    <d v="2026-09-08T13:36:42"/>
    <n v="69385575"/>
    <m/>
    <n v="152303246225"/>
    <s v="SMA IT AL USWAH SURABAYA"/>
    <s v="ODP-MYR-FVX/13 FVX/D02/13.01"/>
    <s v="WO063782770"/>
    <m/>
    <m/>
    <m/>
    <n v="112.7922916"/>
    <n v="-7.3067650000000004"/>
    <s v="MD|MYDB-20260907268228|DN00001/MN00443|SMA IT AL USWAH SURABAYA|085338381749"/>
    <s v="MYDIGIBIZPARTNER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07-09T17:10:26"/>
    <d v="2026-09-12T08:00:00"/>
    <m/>
    <s v="PS"/>
    <s v="MANYAR"/>
    <s v="OCA"/>
    <n v="20260908"/>
    <s v="Completed"/>
    <s v="HSI Bisnis Bundling OCA Breach Checker Promo H2 2026 PSB 70% - 300 Mbps"/>
    <s v="INDIBIZ"/>
    <m/>
    <m/>
    <d v="2026-09-12T08:00:00"/>
    <s v="2026-09-12 08:00:00 | Tanggal Pemasangan : 12 September 2026 Jam Pemasangan : 08:00 15:00 Info Tambahan : Hubungi pelanggan dulu sebelum ke lokasi terimakasih"/>
    <n v="2026"/>
    <n v="9"/>
    <n v="8"/>
    <d v="2026-09-08T00:00:00"/>
    <n v="-4.3333333333357587"/>
    <x v="1"/>
    <x v="8"/>
  </r>
  <r>
    <n v="580"/>
    <n v="1002575817"/>
    <n v="3"/>
    <x v="6"/>
    <n v="5"/>
    <s v="SBY SELATAN"/>
    <s v="MANYAR"/>
    <s v="GBG"/>
    <s v="REG"/>
    <s v="AO"/>
    <s v="NEW SALES"/>
    <m/>
    <s v="Completed (PS)"/>
    <s v="RBS-Regional 3"/>
    <d v="2026-09-07T16:55:54"/>
    <d v="2026-09-08T17:58:33"/>
    <n v="69385568"/>
    <m/>
    <n v="152320246405"/>
    <s v="CV. AROMATIQUE ART - Dharmawangsa"/>
    <s v="ODP-MYR-FCA/75"/>
    <s v="WO063784748"/>
    <m/>
    <m/>
    <m/>
    <n v="112.75609129999999"/>
    <n v="-7.2723201"/>
    <s v="|MC80228|/CV. AROMATIQUE ART -  Dharmawangsa/Paket HSI Bisnis Promo HUT Kemerdekaan 1:1 50Mbps/Wahyu Hidayat/082143000543/reportpsa2025@gmail.com"/>
    <s v="Sales Profesional"/>
    <m/>
    <m/>
    <m/>
    <m/>
    <m/>
    <m/>
    <m/>
    <m/>
    <s v="Management Janji"/>
    <s v="2026-09-11 15:00:00|Nama PIC : Bp Imam  No Hp : 082163676326 No Alt : 082143000543 Tgl Pemasangan : 8 Sept 2026 Interval : PAGI SIANG Note : Hubungi pelanggan terlebih dahulu|40951378|MYDITA"/>
    <s v="FCC"/>
    <d v="2026-07-09T17:10:26"/>
    <d v="2026-09-11T15:00:00"/>
    <m/>
    <s v="PS"/>
    <s v="DARMO GUBENG"/>
    <s v="NO ADDON"/>
    <n v="202609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1T15:00:00"/>
    <s v="2026-09-11 15:00:00|Nama PIC : Bp Imam  No Hp : 082163676326 No Alt : 082143000543 Tgl Pemasangan : 8 Sept 2026 Interval : PAGI SIANG Note : Hubungi pelanggan terlebih dahulu|40951378|MYDITA"/>
    <n v="2026"/>
    <n v="9"/>
    <n v="8"/>
    <d v="2026-09-08T00:00:00"/>
    <n v="-3.625"/>
    <x v="1"/>
    <x v="8"/>
  </r>
  <r>
    <n v="581"/>
    <n v="1002574372"/>
    <n v="3"/>
    <x v="4"/>
    <n v="5"/>
    <s v="SINGARJA"/>
    <s v="GIANYAR"/>
    <s v="UBU"/>
    <s v="REG"/>
    <s v="AO"/>
    <s v="NEW SALES"/>
    <m/>
    <s v="Completed (PS)"/>
    <s v="RBS-Regional 3"/>
    <d v="2026-09-07T10:45:57"/>
    <d v="2026-09-08T17:18:22"/>
    <n v="69385076"/>
    <n v="3619588920"/>
    <n v="172408248268"/>
    <s v="Jam Kopi Coffee &amp; Eatery"/>
    <s v="ODP-UBU-FT/65"/>
    <s v="WO063735222"/>
    <m/>
    <m/>
    <m/>
    <n v="115.2662165"/>
    <n v="-8.5020173999999997"/>
    <s v="|MN02644|/PIC I GUSTI NGURAH EKA SIDIMANTRA/081337561222/cidimantra78@gmail.com"/>
    <s v="Sales Force DBS"/>
    <m/>
    <m/>
    <m/>
    <m/>
    <m/>
    <m/>
    <m/>
    <m/>
    <s v="Management Janji"/>
    <s v="2026-09-08 08:00:00|Nama PIC : Bp Ngurah No Hp : 081337561222 No Alt : - Tgl Pemasangan : 8 Sept 2026 Interval : PAGI SIANG Note : Hubungi pelanggan terlebih dahulu|40951378|MYDITA"/>
    <s v="FCC"/>
    <d v="2026-07-09T10:55:02"/>
    <d v="2026-09-08T08:00:00"/>
    <m/>
    <s v="PS"/>
    <s v="UBUD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Nama PIC : Bp Ngurah No Hp : 081337561222 No Alt : - Tgl Pemasangan : 8 Sept 2026 Interval : PAGI SIANG Note : Hubungi pelanggan terlebih dahulu|40951378|MYDITA"/>
    <n v="2026"/>
    <n v="9"/>
    <n v="8"/>
    <d v="2026-09-08T00:00:00"/>
    <n v="-0.33333333333575865"/>
    <x v="1"/>
    <x v="33"/>
  </r>
  <r>
    <n v="582"/>
    <n v="1002575629"/>
    <n v="3"/>
    <x v="3"/>
    <n v="4"/>
    <s v="PURWOKERTO"/>
    <s v="PURWOKERTO"/>
    <s v="PWT"/>
    <s v="REG"/>
    <s v="AO"/>
    <s v="NEW SALES"/>
    <m/>
    <s v="Completed (PS)"/>
    <s v="RBS-Regional 3"/>
    <d v="2026-09-07T16:02:38"/>
    <d v="2026-09-07T17:30:59"/>
    <n v="69384026"/>
    <m/>
    <n v="146303629078"/>
    <s v="NYEBLAKIEN PURWOKERTO"/>
    <s v="ODP-PWT-FH/040"/>
    <s v="WO063775534"/>
    <m/>
    <m/>
    <m/>
    <n v="109.27000940000001"/>
    <n v="-7.4139692000000004"/>
    <s v="|MC00213|MYIA-034019320692/POI/IAN FELIK ADIPRAMANA/082329127657/ianfelik@gmail.com"/>
    <s v="Amex"/>
    <m/>
    <m/>
    <m/>
    <m/>
    <m/>
    <m/>
    <m/>
    <m/>
    <s v="Management Janji"/>
    <s v="2026-09-05 13:00:00 | Tanggal pemasangan : 05 SEPTEMBER JULI 2026  Jam pemasangan : pagi/siang  Info Tambahan : Hubungi pelanggan dulu sebelum ke lokasi  terima kasih"/>
    <s v="FCC"/>
    <d v="2026-07-09T16:10:51"/>
    <m/>
    <m/>
    <s v="PS"/>
    <s v="X"/>
    <s v="OTHERS"/>
    <n v="20260907"/>
    <s v="Completed"/>
    <s v="undefined  Total (Sebelum PPN) : 0"/>
    <s v="OTHER"/>
    <m/>
    <m/>
    <d v="2026-09-07T07:00:00"/>
    <s v="2026-09-05 13:00:00 | Tanggal pemasangan : 05 SEPTEMBER JULI 2026  Jam pemasangan : pagi/siang  Info Tambahan : Hubungi pelanggan dulu sebelum ke lokasi  terima kasih"/>
    <n v="2026"/>
    <n v="9"/>
    <n v="7"/>
    <d v="2026-09-07T00:00:00"/>
    <n v="-0.29166666666424135"/>
    <x v="1"/>
    <x v="0"/>
  </r>
  <r>
    <n v="583"/>
    <n v="1002574357"/>
    <n v="3"/>
    <x v="2"/>
    <n v="5"/>
    <s v="MADIUN"/>
    <s v="BOJONEGORO"/>
    <s v="KDU"/>
    <s v="REG"/>
    <s v="AO"/>
    <s v="NEW SALES"/>
    <s v="1P INET"/>
    <s v="Completed (PS)"/>
    <s v="RBS-Regional 3"/>
    <d v="2026-09-07T10:41:56"/>
    <d v="2026-09-08T20:45:37"/>
    <n v="69385074"/>
    <m/>
    <n v="152643201665"/>
    <s v="SMKN NGASEM LAB KIMIA INDUSTRI"/>
    <s v="ODP-KDU-FB/24 FB/D04/24.01"/>
    <s v="WO063727689"/>
    <m/>
    <m/>
    <m/>
    <n v="111.7590579"/>
    <n v="-7.1869365999999903"/>
    <s v="|MC20010|MYIA-098505584477/POI/MUHAMMAD MIFTAHUL JANNAH /081779999446/miftahulm053@gmail.com"/>
    <s v="MYIB_ASSISTANT"/>
    <m/>
    <m/>
    <m/>
    <m/>
    <m/>
    <m/>
    <m/>
    <m/>
    <s v="Management Janji"/>
    <s v="2026-09-08 08:00:00 | Nama Pic : bp MIFTAHUL  No Hp Pic : 081779999446 No alt : - Jam Pemasangan : pagi  Tanggal Pemasangan : 8 September 2026"/>
    <s v="FCC"/>
    <d v="2026-07-09T10:55:02"/>
    <d v="2026-09-08T08:00:00"/>
    <m/>
    <s v="PS"/>
    <s v="PADANGAN"/>
    <s v="ANTAREZ"/>
    <n v="20260908"/>
    <s v="Completed"/>
    <s v="HSI Bisnis Bundling Antares Eazy PSB 70% - 100 Mbps"/>
    <s v="INDIBIZ"/>
    <m/>
    <m/>
    <d v="2026-09-08T08:00:00"/>
    <s v="2026-09-08 08:00:00 | Nama Pic : bp MIFTAHUL  No Hp Pic : 081779999446 No alt : - Jam Pemasangan : pagi  Tanggal Pemasangan : 8 September 2026"/>
    <n v="2026"/>
    <n v="9"/>
    <n v="8"/>
    <d v="2026-09-08T00:00:00"/>
    <n v="-0.33333333333575865"/>
    <x v="1"/>
    <x v="11"/>
  </r>
  <r>
    <n v="584"/>
    <n v="1002574438"/>
    <n v="3"/>
    <x v="2"/>
    <n v="5"/>
    <s v="KEDIRI"/>
    <s v="KEDIRI"/>
    <s v="PAE"/>
    <s v="REG"/>
    <s v="AO"/>
    <s v="NEW SALES"/>
    <s v="1P INET"/>
    <s v="Completed (PS)"/>
    <s v="RBS-Regional 3"/>
    <d v="2026-09-07T10:53:56"/>
    <d v="2026-09-08T15:46:14"/>
    <n v="69385102"/>
    <m/>
    <n v="152639219304"/>
    <s v="YAYASAN AT TAQWA"/>
    <s v="ODP-PAE-FU/74"/>
    <s v="WO063729245"/>
    <m/>
    <m/>
    <m/>
    <n v="112.26701991854701"/>
    <n v="-7.8650736144265201"/>
    <s v="|MC20202|MYIA-033450927164/POI/NUFAL BAIDAWI/08213329613/tpq.nurulislam2929@gmail.com"/>
    <s v="MYIB_ASSISTANT"/>
    <m/>
    <m/>
    <m/>
    <m/>
    <m/>
    <m/>
    <m/>
    <m/>
    <s v="Management Janji"/>
    <s v="2026-09-08 13:00:00 | Nama PIC : Bp Nufal No Hp : 08213329613 No Alt : - Tgl Pemasangan : 8 Sept 2026 Interval : PAGI SIANG Note : Hubungi pelanggan terlebih dahulu"/>
    <s v="FCC"/>
    <d v="2026-07-09T10:55:02"/>
    <d v="2026-09-08T13:00:00"/>
    <m/>
    <s v="PS"/>
    <s v="PARE"/>
    <s v="OCA"/>
    <n v="20260908"/>
    <s v="Completed"/>
    <s v="HSI Bisnis Bundling OCA Breach Checker Promo H2 2026 PSB 70% - 300 Mbps"/>
    <s v="INDIBIZ"/>
    <m/>
    <m/>
    <d v="2026-09-08T13:00:00"/>
    <s v="2026-09-08 13:00:00 | Nama PIC : Bp Nufal No Hp : 08213329613 No Alt : - Tgl Pemasangan : 8 Sept 2026 Interval : PAGI SIANG Note : Hubungi pelanggan terlebih dahulu"/>
    <n v="2026"/>
    <n v="9"/>
    <n v="8"/>
    <d v="2026-09-08T00:00:00"/>
    <n v="-0.54166666666424135"/>
    <x v="1"/>
    <x v="12"/>
  </r>
  <r>
    <n v="585"/>
    <n v="1002574437"/>
    <n v="3"/>
    <x v="2"/>
    <n v="5"/>
    <s v="MADIUN"/>
    <s v="BOJONEGORO"/>
    <s v="KDU"/>
    <s v="REG"/>
    <s v="AO"/>
    <s v="NEW SALES"/>
    <s v="1P INET"/>
    <s v="Completed (PS)"/>
    <s v="RBS-Regional 3"/>
    <d v="2026-09-07T10:53:56"/>
    <d v="2026-09-09T12:38:51"/>
    <n v="69385083"/>
    <m/>
    <n v="152643201666"/>
    <s v="SMK NEGERI NGASEM RUANG AULA"/>
    <s v="ODP-KDU-FB/24 FB/D04/24.01"/>
    <s v="WO063729476"/>
    <m/>
    <m/>
    <m/>
    <n v="111.7590579"/>
    <n v="-7.1869365999999903"/>
    <s v="|MC20010|MYIA-089105928899/POI/MUHAMMAD MIFTAHUL JANNAH/081779999446/miftahulm053@gmail.com"/>
    <s v="MYIB_ASSISTANT"/>
    <m/>
    <m/>
    <m/>
    <m/>
    <m/>
    <m/>
    <m/>
    <m/>
    <s v="Management Janji"/>
    <s v="2026-09-08 08:00:00 | Nama PIC : SMK NEGERI NGASEM RUANG AULA No HP : 081779999446 Alt :  M Janji : (SELASA/8/SEPTEMBER/2026) jam Pasang : 09:00 Note : hubungi pelanggan jika ingin kelokasi"/>
    <s v="FCC"/>
    <d v="2026-07-09T10:55:02"/>
    <d v="2026-09-08T08:00:00"/>
    <m/>
    <s v="PS"/>
    <s v="PADANGAN"/>
    <s v="ANTAREZ"/>
    <n v="20260909"/>
    <s v="Completed"/>
    <s v="HSI Bisnis Bundling Antares Eazy PSB 70% - 100 Mbps"/>
    <s v="INDIBIZ"/>
    <m/>
    <m/>
    <d v="2026-09-08T08:00:00"/>
    <s v="2026-09-08 08:00:00 | Nama PIC : SMK NEGERI NGASEM RUANG AULA No HP : 081779999446 Alt :  M Janji : (SELASA/8/SEPTEMBER/2026) jam Pasang : 09:00 Note : hubungi pelanggan jika ingin kelokasi"/>
    <n v="2026"/>
    <n v="9"/>
    <n v="9"/>
    <d v="2026-09-09T00:00:00"/>
    <n v="0.66666666666424135"/>
    <x v="1"/>
    <x v="11"/>
  </r>
  <r>
    <n v="586"/>
    <n v="1002575744"/>
    <n v="3"/>
    <x v="3"/>
    <n v="4"/>
    <s v="YOGYAKARTA"/>
    <s v="BANTUL"/>
    <s v="WTS"/>
    <s v="REG"/>
    <s v="AO"/>
    <s v="NEW SALES"/>
    <s v="1P INET"/>
    <s v="Completed (PS)"/>
    <s v="RBS-Regional 3"/>
    <d v="2026-09-07T16:29:57"/>
    <d v="2026-09-08T17:33:44"/>
    <n v="69385556"/>
    <m/>
    <n v="146143118551"/>
    <s v="SMPN 1 KOKAP"/>
    <s v="ODP-WTS-FAL/017 FAL/D02/017.01"/>
    <s v="WO063778113"/>
    <m/>
    <m/>
    <m/>
    <n v="110.10133"/>
    <n v="-7.8407249999999999"/>
    <s v="|MC80063|MYIA-049426590783/POI/SUKIRNO/082144511588/smpnegeri1kokap@gmail.com"/>
    <s v="MYIB_ASSISTANT"/>
    <m/>
    <m/>
    <m/>
    <m/>
    <m/>
    <m/>
    <m/>
    <m/>
    <s v="Management Janji"/>
    <s v="2026-09-08 15:00:00 | Nama PIC : Bp Sukirno No Hp : 082144511588 No Alt : - Tgl Pemasangan : 8 Sept 2026 Interval : PAGI SIANG Note : Hubungi pelanggan terlebih dahulu"/>
    <s v="FCC"/>
    <d v="2026-07-09T16:39:58"/>
    <d v="2026-09-08T15:00:00"/>
    <m/>
    <s v="PS"/>
    <s v="WATES"/>
    <s v="NO ADDON"/>
    <n v="20260908"/>
    <s v="Completed"/>
    <s v="HSI Bisnis Basic Promo HUT RI PSB 70% - 100 Mbps Dual Band"/>
    <s v="INDIBIZ"/>
    <m/>
    <m/>
    <d v="2026-09-08T15:00:00"/>
    <s v="2026-09-08 15:00:00 | Nama PIC : Bp Sukirno No Hp : 082144511588 No Alt : - Tgl Pemasangan : 8 Sept 2026 Interval : PAGI SIANG Note : Hubungi pelanggan terlebih dahulu"/>
    <n v="2026"/>
    <n v="9"/>
    <n v="8"/>
    <d v="2026-09-08T00:00:00"/>
    <n v="-0.625"/>
    <x v="1"/>
    <x v="0"/>
  </r>
  <r>
    <n v="587"/>
    <n v="1002575143"/>
    <n v="3"/>
    <x v="0"/>
    <n v="4"/>
    <s v="SOLO"/>
    <s v="SRAGEN"/>
    <s v="SRG"/>
    <s v="REG"/>
    <s v="AO"/>
    <s v="NEW SALES"/>
    <m/>
    <s v="Completed (PS)"/>
    <s v="RBS-Regional 3"/>
    <d v="2026-09-07T14:10:17"/>
    <d v="2026-09-07T14:55:35"/>
    <n v="69384324"/>
    <m/>
    <n v="146565009867"/>
    <s v="MTs Negeri 5 Sragen"/>
    <s v="ODP-SRG-FB/055"/>
    <s v="WO063757722"/>
    <m/>
    <m/>
    <m/>
    <n v="111.01690388"/>
    <n v="-7.4196076509999997"/>
    <s v="|MN01811|MYIA-049008204926/POI/MUHSIN/085293217746/mtsnegerisragen_kabsragen@yahoo.com"/>
    <s v="Amex"/>
    <m/>
    <m/>
    <m/>
    <m/>
    <m/>
    <m/>
    <m/>
    <m/>
    <s v="Management Janji"/>
    <s v="2026-09-06 08:00:00 | Nama PIC : Muhsin  No HP : 085293217746  Alt :   M Janji : 06/08/2026  Jam Pasang : 08.00 - 13:00   NoteÃ‚Â :  hubungi terlebih dahulu sebelum kelokasi"/>
    <s v="FCC"/>
    <d v="2026-07-09T14:25:26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7T07:00:00"/>
    <s v="2026-09-06 08:00:00 | Nama PIC : Muhsin  No HP : 085293217746  Alt :   M Janji : 06/08/2026  Jam Pasang : 08.00 - 13:00   NoteÃ‚Â :  hubungi terlebih dahulu sebelum kelokasi"/>
    <n v="2026"/>
    <n v="9"/>
    <n v="7"/>
    <d v="2026-09-07T00:00:00"/>
    <n v="-0.29166666666424135"/>
    <x v="1"/>
    <x v="0"/>
  </r>
  <r>
    <n v="588"/>
    <n v="1002575152"/>
    <n v="3"/>
    <x v="2"/>
    <n v="5"/>
    <s v="KEDIRI"/>
    <s v="NGANJUK"/>
    <s v="KTS"/>
    <s v="REG"/>
    <s v="AO"/>
    <s v="NEW SALES"/>
    <s v="1P INET"/>
    <s v="Completed (PS)"/>
    <s v="RBS-Regional 3"/>
    <d v="2026-09-07T14:11:57"/>
    <d v="2026-09-08T14:45:24"/>
    <n v="69385347"/>
    <m/>
    <n v="152615203569"/>
    <s v="TOKO DAN BENGKEL RENDY"/>
    <s v="ODP-KTS-FM/21 FM/D02/21.01"/>
    <s v="WO063756935"/>
    <m/>
    <m/>
    <m/>
    <n v="112.09845445701799"/>
    <n v="-7.5232218758991598"/>
    <s v="|MN02540|MYIA-076977407859/POI/RENDY ARISTA SANDI /085751565551/rendyrdp99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4:25:26"/>
    <d v="2026-09-08T13:00:00"/>
    <m/>
    <s v="PS"/>
    <s v="KERTOSONO"/>
    <s v="OCA"/>
    <n v="20260908"/>
    <s v="Completed"/>
    <s v="HSI Bisnis Bundling OCA Breach Checker Promo H2 2026 PSB 70% - 30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  <x v="25"/>
  </r>
  <r>
    <n v="589"/>
    <n v="1002574349"/>
    <n v="3"/>
    <x v="0"/>
    <n v="4"/>
    <s v="SOLO"/>
    <s v="INNER - SOLO JATENG TIMUR"/>
    <s v="KTO"/>
    <s v="REG"/>
    <s v="AO"/>
    <s v="NEW SALES"/>
    <m/>
    <s v="Completed (PS)"/>
    <s v="RBS-Regional 3"/>
    <d v="2026-09-07T10:40:49"/>
    <d v="2026-09-07T16:10:23"/>
    <n v="69383202"/>
    <m/>
    <n v="146528601010"/>
    <s v="PPM DARUSSALAM KOMPLEK 9"/>
    <s v="ODP-KTO-FAE/106"/>
    <s v="WO063728213"/>
    <m/>
    <m/>
    <m/>
    <n v="110.736847"/>
    <n v="-7.5601479999999999"/>
    <s v="|MN00396|MYIA-075827718908/POI/Laila Hidayatul/087710652532/lailahidayatulmardhiyah@gmail.com"/>
    <s v="Amex"/>
    <m/>
    <m/>
    <m/>
    <m/>
    <m/>
    <m/>
    <m/>
    <m/>
    <s v="Management Janji"/>
    <s v="2026-09-04 13:00:00 | Nama PIC:  bu uminatifa  No HP: 081326068028  Alt:  Tanggal: 4/9/2026  Jam Pasang: Siang  Note: Hubungi sebelum ke lokasi, terimakasih. "/>
    <s v="FCC"/>
    <d v="2026-07-09T10:55:02"/>
    <m/>
    <m/>
    <s v="PS"/>
    <s v="SOLO KARTOSURO"/>
    <s v="NO ADDON"/>
    <n v="202609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9-07T07:00:00"/>
    <s v="2026-09-04 13:00:00 | Nama PIC:  bu uminatifa  No HP: 081326068028  Alt:  Tanggal: 4/9/2026  Jam Pasang: Siang  Note: Hubungi sebelum ke lokasi, terimakasih. "/>
    <n v="2026"/>
    <n v="9"/>
    <n v="7"/>
    <d v="2026-09-07T00:00:00"/>
    <n v="-0.29166666666424135"/>
    <x v="1"/>
    <x v="0"/>
  </r>
  <r>
    <n v="590"/>
    <n v="1002575180"/>
    <n v="3"/>
    <x v="6"/>
    <n v="5"/>
    <s v="MADURA"/>
    <s v="PAMEKASAN"/>
    <s v="PME"/>
    <s v="REG"/>
    <s v="AO"/>
    <s v="NEW SALES"/>
    <s v="1P INET"/>
    <s v="Completed (PS)"/>
    <s v="RBS-Regional 3"/>
    <d v="2026-09-07T14:20:57"/>
    <d v="2026-09-08T18:42:06"/>
    <n v="69385373"/>
    <m/>
    <n v="152426928677"/>
    <s v="TOKO KRAMAT"/>
    <s v="ODP-PME-FBS/22 FBS/D04/22.01"/>
    <s v="WO063758612"/>
    <m/>
    <m/>
    <m/>
    <n v="113.398142717778"/>
    <n v="-7.0481100611906502"/>
    <s v="MD|MYDB-20260907268194|DN00001/MN02006|TOKO KRAMAT|087899231358"/>
    <s v="MYDIGIBIZPARTNER"/>
    <m/>
    <m/>
    <m/>
    <m/>
    <m/>
    <m/>
    <m/>
    <m/>
    <s v="Management Janji"/>
    <s v="2026-09-08 11:00:00 | Nama PIC : Bp Eko No Hp : 087899231358 No Alt : - Tgl Pemasangan : 8 Sept 2026 Interval : PAGI SIANG Note : Hubungi pelanggan terlebih dahulu"/>
    <s v="FCC"/>
    <d v="2026-07-09T14:25:26"/>
    <d v="2026-09-08T11:00:00"/>
    <s v="Kendala Pelanggan"/>
    <s v="PS"/>
    <s v="PAMEKASAN"/>
    <s v="NO ADDON"/>
    <n v="20260908"/>
    <s v="Completed"/>
    <s v="HSI Bisnis Promo HUT RI PSB 70% - 100 Mbps"/>
    <s v="INDIBIZ"/>
    <m/>
    <m/>
    <d v="2026-09-08T11:00:00"/>
    <s v="2026-09-08 11:00:00 | Nama PIC : Bp Eko No Hp : 087899231358 No Alt : - Tgl Pemasangan : 8 Sept 2026 Interval : PAGI SIANG Note : Hubungi pelanggan terlebih dahulu"/>
    <n v="2026"/>
    <n v="9"/>
    <n v="8"/>
    <d v="2026-09-08T00:00:00"/>
    <n v="-0.45833333333575865"/>
    <x v="1"/>
    <x v="10"/>
  </r>
  <r>
    <n v="591"/>
    <n v="1002575543"/>
    <n v="3"/>
    <x v="6"/>
    <n v="5"/>
    <s v="MADURA"/>
    <s v="PAMEKASAN"/>
    <s v="PME"/>
    <s v="REG"/>
    <s v="AO"/>
    <s v="NEW SALES"/>
    <s v="1P INET"/>
    <s v="Completed (PS)"/>
    <s v="RBS-Regional 3"/>
    <d v="2026-09-07T15:41:56"/>
    <d v="2026-09-08T11:07:09"/>
    <n v="69385478"/>
    <m/>
    <n v="152426928679"/>
    <s v="TOKO DUA PUTRA"/>
    <s v="ODP-PME-FBL/03 FBL/D01/03.01"/>
    <s v="WO063771686"/>
    <m/>
    <m/>
    <m/>
    <n v="113.4709623456"/>
    <n v="-7.1187076545463803"/>
    <s v="MD|MYDB-20260907268176|DN00001/MN00558|TOKO DUA PUTRA|087777403859"/>
    <s v="MYDIGIBIZPARTNER"/>
    <m/>
    <m/>
    <m/>
    <m/>
    <m/>
    <m/>
    <m/>
    <m/>
    <s v="Management Janji"/>
    <s v="2026-09-08 15:00:00 | Jam pemasangan : 08.00 - 12.00 Waktu pemasangan : 8 September 2026 Info Tabaha : Hubungi pelanggan dulu sebelum ke lokasi terimakasih   "/>
    <s v="FCC"/>
    <d v="2026-07-09T15:55:19"/>
    <d v="2026-09-08T15:00:00"/>
    <m/>
    <s v="PS"/>
    <s v="PAMEKASAN"/>
    <s v="NO ADDON"/>
    <n v="20260908"/>
    <s v="Completed"/>
    <s v="HSI Bisnis Promo HUT RI PSB 70% - 75 Mbps"/>
    <s v="INDIBIZ"/>
    <m/>
    <m/>
    <d v="2026-09-08T15:00:00"/>
    <s v="2026-09-08 15:00:00 | Jam pemasangan : 08.00 - 12.00 Waktu pemasangan : 8 September 2026 Info Tabaha : Hubungi pelanggan dulu sebelum ke lokasi terimakasih   "/>
    <n v="2026"/>
    <n v="9"/>
    <n v="8"/>
    <d v="2026-09-08T00:00:00"/>
    <n v="-0.625"/>
    <x v="1"/>
    <x v="10"/>
  </r>
  <r>
    <n v="592"/>
    <n v="1002575558"/>
    <n v="3"/>
    <x v="5"/>
    <n v="4"/>
    <s v="SEMARANG"/>
    <s v="SALATIGA"/>
    <s v="SLI"/>
    <s v="REG"/>
    <s v="AO"/>
    <s v="NEW SALES"/>
    <s v="1P INET"/>
    <s v="Completed (PS)"/>
    <s v="RBS-Regional 3"/>
    <d v="2026-09-07T15:44:57"/>
    <d v="2026-09-08T16:52:44"/>
    <n v="69385501"/>
    <m/>
    <n v="142434111628"/>
    <s v="DUTA GROUP"/>
    <s v="ODP-SLI-FL/128 FL/D05/128.01"/>
    <s v="WO063772423"/>
    <m/>
    <m/>
    <m/>
    <n v="110.4833177"/>
    <n v="-7.3019319999999999"/>
    <s v="|MN00238|MYIA-032351136815/POI/M RISZKI SYAHPUTRA/083152453346/kelpinsyahputra16@gmail.com"/>
    <s v="MYIB_ASSISTANT"/>
    <m/>
    <m/>
    <m/>
    <m/>
    <m/>
    <m/>
    <m/>
    <m/>
    <s v="Management Janji"/>
    <s v="2026-09-08 13:00:00 | Jam pemasangan : 08.00 - 12.00 Waktu pemasangan : 8 September 2026 Info Tabaha : Hubungi pelanggan dulu sebelum ke lokasi terimakasih   "/>
    <s v="FCC"/>
    <d v="2026-07-09T15:55:19"/>
    <d v="2026-09-08T13:00:00"/>
    <m/>
    <s v="PS"/>
    <s v="X"/>
    <s v="NO ADDON"/>
    <n v="20260908"/>
    <s v="Completed"/>
    <s v="HSI Bisnis Promo HUT RI PSB 70% - 75 Mbps"/>
    <s v="INDIBIZ"/>
    <m/>
    <m/>
    <d v="2026-09-08T13:00:00"/>
    <s v="2026-09-08 13:00:00 | Jam pemasangan : 08.00 - 12.00 Waktu pemasangan : 8 September 2026 Info Tabaha : Hubungi pelanggan dulu sebelum ke lokasi terimakasih   "/>
    <n v="2026"/>
    <n v="9"/>
    <n v="8"/>
    <d v="2026-09-08T00:00:00"/>
    <n v="-0.54166666666424135"/>
    <x v="1"/>
    <x v="0"/>
  </r>
  <r>
    <n v="593"/>
    <n v="1002575560"/>
    <n v="3"/>
    <x v="0"/>
    <n v="4"/>
    <s v="SOLO"/>
    <s v="INNER - SOLO JATENG TIMUR"/>
    <s v="GLD"/>
    <s v="REG"/>
    <s v="AO"/>
    <s v="NEW SALES"/>
    <s v="1P INET"/>
    <s v="Completed (PS)"/>
    <s v="RBS-Regional 3"/>
    <d v="2026-09-07T15:44:57"/>
    <d v="2026-09-09T05:32:40"/>
    <n v="69385503"/>
    <m/>
    <n v="146514602618"/>
    <s v="Gudang Kain Alkid"/>
    <s v="ODP-GLD-FAL/077 FAL/D05/77.02"/>
    <s v="WO063772494"/>
    <m/>
    <m/>
    <m/>
    <n v="110.82563705742299"/>
    <n v="-7.5840311081304002"/>
    <s v="MD|MYDB-20260905268096|DN00001/MN00440|Gudang Kain Alkid|085728584877"/>
    <s v="MYDIGIBIZPARTNER"/>
    <m/>
    <m/>
    <m/>
    <m/>
    <m/>
    <m/>
    <m/>
    <m/>
    <s v="Management Janji"/>
    <s v="2026-09-08 13:00:00 | Nama : Bapa Dayat No HP : 085728584877 No Alternatif : M Janji : 08/09/2026 Jam Pasang : Pagi NoteÃ‚Â :  Hubungi terlebih dahulu sebelum ke lokasi"/>
    <s v="FCC"/>
    <d v="2026-07-09T15:55:19"/>
    <d v="2026-09-08T13:00:00"/>
    <m/>
    <s v="PS"/>
    <s v="X"/>
    <s v="NO ADDON"/>
    <n v="20260909"/>
    <s v="Completed"/>
    <s v="HSI Bisnis Promo HUT RI PSB 70% - 100 Mbps"/>
    <s v="INDIBIZ"/>
    <m/>
    <m/>
    <d v="2026-09-08T13:00:00"/>
    <s v="2026-09-08 13:00:00 | Nama : Bapa Dayat No HP : 085728584877 No Alternatif : M Janji : 08/09/2026 Jam Pasang : Pagi NoteÃ‚Â :  Hubungi terlebih dahulu sebelum ke lokasi"/>
    <n v="2026"/>
    <n v="9"/>
    <n v="9"/>
    <d v="2026-09-09T00:00:00"/>
    <n v="0.45833333333575865"/>
    <x v="1"/>
    <x v="0"/>
  </r>
  <r>
    <n v="594"/>
    <n v="1002574951"/>
    <n v="3"/>
    <x v="5"/>
    <n v="4"/>
    <s v="PEKALONGAN"/>
    <s v="BREBES"/>
    <s v="BKA"/>
    <s v="REG"/>
    <s v="AO"/>
    <s v="NEW SALES"/>
    <s v="1P INET"/>
    <s v="Completed (PS)"/>
    <s v="RBS-Regional 3"/>
    <d v="2026-09-07T13:26:57"/>
    <d v="2026-09-07T17:22:28"/>
    <n v="69385288"/>
    <m/>
    <n v="142205105826"/>
    <s v="RUMAH JAHIT MITRA FASHION"/>
    <s v="ODP-BKA-FE/064"/>
    <s v="WO063751305"/>
    <m/>
    <m/>
    <m/>
    <n v="108.983358397519"/>
    <n v="-6.8995343911189702"/>
    <s v="|MN00292|MYIA-091779988796/POI/ROASIH/0895321221543/asihroh5@gmail.com"/>
    <s v="MYIB_ASSISTANT"/>
    <m/>
    <m/>
    <m/>
    <m/>
    <m/>
    <m/>
    <m/>
    <m/>
    <s v="Management Janji"/>
    <s v="2026-09-08 13:00:00 | Nama : BAPA NUR SAHID No HP : 0895321221543 No Alternatif : M Janji : 08/09/2026 Jam Pasang : Pagi NoteÃ‚Â :  Hubungi terlebih dahulu sebelum ke lokasi"/>
    <s v="FCC"/>
    <d v="2026-07-09T13:40:12"/>
    <d v="2026-09-08T13:00:00"/>
    <m/>
    <s v="PS"/>
    <s v="X"/>
    <s v="NO ADDON"/>
    <n v="20260907"/>
    <s v="Completed"/>
    <s v="HSI Bisnis Promo HUT RI PSB 70% - 100 Mbps"/>
    <s v="INDIBIZ"/>
    <m/>
    <m/>
    <d v="2026-09-08T13:00:00"/>
    <s v="2026-09-08 13:00:00 | Nama : BAPA NUR SAHID No HP : 0895321221543 No Alternatif : M Janji : 08/09/2026 Jam Pasang : Pagi NoteÃ‚Â :  Hubungi terlebih dahulu sebelum ke lokasi"/>
    <n v="2026"/>
    <n v="9"/>
    <n v="7"/>
    <d v="2026-09-07T00:00:00"/>
    <n v="-1.5416666666642413"/>
    <x v="1"/>
    <x v="0"/>
  </r>
  <r>
    <n v="595"/>
    <n v="1002574884"/>
    <n v="3"/>
    <x v="1"/>
    <n v="5"/>
    <s v="SIDOARJO"/>
    <s v="JOMBANG"/>
    <s v="POS"/>
    <s v="REG"/>
    <s v="AO"/>
    <s v="NEW SALES"/>
    <m/>
    <s v="Completed (PS)"/>
    <s v="RBS-Regional 3"/>
    <d v="2026-09-07T13:09:59"/>
    <d v="2026-09-07T16:11:50"/>
    <n v="69385243"/>
    <m/>
    <n v="152333218441"/>
    <s v="SDN BAWANGAN"/>
    <s v="ODP-POS-FA/51"/>
    <s v="WO063761282"/>
    <m/>
    <m/>
    <m/>
    <n v="112.221324"/>
    <n v="-7.4441324"/>
    <s v="|MN02084|/SDN BAWANGAN/WINBACK 2.0 HSI B2B (1:1) 50MBPS 355RB PSB DISC 70%//zuhriani78@gmail.com/ANI ZUHRIYAH /85334391994"/>
    <s v="Sales Force DBS"/>
    <m/>
    <m/>
    <m/>
    <m/>
    <m/>
    <m/>
    <m/>
    <m/>
    <s v="Management Janji"/>
    <s v="2026-09-08 11:00:00|Tanggal pemasangan : 08/09/2026 Jam pemasangan : 08.00 - 12.00 Info Tambahan : Hubungi pelanggan dulu sebelum ke lokasi terima kasih. |40971401|MYDITA"/>
    <s v="FCC"/>
    <d v="2026-07-09T13:25:47"/>
    <d v="2026-09-08T11:00:00"/>
    <m/>
    <s v="PS"/>
    <s v="JOMBANG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11:00:00"/>
    <s v="2026-09-08 11:00:00|Tanggal pemasangan : 08/09/2026 Jam pemasangan : 08.00 - 12.00 Info Tambahan : Hubungi pelanggan dulu sebelum ke lokasi terima kasih. |40971401|MYDITA"/>
    <n v="2026"/>
    <n v="9"/>
    <n v="7"/>
    <d v="2026-09-07T00:00:00"/>
    <n v="-1.4583333333357587"/>
    <x v="1"/>
    <x v="3"/>
  </r>
  <r>
    <n v="596"/>
    <n v="1002574956"/>
    <n v="3"/>
    <x v="7"/>
    <n v="5"/>
    <s v="MATARAM"/>
    <s v="BIMA"/>
    <s v="BIM"/>
    <s v="REG"/>
    <s v="AO"/>
    <s v="NEW SALES"/>
    <m/>
    <s v="Completed (PS)"/>
    <s v="RBS-Regional 3"/>
    <d v="2026-09-07T13:30:20"/>
    <d v="2026-09-07T18:43:29"/>
    <n v="69383793"/>
    <m/>
    <n v="172616802101"/>
    <s v="toko lila"/>
    <s v="ODP-BIM-FAN/76"/>
    <s v="WO063752384"/>
    <m/>
    <m/>
    <m/>
    <n v="118.7490825"/>
    <n v="-8.4728458"/>
    <s v="MD|MYDB-20260904267986|SC00001/MC00127|toko lila|085237306870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7-09T13:40:12"/>
    <m/>
    <m/>
    <s v="PS"/>
    <s v="X"/>
    <s v="NETMONK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5 08:00:00 | Tanggal Pemasangan : 05 September 2026  Jam Pemasangan : 08:00 15:00  Info Tambahan : Hubungi pelanggan dulu sebelum ke lokasi terimakasih"/>
    <n v="2026"/>
    <n v="9"/>
    <n v="7"/>
    <d v="2026-09-07T00:00:00"/>
    <n v="-0.29166666666424135"/>
    <x v="1"/>
    <x v="24"/>
  </r>
  <r>
    <n v="597"/>
    <n v="1002574910"/>
    <n v="3"/>
    <x v="2"/>
    <n v="5"/>
    <s v="MALANG"/>
    <s v="BATU"/>
    <s v="KPO"/>
    <s v="REG"/>
    <s v="AO"/>
    <s v="NEW SALES"/>
    <m/>
    <s v="Completed (PS)"/>
    <s v="RBS-Regional 3"/>
    <d v="2026-09-07T13:19:24"/>
    <d v="2026-09-07T15:32:10"/>
    <n v="69384153"/>
    <m/>
    <n v="152711247570"/>
    <s v="Happy Cendrawasih"/>
    <s v="ODP-KPO-FBE/35"/>
    <s v="WO063751277"/>
    <m/>
    <m/>
    <m/>
    <n v="112.5844171"/>
    <n v="-7.9153028000000001"/>
    <s v="MD|MYDB-20260901267744|SC20017/MC20200|Happy Cendrawasih|082264981491"/>
    <s v="MYDIGIBIZPARTNER"/>
    <m/>
    <m/>
    <m/>
    <m/>
    <m/>
    <m/>
    <m/>
    <m/>
    <s v="Management Janji"/>
    <s v="2026-09-05 13:00:00 | Jam pemasangan : 08.00 - 12.00  Waktu pemasangan : 4 September 2026  Info Tabaha : Hubungi pelanggan dulu sebelum ke lokasi  terimakasih "/>
    <s v="FCC"/>
    <d v="2026-07-09T13:25:47"/>
    <m/>
    <m/>
    <s v="PS"/>
    <s v="KARANGPLOSO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5 13:00:00 | Jam pemasangan : 08.00 - 12.00  Waktu pemasangan : 4 September 2026  Info Tabaha : Hubungi pelanggan dulu sebelum ke lokasi  terimakasih "/>
    <n v="2026"/>
    <n v="9"/>
    <n v="7"/>
    <d v="2026-09-07T00:00:00"/>
    <n v="-0.29166666666424135"/>
    <x v="1"/>
    <x v="30"/>
  </r>
  <r>
    <n v="598"/>
    <n v="1002574115"/>
    <n v="3"/>
    <x v="5"/>
    <n v="4"/>
    <s v="SEMARANG"/>
    <s v="SALATIGA"/>
    <s v="SLI"/>
    <s v="REG"/>
    <s v="AO"/>
    <s v="NEW SALES"/>
    <s v="1P INET"/>
    <s v="Completed (PS)"/>
    <s v="RBS-Regional 3"/>
    <d v="2026-09-07T09:47:56"/>
    <d v="2026-09-08T18:57:03"/>
    <n v="69385014"/>
    <m/>
    <n v="142434111617"/>
    <s v="PUSKESMAS NGABLAK"/>
    <s v="ODP-SLI-FAE/003 FAE/D03/003.01"/>
    <s v="WO063721636"/>
    <m/>
    <m/>
    <m/>
    <n v="110.4008202"/>
    <n v="-7.4036969999999904"/>
    <s v="|MN00238|MYIA-091091557467/POI/DIANA NURSIDAH/0895363177205/pkmngablak@gmail.com"/>
    <s v="MYIB_ASSISTANT"/>
    <m/>
    <m/>
    <m/>
    <m/>
    <m/>
    <m/>
    <m/>
    <m/>
    <s v="Management Janji"/>
    <s v="2026-09-08 08:00:00 | Nama Pic : bp abdul  No Hp Pic : 0895363177205 No alt : - Jam Pemasangan : pagi  Tanggal Pemasangan : 8 September 2026"/>
    <s v="FCC"/>
    <d v="2026-07-09T09:54:58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bp abdul  No Hp Pic : 0895363177205 No alt : - Jam Pemasangan : pagi  Tanggal Pemasangan : 8 September 2026"/>
    <n v="2026"/>
    <n v="9"/>
    <n v="8"/>
    <d v="2026-09-08T00:00:00"/>
    <n v="-0.33333333333575865"/>
    <x v="1"/>
    <x v="0"/>
  </r>
  <r>
    <n v="599"/>
    <n v="1002574893"/>
    <n v="3"/>
    <x v="2"/>
    <n v="5"/>
    <s v="MADIUN"/>
    <s v="TUBAN"/>
    <s v="RGL"/>
    <s v="REG"/>
    <s v="AO"/>
    <s v="NEW SALES"/>
    <s v="1P INET"/>
    <s v="Completed (PS)"/>
    <s v="RBS-Regional 3"/>
    <d v="2026-09-07T13:11:57"/>
    <d v="2026-09-08T17:54:58"/>
    <n v="69385244"/>
    <m/>
    <n v="152646205912"/>
    <s v="Warkop 99"/>
    <s v="ODP-RGL-FAH/13 FAH/D02/13.01"/>
    <s v="WO063747835"/>
    <m/>
    <m/>
    <m/>
    <n v="112.075264826416"/>
    <n v="-7.0480688011060497"/>
    <s v="MD|MYDB-20260904267979|DN00001/MN01285|Warkop 99|085604939619"/>
    <s v="MYDIGIBIZPARTNER"/>
    <m/>
    <m/>
    <m/>
    <m/>
    <m/>
    <m/>
    <m/>
    <m/>
    <s v="Management Janji"/>
    <s v="2026-09-08 15:00:00 | Jam Pemasangan : 08:00 - 12.00 Tanggal Pemasangan : SELASA 08 SEPTEMBER 2026 Info Tambahan : Hubungi pelanggan sebelum datang ke lokasi"/>
    <s v="FCC"/>
    <d v="2026-07-09T13:25:47"/>
    <d v="2026-09-08T15:00:00"/>
    <m/>
    <s v="PS"/>
    <s v="JATIROGO BANCAR"/>
    <s v="NO ADDON"/>
    <n v="20260908"/>
    <s v="Completed"/>
    <s v="HSI Bisnis Promo HUT RI PSB 70% - 100 Mbps"/>
    <s v="INDIBIZ"/>
    <m/>
    <m/>
    <d v="2026-09-08T15:00:00"/>
    <s v="2026-09-08 15:00:00 | Jam Pemasangan : 08:00 - 12.00 Tanggal Pemasangan : SELASA 08 SEPTEMBER 2026 Info Tambahan : Hubungi pelanggan sebelum datang ke lokasi"/>
    <n v="2026"/>
    <n v="9"/>
    <n v="8"/>
    <d v="2026-09-08T00:00:00"/>
    <n v="-0.625"/>
    <x v="1"/>
    <x v="11"/>
  </r>
  <r>
    <n v="600"/>
    <n v="1002574924"/>
    <n v="3"/>
    <x v="2"/>
    <n v="5"/>
    <s v="MALANG"/>
    <s v="KEPANJEN"/>
    <s v="KLJ"/>
    <s v="REG"/>
    <s v="AO"/>
    <s v="NEW SALES"/>
    <s v="1P INET"/>
    <s v="Completed (PS)"/>
    <s v="RBS-Regional 3"/>
    <d v="2026-09-07T13:20:56"/>
    <d v="2026-09-07T19:46:58"/>
    <n v="69385269"/>
    <m/>
    <n v="152703903780"/>
    <s v="PT GENERASI MASA KINI"/>
    <s v="ODP-KLJ-FDA/73 FDA/D03/73.01"/>
    <s v="WO063750740"/>
    <m/>
    <m/>
    <m/>
    <n v="112.60561600327399"/>
    <n v="-7.9917339046707596"/>
    <s v="MD|MYDB-20260906268136|EB00004/MB00073|PT GENERASI MASA KINI|085646668551"/>
    <s v="MYDIGIBIZPARTNER"/>
    <m/>
    <m/>
    <m/>
    <m/>
    <m/>
    <m/>
    <m/>
    <m/>
    <s v="Management Janji"/>
    <s v="2026-09-08 13:00:00 | Jam pemasangan : 08.00 - 12.00 Waktu pemasangan : 8 September 2026 Info Tabaha : Hubungi pelanggan dulu sebelum ke lokasi terimakasih   "/>
    <s v="FCC"/>
    <d v="2026-07-09T13:25:47"/>
    <d v="2026-09-08T13:00:00"/>
    <m/>
    <s v="PS"/>
    <s v="KLOJEN"/>
    <s v="NO ADDON"/>
    <n v="20260907"/>
    <s v="Completed"/>
    <s v="HSI Bisnis Promo HUT RI PSB 70% - 50 Mbps"/>
    <s v="INDIBIZ"/>
    <m/>
    <m/>
    <d v="2026-09-08T13:00:00"/>
    <s v="2026-09-08 13:00:00 | Jam pemasangan : 08.00 - 12.00 Waktu pemasangan : 8 September 2026 Info Tabaha : Hubungi pelanggan dulu sebelum ke lokasi terimakasih   "/>
    <n v="2026"/>
    <n v="9"/>
    <n v="7"/>
    <d v="2026-09-07T00:00:00"/>
    <n v="-1.5416666666642413"/>
    <x v="1"/>
    <x v="28"/>
  </r>
  <r>
    <n v="601"/>
    <n v="1002574744"/>
    <n v="3"/>
    <x v="2"/>
    <n v="5"/>
    <s v="MADIUN"/>
    <s v="PONOROGO"/>
    <s v="PNZ"/>
    <s v="REG"/>
    <s v="AO"/>
    <s v="NEW SALES"/>
    <s v="1P INET"/>
    <s v="Completed (PS)"/>
    <s v="RBS-Regional 3"/>
    <d v="2026-09-07T12:02:56"/>
    <d v="2026-09-08T16:18:19"/>
    <n v="69385181"/>
    <m/>
    <n v="152607221773"/>
    <s v="DWI OLSHOP"/>
    <s v="ODP-PNZ-FM/20 FM/D04/20.01"/>
    <s v="WO063738717"/>
    <m/>
    <m/>
    <m/>
    <n v="111.18027069999999"/>
    <n v="-7.9903719999999998"/>
    <s v="|MN00418|MYIA-041017275591/POI/DWI HARIANTO/083845218222/nawanganseries@gmail.com"/>
    <s v="MYIB_ASSISTANT"/>
    <m/>
    <m/>
    <m/>
    <m/>
    <m/>
    <m/>
    <m/>
    <m/>
    <s v="Management Janji"/>
    <s v="2026-09-08 08:00:00 | Jam pemasangan : 08.00 - 12.00 Waktu pemasangan : 8 September 2026 Info Tabaha : Hubungi pelanggan dulu sebelum ke lokasi terimakasih   "/>
    <s v="FCC"/>
    <d v="2026-07-09T12:10:08"/>
    <d v="2026-09-08T08:00:00"/>
    <m/>
    <s v="PS"/>
    <s v="PACITAN"/>
    <s v="OCA"/>
    <n v="20260908"/>
    <s v="Completed"/>
    <s v="HSI Bisnis Bundling OCA Breach Checker Promo 2026 PSB 70% - 300 Mbps"/>
    <s v="INDIBIZ"/>
    <m/>
    <m/>
    <d v="2026-09-08T08:00:00"/>
    <s v="2026-09-08 08:00:00 | Jam pemasangan : 08.00 - 12.00 Waktu pemasangan : 8 September 2026 Info Tabaha : Hubungi pelanggan dulu sebelum ke lokasi terimakasih   "/>
    <n v="2026"/>
    <n v="9"/>
    <n v="8"/>
    <d v="2026-09-08T00:00:00"/>
    <n v="-0.33333333333575865"/>
    <x v="1"/>
    <x v="2"/>
  </r>
  <r>
    <n v="602"/>
    <n v="1002574994"/>
    <n v="3"/>
    <x v="3"/>
    <n v="4"/>
    <s v="YOGYAKARTA"/>
    <s v="SLEMAN"/>
    <s v="GOD"/>
    <s v="REG"/>
    <s v="AO"/>
    <s v="NEW SALES"/>
    <m/>
    <s v="Completed (PS)"/>
    <s v="RBS-Regional 3"/>
    <d v="2026-09-07T13:36:59"/>
    <d v="2026-09-07T15:17:00"/>
    <n v="69383976"/>
    <n v="2745043043"/>
    <n v="146136130419"/>
    <s v="PT WARNA ABADI MITRA BERSAMA"/>
    <s v="ODP-GOD-FBN/041"/>
    <s v="WO063753392"/>
    <m/>
    <m/>
    <m/>
    <n v="110.283794"/>
    <n v="-7.8096199999999998"/>
    <s v="|MN02587|MYIA-062427036174/POI/Safari/0882005672340/admaerfita@gmail.com"/>
    <s v="Sales Profesional"/>
    <m/>
    <m/>
    <m/>
    <m/>
    <m/>
    <m/>
    <m/>
    <m/>
    <s v="Management Janji"/>
    <s v="2026-09-06 13:00:00 | Nama : BP NUR ROHADI   No Hp : 0882005672340  No Alt :   Tgl Pemasangan : 05 September 2026  Interval : PAGI   Note : Hubungi pelanggan terlebih dahulu"/>
    <s v="FCC"/>
    <d v="2026-07-09T13:40:12"/>
    <m/>
    <m/>
    <s v="PS"/>
    <s v="X"/>
    <s v="NO ADDON"/>
    <n v="202609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7T07:00:00"/>
    <s v="2026-09-06 13:00:00 | Nama : BP NUR ROHADI   No Hp : 0882005672340  No Alt :   Tgl Pemasangan : 05 September 2026  Interval : PAGI   Note : Hubungi pelanggan terlebih dahulu"/>
    <n v="2026"/>
    <n v="9"/>
    <n v="7"/>
    <d v="2026-09-07T00:00:00"/>
    <n v="-0.29166666666424135"/>
    <x v="1"/>
    <x v="0"/>
  </r>
  <r>
    <n v="603"/>
    <n v="1002574733"/>
    <n v="3"/>
    <x v="5"/>
    <n v="4"/>
    <s v="PEKALONGAN"/>
    <s v="BREBES"/>
    <s v="BMU"/>
    <s v="REG"/>
    <s v="AO"/>
    <s v="NEW SALES"/>
    <m/>
    <s v="Completed (PS)"/>
    <s v="RBS-Regional 3"/>
    <d v="2026-09-07T12:01:21"/>
    <d v="2026-09-07T13:15:20"/>
    <n v="69384257"/>
    <m/>
    <n v="146281108913"/>
    <s v="SPPG KARANGJONGKENG"/>
    <s v="ODP-BMU-FZ/008"/>
    <s v="WO063739375"/>
    <m/>
    <m/>
    <m/>
    <n v="109.014888978752"/>
    <n v="-7.1689670053666701"/>
    <s v="|MN00292|MYIA-094315604569/POI/WAFIK HIDAYAT /085225856955/sppgdesakarangjongkeng@gmail.com"/>
    <s v="Sales Profesional"/>
    <m/>
    <m/>
    <m/>
    <m/>
    <m/>
    <m/>
    <m/>
    <m/>
    <s v="Management Janji"/>
    <s v="2026-09-06 08:00:00 | Waktu pemasnagan : 05 September 2026  Jam pemasangan : 08.00 - 12.00  Mohon hubungi pelanggan sebelum ke lokasi   Terima kasih"/>
    <s v="FCC"/>
    <d v="2026-07-09T12:10:08"/>
    <m/>
    <m/>
    <s v="PS"/>
    <s v="BUMIAYU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08:00:00 | Waktu pemasnagan : 05 September 2026  Jam pemasangan : 08.00 - 12.00  Mohon hubungi pelanggan sebelum ke lokasi   Terima kasih"/>
    <n v="2026"/>
    <n v="9"/>
    <n v="7"/>
    <d v="2026-09-07T00:00:00"/>
    <n v="-0.29166666666424135"/>
    <x v="1"/>
    <x v="0"/>
  </r>
  <r>
    <n v="604"/>
    <n v="1002574942"/>
    <n v="3"/>
    <x v="4"/>
    <n v="5"/>
    <s v="SINGARJA"/>
    <s v="GIANYAR"/>
    <s v="UBU"/>
    <s v="REG"/>
    <s v="AO"/>
    <s v="NEW SALES"/>
    <m/>
    <s v="Completed (PS)"/>
    <s v="RBS-Regional 3"/>
    <d v="2026-09-07T13:24:53"/>
    <d v="2026-09-09T13:00:24"/>
    <n v="69385289"/>
    <m/>
    <n v="172408248275"/>
    <s v="KANTOR PERBEKEL PEJENG KELOD"/>
    <s v="ODP-UBU-FG/67"/>
    <s v="WO063763208"/>
    <m/>
    <m/>
    <m/>
    <n v="115.30275279999999"/>
    <n v="-8.5169596999999992"/>
    <s v="|MN02658|/PIC KADEK DEDI WIDNYANA DINATA B/087835057672/pejengkelod@gmail.com"/>
    <s v="Sales Force DBS"/>
    <m/>
    <m/>
    <m/>
    <m/>
    <m/>
    <m/>
    <m/>
    <m/>
    <s v="Management Janji"/>
    <s v="2026-09-08 11:00:00|Tanggal pemasangan : 08/09/2026 Jam pemasangan : 08.00 - 12.00 Info Tambahan : Hubungi pelanggan dulu sebelum ke lokasi terima kasih.|40971401|MYDITA"/>
    <s v="FCC"/>
    <d v="2026-07-09T13:40:12"/>
    <d v="2026-09-08T11:00:00"/>
    <m/>
    <s v="PS"/>
    <s v="UBUD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1:00:00"/>
    <s v="2026-09-08 11:00:00|Tanggal pemasangan : 08/09/2026 Jam pemasangan : 08.00 - 12.00 Info Tambahan : Hubungi pelanggan dulu sebelum ke lokasi terima kasih.|40971401|MYDITA"/>
    <n v="2026"/>
    <n v="9"/>
    <n v="9"/>
    <d v="2026-09-09T00:00:00"/>
    <n v="0.54166666666424135"/>
    <x v="1"/>
    <x v="33"/>
  </r>
  <r>
    <n v="605"/>
    <n v="1002574963"/>
    <n v="3"/>
    <x v="7"/>
    <n v="5"/>
    <s v="KUPANG"/>
    <s v="LABOAN BAJO"/>
    <s v="LBO"/>
    <s v="REG"/>
    <s v="AO"/>
    <s v="NEW SALES"/>
    <s v="1P INET"/>
    <s v="Completed (PS)"/>
    <s v="RBS-Regional 3"/>
    <d v="2026-09-07T13:29:56"/>
    <d v="2026-09-09T15:48:02"/>
    <n v="69385291"/>
    <m/>
    <n v="172512452602"/>
    <s v="PT CAHAYA MEKAR JAYA"/>
    <s v="ODP-LBO-FF/43 FF/D05/43.01"/>
    <s v="WO063751701"/>
    <m/>
    <m/>
    <m/>
    <n v="119.909145087003"/>
    <n v="-8.5026629994831104"/>
    <s v="MD|MYDB-20260907268197|SC20016/MC20231|PT CAHAYA MEKAR JAYA|0895635104496"/>
    <s v="MYDIGIBIZPARTNER"/>
    <m/>
    <m/>
    <m/>
    <m/>
    <m/>
    <m/>
    <m/>
    <m/>
    <s v="Management Janji"/>
    <s v="2026-09-08 13:00:00 | Nama Pic : BP DIONISIUS No Hp Pic : 0895635104496 Jam Pemasangan : 08:00 - 12.00 Tanggal Pemasangan : SELASA 08 SEPTEMBER 2026 Info Tambahan : Hubungi pelanggan sebelum datang ke lokasi"/>
    <s v="FCC"/>
    <d v="2026-07-09T13:40:12"/>
    <d v="2026-09-08T13:00:00"/>
    <m/>
    <s v="PS"/>
    <s v="LABUAN BAJO"/>
    <s v="NO ADDON"/>
    <n v="20260909"/>
    <s v="Completed"/>
    <s v="HSI Bisnis Promo HUT RI PSB 70% - 200 Mbps"/>
    <s v="INDIBIZ"/>
    <m/>
    <m/>
    <d v="2026-09-08T13:00:00"/>
    <s v="2026-09-08 13:00:00 | Nama Pic : BP DIONISIUS No Hp Pic : 0895635104496 Jam Pemasangan : 08:00 - 12.00 Tanggal Pemasangan : SELASA 08 SEPTEMBER 2026 Info Tambahan : Hubungi pelanggan sebelum datang ke lokasi"/>
    <n v="2026"/>
    <n v="9"/>
    <n v="9"/>
    <d v="2026-09-09T00:00:00"/>
    <n v="0.45833333333575865"/>
    <x v="1"/>
    <x v="19"/>
  </r>
  <r>
    <n v="606"/>
    <n v="1002574955"/>
    <n v="3"/>
    <x v="2"/>
    <n v="5"/>
    <s v="MALANG"/>
    <s v="BATU"/>
    <s v="KPO"/>
    <s v="REG"/>
    <s v="AO"/>
    <s v="NEW SALES"/>
    <m/>
    <s v="Completed (PS)"/>
    <s v="RBS-Regional 3"/>
    <d v="2026-09-07T13:29:48"/>
    <d v="2026-09-07T14:10:31"/>
    <n v="69384247"/>
    <m/>
    <n v="152711247572"/>
    <s v="CV INALAB UTAMA"/>
    <s v="ODP-KPO-FBD/10"/>
    <s v="WO063752382"/>
    <m/>
    <m/>
    <m/>
    <n v="112.5757801"/>
    <n v="-7.9216423999999996"/>
    <s v="MD|MYDB-20260831267663|DN00001/MN00968|CV INALAB UTAMA|082311522071"/>
    <s v="MYDIGIBIZPARTNER"/>
    <m/>
    <m/>
    <m/>
    <m/>
    <m/>
    <m/>
    <m/>
    <m/>
    <s v="Management Janji"/>
    <s v="2026-09-06 13:00:00 | Tanggal pemasangan : 06/09/2026  Jam pemasangan : siang  Info Tambahan : Hubungi pelanggan dulu sebelum ke lokasi  terima kasih."/>
    <s v="FCC"/>
    <d v="2026-07-09T13:40:12"/>
    <m/>
    <m/>
    <s v="PS"/>
    <s v="KARANGPLOSO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7:00:00"/>
    <s v="2026-09-06 13:00:00 | Tanggal pemasangan : 06/09/2026  Jam pemasangan : siang  Info Tambahan : Hubungi pelanggan dulu sebelum ke lokasi  terima kasih."/>
    <n v="2026"/>
    <n v="9"/>
    <n v="7"/>
    <d v="2026-09-07T00:00:00"/>
    <n v="-0.29166666666424135"/>
    <x v="1"/>
    <x v="30"/>
  </r>
  <r>
    <n v="607"/>
    <n v="1002574069"/>
    <n v="3"/>
    <x v="1"/>
    <n v="5"/>
    <s v="JEMBER"/>
    <s v="JEMBER"/>
    <s v="PUG"/>
    <s v="REG"/>
    <s v="AO"/>
    <s v="NEW SALES"/>
    <m/>
    <s v="Completed (PS)"/>
    <s v="RBS-Regional 3"/>
    <d v="2026-09-07T09:36:42"/>
    <d v="2026-09-07T15:52:54"/>
    <n v="69383077"/>
    <m/>
    <n v="152515203046"/>
    <s v="ERZORA PUGER"/>
    <s v="ODP-PUG-FC/31"/>
    <s v="WO063721021"/>
    <m/>
    <m/>
    <m/>
    <n v="113.472959"/>
    <n v="-8.3696730000000006"/>
    <s v="MD|MYDB-20260903267926|DN00001/MN01309|ERZORA PUGER|087754726343"/>
    <s v="MYDIGIBIZPARTNER"/>
    <m/>
    <m/>
    <m/>
    <m/>
    <m/>
    <m/>
    <m/>
    <m/>
    <s v="Management Janji"/>
    <s v="2026-09-04 13:00:00 | Nama PIC : Bp Efendi  No HP : 087754726343  No Alt : -  M Janji : 04 Sept 2026  Jam Pasang : Pagi / Siang  Note : hubungi pelanggan jika ingin kelokasi  "/>
    <s v="FCC"/>
    <d v="2026-07-09T09:40:31"/>
    <m/>
    <m/>
    <s v="PS"/>
    <s v="TANGGUL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4 13:00:00 | Nama PIC : Bp Efendi  No HP : 087754726343  No Alt : -  M Janji : 04 Sept 2026  Jam Pasang : Pagi / Siang  Note : hubungi pelanggan jika ingin kelokasi  "/>
    <n v="2026"/>
    <n v="9"/>
    <n v="7"/>
    <d v="2026-09-07T00:00:00"/>
    <n v="-0.29166666666424135"/>
    <x v="1"/>
    <x v="7"/>
  </r>
  <r>
    <n v="608"/>
    <n v="1002575686"/>
    <n v="3"/>
    <x v="7"/>
    <n v="5"/>
    <s v="KUPANG"/>
    <s v="MAUMERE"/>
    <s v="MMR"/>
    <s v="REG"/>
    <s v="AO"/>
    <s v="NEW SALES"/>
    <s v="1P INET"/>
    <s v="Completed (PS)"/>
    <s v="RBS-Regional 3"/>
    <d v="2026-09-07T16:14:56"/>
    <d v="2026-09-09T13:55:05"/>
    <n v="69385534"/>
    <m/>
    <n v="172508209112"/>
    <s v="SDK NELLE I"/>
    <s v="ODP-MMR-FZ/10 FZ/D01/10.01"/>
    <s v="WO063776337"/>
    <m/>
    <m/>
    <m/>
    <n v="122.21484001725899"/>
    <n v="-8.6788333794909001"/>
    <s v="MD|MYDB-20260907268158|SC00001/MC00135|SDK NELLE I|081338299511"/>
    <s v="MYDIGIBIZPARTNER"/>
    <m/>
    <m/>
    <m/>
    <m/>
    <m/>
    <m/>
    <m/>
    <m/>
    <s v="Management Janji"/>
    <s v="2026-09-08 13:00:00 | telp :081338299511 alt :081338299511 manja : pagi / siang 08/09/2026 hub sebelum ke lokasi  "/>
    <s v="FCC"/>
    <d v="2026-07-09T16:25:39"/>
    <d v="2026-09-08T13:00:00"/>
    <m/>
    <s v="PS"/>
    <s v="X"/>
    <s v="NO ADDON"/>
    <n v="20260909"/>
    <s v="Completed"/>
    <s v="HSI Bisnis Basic PSB 70% - 50 Mbps"/>
    <s v="INDIBIZ"/>
    <m/>
    <m/>
    <d v="2026-09-08T13:00:00"/>
    <s v="2026-09-08 13:00:00 | telp :081338299511 alt :081338299511 manja : pagi / siang 08/09/2026 hub sebelum ke lokasi  "/>
    <n v="2026"/>
    <n v="9"/>
    <n v="9"/>
    <d v="2026-09-09T00:00:00"/>
    <n v="0.45833333333575865"/>
    <x v="1"/>
    <x v="14"/>
  </r>
  <r>
    <n v="609"/>
    <n v="1002575677"/>
    <n v="3"/>
    <x v="5"/>
    <n v="4"/>
    <s v="SEMARANG"/>
    <s v="SALATIGA"/>
    <s v="SLI"/>
    <s v="REG"/>
    <s v="AO"/>
    <s v="NEW SALES"/>
    <s v="1P INET"/>
    <s v="Completed (PS)"/>
    <s v="RBS-Regional 3"/>
    <d v="2026-09-07T16:11:56"/>
    <d v="2026-09-09T13:20:47"/>
    <n v="69385533"/>
    <m/>
    <n v="142434111625"/>
    <s v="SMA IT AL HIKMAH KARANGGEDE"/>
    <s v="ODP-SLI-FX/010 FX/D02/010.01"/>
    <s v="WO063776139"/>
    <m/>
    <m/>
    <m/>
    <n v="110.6404526"/>
    <n v="-7.3571396"/>
    <s v="|MN00426|MYIA-010789829292/POI/Fadhillah Rahma Isnaini/081539422196/smas2033779@gmail.com"/>
    <s v="MYIB_ASSISTANT"/>
    <m/>
    <m/>
    <m/>
    <m/>
    <m/>
    <m/>
    <m/>
    <m/>
    <s v="Management Janji"/>
    <s v="2026-09-08 13:00:00 | Nama PIC : Ibu Fadhilah No Hp : 081539422196 No Alt : - Tgl Pemasangan : 8 Sept 2026 Interval : PAGI SIANG Note : Hubungi pelanggan terlebih dahulu"/>
    <s v="FCC"/>
    <d v="2026-07-09T16:25:39"/>
    <d v="2026-09-08T13:00:00"/>
    <m/>
    <s v="PS"/>
    <s v="X"/>
    <s v="NO ADDON"/>
    <n v="20260909"/>
    <s v="Completed"/>
    <s v="HSI Bisnis Basic Promo HUT RI PSB 70% - 100 Mbps"/>
    <s v="INDIBIZ"/>
    <m/>
    <m/>
    <d v="2026-09-08T13:00:00"/>
    <s v="2026-09-08 13:00:00 | Nama PIC : Ibu Fadhilah No Hp : 081539422196 No Alt : - Tgl Pemasangan : 8 Sept 2026 Interval : PAGI SIANG Note : Hubungi pelanggan terlebih dahulu"/>
    <n v="2026"/>
    <n v="9"/>
    <n v="9"/>
    <d v="2026-09-09T00:00:00"/>
    <n v="0.45833333333575865"/>
    <x v="1"/>
    <x v="0"/>
  </r>
  <r>
    <n v="610"/>
    <n v="1002575678"/>
    <n v="3"/>
    <x v="6"/>
    <n v="5"/>
    <s v="SBY SELATAN"/>
    <s v="MANYAR"/>
    <s v="JGR"/>
    <s v="REG"/>
    <s v="AO"/>
    <s v="NEW SALES"/>
    <s v="1P INET"/>
    <s v="Completed (PS)"/>
    <s v="RBS-Regional 3"/>
    <d v="2026-09-07T16:11:56"/>
    <d v="2026-09-08T18:19:53"/>
    <n v="69385521"/>
    <m/>
    <n v="152310255642"/>
    <s v="EYALA CAFE RUNGKUT"/>
    <s v="ODP-RKT-FGX/59 FGX/D04/01.59"/>
    <s v="WO063775851"/>
    <m/>
    <m/>
    <m/>
    <n v="112.7822252"/>
    <n v="-7.3314406999999999"/>
    <s v="|MN00459|MYIA-079347118075/POI/reno rizky ardiansyah/082139148241/renorizki14045@gmail.com"/>
    <s v="MYIB_ASSISTANT"/>
    <m/>
    <m/>
    <m/>
    <m/>
    <m/>
    <m/>
    <m/>
    <m/>
    <s v="Management Janji"/>
    <s v="2026-09-08 15:00:00 | Nama Pic : BP RENO No Hp Pic : 082139148241 Jam Pemasangan : 08:00 - 12.00 Tanggal Pemasangan : SELASA 08 SEPTEMBER 2026 Info Tambahan : Hubungi pelanggan sebelum datang ke lokasi"/>
    <s v="FCC"/>
    <d v="2026-07-09T16:25:39"/>
    <d v="2026-09-08T15:00:00"/>
    <m/>
    <s v="PS"/>
    <s v="JAGIR"/>
    <s v="OCA"/>
    <n v="20260908"/>
    <s v="Completed"/>
    <s v="HSI Bisnis Bundling OCA Breach Checker Promo H2 2026 PSB 70% - 100 Mbps"/>
    <s v="INDIBIZ"/>
    <m/>
    <m/>
    <d v="2026-09-08T15:00:00"/>
    <s v="2026-09-08 15:00:00 | Nama Pic : BP RENO No Hp Pic : 082139148241 Jam Pemasangan : 08:00 - 12.00 Tanggal Pemasangan : SELASA 08 SEPTEMBER 2026 Info Tambahan : Hubungi pelanggan sebelum datang ke lokasi"/>
    <n v="2026"/>
    <n v="9"/>
    <n v="8"/>
    <d v="2026-09-08T00:00:00"/>
    <n v="-0.625"/>
    <x v="1"/>
    <x v="8"/>
  </r>
  <r>
    <n v="611"/>
    <n v="1002575705"/>
    <n v="3"/>
    <x v="7"/>
    <n v="5"/>
    <s v="MATARAM"/>
    <s v="LOMBOK BARAT TENGAH"/>
    <s v="GER"/>
    <s v="REG"/>
    <s v="AO"/>
    <s v="NEW SALES"/>
    <m/>
    <s v="Completed (PS)"/>
    <s v="RBS-Regional 3"/>
    <d v="2026-09-07T16:21:05"/>
    <d v="2026-09-08T17:15:48"/>
    <n v="69384062"/>
    <m/>
    <n v="172602203213"/>
    <s v="UD JAYA MANDIRI"/>
    <s v="ODP-GER-FAH/25"/>
    <s v="WO063778091"/>
    <m/>
    <m/>
    <m/>
    <n v="116.1736295"/>
    <n v="-8.6904609480000001"/>
    <s v="|MC40230|MYIA-062488670800/POI/musri/081917248656/perabotbusairi@gmail.com"/>
    <s v="Sales Profesional"/>
    <m/>
    <m/>
    <m/>
    <m/>
    <m/>
    <m/>
    <m/>
    <m/>
    <s v="Management Janji"/>
    <s v="2026-09-05 13:00:00 | Nama PIC : bapak musri  No HP :  081917248656  Alt :   M Janji : (sabtu/5/SEPTEMBER/2026)  jam Pasang : 09:00  Note : hubungi pelanggan jika ingin kelokasi"/>
    <s v="FCC"/>
    <d v="2026-07-09T16:25:39"/>
    <m/>
    <s v="Kendala Teknik"/>
    <s v="PS"/>
    <s v="LOMBOK TENGAH"/>
    <s v="NO ADDON"/>
    <n v="20260908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07T07:00:00"/>
    <s v="2026-09-05 13:00:00 | Nama PIC : bapak musri  No HP :  081917248656  Alt :   M Janji : (sabtu/5/SEPTEMBER/2026)  jam Pasang : 09:00  Note : hubungi pelanggan jika ingin kelokasi"/>
    <n v="2026"/>
    <n v="9"/>
    <n v="8"/>
    <d v="2026-09-08T00:00:00"/>
    <n v="0.70833333333575865"/>
    <x v="1"/>
    <x v="20"/>
  </r>
  <r>
    <n v="612"/>
    <n v="1002574880"/>
    <n v="3"/>
    <x v="5"/>
    <n v="4"/>
    <s v="PEKALONGAN"/>
    <s v="BREBES"/>
    <s v="KTM"/>
    <s v="REG"/>
    <s v="AO"/>
    <s v="NEW SALES"/>
    <m/>
    <s v="Completed (PS)"/>
    <s v="RBS-Regional 3"/>
    <d v="2026-09-07T13:08:50"/>
    <d v="2026-09-07T15:07:23"/>
    <n v="69384143"/>
    <m/>
    <n v="142214107664"/>
    <s v="MI TAMIRUL WATHON 01"/>
    <s v="ODP-KTM-FE/057"/>
    <s v="WO063748632"/>
    <m/>
    <m/>
    <m/>
    <n v="108.94684096715901"/>
    <n v="-6.9704429689385696"/>
    <s v="MD|MYDB-20260904268011|DB10005/MB10113|MI TAMIRUL WATHON 01|081327138257"/>
    <s v="MYDIGIBIZPARTNER"/>
    <m/>
    <m/>
    <m/>
    <m/>
    <m/>
    <m/>
    <m/>
    <m/>
    <s v="Management Janji"/>
    <s v="2026-09-05 13:00:00 | Waktu pemasnagan : 05 September 2026  Jam pemasangan : 13.00  Mohon hubungi pelanggan sebelum ke lokasi   Terima kasih"/>
    <s v="FCC"/>
    <d v="2026-07-09T13:10:13"/>
    <m/>
    <m/>
    <s v="PS"/>
    <s v="KETANGGUNGAN"/>
    <s v="NO ADDON"/>
    <n v="20260907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07T07:00:00"/>
    <s v="2026-09-05 13:00:00 | Waktu pemasnagan : 05 September 2026  Jam pemasangan : 13.00  Mohon hubungi pelanggan sebelum ke lokasi   Terima kasih"/>
    <n v="2026"/>
    <n v="9"/>
    <n v="7"/>
    <d v="2026-09-07T00:00:00"/>
    <n v="-0.29166666666424135"/>
    <x v="1"/>
    <x v="0"/>
  </r>
  <r>
    <n v="613"/>
    <n v="1002574875"/>
    <n v="3"/>
    <x v="6"/>
    <n v="5"/>
    <s v="SBY UTARA"/>
    <s v="KENJERAN"/>
    <s v="KJR"/>
    <s v="REG"/>
    <s v="AO"/>
    <s v="NEW SALES"/>
    <m/>
    <s v="Completed (PS)"/>
    <s v="RBS-Regional 3"/>
    <d v="2026-09-07T13:08:29"/>
    <d v="2026-09-07T15:11:14"/>
    <n v="69384442"/>
    <n v="3135963059"/>
    <n v="152407282306"/>
    <s v="PT ABJAYA SEJAHTERA INDONESIA"/>
    <s v="ODP-MYR-FSA/19"/>
    <s v="WO063748741"/>
    <m/>
    <m/>
    <m/>
    <n v="112.77670559000001"/>
    <n v="-7.2608013830000004"/>
    <s v="MD|MYDB-20260905268047|DN00001/MN00443|PT ABJAYA SEJAHTERA INDONESIA|085853530091"/>
    <s v="MYDIGIBIZPARTNER"/>
    <m/>
    <m/>
    <m/>
    <m/>
    <m/>
    <m/>
    <m/>
    <m/>
    <s v="Management Janji"/>
    <s v="2026-09-06 11:00:00 | Nama Pic : BP AHMAD  No Hp Pic : 085853530091  Jam Pemasangan : 08:00 - 12.00  Tanggal Pemasangan : MINGGU 06 SEPTEMBER 2026  Info Tambahan : Hubungi pelanggan sebelum datang ke lokasi"/>
    <s v="FCC"/>
    <d v="2026-07-09T13:10:13"/>
    <m/>
    <m/>
    <s v="PS"/>
    <s v="KENJERAN"/>
    <s v="NO ADDON"/>
    <n v="202609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7T07:00:00"/>
    <s v="2026-09-06 11:00:00 | Nama Pic : BP AHMAD  No Hp Pic : 085853530091  Jam Pemasangan : 08:00 - 12.00  Tanggal Pemasangan : MINGGU 06 SEPTEMBER 2026  Info Tambahan : Hubungi pelanggan sebelum datang ke lokasi"/>
    <n v="2026"/>
    <n v="9"/>
    <n v="7"/>
    <d v="2026-09-07T00:00:00"/>
    <n v="-0.29166666666424135"/>
    <x v="1"/>
    <x v="22"/>
  </r>
  <r>
    <n v="614"/>
    <n v="1002575104"/>
    <n v="3"/>
    <x v="2"/>
    <n v="5"/>
    <s v="MADIUN"/>
    <s v="BOJONEGORO"/>
    <s v="BJN"/>
    <s v="REG"/>
    <s v="AO"/>
    <s v="NEW SALES"/>
    <s v="1P INET"/>
    <s v="Completed (PS)"/>
    <s v="RBS-Regional 3"/>
    <d v="2026-09-07T13:59:57"/>
    <d v="2026-09-08T20:01:37"/>
    <n v="69385332"/>
    <m/>
    <n v="152609258720"/>
    <s v="SDN KADIPATEN 1 BOJONEGORO"/>
    <s v="ODP-BJN-FW/37 FW/D04/37.01"/>
    <s v="WO063755375"/>
    <m/>
    <m/>
    <m/>
    <n v="111.885913899999"/>
    <n v="-7.1525873999999998"/>
    <s v="|MC20184|MYIA-014322995116/POI/BUDIONO /082337744568/budionobapak2025@gmail.com"/>
    <s v="MYIB_ASSISTANT"/>
    <m/>
    <m/>
    <m/>
    <m/>
    <m/>
    <m/>
    <m/>
    <m/>
    <s v="Management Janji"/>
    <s v="2026-09-10 15:00:00 | Tanggal Pemasangan : 10 September 2026 Jam Pemasangan : 08:00 15:00 Info Tambahan : Hubungi pelanggan dulu sebelum ke lokasi terimakasih"/>
    <s v="FCC"/>
    <d v="2026-07-09T14:10:08"/>
    <d v="2026-09-10T15:00:00"/>
    <m/>
    <s v="PS"/>
    <s v="X"/>
    <s v="NO ADDON"/>
    <n v="20260908"/>
    <s v="Completed"/>
    <s v="HSI Bisnis Promo HUT RI PSB 70% - 75 Mbps"/>
    <s v="INDIBIZ"/>
    <m/>
    <m/>
    <d v="2026-09-10T15:00:00"/>
    <s v="2026-09-10 15:00:00 | Tanggal Pemasangan : 10 September 2026 Jam Pemasangan : 08:00 15:00 Info Tambahan : Hubungi pelanggan dulu sebelum ke lokasi terimakasih"/>
    <n v="2026"/>
    <n v="9"/>
    <n v="8"/>
    <d v="2026-09-08T00:00:00"/>
    <n v="-2.625"/>
    <x v="1"/>
    <x v="11"/>
  </r>
  <r>
    <n v="615"/>
    <n v="1002575332"/>
    <n v="3"/>
    <x v="6"/>
    <n v="5"/>
    <s v="SBY UTARA"/>
    <s v="GRESIK"/>
    <s v="GSK"/>
    <s v="REG"/>
    <s v="AO"/>
    <s v="NEW SALES"/>
    <s v="1P INET"/>
    <s v="Completed (PS)"/>
    <s v="RBS-Regional 3"/>
    <d v="2026-09-07T14:50:56"/>
    <d v="2026-09-09T16:41:40"/>
    <n v="69385408"/>
    <m/>
    <n v="152421262640"/>
    <s v="PT Kreasi Edulab Indonesia"/>
    <s v="ODP-GSK-FB/37 FB/D03/37-01"/>
    <s v="WO063762809"/>
    <m/>
    <m/>
    <m/>
    <n v="112.648104"/>
    <n v="-7.1671179999999897"/>
    <s v="|MB10092|MYIA-089991303423/POI/Halimah Rahmah Susilawati/08811307516/direktoratoperasional.edulab@gmail.com"/>
    <s v="MYIB_ASSISTANT"/>
    <m/>
    <m/>
    <m/>
    <m/>
    <m/>
    <m/>
    <m/>
    <m/>
    <s v="Management Janji"/>
    <s v="2026-09-12 11:00:00 | Nama PIC : Rahmat No HP : 08811307516 Alt : 085215233345 M Janji : 08 September 2026 Jam Pasang : 08.00 - 13:00  NoteÃ‚Â :  hubungi terlebih dahulu sebelum kelokasi"/>
    <s v="FCC"/>
    <d v="2026-07-09T14:55:14"/>
    <d v="2026-09-12T11:00:00"/>
    <m/>
    <s v="PS"/>
    <s v="GRESIK"/>
    <s v="NO ADDON"/>
    <n v="20260909"/>
    <s v="Completed"/>
    <s v="HSI Bisnis Promo HUT RI PSB 70% - 150 Mbps"/>
    <s v="INDIBIZ"/>
    <m/>
    <m/>
    <d v="2026-09-12T11:00:00"/>
    <s v="2026-09-12 11:00:00 | Nama PIC : Rahmat No HP : 08811307516 Alt : 085215233345 M Janji : 08 September 2026 Jam Pasang : 08.00 - 13:00  NoteÃ‚Â :  hubungi terlebih dahulu sebelum kelokasi"/>
    <n v="2026"/>
    <n v="9"/>
    <n v="9"/>
    <d v="2026-09-09T00:00:00"/>
    <n v="-3.4583333333357587"/>
    <x v="1"/>
    <x v="23"/>
  </r>
  <r>
    <n v="616"/>
    <n v="1002573990"/>
    <n v="3"/>
    <x v="5"/>
    <n v="4"/>
    <s v="PEKALONGAN"/>
    <s v="PEKALONGAN"/>
    <s v="PKL"/>
    <s v="REG"/>
    <s v="AO"/>
    <s v="NEW SALES"/>
    <s v="1P INET"/>
    <s v="Completed (PS)"/>
    <s v="RBS-Regional 3"/>
    <d v="2026-09-07T09:14:56"/>
    <d v="2026-09-09T12:11:27"/>
    <n v="69384993"/>
    <m/>
    <n v="142202154717"/>
    <s v="SMP NEGERI 2 TIRTO"/>
    <s v="ODP-PKL-FBK/004 FBK/D01/004.01"/>
    <s v="WO063718632"/>
    <m/>
    <m/>
    <m/>
    <n v="109.63324799999999"/>
    <n v="-6.9066253999999896"/>
    <s v="|MN00925|MYIA-044439324237/POI/indah susanti/081514462773/smpn2tirto@gmail.com"/>
    <s v="MYIB_ASSISTANT"/>
    <m/>
    <m/>
    <m/>
    <m/>
    <m/>
    <m/>
    <m/>
    <m/>
    <s v="Management Janji"/>
    <s v="2026-09-09 08:00:00 | Nama PIC: bp ahmad   No HP: 081514462773 Alt: Tanggal: 9/9/2026 Jam Pasang: Pagi Note: Hubungi sebelum ke lokasi, terimakasih.  "/>
    <s v="FCC"/>
    <d v="2026-07-09T09:25:03"/>
    <d v="2026-09-09T08:00:00"/>
    <m/>
    <s v="PS"/>
    <s v="X"/>
    <s v="NO ADDON"/>
    <n v="20260909"/>
    <s v="Completed"/>
    <s v="HSI Bisnis Promo HUT RI PSB 70% - 200 Mbps"/>
    <s v="INDIBIZ"/>
    <m/>
    <m/>
    <d v="2026-09-09T08:00:00"/>
    <s v="2026-09-09 08:00:00 | Nama PIC: bp ahmad   No HP: 081514462773 Alt: Tanggal: 9/9/2026 Jam Pasang: Pagi Note: Hubungi sebelum ke lokasi, terimakasih.  "/>
    <n v="2026"/>
    <n v="9"/>
    <n v="9"/>
    <d v="2026-09-09T00:00:00"/>
    <n v="-0.33333333333575865"/>
    <x v="1"/>
    <x v="0"/>
  </r>
  <r>
    <n v="617"/>
    <n v="1002574027"/>
    <n v="3"/>
    <x v="2"/>
    <n v="5"/>
    <s v="MALANG"/>
    <s v="BATU"/>
    <s v="PKS"/>
    <s v="REG"/>
    <s v="AO"/>
    <s v="NEW SALES"/>
    <s v="1P INET"/>
    <s v="Completed (PS)"/>
    <s v="RBS-Regional 3"/>
    <d v="2026-09-07T09:23:57"/>
    <d v="2026-09-08T14:42:33"/>
    <n v="69384997"/>
    <m/>
    <n v="152710214306"/>
    <s v="MTS AHMAD YANI JABUNG"/>
    <s v="ODP-PKS-FH/19 FH/D01/19.01"/>
    <s v="WO063719460"/>
    <m/>
    <m/>
    <m/>
    <n v="112.74556967885"/>
    <n v="-7.9495653579349996"/>
    <s v="|MN02703|MYIA-018534197294/POI/Muhammad Badrul Huda/088805300136/hudabadrull15@gmail.com"/>
    <s v="MYIB_ASSISTANT"/>
    <m/>
    <m/>
    <m/>
    <m/>
    <m/>
    <m/>
    <m/>
    <m/>
    <s v="Management Janji"/>
    <s v="2026-09-08 08:00:00 | Nama Pic : bp Muhammad Badrul Huda No Hp Pic : 088805300136 No alt : - Jam Pemasangan : pagi  Tanggal Pemasangan : 8 September 2026"/>
    <s v="FCC"/>
    <d v="2026-07-09T09:25:03"/>
    <d v="2026-09-08T08:00:00"/>
    <m/>
    <s v="PS"/>
    <s v="SINGOSARI"/>
    <s v="NO ADDON"/>
    <n v="20260908"/>
    <s v="Completed"/>
    <s v="HSI Bisnis Promo HUT RI PSB 70% - 100 Mbps"/>
    <s v="INDIBIZ"/>
    <m/>
    <m/>
    <d v="2026-09-08T08:00:00"/>
    <s v="2026-09-08 08:00:00 | Nama Pic : bp Muhammad Badrul Huda No Hp Pic : 088805300136 No alt : - Jam Pemasangan : pagi  Tanggal Pemasangan : 8 September 2026"/>
    <n v="2026"/>
    <n v="9"/>
    <n v="8"/>
    <d v="2026-09-08T00:00:00"/>
    <n v="-0.33333333333575865"/>
    <x v="1"/>
    <x v="30"/>
  </r>
  <r>
    <n v="618"/>
    <n v="1002575331"/>
    <n v="3"/>
    <x v="2"/>
    <n v="5"/>
    <s v="MALANG"/>
    <s v="KEPANJEN"/>
    <s v="DNO"/>
    <s v="REG"/>
    <s v="AO"/>
    <s v="NEW SALES"/>
    <s v="1P INET"/>
    <s v="Completed (PS)"/>
    <s v="RBS-Regional 3"/>
    <d v="2026-09-07T14:50:56"/>
    <d v="2026-09-08T15:47:14"/>
    <n v="69385409"/>
    <m/>
    <n v="152726201460"/>
    <s v="BAKSO MIE AYAM 93"/>
    <s v="ODP-DNO-FE/18 FE/D02/18.01"/>
    <s v="WO063763175"/>
    <m/>
    <m/>
    <m/>
    <n v="112.429552450776"/>
    <n v="-8.2878476804077597"/>
    <s v="MD|MYDB-20260907268148|SC20017/MC20200|BAKSO MIE AYAM 93|85731265626"/>
    <s v="MYDIGIBIZPARTNER"/>
    <m/>
    <m/>
    <m/>
    <m/>
    <m/>
    <m/>
    <m/>
    <m/>
    <s v="Management Janji"/>
    <s v="2026-09-08 13:00:00 | Nama PIC:  bp fesa No HP: 85731265626 Alt: 089666664849 Tanggal: 8/9/2026 Jam Pasang: Siang Note: Hubungi sebelum ke lokasi, terimakasih.  "/>
    <s v="FCC"/>
    <d v="2026-07-09T14:55:14"/>
    <d v="2026-09-08T13:00:00"/>
    <m/>
    <s v="PS"/>
    <s v="KEPANJEN"/>
    <s v="NO ADDON"/>
    <n v="20260908"/>
    <s v="Completed"/>
    <s v="HSI Bisnis Promo HUT RI PSB 70% - 50 Mbps"/>
    <s v="INDIBIZ"/>
    <m/>
    <m/>
    <d v="2026-09-08T13:00:00"/>
    <s v="2026-09-08 13:00:00 | Nama PIC:  bp fesa No HP: 85731265626 Alt: 089666664849 Tanggal: 8/9/2026 Jam Pasang: Siang Note: Hubungi sebelum ke lokasi, terimakasih.  "/>
    <n v="2026"/>
    <n v="9"/>
    <n v="8"/>
    <d v="2026-09-08T00:00:00"/>
    <n v="-0.54166666666424135"/>
    <x v="1"/>
    <x v="28"/>
  </r>
  <r>
    <n v="619"/>
    <n v="1002575945"/>
    <n v="3"/>
    <x v="1"/>
    <n v="5"/>
    <s v="JEMBER"/>
    <s v="BONDOWOSO"/>
    <s v="SKS"/>
    <s v="REG"/>
    <s v="AO"/>
    <s v="NEW SALES"/>
    <s v="2P INET + VOICE"/>
    <s v="Completed (PS)"/>
    <s v="RBS-Regional 3"/>
    <d v="2026-09-07T19:14:57"/>
    <d v="2026-09-08T19:10:25"/>
    <n v="69385639"/>
    <n v="3322012014"/>
    <n v="152525202536"/>
    <s v="RUMAH KOST BAHTI"/>
    <s v="ODP-SKS-FA/07 FA/D02/07.01"/>
    <s v="WO063792374"/>
    <m/>
    <m/>
    <m/>
    <n v="113.993354873474"/>
    <n v="-7.9795168552066498"/>
    <s v="|MC30175|MYIA-016844365143/POI/Lutfi bahtiyar/085790230936/soimakun2@gmail.com"/>
    <s v="MYIB_ASSISTANT"/>
    <m/>
    <m/>
    <m/>
    <m/>
    <m/>
    <m/>
    <m/>
    <m/>
    <s v="Management Janji"/>
    <s v="2026-09-09 08:00:00 | Jam pemasangan : 12.00 Info Tambahan : Hubungi pelanggan dulu sebelum ke lokasi terimakasih  "/>
    <s v="FCC"/>
    <d v="2026-07-09T19:25:41"/>
    <d v="2026-09-09T08:00:00"/>
    <m/>
    <s v="PS"/>
    <s v="BONDOWOSO"/>
    <s v="NO ADDON"/>
    <n v="20260908"/>
    <s v="Completed"/>
    <s v="HSI Bisnis Bundling Phone PSB 70% - Free 800 Menit Promo - 300 Mbps"/>
    <s v="INDIBIZ"/>
    <m/>
    <m/>
    <d v="2026-09-09T08:00:00"/>
    <s v="2026-09-09 08:00:00 | Jam pemasangan : 12.00 Info Tambahan : Hubungi pelanggan dulu sebelum ke lokasi terimakasih  "/>
    <n v="2026"/>
    <n v="9"/>
    <n v="8"/>
    <d v="2026-09-08T00:00:00"/>
    <n v="-1.3333333333357587"/>
    <x v="1"/>
    <x v="7"/>
  </r>
  <r>
    <n v="620"/>
    <n v="1002575944"/>
    <n v="3"/>
    <x v="6"/>
    <n v="5"/>
    <s v="MADURA"/>
    <s v="BANGKALAN"/>
    <s v="BEA"/>
    <s v="REG"/>
    <s v="AO"/>
    <s v="NEW SALES"/>
    <s v="1P INET"/>
    <s v="Completed (PS)"/>
    <s v="RBS-Regional 3"/>
    <d v="2026-09-07T19:11:56"/>
    <d v="2026-09-09T15:16:28"/>
    <n v="69385618"/>
    <m/>
    <n v="152459201818"/>
    <s v="YAYASAN AT TILAWAH"/>
    <s v="ODP-BEA-FA/132 FA/D08/132.01"/>
    <s v="WO063792220"/>
    <m/>
    <m/>
    <m/>
    <n v="113.04748814553"/>
    <n v="-7.1385619301118899"/>
    <s v="MD|MYDB-20260907268235|DN00001/MN00802|YAYASAN AT TILAWAH|085735264213"/>
    <s v="MYDIGIBIZPARTNER"/>
    <m/>
    <m/>
    <m/>
    <m/>
    <m/>
    <m/>
    <m/>
    <m/>
    <s v="Management Janji"/>
    <s v="2026-09-09 08:00:00 | Nama Pic : IBU SURYA No Hp Pic : 085735264213 Jam Pemasangan : 08:00 - 12.00 Tanggal Pemasangan : SELASA 08 SEPTEMBER 2026 Info Tambahan : Hubungi pelanggan sebelum datang ke lokasi"/>
    <s v="FCC"/>
    <d v="2026-07-09T19:25:41"/>
    <d v="2026-09-09T08:00:00"/>
    <s v="Kendala Pelanggan"/>
    <s v="PS"/>
    <s v="X"/>
    <s v="NETMONK"/>
    <n v="20260909"/>
    <s v="Completed"/>
    <s v="HSI Bisnis Bundling Netmonk Promo H2 2026 PSB 70% - 150 Mbps"/>
    <s v="INDIBIZ"/>
    <m/>
    <m/>
    <d v="2026-09-09T08:00:00"/>
    <s v="2026-09-09 08:00:00 | Nama Pic : IBU SURYA No Hp Pic : 085735264213 Jam Pemasangan : 08:00 - 12.00 Tanggal Pemasangan : SELASA 08 SEPTEMBER 2026 Info Tambahan : Hubungi pelanggan sebelum datang ke lokasi"/>
    <n v="2026"/>
    <n v="9"/>
    <n v="9"/>
    <d v="2026-09-09T00:00:00"/>
    <n v="-0.33333333333575865"/>
    <x v="1"/>
    <x v="10"/>
  </r>
  <r>
    <n v="621"/>
    <n v="1002575117"/>
    <n v="3"/>
    <x v="5"/>
    <n v="4"/>
    <s v="SEMARANG"/>
    <s v="INNER - SEMARANG JATENG UTARA"/>
    <s v="SMT"/>
    <s v="REG"/>
    <s v="AO"/>
    <s v="NEW SALES"/>
    <s v="1P INET"/>
    <s v="Completed (PS)"/>
    <s v="RBS-Regional 3"/>
    <d v="2026-09-07T14:02:56"/>
    <d v="2026-09-09T12:40:54"/>
    <n v="69385336"/>
    <m/>
    <n v="141420160189"/>
    <s v="SAP Coffee n Space"/>
    <s v="ODP-SMT-FBD/073 FBD/D05/15.073"/>
    <s v="WO063755887"/>
    <m/>
    <m/>
    <m/>
    <n v="110.4005542"/>
    <n v="-6.9740394999999999"/>
    <s v="|MN02609|MYIA-009754354608/POI/ADRIAN SANTOSO/082226361513/ian.santoso48@gmail.com"/>
    <s v="MYIB_ASSISTANT"/>
    <m/>
    <m/>
    <m/>
    <m/>
    <m/>
    <m/>
    <m/>
    <m/>
    <s v="Management Janji"/>
    <s v="2026-09-08 13:00:00 | telp :082226361513 alt : manja : pagi / siang 08/09/2026 hub sebelum ke lokasi "/>
    <s v="FCC"/>
    <d v="2026-07-09T14:10:08"/>
    <d v="2026-09-08T13:00:00"/>
    <m/>
    <s v="PS"/>
    <s v="SEMARANG TUGU"/>
    <s v="NO ADDON"/>
    <n v="20260909"/>
    <s v="Completed"/>
    <s v="HSI Bisnis Promo HUT RI PSB 70% - 150 Mbps"/>
    <s v="INDIBIZ"/>
    <m/>
    <m/>
    <d v="2026-09-08T13:00:00"/>
    <s v="2026-09-08 13:00:00 | telp :082226361513 alt : manja : pagi / siang 08/09/2026 hub sebelum ke lokasi "/>
    <n v="2026"/>
    <n v="9"/>
    <n v="9"/>
    <d v="2026-09-09T00:00:00"/>
    <n v="0.45833333333575865"/>
    <x v="1"/>
    <x v="0"/>
  </r>
  <r>
    <n v="622"/>
    <n v="1002575316"/>
    <n v="3"/>
    <x v="2"/>
    <n v="5"/>
    <s v="MADIUN"/>
    <s v="PONOROGO"/>
    <s v="PON"/>
    <s v="REG"/>
    <s v="AO"/>
    <s v="NEW SALES"/>
    <s v="1P INET"/>
    <s v="Completed (PS)"/>
    <s v="RBS-Regional 3"/>
    <d v="2026-09-07T14:47:57"/>
    <d v="2026-09-08T19:22:32"/>
    <n v="69385405"/>
    <m/>
    <n v="152604231116"/>
    <s v="PT Kreasi Edulab Indonesia"/>
    <s v="ODP-PON-FAC/03"/>
    <s v="WO063762400"/>
    <m/>
    <m/>
    <m/>
    <n v="111.4909162"/>
    <n v="-7.8563220999999999"/>
    <s v="|MB10092|MYIA-050649067863/POI/Halimah Rahmah Susilawati/08811307516/direktoratoperasional.edulab@gmail.com"/>
    <s v="MYIB_ASSISTANT"/>
    <m/>
    <m/>
    <m/>
    <m/>
    <m/>
    <m/>
    <m/>
    <m/>
    <s v="Management Janji"/>
    <s v="2026-09-08 13:00:00 | Nama PIC : Bp Rahmat No Hp : 08811307516 No Alt : - Tgl Pemasangan : 8 Sept 2026 Interval : PAGI SIANG Note : Hubungi pelanggan terlebih dahulu"/>
    <s v="FCC"/>
    <d v="2026-07-09T14:55:14"/>
    <d v="2026-09-08T13:00:00"/>
    <m/>
    <s v="PS"/>
    <s v="SAMBIT SUMOROTO"/>
    <s v="NO ADDON"/>
    <n v="20260908"/>
    <s v="Completed"/>
    <s v="HSI Bisnis Promo HUT RI PSB 70% - 150 Mbps"/>
    <s v="INDIBIZ"/>
    <m/>
    <m/>
    <d v="2026-09-08T13:00:00"/>
    <s v="2026-09-08 13:00:00 | Nama PIC : Bp Rahmat No Hp : 08811307516 No Alt : - Tgl Pemasangan : 8 Sept 2026 Interval : PAGI SIANG Note : Hubungi pelanggan terlebih dahulu"/>
    <n v="2026"/>
    <n v="9"/>
    <n v="8"/>
    <d v="2026-09-08T00:00:00"/>
    <n v="-0.54166666666424135"/>
    <x v="1"/>
    <x v="2"/>
  </r>
  <r>
    <n v="623"/>
    <n v="1002575292"/>
    <n v="3"/>
    <x v="6"/>
    <n v="5"/>
    <s v="SBY UTARA"/>
    <s v="GRESIK"/>
    <s v="CRM"/>
    <s v="REG"/>
    <s v="AO"/>
    <s v="NEW SALES"/>
    <m/>
    <s v="Completed (PS)"/>
    <s v="RBS-Regional 3"/>
    <d v="2026-09-07T14:43:02"/>
    <d v="2026-09-07T15:38:41"/>
    <n v="69383139"/>
    <m/>
    <n v="152446246365"/>
    <s v="UPT TK Negeri Pembina Menganti"/>
    <s v="ODP-CRM-FC/37"/>
    <s v="WO063762830"/>
    <m/>
    <m/>
    <m/>
    <n v="112.5737606"/>
    <n v="-7.2489121000000001"/>
    <s v="MD|MYDB-20260903267923|DN00001/MN02100|UPT TK Negeri Pembina Menganti|083852776102"/>
    <s v="MYDIGIBIZPARTNER"/>
    <m/>
    <m/>
    <m/>
    <m/>
    <m/>
    <m/>
    <m/>
    <m/>
    <s v="Management Janji"/>
    <s v="2026-09-06 11:00:00 | Nama Pic : bu nunuk   No Hp Pic : 083852776102  No alt : -  Jam Pemasangan : siang   Tanggal Pemasangan : 4 September 2026"/>
    <s v="FCC"/>
    <d v="2026-07-09T14:55:14"/>
    <m/>
    <m/>
    <s v="PS"/>
    <s v="NON-HERO GRESIK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11:00:00 | Nama Pic : bu nunuk   No Hp Pic : 083852776102  No alt : -  Jam Pemasangan : siang   Tanggal Pemasangan : 4 September 2026"/>
    <n v="2026"/>
    <n v="9"/>
    <n v="7"/>
    <d v="2026-09-07T00:00:00"/>
    <n v="-0.29166666666424135"/>
    <x v="1"/>
    <x v="23"/>
  </r>
  <r>
    <n v="624"/>
    <n v="1002575128"/>
    <n v="3"/>
    <x v="5"/>
    <n v="4"/>
    <s v="SEMARANG"/>
    <s v="SALATIGA"/>
    <s v="SLI"/>
    <s v="REG"/>
    <s v="AO"/>
    <s v="NEW SALES"/>
    <m/>
    <s v="Completed (PS)"/>
    <s v="RBS-Regional 3"/>
    <d v="2026-09-07T14:06:31"/>
    <d v="2026-09-07T15:38:01"/>
    <n v="69384251"/>
    <m/>
    <n v="142434111621"/>
    <s v="CV. AKSELERASI TANPA BATAS"/>
    <s v="ODP-SLI-FN/078"/>
    <s v="WO063757154"/>
    <m/>
    <m/>
    <m/>
    <n v="110.50448337788499"/>
    <n v="-7.3235308900007601"/>
    <s v="|MN00396|MYIA-025354490002/POI/Sony Wicaksono/089655879238/gmanarya@gmail.com"/>
    <s v="MYDIGIBIZPARTNER"/>
    <m/>
    <m/>
    <m/>
    <m/>
    <m/>
    <m/>
    <m/>
    <m/>
    <s v="Management Janji"/>
    <s v="2026-09-06 08:00:00 | Jam Pemasangan : 08:00 - 12.00  Tanggal Pemasangan : MINGGU 06 SEPTEMBER 2026  Info Tambahan : Hubungi pelanggan sebelum datang ke lokasi"/>
    <s v="FCC"/>
    <d v="2026-07-09T14:10:08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08:00:00 | Jam Pemasangan : 08:00 - 12.00  Tanggal Pemasangan : MINGGU 06 SEPTEMBER 2026  Info Tambahan : Hubungi pelanggan sebelum datang ke lokasi"/>
    <n v="2026"/>
    <n v="9"/>
    <n v="7"/>
    <d v="2026-09-07T00:00:00"/>
    <n v="-0.29166666666424135"/>
    <x v="1"/>
    <x v="0"/>
  </r>
  <r>
    <n v="625"/>
    <n v="1002575284"/>
    <n v="3"/>
    <x v="5"/>
    <n v="4"/>
    <s v="SEMARANG"/>
    <s v="INNER - SEMARANG JATENG UTARA"/>
    <s v="BMK"/>
    <s v="REG"/>
    <s v="AO"/>
    <s v="NEW SALES"/>
    <m/>
    <s v="Completed (PS)"/>
    <s v="RBS-Regional 3"/>
    <d v="2026-09-07T14:48:39"/>
    <d v="2026-09-08T08:50:18"/>
    <n v="69384409"/>
    <m/>
    <n v="141423136836"/>
    <s v="CV. SAVEERO KARYA (Setiabudi Semarang)"/>
    <s v="ODP-BMK-FB/081"/>
    <s v="WO063763427"/>
    <m/>
    <m/>
    <m/>
    <n v="110.421251"/>
    <n v="-7.0475849999999998"/>
    <s v="|MN02760|MYIA-006599035291/POI/bagas/085178154884/cvsaveerokaryapusat@gmail.com"/>
    <s v="MYDIGIBIZPARTNER"/>
    <m/>
    <m/>
    <m/>
    <m/>
    <m/>
    <m/>
    <m/>
    <m/>
    <s v="Management Janji"/>
    <s v="2026-09-06 13:00:00 | Nama : BU RINA (ADMIN)  No Hp : 085178154884  No Alt :   Tgl Pemasangan : 06 September 2026  Interval : SIANG  Note : Hubungi pelanggan terlebih dahulu"/>
    <s v="FCC"/>
    <d v="2026-07-09T14:55:14"/>
    <m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13:00:00 | Nama : BU RINA (ADMIN)  No Hp : 085178154884  No Alt :   Tgl Pemasangan : 06 September 2026  Interval : SIANG  Note : Hubungi pelanggan terlebih dahulu"/>
    <n v="2026"/>
    <n v="9"/>
    <n v="8"/>
    <d v="2026-09-08T00:00:00"/>
    <n v="0.70833333333575865"/>
    <x v="1"/>
    <x v="0"/>
  </r>
  <r>
    <n v="626"/>
    <n v="1002575129"/>
    <n v="3"/>
    <x v="7"/>
    <n v="5"/>
    <s v="KUPANG"/>
    <s v="WAINGAPU"/>
    <s v="WGP"/>
    <s v="REG"/>
    <s v="AO"/>
    <s v="NEW SALES"/>
    <s v="1P INET"/>
    <s v="Completed (PS)"/>
    <s v="RBS-Regional 3"/>
    <d v="2026-09-07T14:05:56"/>
    <d v="2026-09-10T08:32:25"/>
    <n v="69385320"/>
    <m/>
    <n v="172517222647"/>
    <s v="SPPG MATAWAI"/>
    <s v="ODP-WGP-FCL/13 FCLWGP13-01"/>
    <s v="WO063756271"/>
    <m/>
    <m/>
    <m/>
    <n v="120.26388350000001"/>
    <n v="-9.6544176000000004"/>
    <s v="|MN00122|MYIA-078665452639/POI/Franky Meta Yiwa/081247350342/sppgmatawaid3@gmail.com"/>
    <s v="MYIB_ASSISTANT"/>
    <m/>
    <m/>
    <m/>
    <m/>
    <m/>
    <m/>
    <m/>
    <m/>
    <s v="Management Janji"/>
    <s v="2026-09-08 15:00:00 | Nama : bapa franki No HP : 081247350342 No Alternatif : M Janji : 08/09/2026 Jam Pasang : Pagi NoteÃ‚Â :  Hubungi terlebih dahulu sebelum ke lokasi"/>
    <s v="FCC"/>
    <d v="2026-07-09T14:10:08"/>
    <d v="2026-09-08T15:00:00"/>
    <m/>
    <s v="PS"/>
    <s v="X"/>
    <s v="NO ADDON"/>
    <n v="20260910"/>
    <s v="Completed"/>
    <s v="HSI Bisnis Promo HUT RI PSB 70% - 150 Mbps"/>
    <s v="INDIBIZ"/>
    <m/>
    <m/>
    <d v="2026-09-08T15:00:00"/>
    <s v="2026-09-08 15:00:00 | Nama : bapa franki No HP : 081247350342 No Alternatif : M Janji : 08/09/2026 Jam Pasang : Pagi NoteÃ‚Â :  Hubungi terlebih dahulu sebelum ke lokasi"/>
    <n v="2026"/>
    <n v="9"/>
    <n v="10"/>
    <d v="2026-09-10T00:00:00"/>
    <n v="1.375"/>
    <x v="2"/>
    <x v="35"/>
  </r>
  <r>
    <n v="627"/>
    <n v="1002574012"/>
    <n v="3"/>
    <x v="5"/>
    <n v="4"/>
    <s v="PEKALONGAN"/>
    <s v="BATANG"/>
    <s v="SBA"/>
    <s v="REG"/>
    <s v="AO"/>
    <s v="NEW SALES"/>
    <s v="1P INET"/>
    <s v="Completed (PS)"/>
    <s v="RBS-Regional 3"/>
    <d v="2026-09-07T09:20:57"/>
    <d v="2026-09-08T17:47:41"/>
    <n v="69384996"/>
    <m/>
    <n v="142200200975"/>
    <s v="LOTTER INN POOL"/>
    <s v="ODP-SBA-FE/019 FE/D01/019.01"/>
    <s v="WO063719368"/>
    <m/>
    <m/>
    <m/>
    <n v="109.9023114"/>
    <n v="-6.9768762000000004"/>
    <s v="|MN00925|MYIA-039890564045/POI/Garba setya wira tama/082139573933/lotterinnpool@gmail.com"/>
    <s v="MYIB_ASSISTANT"/>
    <m/>
    <m/>
    <m/>
    <m/>
    <m/>
    <m/>
    <m/>
    <m/>
    <s v="Management Janji"/>
    <s v="2026-09-08 08:00:00 | Nama PIC:  bp garba  No HP: 082139573933 Alt: Tanggal: 8/9/2026 Jam Pasang: Pagi Note: Hubungi sebelum ke lokasi, terimakasih.  "/>
    <s v="FCC"/>
    <d v="2026-07-09T09:25:03"/>
    <d v="2026-09-08T08:00:00"/>
    <m/>
    <s v="PS"/>
    <s v="SUBAH"/>
    <s v="NO ADDON"/>
    <n v="20260908"/>
    <s v="Completed"/>
    <s v="HSI Bisnis Promo HUT RI PSB 70% - 100 Mbps Dual Band"/>
    <s v="INDIBIZ"/>
    <m/>
    <m/>
    <d v="2026-09-08T08:00:00"/>
    <s v="2026-09-08 08:00:00 | Nama PIC:  bp garba  No HP: 082139573933 Alt: Tanggal: 8/9/2026 Jam Pasang: Pagi Note: Hubungi sebelum ke lokasi, terimakasih.  "/>
    <n v="2026"/>
    <n v="9"/>
    <n v="8"/>
    <d v="2026-09-08T00:00:00"/>
    <n v="-0.33333333333575865"/>
    <x v="1"/>
    <x v="0"/>
  </r>
  <r>
    <n v="628"/>
    <n v="1002575952"/>
    <n v="3"/>
    <x v="6"/>
    <n v="5"/>
    <s v="SBY UTARA"/>
    <s v="LAMONGAN"/>
    <s v="SDD"/>
    <s v="REG"/>
    <s v="AO"/>
    <s v="NEW SALES"/>
    <s v="2P INET + VOICE"/>
    <s v="Completed (PS)"/>
    <s v="RBS-Regional 3"/>
    <d v="2026-09-07T19:38:57"/>
    <d v="2026-09-08T16:58:55"/>
    <n v="69385641"/>
    <n v="3228803005"/>
    <n v="152457201380"/>
    <s v="KANTOR DESA GEDONGKEDOAN"/>
    <s v="ODP-SDD-FAD/21 FAD/D01/21.01"/>
    <s v="WO063793539"/>
    <m/>
    <m/>
    <m/>
    <n v="112.382588"/>
    <n v="-6.9855559999999999"/>
    <s v="|MN00216|MYIA-056539809245/POI/m. ashari/089502637158/ashari300565@gmail.com"/>
    <s v="MYIB_ASSISTANT"/>
    <m/>
    <m/>
    <m/>
    <m/>
    <m/>
    <m/>
    <m/>
    <m/>
    <s v="Management Janji"/>
    <s v="2026-09-09 11:00:00 | Nama Pic : BP ASHARI No Hp Pic : 089502637158 Jam Pemasangan : 08:00 - 12.00 Tanggal Pemasangan : SELASA 08 SEPTEMBER 2026 Info Tambahan : Hubungi pelanggan sebelum datang ke lokasi"/>
    <s v="FCC"/>
    <d v="2026-07-09T19:39:57"/>
    <d v="2026-09-09T11:00:00"/>
    <m/>
    <s v="PS"/>
    <s v="X"/>
    <s v="NO ADDON"/>
    <n v="20260908"/>
    <s v="Completed"/>
    <s v="HSI Bisnis Basic Bundling Phone Promo 2026 PSB 70% - Free 800 Menit Promo - 100 Mbps"/>
    <s v="INDIBIZ"/>
    <m/>
    <m/>
    <d v="2026-09-09T11:00:00"/>
    <s v="2026-09-09 11:00:00 | Nama Pic : BP ASHARI No Hp Pic : 089502637158 Jam Pemasangan : 08:00 - 12.00 Tanggal Pemasangan : SELASA 08 SEPTEMBER 2026 Info Tambahan : Hubungi pelanggan sebelum datang ke lokasi"/>
    <n v="2026"/>
    <n v="9"/>
    <n v="8"/>
    <d v="2026-09-08T00:00:00"/>
    <n v="-1.4583333333357587"/>
    <x v="1"/>
    <x v="23"/>
  </r>
  <r>
    <n v="629"/>
    <n v="1002575908"/>
    <n v="3"/>
    <x v="4"/>
    <n v="5"/>
    <s v="SINGARJA"/>
    <s v="JEMBRANA"/>
    <s v="NGR"/>
    <s v="REG"/>
    <s v="AO"/>
    <s v="NEW SALES"/>
    <s v="1P INET"/>
    <s v="Completed (PS)"/>
    <s v="RBS-Regional 3"/>
    <d v="2026-09-07T18:05:57"/>
    <d v="2026-09-08T19:39:08"/>
    <n v="69385628"/>
    <m/>
    <n v="172411226196"/>
    <s v="SUMBER REJEKI FROZEN FOOD"/>
    <s v="ODP-NGR-FE/14"/>
    <s v="WO063787818"/>
    <m/>
    <m/>
    <m/>
    <n v="114.647458911565"/>
    <n v="-8.4021715641036003"/>
    <s v="|MN02718|MYIA-013180698736/POI/AHMAD YANI/085737322252/aadzki37@gmail.com"/>
    <s v="MYIB_ASSISTANT"/>
    <m/>
    <m/>
    <m/>
    <m/>
    <m/>
    <m/>
    <m/>
    <m/>
    <s v="Management Janji"/>
    <s v="2026-09-08 15:00:00 | Jam pemasangan : 08.00 - 12.00 Waktu pemasangan : 8 September 2026 Info Tabaha : Hubungi pelanggan dulu sebelum ke lokasi terimakasih  "/>
    <s v="FCC"/>
    <d v="2026-07-09T18:10:10"/>
    <d v="2026-09-08T15:00:00"/>
    <m/>
    <s v="PS"/>
    <s v="NEGARA"/>
    <s v="NO ADDON"/>
    <n v="20260908"/>
    <s v="Completed"/>
    <s v="HSI Bisnis Promo HUT RI PSB 70% - 150 Mbps"/>
    <s v="INDIBIZ"/>
    <m/>
    <m/>
    <d v="2026-09-08T15:00:00"/>
    <s v="2026-09-08 15:00:00 | Jam pemasangan : 08.00 - 12.00 Waktu pemasangan : 8 September 2026 Info Tabaha : Hubungi pelanggan dulu sebelum ke lokasi terimakasih  "/>
    <n v="2026"/>
    <n v="9"/>
    <n v="8"/>
    <d v="2026-09-08T00:00:00"/>
    <n v="-0.625"/>
    <x v="1"/>
    <x v="4"/>
  </r>
  <r>
    <n v="630"/>
    <n v="1002575783"/>
    <n v="3"/>
    <x v="5"/>
    <n v="4"/>
    <s v="PEKALONGAN"/>
    <s v="BREBES"/>
    <s v="BMU"/>
    <s v="REG"/>
    <s v="AO"/>
    <s v="NEW SALES"/>
    <m/>
    <s v="Completed (PS)"/>
    <s v="RBS-Regional 3"/>
    <d v="2026-09-07T16:44:49"/>
    <d v="2026-09-07T20:14:21"/>
    <n v="69383885"/>
    <m/>
    <n v="146281109038"/>
    <s v="TOKO BUSANA CENTRAL FASHION STORE"/>
    <s v="ODP-BMU-FJ/027"/>
    <s v="WO063780628"/>
    <m/>
    <m/>
    <m/>
    <n v="109.008112447575"/>
    <n v="-7.2597140143129302"/>
    <s v="|MN00292|MYIA-021204069070/POI/Yuni Supriyatin/085875135036/centralfashionc004@gmail.com"/>
    <s v="Sales Profesional"/>
    <m/>
    <m/>
    <m/>
    <m/>
    <m/>
    <m/>
    <m/>
    <m/>
    <s v="Management Janji"/>
    <s v="2026-09-05 13:00:00 | Nama : ibu yuni  No HP : 085875135036  No Alternatif :  M Janji : 05/09/2026  Jam Pasang : Pagi  NoteÃ‚Â :  Hubungi terlebih dahulu sebelum ke lokasi  "/>
    <s v="FCC"/>
    <d v="2026-07-09T16:55:03"/>
    <m/>
    <m/>
    <s v="PS"/>
    <s v="BUMIAYU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5 13:00:00 | Nama : ibu yuni  No HP : 085875135036  No Alternatif :  M Janji : 05/09/2026  Jam Pasang : Pagi  NoteÃ‚Â :  Hubungi terlebih dahulu sebelum ke lokasi  "/>
    <n v="2026"/>
    <n v="9"/>
    <n v="7"/>
    <d v="2026-09-07T00:00:00"/>
    <n v="-0.29166666666424135"/>
    <x v="1"/>
    <x v="0"/>
  </r>
  <r>
    <n v="631"/>
    <n v="1002574566"/>
    <n v="3"/>
    <x v="2"/>
    <n v="5"/>
    <s v="MALANG"/>
    <s v="BATU"/>
    <s v="PKS"/>
    <s v="REG"/>
    <s v="AO"/>
    <s v="NEW SALES"/>
    <s v="1P INET"/>
    <s v="Completed (PS)"/>
    <s v="RBS-Regional 3"/>
    <d v="2026-09-07T11:20:56"/>
    <d v="2026-09-07T17:28:28"/>
    <n v="69385123"/>
    <m/>
    <n v="152710214308"/>
    <s v="GLOBAL YIMI CARGO"/>
    <s v="ODP-PKS-FH/35 FH/D02/35.01"/>
    <s v="WO063733121"/>
    <m/>
    <m/>
    <m/>
    <n v="112.7293131"/>
    <n v="-7.9523424999999897"/>
    <s v="|MN00398|MYIA-001732587286/POI/SUWARNO/082225989353/suwarno.sadewa@gmail.com"/>
    <s v="MYIB_ASSISTANT"/>
    <m/>
    <m/>
    <m/>
    <m/>
    <m/>
    <m/>
    <m/>
    <m/>
    <s v="Management Janji"/>
    <s v="2026-09-08 08:00:00 | Nama Pic : BP SUWARNO No Hp Pic : 082225989353 Jam Pemasangan : 08:00 - 12.00 Tanggal Pemasangan : SELASA 08 SEPTEMBER 2026 Info Tambahan : Hubungi pelanggan sebelum datang ke lokasi"/>
    <s v="FCC"/>
    <d v="2026-07-09T11:26:12"/>
    <d v="2026-09-08T08:00:00"/>
    <m/>
    <s v="PS"/>
    <s v="SINGOSARI"/>
    <s v="NO ADDON"/>
    <n v="20260907"/>
    <s v="Completed"/>
    <s v="HSI Bisnis Promo HUT RI PSB 70% - 100 Mbps"/>
    <s v="INDIBIZ"/>
    <m/>
    <m/>
    <d v="2026-09-08T08:00:00"/>
    <s v="2026-09-08 08:00:00 | Nama Pic : BP SUWARNO No Hp Pic : 082225989353 Jam Pemasangan : 08:00 - 12.00 Tanggal Pemasangan : SELASA 08 SEPTEMBER 2026 Info Tambahan : Hubungi pelanggan sebelum datang ke lokasi"/>
    <n v="2026"/>
    <n v="9"/>
    <n v="7"/>
    <d v="2026-09-07T00:00:00"/>
    <n v="-1.3333333333357587"/>
    <x v="1"/>
    <x v="30"/>
  </r>
  <r>
    <n v="632"/>
    <n v="1002575455"/>
    <n v="3"/>
    <x v="0"/>
    <n v="4"/>
    <s v="SOLO"/>
    <s v="SRAGEN"/>
    <s v="SRG"/>
    <s v="REG"/>
    <s v="AO"/>
    <s v="NEW SALES"/>
    <s v="1P INET"/>
    <s v="Completed (PS)"/>
    <s v="RBS-Regional 3"/>
    <d v="2026-09-07T15:17:56"/>
    <d v="2026-09-08T17:05:10"/>
    <n v="69385433"/>
    <m/>
    <n v="146565009869"/>
    <s v="Askara Creative Media"/>
    <s v="ODP-SRG-FX/042 FX/D03/042.01"/>
    <s v="WO063768705"/>
    <m/>
    <m/>
    <m/>
    <n v="111.03967645924899"/>
    <n v="-7.4442384062649296"/>
    <s v="|MN01857|MYIA-028942345171/POI/Wahyu Saputro/082123457082/saputrowahyu410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5:25:34"/>
    <d v="2026-09-08T13:00:00"/>
    <m/>
    <s v="PS"/>
    <s v="X"/>
    <s v="NO ADDON"/>
    <n v="20260908"/>
    <s v="Completed"/>
    <s v="HSI Bisnis Promo HUT RI PSB 70% - 75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  <x v="0"/>
  </r>
  <r>
    <n v="633"/>
    <n v="1002574529"/>
    <n v="3"/>
    <x v="6"/>
    <n v="5"/>
    <s v="SBY UTARA"/>
    <s v="LAMONGAN"/>
    <s v="LMG"/>
    <s v="REG"/>
    <s v="AO"/>
    <s v="NEW SALES"/>
    <s v="1P INET"/>
    <s v="Completed (PS)"/>
    <s v="RBS-Regional 3"/>
    <d v="2026-09-07T11:11:57"/>
    <d v="2026-09-07T17:54:13"/>
    <n v="69385117"/>
    <m/>
    <n v="152433910174"/>
    <s v="RIZKI STORE"/>
    <s v="ODP-LMG-FA/69 FA/D06/69.01"/>
    <s v="WO063732151"/>
    <m/>
    <m/>
    <m/>
    <n v="112.425211966037"/>
    <n v="-7.1424509105434604"/>
    <s v="MD|MYDB-20260907268161|DN00001/MN00216|RIZKI STORE|081559948829"/>
    <s v="MYDIGIBIZPARTNER"/>
    <m/>
    <m/>
    <m/>
    <m/>
    <m/>
    <m/>
    <m/>
    <m/>
    <s v="Management Janji"/>
    <s v="2026-09-08 10:00:00 | Tanggal pemasangan : 08/09/2026 Jam pemasangan : 08.00 - 12.00 Info Tambahan : Hubungi pelanggan dulu sebelum ke lokasi terima kasih."/>
    <s v="FCC"/>
    <d v="2026-07-09T11:26:12"/>
    <d v="2026-09-08T10:00:00"/>
    <m/>
    <s v="PS"/>
    <s v="LAMONGAN"/>
    <s v="NO ADDON"/>
    <n v="20260907"/>
    <s v="Completed"/>
    <s v="HSI Bisnis Promo HUT RI PSB 70% - 75 Mbps"/>
    <s v="INDIBIZ"/>
    <m/>
    <m/>
    <d v="2026-09-08T10:00:00"/>
    <s v="2026-09-08 10:00:00 | Tanggal pemasangan : 08/09/2026 Jam pemasangan : 08.00 - 12.00 Info Tambahan : Hubungi pelanggan dulu sebelum ke lokasi terima kasih."/>
    <n v="2026"/>
    <n v="9"/>
    <n v="7"/>
    <d v="2026-09-07T00:00:00"/>
    <n v="-1.4166666666642413"/>
    <x v="1"/>
    <x v="23"/>
  </r>
  <r>
    <n v="634"/>
    <n v="1002575362"/>
    <n v="3"/>
    <x v="6"/>
    <n v="5"/>
    <s v="MADURA"/>
    <s v="PAMEKASAN"/>
    <s v="PME"/>
    <s v="REG"/>
    <s v="AO"/>
    <s v="NEW SALES"/>
    <m/>
    <s v="Completed (PS)"/>
    <s v="RBS-Regional 3"/>
    <d v="2026-09-07T14:56:25"/>
    <d v="2026-09-07T17:34:10"/>
    <n v="69384972"/>
    <m/>
    <n v="152426928678"/>
    <s v="Toko Barokah Silvana"/>
    <s v="ODP-PME-FBF/06"/>
    <s v="WO063764591"/>
    <m/>
    <m/>
    <m/>
    <n v="113.432658288471"/>
    <n v="-7.1350195905871203"/>
    <s v="MD|MYDB-20260907268153|DN00001/MN00572|Toko Barokah Silvana|082231362737"/>
    <s v="MYDIGIBIZPARTNER"/>
    <m/>
    <m/>
    <m/>
    <m/>
    <m/>
    <m/>
    <m/>
    <m/>
    <s v="Management Janji"/>
    <s v="2026-09-08 08:00:00 | Nama PIC : BAPAK SUPRI  No HP :  082231362737  Alt :   M Janji : (SELASA/8/SEPTEMBER/2026)  jam Pasang : 09:00  Note : hubungi pelanggan jika ingin kelokasi"/>
    <s v="FCC"/>
    <d v="2026-07-09T15:10:06"/>
    <m/>
    <m/>
    <s v="PS"/>
    <s v="PAMEKASAN"/>
    <s v="NETMONK"/>
    <n v="202609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7T07:00:00"/>
    <s v="2026-09-08 08:00:00 | Nama PIC : BAPAK SUPRI  No HP :  082231362737  Alt :   M Janji : (SELASA/8/SEPTEMBER/2026)  jam Pasang : 09:00  Note : hubungi pelanggan jika ingin kelokasi"/>
    <n v="2026"/>
    <n v="9"/>
    <n v="7"/>
    <d v="2026-09-07T00:00:00"/>
    <n v="-0.29166666666424135"/>
    <x v="1"/>
    <x v="10"/>
  </r>
  <r>
    <n v="635"/>
    <n v="1002575366"/>
    <n v="3"/>
    <x v="3"/>
    <n v="4"/>
    <s v="YOGYAKARTA"/>
    <s v="BANTUL"/>
    <s v="BTL"/>
    <s v="REG"/>
    <s v="AO"/>
    <s v="NEW SALES"/>
    <m/>
    <s v="Completed (PS)"/>
    <s v="RBS-Regional 3"/>
    <d v="2026-09-07T14:56:50"/>
    <d v="2026-09-07T17:13:15"/>
    <n v="69375204"/>
    <m/>
    <n v="146129128845"/>
    <s v="PT ROYAL TEKNIK GEMILANG"/>
    <s v="ODP-BTL-FBN/074"/>
    <s v="WO063764576"/>
    <m/>
    <m/>
    <m/>
    <n v="110.373041519811"/>
    <n v="-7.9035367273123196"/>
    <s v="AMRBS/965966/DINA MENTARI/R3/YOGYAKARTA/PSB HSI BISNIS 1S 50 MBPS PROMO HUT TELKOM 1:1/RUDI ANGGARA/085758902192/rudianggara98@gamail.com"/>
    <s v="Account Manager"/>
    <m/>
    <m/>
    <m/>
    <m/>
    <m/>
    <m/>
    <m/>
    <m/>
    <s v="Management Janji"/>
    <s v="2026-08-27 13:00:00|Nama Pic : bp RUDI   No Hp Pic : 08812434894  No alt : -  Jam Pemasangan : pagi   Tanggal Pemasangan : 26 Agustus 2026|40951375|MYDITA"/>
    <s v="FCC"/>
    <d v="2026-07-09T15:10:06"/>
    <m/>
    <m/>
    <s v="PS"/>
    <s v="X"/>
    <s v="NO ADDON"/>
    <n v="202609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7T07:00:00"/>
    <s v="2026-08-27 13:00:00|Nama Pic : bp RUDI   No Hp Pic : 08812434894  No alt : -  Jam Pemasangan : pagi   Tanggal Pemasangan : 26 Agustus 2026|40951375|MYDITA"/>
    <n v="2026"/>
    <n v="9"/>
    <n v="7"/>
    <d v="2026-09-07T00:00:00"/>
    <n v="-0.29166666666424135"/>
    <x v="1"/>
    <x v="0"/>
  </r>
  <r>
    <n v="636"/>
    <n v="1002575348"/>
    <n v="3"/>
    <x v="0"/>
    <n v="4"/>
    <s v="KUDUS"/>
    <s v="PURWODADI"/>
    <s v="PWB"/>
    <s v="REG"/>
    <s v="AO"/>
    <s v="NEW SALES"/>
    <m/>
    <s v="Completed (PS)"/>
    <s v="RBS-Regional 3"/>
    <d v="2026-09-07T14:54:55"/>
    <d v="2026-09-09T17:46:38"/>
    <n v="69385412"/>
    <n v="2922952036"/>
    <n v="141568113981"/>
    <s v="PT GLOBAL JET EXPRESS"/>
    <s v="ODP-PWB-FD/107"/>
    <s v="WO063815019"/>
    <m/>
    <m/>
    <m/>
    <n v="110.91865559999999"/>
    <n v="-7.0492417999999999"/>
    <s v="AMRBS;403099;TREG4;MUHAMMAD MASTUR;081226139781;CP Achmad Syukron;085737030137;PAKET 2S INET VOICE 50 MBPS (479.000);PT GLOBAL JET EXPRESS//GROBOGAN;input by tito"/>
    <s v="Account Manager"/>
    <m/>
    <m/>
    <m/>
    <m/>
    <m/>
    <m/>
    <m/>
    <m/>
    <s v="Management Janji"/>
    <s v="2026-09-09 08:00:00|Jam Pemasangan : 08:00 - 12.00 Tanggal Pemasangan : RABU 08 SEPTEMBER 2026 Info Tambahan : Hubungi pelanggan sebelum datang ke lokasi|40000798|MYDITA"/>
    <s v="FCC"/>
    <d v="2026-07-09T15:10:06"/>
    <d v="2026-09-09T08:00:00"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8:00:00"/>
    <s v="2026-09-09 08:00:00|Jam Pemasangan : 08:00 - 12.00 Tanggal Pemasangan : RABU 08 SEPTEMBER 2026 Info Tambahan : Hubungi pelanggan sebelum datang ke lokasi|40000798|MYDITA"/>
    <n v="2026"/>
    <n v="9"/>
    <n v="9"/>
    <d v="2026-09-09T00:00:00"/>
    <n v="-0.33333333333575865"/>
    <x v="1"/>
    <x v="0"/>
  </r>
  <r>
    <n v="637"/>
    <n v="1002574578"/>
    <n v="3"/>
    <x v="2"/>
    <n v="5"/>
    <s v="MALANG"/>
    <s v="BATU"/>
    <s v="PKS"/>
    <s v="REG"/>
    <s v="AO"/>
    <s v="NEW SALES"/>
    <s v="1P INET"/>
    <s v="Completed (PS)"/>
    <s v="RBS-Regional 3"/>
    <d v="2026-09-07T11:23:57"/>
    <d v="2026-09-08T17:55:48"/>
    <n v="69385145"/>
    <m/>
    <n v="152710214309"/>
    <s v="GLOBAL YIMI CARGO"/>
    <s v="ODP-PKS-FX/77"/>
    <s v="WO063733242"/>
    <m/>
    <m/>
    <m/>
    <n v="112.7293131"/>
    <n v="-7.9523424999999897"/>
    <s v="|MN00398|MYIA-086480854184/POI/SUWARNO/082225989353/suwarno.sadewa@gmail.com"/>
    <s v="MYIB_ASSISTANT"/>
    <m/>
    <m/>
    <m/>
    <m/>
    <m/>
    <m/>
    <m/>
    <m/>
    <s v="Management Janji"/>
    <s v="2026-09-08 08:00:00 | Nama Pic : BP SUWARNO No Hp Pic : 082225989353 Jam Pemasangan : 08:00 - 12.00 Tanggal Pemasangan : SELASA 08 SEPTEMBER 2026 Info Tambahan : Hubungi pelanggan sebelum datang ke lokasi"/>
    <s v="FCC"/>
    <d v="2026-07-09T11:26:12"/>
    <d v="2026-09-08T08:00:00"/>
    <s v="Kendala Lainnya"/>
    <s v="PS"/>
    <s v="SINGOSARI"/>
    <s v="NO ADDON"/>
    <n v="20260908"/>
    <s v="Completed"/>
    <s v="HSI Bisnis Promo HUT RI PSB 70% - 150 Mbps"/>
    <s v="INDIBIZ"/>
    <m/>
    <m/>
    <d v="2026-09-08T08:00:00"/>
    <s v="2026-09-08 08:00:00 | Nama Pic : BP SUWARNO No Hp Pic : 082225989353 Jam Pemasangan : 08:00 - 12.00 Tanggal Pemasangan : SELASA 08 SEPTEMBER 2026 Info Tambahan : Hubungi pelanggan sebelum datang ke lokasi"/>
    <n v="2026"/>
    <n v="9"/>
    <n v="8"/>
    <d v="2026-09-08T00:00:00"/>
    <n v="-0.33333333333575865"/>
    <x v="1"/>
    <x v="30"/>
  </r>
  <r>
    <n v="638"/>
    <n v="1002573870"/>
    <n v="3"/>
    <x v="1"/>
    <n v="5"/>
    <s v="SIDOARJO"/>
    <s v="JOMBANG"/>
    <s v="JOM"/>
    <s v="REG"/>
    <s v="AO"/>
    <s v="NEW SALES"/>
    <m/>
    <s v="Completed (PS)"/>
    <s v="RBS-Regional 3"/>
    <d v="2026-09-07T08:34:23"/>
    <d v="2026-09-07T13:13:29"/>
    <n v="69384943"/>
    <m/>
    <n v="152318240535"/>
    <s v="PT GLOBAL JET EXPRESS"/>
    <s v="ODP-JOM-FL/102"/>
    <s v="WO063738803"/>
    <m/>
    <m/>
    <m/>
    <n v="112.156942"/>
    <n v="-7.5801568000000001"/>
    <s v="|MN02084|/PT GLOBAL JET EXPRESS/WINBACK 2.0 HSI B2B (1:1) 50MBPS 355RB PSB DISC 70%//jbg03.jnt@gmail.com/MUHAMMAD ALI YUSUF /81232726079"/>
    <s v="Sales Force DBS"/>
    <m/>
    <m/>
    <m/>
    <m/>
    <m/>
    <m/>
    <m/>
    <m/>
    <s v="Management Janji"/>
    <s v="2026-09-08 08:00:00|Nama PIC : bapoak ALI  No HP : 081232726079 Alt :  M Janji : (SELASA/8/SEPTEMBER/2026) jam Pasang : 09:00 Note : hubungi pelanggan jika ingin kelokasi|40961371|MYDITA"/>
    <s v="FCC"/>
    <d v="2026-07-09T08:39:53"/>
    <d v="2026-09-08T08:00:00"/>
    <m/>
    <s v="PS"/>
    <s v="JOMBANG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8:00:00"/>
    <s v="2026-09-08 08:00:00|Nama PIC : bapoak ALI  No HP : 081232726079 Alt :  M Janji : (SELASA/8/SEPTEMBER/2026) jam Pasang : 09:00 Note : hubungi pelanggan jika ingin kelokasi|40961371|MYDITA"/>
    <n v="2026"/>
    <n v="9"/>
    <n v="7"/>
    <d v="2026-09-07T00:00:00"/>
    <n v="-1.3333333333357587"/>
    <x v="1"/>
    <x v="3"/>
  </r>
  <r>
    <n v="639"/>
    <n v="1002573857"/>
    <n v="3"/>
    <x v="7"/>
    <n v="5"/>
    <s v="KUPANG"/>
    <s v="KUPANG"/>
    <s v="KPN"/>
    <s v="REG"/>
    <s v="AO"/>
    <s v="NEW SALES"/>
    <s v="1P INET"/>
    <s v="Completed (PS)"/>
    <s v="RBS-Regional 3"/>
    <d v="2026-09-07T08:26:56"/>
    <d v="2026-09-07T15:14:10"/>
    <n v="69384939"/>
    <m/>
    <n v="172502311735"/>
    <s v="SD Inpres Oepura 3"/>
    <s v="ODP-KPN-FE/30 FE/D05/30.01"/>
    <s v="WO063715413"/>
    <m/>
    <m/>
    <m/>
    <n v="123.61365790000001"/>
    <n v="-10.195548199999999"/>
    <s v="|MC40288|MYIA-061892920836/POI/Elisabeth Ruth Deku/082145819686/elisabethredo6@gmail.com"/>
    <s v="MYIB_ASSISTANT"/>
    <m/>
    <m/>
    <m/>
    <m/>
    <m/>
    <m/>
    <m/>
    <m/>
    <s v="Management Janji"/>
    <s v="2026-09-08 08:00:00 | M Janji : (08/09/2026) jam Pasang : 09:00 Note : hubungi pelanggan jika ingin kelokasi "/>
    <s v="FCC"/>
    <d v="2026-07-09T08:39:53"/>
    <d v="2026-09-08T08:00:00"/>
    <m/>
    <s v="PS"/>
    <s v="KUPANG"/>
    <s v="NO ADDON"/>
    <n v="20260907"/>
    <s v="Completed"/>
    <s v="HSI Bisnis Promo HUT RI PSB 70% - 50 Mbps"/>
    <s v="INDIBIZ"/>
    <m/>
    <m/>
    <d v="2026-09-08T08:00:00"/>
    <s v="2026-09-08 08:00:00 | M Janji : (08/09/2026) jam Pasang : 09:00 Note : hubungi pelanggan jika ingin kelokasi "/>
    <n v="2026"/>
    <n v="9"/>
    <n v="7"/>
    <d v="2026-09-07T00:00:00"/>
    <n v="-1.3333333333357587"/>
    <x v="1"/>
    <x v="29"/>
  </r>
  <r>
    <n v="640"/>
    <n v="1002575354"/>
    <n v="3"/>
    <x v="7"/>
    <n v="5"/>
    <s v="MATARAM"/>
    <s v="INNER - NUSA TENGGARA"/>
    <s v="SWE"/>
    <s v="REG"/>
    <s v="AO"/>
    <s v="NEW SALES"/>
    <m/>
    <s v="Completed (PS)"/>
    <s v="RBS-Regional 3"/>
    <d v="2026-09-07T14:54:44"/>
    <d v="2026-09-07T18:27:58"/>
    <n v="69380978"/>
    <m/>
    <n v="172605804378"/>
    <s v="UD RAKA JAYA"/>
    <s v="ODP-SWE-FAJ/24"/>
    <s v="WO063764311"/>
    <m/>
    <m/>
    <m/>
    <n v="116.15948499"/>
    <n v="-8.6622718289999998"/>
    <s v="|MC40230|MYIA-080283339260/POI/marjan/081927603323/rakajunior1978@gmail.com"/>
    <s v="Sales Profesional"/>
    <m/>
    <m/>
    <m/>
    <m/>
    <m/>
    <m/>
    <m/>
    <m/>
    <s v="Management Janji"/>
    <s v="2026-09-01 15:00:00 | Nama : BP MARJAN   No Hp : 081927603323  No Alt :   Tgl Pemasangan : 01 September 2026  Interval : PAGI   Note : Hubungi pelanggan terlebih dahulu"/>
    <s v="FCC"/>
    <d v="2026-07-09T15:10:06"/>
    <m/>
    <m/>
    <s v="PS"/>
    <s v="X"/>
    <s v="NO ADDON"/>
    <n v="202609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7T07:00:00"/>
    <s v="2026-09-01 15:00:00 | Nama : BP MARJAN   No Hp : 081927603323  No Alt :   Tgl Pemasangan : 01 September 2026  Interval : PAGI   Note : Hubungi pelanggan terlebih dahulu"/>
    <n v="2026"/>
    <n v="9"/>
    <n v="7"/>
    <d v="2026-09-07T00:00:00"/>
    <n v="-0.29166666666424135"/>
    <x v="1"/>
    <x v="15"/>
  </r>
  <r>
    <n v="641"/>
    <n v="1002574276"/>
    <n v="3"/>
    <x v="2"/>
    <n v="5"/>
    <s v="KEDIRI"/>
    <s v="BLITAR"/>
    <s v="BLR"/>
    <s v="REG"/>
    <s v="AO"/>
    <s v="NEW SALES"/>
    <m/>
    <s v="Completed (PS)"/>
    <s v="RBS-Regional 2"/>
    <d v="2026-09-07T10:27:00"/>
    <d v="2026-09-08T17:30:49"/>
    <n v="66525052"/>
    <m/>
    <n v="152730235590"/>
    <s v="PT. BANGUN INFORMASI TEKNOLOGI"/>
    <s v="ODP-BLR-FAG/19"/>
    <s v="WO063785054"/>
    <m/>
    <m/>
    <m/>
    <n v="112.167298793792"/>
    <n v="-8.0999769187033692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09-08 15:00:00|Nama PIC : PT Bangun Informasi Teknologi No HP : 087778113956 Alt :  M Janji : 08 September 2026 Jam Pasang : 08.00 - 13:00  NoteÃ‚Â :  hubungi terlebih dahulu sebelum kelokasi|40981184|MYDITA"/>
    <s v="FCC"/>
    <d v="2026-07-09T10:39:58"/>
    <d v="2026-09-08T15:00:00"/>
    <m/>
    <s v="PS"/>
    <s v="X"/>
    <s v="NO ADDON"/>
    <n v="2026090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8T15:00:00"/>
    <s v="2026-09-08 15:00:00|Nama PIC : PT Bangun Informasi Teknologi No HP : 087778113956 Alt :  M Janji : 08 September 2026 Jam Pasang : 08.00 - 13:00  NoteÃ‚Â :  hubungi terlebih dahulu sebelum kelokasi|40981184|MYDITA"/>
    <n v="2026"/>
    <n v="9"/>
    <n v="8"/>
    <d v="2026-09-08T00:00:00"/>
    <n v="-0.625"/>
    <x v="1"/>
    <x v="21"/>
  </r>
  <r>
    <n v="642"/>
    <n v="1002574319"/>
    <n v="3"/>
    <x v="0"/>
    <n v="4"/>
    <s v="SOLO"/>
    <s v="KLATEN"/>
    <s v="KLX"/>
    <s v="REG"/>
    <s v="AO"/>
    <s v="NEW SALES"/>
    <s v="1P INET"/>
    <s v="Completed (PS)"/>
    <s v="RBS-Regional 3"/>
    <d v="2026-09-07T10:32:56"/>
    <d v="2026-09-08T14:01:16"/>
    <n v="69385090"/>
    <m/>
    <n v="146550124381"/>
    <s v="(R.Perpustakaan) Gd. Utara SMP N 1 Wedi"/>
    <s v="ODP-KLX-FU/056 FU/D03/056.01"/>
    <s v="WO063726762"/>
    <m/>
    <m/>
    <m/>
    <n v="110.593001084655"/>
    <n v="-7.7573329902780701"/>
    <s v="|MN00951|MYIA-034175402178/POI/Theresia Eni Marjiyanti/085728426098/smpwedi1@gmail.com"/>
    <s v="MYIB_ASSISTANT"/>
    <m/>
    <m/>
    <m/>
    <m/>
    <m/>
    <m/>
    <m/>
    <m/>
    <s v="Management Janji"/>
    <s v="2026-09-08 08:00:00 | Nama PIC : Rosid  No HP : 085728426098 Alt :  M Janji : 08 September 2026 Jam Pasang : 08.00 - 13:00  NoteÃ‚Â :  hubungi terlebih dahulu sebelum kelokasi"/>
    <s v="FCC"/>
    <d v="2026-07-09T10:39:58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Rosid  No HP : 085728426098 Alt :  M Janji : 08 September 2026 Jam Pasang : 08.00 - 13:00  NoteÃ‚Â :  hubungi terlebih dahulu sebelum kelokasi"/>
    <n v="2026"/>
    <n v="9"/>
    <n v="8"/>
    <d v="2026-09-08T00:00:00"/>
    <n v="-0.33333333333575865"/>
    <x v="1"/>
    <x v="0"/>
  </r>
  <r>
    <n v="643"/>
    <n v="1002574303"/>
    <n v="3"/>
    <x v="0"/>
    <n v="4"/>
    <s v="KUDUS"/>
    <s v="BLORA"/>
    <s v="RDB"/>
    <s v="REG"/>
    <s v="AO"/>
    <s v="NEW SALES"/>
    <s v="1P INET"/>
    <s v="Completed (PS)"/>
    <s v="RBS-Regional 3"/>
    <d v="2026-09-07T10:29:56"/>
    <d v="2026-09-08T16:42:05"/>
    <n v="69385085"/>
    <m/>
    <n v="142512103124"/>
    <s v="geprekin aja"/>
    <s v="ODP-RDB-FA/147 FA/D09/147.01"/>
    <s v="WO063726219"/>
    <m/>
    <m/>
    <m/>
    <n v="111.39362300000001"/>
    <n v="-7.1906080000000001"/>
    <s v="|MN00408|MYIA-081755275263/POI/Heri Setiawan /081931716171/akbarzahira24@gmail.com"/>
    <s v="MYIB_ASSISTANT"/>
    <m/>
    <m/>
    <m/>
    <m/>
    <m/>
    <m/>
    <m/>
    <m/>
    <s v="Management Janji"/>
    <s v="2026-09-08 08:00:00 | Nama PIC : Heri No HP : 081931716171 Alt :  M Janji : 08 September 2026 Jam Pasang : 08.00 - 13:00  NoteÃ‚Â :  hubungi terlebih dahulu sebelum kelokasi"/>
    <s v="FCC"/>
    <d v="2026-07-09T10:39:58"/>
    <d v="2026-09-08T08:00:00"/>
    <m/>
    <s v="PS"/>
    <s v="CEPU"/>
    <s v="NO ADDON"/>
    <n v="20260908"/>
    <s v="Completed"/>
    <s v="HSI Bisnis Promo HUT RI PSB 70% - 100 Mbps Dual Band"/>
    <s v="INDIBIZ"/>
    <m/>
    <m/>
    <d v="2026-09-08T08:00:00"/>
    <s v="2026-09-08 08:00:00 | Nama PIC : Heri No HP : 081931716171 Alt :  M Janji : 08 September 2026 Jam Pasang : 08.00 - 13:00  NoteÃ‚Â :  hubungi terlebih dahulu sebelum kelokasi"/>
    <n v="2026"/>
    <n v="9"/>
    <n v="8"/>
    <d v="2026-09-08T00:00:00"/>
    <n v="-0.33333333333575865"/>
    <x v="1"/>
    <x v="0"/>
  </r>
  <r>
    <n v="644"/>
    <n v="1002575921"/>
    <n v="3"/>
    <x v="2"/>
    <n v="5"/>
    <s v="KEDIRI"/>
    <s v="KEDIRI"/>
    <s v="KAA"/>
    <s v="REG"/>
    <s v="AO"/>
    <s v="NEW SALES"/>
    <s v="1P INET"/>
    <s v="Completed (PS)"/>
    <s v="RBS-Regional 3"/>
    <d v="2026-09-07T18:29:57"/>
    <d v="2026-09-08T15:42:44"/>
    <n v="69385609"/>
    <m/>
    <n v="152653205777"/>
    <s v="ERABLUE MALANG KANDANGAN"/>
    <s v="ODP-KAA-FB/32"/>
    <s v="WO063789460"/>
    <m/>
    <m/>
    <m/>
    <n v="112.28158999999999"/>
    <n v="-7.7567550000000001"/>
    <s v="|MN00843|MYIA-064617970191/POI/HASBIBINTARO SHIDDIQ/081249549394/nextperdanaone@gmail.com"/>
    <s v="MYIB_ASSISTANT"/>
    <m/>
    <m/>
    <m/>
    <m/>
    <m/>
    <m/>
    <m/>
    <m/>
    <s v="Management Janji"/>
    <s v="2026-09-08 15:00:00 | Jam pemasangan : 12.00 Info Tambahan : Hubungi pelanggan dulu sebelum ke lokasi terimakasih  "/>
    <s v="FCC"/>
    <d v="2026-07-09T18:39:52"/>
    <d v="2026-09-08T15:00:00"/>
    <m/>
    <s v="PS"/>
    <s v="PARE"/>
    <s v="NO ADDON"/>
    <n v="20260908"/>
    <s v="Completed"/>
    <s v="HSI Bisnis PSB 70% Dual Band - 100 Mbps"/>
    <s v="INDIBIZ"/>
    <m/>
    <m/>
    <d v="2026-09-08T15:00:00"/>
    <s v="2026-09-08 15:00:00 | Jam pemasangan : 12.00 Info Tambahan : Hubungi pelanggan dulu sebelum ke lokasi terimakasih  "/>
    <n v="2026"/>
    <n v="9"/>
    <n v="8"/>
    <d v="2026-09-08T00:00:00"/>
    <n v="-0.625"/>
    <x v="1"/>
    <x v="12"/>
  </r>
  <r>
    <n v="645"/>
    <n v="1002573847"/>
    <n v="3"/>
    <x v="5"/>
    <n v="4"/>
    <s v="SEMARANG"/>
    <s v="INNER - SEMARANG JATENG UTARA"/>
    <s v="SMT"/>
    <s v="REG"/>
    <s v="AO"/>
    <s v="NEW SALES"/>
    <m/>
    <s v="Completed (PS)"/>
    <s v="RBS-Regional 2"/>
    <d v="2026-09-07T08:22:49"/>
    <d v="2026-09-08T15:33:12"/>
    <n v="69384955"/>
    <m/>
    <n v="141420144957"/>
    <s v="BULEVARD PALUGADA"/>
    <s v="ODP-SMT-FCQ/037"/>
    <s v="WO063789596"/>
    <m/>
    <m/>
    <m/>
    <n v="110.38139879139899"/>
    <n v="-6.9918126607813704"/>
    <s v="|MN00062|/ BULEVARD PALUGADA  / Pic M IRMAWAN / Cp 081329519017 -082135903107 / alifpriv@gmail.com"/>
    <s v="Sales Profesional"/>
    <m/>
    <m/>
    <m/>
    <m/>
    <m/>
    <m/>
    <m/>
    <m/>
    <s v="Management Janji"/>
    <s v="2026-09-08 15:00:00|Nama PIC : Bp irmawan No Hp : 081329519017 No Alt : - Tgl Pemasangan : 8 Sept 2026 Interval : PAGI SIANG Note : Hubungi pelanggan terlebih dahulu|40951378|MYDITA"/>
    <s v="FCC"/>
    <d v="2026-07-09T08:25:07"/>
    <d v="2026-09-08T15:00:00"/>
    <m/>
    <s v="PS"/>
    <s v="SEMARANG TUGU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5:00:00"/>
    <s v="2026-09-08 15:00:00|Nama PIC : Bp irmawan No Hp : 081329519017 No Alt : - Tgl Pemasangan : 8 Sept 2026 Interval : PAGI SIANG Note : Hubungi pelanggan terlebih dahulu|40951378|MYDITA"/>
    <n v="2026"/>
    <n v="9"/>
    <n v="8"/>
    <d v="2026-09-08T00:00:00"/>
    <n v="-0.625"/>
    <x v="1"/>
    <x v="0"/>
  </r>
  <r>
    <n v="646"/>
    <n v="1002574628"/>
    <n v="3"/>
    <x v="6"/>
    <n v="5"/>
    <s v="SBY UTARA"/>
    <s v="MANYAR"/>
    <s v="MGO"/>
    <s v="REG"/>
    <s v="AO"/>
    <s v="NEW SALES"/>
    <m/>
    <s v="Completed (PS)"/>
    <s v="RBS-Regional 3"/>
    <d v="2026-09-07T11:36:13"/>
    <d v="2026-09-07T18:02:44"/>
    <n v="69382215"/>
    <m/>
    <n v="152413168003"/>
    <s v="PT.JELAJAH SMART TEKNOLOGI CC Bank BCA Tunjungan"/>
    <s v="ODP-DMO-FTB/13"/>
    <s v="WO063735897"/>
    <m/>
    <m/>
    <m/>
    <n v="112.747832"/>
    <n v="-7.2626970000000002"/>
    <s v="|MB00450|MYIA-096434739564/POI/Muhammad Fadhlan/085157955964/admin@artha.net.id"/>
    <s v="Sales Force DBS"/>
    <m/>
    <m/>
    <m/>
    <m/>
    <m/>
    <m/>
    <m/>
    <m/>
    <s v="Management Janji"/>
    <s v="2026-09-03 08:00:00 | Tanggal pemasangan : 02/09/2026  Jam pemasangan : pagi/siang  Info Tambahan : Hubungi pelanggan dulu sebelum ke lokasi  terima kasih."/>
    <s v="FCC"/>
    <d v="2026-07-09T11:40:03"/>
    <m/>
    <m/>
    <s v="PS"/>
    <s v="MERGOYOSO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3 08:00:00 | Tanggal pemasangan : 02/09/2026  Jam pemasangan : pagi/siang  Info Tambahan : Hubungi pelanggan dulu sebelum ke lokasi  terima kasih."/>
    <n v="2026"/>
    <n v="9"/>
    <n v="7"/>
    <d v="2026-09-07T00:00:00"/>
    <n v="-0.29166666666424135"/>
    <x v="1"/>
    <x v="8"/>
  </r>
  <r>
    <n v="647"/>
    <n v="1002574698"/>
    <n v="3"/>
    <x v="0"/>
    <n v="4"/>
    <s v="SOLO"/>
    <s v="SRAGEN"/>
    <s v="SRG"/>
    <s v="REG"/>
    <s v="AO"/>
    <s v="NEW SALES"/>
    <s v="1P INET"/>
    <s v="Completed (PS)"/>
    <s v="RBS-Regional 3"/>
    <d v="2026-09-07T11:50:57"/>
    <d v="2026-09-09T12:46:45"/>
    <n v="69385175"/>
    <m/>
    <n v="146565009718"/>
    <s v="TOKO TEGUH RALALI"/>
    <s v="ODP-SRG-FG/050 FG/D06/050.01"/>
    <s v="WO063737254"/>
    <m/>
    <m/>
    <m/>
    <n v="110.974335"/>
    <n v="-7.4107286999999999"/>
    <s v="|MN01811|MYIA-027991004814/POI/SUPARDI/089668272552/mariouhuy290@gmail.com"/>
    <s v="MYIB_ASSISTANT"/>
    <m/>
    <m/>
    <m/>
    <m/>
    <m/>
    <m/>
    <m/>
    <m/>
    <s v="Management Janji"/>
    <s v="2026-09-10 08:00:00 | Tanggal Pemasangan : 10 September 2026 Jam Pemasangan : 08:00 15:00 Info Tambahan : Hubungi pelanggan dulu sebelum ke lokasi terimakasih"/>
    <s v="FCC"/>
    <d v="2026-07-09T11:54:56"/>
    <d v="2026-09-10T08:00:00"/>
    <m/>
    <s v="PS"/>
    <s v="X"/>
    <s v="NO ADDON"/>
    <n v="20260909"/>
    <s v="Completed"/>
    <s v="HSI Bisnis Basic Promo HUT RI PSB 70% - 50 Mbps"/>
    <s v="INDIBIZ"/>
    <m/>
    <m/>
    <d v="2026-09-10T08:00:00"/>
    <s v="2026-09-10 08:00:00 | Tanggal Pemasangan : 10 September 2026 Jam Pemasangan : 08:00 15:00 Info Tambahan : Hubungi pelanggan dulu sebelum ke lokasi terimakasih"/>
    <n v="2026"/>
    <n v="9"/>
    <n v="9"/>
    <d v="2026-09-09T00:00:00"/>
    <n v="-1.3333333333357587"/>
    <x v="1"/>
    <x v="0"/>
  </r>
  <r>
    <n v="648"/>
    <n v="1002574647"/>
    <n v="3"/>
    <x v="0"/>
    <n v="4"/>
    <s v="KUDUS"/>
    <s v="BLORA"/>
    <s v="RDB"/>
    <s v="REG"/>
    <s v="AO"/>
    <s v="NEW SALES"/>
    <s v="1P INET"/>
    <s v="Completed (PS)"/>
    <s v="RBS-Regional 3"/>
    <d v="2026-09-07T11:38:56"/>
    <d v="2026-09-08T16:59:50"/>
    <n v="69385159"/>
    <m/>
    <n v="142512103125"/>
    <s v="Phitiek geprek"/>
    <s v="ODP-RDB-FA/181 FA/D01/181.01"/>
    <s v="WO063735434"/>
    <m/>
    <m/>
    <m/>
    <n v="111.39232"/>
    <n v="-7.2146179999999998"/>
    <s v="|MN00408|MYIA-048661268455/POI/melina ayu Dwi candra/087840284617/zpxl556@gmail.com"/>
    <s v="MYIB_ASSISTANT"/>
    <m/>
    <m/>
    <m/>
    <m/>
    <m/>
    <m/>
    <m/>
    <m/>
    <s v="Management Janji"/>
    <s v="2026-09-08 08:00:00 | M Janji : (08/09/2026) jam Pasang : 09:00 Note : hubungi pelanggan jika ingin kelokasi"/>
    <s v="FCC"/>
    <d v="2026-07-09T11:40:03"/>
    <d v="2026-09-08T08:00:00"/>
    <m/>
    <s v="PS"/>
    <s v="CEPU"/>
    <s v="NO ADDON"/>
    <n v="20260908"/>
    <s v="Completed"/>
    <s v="HSI Bisnis Promo HUT RI PSB 70% - 100 Mbps Dual Band"/>
    <s v="INDIBIZ"/>
    <m/>
    <m/>
    <d v="2026-09-08T08:00:00"/>
    <s v="2026-09-08 08:00:00 | M Janji : (08/09/2026) jam Pasang : 09:00 Note : hubungi pelanggan jika ingin kelokasi"/>
    <n v="2026"/>
    <n v="9"/>
    <n v="8"/>
    <d v="2026-09-08T00:00:00"/>
    <n v="-0.33333333333575865"/>
    <x v="1"/>
    <x v="0"/>
  </r>
  <r>
    <n v="649"/>
    <n v="1002574600"/>
    <n v="3"/>
    <x v="0"/>
    <n v="4"/>
    <s v="KUDUS"/>
    <s v="PATI"/>
    <s v="PAT"/>
    <s v="REG"/>
    <s v="AO"/>
    <s v="NEW SALES"/>
    <m/>
    <s v="Completed (PS)"/>
    <s v="RBS-Regional 3"/>
    <d v="2026-09-07T11:29:42"/>
    <d v="2026-09-09T15:39:42"/>
    <n v="69385152"/>
    <m/>
    <n v="142551119594"/>
    <s v="SMK AL FALAH WINONG PATI"/>
    <s v="ODP-PAT-FQ/07"/>
    <s v="WO063746574"/>
    <m/>
    <m/>
    <m/>
    <n v="111.1047482"/>
    <n v="-6.8090187000000002"/>
    <s v="AMRBS;405336/A00542/SETO EDDY WIBOWO/TREG3/KUDUS/AM/syafiq/08123454137/muhsyafiq39@gmail.com /PSB HSI BISNIS 1S 300 MBPS PROMO HUT RI;SMK AL FALAH WINONG PATI"/>
    <s v="Account Manager"/>
    <m/>
    <m/>
    <m/>
    <m/>
    <m/>
    <m/>
    <m/>
    <m/>
    <s v="Management Janji"/>
    <s v="2026-09-08 13:00:00|Jam pemasangan : 12.00 Info Tambahan : Hubungi pelanggan dulu sebelum ke lokasi terimakasih  |40951381|MYDITA"/>
    <s v="FCC"/>
    <d v="2026-07-09T11:40:03"/>
    <d v="2026-09-08T13:00:00"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3:00:00"/>
    <s v="2026-09-08 13:00:00|Jam pemasangan : 12.00 Info Tambahan : Hubungi pelanggan dulu sebelum ke lokasi terimakasih  |40951381|MYDITA"/>
    <n v="2026"/>
    <n v="9"/>
    <n v="9"/>
    <d v="2026-09-09T00:00:00"/>
    <n v="0.45833333333575865"/>
    <x v="1"/>
    <x v="0"/>
  </r>
  <r>
    <n v="650"/>
    <n v="1002574639"/>
    <n v="3"/>
    <x v="7"/>
    <n v="5"/>
    <s v="MATARAM"/>
    <s v="INNER - NUSA TENGGARA"/>
    <s v="SWE"/>
    <s v="REG"/>
    <s v="AO"/>
    <s v="NEW SALES"/>
    <m/>
    <s v="Completed (PS)"/>
    <s v="RBS-Regional 3"/>
    <d v="2026-09-07T11:39:43"/>
    <d v="2026-09-07T13:13:39"/>
    <n v="69383223"/>
    <m/>
    <n v="172605804374"/>
    <s v="SPBU 5483210 SELAGALAS"/>
    <s v="ODP-SWE-FAV/132"/>
    <s v="WO063736383"/>
    <m/>
    <m/>
    <m/>
    <n v="116.1472349"/>
    <n v="-8.5769228000000002"/>
    <s v="MD|MYDB-20260902267833|SC00001/MC00046|SPBU 5483210 SELAGALAS|081917157000"/>
    <s v="MYDIGIBIZPARTNER"/>
    <m/>
    <m/>
    <m/>
    <m/>
    <m/>
    <m/>
    <m/>
    <m/>
    <s v="Management Janji"/>
    <s v="2026-09-04 15:00:00 | Nama : bapa dedy  No HP : 081917157000  No Alternatif :  M Janji : 04/09/2026  Jam Pasang : Pagi  NoteÃ‚Â :  Hubungi terlebih dahulu sebelum ke lokasi  "/>
    <s v="FCC"/>
    <d v="2026-07-09T11:54:56"/>
    <m/>
    <m/>
    <s v="PS"/>
    <s v="X"/>
    <s v="NO ADDON"/>
    <n v="202609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7T07:00:00"/>
    <s v="2026-09-04 15:00:00 | Nama : bapa dedy  No HP : 081917157000  No Alternatif :  M Janji : 04/09/2026  Jam Pasang : Pagi  NoteÃ‚Â :  Hubungi terlebih dahulu sebelum ke lokasi  "/>
    <n v="2026"/>
    <n v="9"/>
    <n v="7"/>
    <d v="2026-09-07T00:00:00"/>
    <n v="-0.29166666666424135"/>
    <x v="1"/>
    <x v="15"/>
  </r>
  <r>
    <n v="651"/>
    <n v="1002574649"/>
    <n v="3"/>
    <x v="5"/>
    <n v="4"/>
    <s v="PEKALONGAN"/>
    <s v="BREBES"/>
    <s v="BRB"/>
    <s v="REG"/>
    <s v="AO"/>
    <s v="NEW SALES"/>
    <m/>
    <s v="Completed (PS)"/>
    <s v="RBS-Regional 3"/>
    <d v="2026-09-07T11:41:34"/>
    <d v="2026-09-07T12:41:05"/>
    <n v="69382886"/>
    <m/>
    <n v="146284107245"/>
    <s v="SDN SIDAMULYA 02 WANASARI"/>
    <s v="ODP-BRB-FAH/008"/>
    <s v="WO063736705"/>
    <m/>
    <m/>
    <m/>
    <n v="109.02776004014299"/>
    <n v="-6.9090500335505096"/>
    <s v="|MN00292|MYIA-007995257607/POI/M. J. M. KHADAFI/082138248110/mjm041@guru.sd.belajar.id"/>
    <s v="Sales Profesional"/>
    <m/>
    <m/>
    <m/>
    <m/>
    <m/>
    <m/>
    <m/>
    <m/>
    <s v="Management Janji"/>
    <s v="2026-09-04 08:00:00 | M Janji :  04/09/2026  Jam Pasang : Pagi   Note : hubungi pelanggan jika ingin kelokasi  "/>
    <s v="FCC"/>
    <d v="2026-07-09T11:54:56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4 08:00:00 | M Janji :  04/09/2026  Jam Pasang : Pagi   Note : hubungi pelanggan jika ingin kelokasi  "/>
    <n v="2026"/>
    <n v="9"/>
    <n v="7"/>
    <d v="2026-09-07T00:00:00"/>
    <n v="-0.29166666666424135"/>
    <x v="1"/>
    <x v="0"/>
  </r>
  <r>
    <n v="652"/>
    <n v="1002574664"/>
    <n v="3"/>
    <x v="3"/>
    <n v="4"/>
    <s v="MAGELANG"/>
    <s v="MAGELANG"/>
    <s v="MGE"/>
    <s v="REG"/>
    <s v="AO"/>
    <s v="NEW SALES"/>
    <s v="1P INET"/>
    <s v="Completed (PS)"/>
    <s v="RBS-Regional 3"/>
    <d v="2026-09-07T11:41:56"/>
    <d v="2026-09-07T16:49:50"/>
    <n v="69385187"/>
    <m/>
    <n v="146137147883"/>
    <s v="PANTI BAHAGIA KLINIK UTAMA"/>
    <s v="ODP-MGE-FK/111"/>
    <s v="WO063735955"/>
    <m/>
    <m/>
    <m/>
    <n v="110.2158989"/>
    <n v="-7.4853499000000001"/>
    <s v="|MN02481|MYIA-048949563608/POI/HASMAN BUDIONO/08122958247/hasmanbud@yahoo.com"/>
    <s v="MYIB_ASSISTANT"/>
    <m/>
    <m/>
    <m/>
    <m/>
    <m/>
    <m/>
    <m/>
    <m/>
    <s v="Management Janji"/>
    <s v="2026-09-11 08:00:00 | Nama Pic :  No Hp Pic :  Jam Pemasangan : 08:00 - 12.00 Tanggal Pemasangan : SELASA 08 SEPTEMBER 2026 Info Tambahan : Hubungi pelanggan sebelum datang ke lokasi"/>
    <s v="FCC"/>
    <d v="2026-07-09T11:54:56"/>
    <d v="2026-09-11T08:00:00"/>
    <m/>
    <s v="PS"/>
    <s v="X"/>
    <s v="NO ADDON"/>
    <n v="20260907"/>
    <s v="Completed"/>
    <s v="HSI Bisnis Basic Promo HUT RI PSB 70% - 100 Mbps Dual Band"/>
    <s v="INDIBIZ"/>
    <m/>
    <m/>
    <d v="2026-09-11T08:00:00"/>
    <s v="2026-09-11 08:00:00 | Nama Pic :  No Hp Pic :  Jam Pemasangan : 08:00 - 12.00 Tanggal Pemasangan : SELASA 08 SEPTEMBER 2026 Info Tambahan : Hubungi pelanggan sebelum datang ke lokasi"/>
    <n v="2026"/>
    <n v="9"/>
    <n v="7"/>
    <d v="2026-09-07T00:00:00"/>
    <n v="-4.3333333333357587"/>
    <x v="1"/>
    <x v="0"/>
  </r>
  <r>
    <n v="653"/>
    <n v="1002574820"/>
    <n v="3"/>
    <x v="2"/>
    <n v="5"/>
    <s v="KEDIRI"/>
    <s v="KEDIRI"/>
    <s v="WAT"/>
    <s v="REG"/>
    <s v="AO"/>
    <s v="NEW SALES"/>
    <s v="1P INET"/>
    <s v="Completed (PS)"/>
    <s v="RBS-Regional 3"/>
    <d v="2026-09-07T12:38:57"/>
    <d v="2026-09-07T17:03:23"/>
    <n v="69385220"/>
    <m/>
    <n v="152650209199"/>
    <s v="LANGGENG SWALAYAN"/>
    <s v="ODP-WAT-FP/35 FP/D04/35.01"/>
    <s v="WO063743481"/>
    <m/>
    <m/>
    <m/>
    <n v="112.1807506"/>
    <n v="-7.9323872"/>
    <s v="|MC20057|MYIA-040851465182/POI/Dwi sekti Utomo/0882006777153/litlebayek@gmail.com"/>
    <s v="MYIB_ASSISTANT"/>
    <m/>
    <m/>
    <m/>
    <m/>
    <m/>
    <m/>
    <m/>
    <m/>
    <s v="Management Janji"/>
    <s v="2026-09-08 13:00:00 | Nama PIC : Dwi No HP : 0882006777153 Alt :  M Janji : 08 September 2026 Jam Pasang : 08.00 - 13:00  NoteÃ‚Â :  hubungi terlebih dahulu sebelum kelokasi"/>
    <s v="FCC"/>
    <d v="2026-07-09T12:39:58"/>
    <d v="2026-09-08T13:00:00"/>
    <m/>
    <s v="PS"/>
    <s v="PARE"/>
    <s v="NO ADDON"/>
    <n v="20260907"/>
    <s v="Completed"/>
    <s v="HSI Bisnis Promo HUT RI PSB 70% - 300 Mbps"/>
    <s v="INDIBIZ"/>
    <m/>
    <m/>
    <d v="2026-09-08T13:00:00"/>
    <s v="2026-09-08 13:00:00 | Nama PIC : Dwi No HP : 0882006777153 Alt :  M Janji : 08 September 2026 Jam Pasang : 08.00 - 13:00  NoteÃ‚Â :  hubungi terlebih dahulu sebelum kelokasi"/>
    <n v="2026"/>
    <n v="9"/>
    <n v="7"/>
    <d v="2026-09-07T00:00:00"/>
    <n v="-1.5416666666642413"/>
    <x v="1"/>
    <x v="12"/>
  </r>
  <r>
    <n v="654"/>
    <n v="1002574806"/>
    <n v="3"/>
    <x v="2"/>
    <n v="5"/>
    <s v="KEDIRI"/>
    <s v="TULUNGAGUNG"/>
    <s v="KWR"/>
    <s v="REG"/>
    <s v="AO"/>
    <s v="NEW SALES"/>
    <s v="1P INET"/>
    <s v="Completed (PS)"/>
    <s v="RBS-Regional 3"/>
    <d v="2026-09-07T12:35:56"/>
    <d v="2026-09-08T18:19:03"/>
    <n v="69385218"/>
    <m/>
    <n v="152624202069"/>
    <s v="IMAM YOUTUBER"/>
    <s v="ODP-KWR-FC/38 FC/D05/38.01"/>
    <s v="WO063742877"/>
    <m/>
    <m/>
    <m/>
    <n v="111.95151809602901"/>
    <n v="-8.14586612623199"/>
    <s v="MD|MYDB-20260907268185|DC20015/MC20183|IMAM YOUTUBER|085856828382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2:39:58"/>
    <d v="2026-09-08T13:00:00"/>
    <m/>
    <s v="PS"/>
    <s v="TULUNGAGUNG"/>
    <s v="NO ADDON"/>
    <n v="20260908"/>
    <s v="Completed"/>
    <s v="HSI Bisnis Promo HUT RI PSB 70% - 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  <x v="21"/>
  </r>
  <r>
    <n v="655"/>
    <n v="1002575860"/>
    <n v="3"/>
    <x v="2"/>
    <n v="5"/>
    <s v="KEDIRI"/>
    <s v="KEDIRI"/>
    <s v="MJT"/>
    <s v="REG"/>
    <s v="AO"/>
    <s v="NEW SALES"/>
    <s v="1P INET"/>
    <s v="Completed (PS)"/>
    <s v="RBS-Regional 3"/>
    <d v="2026-09-07T17:11:57"/>
    <d v="2026-09-08T18:22:24"/>
    <n v="69385577"/>
    <m/>
    <n v="152640225665"/>
    <s v="Devien Online shope"/>
    <s v="ODP-MJT-FA/95 FA/D09/95.01"/>
    <s v="WO063782884"/>
    <m/>
    <m/>
    <m/>
    <n v="111.911265850067"/>
    <n v="-7.7491558407412198"/>
    <s v="MD|MYDB-20260907268207|DC20002/MC20039|Devien Online shope|085111335199"/>
    <s v="MYDIGIBIZPARTNER"/>
    <m/>
    <m/>
    <m/>
    <m/>
    <m/>
    <m/>
    <m/>
    <m/>
    <s v="Management Janji"/>
    <s v="2026-09-08 15:00:00 | Nama Pic : BP SANTOSO No Hp Pic : 085111335199 Jam Pemasangan : 08:00 - 12.00 Tanggal Pemasangan : SELASA 08 SEPTEMBER 2026 Info Tambahan : Hubungi pelanggan sebelum datang ke lokasi"/>
    <s v="FCC"/>
    <d v="2026-07-09T17:25:55"/>
    <d v="2026-09-08T15:00:00"/>
    <m/>
    <s v="PS"/>
    <s v="NGADILUWIH"/>
    <s v="NO ADDON"/>
    <n v="20260908"/>
    <s v="Completed"/>
    <s v="HSI Bisnis Promo HUT RI PSB 70% - 100 Mbps Dual Band"/>
    <s v="INDIBIZ"/>
    <m/>
    <m/>
    <d v="2026-09-08T15:00:00"/>
    <s v="2026-09-08 15:00:00 | Nama Pic : BP SANTOSO No Hp Pic : 085111335199 Jam Pemasangan : 08:00 - 12.00 Tanggal Pemasangan : SELASA 08 SEPTEMBER 2026 Info Tambahan : Hubungi pelanggan sebelum datang ke lokasi"/>
    <n v="2026"/>
    <n v="9"/>
    <n v="8"/>
    <d v="2026-09-08T00:00:00"/>
    <n v="-0.625"/>
    <x v="1"/>
    <x v="12"/>
  </r>
  <r>
    <n v="656"/>
    <n v="1002575874"/>
    <n v="3"/>
    <x v="7"/>
    <n v="5"/>
    <s v="KUPANG"/>
    <s v="ENDE"/>
    <s v="END"/>
    <s v="REG"/>
    <s v="AO"/>
    <s v="NEW SALES"/>
    <s v="1P INET"/>
    <s v="Completed (PS)"/>
    <s v="RBS-Regional 3"/>
    <d v="2026-09-07T17:17:56"/>
    <d v="2026-09-09T16:48:02"/>
    <n v="69385579"/>
    <m/>
    <n v="172506789187"/>
    <s v="KIOS NUSANTARA"/>
    <s v="ODP-END-FN/35 FN/D07/35.01"/>
    <s v="WO063783612"/>
    <m/>
    <m/>
    <m/>
    <n v="121.63986269999999"/>
    <n v="-8.8574339000000002"/>
    <s v="|MC40144|MYIA-091084731520/POI/SAMSIAH FIRMAN/081339352899/nusantaran255@gmail.com"/>
    <s v="MYIB_ASSISTANT"/>
    <m/>
    <m/>
    <m/>
    <m/>
    <m/>
    <m/>
    <m/>
    <m/>
    <s v="Management Janji"/>
    <s v="2026-09-08 15:00:00 | Nama Pic : IBU SAMSIA No Hp Pic : 081339352899 Jam Pemasangan : 08:00 - 12.00 Tanggal Pemasangan : SELASA 08 SEPTEMBER 2026 Info Tambahan : Hubungi pelanggan sebelum datang ke lokasi"/>
    <s v="FCC"/>
    <d v="2026-07-09T17:25:55"/>
    <d v="2026-09-08T15:00:00"/>
    <m/>
    <s v="PS"/>
    <s v="ENDE"/>
    <s v="NO ADDON"/>
    <n v="20260909"/>
    <s v="Completed"/>
    <s v="HSI Bisnis Promo HUT RI PSB 70% - 75 Mbps"/>
    <s v="INDIBIZ"/>
    <m/>
    <m/>
    <d v="2026-09-08T15:00:00"/>
    <s v="2026-09-08 15:00:00 | Nama Pic : IBU SAMSIA No Hp Pic : 081339352899 Jam Pemasangan : 08:00 - 12.00 Tanggal Pemasangan : SELASA 08 SEPTEMBER 2026 Info Tambahan : Hubungi pelanggan sebelum datang ke lokasi"/>
    <n v="2026"/>
    <n v="9"/>
    <n v="9"/>
    <d v="2026-09-09T00:00:00"/>
    <n v="0.375"/>
    <x v="1"/>
    <x v="31"/>
  </r>
  <r>
    <n v="657"/>
    <n v="1002574605"/>
    <n v="3"/>
    <x v="6"/>
    <n v="5"/>
    <s v="SBY UTARA"/>
    <s v="TANDES"/>
    <s v="BBE"/>
    <s v="REG"/>
    <s v="AO"/>
    <s v="NEW SALES"/>
    <m/>
    <s v="Completed (PS)"/>
    <s v="RBS-Regional 3"/>
    <d v="2026-09-07T11:30:12"/>
    <d v="2026-09-08T10:32:12"/>
    <n v="69383818"/>
    <m/>
    <n v="152417234204"/>
    <s v="PT. Karya Agung Sukses Sejahtera"/>
    <s v="ODP-BBE-FC/07"/>
    <s v="WO063735038"/>
    <m/>
    <m/>
    <m/>
    <n v="112.6035"/>
    <n v="-7.3578000000000001"/>
    <s v="|MB00503|MYIA-002511479344/POI/bapak/085343870969/khefinwong@gmail.com"/>
    <s v="Sales Force DBS"/>
    <m/>
    <m/>
    <m/>
    <m/>
    <m/>
    <m/>
    <m/>
    <m/>
    <s v="Management Janji"/>
    <s v="2026-09-05 11:00:00 | Jam Pemasangan : 08:00 - 12.00  Tanggal Pemasangan : SABTU 05 SEPTEMBER 2026  Info Tambahan : Hubungi pelanggan sebelum datang ke lokasi"/>
    <s v="FCC"/>
    <d v="2026-07-09T11:40:03"/>
    <m/>
    <m/>
    <s v="PS"/>
    <s v="BAMBE"/>
    <s v="NO ADDON"/>
    <n v="20260908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7T07:00:00"/>
    <s v="2026-09-05 11:00:00 | Jam Pemasangan : 08:00 - 12.00  Tanggal Pemasangan : SABTU 05 SEPTEMBER 2026  Info Tambahan : Hubungi pelanggan sebelum datang ke lokasi"/>
    <n v="2026"/>
    <n v="9"/>
    <n v="8"/>
    <d v="2026-09-08T00:00:00"/>
    <n v="0.70833333333575865"/>
    <x v="1"/>
    <x v="22"/>
  </r>
  <r>
    <n v="658"/>
    <n v="1002574619"/>
    <n v="3"/>
    <x v="2"/>
    <n v="5"/>
    <s v="KEDIRI"/>
    <s v="KEDIRI"/>
    <s v="KDI"/>
    <s v="REG"/>
    <s v="AO"/>
    <s v="NEW SALES"/>
    <s v="1P INET"/>
    <s v="Completed (PS)"/>
    <s v="RBS-Regional 3"/>
    <d v="2026-09-07T11:32:57"/>
    <d v="2026-09-09T11:13:47"/>
    <n v="69385154"/>
    <m/>
    <n v="152610241606"/>
    <s v="D TRISNA GROUP"/>
    <s v="ODP-KDI-FC/54 FC/D06/54.01"/>
    <s v="WO063734798"/>
    <m/>
    <m/>
    <m/>
    <n v="112.042089253664"/>
    <n v="-7.8080396953444904"/>
    <s v="MD|MYDB-20260907268166|DN00001/MN00968|D TRISNA GROUP|082140443092"/>
    <s v="MYDIGIBIZPARTNER"/>
    <m/>
    <m/>
    <m/>
    <m/>
    <m/>
    <m/>
    <m/>
    <m/>
    <s v="Management Janji"/>
    <s v="2026-09-08 08:00:00 | Tanggal pemasangan : 08/09/2026 Jam pemasangan : 08.00 - 12.00 Info Tambahan : Hubungi pelanggan dulu sebelum ke lokasi terima kasih. "/>
    <s v="FCC"/>
    <d v="2026-07-09T11:40:03"/>
    <d v="2026-09-08T08:00:00"/>
    <m/>
    <s v="PS"/>
    <s v="X"/>
    <s v="NO ADDON"/>
    <n v="20260909"/>
    <s v="Completed"/>
    <s v="HSI Bisnis Promo HUT RI PSB 70% - 100 Mbps"/>
    <s v="INDIBIZ"/>
    <m/>
    <m/>
    <d v="2026-09-08T08:00:00"/>
    <s v="2026-09-08 08:00:00 | Tanggal pemasangan : 08/09/2026 Jam pemasangan : 08.00 - 12.00 Info Tambahan : Hubungi pelanggan dulu sebelum ke lokasi terima kasih. "/>
    <n v="2026"/>
    <n v="9"/>
    <n v="9"/>
    <d v="2026-09-09T00:00:00"/>
    <n v="0.66666666666424135"/>
    <x v="1"/>
    <x v="12"/>
  </r>
  <r>
    <n v="659"/>
    <n v="1002575861"/>
    <n v="3"/>
    <x v="6"/>
    <n v="5"/>
    <s v="SBY SELATAN"/>
    <s v="MANYAR"/>
    <s v="MYR"/>
    <s v="REG"/>
    <s v="AO"/>
    <s v="NEW SALES"/>
    <s v="1P INET"/>
    <s v="Completed (PS)"/>
    <s v="RBS-Regional 3"/>
    <d v="2026-09-07T17:11:58"/>
    <d v="2026-09-08T18:24:44"/>
    <n v="69385578"/>
    <m/>
    <n v="152303245742"/>
    <s v="SDN MEDOKAN SEMAMPIR I (Lt.2)"/>
    <s v="ODP-MYR-FQK/13 FQK/D02/13.01"/>
    <s v="WO063783022"/>
    <m/>
    <m/>
    <m/>
    <n v="112.7820873"/>
    <n v="-7.3049833"/>
    <s v="MD|MYDB-20260907268230|DN00001/MN02094|SDN MEDOKAN SEMAMPIR I (Lt.2)|081357999305"/>
    <s v="MYDIGIBIZPARTNER"/>
    <m/>
    <m/>
    <m/>
    <m/>
    <m/>
    <m/>
    <m/>
    <m/>
    <s v="Management Janji"/>
    <s v="2026-09-12 08:00:00 | Nama : IBU RENY No HP : 081357999305 No Alternatif : M Janji : 12/09/2026 Jam Pasang : Pagi NoteÃ‚Â :  Hubungi terlebih dahulu sebelum ke lokasi"/>
    <s v="FCC"/>
    <d v="2026-07-09T17:25:55"/>
    <d v="2026-09-12T08:00:00"/>
    <m/>
    <s v="PS"/>
    <s v="MANYAR"/>
    <s v="NETMONK"/>
    <n v="20260908"/>
    <s v="Completed"/>
    <s v="HSI Bisnis Basic Bundling Netmonk Promo H2 2026 PSB 70% - 100 Mbps"/>
    <s v="INDIBIZ"/>
    <m/>
    <m/>
    <d v="2026-09-12T08:00:00"/>
    <s v="2026-09-12 08:00:00 | Nama : IBU RENY No HP : 081357999305 No Alternatif : M Janji : 12/09/2026 Jam Pasang : Pagi NoteÃ‚Â :  Hubungi terlebih dahulu sebelum ke lokasi"/>
    <n v="2026"/>
    <n v="9"/>
    <n v="8"/>
    <d v="2026-09-08T00:00:00"/>
    <n v="-4.3333333333357587"/>
    <x v="1"/>
    <x v="8"/>
  </r>
  <r>
    <n v="660"/>
    <n v="1002574607"/>
    <n v="3"/>
    <x v="7"/>
    <n v="5"/>
    <s v="KUPANG"/>
    <s v="LABOAN BAJO"/>
    <s v="RTE"/>
    <s v="REG"/>
    <s v="AO"/>
    <s v="NEW SALES"/>
    <s v="1P INET"/>
    <s v="Completed (PS)"/>
    <s v="RBS-Regional 3"/>
    <d v="2026-09-07T11:29:56"/>
    <d v="2026-09-08T20:34:33"/>
    <n v="69385149"/>
    <m/>
    <n v="172514217082"/>
    <s v="PT. NAPTUN PUTRA TEKNIK"/>
    <s v="ODP-RTE-FM/01 FM/D01/01.01"/>
    <s v="WO063734315"/>
    <m/>
    <m/>
    <m/>
    <n v="120.472470772151"/>
    <n v="-8.5917692667987993"/>
    <s v="|MN00118|MYIA-090136815276/POI/Pak Hafidz/081237256635/muhamadhafidzloper@gmail.com"/>
    <s v="MYIB_ASSISTANT"/>
    <m/>
    <m/>
    <m/>
    <m/>
    <m/>
    <m/>
    <m/>
    <m/>
    <s v="Management Janji"/>
    <s v="2026-09-08 08:00:00 | Tanggal pemasangan : 08/09/2026 Jam pemasangan : 08.00 - 12.00 Info Tambahan : Hubungi pelanggan dulu sebelum ke lokasi terima kasih. "/>
    <s v="FCC"/>
    <d v="2026-07-09T11:40:03"/>
    <d v="2026-09-08T08:00:00"/>
    <m/>
    <s v="PS"/>
    <s v="X"/>
    <s v="NO ADDON"/>
    <n v="20260908"/>
    <s v="Completed"/>
    <s v="HSI Bisnis Promo HUT RI PSB 70% - 100 Mbps Dual Band"/>
    <s v="INDIBIZ"/>
    <m/>
    <m/>
    <d v="2026-09-08T08:00:00"/>
    <s v="2026-09-08 08:00:00 | Tanggal pemasangan : 08/09/2026 Jam pemasangan : 08.00 - 12.00 Info Tambahan : Hubungi pelanggan dulu sebelum ke lokasi terima kasih. "/>
    <n v="2026"/>
    <n v="9"/>
    <n v="8"/>
    <d v="2026-09-08T00:00:00"/>
    <n v="-0.33333333333575865"/>
    <x v="1"/>
    <x v="19"/>
  </r>
  <r>
    <n v="661"/>
    <n v="1002574609"/>
    <n v="3"/>
    <x v="1"/>
    <n v="5"/>
    <s v="SIDOARJO"/>
    <s v="INNER - JATIM TIMUR"/>
    <s v="TUN"/>
    <s v="REG"/>
    <s v="AO"/>
    <s v="NEW SALES"/>
    <s v="1P INET"/>
    <s v="Completed (PS)"/>
    <s v="RBS-Regional 3"/>
    <d v="2026-09-07T11:29:56"/>
    <d v="2026-09-09T08:59:46"/>
    <n v="69385141"/>
    <m/>
    <n v="152327226572"/>
    <s v="PT. Neo Asadhia Indonesia"/>
    <s v="ODP-TUN-FC/42 FC/D05/42.01"/>
    <s v="WO063734244"/>
    <m/>
    <m/>
    <m/>
    <n v="112.625758051872"/>
    <n v="-7.4897200812315798"/>
    <s v="MD|MYDB-20260907268165|DN00001/MN00500|PT. Neo Asadhia Indonesia|081215467571"/>
    <s v="MYDIGIBIZPARTNER"/>
    <m/>
    <m/>
    <m/>
    <m/>
    <m/>
    <m/>
    <m/>
    <m/>
    <s v="Management Janji"/>
    <s v="2026-09-08 08:00:00 | telp :081215467571 alt : manja : pagi / siang 08/09/2026 hub sebelum ke lokasi "/>
    <s v="FCC"/>
    <d v="2026-07-09T11:40:03"/>
    <d v="2026-09-08T08:00:00"/>
    <s v="Kendala Teknik"/>
    <s v="PS"/>
    <s v="TULANGAN"/>
    <s v="NO ADDON"/>
    <n v="20260909"/>
    <s v="Completed"/>
    <s v="HSI Bisnis Promo HUT RI PSB 70% - 75 Mbps"/>
    <s v="INDIBIZ"/>
    <m/>
    <m/>
    <d v="2026-09-08T08:00:00"/>
    <s v="2026-09-08 08:00:00 | telp :081215467571 alt : manja : pagi / siang 08/09/2026 hub sebelum ke lokasi "/>
    <n v="2026"/>
    <n v="9"/>
    <n v="9"/>
    <d v="2026-09-09T00:00:00"/>
    <n v="0.66666666666424135"/>
    <x v="1"/>
    <x v="1"/>
  </r>
  <r>
    <n v="662"/>
    <n v="1002574656"/>
    <n v="3"/>
    <x v="2"/>
    <n v="5"/>
    <s v="KEDIRI"/>
    <s v="BLITAR"/>
    <s v="BLR"/>
    <s v="REG"/>
    <s v="AO"/>
    <s v="NEW SALES"/>
    <m/>
    <s v="Completed (PS)"/>
    <s v="RBS-Regional 3"/>
    <d v="2026-09-07T11:41:44"/>
    <d v="2026-09-07T16:40:08"/>
    <n v="69382891"/>
    <m/>
    <n v="152730235593"/>
    <s v="PT HIPERNET INDODATA"/>
    <s v="ODP-BLR-FE/10"/>
    <s v="WO063736707"/>
    <m/>
    <m/>
    <m/>
    <n v="112.169483"/>
    <n v="-8.0993759999999995"/>
    <s v="|MB00503|MYIA-071890620992/POI/ibu/087835316536/zazauliar@gmail.com"/>
    <s v="Sales Force DBS"/>
    <m/>
    <m/>
    <m/>
    <m/>
    <m/>
    <m/>
    <m/>
    <m/>
    <s v="Management Janji"/>
    <s v="2026-09-04 08:00:00 | Tanggal pemasangan: 04/09/2026  Jam pemasangan : pagi / siang  Info Tambahan : Hubungi pelanggan dulu sebelum ke lokasi  terima kasih."/>
    <s v="FCC"/>
    <d v="2026-07-09T11:54:56"/>
    <m/>
    <s v="Kendala Teknik"/>
    <s v="PS"/>
    <s v="X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7:00:00"/>
    <s v="2026-09-04 08:00:00 | Tanggal pemasangan: 04/09/2026  Jam pemasangan : pagi / siang  Info Tambahan : Hubungi pelanggan dulu sebelum ke lokasi  terima kasih."/>
    <n v="2026"/>
    <n v="9"/>
    <n v="7"/>
    <d v="2026-09-07T00:00:00"/>
    <n v="-0.29166666666424135"/>
    <x v="1"/>
    <x v="21"/>
  </r>
  <r>
    <n v="663"/>
    <n v="1002574702"/>
    <n v="3"/>
    <x v="1"/>
    <n v="5"/>
    <s v="JEMBER"/>
    <s v="BANYUWANGI"/>
    <s v="RGJ"/>
    <s v="REG"/>
    <s v="AO"/>
    <s v="NEW SALES"/>
    <s v="1P INET"/>
    <s v="Completed (PS)"/>
    <s v="RBS-Regional 3"/>
    <d v="2026-09-07T11:50:57"/>
    <d v="2026-09-08T17:00:09"/>
    <n v="69385176"/>
    <m/>
    <n v="152516208098"/>
    <s v="TOKO WIDODO"/>
    <s v="ODP-RGJ-FG/37 FG/D07/37.01"/>
    <s v="WO063737295"/>
    <m/>
    <m/>
    <m/>
    <n v="114.288675002753"/>
    <n v="-8.3142225466155395"/>
    <s v="MD|MYDB-20260904268000|DN00001/MN01010|TOKO WIDODO|08133951456"/>
    <s v="MYDIGIBIZPARTNER"/>
    <m/>
    <m/>
    <m/>
    <m/>
    <m/>
    <m/>
    <m/>
    <m/>
    <s v="Management Janji"/>
    <s v="2026-09-08 08:00:00 | Jam pemasangan : 12.00 Info Tambahan : Hubungi pelanggan dulu sebelum ke lokasi terimakasih  "/>
    <s v="FCC"/>
    <d v="2026-07-09T11:54:56"/>
    <d v="2026-09-08T08:00:00"/>
    <m/>
    <s v="PS"/>
    <s v="BANYUWANGI"/>
    <s v="NETMONK"/>
    <n v="20260908"/>
    <s v="Completed"/>
    <s v="HSI Bisnis Bundling Netmonk PSB 70% Promo - 300 Mbps"/>
    <s v="INDIBIZ"/>
    <m/>
    <m/>
    <d v="2026-09-08T08:00:00"/>
    <s v="2026-09-08 08:00:00 | Jam pemasangan : 12.00 Info Tambahan : Hubungi pelanggan dulu sebelum ke lokasi terimakasih  "/>
    <n v="2026"/>
    <n v="9"/>
    <n v="8"/>
    <d v="2026-09-08T00:00:00"/>
    <n v="-0.33333333333575865"/>
    <x v="1"/>
    <x v="34"/>
  </r>
  <r>
    <n v="664"/>
    <n v="1002574701"/>
    <n v="3"/>
    <x v="7"/>
    <n v="5"/>
    <s v="KUPANG"/>
    <s v="WAINGAPU"/>
    <s v="WGP"/>
    <s v="REG"/>
    <s v="AO"/>
    <s v="NEW SALES"/>
    <s v="1P INET"/>
    <s v="Completed (PS)"/>
    <s v="RBS-Regional 3"/>
    <d v="2026-09-07T11:50:57"/>
    <d v="2026-09-08T15:49:26"/>
    <n v="69385193"/>
    <m/>
    <n v="172517222645"/>
    <s v="PT. BALI CRAFT MARKET INDO"/>
    <s v="ODP-WGP-FL/12 FL/D01/12.01"/>
    <s v="WO063737108"/>
    <m/>
    <m/>
    <m/>
    <n v="120.2456219"/>
    <n v="-9.6605001000000001"/>
    <s v="|MN00122|MYIA-026810723325/POI/joko harmanto/081329554650/jokoharmanto82@gmail.com"/>
    <s v="MYIB_ASSISTANT"/>
    <m/>
    <m/>
    <m/>
    <m/>
    <m/>
    <m/>
    <m/>
    <m/>
    <s v="Management Janji"/>
    <s v="2026-09-08 08:00:00 | Nama PIC : Joko No HP : 081329554650 Alt :  M Janji : 08 September 2026 Jam Pasang : 08.00 - 13:00  NoteÃ‚Â :  hubungi terlebih dahulu sebelum kelokasi"/>
    <s v="FCC"/>
    <d v="2026-07-09T11:54:56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Joko No HP : 081329554650 Alt :  M Janji : 08 September 2026 Jam Pasang : 08.00 - 13:00  NoteÃ‚Â :  hubungi terlebih dahulu sebelum kelokasi"/>
    <n v="2026"/>
    <n v="9"/>
    <n v="8"/>
    <d v="2026-09-08T00:00:00"/>
    <n v="-0.33333333333575865"/>
    <x v="1"/>
    <x v="35"/>
  </r>
  <r>
    <n v="665"/>
    <n v="1002574211"/>
    <n v="3"/>
    <x v="2"/>
    <n v="5"/>
    <s v="MADIUN"/>
    <s v="BOJONEGORO"/>
    <s v="BJN"/>
    <s v="REG"/>
    <s v="AO"/>
    <s v="NEW SALES"/>
    <s v="1P INET"/>
    <s v="Completed (PS)"/>
    <s v="RBS-Regional 3"/>
    <d v="2026-09-07T10:08:56"/>
    <d v="2026-09-07T16:37:29"/>
    <n v="69385047"/>
    <m/>
    <n v="152609253970"/>
    <s v="PT. Bintang Sayap Utama ASO Bojonegoro"/>
    <s v="ODP-BJN-FX/13 FX/D03/13.01"/>
    <s v="WO063723510"/>
    <m/>
    <m/>
    <m/>
    <n v="111.89985299999999"/>
    <n v="-7.156987"/>
    <s v="|MN00799|MYIA-003987510521/POI/AHMAD NIZAR/088223344000/ahmad.nizar@bintangsayaputama.con"/>
    <s v="MYIB_ASSISTANT"/>
    <m/>
    <m/>
    <m/>
    <m/>
    <m/>
    <m/>
    <m/>
    <m/>
    <s v="Management Janji"/>
    <s v="2026-09-10 15:00:00 | Nama : bapa nizar No HP : 085707231252 No Alternatif : M Janji : 10/09/2026 Jam Pasang : Pagi NoteÃ‚Â :  Hubungi terlebih dahulu sebelum ke lokasi"/>
    <s v="FCC"/>
    <d v="2026-07-09T10:10:36"/>
    <d v="2026-09-10T15:00:00"/>
    <m/>
    <s v="PS"/>
    <s v="X"/>
    <s v="NO ADDON"/>
    <n v="20260907"/>
    <s v="Completed"/>
    <s v="HSI Bisnis Promo HUT RI PSB 70% - 100 Mbps"/>
    <s v="INDIBIZ"/>
    <m/>
    <m/>
    <d v="2026-09-10T15:00:00"/>
    <s v="2026-09-10 15:00:00 | Nama : bapa nizar No HP : 085707231252 No Alternatif : M Janji : 10/09/2026 Jam Pasang : Pagi NoteÃ‚Â :  Hubungi terlebih dahulu sebelum ke lokasi"/>
    <n v="2026"/>
    <n v="9"/>
    <n v="7"/>
    <d v="2026-09-07T00:00:00"/>
    <n v="-3.625"/>
    <x v="1"/>
    <x v="11"/>
  </r>
  <r>
    <n v="666"/>
    <n v="1002575222"/>
    <n v="3"/>
    <x v="2"/>
    <n v="5"/>
    <s v="KEDIRI"/>
    <s v="KEDIRI"/>
    <s v="WAT"/>
    <s v="REG"/>
    <s v="AO"/>
    <s v="NEW SALES"/>
    <s v="1P INET"/>
    <s v="Completed (PS)"/>
    <s v="RBS-Regional 3"/>
    <d v="2026-09-07T14:29:57"/>
    <d v="2026-09-08T14:11:17"/>
    <n v="69385358"/>
    <m/>
    <n v="152650209200"/>
    <s v="SDN TEMPUREJO 2"/>
    <s v="ODP-WAT-FN/18 FN/D02/18.01"/>
    <s v="WO063760093"/>
    <m/>
    <m/>
    <m/>
    <n v="112.1540145"/>
    <n v="-7.9017127"/>
    <s v="MD|MYDB-20260907268170|DN00001/MN00968|SDN TEMPUREJO 2|085856850058"/>
    <s v="MYDIGIBIZPARTNER"/>
    <m/>
    <m/>
    <m/>
    <m/>
    <m/>
    <m/>
    <m/>
    <m/>
    <s v="Management Janji"/>
    <s v="2026-09-08 13:00:00 | Nama PIC : Bp Johan No Hp : 085856850058 No Alt : - Tgl Pemasangan : 8 Sept 2026 Interval : PAGI SIANG Note : Hubungi pelanggan terlebih dahulu"/>
    <s v="FCC"/>
    <d v="2026-07-09T14:40:04"/>
    <d v="2026-09-08T13:00:00"/>
    <m/>
    <s v="PS"/>
    <s v="PARE"/>
    <s v="NO ADDON"/>
    <n v="20260908"/>
    <s v="Completed"/>
    <s v="HSI Bisnis Basic Promo HUT RI PSB 70% - 50 Mbps"/>
    <s v="INDIBIZ"/>
    <m/>
    <m/>
    <d v="2026-09-08T13:00:00"/>
    <s v="2026-09-08 13:00:00 | Nama PIC : Bp Johan No Hp : 085856850058 No Alt : - Tgl Pemasangan : 8 Sept 2026 Interval : PAGI SIANG Note : Hubungi pelanggan terlebih dahulu"/>
    <n v="2026"/>
    <n v="9"/>
    <n v="8"/>
    <d v="2026-09-08T00:00:00"/>
    <n v="-0.54166666666424135"/>
    <x v="1"/>
    <x v="12"/>
  </r>
  <r>
    <n v="667"/>
    <n v="1002574129"/>
    <n v="3"/>
    <x v="2"/>
    <n v="5"/>
    <s v="MADIUN"/>
    <s v="BOJONEGORO"/>
    <s v="BJN"/>
    <s v="REG"/>
    <s v="AO"/>
    <s v="NEW SALES"/>
    <m/>
    <s v="Completed (PS)"/>
    <s v="RBS-Regional 2"/>
    <d v="2026-09-07T09:54:34"/>
    <d v="2026-09-07T15:49:54"/>
    <n v="66525052"/>
    <m/>
    <n v="152609253894"/>
    <s v="PT. BANGUN INFORMASI TEKNOLOGI"/>
    <s v="ODP-BJN-FW/45"/>
    <s v="WO063734715"/>
    <m/>
    <m/>
    <m/>
    <n v="112.16717172788999"/>
    <n v="-8.0999555800488601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09-10 15:00:00|Tanggal Pemasangan : 10 September 2026 Jam Pemasangan : 08:00 15:00 Info Tambahan : Hubungi pelanggan dulu sebelum ke lokasi terimakasih|40010577|MYDITA"/>
    <s v="FCC"/>
    <d v="2026-07-09T10:10:36"/>
    <d v="2026-09-10T15:00:00"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Tanggal Pemasangan : 10 September 2026 Jam Pemasangan : 08:00 15:00 Info Tambahan : Hubungi pelanggan dulu sebelum ke lokasi terimakasih|40010577|MYDITA"/>
    <n v="2026"/>
    <n v="9"/>
    <n v="7"/>
    <d v="2026-09-07T00:00:00"/>
    <n v="-3.625"/>
    <x v="1"/>
    <x v="11"/>
  </r>
  <r>
    <n v="668"/>
    <n v="1002574831"/>
    <n v="3"/>
    <x v="6"/>
    <n v="5"/>
    <s v="MADURA"/>
    <s v="BANGKALAN"/>
    <s v="KPP"/>
    <s v="REG"/>
    <s v="AO"/>
    <s v="NEW SALES"/>
    <s v="1P INET"/>
    <s v="Completed (PS)"/>
    <s v="RBS-Regional 3"/>
    <d v="2026-09-07T12:44:57"/>
    <d v="2026-09-08T18:28:25"/>
    <n v="69385245"/>
    <m/>
    <n v="152437905762"/>
    <s v="Toko Nory"/>
    <s v="ODP-KPP-FAD/78 FAD/D02/78.01"/>
    <s v="WO063744060"/>
    <m/>
    <m/>
    <m/>
    <n v="113.275966085493"/>
    <n v="-6.9391890108413898"/>
    <s v="MD|MYDB-20260907268181|DN00001/MN00572|Toko Nory|082342506202"/>
    <s v="MYDIGIBIZPARTNER"/>
    <m/>
    <m/>
    <m/>
    <m/>
    <m/>
    <m/>
    <m/>
    <m/>
    <s v="Management Janji"/>
    <s v="2026-09-08 11:00:00 | telp :082342506202 alt : manja : pagi / siang 08/09/2026 hub sebelum ke lokasi "/>
    <s v="FCC"/>
    <d v="2026-07-09T12:55:01"/>
    <d v="2026-09-08T11:00:00"/>
    <m/>
    <s v="PS"/>
    <s v="X"/>
    <s v="NETMONK"/>
    <n v="20260908"/>
    <s v="Completed"/>
    <s v="HSI Bisnis Bundling Netmonk PSB 70% Promo - 100 Mbps"/>
    <s v="INDIBIZ"/>
    <m/>
    <m/>
    <d v="2026-09-08T11:00:00"/>
    <s v="2026-09-08 11:00:00 | telp :082342506202 alt : manja : pagi / siang 08/09/2026 hub sebelum ke lokasi "/>
    <n v="2026"/>
    <n v="9"/>
    <n v="8"/>
    <d v="2026-09-08T00:00:00"/>
    <n v="-0.45833333333575865"/>
    <x v="1"/>
    <x v="10"/>
  </r>
  <r>
    <n v="669"/>
    <n v="1002574849"/>
    <n v="3"/>
    <x v="2"/>
    <n v="5"/>
    <s v="KEDIRI"/>
    <s v="KEDIRI"/>
    <s v="MJT"/>
    <s v="REG"/>
    <s v="AO"/>
    <s v="NEW SALES"/>
    <s v="1P INET"/>
    <s v="Completed (PS)"/>
    <s v="RBS-Regional 3"/>
    <d v="2026-09-07T12:53:56"/>
    <d v="2026-09-08T19:14:01"/>
    <n v="69385252"/>
    <m/>
    <n v="152640225980"/>
    <s v="SAHAM LIRBOYO"/>
    <s v="ODP-MJT-FM/51 FM/D09/51.01"/>
    <s v="WO063745097"/>
    <m/>
    <m/>
    <m/>
    <n v="112.005775161087"/>
    <n v="-7.8160398780370697"/>
    <s v="MD|MYDB-20260907268190|SC20016/MC20202|SAHAM LIRBOYO|085735998992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2:55:01"/>
    <d v="2026-09-08T13:00:00"/>
    <m/>
    <s v="PS"/>
    <s v="NGADILUWIH"/>
    <s v="OCA"/>
    <n v="20260908"/>
    <s v="Completed"/>
    <s v="HSI Bisnis Bundling OCA Breach Checker Promo H2 2026 PSB 70% - 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  <x v="12"/>
  </r>
  <r>
    <n v="670"/>
    <n v="1002574177"/>
    <n v="3"/>
    <x v="5"/>
    <n v="4"/>
    <s v="PEKALONGAN"/>
    <s v="PEKALONGAN"/>
    <s v="KDW"/>
    <s v="REG"/>
    <s v="AO"/>
    <s v="NEW SALES"/>
    <s v="1P INET"/>
    <s v="Completed (PS)"/>
    <s v="RBS-Regional 3"/>
    <d v="2026-09-07T09:59:56"/>
    <d v="2026-09-08T18:52:13"/>
    <n v="69385035"/>
    <m/>
    <n v="146285103937"/>
    <s v="Kolosal Coffee &amp; Social Space"/>
    <s v="ODP-KDW-FA/153 FA/D03/153.01"/>
    <s v="WO063722571"/>
    <m/>
    <m/>
    <m/>
    <n v="109.651899765751"/>
    <n v="-6.96652054734618"/>
    <s v="|MN02342|MYIA-091171792346/POI/Akhmad Imanullah/087701503551/klslkdw01@gmail.com"/>
    <s v="MYIB_ASSISTANT"/>
    <m/>
    <m/>
    <m/>
    <m/>
    <m/>
    <m/>
    <m/>
    <m/>
    <s v="Management Janji"/>
    <s v="2026-09-08 08:00:00 | Nama : BAPA EKA No HP : 087701503551 No Alternatif : M Janji : 08/09/2026 Jam Pasang : Pagi NoteÃ‚Â :  Hubungi terlebih dahulu sebelum ke lokasi"/>
    <s v="FCC"/>
    <d v="2026-07-09T10:10:36"/>
    <d v="2026-09-08T08:00:00"/>
    <m/>
    <s v="PS"/>
    <s v="KAJEN"/>
    <s v="NO ADDON"/>
    <n v="20260908"/>
    <s v="Completed"/>
    <s v="HSI Bisnis Promo HUT RI PSB 70% - 100 Mbps Dual Band"/>
    <s v="INDIBIZ"/>
    <m/>
    <m/>
    <d v="2026-09-08T08:00:00"/>
    <s v="2026-09-08 08:00:00 | Nama : BAPA EKA No HP : 087701503551 No Alternatif : M Janji : 08/09/2026 Jam Pasang : Pagi NoteÃ‚Â :  Hubungi terlebih dahulu sebelum ke lokasi"/>
    <n v="2026"/>
    <n v="9"/>
    <n v="8"/>
    <d v="2026-09-08T00:00:00"/>
    <n v="-0.33333333333575865"/>
    <x v="1"/>
    <x v="0"/>
  </r>
  <r>
    <n v="671"/>
    <n v="1002573750"/>
    <n v="3"/>
    <x v="2"/>
    <n v="5"/>
    <s v="KEDIRI"/>
    <s v="TULUNGAGUNG"/>
    <s v="TUL"/>
    <s v="REG"/>
    <s v="AO"/>
    <s v="NEW SALES"/>
    <s v="1P INET"/>
    <s v="Completed (PS)"/>
    <s v="RBS-Regional 3"/>
    <d v="2026-09-06T18:50:56"/>
    <d v="2026-09-07T13:37:23"/>
    <n v="69384889"/>
    <m/>
    <n v="152606246214"/>
    <s v="PERACANGAN BU GUNDIN"/>
    <s v="ODP-TUL-FAM/34 FAM/D03/34.01"/>
    <s v="WO063702609"/>
    <m/>
    <m/>
    <m/>
    <n v="111.867531090974"/>
    <n v="-8.0333840129119292"/>
    <s v="MD|MYDB-20260906268133|DC20015/MC20183|PERACANGAN BU GUNDIN|081554207573"/>
    <s v="MYDIGIBIZPARTNER"/>
    <m/>
    <m/>
    <m/>
    <m/>
    <m/>
    <m/>
    <m/>
    <m/>
    <s v="Management Janji"/>
    <s v="2026-09-07 15:00:00 | Nama : BU EVY RENJANIS  No Hp : 081554207573 No Alt :  Tgl Pemasangan : 07 September 2026 Interval : SIANG Note : Hubungi pelanggan terlebih dahulu"/>
    <s v="FCC"/>
    <d v="2026-06-09T18:54:48"/>
    <d v="2026-09-07T15:00:00"/>
    <m/>
    <s v="PS"/>
    <s v="TULUNGAGUNG"/>
    <s v="NO ADDON"/>
    <n v="20260907"/>
    <s v="Completed"/>
    <s v="HSI Bisnis Promo HUT RI PSB 70% - 75 Mbps"/>
    <s v="INDIBIZ"/>
    <m/>
    <m/>
    <d v="2026-09-07T15:00:00"/>
    <s v="2026-09-07 15:00:00 | Nama : BU EVY RENJANIS  No Hp : 081554207573 No Alt :  Tgl Pemasangan : 07 September 2026 Interval : SIANG Note : Hubungi pelanggan terlebih dahulu"/>
    <n v="2026"/>
    <n v="9"/>
    <n v="7"/>
    <d v="2026-09-07T00:00:00"/>
    <n v="-0.625"/>
    <x v="1"/>
    <x v="21"/>
  </r>
  <r>
    <n v="672"/>
    <n v="1002573762"/>
    <n v="3"/>
    <x v="6"/>
    <n v="5"/>
    <s v="SBY UTARA"/>
    <s v="KENJERAN"/>
    <s v="KJR"/>
    <s v="REG"/>
    <s v="AO"/>
    <s v="NEW SALES"/>
    <s v="1P INET"/>
    <s v="Completed (PS)"/>
    <s v="RBS-Regional 3"/>
    <d v="2026-09-06T19:38:56"/>
    <d v="2026-09-07T15:32:44"/>
    <n v="69384910"/>
    <m/>
    <n v="152407282289"/>
    <s v="Incess Fruits"/>
    <s v="ODP-MYR-FSS/38 FSS/D04/38.01"/>
    <s v="WO063704549"/>
    <m/>
    <m/>
    <m/>
    <n v="112.7929451"/>
    <n v="-7.2506075999999897"/>
    <s v="|MN02083|MYIA-073486127047/POI/Pak Widi/085213622263/dnldgzn@gmail.com"/>
    <s v="MYIB_ASSISTANT"/>
    <m/>
    <m/>
    <m/>
    <m/>
    <m/>
    <m/>
    <m/>
    <m/>
    <s v="Management Janji"/>
    <s v="2026-09-08 08:00:00 | Nama : BP WIDI ISMAWAN  No Hp : 085213622263 No Alt :  Tgl Pemasangan : 07 September 2026 Interval : PAGI  Note : Hubungi pelanggan terlebih dahulu"/>
    <s v="FCC"/>
    <d v="2026-06-09T19:39:54"/>
    <d v="2026-09-08T08:00:00"/>
    <m/>
    <s v="PS"/>
    <s v="KENJERAN"/>
    <s v="OCA"/>
    <n v="20260907"/>
    <s v="Completed"/>
    <s v="HSI Bisnis Bundling OCA Breach Checker Promo H2 2026 PSB 70% - 150 Mbps"/>
    <s v="INDIBIZ"/>
    <m/>
    <m/>
    <d v="2026-09-08T08:00:00"/>
    <s v="2026-09-08 08:00:00 | Nama : BP WIDI ISMAWAN  No Hp : 085213622263 No Alt :  Tgl Pemasangan : 07 September 2026 Interval : PAGI  Note : Hubungi pelanggan terlebih dahulu"/>
    <n v="2026"/>
    <n v="9"/>
    <n v="7"/>
    <d v="2026-09-07T00:00:00"/>
    <n v="-1.3333333333357587"/>
    <x v="1"/>
    <x v="22"/>
  </r>
  <r>
    <n v="673"/>
    <n v="1002573692"/>
    <n v="3"/>
    <x v="7"/>
    <n v="5"/>
    <s v="MATARAM"/>
    <s v="LOMBOK BARAT TENGAH"/>
    <s v="PRY"/>
    <s v="REG"/>
    <s v="AO"/>
    <s v="NEW SALES"/>
    <m/>
    <s v="Completed (PS)"/>
    <s v="RBS-Regional 3"/>
    <d v="2026-09-06T16:29:32"/>
    <d v="2026-09-06T18:47:21"/>
    <n v="69376157"/>
    <m/>
    <n v="172603791849"/>
    <s v="PKBM ARRISALAH"/>
    <s v="ODP-PYA-FAQ/75"/>
    <s v="WO063696081"/>
    <m/>
    <m/>
    <m/>
    <n v="116.3390948"/>
    <n v="-8.6628478999999992"/>
    <s v="|MC40242|MYIA-031012259976/POI/BURHANUDIN/081703686151/pkbmarrisalah@gmail.com"/>
    <s v="Sales Profesional"/>
    <m/>
    <m/>
    <m/>
    <m/>
    <m/>
    <m/>
    <m/>
    <m/>
    <s v="Management Janji"/>
    <s v="2026-09-04 13:00:00|PKBM Arrisalah Dusun Semparu 1 desa Semparu kec kopang lombok tengah ntb|SYSTEM|MYDITA"/>
    <s v="FCC"/>
    <d v="2026-06-09T16:39:56"/>
    <m/>
    <m/>
    <s v="PS"/>
    <s v="LOMBOK TENGAH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3:00:00|PKBM Arrisalah Dusun Semparu 1 desa Semparu kec kopang lombok tengah ntb|SYSTEM|MYDITA"/>
    <n v="2026"/>
    <n v="9"/>
    <n v="6"/>
    <d v="2026-09-06T00:00:00"/>
    <n v="-0.29166666666424135"/>
    <x v="1"/>
    <x v="20"/>
  </r>
  <r>
    <n v="674"/>
    <n v="1002573697"/>
    <n v="3"/>
    <x v="7"/>
    <n v="5"/>
    <s v="MATARAM"/>
    <s v="LOMBOK BARAT TENGAH"/>
    <s v="GER"/>
    <s v="REG"/>
    <s v="AO"/>
    <s v="NEW SALES"/>
    <m/>
    <s v="Completed (PS)"/>
    <s v="RBS-Regional 3"/>
    <d v="2026-09-06T16:34:09"/>
    <d v="2026-09-07T08:06:54"/>
    <n v="69384654"/>
    <m/>
    <n v="172602203038"/>
    <s v="TOKO MUS"/>
    <s v="ODP-GER-FAC/47"/>
    <s v="WO063696274"/>
    <m/>
    <m/>
    <m/>
    <n v="116.06590009999999"/>
    <n v="-8.7192798000000007"/>
    <s v="|MC40234|MYIA-013848126759/POI/mustam/087890652394/ayyadiyadi88@gmail.com"/>
    <s v="Sales Profesional"/>
    <m/>
    <m/>
    <m/>
    <m/>
    <m/>
    <m/>
    <m/>
    <m/>
    <s v="Management Janji"/>
    <s v="2026-09-08 08:00:00 | Nama PIC : Bp Mustam  No HP : 087890652394  No Alt : -  M Janji :  08 Sept  2026  Jam Pasang : Pagi / Siang  Note : hubungi pelanggan jika ingin kelokasi"/>
    <s v="FCC"/>
    <d v="2026-06-09T16:39:56"/>
    <m/>
    <m/>
    <s v="PS"/>
    <s v="LOMBOK TENGAH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8 08:00:00 | Nama PIC : Bp Mustam  No HP : 087890652394  No Alt : -  M Janji :  08 Sept  2026  Jam Pasang : Pagi / Siang  Note : hubungi pelanggan jika ingin kelokasi"/>
    <n v="2026"/>
    <n v="9"/>
    <n v="7"/>
    <d v="2026-09-07T00:00:00"/>
    <n v="0.70833333333575865"/>
    <x v="1"/>
    <x v="20"/>
  </r>
  <r>
    <n v="675"/>
    <n v="1002573708"/>
    <n v="3"/>
    <x v="4"/>
    <n v="5"/>
    <s v="SINGARJA"/>
    <s v="JEMBRANA"/>
    <s v="NGR"/>
    <s v="REG"/>
    <s v="AO"/>
    <s v="NEW SALES"/>
    <s v="1P INET"/>
    <s v="Completed (PS)"/>
    <s v="RBS-Regional 3"/>
    <d v="2026-09-06T16:44:56"/>
    <d v="2026-09-07T15:25:22"/>
    <n v="69384873"/>
    <m/>
    <n v="172411226193"/>
    <s v="FLORYN CELULER"/>
    <s v="ODP-NGR-FQ/06"/>
    <s v="WO063696544"/>
    <m/>
    <m/>
    <m/>
    <n v="114.62988322541401"/>
    <n v="-8.3449602331822792"/>
    <s v="MD|MYDB-20260906268106|DN00001/MN00737|FLORYN CELULER|087762775324"/>
    <s v="MYDIGIBIZPARTNER"/>
    <m/>
    <m/>
    <m/>
    <m/>
    <m/>
    <m/>
    <m/>
    <m/>
    <s v="Management Janji"/>
    <s v="2026-09-07 15:00:00 | Nama PIC : Komang  No HP : 087762775324 Alt :  M Janji : 07/09/2026 Jam Pasang : 08.00  - 13:00  NoteÃ‚Â :  hubungi terlebih dahulu sebelum ke lokasi, terima kasih."/>
    <s v="FCC"/>
    <d v="2026-06-09T16:54:57"/>
    <d v="2026-09-07T15:00:00"/>
    <m/>
    <s v="PS"/>
    <s v="NEGARA"/>
    <s v="NO ADDON"/>
    <n v="20260907"/>
    <s v="Completed"/>
    <s v="HSI Bisnis Promo HUT RI PSB 70% - 200 Mbps"/>
    <s v="INDIBIZ"/>
    <m/>
    <m/>
    <d v="2026-09-07T15:00:00"/>
    <s v="2026-09-07 15:00:00 | Nama PIC : Komang  No HP : 087762775324 Alt :  M Janji : 07/09/2026 Jam Pasang : 08.00  - 13:00  NoteÃ‚Â :  hubungi terlebih dahulu sebelum ke lokasi, terima kasih."/>
    <n v="2026"/>
    <n v="9"/>
    <n v="7"/>
    <d v="2026-09-07T00:00:00"/>
    <n v="-0.625"/>
    <x v="1"/>
    <x v="4"/>
  </r>
  <r>
    <n v="676"/>
    <n v="1002573709"/>
    <n v="3"/>
    <x v="5"/>
    <n v="4"/>
    <s v="SEMARANG"/>
    <s v="SALATIGA"/>
    <s v="SLI"/>
    <s v="REG"/>
    <s v="AO"/>
    <s v="NEW SALES"/>
    <s v="1P INET"/>
    <s v="Completed (PS)"/>
    <s v="RBS-Regional 3"/>
    <d v="2026-09-06T16:44:57"/>
    <d v="2026-09-07T12:14:21"/>
    <n v="69384872"/>
    <m/>
    <n v="142434111612"/>
    <s v="Q Cell dan elektronik"/>
    <s v="ODP-SLI-FAA/023 FAA/D02/023.01"/>
    <s v="WO063696464"/>
    <m/>
    <m/>
    <m/>
    <n v="110.499603822827"/>
    <n v="-7.4219901342026002"/>
    <s v="MD|MYDB-20260906268111|DN00001/MN00663|Q Cell dan elektronik|085771316241"/>
    <s v="MYDIGIBIZPARTNER"/>
    <m/>
    <m/>
    <m/>
    <m/>
    <m/>
    <m/>
    <m/>
    <m/>
    <s v="Management Janji"/>
    <s v="2026-09-07 13:00:00 | Tanggal : 7 September 2026 Jam : siang Hubungi pelanggan sebelum ke lokasi  "/>
    <s v="FCC"/>
    <d v="2026-06-09T16:54:57"/>
    <d v="2026-09-07T13:00:00"/>
    <m/>
    <s v="PS"/>
    <s v="X"/>
    <s v="NO ADDON"/>
    <n v="20260907"/>
    <s v="Completed"/>
    <s v="HSI Bisnis Promo HUT RI PSB 70% - 300 Mbps"/>
    <s v="INDIBIZ"/>
    <m/>
    <m/>
    <d v="2026-09-07T13:00:00"/>
    <s v="2026-09-07 13:00:00 | Tanggal : 7 September 2026 Jam : siang Hubungi pelanggan sebelum ke lokasi  "/>
    <n v="2026"/>
    <n v="9"/>
    <n v="7"/>
    <d v="2026-09-07T00:00:00"/>
    <n v="-0.54166666666424135"/>
    <x v="1"/>
    <x v="0"/>
  </r>
  <r>
    <n v="677"/>
    <n v="1002573711"/>
    <n v="3"/>
    <x v="5"/>
    <n v="4"/>
    <s v="SEMARANG"/>
    <s v="UNGARAN"/>
    <s v="ABR"/>
    <s v="REG"/>
    <s v="AO"/>
    <s v="NEW SALES"/>
    <s v="1P INET"/>
    <s v="Completed (PS)"/>
    <s v="RBS-Regional 3"/>
    <d v="2026-09-06T16:47:57"/>
    <d v="2026-09-07T21:04:06"/>
    <n v="69384875"/>
    <m/>
    <n v="141459109433"/>
    <s v="TOKO SEMBAKO SLAMET"/>
    <s v="ODP-ABR-FC/028 FC/D05/028.01"/>
    <s v="WO063696660"/>
    <m/>
    <m/>
    <m/>
    <n v="110.380087"/>
    <n v="-7.2705260000000003"/>
    <s v="|MN00909|MYIA-076463271814/POI/slamet/085111411403/pndzya@gmail.com"/>
    <s v="MYIB_ASSISTANT"/>
    <m/>
    <m/>
    <m/>
    <m/>
    <m/>
    <m/>
    <m/>
    <m/>
    <s v="Management Janji"/>
    <s v="2026-09-07 13:00:00 | Tanggal : 7 September 2026 Jam : pagi siang Hubungi pelanggan sebelum ke lokasi  "/>
    <s v="FCC"/>
    <d v="2026-06-09T16:54:57"/>
    <d v="2026-09-07T13:00:00"/>
    <m/>
    <s v="PS"/>
    <s v="AMBARAWA"/>
    <s v="NO ADDON"/>
    <n v="20260907"/>
    <s v="Completed"/>
    <s v="HSI Bisnis Promo HUT RI PSB 70% - 200 Mbps"/>
    <s v="INDIBIZ"/>
    <m/>
    <m/>
    <d v="2026-09-07T13:00:00"/>
    <s v="2026-09-07 13:00:00 | Tanggal : 7 September 2026 Jam : pagi siang Hubungi pelanggan sebelum ke lokasi  "/>
    <n v="2026"/>
    <n v="9"/>
    <n v="7"/>
    <d v="2026-09-07T00:00:00"/>
    <n v="-0.54166666666424135"/>
    <x v="1"/>
    <x v="0"/>
  </r>
  <r>
    <n v="678"/>
    <n v="1002573722"/>
    <n v="3"/>
    <x v="6"/>
    <n v="5"/>
    <s v="MADURA"/>
    <s v="PAMEKASAN"/>
    <s v="PME"/>
    <s v="REG"/>
    <s v="AO"/>
    <s v="NEW SALES"/>
    <s v="1P INET"/>
    <s v="Completed (PS)"/>
    <s v="RBS-Regional 3"/>
    <d v="2026-09-06T17:17:56"/>
    <d v="2026-09-07T12:12:31"/>
    <n v="69384882"/>
    <m/>
    <n v="152426928664"/>
    <s v="TOKO KOWEL JAYA"/>
    <s v="ODP-PME-FBD/17 FBD/D03/17.01"/>
    <s v="WO063698302"/>
    <m/>
    <m/>
    <m/>
    <n v="113.4896741"/>
    <n v="-7.1341026999999997"/>
    <s v="MD|MYDB-20260906268131|DN00001/MN00558|TOKO KOWEL JAYA|081998054762"/>
    <s v="MYDIGIBIZPARTNER"/>
    <m/>
    <m/>
    <m/>
    <m/>
    <m/>
    <m/>
    <m/>
    <m/>
    <s v="Management Janji"/>
    <s v="2026-09-07 15:00:00 | Tanggal pemasangan : 07 SEPTEMBER JULI 2026 Jam pemasangan : pagi/siang Info Tambahan : Hubungi pelanggan dulu sebelum ke lokasi terima kasih"/>
    <s v="FCC"/>
    <d v="2026-06-09T17:25:16"/>
    <d v="2026-09-07T15:00:00"/>
    <m/>
    <s v="PS"/>
    <s v="PAMEKASAN"/>
    <s v="NETMONK"/>
    <n v="20260907"/>
    <s v="Completed"/>
    <s v="HSI Bisnis Bundling Netmonk PSB 70% Promo - 75 Mbps"/>
    <s v="INDIBIZ"/>
    <m/>
    <m/>
    <d v="2026-09-07T15:00:00"/>
    <s v="2026-09-07 15:00:00 | Tanggal pemasangan : 07 SEPTEMBER JULI 2026 Jam pemasangan : pagi/siang Info Tambahan : Hubungi pelanggan dulu sebelum ke lokasi terima kasih"/>
    <n v="2026"/>
    <n v="9"/>
    <n v="7"/>
    <d v="2026-09-07T00:00:00"/>
    <n v="-0.625"/>
    <x v="1"/>
    <x v="10"/>
  </r>
  <r>
    <n v="679"/>
    <n v="1002573657"/>
    <n v="3"/>
    <x v="2"/>
    <n v="5"/>
    <s v="KEDIRI"/>
    <s v="TRENGGALEK"/>
    <s v="TRE"/>
    <s v="REG"/>
    <s v="AO"/>
    <s v="NEW SALES"/>
    <s v="1P INET"/>
    <s v="Completed (PS)"/>
    <s v="RBS-Regional 3"/>
    <d v="2026-09-06T15:17:56"/>
    <d v="2026-09-07T16:08:22"/>
    <n v="69384819"/>
    <m/>
    <n v="152608209373"/>
    <s v="SMKN 1 SURUH U/ RUANG GURU"/>
    <s v="ODP-TRE-FL/59 FL/D05/59.01"/>
    <s v="WO063690795"/>
    <m/>
    <m/>
    <m/>
    <n v="111.6333885"/>
    <n v="-8.09367359999999"/>
    <s v="|MN00418|MYIA-075403956827/POI/YUDA ARIFIANTO/085643512190/yudaarifianto694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5:25:23"/>
    <d v="2026-09-07T13:00:00"/>
    <m/>
    <s v="PS"/>
    <s v="TRENGGALEK"/>
    <s v="NETMONK"/>
    <n v="20260907"/>
    <s v="Completed"/>
    <s v="HSI Bisnis Bundling Netmonk Promo H2 2026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7"/>
    <d v="2026-09-07T00:00:00"/>
    <n v="-0.54166666666424135"/>
    <x v="1"/>
    <x v="2"/>
  </r>
  <r>
    <n v="680"/>
    <n v="1002573565"/>
    <n v="3"/>
    <x v="1"/>
    <n v="5"/>
    <s v="SIDOARJO"/>
    <s v="PASURUAN"/>
    <s v="PGE"/>
    <s v="REG"/>
    <s v="AO"/>
    <s v="NEW SALES"/>
    <s v="1P INET"/>
    <s v="Completed (PS)"/>
    <s v="RBS-Regional 3"/>
    <d v="2026-09-06T12:17:56"/>
    <d v="2026-09-06T19:28:06"/>
    <n v="69384755"/>
    <m/>
    <n v="152746208679"/>
    <s v="CV ALAS VEENUZ TRAWAS"/>
    <s v="ODP-PGE-FG/17 FG/D02/17.01"/>
    <s v="WO063676071"/>
    <m/>
    <m/>
    <m/>
    <n v="112.5803701"/>
    <n v="-7.6577358000000002"/>
    <s v="|MN02627|MYIA-009068675901/POI/YUDHIS WAHYU RAMADHAN/085853539600/alasveenuztrawas@gmail.com"/>
    <s v="MYIB_ASSISTANT"/>
    <m/>
    <m/>
    <m/>
    <m/>
    <m/>
    <m/>
    <m/>
    <m/>
    <s v="Management Janji"/>
    <s v="2026-09-07 11:00:00 | Nama PIC : Yudhys No HP : 085853539600 Alt :  M Janji : 07/09/2026 Jam Pasang : 08.00  - 13:00  NoteÃ‚Â :  hubungi terlebih dahulu sebelum ke lokasi, terima kasih."/>
    <s v="FCC"/>
    <d v="2026-06-09T12:25:54"/>
    <d v="2026-09-07T11:00:00"/>
    <m/>
    <s v="PS"/>
    <s v="PANDAAN"/>
    <s v="NETMONK"/>
    <n v="20260906"/>
    <s v="Completed"/>
    <s v="HSI Bisnis Bundling Netmonk Promo 2026 PSB 70% - 200 Mbps"/>
    <s v="INDIBIZ"/>
    <m/>
    <m/>
    <d v="2026-09-07T11:00:00"/>
    <s v="2026-09-07 11:00:00 | Nama PIC : Yudhys No HP : 085853539600 Alt :  M Janji : 07/09/2026 Jam Pasang : 08.00  - 13:00  NoteÃ‚Â :  hubungi terlebih dahulu sebelum ke lokasi, terima kasih."/>
    <n v="2026"/>
    <n v="9"/>
    <n v="6"/>
    <d v="2026-09-06T00:00:00"/>
    <n v="-1.4583333333357587"/>
    <x v="1"/>
    <x v="5"/>
  </r>
  <r>
    <n v="681"/>
    <n v="1002573564"/>
    <n v="3"/>
    <x v="2"/>
    <n v="5"/>
    <s v="MALANG"/>
    <s v="KEPANJEN"/>
    <s v="KEP"/>
    <s v="REG"/>
    <s v="AO"/>
    <s v="NEW SALES"/>
    <s v="1P INET"/>
    <s v="Completed (PS)"/>
    <s v="RBS-Regional 3"/>
    <d v="2026-09-06T12:17:57"/>
    <d v="2026-09-07T12:48:56"/>
    <n v="69384775"/>
    <m/>
    <n v="152718219092"/>
    <s v="PT. Bangkit Lakuliner Indonesia Kepanjen Malang"/>
    <s v="ODP-KEP-FB/37 KEP/D03/01.37"/>
    <s v="WO063676008"/>
    <m/>
    <m/>
    <m/>
    <n v="112.5728486"/>
    <n v="-8.1238455999999992"/>
    <s v="|MN02235|MYIA-058448037847/POI/Muhamad Arif Nurdin /085283300362/arif.nurdin@seindonesia.co.id"/>
    <s v="MYIB_ASSISTANT"/>
    <m/>
    <m/>
    <m/>
    <m/>
    <m/>
    <m/>
    <m/>
    <m/>
    <s v="Management Janji"/>
    <s v="2026-09-07 13:00:00 | Tanggal pemasangan : 07 SEPTEMBER JULI 2026 Jam pemasangan : pagi/siang Info Tambahan : Hubungi pelanggan dulu sebelum ke lokasi terima kasih"/>
    <s v="FCC"/>
    <d v="2026-06-09T12:25:54"/>
    <d v="2026-09-07T13:00:00"/>
    <m/>
    <s v="PS"/>
    <s v="KEPANJEN"/>
    <s v="NO ADDON"/>
    <n v="20260907"/>
    <s v="Completed"/>
    <s v="HSI Bisnis Promo HUT RI PSB 70% - 50 Mbps"/>
    <s v="INDIBIZ"/>
    <m/>
    <m/>
    <d v="2026-09-07T13:00:00"/>
    <s v="2026-09-07 13:00:00 | Tanggal pemasangan : 07 SEPTEMBER JULI 2026 Jam pemasangan : pagi/siang Info Tambahan : Hubungi pelanggan dulu sebelum ke lokasi terima kasih"/>
    <n v="2026"/>
    <n v="9"/>
    <n v="7"/>
    <d v="2026-09-07T00:00:00"/>
    <n v="-0.54166666666424135"/>
    <x v="1"/>
    <x v="28"/>
  </r>
  <r>
    <n v="682"/>
    <n v="1002573561"/>
    <n v="3"/>
    <x v="1"/>
    <n v="5"/>
    <s v="JEMBER"/>
    <s v="JEMBER"/>
    <s v="RBP"/>
    <s v="REG"/>
    <s v="AO"/>
    <s v="NEW SALES"/>
    <s v="1P INET"/>
    <s v="Completed (PS)"/>
    <s v="RBS-Regional 3"/>
    <d v="2026-09-06T12:14:57"/>
    <d v="2026-09-07T18:22:37"/>
    <n v="69384774"/>
    <m/>
    <n v="152532204428"/>
    <s v="JAFMIY STORE"/>
    <s v="ODP-RBP-FD/23 FD/D02/23.01"/>
    <s v="WO063675944"/>
    <m/>
    <m/>
    <m/>
    <n v="113.60639713704499"/>
    <n v="-8.2107088424084296"/>
    <s v="MD|MYDB-20260904268024|DN00001/MN00906|JAFMIY STORE|085733393618"/>
    <s v="MYDIGIBIZPARTNER"/>
    <m/>
    <m/>
    <m/>
    <m/>
    <m/>
    <m/>
    <m/>
    <m/>
    <s v="Management Janji"/>
    <s v="2026-09-07 13:00:00 | Nama : IBU SUMIYATUN No HP : 085733393618 No Alternatif : M Janji : 07/09/2026 Jam Pasang : Pagi NoteÃ‚Â :  Hubungi terlebih dahulu sebelum ke lokasi "/>
    <s v="FCC"/>
    <d v="2026-06-09T12:25:54"/>
    <d v="2026-09-07T13:00:00"/>
    <m/>
    <s v="PS"/>
    <s v="AMBULU"/>
    <s v="NO ADDON"/>
    <n v="20260907"/>
    <s v="Completed"/>
    <s v="HSI Bisnis Promo HUT RI PSB 70% - 50 Mbps"/>
    <s v="INDIBIZ"/>
    <m/>
    <m/>
    <d v="2026-09-07T13:00:00"/>
    <s v="2026-09-07 13:00:00 | Nama : IBU SUMIYATUN No HP : 085733393618 No Alternatif : M Janji : 07/09/2026 Jam Pasang : Pagi NoteÃ‚Â :  Hubungi terlebih dahulu sebelum ke lokasi "/>
    <n v="2026"/>
    <n v="9"/>
    <n v="7"/>
    <d v="2026-09-07T00:00:00"/>
    <n v="-0.54166666666424135"/>
    <x v="1"/>
    <x v="7"/>
  </r>
  <r>
    <n v="683"/>
    <n v="1002573488"/>
    <n v="3"/>
    <x v="7"/>
    <n v="5"/>
    <s v="MATARAM"/>
    <s v="LOMBOK BARAT TENGAH"/>
    <s v="PRY"/>
    <s v="REG"/>
    <s v="AO"/>
    <s v="NEW SALES"/>
    <s v="1P INET"/>
    <s v="Completed (PS)"/>
    <s v="RBS-Regional 3"/>
    <d v="2026-09-06T09:47:56"/>
    <d v="2026-09-07T20:20:42"/>
    <n v="69384732"/>
    <m/>
    <n v="172603791328"/>
    <s v="Toko Mutiara"/>
    <s v="ODP-PYA-FAQ/55 FAQ/D04/55.01"/>
    <s v="WO063666843"/>
    <m/>
    <m/>
    <m/>
    <n v="116.33638434112"/>
    <n v="-8.7196005786086292"/>
    <s v="MD|MYDB-20260905268054|SC00001/MC00046|Toko Mutiara|082326519792"/>
    <s v="MYDIGIBIZPARTNER"/>
    <m/>
    <m/>
    <m/>
    <m/>
    <m/>
    <m/>
    <m/>
    <m/>
    <s v="Management Janji"/>
    <s v="2026-09-07 08:00:00 | Jam pemasangan : 08.00 - 12.00 Waktu pemasangan : 7 September 2026 Info Tabaha : Hubungi pelanggan dulu sebelum ke lokasi terimakasih "/>
    <s v="FCC"/>
    <d v="2026-06-09T09:54:54"/>
    <d v="2026-09-07T08:00:00"/>
    <m/>
    <s v="PS"/>
    <s v="LOMBOK TENGAH"/>
    <s v="NO ADDON"/>
    <n v="20260907"/>
    <s v="Completed"/>
    <s v="HSI Bisnis PSB 70% - 100 Mbps"/>
    <s v="INDIBIZ"/>
    <m/>
    <m/>
    <d v="2026-09-07T08:00:00"/>
    <s v="2026-09-07 08:00:00 | Jam pemasangan : 08.00 - 12.00 Waktu pemasangan : 7 September 2026 Info Tabaha : Hubungi pelanggan dulu sebelum ke lokasi terimakasih "/>
    <n v="2026"/>
    <n v="9"/>
    <n v="7"/>
    <d v="2026-09-07T00:00:00"/>
    <n v="-0.33333333333575865"/>
    <x v="1"/>
    <x v="20"/>
  </r>
  <r>
    <n v="684"/>
    <n v="1002573443"/>
    <n v="3"/>
    <x v="1"/>
    <n v="5"/>
    <s v="SIDOARJO"/>
    <s v="INNER - JATIM TIMUR"/>
    <s v="SDA"/>
    <s v="REG"/>
    <s v="AO"/>
    <s v="NEW SALES"/>
    <m/>
    <s v="Completed (PS)"/>
    <s v="RBS-Regional 3"/>
    <d v="2026-09-06T08:22:23"/>
    <d v="2026-09-07T16:49:12"/>
    <n v="69384670"/>
    <m/>
    <n v="152316231117"/>
    <s v="BINTANG SAYAP UTAMA (GUDANG BARU BERKAH)"/>
    <s v="ODP-SDA-FAF/03"/>
    <s v="WO063666922"/>
    <m/>
    <m/>
    <m/>
    <n v="112.7178614"/>
    <n v="-7.4460407999999996"/>
    <s v="|MN02332|/BINTANG SAYAP UTAMA (GUDANG BARU BERKAH)/WINBACK 2.0 HSI B2B (1:1) 100MBPS 535RB PSB DISC 70%//ficho.rafid@bintangsayaputama.com/FICHO RAFID MUHAIMIN/082225000968 081358817821"/>
    <s v="Sales Force DBS"/>
    <m/>
    <m/>
    <m/>
    <m/>
    <m/>
    <m/>
    <m/>
    <m/>
    <s v="Management Janji"/>
    <s v="2026-09-07 08:00:00|telp :081358817821 Tanggal pemasangan : 07/09/2026 Jam pemasangan : pagi/siang Info Tambahan : Hubungi pelanggan dulu sebelum ke lokasi, terima kasih|40000802|MYDITA"/>
    <s v="FCC"/>
    <d v="2026-06-09T08:25:54"/>
    <d v="2026-09-07T08:00:00"/>
    <m/>
    <s v="PS"/>
    <s v="SIDOARJO"/>
    <s v="NO ADDON"/>
    <n v="202609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7T08:00:00"/>
    <s v="2026-09-07 08:00:00|telp :081358817821 Tanggal pemasangan : 07/09/2026 Jam pemasangan : pagi/siang Info Tambahan : Hubungi pelanggan dulu sebelum ke lokasi, terima kasih|40000802|MYDITA"/>
    <n v="2026"/>
    <n v="9"/>
    <n v="7"/>
    <d v="2026-09-07T00:00:00"/>
    <n v="-0.33333333333575865"/>
    <x v="1"/>
    <x v="1"/>
  </r>
  <r>
    <n v="685"/>
    <n v="1002573613"/>
    <n v="3"/>
    <x v="6"/>
    <n v="5"/>
    <s v="MADURA"/>
    <s v="BANGKALAN"/>
    <s v="KPP"/>
    <s v="REG"/>
    <s v="AO"/>
    <s v="NEW SALES"/>
    <m/>
    <s v="Completed (PS)"/>
    <s v="RBS-Regional 3"/>
    <d v="2026-09-06T14:00:30"/>
    <d v="2026-09-06T20:53:55"/>
    <n v="69384006"/>
    <m/>
    <n v="152437905757"/>
    <s v="Toko Samsul Arifin"/>
    <s v="ODP-KPP-FH/27"/>
    <s v="WO063685426"/>
    <m/>
    <m/>
    <m/>
    <n v="113.424062218401"/>
    <n v="-6.9235287725010002"/>
    <s v="MD|MYDB-20260904268017|DN00001/MN00572|Toko Samsul Arifin|081937568111"/>
    <s v="MYDIGIBIZPARTNER"/>
    <m/>
    <m/>
    <m/>
    <m/>
    <m/>
    <m/>
    <m/>
    <m/>
    <s v="Management Janji"/>
    <s v="2026-09-05 11:00:00 | Waktu pemasnagan : 05 September 2026  Jam pemasangan : 08.00 - 12.00  Mohon hubungi pelanggan sebelum ke lokasi   Terima kasih"/>
    <s v="FCC"/>
    <d v="2026-06-09T14:09:46"/>
    <m/>
    <m/>
    <s v="PS"/>
    <s v="X"/>
    <s v="NETMONK"/>
    <n v="202609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6T07:00:00"/>
    <s v="2026-09-05 11:00:00 | Waktu pemasnagan : 05 September 2026  Jam pemasangan : 08.00 - 12.00  Mohon hubungi pelanggan sebelum ke lokasi   Terima kasih"/>
    <n v="2026"/>
    <n v="9"/>
    <n v="6"/>
    <d v="2026-09-06T00:00:00"/>
    <n v="-0.29166666666424135"/>
    <x v="1"/>
    <x v="10"/>
  </r>
  <r>
    <n v="686"/>
    <n v="1002573535"/>
    <n v="3"/>
    <x v="6"/>
    <n v="5"/>
    <s v="SBY UTARA"/>
    <s v="KENJERAN"/>
    <s v="KJR"/>
    <s v="REG"/>
    <s v="AO"/>
    <s v="NEW SALES"/>
    <s v="1P INET"/>
    <s v="Completed (PS)"/>
    <s v="RBS-Regional 3"/>
    <d v="2026-09-06T11:29:57"/>
    <d v="2026-09-07T17:47:12"/>
    <n v="69384744"/>
    <m/>
    <n v="152407282288"/>
    <s v="PT. WAR ORT INDONESIA"/>
    <s v="ODP-MYR-FDV/01 FDV/D01/01.01"/>
    <s v="WO063672865"/>
    <m/>
    <m/>
    <m/>
    <n v="112.77753490000001"/>
    <n v="-7.2357703000000004"/>
    <s v="|MN02083|MYIA-085678299036/POI/Pak Fachrurazi/082232325289/mbadentalcaregnanyar@gmail.com"/>
    <s v="MYIB_ASSISTANT"/>
    <m/>
    <m/>
    <m/>
    <m/>
    <m/>
    <m/>
    <m/>
    <m/>
    <s v="Management Janji"/>
    <s v="2026-09-08 08:00:00 | Tanggal Pemasangan : 08 September 2026 Jam Pemasangan : 08:00 15:00 Info Tambahan : Hubungi pelanggan dulu sebelum ke lokasi terimakasih"/>
    <s v="FCC"/>
    <d v="2026-06-09T11:39:58"/>
    <d v="2026-09-08T08:00:00"/>
    <m/>
    <s v="PS"/>
    <s v="KENJERAN"/>
    <s v="NO ADDON"/>
    <n v="20260907"/>
    <s v="Completed"/>
    <s v="HSI Bisnis Promo HUT RI PSB 70% - 50 Mbps"/>
    <s v="INDIBIZ"/>
    <m/>
    <m/>
    <d v="2026-09-08T08:00:00"/>
    <s v="2026-09-08 08:00:00 | Tanggal Pemasangan : 08 September 2026 Jam Pemasangan : 08:00 15:00 Info Tambahan : Hubungi pelanggan dulu sebelum ke lokasi terimakasih"/>
    <n v="2026"/>
    <n v="9"/>
    <n v="7"/>
    <d v="2026-09-07T00:00:00"/>
    <n v="-1.3333333333357587"/>
    <x v="1"/>
    <x v="22"/>
  </r>
  <r>
    <n v="687"/>
    <n v="1002573538"/>
    <n v="3"/>
    <x v="2"/>
    <n v="5"/>
    <s v="MADIUN"/>
    <s v="TUBAN"/>
    <s v="MRR"/>
    <s v="REG"/>
    <s v="AO"/>
    <s v="NEW SALES"/>
    <m/>
    <s v="Completed (PS)"/>
    <s v="RBS-Regional 3"/>
    <d v="2026-09-06T11:33:13"/>
    <d v="2026-09-06T15:40:40"/>
    <n v="69383492"/>
    <m/>
    <n v="152647206526"/>
    <s v="Toko Ratna"/>
    <s v="ODP-MRR-FAA/86"/>
    <s v="WO063673573"/>
    <m/>
    <m/>
    <m/>
    <n v="111.94182511256101"/>
    <n v="-6.9051838576333404"/>
    <s v="MD|MYDB-20260903267934|DD00001/MN01781|Toko Ratna|081332742070"/>
    <s v="MYDIGIBIZPARTNER"/>
    <m/>
    <m/>
    <m/>
    <m/>
    <m/>
    <m/>
    <m/>
    <m/>
    <s v="Management Janji"/>
    <s v="2026-09-04 15:00:00 | Tanggal Pemasangan : 04 September 2026  Jam Pemasangan : 08:00 15:00  Info Tambahan : Hubungi pelanggan dulu sebelum ke lokasi terimakasih"/>
    <s v="FCC"/>
    <d v="2026-06-09T11:39:58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5:00:00 | Tanggal Pemasangan : 04 September 2026  Jam Pemasangan : 08:00 15:00  Info Tambahan : Hubungi pelanggan dulu sebelum ke lokasi terimakasih"/>
    <n v="2026"/>
    <n v="9"/>
    <n v="6"/>
    <d v="2026-09-06T00:00:00"/>
    <n v="-0.29166666666424135"/>
    <x v="1"/>
    <x v="11"/>
  </r>
  <r>
    <n v="688"/>
    <n v="1002573543"/>
    <n v="3"/>
    <x v="2"/>
    <n v="5"/>
    <s v="KEDIRI"/>
    <s v="KEDIRI"/>
    <s v="PAE"/>
    <s v="REG"/>
    <s v="AO"/>
    <s v="NEW SALES"/>
    <s v="1P INET"/>
    <s v="Completed (PS)"/>
    <s v="RBS-Regional 3"/>
    <d v="2026-09-06T11:35:58"/>
    <d v="2026-09-07T13:02:18"/>
    <n v="69384752"/>
    <m/>
    <n v="152639219554"/>
    <s v="AULA NURUS SHOBAH"/>
    <s v="ODP-PAE-FAB/20 FAB/D02/20.01"/>
    <s v="WO063673388"/>
    <m/>
    <m/>
    <m/>
    <n v="112.296563163399"/>
    <n v="-7.8090541343010003"/>
    <s v="MD|MYDB-20260906268107|SC20016/MC20202|AULA NURUS SHOBAH|08139243860"/>
    <s v="MYDIGIBIZPARTNER"/>
    <m/>
    <m/>
    <m/>
    <m/>
    <m/>
    <m/>
    <m/>
    <m/>
    <s v="Management Janji"/>
    <s v="2026-09-08 08:00:00 | Nama Pic : BP HAVID No Hp Pic : 08139243860 Jam Pemasangan : 08:00 - 12.00 Tanggal Pemasangan : SENIN 07 SEPTEMBER 2026 Info Tambahan : Hubungi pelanggan sebelum datang ke lokasi"/>
    <s v="FCC"/>
    <d v="2026-06-09T11:39:58"/>
    <d v="2026-09-08T08:00:00"/>
    <m/>
    <s v="PS"/>
    <s v="PARE"/>
    <s v="OCA"/>
    <n v="20260907"/>
    <s v="Completed"/>
    <s v="HSI Bisnis Bundling OCA Breach Checker Promo H2 2026 Dual Band PSB 70% - 100 Mbps"/>
    <s v="INDIBIZ"/>
    <m/>
    <m/>
    <d v="2026-09-08T08:00:00"/>
    <s v="2026-09-08 08:00:00 | Nama Pic : BP HAVID No Hp Pic : 08139243860 Jam Pemasangan : 08:00 - 12.00 Tanggal Pemasangan : SENIN 07 SEPTEMBER 2026 Info Tambahan : Hubungi pelanggan sebelum datang ke lokasi"/>
    <n v="2026"/>
    <n v="9"/>
    <n v="7"/>
    <d v="2026-09-07T00:00:00"/>
    <n v="-1.3333333333357587"/>
    <x v="1"/>
    <x v="12"/>
  </r>
  <r>
    <n v="689"/>
    <n v="1002573534"/>
    <n v="3"/>
    <x v="2"/>
    <n v="5"/>
    <s v="MADIUN"/>
    <s v="TUBAN"/>
    <s v="MRR"/>
    <s v="REG"/>
    <s v="AO"/>
    <s v="NEW SALES"/>
    <m/>
    <s v="Completed (PS)"/>
    <s v="RBS-Regional 3"/>
    <d v="2026-09-06T11:27:09"/>
    <d v="2026-09-06T15:39:20"/>
    <n v="69383491"/>
    <m/>
    <n v="152647206525"/>
    <s v="Toko Ratna"/>
    <s v="ODP-MRR-FAA/86"/>
    <s v="WO063673144"/>
    <m/>
    <m/>
    <m/>
    <n v="111.94204499999999"/>
    <n v="-6.9044790000000003"/>
    <s v="MD|MYDB-20260903267933|DD00001/MN01781|Toko Ratna|081332742070"/>
    <s v="MYDIGIBIZPARTNER"/>
    <m/>
    <m/>
    <m/>
    <m/>
    <m/>
    <m/>
    <m/>
    <m/>
    <s v="Management Janji"/>
    <s v="2026-09-04 15:00:00 | Tanggal Pemasangan : 04 September 2026  Jam Pemasangan : 08:00 15:00  Info Tambahan : Hubungi pelanggan dulu sebelum ke lokasi terimakasih"/>
    <s v="FCC"/>
    <d v="2026-06-09T11:39:58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5:00:00 | Tanggal Pemasangan : 04 September 2026  Jam Pemasangan : 08:00 15:00  Info Tambahan : Hubungi pelanggan dulu sebelum ke lokasi terimakasih"/>
    <n v="2026"/>
    <n v="9"/>
    <n v="6"/>
    <d v="2026-09-06T00:00:00"/>
    <n v="-0.29166666666424135"/>
    <x v="1"/>
    <x v="11"/>
  </r>
  <r>
    <n v="690"/>
    <n v="1002573502"/>
    <n v="3"/>
    <x v="6"/>
    <n v="5"/>
    <s v="SBY SELATAN"/>
    <s v="MANYAR"/>
    <s v="MYR"/>
    <s v="REG"/>
    <s v="AO"/>
    <s v="NEW SALES"/>
    <m/>
    <s v="Completed (PS)"/>
    <s v="RBS-Regional 3"/>
    <d v="2026-09-06T10:29:40"/>
    <d v="2026-09-08T08:35:38"/>
    <n v="69384734"/>
    <m/>
    <n v="152303244247"/>
    <s v="KOST WIDYA (lt.3)"/>
    <s v="ODP-MYR-FZC/38"/>
    <s v="WO063678313"/>
    <m/>
    <m/>
    <m/>
    <n v="112.76540749999999"/>
    <n v="-7.2824561000000001"/>
    <s v="|MN02094|/KOST WIDYA (lt.3)/HSI Basic Promo HUT Telkom (1:2) 75 Mbps (Rp 365.000) PSB Rp 150.000/081331007171/nilandita127@gmail.com/Widya Nilandita/-7.282564,112.765370/Jl. Manyar Sabrangan Gang 9 No. 4 "/>
    <s v="Sales Force DBS"/>
    <m/>
    <m/>
    <m/>
    <m/>
    <m/>
    <m/>
    <m/>
    <m/>
    <s v="Management Janji"/>
    <s v="2026-09-10 11:00:00|M Janji : 07/09/2026 Jam Pasang : 08.00 - 13:00  NoteÃ‚Â :  hubungi terlebih dahulu sebelum kelokasi  |40981182|MYDITA"/>
    <s v="FCC"/>
    <d v="2026-06-09T10:39:56"/>
    <d v="2026-09-10T11:00:00"/>
    <m/>
    <s v="PS"/>
    <s v="MANYAR"/>
    <s v="NO ADDON"/>
    <n v="20260908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0T11:00:00"/>
    <s v="2026-09-10 11:00:00|M Janji : 07/09/2026 Jam Pasang : 08.00 - 13:00  NoteÃ‚Â :  hubungi terlebih dahulu sebelum kelokasi  |40981182|MYDITA"/>
    <n v="2026"/>
    <n v="9"/>
    <n v="8"/>
    <d v="2026-09-08T00:00:00"/>
    <n v="-2.4583333333357587"/>
    <x v="1"/>
    <x v="8"/>
  </r>
  <r>
    <n v="691"/>
    <n v="1002573509"/>
    <n v="3"/>
    <x v="7"/>
    <n v="5"/>
    <s v="MATARAM"/>
    <s v="LOMBOK TIMUR UTARA"/>
    <s v="SGG"/>
    <s v="REG"/>
    <s v="AO"/>
    <s v="NEW SALES"/>
    <m/>
    <s v="Completed (PS)"/>
    <s v="RBS-Regional 3"/>
    <d v="2026-09-06T10:38:46"/>
    <d v="2026-09-06T18:05:07"/>
    <n v="69364895"/>
    <m/>
    <n v="172604213744"/>
    <s v="TRANS MARINE INDONESIA"/>
    <s v="ODP-SGG-FCLG/17"/>
    <s v="WO063669738"/>
    <m/>
    <m/>
    <m/>
    <n v="116.04362089999999"/>
    <n v="-8.3532959000000009"/>
    <s v="RBS HSI |ADE RAGIL PURWANDANI | 406650 | TREG 3 | TRANS MARINE INDONESIA | BP AGUS| 085238565557 | PSB INET NETMONK 50 MBPS"/>
    <s v="Amex"/>
    <m/>
    <m/>
    <m/>
    <m/>
    <m/>
    <m/>
    <m/>
    <m/>
    <s v="Management Janji"/>
    <s v="2026-08-24 13:00:00|Tanggal pemasangan : 21 agust 2026  Jam pemasangan : PAGI/SIANG  Info Tambahan : Hubungi pelanggan dulu sebelum ke lokasi  |40951377|MYDITA"/>
    <s v="FCC"/>
    <d v="2026-06-09T10:39:56"/>
    <m/>
    <m/>
    <s v="PS"/>
    <s v="LOMBOK UTARA"/>
    <s v="NETMONK"/>
    <n v="20260906"/>
    <s v="Completed"/>
    <s v="- 11_11446;Biaya PSB HSI EBIS Tunai di Depan ~ 11[150000]  - E24058;E24058 ~ ES24 - Paket HSI Bisnis (HSIEF) Khusus Winback[0]  - E24058~null~103819;E24058||11||Abodemen 0[0]  - E24058~null~E24058_UNL;UNL ~ Internet-Link Unlimited Internet Usage ~ E24058["/>
    <s v="INDIBIZ"/>
    <m/>
    <m/>
    <d v="2026-09-06T07:00:00"/>
    <s v="2026-08-24 13:00:00|Tanggal pemasangan : 21 agust 2026  Jam pemasangan : PAGI/SIANG  Info Tambahan : Hubungi pelanggan dulu sebelum ke lokasi  |40951377|MYDITA"/>
    <n v="2026"/>
    <n v="9"/>
    <n v="6"/>
    <d v="2026-09-06T00:00:00"/>
    <n v="-0.29166666666424135"/>
    <x v="1"/>
    <x v="20"/>
  </r>
  <r>
    <n v="692"/>
    <n v="1002573494"/>
    <n v="3"/>
    <x v="1"/>
    <n v="5"/>
    <s v="JEMBER"/>
    <s v="JEMBER"/>
    <s v="KBS"/>
    <s v="REG"/>
    <s v="AO"/>
    <s v="NEW SALES"/>
    <s v="1P INET"/>
    <s v="Completed (PS)"/>
    <s v="RBS-Regional 3"/>
    <d v="2026-09-06T10:06:07"/>
    <d v="2026-09-07T18:34:38"/>
    <n v="69384717"/>
    <m/>
    <n v="152502216978"/>
    <s v="KOST PUTRI ASIYAH"/>
    <s v="ODP-KBS-FA/87 FA/D08/87.01"/>
    <s v="WO063667542"/>
    <m/>
    <m/>
    <m/>
    <n v="113.710345476865"/>
    <n v="-8.1643020463875704"/>
    <s v="MD|MYDB-20260906268103|DN00001/MN00906|KOST PUTRI ASIYAH|081380080354"/>
    <s v="MYDIGIBIZPARTNER"/>
    <m/>
    <m/>
    <m/>
    <m/>
    <m/>
    <m/>
    <m/>
    <m/>
    <s v="Management Janji"/>
    <s v="2026-09-07 08:00:00 | Tanggal : 7 September 2026 Jam : pagi  Hubungi pelanggan sebelum ke lokasi  "/>
    <s v="FCC"/>
    <d v="2026-06-09T10:10:24"/>
    <d v="2026-09-07T08:00:00"/>
    <m/>
    <s v="PS"/>
    <s v="KEBONSARI"/>
    <s v="NO ADDON"/>
    <n v="20260907"/>
    <s v="Completed"/>
    <s v="HSI Bisnis Promo HUT RI PSB 70% - 100 Mbps"/>
    <s v="INDIBIZ"/>
    <m/>
    <m/>
    <d v="2026-09-07T08:00:00"/>
    <s v="2026-09-07 08:00:00 | Tanggal : 7 September 2026 Jam : pagi  Hubungi pelanggan sebelum ke lokasi  "/>
    <n v="2026"/>
    <n v="9"/>
    <n v="7"/>
    <d v="2026-09-07T00:00:00"/>
    <n v="-0.33333333333575865"/>
    <x v="1"/>
    <x v="7"/>
  </r>
  <r>
    <n v="693"/>
    <n v="1002573492"/>
    <n v="3"/>
    <x v="2"/>
    <n v="5"/>
    <s v="MADIUN"/>
    <s v="PONOROGO"/>
    <s v="PON"/>
    <s v="REG"/>
    <s v="AO"/>
    <s v="NEW SALES"/>
    <s v="1P INET"/>
    <s v="Completed (PS)"/>
    <s v="RBS-Regional 3"/>
    <d v="2026-09-06T10:02:56"/>
    <d v="2026-09-07T16:28:55"/>
    <n v="69384716"/>
    <m/>
    <n v="152604231067"/>
    <s v="KAYYISA STORE"/>
    <s v="ODP-PON-FBB/13 FBB/D04/13.01"/>
    <s v="WO063667496"/>
    <m/>
    <m/>
    <m/>
    <n v="111.45914196968"/>
    <n v="-7.8619819021422899"/>
    <s v="MD|MYDB-20260906268102|DN00001/MN02053|KAYYISA STORE|082137511015"/>
    <s v="MYDIGIBIZPARTNER"/>
    <m/>
    <m/>
    <m/>
    <m/>
    <m/>
    <m/>
    <m/>
    <m/>
    <s v="Management Janji"/>
    <s v="2026-09-07 08:00:00 | Nama : IBU FITRIYANA No HP : 082137511015 No Alternatif : M Janji : 07/09/2026 Jam Pasang : Pagi NoteÃ‚Â :  Hubungi terlebih dahulu sebelum ke lokasi "/>
    <s v="FCC"/>
    <d v="2026-06-09T10:10:24"/>
    <d v="2026-09-07T08:00:00"/>
    <m/>
    <s v="PS"/>
    <s v="SAMBIT SUMOROTO"/>
    <s v="OCA"/>
    <n v="20260907"/>
    <s v="Completed"/>
    <s v="HSI Bisnis Basic Bundling OCA Breach Checker Promo H2 2026 PSB 70% - 50 Mbps"/>
    <s v="INDIBIZ"/>
    <m/>
    <m/>
    <d v="2026-09-07T08:00:00"/>
    <s v="2026-09-07 08:00:00 | Nama : IBU FITRIYANA No HP : 082137511015 No Alternatif : M Janji : 07/09/2026 Jam Pasang : Pagi NoteÃ‚Â :  Hubungi terlebih dahulu sebelum ke lokasi "/>
    <n v="2026"/>
    <n v="9"/>
    <n v="7"/>
    <d v="2026-09-07T00:00:00"/>
    <n v="-0.33333333333575865"/>
    <x v="1"/>
    <x v="2"/>
  </r>
  <r>
    <n v="694"/>
    <n v="1002573632"/>
    <n v="3"/>
    <x v="6"/>
    <n v="5"/>
    <s v="MADURA"/>
    <s v="PAMEKASAN"/>
    <s v="PME"/>
    <s v="REG"/>
    <s v="AO"/>
    <s v="NEW SALES"/>
    <s v="1P INET"/>
    <s v="Completed (PS)"/>
    <s v="RBS-Regional 3"/>
    <d v="2026-09-06T14:50:56"/>
    <d v="2026-09-07T18:27:58"/>
    <n v="69384810"/>
    <m/>
    <n v="152426928032"/>
    <s v="Toko Mitra Hidayah"/>
    <s v="ODP-PME-FAT/33 FAT/D05/33.01"/>
    <s v="WO063688217"/>
    <m/>
    <m/>
    <m/>
    <n v="113.46115887165"/>
    <n v="-7.0873550535597403"/>
    <s v="MD|MYDB-20260906268118|DN00001/MN00572|Toko Mitra Hidayah|085947626847"/>
    <s v="MYDIGIBIZPARTNER"/>
    <m/>
    <m/>
    <m/>
    <m/>
    <m/>
    <m/>
    <m/>
    <m/>
    <s v="Management Janji"/>
    <s v="2026-09-07 11:00:00 | Nama :Ibu Arijul No HP : 085947626847 No Alternatif : M Janji : 07/09/2026 Jam Pasang : Pagi NoteÃ‚Â :  Hubungi terlebih dahulu sebelum ke lokasi "/>
    <s v="FCC"/>
    <d v="2026-06-09T14:54:52"/>
    <d v="2026-09-07T11:00:00"/>
    <m/>
    <s v="PS"/>
    <s v="PAMEKASAN"/>
    <s v="NETMONK"/>
    <n v="20260907"/>
    <s v="Completed"/>
    <s v="HSI Bisnis Bundling Netmonk PSB 70% Promo - 100 Mbps"/>
    <s v="INDIBIZ"/>
    <m/>
    <m/>
    <d v="2026-09-07T11:00:00"/>
    <s v="2026-09-07 11:00:00 | Nama :Ibu Arijul No HP : 085947626847 No Alternatif : M Janji : 07/09/2026 Jam Pasang : Pagi NoteÃ‚Â :  Hubungi terlebih dahulu sebelum ke lokasi "/>
    <n v="2026"/>
    <n v="9"/>
    <n v="7"/>
    <d v="2026-09-07T00:00:00"/>
    <n v="-0.45833333333575865"/>
    <x v="1"/>
    <x v="10"/>
  </r>
  <r>
    <n v="695"/>
    <n v="1002573446"/>
    <n v="3"/>
    <x v="2"/>
    <n v="5"/>
    <s v="KEDIRI"/>
    <s v="KEDIRI"/>
    <s v="PAE"/>
    <s v="REG"/>
    <s v="AO"/>
    <s v="NEW SALES"/>
    <s v="1P INET"/>
    <s v="Completed (PS)"/>
    <s v="RBS-Regional 3"/>
    <d v="2026-09-06T08:26:58"/>
    <d v="2026-09-07T14:11:51"/>
    <n v="69384672"/>
    <m/>
    <n v="152639219549"/>
    <s v="SD ISLAM NU PELEM"/>
    <s v="ODP-PAE-FAG/39 FAG/D06/39.01"/>
    <s v="WO063663536"/>
    <m/>
    <m/>
    <m/>
    <n v="112.17811399999999"/>
    <n v="-7.7708760000000003"/>
    <s v="|MN01011|MYIA-045765395158/POI/ULIN NUHA MUKHIBBUDIN/081359177263/ulinnuha768@gmail.com"/>
    <s v="MYIB_ASSISTANT"/>
    <m/>
    <m/>
    <m/>
    <m/>
    <m/>
    <m/>
    <m/>
    <m/>
    <s v="Management Janji"/>
    <s v="2026-09-08 13:00:00 | telp :081359177263 Tanggal pemasangan : 08/09/2026 Jam pemasangan : pagi/siang Info Tambahan : Hubungi pelanggan dulu sebelum ke lokasi, terima kasih"/>
    <s v="FCC"/>
    <d v="2026-06-09T08:39:59"/>
    <d v="2026-09-08T13:00:00"/>
    <m/>
    <s v="PS"/>
    <s v="PARE"/>
    <s v="NO ADDON"/>
    <n v="20260907"/>
    <s v="Completed"/>
    <s v="HSI Bisnis Promo HUT RI PSB 70% - 75 Mbps"/>
    <s v="INDIBIZ"/>
    <m/>
    <m/>
    <d v="2026-09-08T13:00:00"/>
    <s v="2026-09-08 13:00:00 | telp :081359177263 Tanggal pemasangan : 08/09/2026 Jam pemasangan : pagi/siang Info Tambahan : Hubungi pelanggan dulu sebelum ke lokasi, terima kasih"/>
    <n v="2026"/>
    <n v="9"/>
    <n v="7"/>
    <d v="2026-09-07T00:00:00"/>
    <n v="-1.5416666666642413"/>
    <x v="1"/>
    <x v="12"/>
  </r>
  <r>
    <n v="696"/>
    <n v="1002573623"/>
    <n v="3"/>
    <x v="1"/>
    <n v="5"/>
    <s v="JEMBER"/>
    <s v="BANYUWANGI"/>
    <s v="RGJ"/>
    <s v="REG"/>
    <s v="AO"/>
    <s v="NEW SALES"/>
    <s v="1P INET"/>
    <s v="Completed (PS)"/>
    <s v="RBS-Regional 3"/>
    <d v="2026-09-06T14:32:56"/>
    <d v="2026-09-08T10:28:02"/>
    <n v="69384803"/>
    <m/>
    <n v="152516209077"/>
    <s v="Conato Bakery Rogojampi"/>
    <s v="ODP-RGJ-FC/28 FC/D05/28.01"/>
    <s v="WO063687055"/>
    <m/>
    <m/>
    <m/>
    <n v="114.297339878976"/>
    <n v="-8.3033210129153492"/>
    <s v="MD|MYDB-20260906268120|DC30004/MC30051|Conato Bakery Rogojampi|087755722098"/>
    <s v="MYDIGIBIZPARTNER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4:40:01"/>
    <d v="2026-09-07T13:00:00"/>
    <m/>
    <s v="PS"/>
    <s v="BANYUWANGI"/>
    <s v="NO ADDON"/>
    <n v="20260908"/>
    <s v="Completed"/>
    <s v="HSI Bisnis Promo HUT RI PSB 70% - 1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8"/>
    <d v="2026-09-08T00:00:00"/>
    <n v="0.45833333333575865"/>
    <x v="1"/>
    <x v="34"/>
  </r>
  <r>
    <n v="697"/>
    <n v="1002573473"/>
    <n v="3"/>
    <x v="0"/>
    <n v="4"/>
    <s v="KUDUS"/>
    <s v="KUDUS"/>
    <s v="KUD"/>
    <s v="REG"/>
    <s v="AO"/>
    <s v="NEW SALES"/>
    <s v="1P INET"/>
    <s v="Completed (PS)"/>
    <s v="RBS-Regional 3"/>
    <d v="2026-09-06T09:26:56"/>
    <d v="2026-09-07T14:37:12"/>
    <n v="69384705"/>
    <m/>
    <n v="142401146218"/>
    <s v="Aufa Aquatic (toko ikan)"/>
    <s v="ODP-KUD-FAZ/037 FAZ/D03/037.01"/>
    <s v="WO063665881"/>
    <m/>
    <m/>
    <m/>
    <n v="110.83504499999999"/>
    <n v="-6.8587660000000001"/>
    <s v="|MN01414|MYIA-037575573817/POI/Moh Ilham Aufa/089502059562/aufailham887@gmail.com"/>
    <s v="MYIB_ASSISTANT"/>
    <m/>
    <m/>
    <m/>
    <m/>
    <m/>
    <m/>
    <m/>
    <m/>
    <s v="Management Janji"/>
    <s v="2026-09-07 08:00:00 | Nama PIC : Ilham  No HP : 089502059562 Alt :  M Janji : 07/09/2026 Jam Pasang : 08.00  - 13:00  NoteÃ‚Â :  hubungi terlebih dahulu sebelum ke lokasi, terima kasih."/>
    <s v="FCC"/>
    <d v="2026-06-09T09:40:08"/>
    <d v="2026-09-07T08:00:00"/>
    <m/>
    <s v="PS"/>
    <s v="X"/>
    <s v="NO ADDON"/>
    <n v="20260907"/>
    <s v="Completed"/>
    <s v="HSI Bisnis Promo HUT RI PSB 70% - 100 Mbps"/>
    <s v="INDIBIZ"/>
    <m/>
    <m/>
    <d v="2026-09-07T08:00:00"/>
    <s v="2026-09-07 08:00:00 | Nama PIC : Ilham  No HP : 089502059562 Alt :  M Janji : 07/09/2026 Jam Pasang : 08.00  - 13:00  NoteÃ‚Â :  hubungi terlebih dahulu sebelum ke lokasi, terima kasih."/>
    <n v="2026"/>
    <n v="9"/>
    <n v="7"/>
    <d v="2026-09-07T00:00:00"/>
    <n v="-0.33333333333575865"/>
    <x v="1"/>
    <x v="0"/>
  </r>
  <r>
    <n v="698"/>
    <n v="1002573464"/>
    <n v="3"/>
    <x v="1"/>
    <n v="5"/>
    <s v="SIDOARJO"/>
    <s v="INNER - JATIM TIMUR"/>
    <s v="KRN"/>
    <s v="REG"/>
    <s v="AO"/>
    <s v="NEW SALES"/>
    <m/>
    <s v="Completed (PS)"/>
    <s v="RBS-Regional 3"/>
    <d v="2026-09-06T09:18:46"/>
    <d v="2026-09-07T15:52:28"/>
    <n v="69384704"/>
    <m/>
    <n v="152331251417"/>
    <s v="PT INOVASI MAJU BERSAMA"/>
    <s v="ODP-KRN-FM/07"/>
    <s v="WO063669996"/>
    <m/>
    <m/>
    <m/>
    <n v="112.5852186"/>
    <n v="-7.4060300999999997"/>
    <s v="|MN00370|/PT INOVASI MAJU BERSAMA/WINBACK 2.0 HSI B2B (1:1) 100MBPS 535RB PSB DISC 70%//bersamainovasimaju@gmail.com/GILDA FEBRI LESTARI/083113156438 085843986437"/>
    <s v="Sales Force DBS"/>
    <m/>
    <m/>
    <m/>
    <m/>
    <m/>
    <m/>
    <m/>
    <m/>
    <s v="Management Janji"/>
    <s v="2026-09-07 08:00:00|Tanggal Pemasangan : 07 September 2026 Jam Pemasangan : 08:00 15:00 Info Tambahan : Hubungi pelanggan dulu sebelum ke lokasi terimakasih|40951377|MYDITA"/>
    <s v="FCC"/>
    <d v="2026-06-09T09:25:55"/>
    <d v="2026-09-07T08:00:00"/>
    <m/>
    <s v="PS"/>
    <s v="KRIAN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07 September 2026 Jam Pemasangan : 08:00 15:00 Info Tambahan : Hubungi pelanggan dulu sebelum ke lokasi terimakasih|40951377|MYDITA"/>
    <n v="2026"/>
    <n v="9"/>
    <n v="7"/>
    <d v="2026-09-07T00:00:00"/>
    <n v="-0.33333333333575865"/>
    <x v="1"/>
    <x v="1"/>
  </r>
  <r>
    <n v="699"/>
    <n v="1002573461"/>
    <n v="3"/>
    <x v="2"/>
    <n v="5"/>
    <s v="MADIUN"/>
    <s v="BOJONEGORO"/>
    <s v="BJN"/>
    <s v="REG"/>
    <s v="AO"/>
    <s v="NEW SALES"/>
    <s v="1P INET"/>
    <s v="Completed (PS)"/>
    <s v="RBS-Regional 3"/>
    <d v="2026-09-06T09:11:57"/>
    <d v="2026-09-07T15:29:33"/>
    <n v="69384679"/>
    <m/>
    <n v="152609258532"/>
    <s v="T-Cell Bojonegoro"/>
    <s v="ODP-BJN-FT/25 FT/D02/25.01"/>
    <s v="WO063665351"/>
    <m/>
    <m/>
    <m/>
    <n v="111.88257553799301"/>
    <n v="-7.1518239452950798"/>
    <s v="|MN00799|MYIA-014212782113/POI/Heri Mujiarto/085269974885/adsbojonegoro78@gmail.com"/>
    <s v="MYIB_ASSISTANT"/>
    <m/>
    <m/>
    <m/>
    <m/>
    <m/>
    <m/>
    <m/>
    <m/>
    <s v="Management Janji"/>
    <s v="2026-09-09 08:00:00 | Nama :BAPAK HERI No HP : 085269974885 No Alternatif : M Janji : 09/09/2026 Jam Pasang : Pagi NoteÃ‚Â :  Hubungi terlebih dahulu sebelum ke lokasi "/>
    <s v="FCC"/>
    <d v="2026-06-09T09:25:55"/>
    <d v="2026-09-09T08:00:00"/>
    <m/>
    <s v="PS"/>
    <s v="X"/>
    <s v="NO ADDON"/>
    <n v="20260907"/>
    <s v="Completed"/>
    <s v="HSI Bisnis Promo HUT RI PSB 70% - 75 Mbps"/>
    <s v="INDIBIZ"/>
    <m/>
    <m/>
    <d v="2026-09-09T08:00:00"/>
    <s v="2026-09-09 08:00:00 | Nama :BAPAK HERI No HP : 085269974885 No Alternatif : M Janji : 09/09/2026 Jam Pasang : Pagi NoteÃ‚Â :  Hubungi terlebih dahulu sebelum ke lokasi "/>
    <n v="2026"/>
    <n v="9"/>
    <n v="7"/>
    <d v="2026-09-07T00:00:00"/>
    <n v="-2.3333333333357587"/>
    <x v="1"/>
    <x v="11"/>
  </r>
  <r>
    <n v="700"/>
    <n v="1002573513"/>
    <n v="3"/>
    <x v="6"/>
    <n v="5"/>
    <s v="SBY SELATAN"/>
    <s v="MANYAR"/>
    <s v="MYR"/>
    <s v="REG"/>
    <s v="AO"/>
    <s v="NEW SALES"/>
    <m/>
    <s v="Completed (PS)"/>
    <s v="RBS-Regional 3"/>
    <d v="2026-09-06T10:50:14"/>
    <d v="2026-09-07T19:56:19"/>
    <n v="69384736"/>
    <m/>
    <n v="152303244248"/>
    <s v="KOST WIDYA (lt.4)"/>
    <s v="ODP-MYR-FZC/38"/>
    <s v="WO063754176"/>
    <m/>
    <m/>
    <m/>
    <n v="112.76540749999999"/>
    <n v="-7.2824561000000001"/>
    <s v="|MN02094|/KOST WIDYA (lt.4)/HSI Basic Promo HUT Telkom (1:2) 75 Mbps (Rp 365.000) PSB Rp 150.000/081331007171/nilandita127@gmail.com/Widya Nilandita/-7.282564,112.765370/Jl. Manyar Sabrangan Gang 9 No. 4 "/>
    <s v="Sales Force DBS"/>
    <m/>
    <m/>
    <m/>
    <m/>
    <m/>
    <m/>
    <m/>
    <m/>
    <s v="Management Janji"/>
    <s v="2026-09-13 08:00:00|Tanggal pemasangan : 08/09/2026 Jam pemasangan : 08.00 - 12.00 Info Tambahan : Hubungi pelanggan dulu sebelum ke lokasi terima kasih.|40971401|MYDITA"/>
    <s v="FCC"/>
    <d v="2026-06-09T10:55:04"/>
    <d v="2026-09-13T08:00:00"/>
    <m/>
    <s v="PS"/>
    <s v="MANYAR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Tanggal pemasangan : 08/09/2026 Jam pemasangan : 08.00 - 12.00 Info Tambahan : Hubungi pelanggan dulu sebelum ke lokasi terima kasih.|40971401|MYDITA"/>
    <n v="2026"/>
    <n v="9"/>
    <n v="7"/>
    <d v="2026-09-07T00:00:00"/>
    <n v="-6.3333333333357587"/>
    <x v="1"/>
    <x v="8"/>
  </r>
  <r>
    <n v="701"/>
    <n v="1002573484"/>
    <n v="3"/>
    <x v="7"/>
    <n v="5"/>
    <s v="KUPANG"/>
    <s v="MAUMERE"/>
    <s v="MMR"/>
    <s v="REG"/>
    <s v="AO"/>
    <s v="NEW SALES"/>
    <s v="1P INET"/>
    <s v="Completed (PS)"/>
    <s v="RBS-Regional 3"/>
    <d v="2026-09-06T09:38:57"/>
    <d v="2026-09-09T13:54:13"/>
    <n v="69384713"/>
    <m/>
    <n v="172508209092"/>
    <s v="PASTORAN WATUBALA"/>
    <s v="ODP-MMR-FW/06 FW/D01/06.01"/>
    <s v="WO063666450"/>
    <m/>
    <m/>
    <m/>
    <n v="122.45714943855999"/>
    <n v="-8.6108097078429395"/>
    <s v="MD|MYDB-20260905268086|SC00001/MC00135|PASTORAN WATUBALA|081337295646"/>
    <s v="MYDIGIBIZPARTNER"/>
    <m/>
    <m/>
    <m/>
    <m/>
    <m/>
    <m/>
    <m/>
    <m/>
    <s v="Management Janji"/>
    <s v="2026-09-07 08:00:00 | Tanggal Pemasangan : 07 September 2026 Jam Pemasangan : 08:00 15:00 Info Tambahan : Hubungi pelanggan dulu sebelum ke lokasi terimakasih"/>
    <s v="FCC"/>
    <d v="2026-06-09T09:40:08"/>
    <d v="2026-09-07T08:00:00"/>
    <m/>
    <s v="PS"/>
    <s v="X"/>
    <s v="NO ADDON"/>
    <n v="20260909"/>
    <s v="Completed"/>
    <s v="HSI Bisnis Basic PSB 70% - 100 Mbps"/>
    <s v="INDIBIZ"/>
    <m/>
    <m/>
    <d v="2026-09-07T08:00:00"/>
    <s v="2026-09-07 08:00:00 | Tanggal Pemasangan : 07 September 2026 Jam Pemasangan : 08:00 15:00 Info Tambahan : Hubungi pelanggan dulu sebelum ke lokasi terimakasih"/>
    <n v="2026"/>
    <n v="9"/>
    <n v="9"/>
    <d v="2026-09-09T00:00:00"/>
    <n v="1.6666666666642413"/>
    <x v="2"/>
    <x v="14"/>
  </r>
  <r>
    <n v="702"/>
    <n v="1002573481"/>
    <n v="3"/>
    <x v="7"/>
    <n v="5"/>
    <s v="MATARAM"/>
    <s v="SUMBAWA"/>
    <s v="SBW"/>
    <s v="REG"/>
    <s v="AO"/>
    <s v="NEW SALES"/>
    <s v="1P INET"/>
    <s v="Completed (PS)"/>
    <s v="RBS-Regional 3"/>
    <d v="2026-09-06T09:32:57"/>
    <d v="2026-09-07T18:03:44"/>
    <n v="69384709"/>
    <m/>
    <n v="172606791753"/>
    <s v="YURA MARKET"/>
    <s v="ODP-SBW-FBK/57 FBK/D03/57.01"/>
    <s v="WO063666174"/>
    <m/>
    <m/>
    <m/>
    <n v="117.451582476496"/>
    <n v="-8.5988620378998704"/>
    <s v="MD|MYDB-20260906268100|DN00001/MN01576|YURA MARKET|085119349786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6-09T09:40:08"/>
    <d v="2026-09-08T13:00:00"/>
    <m/>
    <s v="PS"/>
    <s v="X"/>
    <s v="NETMONK"/>
    <n v="20260907"/>
    <s v="Completed"/>
    <s v="HSI Bisnis Bundling Netmonk Promo H2 2026 PSB 70% - 1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7"/>
    <d v="2026-09-07T00:00:00"/>
    <n v="-1.5416666666642413"/>
    <x v="1"/>
    <x v="17"/>
  </r>
  <r>
    <n v="703"/>
    <n v="1002573593"/>
    <n v="3"/>
    <x v="6"/>
    <n v="5"/>
    <s v="MADURA"/>
    <s v="PAMEKASAN"/>
    <s v="PME"/>
    <s v="REG"/>
    <s v="AO"/>
    <s v="NEW SALES"/>
    <s v="1P INET"/>
    <s v="Completed (PS)"/>
    <s v="RBS-Regional 3"/>
    <d v="2026-09-06T13:17:57"/>
    <d v="2026-09-06T16:18:28"/>
    <n v="69384792"/>
    <m/>
    <n v="152426928662"/>
    <s v="UD Siap 46"/>
    <s v="ODP-PME-FBP/41 FBP/D02/41.01"/>
    <s v="WO063682395"/>
    <m/>
    <m/>
    <m/>
    <n v="113.534817025065"/>
    <n v="-7.1342071642862903"/>
    <s v="MD|MYDB-20260906268117|DN00001/MN00572|UD Siap 46|081957135007"/>
    <s v="MYDIGIBIZPARTNER"/>
    <m/>
    <m/>
    <m/>
    <m/>
    <m/>
    <m/>
    <m/>
    <m/>
    <s v="Management Janji"/>
    <s v="2026-09-07 11:00:00 | telp :081957135007 Tanggal pemasangan : 07/09/2026 Jam pemasangan : pagi/siang Info Tambahan : Hubungi pelanggan dulu sebelum ke lokasi, terima kasih"/>
    <s v="FCC"/>
    <d v="2026-06-09T13:25:13"/>
    <d v="2026-09-07T11:00:00"/>
    <m/>
    <s v="PS"/>
    <s v="PAMEKASAN"/>
    <s v="NETMONK"/>
    <n v="20260906"/>
    <s v="Completed"/>
    <s v="HSI Bisnis Bundling Netmonk PSB 70% Promo - 150 Mbps"/>
    <s v="INDIBIZ"/>
    <m/>
    <m/>
    <d v="2026-09-07T11:00:00"/>
    <s v="2026-09-07 11:00:00 | telp :081957135007 Tanggal pemasangan : 07/09/2026 Jam pemasangan : pagi/siang Info Tambahan : Hubungi pelanggan dulu sebelum ke lokasi, terima kasih"/>
    <n v="2026"/>
    <n v="9"/>
    <n v="6"/>
    <d v="2026-09-06T00:00:00"/>
    <n v="-1.4583333333357587"/>
    <x v="1"/>
    <x v="10"/>
  </r>
  <r>
    <n v="704"/>
    <n v="1002573744"/>
    <n v="3"/>
    <x v="6"/>
    <n v="5"/>
    <s v="MADURA"/>
    <s v="PAMEKASAN"/>
    <s v="PME"/>
    <s v="REG"/>
    <s v="AO"/>
    <s v="NEW SALES"/>
    <s v="1P INET"/>
    <s v="Completed (PS)"/>
    <s v="RBS-Regional 3"/>
    <d v="2026-09-06T18:35:58"/>
    <d v="2026-09-07T11:40:56"/>
    <n v="69384887"/>
    <m/>
    <n v="152426928666"/>
    <s v="TOKO SAMSUL"/>
    <s v="ODP-PME-FQ/28 FQ/D05/28.01"/>
    <s v="WO063701741"/>
    <m/>
    <m/>
    <m/>
    <n v="113.4384396"/>
    <n v="-7.2204258000000001"/>
    <s v="MD|MYDB-20260906268128|DN00001/MN00558|TOKO SAMSUL|083867143359"/>
    <s v="MYDIGIBIZPARTNER"/>
    <m/>
    <m/>
    <m/>
    <m/>
    <m/>
    <m/>
    <m/>
    <m/>
    <s v="Management Janji"/>
    <s v="2026-09-07 15:00:00 | Nama : BP MUHAMMAD IBRAHIM (SUAMI) No Hp : 083867143359 No Alt :  Tgl Pemasangan : 07 September 2026 Interval : PAGI  Note : Hubungi pelanggan terlebih dahulu"/>
    <s v="FCC"/>
    <d v="2026-06-09T18:39:51"/>
    <d v="2026-09-07T15:00:00"/>
    <m/>
    <s v="PS"/>
    <s v="PAMEKASAN"/>
    <s v="NETMONK"/>
    <n v="20260907"/>
    <s v="Completed"/>
    <s v="HSI Bisnis Bundling Netmonk PSB 70% Promo - 50 Mbps"/>
    <s v="INDIBIZ"/>
    <m/>
    <m/>
    <d v="2026-09-07T15:00:00"/>
    <s v="2026-09-07 15:00:00 | Nama : BP MUHAMMAD IBRAHIM (SUAMI) No Hp : 083867143359 No Alt :  Tgl Pemasangan : 07 September 2026 Interval : PAGI  Note : Hubungi pelanggan terlebih dahulu"/>
    <n v="2026"/>
    <n v="9"/>
    <n v="7"/>
    <d v="2026-09-07T00:00:00"/>
    <n v="-0.625"/>
    <x v="1"/>
    <x v="10"/>
  </r>
  <r>
    <n v="705"/>
    <n v="1002573674"/>
    <n v="3"/>
    <x v="3"/>
    <n v="4"/>
    <s v="PURWOKERTO"/>
    <s v="BANJARNEGARA"/>
    <s v="BJR"/>
    <s v="REG"/>
    <s v="AO"/>
    <s v="NEW SALES"/>
    <s v="1P INET"/>
    <s v="Completed (PS)"/>
    <s v="RBS-Regional 3"/>
    <d v="2026-09-06T15:50:58"/>
    <d v="2026-09-07T13:08:29"/>
    <n v="69384836"/>
    <m/>
    <n v="146372101984"/>
    <s v="KIOS TEMBAKAU"/>
    <s v="ODP-BJR-FJ/076"/>
    <s v="WO063693373"/>
    <m/>
    <m/>
    <m/>
    <n v="109.682472298389"/>
    <n v="-7.4051269303267304"/>
    <s v="|MN00909|MYIA-093878178022/POI/andi prasetia/085291600800/andigoo@icloud.com"/>
    <s v="MYIB_ASSISTANT"/>
    <m/>
    <m/>
    <m/>
    <m/>
    <m/>
    <m/>
    <m/>
    <m/>
    <s v="Management Janji"/>
    <s v="2026-09-07 13:00:00 | Tanggal : 7 September 2026 Jam : siang Hubungi pelanggan sebelum ke lokasi  "/>
    <s v="FCC"/>
    <d v="2026-06-09T15:54:52"/>
    <d v="2026-09-07T13:00:00"/>
    <m/>
    <s v="PS"/>
    <s v="X"/>
    <s v="NO ADDON"/>
    <n v="20260907"/>
    <s v="Completed"/>
    <s v="HSI Bisnis Basic Promo HUT RI PSB 70% - 75 Mbps"/>
    <s v="INDIBIZ"/>
    <m/>
    <m/>
    <d v="2026-09-07T13:00:00"/>
    <s v="2026-09-07 13:00:00 | Tanggal : 7 September 2026 Jam : siang Hubungi pelanggan sebelum ke lokasi  "/>
    <n v="2026"/>
    <n v="9"/>
    <n v="7"/>
    <d v="2026-09-07T00:00:00"/>
    <n v="-0.54166666666424135"/>
    <x v="1"/>
    <x v="0"/>
  </r>
  <r>
    <n v="706"/>
    <n v="1002573673"/>
    <n v="3"/>
    <x v="2"/>
    <n v="5"/>
    <s v="KEDIRI"/>
    <s v="KEDIRI"/>
    <s v="SBI"/>
    <s v="REG"/>
    <s v="AO"/>
    <s v="NEW SALES"/>
    <s v="1P INET"/>
    <s v="Completed (PS)"/>
    <s v="RBS-Regional 3"/>
    <d v="2026-09-06T15:50:58"/>
    <d v="2026-09-07T16:10:29"/>
    <n v="69384846"/>
    <m/>
    <n v="152626202944"/>
    <s v="CV Lintang Tigade Abadi"/>
    <s v="ODP-SBI-FE/23 FE/D02/23.01"/>
    <s v="WO063693234"/>
    <m/>
    <m/>
    <m/>
    <n v="112.03542698174699"/>
    <n v="-7.9836298807822397"/>
    <s v="MD|MYDB-20260906268129|EB00004/MB00073|CV Lintang Tigade Abadi|08123040035"/>
    <s v="MYDIGIBIZPARTNER"/>
    <m/>
    <m/>
    <m/>
    <m/>
    <m/>
    <m/>
    <m/>
    <m/>
    <s v="Management Janji"/>
    <s v="2026-09-07 13:00:00 | Nama : BP CHABIB AHMADI (SUAMI) No Hp : 08123040035 No Alt :  Tgl Pemasangan : 07 September 2026 Interval : PAGI  Note : Hubungi pelanggan terlebih dahulu"/>
    <s v="FCC"/>
    <d v="2026-06-09T15:54:52"/>
    <d v="2026-09-07T13:00:00"/>
    <m/>
    <s v="PS"/>
    <s v="NGADILUWIH"/>
    <s v="NO ADDON"/>
    <n v="20260907"/>
    <s v="Completed"/>
    <s v="HSI Bisnis Promo HUT RI PSB 70% - 75 Mbps"/>
    <s v="INDIBIZ"/>
    <m/>
    <m/>
    <d v="2026-09-07T13:00:00"/>
    <s v="2026-09-07 13:00:00 | Nama : BP CHABIB AHMADI (SUAMI) No Hp : 08123040035 No Alt :  Tgl Pemasangan : 07 September 2026 Interval : PAGI  Note : Hubungi pelanggan terlebih dahulu"/>
    <n v="2026"/>
    <n v="9"/>
    <n v="7"/>
    <d v="2026-09-07T00:00:00"/>
    <n v="-0.54166666666424135"/>
    <x v="1"/>
    <x v="12"/>
  </r>
  <r>
    <n v="707"/>
    <n v="1002573595"/>
    <n v="3"/>
    <x v="6"/>
    <n v="5"/>
    <s v="MADURA"/>
    <s v="BANGKALAN"/>
    <s v="BKL"/>
    <s v="REG"/>
    <s v="AO"/>
    <s v="NEW SALES"/>
    <m/>
    <s v="Completed (PS)"/>
    <s v="RBS-Regional 3"/>
    <d v="2026-09-06T13:26:38"/>
    <d v="2026-09-06T16:32:10"/>
    <n v="69382999"/>
    <m/>
    <n v="152435910005"/>
    <s v="WARKOP KOK GITU"/>
    <s v="ODP-BKL-FCD/04"/>
    <s v="WO063683146"/>
    <m/>
    <m/>
    <m/>
    <n v="112.73820000000001"/>
    <n v="-7.0427999999999997"/>
    <s v="|MC20057|MYIA-035270221775/POI/Abil Fatah N/087766611999/afatahn212121@gmail.com"/>
    <s v="Sales Force DBS"/>
    <m/>
    <m/>
    <m/>
    <m/>
    <m/>
    <m/>
    <m/>
    <m/>
    <s v="Management Janji"/>
    <s v="2026-09-04 08:00:00 | Nama Pic : bp Abil   No Hp Pic : 08139180764  No alt : -  Jam Pemasangan : pagi   Tanggal Pemasangan : 4 September 2026"/>
    <s v="FCC"/>
    <d v="2026-06-09T13:40:00"/>
    <m/>
    <m/>
    <s v="PS"/>
    <s v="X"/>
    <s v="NO ADDON"/>
    <n v="202609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6T07:00:00"/>
    <s v="2026-09-04 08:00:00 | Nama Pic : bp Abil   No Hp Pic : 08139180764  No alt : -  Jam Pemasangan : pagi   Tanggal Pemasangan : 4 September 2026"/>
    <n v="2026"/>
    <n v="9"/>
    <n v="6"/>
    <d v="2026-09-06T00:00:00"/>
    <n v="-0.29166666666424135"/>
    <x v="1"/>
    <x v="10"/>
  </r>
  <r>
    <n v="708"/>
    <n v="1002573570"/>
    <n v="3"/>
    <x v="0"/>
    <n v="4"/>
    <s v="KUDUS"/>
    <s v="BLORA"/>
    <s v="CEP"/>
    <s v="REG"/>
    <s v="AO"/>
    <s v="NEW SALES"/>
    <s v="1P INET"/>
    <s v="Completed (PS)"/>
    <s v="RBS-Regional 3"/>
    <d v="2026-09-06T12:38:57"/>
    <d v="2026-09-08T17:27:54"/>
    <n v="69384762"/>
    <m/>
    <n v="142552107830"/>
    <s v="ONE NOBER"/>
    <s v="ODP-CEP-FD/092 FD/D08/092.01"/>
    <s v="WO063677702"/>
    <m/>
    <m/>
    <m/>
    <n v="111.50149380000001"/>
    <n v="-7.1684380000000001"/>
    <s v="|MC60162|MYIA-066162762703/POI/DIAN PERTIWI/082341906361/dulhiview@gmail.com"/>
    <s v="MYIB_ASSISTANT"/>
    <m/>
    <m/>
    <m/>
    <m/>
    <m/>
    <m/>
    <m/>
    <m/>
    <s v="Management Janji"/>
    <s v="2026-09-07 13:00:00 | Jam pemasangan : 12.00 Info Tambahan : Hubungi pelanggan dulu sebelum ke lokasi terimakasih "/>
    <s v="FCC"/>
    <d v="2026-06-09T12:40:17"/>
    <d v="2026-09-07T13:00:00"/>
    <m/>
    <s v="PS"/>
    <s v="CEPU"/>
    <s v="NO ADDON"/>
    <n v="20260908"/>
    <s v="Completed"/>
    <s v="HSI Bisnis Promo HUT RI PSB 70% - 50 Mbps"/>
    <s v="INDIBIZ"/>
    <m/>
    <m/>
    <d v="2026-09-07T13:00:00"/>
    <s v="2026-09-07 13:00:00 | Jam pemasangan : 12.00 Info Tambahan : Hubungi pelanggan dulu sebelum ke lokasi terimakasih "/>
    <n v="2026"/>
    <n v="9"/>
    <n v="8"/>
    <d v="2026-09-08T00:00:00"/>
    <n v="0.45833333333575865"/>
    <x v="1"/>
    <x v="0"/>
  </r>
  <r>
    <n v="709"/>
    <n v="1002573556"/>
    <n v="3"/>
    <x v="3"/>
    <n v="4"/>
    <s v="PURWOKERTO"/>
    <s v="BANJARNEGARA"/>
    <s v="BJR"/>
    <s v="REG"/>
    <s v="AO"/>
    <s v="NEW SALES"/>
    <s v="1P INET"/>
    <s v="Completed (PS)"/>
    <s v="RBS-Regional 3"/>
    <d v="2026-09-06T11:59:56"/>
    <d v="2026-09-08T16:22:49"/>
    <n v="69384754"/>
    <m/>
    <n v="146372102144"/>
    <s v="WARUNG MAKAN SEBLAK RAME"/>
    <s v="ODP-BJR-FAT/041"/>
    <s v="WO063674841"/>
    <m/>
    <m/>
    <m/>
    <n v="109.58813646811799"/>
    <n v="-7.4904222748101201"/>
    <s v="|MN00909|MYIA-076963749879/POI/alvin/081391687143/nurfauzialfin82@gmail.com"/>
    <s v="MYIB_ASSISTANT"/>
    <m/>
    <m/>
    <m/>
    <m/>
    <m/>
    <m/>
    <m/>
    <m/>
    <s v="Management Janji"/>
    <s v="2026-09-09 08:00:00 | Nama : BP ALVIN  No Hp : 081391687143 No Alt :  Tgl Pemasangan : 07 September 2026 Interval : PAGI  Note : Hubungi pelanggan terlebih dahulu"/>
    <s v="FCC"/>
    <d v="2026-06-09T12:10:09"/>
    <d v="2026-09-09T08:00:00"/>
    <m/>
    <s v="PS"/>
    <s v="X"/>
    <s v="NO ADDON"/>
    <n v="20260908"/>
    <s v="Completed"/>
    <s v="HSI Bisnis Promo HUT RI PSB 70% - 300 Mbps"/>
    <s v="INDIBIZ"/>
    <m/>
    <m/>
    <d v="2026-09-09T08:00:00"/>
    <s v="2026-09-09 08:00:00 | Nama : BP ALVIN  No Hp : 081391687143 No Alt :  Tgl Pemasangan : 07 September 2026 Interval : PAGI  Note : Hubungi pelanggan terlebih dahulu"/>
    <n v="2026"/>
    <n v="9"/>
    <n v="8"/>
    <d v="2026-09-08T00:00:00"/>
    <n v="-1.3333333333357587"/>
    <x v="1"/>
    <x v="0"/>
  </r>
  <r>
    <n v="710"/>
    <n v="1002573557"/>
    <n v="3"/>
    <x v="6"/>
    <n v="5"/>
    <s v="SBY UTARA"/>
    <s v="GRESIK"/>
    <s v="CRM"/>
    <s v="REG"/>
    <s v="AO"/>
    <s v="NEW SALES"/>
    <s v="1P INET"/>
    <s v="Completed (PS)"/>
    <s v="RBS-Regional 3"/>
    <d v="2026-09-06T12:05:56"/>
    <d v="2026-09-07T15:36:41"/>
    <n v="69384772"/>
    <m/>
    <n v="152446245912"/>
    <s v="UPT SD NEGERI 70 GRESIK"/>
    <s v="ODP-CRM-FT/45 FT/D06/45.01"/>
    <s v="WO063675346"/>
    <m/>
    <m/>
    <m/>
    <n v="112.555245794355"/>
    <n v="-7.1875879383221699"/>
    <s v="MD|MYDB-20260904267989|DN00001/MN02100|UPT SD NEGERI 70 GRESIK|085706404151"/>
    <s v="MYDIGIBIZPARTNER"/>
    <m/>
    <m/>
    <m/>
    <m/>
    <m/>
    <m/>
    <m/>
    <m/>
    <s v="Management Janji"/>
    <s v="2026-09-09 08:00:00 | Tanggal pemasangan : 05/09/2026 Jam pemasangan : pagi/siang Info Tambahan : Hubungi pelanggan dulu sebelum ke lokasi terima kasih."/>
    <s v="FCC"/>
    <d v="2026-06-09T12:10:09"/>
    <d v="2026-09-09T08:00:00"/>
    <s v="Kendala Pelanggan"/>
    <s v="PS"/>
    <s v="NON-HERO GRESIK"/>
    <s v="NO ADDON"/>
    <n v="20260907"/>
    <s v="Completed"/>
    <s v="HSI Bisnis Promo HUT RI PSB 70% - 50 Mbps"/>
    <s v="INDIBIZ"/>
    <m/>
    <m/>
    <d v="2026-09-09T08:00:00"/>
    <s v="2026-09-09 08:00:00 | Tanggal pemasangan : 05/09/2026 Jam pemasangan : pagi/siang Info Tambahan : Hubungi pelanggan dulu sebelum ke lokasi terima kasih."/>
    <n v="2026"/>
    <n v="9"/>
    <n v="7"/>
    <d v="2026-09-07T00:00:00"/>
    <n v="-2.3333333333357587"/>
    <x v="1"/>
    <x v="23"/>
  </r>
  <r>
    <n v="711"/>
    <n v="1002573496"/>
    <n v="3"/>
    <x v="3"/>
    <n v="4"/>
    <s v="YOGYAKARTA"/>
    <s v="SLEMAN"/>
    <s v="PKM"/>
    <s v="REG"/>
    <s v="AO"/>
    <s v="NEW SALES"/>
    <m/>
    <s v="Completed (PS)"/>
    <s v="RBS-Regional 3"/>
    <d v="2026-09-06T10:16:53"/>
    <d v="2026-09-06T13:52:49"/>
    <n v="69383494"/>
    <m/>
    <n v="146144118760"/>
    <s v="PT KOPI BINTANG INDONESIA"/>
    <s v="ODP-PKM-FAA/020"/>
    <s v="WO063668513"/>
    <m/>
    <m/>
    <m/>
    <n v="110.418764"/>
    <n v="-7.686731"/>
    <s v="|MN02665|MYIA-078238152576/POI/pak Rizki rian/085123580800/burianto@tomoro-coffee.com"/>
    <s v="Sales Profesional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6-09T10:25:29"/>
    <m/>
    <m/>
    <s v="PS"/>
    <s v="X"/>
    <s v="OCA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5 08:00:00 | Tanggal Pemasangan : 05 September 2026  Jam Pemasangan : 08:00 15:00  Info Tambahan : Hubungi pelanggan dulu sebelum ke lokasi terimakasih"/>
    <n v="2026"/>
    <n v="9"/>
    <n v="6"/>
    <d v="2026-09-06T00:00:00"/>
    <n v="-0.29166666666424135"/>
    <x v="1"/>
    <x v="0"/>
  </r>
  <r>
    <n v="712"/>
    <n v="1002573499"/>
    <n v="3"/>
    <x v="7"/>
    <n v="5"/>
    <s v="MATARAM"/>
    <s v="BIMA"/>
    <s v="TET"/>
    <s v="REG"/>
    <s v="AO"/>
    <s v="NEW SALES"/>
    <m/>
    <s v="Completed (PS)"/>
    <s v="RBS-Regional 3"/>
    <d v="2026-09-06T10:16:35"/>
    <d v="2026-09-06T13:00:35"/>
    <n v="69382997"/>
    <m/>
    <n v="172616790351"/>
    <s v="Toko Emansyah"/>
    <s v="ODP-TET-FAF/04"/>
    <s v="WO063668514"/>
    <m/>
    <m/>
    <m/>
    <n v="118.6877082"/>
    <n v="-8.6701806000000001"/>
    <s v="MD|MYDB-20260902267891|SC00001/MC00046|Toko Emansyah|08981838309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6-09T10:25:29"/>
    <m/>
    <m/>
    <s v="PS"/>
    <s v="BIMA BARAT"/>
    <s v="NO ADDON"/>
    <n v="202609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6T07:00:00"/>
    <s v="2026-09-05 08:00:00 | Tanggal Pemasangan : 05 September 2026  Jam Pemasangan : 08:00 15:00  Info Tambahan : Hubungi pelanggan dulu sebelum ke lokasi terimakasih"/>
    <n v="2026"/>
    <n v="9"/>
    <n v="6"/>
    <d v="2026-09-06T00:00:00"/>
    <n v="-0.29166666666424135"/>
    <x v="1"/>
    <x v="24"/>
  </r>
  <r>
    <n v="713"/>
    <n v="1002573715"/>
    <n v="3"/>
    <x v="6"/>
    <n v="5"/>
    <s v="MADURA"/>
    <s v="BANGKALAN"/>
    <s v="SPG"/>
    <s v="REG"/>
    <s v="AO"/>
    <s v="NEW SALES"/>
    <m/>
    <s v="Completed (PS)"/>
    <s v="RBS-Regional 3"/>
    <d v="2026-09-06T17:04:45"/>
    <d v="2026-09-06T18:39:20"/>
    <n v="69374642"/>
    <m/>
    <n v="152434914065"/>
    <s v="TOKO MUNIFAH"/>
    <s v="ODP-SPG-FS/61"/>
    <s v="WO063697856"/>
    <m/>
    <m/>
    <m/>
    <n v="113.207784820028"/>
    <n v="-7.0519537318538701"/>
    <s v="|MN02600|/TOKO MUNIFAH/MUNIFAH/081995210518/aretaproduction@gmail.com/HSI Bisnis Promo HUT Telkom (1:1) 150 Mbps (Rp 620.000) PSB Rp 150.000/"/>
    <s v="Sales Force DBS"/>
    <m/>
    <m/>
    <m/>
    <m/>
    <m/>
    <m/>
    <m/>
    <m/>
    <s v="Management Janji"/>
    <s v="2026-08-28 15:00:00|Nama PIC : bapa abi  No HP : 081995210518  No Alternatif  :  M Janji : 28/08/2026  Jam Pasang : Pagi  NoteÃ‚Â :  Hubungi terlebih dahulu sebelum ke lokasi|40961370|MYDITA"/>
    <s v="FCC"/>
    <d v="2026-06-09T17:10:05"/>
    <m/>
    <m/>
    <s v="PS"/>
    <s v="SAMPANG"/>
    <s v="NO ADDON"/>
    <n v="202609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6T07:00:00"/>
    <s v="2026-08-28 15:00:00|Nama PIC : bapa abi  No HP : 081995210518  No Alternatif  :  M Janji : 28/08/2026  Jam Pasang : Pagi  NoteÃ‚Â :  Hubungi terlebih dahulu sebelum ke lokasi|40961370|MYDITA"/>
    <n v="2026"/>
    <n v="9"/>
    <n v="6"/>
    <d v="2026-09-06T00:00:00"/>
    <n v="-0.29166666666424135"/>
    <x v="1"/>
    <x v="10"/>
  </r>
  <r>
    <n v="714"/>
    <n v="1002573684"/>
    <n v="3"/>
    <x v="6"/>
    <n v="5"/>
    <s v="MADURA"/>
    <s v="PAMEKASAN"/>
    <s v="SMP"/>
    <s v="REG"/>
    <s v="AO"/>
    <s v="NEW SALES"/>
    <m/>
    <s v="Completed (PS)"/>
    <s v="RBS-Regional 3"/>
    <d v="2026-09-06T16:11:36"/>
    <d v="2026-09-06T18:12:48"/>
    <n v="69383723"/>
    <m/>
    <n v="152431232566"/>
    <s v="TOKO DAVID 66"/>
    <s v="ODP-SMP-FN/22"/>
    <s v="WO063694855"/>
    <m/>
    <m/>
    <m/>
    <n v="113.802254032278"/>
    <n v="-6.9670994298600997"/>
    <s v="|MN00213|/TOKO DAVID 66/087774586719/anaksoleh22@gmail.com/HSI Bisnis + Netmonk Promo 2026 100 Mbps (Rp 591.100) PSB 150.000/Moh David/-6.967328,113.8025415"/>
    <s v="Sales Force DBS"/>
    <m/>
    <m/>
    <m/>
    <m/>
    <m/>
    <m/>
    <m/>
    <m/>
    <s v="Management Janji"/>
    <s v="2026-09-05 11:00:00|Tanggal pemasangan : 05/09/2026  Jam pemasangan : siang  Info Tambahan : Hubungi pelanggan dulu sebelum ke lokasi  terima kasih.|40941148|MYDITA"/>
    <s v="FCC"/>
    <d v="2026-06-09T16:25:36"/>
    <m/>
    <m/>
    <s v="PS"/>
    <s v="X"/>
    <s v="NETMONK"/>
    <n v="20260906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09-06T07:00:00"/>
    <s v="2026-09-05 11:00:00|Tanggal pemasangan : 05/09/2026  Jam pemasangan : siang  Info Tambahan : Hubungi pelanggan dulu sebelum ke lokasi  terima kasih.|40941148|MYDITA"/>
    <n v="2026"/>
    <n v="9"/>
    <n v="6"/>
    <d v="2026-09-06T00:00:00"/>
    <n v="-0.29166666666424135"/>
    <x v="1"/>
    <x v="10"/>
  </r>
  <r>
    <n v="715"/>
    <n v="1002573581"/>
    <n v="3"/>
    <x v="5"/>
    <n v="4"/>
    <s v="SEMARANG"/>
    <s v="INNER - SEMARANG JATENG UTARA"/>
    <s v="GNK"/>
    <s v="REG"/>
    <s v="AO"/>
    <s v="NEW SALES"/>
    <s v="1P INET"/>
    <s v="Completed (PS)"/>
    <s v="RBS-Regional 3"/>
    <d v="2026-09-06T12:56:57"/>
    <d v="2026-09-07T14:22:10"/>
    <n v="69384778"/>
    <m/>
    <n v="143424113016"/>
    <s v="CRBC-WIKA-PP JO"/>
    <s v="ODP-GNK-FM/087 FM/D02/087.01"/>
    <s v="WO063678766"/>
    <m/>
    <m/>
    <m/>
    <n v="110.47341400000001"/>
    <n v="-6.9486948000000002"/>
    <s v="|MN02295|MYIA-023591042145/POI/Ibu Anisa /6289523199418/generalaffaircrbc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3:10:00"/>
    <d v="2026-09-07T13:00:00"/>
    <m/>
    <s v="PS"/>
    <s v="JOHAR"/>
    <s v="NO ADDON"/>
    <n v="20260907"/>
    <s v="Completed"/>
    <s v="HSI Bisnis Khusus Winback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7"/>
    <d v="2026-09-07T00:00:00"/>
    <n v="-0.54166666666424135"/>
    <x v="1"/>
    <x v="0"/>
  </r>
  <r>
    <n v="716"/>
    <n v="1002573576"/>
    <n v="3"/>
    <x v="2"/>
    <n v="5"/>
    <s v="MADIUN"/>
    <s v="TUBAN"/>
    <s v="MRR"/>
    <s v="REG"/>
    <s v="AO"/>
    <s v="NEW SALES"/>
    <m/>
    <s v="Completed (PS)"/>
    <s v="RBS-Regional 3"/>
    <d v="2026-09-06T12:54:44"/>
    <d v="2026-09-06T16:52:59"/>
    <n v="69383462"/>
    <m/>
    <n v="152647206528"/>
    <s v="Toko Ratna"/>
    <s v="ODP-MRR-FAA/104"/>
    <s v="WO063679032"/>
    <m/>
    <m/>
    <m/>
    <n v="111.94196138698899"/>
    <n v="-6.9047643255002198"/>
    <s v="MD|MYDB-20260903267935|DD00001/MN01781|Toko Ratna|081332742070"/>
    <s v="MYDIGIBIZPARTNER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6-09T13:10:00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6T07:00:00"/>
    <s v="2026-09-04 15:00:00 | Tanggal pemasangan: 04/09/2026  Jam pemasangan : pagi / siang  Info Tambahan : Hubungi pelanggan dulu sebelum ke lokasi  terima kasih."/>
    <n v="2026"/>
    <n v="9"/>
    <n v="6"/>
    <d v="2026-09-06T00:00:00"/>
    <n v="-0.29166666666424135"/>
    <x v="1"/>
    <x v="11"/>
  </r>
  <r>
    <n v="717"/>
    <n v="1002573459"/>
    <n v="3"/>
    <x v="1"/>
    <n v="5"/>
    <s v="SIDOARJO"/>
    <s v="MOJOKERTO"/>
    <s v="MIP"/>
    <s v="REG"/>
    <s v="AO"/>
    <s v="NEW SALES"/>
    <m/>
    <s v="Completed (PS)"/>
    <s v="RBS-Regional 3"/>
    <d v="2026-09-06T09:05:32"/>
    <d v="2026-09-06T21:03:46"/>
    <n v="69359412"/>
    <m/>
    <n v="152313204573"/>
    <s v="MTS UNGGULAN DARUL FALAH"/>
    <s v="ODP-MIP-FE/27"/>
    <s v="WO063665365"/>
    <m/>
    <m/>
    <m/>
    <n v="112.40224432540801"/>
    <n v="-7.4252288884003903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9-05 08:00:00|jerukmacan RT.14/RW.03 sawo jetis mojokerto|SYSTEM|MYDITA"/>
    <s v="FCC"/>
    <d v="2026-06-09T09:10:20"/>
    <m/>
    <m/>
    <s v="PS"/>
    <s v="MOJOKERTO"/>
    <s v="OCA"/>
    <n v="20260906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6T07:00:00"/>
    <s v="2026-09-05 08:00:00|jerukmacan RT.14/RW.03 sawo jetis mojokerto|SYSTEM|MYDITA"/>
    <n v="2026"/>
    <n v="9"/>
    <n v="6"/>
    <d v="2026-09-06T00:00:00"/>
    <n v="-0.29166666666424135"/>
    <x v="1"/>
    <x v="3"/>
  </r>
  <r>
    <n v="718"/>
    <n v="1002573098"/>
    <n v="3"/>
    <x v="6"/>
    <n v="5"/>
    <s v="MADURA"/>
    <s v="BANGKALAN"/>
    <s v="OMB"/>
    <s v="REG"/>
    <s v="AO"/>
    <s v="NEW SALES"/>
    <m/>
    <s v="Completed (PS)"/>
    <s v="RBS-Regional 3"/>
    <d v="2026-09-05T13:35:55"/>
    <d v="2026-09-05T15:09:38"/>
    <n v="69381300"/>
    <m/>
    <n v="152438208888"/>
    <s v="Toko Jaya samudra"/>
    <s v="ODP-OMB-FB/50"/>
    <s v="WO063625472"/>
    <m/>
    <m/>
    <m/>
    <n v="113.352888340398"/>
    <n v="-7.0588738753773503"/>
    <s v="MD|MYDB-20260831267681|DN00001/MN00572|Toko Jaya samudra|087701444040"/>
    <s v="MYDIGIBIZPARTNER"/>
    <m/>
    <m/>
    <m/>
    <m/>
    <m/>
    <m/>
    <m/>
    <m/>
    <s v="Management Janji"/>
    <s v="2026-09-02 08:00:00 | Nama PIC : Abd majid  No HP : 087701444040  Alt :   M Janji : 02/09/2026  Jam Pasang : 08.00  - 13:00   NoteÃ‚Â :  hubungi terlebih dahulu sebelum ke lokasi, terima kasih."/>
    <s v="FCC"/>
    <d v="2026-05-09T13:39:58"/>
    <m/>
    <m/>
    <s v="PS"/>
    <s v="X"/>
    <s v="NETMONK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08:00:00 | Nama PIC : Abd majid  No HP : 087701444040  Alt :   M Janji : 02/09/2026  Jam Pasang : 08.00  - 13:00   NoteÃ‚Â :  hubungi terlebih dahulu sebelum ke lokasi, terima kasih."/>
    <n v="2026"/>
    <n v="9"/>
    <n v="5"/>
    <d v="2026-09-05T00:00:00"/>
    <n v="-0.29166666666424135"/>
    <x v="1"/>
    <x v="10"/>
  </r>
  <r>
    <n v="719"/>
    <n v="1002573097"/>
    <n v="3"/>
    <x v="7"/>
    <n v="5"/>
    <s v="MATARAM"/>
    <s v="BIMA"/>
    <s v="TET"/>
    <s v="REG"/>
    <s v="AO"/>
    <s v="NEW SALES"/>
    <m/>
    <s v="Completed (PS)"/>
    <s v="RBS-Regional 3"/>
    <d v="2026-09-05T13:35:42"/>
    <d v="2026-09-05T18:12:34"/>
    <n v="69378082"/>
    <m/>
    <n v="172616790347"/>
    <s v="Toko Ana"/>
    <s v="ODP-TET-FAB/105"/>
    <s v="WO063625476"/>
    <m/>
    <m/>
    <m/>
    <n v="118.6974251"/>
    <n v="-8.5158000000000005"/>
    <s v="|MN02085|MYIA-073057733271/POI/Ana Rostiana/081235732864/rafaizanassabil.allam@gmail.com"/>
    <s v="MYDIGIBIZPARTNER"/>
    <m/>
    <m/>
    <m/>
    <m/>
    <m/>
    <m/>
    <m/>
    <m/>
    <s v="Management Janji"/>
    <s v="2026-08-29 04:00:00 | Nama : BU ANA ROSTIANA   No Hp : 081235732864  No Alt :   Tgl Pemasangan : 28 Agustus 2026  Interval : PAGI   Note : Hubungi pelanggan terlebih dahulu"/>
    <s v="FCC"/>
    <d v="2026-05-09T13:39:58"/>
    <m/>
    <m/>
    <s v="PS"/>
    <s v="BIMA BARAT"/>
    <s v="NETMONK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29 04:00:00 | Nama : BU ANA ROSTIANA   No Hp : 081235732864  No Alt :   Tgl Pemasangan : 28 Agustus 2026  Interval : PAGI   Note : Hubungi pelanggan terlebih dahulu"/>
    <n v="2026"/>
    <n v="9"/>
    <n v="5"/>
    <d v="2026-09-05T00:00:00"/>
    <n v="-0.29166666666424135"/>
    <x v="1"/>
    <x v="24"/>
  </r>
  <r>
    <n v="720"/>
    <n v="1002573084"/>
    <n v="3"/>
    <x v="6"/>
    <n v="5"/>
    <s v="MADURA"/>
    <s v="PAMEKASAN"/>
    <s v="SMP"/>
    <s v="REG"/>
    <s v="AO"/>
    <s v="NEW SALES"/>
    <s v="1P INET"/>
    <s v="Completed (PS)"/>
    <s v="RBS-Regional 3"/>
    <d v="2026-09-05T13:26:56"/>
    <d v="2026-09-06T16:08:24"/>
    <n v="69384485"/>
    <m/>
    <n v="152431232558"/>
    <s v="TOKO YATI"/>
    <s v="ODP-SMP-FK/17 FK/D03/17.01"/>
    <s v="WO063624041"/>
    <m/>
    <m/>
    <m/>
    <n v="113.829971998929"/>
    <n v="-7.0804814566325396"/>
    <s v="MD|MYDB-20260905268065|DN00001/MN00806|TOKO YATI|085702827450"/>
    <s v="MYDIGIBIZPARTNER"/>
    <m/>
    <m/>
    <m/>
    <m/>
    <m/>
    <m/>
    <m/>
    <m/>
    <s v="Management Janji"/>
    <s v="2026-09-06 11:00:00 | Nama : BU NURHAYATI No Hp : 085702827450 No Alt :  Tgl Pemasangan : 06 September 2026 Interval : PAGI  Note : Hubungi pelanggan terlebih dahulu"/>
    <s v="FCC"/>
    <d v="2026-05-09T13:39:58"/>
    <d v="2026-09-06T11:00:00"/>
    <m/>
    <s v="PS"/>
    <s v="X"/>
    <s v="NO ADDON"/>
    <n v="20260906"/>
    <s v="Completed"/>
    <s v="HSI Bisnis Promo HUT RI PSB 70% - 50 Mbps"/>
    <s v="INDIBIZ"/>
    <m/>
    <m/>
    <d v="2026-09-06T11:00:00"/>
    <s v="2026-09-06 11:00:00 | Nama : BU NURHAYATI No Hp : 085702827450 No Alt :  Tgl Pemasangan : 06 September 2026 Interval : PAGI  Note : Hubungi pelanggan terlebih dahulu"/>
    <n v="2026"/>
    <n v="9"/>
    <n v="6"/>
    <d v="2026-09-06T00:00:00"/>
    <n v="-0.45833333333575865"/>
    <x v="1"/>
    <x v="10"/>
  </r>
  <r>
    <n v="721"/>
    <n v="1002573087"/>
    <n v="3"/>
    <x v="1"/>
    <n v="5"/>
    <s v="SIDOARJO"/>
    <s v="MOJOKERTO"/>
    <s v="MRT"/>
    <s v="REG"/>
    <s v="AO"/>
    <s v="NEW SALES"/>
    <m/>
    <s v="Completed (PS)"/>
    <s v="RBS-Regional 3"/>
    <d v="2026-09-05T13:30:01"/>
    <d v="2026-09-07T13:07:59"/>
    <n v="69384488"/>
    <m/>
    <n v="152312243235"/>
    <s v="PERUM JASA TIRTA"/>
    <s v="ODP-MRT-FZ/09"/>
    <s v="WO063638956"/>
    <m/>
    <m/>
    <m/>
    <n v="112.4657266"/>
    <n v="-7.445703"/>
    <s v="|MN02271|/PERUM JASA TIRTA/WINBACK HSI B2B + NETMONK (1:1) 150MBPS 761,1RB PSB DISC 70%//llmjkt22@gmail.com/LINDA ROSIANA/85172247241"/>
    <s v="Sales Force DBS"/>
    <m/>
    <m/>
    <m/>
    <m/>
    <m/>
    <m/>
    <m/>
    <m/>
    <s v="Management Janji"/>
    <s v="2026-09-07 08:00:00|Tanggal pemasangan : 6/09/2026 Jam pemasangan : pagi/siang Info Tambahan : Hubungi pelanggan dulu sebelum ke lokasi, terima kasih|40951377|MYDITA"/>
    <s v="FCC"/>
    <d v="2026-05-09T13:39:58"/>
    <d v="2026-09-07T08:00:00"/>
    <m/>
    <s v="PS"/>
    <s v="MOJOKERTO"/>
    <s v="NETMONK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6/09/2026 Jam pemasangan : pagi/siang Info Tambahan : Hubungi pelanggan dulu sebelum ke lokasi, terima kasih|40951377|MYDITA"/>
    <n v="2026"/>
    <n v="9"/>
    <n v="7"/>
    <d v="2026-09-07T00:00:00"/>
    <n v="-0.33333333333575865"/>
    <x v="1"/>
    <x v="3"/>
  </r>
  <r>
    <n v="722"/>
    <n v="1002573165"/>
    <n v="3"/>
    <x v="6"/>
    <n v="5"/>
    <s v="SBY SELATAN"/>
    <s v="MANYAR"/>
    <s v="GBG"/>
    <s v="REG"/>
    <s v="AO"/>
    <s v="NEW SALES"/>
    <m/>
    <s v="Completed (PS)"/>
    <s v="RBS-Regional 3"/>
    <d v="2026-09-05T14:14:59"/>
    <d v="2026-09-05T15:05:19"/>
    <n v="69383708"/>
    <m/>
    <n v="152320246391"/>
    <s v="PT. SURABAYA SUKSES NUSANTARA"/>
    <s v="ODP-MYR-FTH/36"/>
    <s v="WO063628929"/>
    <m/>
    <m/>
    <m/>
    <n v="112.75111800000001"/>
    <n v="-7.2703800000000003"/>
    <s v="|MN02749|MYIA-063440500248/POI/Abdul Aziz/085731916392/abdulazizbjg84@gmail.com"/>
    <s v="Sales Force DBS"/>
    <m/>
    <m/>
    <m/>
    <m/>
    <m/>
    <m/>
    <m/>
    <m/>
    <s v="Management Janji"/>
    <s v="2026-09-05 08:00:00 | Jam pemasangan : 08.00 - 12.00  Waktu pemasangan : 4 September 2026  Info Tabaha : Hubungi pelanggan dulu sebelum ke lokasi  terimakasih "/>
    <s v="FCC"/>
    <d v="2026-05-09T14:25:31"/>
    <m/>
    <m/>
    <s v="PS"/>
    <s v="DARMO GUBENG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5 08:00:00 | Jam pemasangan : 08.00 - 12.00  Waktu pemasangan : 4 September 2026  Info Tabaha : Hubungi pelanggan dulu sebelum ke lokasi  terimakasih "/>
    <n v="2026"/>
    <n v="9"/>
    <n v="5"/>
    <d v="2026-09-05T00:00:00"/>
    <n v="-0.29166666666424135"/>
    <x v="1"/>
    <x v="8"/>
  </r>
  <r>
    <n v="723"/>
    <n v="1002573171"/>
    <n v="3"/>
    <x v="6"/>
    <n v="5"/>
    <s v="SBY UTARA"/>
    <s v="TANDES"/>
    <s v="KLN"/>
    <s v="REG"/>
    <s v="AO"/>
    <s v="NEW SALES"/>
    <m/>
    <s v="Completed (PS)"/>
    <s v="RBS-Regional 3"/>
    <d v="2026-09-05T14:18:04"/>
    <d v="2026-09-05T15:59:25"/>
    <n v="69383489"/>
    <m/>
    <n v="152418251784"/>
    <s v="CV HIKARI SUKSES ABADI"/>
    <s v="ODP-TDS-FCW/01"/>
    <s v="WO063629148"/>
    <m/>
    <m/>
    <m/>
    <n v="112.69264099999999"/>
    <n v="-7.2608030000000001"/>
    <s v="MD|MYDB-20260903267939|DN00001/MN00443|CV HIKARI SUKSES ABADI|081212115088"/>
    <s v="MYDIGIBIZPARTNER"/>
    <m/>
    <m/>
    <m/>
    <m/>
    <m/>
    <m/>
    <m/>
    <m/>
    <s v="Management Janji"/>
    <s v="2026-09-04 15:00:00 | Nama PIC : bapak ricard  No HP :  081212115088  Alt :   M Janji : (JUMAT/4/SEPTEMBER/2026)  jam Pasang : 09:00  Note : hubungi pelanggan jika ingin kelokasi"/>
    <s v="FCC"/>
    <d v="2026-05-09T14:25:31"/>
    <m/>
    <m/>
    <s v="PS"/>
    <s v="KEBALE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4 15:00:00 | Nama PIC : bapak ricard  No HP :  081212115088  Alt :   M Janji : (JUMAT/4/SEPTEMBER/2026)  jam Pasang : 09:00  Note : hubungi pelanggan jika ingin kelokasi"/>
    <n v="2026"/>
    <n v="9"/>
    <n v="5"/>
    <d v="2026-09-05T00:00:00"/>
    <n v="-0.29166666666424135"/>
    <x v="1"/>
    <x v="22"/>
  </r>
  <r>
    <n v="724"/>
    <n v="1002573018"/>
    <n v="3"/>
    <x v="2"/>
    <n v="5"/>
    <s v="KEDIRI"/>
    <s v="NGANJUK"/>
    <s v="KTS"/>
    <s v="REG"/>
    <s v="AO"/>
    <s v="NEW SALES"/>
    <s v="1P INET"/>
    <s v="Completed (PS)"/>
    <s v="RBS-Regional 3"/>
    <d v="2026-09-05T12:29:58"/>
    <d v="2026-09-05T16:37:49"/>
    <n v="69384449"/>
    <m/>
    <n v="152615203566"/>
    <s v="CAFE DAN PANCINGAN"/>
    <s v="ODP-KTS-FJ/66 FJ/D04/66.01"/>
    <s v="WO063615983"/>
    <m/>
    <m/>
    <m/>
    <n v="112.12034102529201"/>
    <n v="-7.6173139958733396"/>
    <s v="MD|MYDB-20260905268050|SC20016/MC20202|CAFE DAN PANCINGAN|085785769876"/>
    <s v="MYDIGIBIZPARTNER"/>
    <m/>
    <m/>
    <m/>
    <m/>
    <m/>
    <m/>
    <m/>
    <m/>
    <s v="Management Janji"/>
    <s v="2026-09-06 13:00:00 | M Janji : (06/09/2026) jam Pasang : 09:00 Note : hubungi pelanggan jika ingin kelokasi "/>
    <s v="FCC"/>
    <d v="2026-05-09T12:39:59"/>
    <d v="2026-09-06T13:00:00"/>
    <m/>
    <s v="PS"/>
    <s v="KERTOSONO"/>
    <s v="OCA"/>
    <n v="20260905"/>
    <s v="Completed"/>
    <s v="HSI Bisnis Bundling OCA Breach Checker Promo H2 2026 PSB 70% - 300 Mbps"/>
    <s v="INDIBIZ"/>
    <m/>
    <m/>
    <d v="2026-09-06T13:00:00"/>
    <s v="2026-09-06 13:00:00 | M Janji : (06/09/2026) jam Pasang : 09:00 Note : hubungi pelanggan jika ingin kelokasi "/>
    <n v="2026"/>
    <n v="9"/>
    <n v="5"/>
    <d v="2026-09-05T00:00:00"/>
    <n v="-1.5416666666642413"/>
    <x v="1"/>
    <x v="25"/>
  </r>
  <r>
    <n v="725"/>
    <n v="1002573026"/>
    <n v="3"/>
    <x v="7"/>
    <n v="5"/>
    <s v="MATARAM"/>
    <s v="LOMBOK BARAT TENGAH"/>
    <s v="PRY"/>
    <s v="REG"/>
    <s v="AO"/>
    <s v="NEW SALES"/>
    <m/>
    <s v="Completed (PS)"/>
    <s v="RBS-Regional 3"/>
    <d v="2026-09-05T12:34:31"/>
    <d v="2026-09-05T15:26:02"/>
    <n v="69383417"/>
    <m/>
    <n v="172603791844"/>
    <s v="toko zulaefi"/>
    <s v="ODP-PYA-FAP/73"/>
    <s v="WO063617034"/>
    <m/>
    <m/>
    <m/>
    <n v="116.39855723076001"/>
    <n v="-8.6922267386471699"/>
    <s v="MD|MYDB-20260903267955|SC00001/MC00222|toko zulaefi|087798443507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5-09T12:39:59"/>
    <m/>
    <m/>
    <s v="PS"/>
    <s v="LOMBOK TENGAH"/>
    <s v="NO ADDON"/>
    <n v="2026090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5T07:00:00"/>
    <s v="2026-09-05 08:00:00 | Tanggal Pemasangan : 05 September 2026  Jam Pemasangan : 08:00 15:00  Info Tambahan : Hubungi pelanggan dulu sebelum ke lokasi terimakasih"/>
    <n v="2026"/>
    <n v="9"/>
    <n v="5"/>
    <d v="2026-09-05T00:00:00"/>
    <n v="-0.29166666666424135"/>
    <x v="1"/>
    <x v="20"/>
  </r>
  <r>
    <n v="726"/>
    <n v="1002572734"/>
    <n v="3"/>
    <x v="7"/>
    <n v="5"/>
    <s v="MATARAM"/>
    <s v="INNER - NUSA TENGGARA"/>
    <s v="SWE"/>
    <s v="REG"/>
    <s v="AO"/>
    <s v="NEW SALES"/>
    <m/>
    <s v="Completed (PS)"/>
    <s v="RBS-Regional 3"/>
    <d v="2026-09-05T07:16:51"/>
    <d v="2026-09-05T11:10:08"/>
    <n v="69379667"/>
    <m/>
    <n v="172605804365"/>
    <s v="Toko Sahwari Ramadan"/>
    <s v="ODP-SWE-FAD/99"/>
    <s v="WO063588908"/>
    <m/>
    <m/>
    <m/>
    <n v="116.16198392"/>
    <n v="-8.5731128339999998"/>
    <s v="MD|MYDB-20260828267414|SC00001/MC00046|Toko Sahwari Ramadan|082329486352"/>
    <s v="MYDIGIBIZPARTNER"/>
    <m/>
    <m/>
    <m/>
    <m/>
    <m/>
    <m/>
    <m/>
    <m/>
    <s v="Management Janji"/>
    <s v="2026-08-31 08:00:00 | Tanggal Pemasangan : 31 Agustus 2026  Jam Pemasangan : 08:00 15:00  Info Tambahan : Hubungi pelanggan dulu sebelum ke lokasi terimakasih"/>
    <s v="FCC"/>
    <d v="2026-05-09T07:25:23"/>
    <m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31 08:00:00 | Tanggal Pemasangan : 31 Agustus 2026  Jam Pemasangan : 08:00 15:00  Info Tambahan : Hubungi pelanggan dulu sebelum ke lokasi terimakasih"/>
    <n v="2026"/>
    <n v="9"/>
    <n v="5"/>
    <d v="2026-09-05T00:00:00"/>
    <n v="-0.29166666666424135"/>
    <x v="1"/>
    <x v="15"/>
  </r>
  <r>
    <n v="727"/>
    <n v="1002573364"/>
    <n v="3"/>
    <x v="2"/>
    <n v="5"/>
    <s v="KEDIRI"/>
    <s v="KEDIRI"/>
    <s v="KDI"/>
    <s v="REG"/>
    <s v="AO"/>
    <s v="NEW SALES"/>
    <s v="1P INET"/>
    <s v="Completed (PS)"/>
    <s v="RBS-Regional 3"/>
    <d v="2026-09-05T17:11:56"/>
    <d v="2026-09-07T14:23:10"/>
    <n v="69384653"/>
    <m/>
    <n v="152610241467"/>
    <s v="NCS (Semampir,Kediri)"/>
    <s v="ODP-KDI-FAK/22 FAK/D03/22.01"/>
    <s v="WO063644608"/>
    <m/>
    <m/>
    <m/>
    <n v="112.0109538"/>
    <n v="-7.8071612999999997"/>
    <s v="MD|MYDB-20260905268088|DN00001/MN01993|NCS (Semampir,Kediri)|082232262062"/>
    <s v="MYDIGIBIZPARTNER"/>
    <m/>
    <m/>
    <m/>
    <m/>
    <m/>
    <m/>
    <m/>
    <m/>
    <s v="Management Janji"/>
    <s v="2026-09-07 08:00:00 | Nama PIC : Ibu Herlin No HP : 082232262062 No Alt : - M Janji :  07 Sept  2026 Jam Pasang : Pagi / Siang Note : hubungi pelanggan jika ingin kelokasi"/>
    <s v="FCC"/>
    <d v="2026-05-09T17:25:19"/>
    <d v="2026-09-07T08:00:00"/>
    <m/>
    <s v="PS"/>
    <s v="X"/>
    <s v="NO ADDON"/>
    <n v="20260907"/>
    <s v="Completed"/>
    <s v="HSI Bisnis Promo HUT RI PSB 70% - 75 Mbps"/>
    <s v="INDIBIZ"/>
    <m/>
    <m/>
    <d v="2026-09-07T08:00:00"/>
    <s v="2026-09-07 08:00:00 | Nama PIC : Ibu Herlin No HP : 082232262062 No Alt : - M Janji :  07 Sept  2026 Jam Pasang : Pagi / Siang Note : hubungi pelanggan jika ingin kelokasi"/>
    <n v="2026"/>
    <n v="9"/>
    <n v="7"/>
    <d v="2026-09-07T00:00:00"/>
    <n v="-0.33333333333575865"/>
    <x v="1"/>
    <x v="12"/>
  </r>
  <r>
    <n v="728"/>
    <n v="1002572737"/>
    <n v="3"/>
    <x v="7"/>
    <n v="5"/>
    <s v="MATARAM"/>
    <s v="SUMBAWA"/>
    <s v="SBW"/>
    <s v="REG"/>
    <s v="AO"/>
    <s v="NEW SALES"/>
    <s v="1P INET"/>
    <s v="Completed (PS)"/>
    <s v="RBS-Regional 3"/>
    <d v="2026-09-05T07:26:56"/>
    <d v="2026-09-07T17:58:42"/>
    <n v="69384266"/>
    <m/>
    <n v="172606792416"/>
    <s v="KOS KOSAN PAK TONI"/>
    <s v="ODP-SBW-FAZ/16 FAZ/D02/16.01"/>
    <s v="WO063589017"/>
    <m/>
    <m/>
    <m/>
    <n v="117.47194889844199"/>
    <n v="-8.4815930117726896"/>
    <s v="|MN02367|MYIA-008587557243/POI/TONI VALKON/08213396582/motengatas@gmail.com"/>
    <s v="MYIB_ASSISTANT"/>
    <m/>
    <m/>
    <m/>
    <m/>
    <m/>
    <m/>
    <m/>
    <m/>
    <s v="Management Janji"/>
    <s v="2026-09-07 08:00:00 | Nama PIC : Toni No HP : 08213396582 Alt : 085333971240 M Janji : 06/08/2026 Jam Pasang : 08.00 - 13:00  NoteÃ‚Â :  hubungi terlebih dahulu sebelum kelokasi"/>
    <s v="FCC"/>
    <d v="2026-05-09T07:39:49"/>
    <d v="2026-09-07T08:00:00"/>
    <m/>
    <s v="PS"/>
    <s v="X"/>
    <s v="NO ADDON"/>
    <n v="20260907"/>
    <s v="Completed"/>
    <s v="HSI Bisnis Promo HUT RI PSB 70% - 75 Mbps"/>
    <s v="INDIBIZ"/>
    <m/>
    <m/>
    <d v="2026-09-07T08:00:00"/>
    <s v="2026-09-07 08:00:00 | Nama PIC : Toni No HP : 08213396582 Alt : 085333971240 M Janji : 06/08/2026 Jam Pasang : 08.00 - 13:00  NoteÃ‚Â :  hubungi terlebih dahulu sebelum kelokasi"/>
    <n v="2026"/>
    <n v="9"/>
    <n v="7"/>
    <d v="2026-09-07T00:00:00"/>
    <n v="-0.33333333333575865"/>
    <x v="1"/>
    <x v="17"/>
  </r>
  <r>
    <n v="729"/>
    <n v="1002573346"/>
    <n v="3"/>
    <x v="7"/>
    <n v="5"/>
    <s v="MATARAM"/>
    <s v="INNER - NUSA TENGGARA"/>
    <s v="MTR"/>
    <s v="REG"/>
    <s v="AO"/>
    <s v="NEW SALES"/>
    <m/>
    <s v="Completed (PS)"/>
    <s v="RBS-Regional 3"/>
    <d v="2026-09-05T16:50:15"/>
    <d v="2026-09-05T20:21:34"/>
    <n v="69377382"/>
    <m/>
    <n v="172601797647"/>
    <s v="PT MODULAR KULINER INDONESIA"/>
    <s v="ODP-MTR-FBG/114"/>
    <s v="WO063643550"/>
    <m/>
    <m/>
    <m/>
    <n v="116.12470204"/>
    <n v="-8.5846549890000006"/>
    <s v="|MN00498|MYIA-021507745288/POI/JULIO PRATAMA PUTRA/081291522934/it.support@ishangry.com"/>
    <s v="MYDIGIBIZPARTNER"/>
    <m/>
    <m/>
    <m/>
    <m/>
    <m/>
    <m/>
    <m/>
    <m/>
    <s v="Management Janji"/>
    <s v="2026-08-30 15:00:00 | Tanggal pemasangan : 28 agust 2026  Jam pemasangan : 13.00  Info Tambahan : Hubungi pelanggan dulu sebelum ke lokasi, terima kasih."/>
    <s v="FCC"/>
    <d v="2026-05-09T16:55:02"/>
    <m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5T07:00:00"/>
    <s v="2026-08-30 15:00:00 | Tanggal pemasangan : 28 agust 2026  Jam pemasangan : 13.00  Info Tambahan : Hubungi pelanggan dulu sebelum ke lokasi, terima kasih."/>
    <n v="2026"/>
    <n v="9"/>
    <n v="5"/>
    <d v="2026-09-05T00:00:00"/>
    <n v="-0.29166666666424135"/>
    <x v="1"/>
    <x v="15"/>
  </r>
  <r>
    <n v="730"/>
    <n v="1002573236"/>
    <n v="3"/>
    <x v="0"/>
    <n v="4"/>
    <s v="SOLO"/>
    <s v="WONOGIRI"/>
    <s v="WNG"/>
    <s v="REG"/>
    <s v="AO"/>
    <s v="NEW SALES"/>
    <s v="1P INET"/>
    <s v="Completed (PS)"/>
    <s v="RBS-Regional 3"/>
    <d v="2026-09-05T15:02:57"/>
    <d v="2026-09-06T20:02:43"/>
    <n v="69384592"/>
    <m/>
    <n v="143554101861"/>
    <s v="ALUZ STICKER ART"/>
    <s v="ODP-WNG-FH/042 FH/D01/042.01"/>
    <s v="WO063632342"/>
    <m/>
    <m/>
    <m/>
    <n v="110.8647577"/>
    <n v="-7.9017236000000004"/>
    <s v="|MN02255|MYIA-099301845506/POI/ARDIAN YULIYATMOKO/08112646896/aluzsticker@gmail.com"/>
    <s v="MYIB_ASSISTANT"/>
    <m/>
    <m/>
    <m/>
    <m/>
    <m/>
    <m/>
    <m/>
    <m/>
    <s v="Management Janji"/>
    <s v="2026-09-06 13:00:00 | Nama : BP ARDIAN YULIATMOKO No Hp : 08112646896 No Alt :  Tgl Pemasangan : 06 September 2026 Interval : PAGI  Note : Hubungi pelanggan terlebih dahulu"/>
    <s v="FCC"/>
    <d v="2026-05-09T15:09:55"/>
    <d v="2026-09-06T13:00:00"/>
    <m/>
    <s v="PS"/>
    <s v="X"/>
    <s v="NO ADDON"/>
    <n v="20260906"/>
    <s v="Completed"/>
    <s v="HSI Bisnis Promo HUT RI PSB 70% - 50 Mbps"/>
    <s v="INDIBIZ"/>
    <m/>
    <m/>
    <d v="2026-09-06T13:00:00"/>
    <s v="2026-09-06 13:00:00 | Nama : BP ARDIAN YULIATMOKO No Hp : 08112646896 No Alt :  Tgl Pemasangan : 06 September 2026 Interval : PAGI  Note : Hubungi pelanggan terlebih dahulu"/>
    <n v="2026"/>
    <n v="9"/>
    <n v="6"/>
    <d v="2026-09-06T00:00:00"/>
    <n v="-0.54166666666424135"/>
    <x v="1"/>
    <x v="0"/>
  </r>
  <r>
    <n v="731"/>
    <n v="1002573205"/>
    <n v="3"/>
    <x v="6"/>
    <n v="5"/>
    <s v="MADURA"/>
    <s v="PAMEKASAN"/>
    <s v="SMP"/>
    <s v="REG"/>
    <s v="AO"/>
    <s v="NEW SALES"/>
    <s v="1P INET"/>
    <s v="Completed (PS)"/>
    <s v="RBS-Regional 3"/>
    <d v="2026-09-05T14:41:56"/>
    <d v="2026-09-06T21:22:42"/>
    <n v="69384569"/>
    <m/>
    <n v="152431232561"/>
    <s v="TOKO KHOIRUL"/>
    <s v="ODP-SMP-FK/89 FK/D05/89.01"/>
    <s v="WO063630596"/>
    <m/>
    <m/>
    <m/>
    <n v="113.829036243259"/>
    <n v="-7.0816992076874596"/>
    <s v="MD|MYDB-20260905268079|DN00001/MN00806|TOKO KHOIRUL|082329851273"/>
    <s v="MYDIGIBIZPARTNER"/>
    <m/>
    <m/>
    <m/>
    <m/>
    <m/>
    <m/>
    <m/>
    <m/>
    <s v="Management Janji"/>
    <s v="2026-09-06 11:00:00 | Tanggal : 6 September 2026 Jam : siang Hubungi pelanggan sebelum ke lokasi "/>
    <s v="FCC"/>
    <d v="2026-05-09T14:54:52"/>
    <d v="2026-09-06T11:00:00"/>
    <m/>
    <s v="PS"/>
    <s v="X"/>
    <s v="NO ADDON"/>
    <n v="20260906"/>
    <s v="Completed"/>
    <s v="HSI Bisnis Promo HUT RI PSB 70% - 50 Mbps"/>
    <s v="INDIBIZ"/>
    <m/>
    <m/>
    <d v="2026-09-06T11:00:00"/>
    <s v="2026-09-06 11:00:00 | Tanggal : 6 September 2026 Jam : siang Hubungi pelanggan sebelum ke lokasi "/>
    <n v="2026"/>
    <n v="9"/>
    <n v="6"/>
    <d v="2026-09-06T00:00:00"/>
    <n v="-0.45833333333575865"/>
    <x v="1"/>
    <x v="10"/>
  </r>
  <r>
    <n v="732"/>
    <n v="1002573200"/>
    <n v="3"/>
    <x v="6"/>
    <n v="5"/>
    <s v="MADURA"/>
    <s v="BANGKALAN"/>
    <s v="KPP"/>
    <s v="REG"/>
    <s v="AO"/>
    <s v="NEW SALES"/>
    <m/>
    <s v="Completed (PS)"/>
    <s v="RBS-Regional 3"/>
    <d v="2026-09-05T14:39:26"/>
    <d v="2026-09-05T18:21:46"/>
    <n v="69381089"/>
    <m/>
    <n v="152437905754"/>
    <s v="yayasan ponpes al arifin"/>
    <s v="ODP-KPP-FH/01"/>
    <s v="WO063630918"/>
    <m/>
    <m/>
    <m/>
    <n v="113.4574049"/>
    <n v="-6.8936051999999997"/>
    <s v="MD|MYDB-20260831267675|DN00001/MN00572|yayasan ponpes al arifin|085704700137"/>
    <s v="MYDIGIBIZPARTNER"/>
    <m/>
    <m/>
    <m/>
    <m/>
    <m/>
    <m/>
    <m/>
    <m/>
    <s v="Management Janji"/>
    <s v="2026-09-02 08:00:00 | Nama : BP MASNOTO  No Hp : 085704700137  No Alt :   Tgl Pemasangan : 01 September 2026  Interval : PAGI   Note : Hubungi pelanggan terlebih dahulu"/>
    <s v="FCC"/>
    <d v="2026-05-09T14:54:52"/>
    <m/>
    <m/>
    <s v="PS"/>
    <s v="X"/>
    <s v="OCA"/>
    <n v="20260905"/>
    <s v="Completed"/>
    <s v="- 11_11446;Biaya PSB HSI EBIS Tunai di Depan ~ 11[150000]  - E25063;E25063 ~ ES25 - Paket Produk OCA AI Lite[0]  - E25063~null~105363;E25063||77||Abodemen 0[0]  - E25063~null~E25063_OCAAILITE;OCAAILITE ~ OCA AI Lite ~ E25063[85000]  - E23015;E23015 ~ ES23"/>
    <s v="INDIBIZ"/>
    <m/>
    <m/>
    <d v="2026-09-05T07:00:00"/>
    <s v="2026-09-02 08:00:00 | Nama : BP MASNOTO  No Hp : 085704700137  No Alt :   Tgl Pemasangan : 01 September 2026  Interval : PAGI   Note : Hubungi pelanggan terlebih dahulu"/>
    <n v="2026"/>
    <n v="9"/>
    <n v="5"/>
    <d v="2026-09-05T00:00:00"/>
    <n v="-0.29166666666424135"/>
    <x v="1"/>
    <x v="10"/>
  </r>
  <r>
    <n v="733"/>
    <n v="1002573212"/>
    <n v="3"/>
    <x v="3"/>
    <n v="4"/>
    <s v="YOGYAKARTA"/>
    <s v="SLEMAN"/>
    <s v="SMN"/>
    <s v="REG"/>
    <s v="AO"/>
    <s v="NEW SALES"/>
    <s v="1P INET"/>
    <s v="Completed (PS)"/>
    <s v="RBS-Regional 3"/>
    <d v="2026-09-05T14:44:56"/>
    <d v="2026-09-07T08:58:30"/>
    <n v="69384588"/>
    <m/>
    <n v="146133133201"/>
    <s v="CV BEAUTYLUX INDONESIA DISTRIBUSI"/>
    <s v="ODP-SMN-FBH/038 FBH/D03/038.01"/>
    <s v="WO063630853"/>
    <m/>
    <m/>
    <m/>
    <n v="110.3628302"/>
    <n v="-7.7047110999999999"/>
    <s v="|MC80075|MYIA-025138676279/POI/WALYADI/081326903002/walyadixw0@gmail.com"/>
    <s v="MYIB_ASSISTANT"/>
    <m/>
    <m/>
    <m/>
    <m/>
    <m/>
    <m/>
    <m/>
    <m/>
    <s v="Management Janji"/>
    <s v="2026-09-07 15:00:00 | Nama Pic : BP WAL No Hp Pic : 081326903002 Jam Pemasangan : 08:00 - 12.00 Tanggal Pemasangan : MINGGU 06 SEPTEMBER 2026 Info Tambahan : Hubungi pelanggan sebelum datang ke lokasi"/>
    <s v="FCC"/>
    <d v="2026-05-09T14:54:52"/>
    <d v="2026-09-07T15:00:00"/>
    <m/>
    <s v="PS"/>
    <s v="X"/>
    <s v="NO ADDON"/>
    <n v="20260907"/>
    <s v="Completed"/>
    <s v="HSI Bisnis PSB 70% - 100 Mbps"/>
    <s v="INDIBIZ"/>
    <m/>
    <m/>
    <d v="2026-09-07T15:00:00"/>
    <s v="2026-09-07 15:00:00 | Nama Pic : BP WAL No Hp Pic : 081326903002 Jam Pemasangan : 08:00 - 12.00 Tanggal Pemasangan : MINGGU 06 SEPTEMBER 2026 Info Tambahan : Hubungi pelanggan sebelum datang ke lokasi"/>
    <n v="2026"/>
    <n v="9"/>
    <n v="7"/>
    <d v="2026-09-07T00:00:00"/>
    <n v="-0.625"/>
    <x v="1"/>
    <x v="0"/>
  </r>
  <r>
    <n v="734"/>
    <n v="1002572934"/>
    <n v="3"/>
    <x v="5"/>
    <n v="4"/>
    <s v="PEKALONGAN"/>
    <s v="PEMALANG"/>
    <s v="RDD"/>
    <s v="REG"/>
    <s v="AO"/>
    <s v="NEW SALES"/>
    <m/>
    <s v="Completed (PS)"/>
    <s v="RBS-Regional 3"/>
    <d v="2026-09-05T11:21:20"/>
    <d v="2026-09-05T17:19:35"/>
    <n v="69358113"/>
    <n v="2846131004"/>
    <n v="142213107437"/>
    <s v="PT GLOBAL JET EXPRESS"/>
    <s v="ODP-RDD-FD/032"/>
    <s v="WO063609575"/>
    <m/>
    <m/>
    <m/>
    <n v="109.239792271163"/>
    <n v="-7.0602171583856999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9-04 13:00:00|https://goo.gl/maps/Mq8EUC1L7D4w3WBR6?g_st=ac|SYSTEM|MYDITA"/>
    <s v="FCC"/>
    <d v="2026-05-09T11:25:10"/>
    <m/>
    <m/>
    <s v="PS"/>
    <s v="RANDUDONGKAL"/>
    <s v="NO ADDON"/>
    <n v="202609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07:00:00"/>
    <s v="2026-09-04 13:00:00|https://goo.gl/maps/Mq8EUC1L7D4w3WBR6?g_st=ac|SYSTEM|MYDITA"/>
    <n v="2026"/>
    <n v="9"/>
    <n v="5"/>
    <d v="2026-09-05T00:00:00"/>
    <n v="-0.29166666666424135"/>
    <x v="1"/>
    <x v="0"/>
  </r>
  <r>
    <n v="735"/>
    <n v="1002572879"/>
    <n v="3"/>
    <x v="7"/>
    <n v="5"/>
    <s v="MATARAM"/>
    <s v="INNER - NUSA TENGGARA"/>
    <s v="MTR"/>
    <s v="REG"/>
    <s v="AO"/>
    <s v="NEW SALES"/>
    <m/>
    <s v="Completed (PS)"/>
    <s v="RBS-Regional 3"/>
    <d v="2026-09-05T10:30:19"/>
    <d v="2026-09-05T13:55:54"/>
    <n v="69382541"/>
    <m/>
    <n v="172601797631"/>
    <s v="SMAN 1 GUNUNGSARI"/>
    <s v="ODP-MTR-FDA/16"/>
    <s v="WO063604013"/>
    <m/>
    <m/>
    <m/>
    <n v="116.098596"/>
    <n v="-8.5390560000000004"/>
    <s v="|MC40311|MYIA-098582734580/POI/Fathul Warid/087761734768/jumahirpengadang@gmail.com"/>
    <s v="MYDIGIBIZPARTNER"/>
    <m/>
    <m/>
    <m/>
    <m/>
    <m/>
    <m/>
    <m/>
    <m/>
    <s v="Management Janji"/>
    <s v="2026-09-04 08:00:00 | Tanggal : 4 September 2026  Jam : pagi   Hubungi pelanggan sebelum ke lokasi   "/>
    <s v="FCC"/>
    <d v="2026-05-09T10:39:57"/>
    <m/>
    <m/>
    <s v="PS"/>
    <s v="X"/>
    <s v="NO ADDON"/>
    <n v="202609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5T07:00:00"/>
    <s v="2026-09-04 08:00:00 | Tanggal : 4 September 2026  Jam : pagi   Hubungi pelanggan sebelum ke lokasi   "/>
    <n v="2026"/>
    <n v="9"/>
    <n v="5"/>
    <d v="2026-09-05T00:00:00"/>
    <n v="-0.29166666666424135"/>
    <x v="1"/>
    <x v="15"/>
  </r>
  <r>
    <n v="736"/>
    <n v="1002573115"/>
    <n v="3"/>
    <x v="6"/>
    <n v="5"/>
    <s v="SBY UTARA"/>
    <s v="GRESIK"/>
    <s v="GSK"/>
    <s v="REG"/>
    <s v="AO"/>
    <s v="NEW SALES"/>
    <s v="1P INET"/>
    <s v="Completed (PS)"/>
    <s v="RBS-Regional 3"/>
    <d v="2026-09-05T13:44:57"/>
    <d v="2026-09-05T22:06:19"/>
    <n v="69384493"/>
    <m/>
    <n v="152421261551"/>
    <s v="mafia kopi"/>
    <s v="ODP-GSK-FW/40 FW/D04/40.01"/>
    <s v="WO063625571"/>
    <m/>
    <m/>
    <m/>
    <n v="112.60233599999999"/>
    <n v="-7.1447532999999996"/>
    <s v="|MN00915|MYIA-016308712495/POI/ash habil karim/081353502887/chabiel2288@gmail.com"/>
    <s v="MYIB_ASSISTANT"/>
    <m/>
    <m/>
    <m/>
    <m/>
    <m/>
    <m/>
    <m/>
    <m/>
    <s v="Management Janji"/>
    <s v="2026-09-12 08:00:00 | Tanggal : 12 September 2026 Jam : pagi  Hubungi pelanggan sebelum ke lokasi "/>
    <s v="FCC"/>
    <d v="2026-05-09T13:55:05"/>
    <d v="2026-09-12T08:00:00"/>
    <m/>
    <s v="PS"/>
    <s v="GRESIK"/>
    <s v="NO ADDON"/>
    <n v="20260905"/>
    <s v="Completed"/>
    <s v="HSI Bisnis Basic Promo HUT RI PSB 70% - 100 Mbps"/>
    <s v="INDIBIZ"/>
    <m/>
    <m/>
    <d v="2026-09-12T08:00:00"/>
    <s v="2026-09-12 08:00:00 | Tanggal : 12 September 2026 Jam : pagi  Hubungi pelanggan sebelum ke lokasi "/>
    <n v="2026"/>
    <n v="9"/>
    <n v="5"/>
    <d v="2026-09-05T00:00:00"/>
    <n v="-7.3333333333357587"/>
    <x v="1"/>
    <x v="23"/>
  </r>
  <r>
    <n v="737"/>
    <n v="1002573114"/>
    <n v="3"/>
    <x v="6"/>
    <n v="5"/>
    <s v="MADURA"/>
    <s v="PAMEKASAN"/>
    <s v="SMP"/>
    <s v="REG"/>
    <s v="AO"/>
    <s v="NEW SALES"/>
    <s v="1P INET"/>
    <s v="Completed (PS)"/>
    <s v="RBS-Regional 3"/>
    <d v="2026-09-05T13:44:57"/>
    <d v="2026-09-06T10:02:12"/>
    <n v="69384495"/>
    <m/>
    <n v="152431232559"/>
    <s v="TOKO RIMA"/>
    <s v="ODP-SMP-FCM/52 FCM/D05/52.01"/>
    <s v="WO063625744"/>
    <m/>
    <m/>
    <m/>
    <n v="113.849696293473"/>
    <n v="-7.0044015979431098"/>
    <s v="MD|MYDB-20260905268069|DN00001/MN00806|TOKO RIMA|082228906123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3:55:05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M Janji : (06/09/2026) jam Pasang : 09:00 Note : hubungi pelanggan jika ingin kelokasi "/>
    <n v="2026"/>
    <n v="9"/>
    <n v="6"/>
    <d v="2026-09-06T00:00:00"/>
    <n v="-0.45833333333575865"/>
    <x v="1"/>
    <x v="10"/>
  </r>
  <r>
    <n v="738"/>
    <n v="1002573111"/>
    <n v="3"/>
    <x v="1"/>
    <n v="5"/>
    <s v="SIDOARJO"/>
    <s v="INNER - JATIM TIMUR"/>
    <s v="GDA"/>
    <s v="REG"/>
    <s v="AO"/>
    <s v="NEW SALES"/>
    <s v="1P INET"/>
    <s v="Completed (PS)"/>
    <s v="RBS-Regional 3"/>
    <d v="2026-09-05T13:44:56"/>
    <d v="2026-09-07T12:56:17"/>
    <n v="69384494"/>
    <m/>
    <n v="152317261811"/>
    <s v="PT PANDU AKSARA NAWASENA"/>
    <s v="ODP-GDA-FAN/24 FAN/D02/24.01"/>
    <s v="WO063625647"/>
    <m/>
    <m/>
    <m/>
    <n v="112.7461734"/>
    <n v="-7.3990150000000003"/>
    <s v="MD|MYDB-20260905268049|DN00001/MN02094|PT PANDU AKSARA NAWASENA|081515982030"/>
    <s v="MYDIGIBIZPARTNER"/>
    <m/>
    <m/>
    <m/>
    <m/>
    <m/>
    <m/>
    <m/>
    <m/>
    <s v="Management Janji"/>
    <s v="2026-09-07 11:00:00 | Nama Pic : bp abdul  No Hp Pic : 081515982030 No alt : - Jam Pemasangan : pagi  Tanggal Pemasangan : 7 September 2026"/>
    <s v="FCC"/>
    <d v="2026-05-09T13:55:05"/>
    <d v="2026-09-07T11:00:00"/>
    <m/>
    <s v="PS"/>
    <s v="GEDANGAN"/>
    <s v="OCA"/>
    <n v="20260907"/>
    <s v="Completed"/>
    <s v="HSI Bisnis Bundling OCA Breach Checker Promo H2 2026 PSB 70% - 100 Mbps"/>
    <s v="INDIBIZ"/>
    <m/>
    <m/>
    <d v="2026-09-07T11:00:00"/>
    <s v="2026-09-07 11:00:00 | Nama Pic : bp abdul  No Hp Pic : 081515982030 No alt : - Jam Pemasangan : pagi  Tanggal Pemasangan : 7 September 2026"/>
    <n v="2026"/>
    <n v="9"/>
    <n v="7"/>
    <d v="2026-09-07T00:00:00"/>
    <n v="-0.45833333333575865"/>
    <x v="1"/>
    <x v="1"/>
  </r>
  <r>
    <n v="739"/>
    <n v="1002572933"/>
    <n v="3"/>
    <x v="3"/>
    <n v="4"/>
    <s v="YOGYAKARTA"/>
    <s v="INNER - YOGYA JATENG SELATAN"/>
    <s v="KGD"/>
    <s v="REG"/>
    <s v="AO"/>
    <s v="NEW SALES"/>
    <m/>
    <s v="Completed (PS)"/>
    <s v="RBS-Regional 3"/>
    <d v="2026-09-05T11:19:48"/>
    <d v="2026-09-05T12:50:39"/>
    <n v="69382743"/>
    <m/>
    <n v="143132123736"/>
    <s v="PT. Bangkit Lakuliner Indonesia Banguntapan Yogyakarta 3"/>
    <s v="ODP-KGD-FAQ/170"/>
    <s v="WO063609334"/>
    <m/>
    <m/>
    <m/>
    <n v="110.411166203704"/>
    <n v="-7.7983290380688697"/>
    <s v="|MN02235|MYIA-028541802075/POI/Muhamad Arif Nurdin/085283300362/arif.nurdin@seindonesia.co.id"/>
    <s v="Sales Profesional"/>
    <m/>
    <m/>
    <m/>
    <m/>
    <m/>
    <m/>
    <m/>
    <m/>
    <s v="Management Janji"/>
    <s v="2026-09-05 10:00:00 | Nama PIC : PT. Bangkit Lakuliner Indonesia Banguntapan Yogyakarta 3  No HP :  085283300362  Alt :   M Janji : (JUMAT/4/SEPTEMBER/2026)  jam Pasang : 09:00  Note : hubungi pelanggan jika ingin kelokasi"/>
    <s v="FCC"/>
    <d v="2026-05-09T11:25:10"/>
    <m/>
    <m/>
    <s v="PS"/>
    <s v="KOTAGEDE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5T07:00:00"/>
    <s v="2026-09-05 10:00:00 | Nama PIC : PT. Bangkit Lakuliner Indonesia Banguntapan Yogyakarta 3  No HP :  085283300362  Alt :   M Janji : (JUMAT/4/SEPTEMBER/2026)  jam Pasang : 09:00  Note : hubungi pelanggan jika ingin kelokasi"/>
    <n v="2026"/>
    <n v="9"/>
    <n v="5"/>
    <d v="2026-09-05T00:00:00"/>
    <n v="-0.29166666666424135"/>
    <x v="1"/>
    <x v="0"/>
  </r>
  <r>
    <n v="740"/>
    <n v="1002572925"/>
    <n v="3"/>
    <x v="0"/>
    <n v="4"/>
    <s v="SOLO"/>
    <s v="SRAGEN"/>
    <s v="KAR"/>
    <s v="REG"/>
    <s v="AO"/>
    <s v="NEW SALES"/>
    <m/>
    <s v="Completed (PS)"/>
    <s v="RBS-Regional 3"/>
    <d v="2026-09-05T11:14:31"/>
    <d v="2026-09-05T14:24:29"/>
    <n v="69383380"/>
    <m/>
    <n v="142567104939"/>
    <s v="CV. Hanksky Global Teknologi"/>
    <s v="ODP-KAR-FQ/007"/>
    <s v="WO063608713"/>
    <m/>
    <m/>
    <m/>
    <n v="110.95914166999999"/>
    <n v="-7.584376453"/>
    <s v="|MN00396|MYIA-029014519122/POI/Ary Harwinanto/085740030078/ary.harwinanto@gmail.com"/>
    <s v="Amex"/>
    <m/>
    <m/>
    <m/>
    <m/>
    <m/>
    <m/>
    <m/>
    <m/>
    <s v="Management Janji"/>
    <s v="2026-09-04 13:00:00 | Jam pemasangan : 12.00  Info Tambahan : Hubungi pelanggan dulu sebelum ke lokasi  terimakasih   "/>
    <s v="FCC"/>
    <d v="2026-05-09T11:25:10"/>
    <m/>
    <m/>
    <s v="PS"/>
    <s v="KARANGANYAR SOLO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07:00:00"/>
    <s v="2026-09-04 13:00:00 | Jam pemasangan : 12.00  Info Tambahan : Hubungi pelanggan dulu sebelum ke lokasi  terimakasih   "/>
    <n v="2026"/>
    <n v="9"/>
    <n v="5"/>
    <d v="2026-09-05T00:00:00"/>
    <n v="-0.29166666666424135"/>
    <x v="1"/>
    <x v="0"/>
  </r>
  <r>
    <n v="741"/>
    <n v="1002572917"/>
    <n v="3"/>
    <x v="2"/>
    <n v="5"/>
    <s v="MADIUN"/>
    <s v="MADIUN"/>
    <s v="CRB"/>
    <s v="REG"/>
    <s v="AO"/>
    <s v="NEW SALES"/>
    <s v="1P INET"/>
    <s v="Completed (PS)"/>
    <s v="RBS-Regional 3"/>
    <d v="2026-09-05T11:02:57"/>
    <d v="2026-09-07T14:12:11"/>
    <n v="69384388"/>
    <m/>
    <n v="152632207025"/>
    <s v="CV. SAVEERO KARYA (Caruban)"/>
    <s v="ODP-CRB-FD/75"/>
    <s v="WO063606722"/>
    <m/>
    <m/>
    <m/>
    <n v="111.661289"/>
    <n v="-7.5487419999999998"/>
    <s v="|MN02760|MYIA-030303508815/POI/Bagas/085178154884/cvsaveerokaryapusat@gmail.com"/>
    <s v="MYIB_ASSISTANT"/>
    <m/>
    <m/>
    <m/>
    <m/>
    <m/>
    <m/>
    <m/>
    <m/>
    <s v="Management Janji"/>
    <s v="2026-09-07 15:00:00 | Tanggal pemasangan : 06 SEPTEMBER JULI 2026 Jam pemasangan : pagi/siang Info Tambahan : Hubungi pelanggan dulu sebelum ke lokasi terima kasih"/>
    <s v="FCC"/>
    <d v="2026-05-09T11:10:01"/>
    <d v="2026-09-07T15:00:00"/>
    <m/>
    <s v="PS"/>
    <s v="CARUBAN"/>
    <s v="NO ADDON"/>
    <n v="20260907"/>
    <s v="Completed"/>
    <s v="HSI Bisnis Promo HUT RI PSB 70% - 150 Mbps"/>
    <s v="INDIBIZ"/>
    <m/>
    <m/>
    <d v="2026-09-07T15:00:00"/>
    <s v="2026-09-07 15:00:00 | Tanggal pemasangan : 06 SEPTEMBER JULI 2026 Jam pemasangan : pagi/siang Info Tambahan : Hubungi pelanggan dulu sebelum ke lokasi terima kasih"/>
    <n v="2026"/>
    <n v="9"/>
    <n v="7"/>
    <d v="2026-09-07T00:00:00"/>
    <n v="-0.625"/>
    <x v="1"/>
    <x v="16"/>
  </r>
  <r>
    <n v="742"/>
    <n v="1002572924"/>
    <n v="3"/>
    <x v="7"/>
    <n v="5"/>
    <s v="MATARAM"/>
    <s v="INNER - NUSA TENGGARA"/>
    <s v="MTR"/>
    <s v="REG"/>
    <s v="AO"/>
    <s v="NEW SALES"/>
    <s v="1P INET"/>
    <s v="Completed (PS)"/>
    <s v="RBS-Regional 3"/>
    <d v="2026-09-05T11:08:56"/>
    <d v="2026-09-09T23:58:12"/>
    <n v="69384390"/>
    <m/>
    <n v="172601796096"/>
    <s v="Warung huda"/>
    <s v="ODP-MTR-FDA/121 FDA/D05/121.01"/>
    <s v="WO063607271"/>
    <m/>
    <m/>
    <m/>
    <n v="116.105946"/>
    <n v="-8.5353399999999997"/>
    <s v="|MC40234|MYIA-053678759783/POI/nazriel huda/087818854662/kenarisenja07@gmail.com"/>
    <s v="MYIB_ASSISTANT"/>
    <m/>
    <m/>
    <m/>
    <m/>
    <m/>
    <m/>
    <m/>
    <m/>
    <s v="Management Janji"/>
    <s v="2026-09-07 13:00:00 | M Janji : 07/09/2026 Jam Pasang : 08.00  - 13:00  NoteÃ‚Â :  hubungi terlebih dahulu sebelum ke lokasi, terima kasih."/>
    <s v="FCC"/>
    <d v="2026-05-09T11:10:01"/>
    <d v="2026-09-07T13:00:00"/>
    <m/>
    <s v="PS"/>
    <s v="X"/>
    <s v="NO ADDON"/>
    <n v="20260909"/>
    <s v="Completed"/>
    <s v="HSI Bisnis Khusus Winback PSB 70% - 75 Mbps"/>
    <s v="INDIBIZ"/>
    <m/>
    <m/>
    <d v="2026-09-07T13:00:00"/>
    <s v="2026-09-07 13:00:00 | M Janji : 07/09/2026 Jam Pasang : 08.00  - 13:00  NoteÃ‚Â :  hubungi terlebih dahulu sebelum ke lokasi, terima kasih."/>
    <n v="2026"/>
    <n v="9"/>
    <n v="9"/>
    <d v="2026-09-09T00:00:00"/>
    <n v="1.4583333333357587"/>
    <x v="2"/>
    <x v="15"/>
  </r>
  <r>
    <n v="743"/>
    <n v="1002572784"/>
    <n v="3"/>
    <x v="4"/>
    <n v="5"/>
    <s v="SINGARJA"/>
    <s v="KLUNGKUNG"/>
    <s v="SMA"/>
    <s v="REG"/>
    <s v="AO"/>
    <s v="NEW SALES"/>
    <m/>
    <s v="Completed (PS)"/>
    <s v="RBS-Regional 3"/>
    <d v="2026-09-05T08:51:10"/>
    <d v="2026-09-05T21:01:00"/>
    <n v="69380198"/>
    <n v="3665512034"/>
    <n v="172428816080"/>
    <s v="PT. NUSA REJEKI PROPERTI"/>
    <s v="ODP-SMA-FZ/04"/>
    <s v="WO063596292"/>
    <m/>
    <m/>
    <m/>
    <n v="115.44786499999999"/>
    <n v="-8.6711130000000001"/>
    <s v="|MN02545|/PIC KOMANG SATYA MAHA PUTRA/085156403075-081999579238/ulubeachclubhotel@gmail.com"/>
    <s v="Sales Force DBS"/>
    <m/>
    <m/>
    <m/>
    <m/>
    <m/>
    <m/>
    <m/>
    <m/>
    <s v="Management Janji"/>
    <s v="2026-09-01 15:00:00|Nama Pic : bu rema   No Hp Pic : 081999579238  No alt : -  Jam Pemasangan : pagi   Tanggal Pemasangan : 1 September 2026|40951375|MYDITA"/>
    <s v="FCC"/>
    <d v="2026-05-09T08:55:00"/>
    <m/>
    <m/>
    <s v="PS"/>
    <s v="SEMARAPURA"/>
    <s v="NO ADDON"/>
    <n v="20260905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05T07:00:00"/>
    <s v="2026-09-01 15:00:00|Nama Pic : bu rema   No Hp Pic : 081999579238  No alt : -  Jam Pemasangan : pagi   Tanggal Pemasangan : 1 September 2026|40951375|MYDITA"/>
    <n v="2026"/>
    <n v="9"/>
    <n v="5"/>
    <d v="2026-09-05T00:00:00"/>
    <n v="-0.29166666666424135"/>
    <x v="1"/>
    <x v="6"/>
  </r>
  <r>
    <n v="744"/>
    <n v="1002572781"/>
    <n v="3"/>
    <x v="6"/>
    <n v="5"/>
    <s v="SBY SELATAN"/>
    <s v="MANYAR"/>
    <s v="GBG"/>
    <s v="REG"/>
    <s v="AO"/>
    <s v="NEW SALES"/>
    <m/>
    <s v="Completed (PS)"/>
    <s v="RBS-Regional 2"/>
    <d v="2026-09-05T08:51:11"/>
    <d v="2026-09-06T21:03:46"/>
    <n v="69384314"/>
    <n v="3135936071"/>
    <n v="152320246389"/>
    <s v="DEPOT AIR MINUM BIRU BARATA JAYA"/>
    <s v="ODP-MYR-FBP/19"/>
    <s v="WO063625809"/>
    <m/>
    <m/>
    <m/>
    <n v="112.7489564"/>
    <n v="-7.2725255000000004"/>
    <s v="|MN00062|/ DEPOT AIR MINUM BIRU BARATA JAYA/Feni Justiani Tjahjono/082257418756 ALT 085748807807 /sby.own@airminumbiru.com/bisnis basic 1:2 2P INET + TLP 50 mb 360rb sblm ppn   Psb 150rb sblm ppn /-7.2989548,112.7576412"/>
    <s v="Sales Force"/>
    <m/>
    <m/>
    <m/>
    <m/>
    <m/>
    <m/>
    <m/>
    <m/>
    <s v="Management Janji"/>
    <s v="2026-09-06 11:00:00|Jam pemasangan : 08.00 - 12.00 Waktu pemasangan : 4 September 2026 Info Tabaha : Hubungi pelanggan dulu sebelum ke lokasi terimakasih |40951381|MYDITA"/>
    <s v="FCC"/>
    <d v="2026-05-09T08:55:00"/>
    <d v="2026-09-06T11:00:00"/>
    <m/>
    <s v="PS"/>
    <s v="DARMO GUBENG"/>
    <s v="NO ADDON"/>
    <n v="2026090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6T11:00:00"/>
    <s v="2026-09-06 11:00:00|Jam pemasangan : 08.00 - 12.00 Waktu pemasangan : 4 September 2026 Info Tabaha : Hubungi pelanggan dulu sebelum ke lokasi terimakasih |40951381|MYDITA"/>
    <n v="2026"/>
    <n v="9"/>
    <n v="6"/>
    <d v="2026-09-06T00:00:00"/>
    <n v="-0.45833333333575865"/>
    <x v="1"/>
    <x v="8"/>
  </r>
  <r>
    <n v="745"/>
    <n v="1002572774"/>
    <n v="3"/>
    <x v="6"/>
    <n v="5"/>
    <s v="MADURA"/>
    <s v="PAMEKASAN"/>
    <s v="PME"/>
    <s v="REG"/>
    <s v="AO"/>
    <s v="NEW SALES"/>
    <m/>
    <s v="Completed (PS)"/>
    <s v="RBS-Regional 3"/>
    <d v="2026-09-05T08:45:42"/>
    <d v="2026-09-05T17:26:16"/>
    <n v="69384307"/>
    <m/>
    <n v="152426928006"/>
    <s v="Toko Usaha Baru"/>
    <s v="ODP-PME-FAG/08"/>
    <s v="WO063611924"/>
    <m/>
    <m/>
    <m/>
    <n v="113.5322245"/>
    <n v="-7.1741431000000002"/>
    <s v="|MN00572|/Toko Usaha Baru/085927421639/Kusmawati112@gmail.com/HSI Bisnis + Netmonk Promo 2026 150 Mbps (Rp 676.100) PSB 150.000/Kusmawati/-7.174121,113.532151"/>
    <s v="Sales Force DBS"/>
    <m/>
    <m/>
    <m/>
    <m/>
    <m/>
    <m/>
    <m/>
    <m/>
    <s v="Management Janji"/>
    <s v="2026-09-06 08:00:00|Jam pemasangan : 08.00 - 12.00 Waktu pemasangan : 4 September 2026 Info Tabaha : Hubungi pelanggan dulu sebelum ke lokasi terimakasih |40951381|MYDITA"/>
    <s v="FCC"/>
    <d v="2026-05-09T08:55:00"/>
    <d v="2026-09-06T08:00:00"/>
    <m/>
    <s v="PS"/>
    <s v="PAMEKASAN"/>
    <s v="NETMONK"/>
    <n v="202609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6T08:00:00"/>
    <s v="2026-09-06 08:00:00|Jam pemasangan : 08.00 - 12.00 Waktu pemasangan : 4 September 2026 Info Tabaha : Hubungi pelanggan dulu sebelum ke lokasi terimakasih |40951381|MYDITA"/>
    <n v="2026"/>
    <n v="9"/>
    <n v="5"/>
    <d v="2026-09-05T00:00:00"/>
    <n v="-1.3333333333357587"/>
    <x v="1"/>
    <x v="10"/>
  </r>
  <r>
    <n v="746"/>
    <n v="1002572940"/>
    <n v="3"/>
    <x v="1"/>
    <n v="5"/>
    <s v="SIDOARJO"/>
    <s v="INNER - JATIM TIMUR"/>
    <s v="SDA"/>
    <s v="REG"/>
    <s v="AO"/>
    <s v="NEW SALES"/>
    <s v="1P INET"/>
    <s v="Completed (PS)"/>
    <s v="RBS-Regional 3"/>
    <d v="2026-09-05T11:26:57"/>
    <d v="2026-09-07T12:24:03"/>
    <n v="69384408"/>
    <m/>
    <n v="152316231936"/>
    <s v="CV. SAVEERO KARYA (Teuku Umar Sidoarjo)"/>
    <s v="ODP-SDA-FHE/05 FHE/D02/05.01"/>
    <s v="WO063609417"/>
    <m/>
    <m/>
    <m/>
    <n v="112.715603"/>
    <n v="-7.4504859999999997"/>
    <s v="|MN02760|MYIA-082984357625/POI/Bagas/085178154884/cvsaveerokaryapusat@gmail.com"/>
    <s v="MYIB_ASSISTANT"/>
    <m/>
    <m/>
    <m/>
    <m/>
    <m/>
    <m/>
    <m/>
    <m/>
    <s v="Management Janji"/>
    <s v="2026-09-06 11:00:00 | Nama : BU RINA (ADMIN) No Hp : 085178154884 No Alt :  Tgl Pemasangan : 06 September 2026 Interval : SIANG Note : Hubungi pelanggan terlebih dahulu"/>
    <s v="FCC"/>
    <d v="2026-05-09T11:39:58"/>
    <d v="2026-09-06T11:00:00"/>
    <m/>
    <s v="PS"/>
    <s v="SIDOARJO"/>
    <s v="NO ADDON"/>
    <n v="20260907"/>
    <s v="Completed"/>
    <s v="HSI Bisnis Promo HUT RI PSB 70% - 150 Mbps"/>
    <s v="INDIBIZ"/>
    <m/>
    <m/>
    <d v="2026-09-06T11:00:00"/>
    <s v="2026-09-06 11:00:00 | Nama : BU RINA (ADMIN) No Hp : 085178154884 No Alt :  Tgl Pemasangan : 06 September 2026 Interval : SIANG Note : Hubungi pelanggan terlebih dahulu"/>
    <n v="2026"/>
    <n v="9"/>
    <n v="7"/>
    <d v="2026-09-07T00:00:00"/>
    <n v="0.54166666666424135"/>
    <x v="1"/>
    <x v="1"/>
  </r>
  <r>
    <n v="747"/>
    <n v="1002572946"/>
    <n v="3"/>
    <x v="2"/>
    <n v="5"/>
    <s v="KEDIRI"/>
    <s v="TULUNGAGUNG"/>
    <s v="CAT"/>
    <s v="REG"/>
    <s v="AO"/>
    <s v="NEW SALES"/>
    <m/>
    <s v="Completed (PS)"/>
    <s v="RBS-Regional 3"/>
    <d v="2026-09-05T11:29:12"/>
    <d v="2026-09-05T20:22:44"/>
    <n v="69368920"/>
    <m/>
    <n v="152622209379"/>
    <s v="LPK langgeng Cipta Makmur Tulungagung"/>
    <s v="ODP-CAT-FC/41"/>
    <s v="WO063610518"/>
    <m/>
    <m/>
    <m/>
    <n v="111.7630050348"/>
    <n v="-8.1716943769274302"/>
    <s v="|MN00458|MYIA-018377346447/POI/Yovita Mudji rahayu/+6281210127271/langgengciptamakmur01@gmail.com"/>
    <s v="Sales Force DBS"/>
    <m/>
    <m/>
    <m/>
    <m/>
    <m/>
    <m/>
    <m/>
    <m/>
    <s v="Management Janji"/>
    <s v="2026-09-03 15:00:00|Jln Raya Bandung Prigi RT 04 RW 01, Mbulak Bantengan |SYSTEM|MYDITA"/>
    <s v="FCC"/>
    <d v="2026-05-09T11:39:58"/>
    <m/>
    <m/>
    <s v="PS"/>
    <s v="TULUNGAGUNG"/>
    <s v="NO ADDON"/>
    <n v="202609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07:00:00"/>
    <s v="2026-09-03 15:00:00|Jln Raya Bandung Prigi RT 04 RW 01, Mbulak Bantengan |SYSTEM|MYDITA"/>
    <n v="2026"/>
    <n v="9"/>
    <n v="5"/>
    <d v="2026-09-05T00:00:00"/>
    <n v="-0.29166666666424135"/>
    <x v="1"/>
    <x v="21"/>
  </r>
  <r>
    <n v="748"/>
    <n v="1002573313"/>
    <n v="3"/>
    <x v="7"/>
    <n v="5"/>
    <s v="MATARAM"/>
    <s v="LOMBOK BARAT TENGAH"/>
    <s v="GER"/>
    <s v="REG"/>
    <s v="AO"/>
    <s v="NEW SALES"/>
    <m/>
    <s v="Completed (PS)"/>
    <s v="RBS-Regional 3"/>
    <d v="2026-09-05T16:11:04"/>
    <d v="2026-09-05T17:29:56"/>
    <n v="69381193"/>
    <m/>
    <n v="172602203032"/>
    <s v="Rumah konveksi"/>
    <s v="ODP-GER-FAH/35"/>
    <s v="WO063640853"/>
    <m/>
    <m/>
    <m/>
    <n v="116.14947398"/>
    <n v="-8.6809139829999999"/>
    <s v="|MC40234|MYIA-046514562748/POI/musleh/081959693118/ammrilahh@gmail.com"/>
    <s v="MYDIGIBIZPARTNER"/>
    <m/>
    <m/>
    <m/>
    <m/>
    <m/>
    <m/>
    <m/>
    <m/>
    <s v="Management Janji"/>
    <s v="2026-09-04 13:00:00 | Tanggal pemasangan: 04/09/2026  Jam pemasangan : pagi / siang  Info Tambahan : Hubungi pelanggan dulu sebelum ke lokasi  terima kasih.  "/>
    <s v="FCC"/>
    <d v="2026-05-09T16:25:43"/>
    <m/>
    <m/>
    <s v="PS"/>
    <s v="LOMBOK TENGAH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4 13:00:00 | Tanggal pemasangan: 04/09/2026  Jam pemasangan : pagi / siang  Info Tambahan : Hubungi pelanggan dulu sebelum ke lokasi  terima kasih.  "/>
    <n v="2026"/>
    <n v="9"/>
    <n v="5"/>
    <d v="2026-09-05T00:00:00"/>
    <n v="-0.29166666666424135"/>
    <x v="1"/>
    <x v="20"/>
  </r>
  <r>
    <n v="749"/>
    <n v="1002572970"/>
    <n v="3"/>
    <x v="1"/>
    <n v="5"/>
    <s v="SIDOARJO"/>
    <s v="INNER - JATIM TIMUR"/>
    <s v="SDA"/>
    <s v="REG"/>
    <s v="AO"/>
    <s v="NEW SALES"/>
    <s v="1P INET"/>
    <s v="Completed (PS)"/>
    <s v="RBS-Regional 3"/>
    <d v="2026-09-05T11:50:57"/>
    <d v="2026-09-05T22:03:39"/>
    <n v="69384404"/>
    <m/>
    <n v="152316231937"/>
    <s v="DELTRAS STORE"/>
    <s v="ODP-SDA-FAQ/04 FAQ/D01/05.04"/>
    <s v="WO063611999"/>
    <m/>
    <m/>
    <m/>
    <n v="112.70555922514799"/>
    <n v="-7.4475394274434104"/>
    <s v="MD|MYDB-20260905268060|DN00001/MN00501|DELTRAS STORE|0811663331"/>
    <s v="MYDIGIBIZPARTNER"/>
    <m/>
    <m/>
    <m/>
    <m/>
    <m/>
    <m/>
    <m/>
    <m/>
    <s v="Management Janji"/>
    <s v="2026-09-07 08:00:00 | Tanggal : 7 September 2026 Jam : pagi  Hubungi pelanggan sebelum ke lokasi "/>
    <s v="FCC"/>
    <d v="2026-05-09T11:54:55"/>
    <d v="2026-09-07T08:00:00"/>
    <m/>
    <s v="PS"/>
    <s v="SIDOARJO"/>
    <s v="NO ADDON"/>
    <n v="20260905"/>
    <s v="Completed"/>
    <s v="HSI Bisnis Promo HUT RI PSB 70% - 100 Mbps"/>
    <s v="INDIBIZ"/>
    <m/>
    <m/>
    <d v="2026-09-07T08:00:00"/>
    <s v="2026-09-07 08:00:00 | Tanggal : 7 September 2026 Jam : pagi  Hubungi pelanggan sebelum ke lokasi "/>
    <n v="2026"/>
    <n v="9"/>
    <n v="5"/>
    <d v="2026-09-05T00:00:00"/>
    <n v="-2.3333333333357587"/>
    <x v="1"/>
    <x v="1"/>
  </r>
  <r>
    <n v="750"/>
    <n v="1002572964"/>
    <n v="3"/>
    <x v="3"/>
    <n v="4"/>
    <s v="MAGELANG"/>
    <s v="WONOSOBO"/>
    <s v="WOS"/>
    <s v="REG"/>
    <s v="AO"/>
    <s v="NEW SALES"/>
    <m/>
    <s v="Completed (PS)"/>
    <s v="RBS-Regional 3"/>
    <d v="2026-09-05T11:47:04"/>
    <d v="2026-09-05T13:07:21"/>
    <n v="69382428"/>
    <m/>
    <n v="141373127591"/>
    <s v="TB. ADIT JAYA"/>
    <s v="ODP-WOS-FP/015"/>
    <s v="WO063612245"/>
    <m/>
    <m/>
    <m/>
    <n v="109.93605700000001"/>
    <n v="-7.4980890000000002"/>
    <s v="|MC80016|MYIA-001477543483/POI/UD ADIT JAYA/085181925626/sandollo1234@gmail.com"/>
    <s v="Sales Profesional"/>
    <m/>
    <m/>
    <m/>
    <m/>
    <m/>
    <m/>
    <m/>
    <m/>
    <s v="Management Janji"/>
    <s v="2026-09-03 13:00:00 | M Janji : 03 September 2026  Jam Pasang : pagi  Note : hubungi pelanggan jika ingin kelokasi  "/>
    <s v="FCC"/>
    <d v="2026-05-09T11:54:55"/>
    <m/>
    <m/>
    <s v="PS"/>
    <s v="X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07:00:00"/>
    <s v="2026-09-03 13:00:00 | M Janji : 03 September 2026  Jam Pasang : pagi  Note : hubungi pelanggan jika ingin kelokasi  "/>
    <n v="2026"/>
    <n v="9"/>
    <n v="5"/>
    <d v="2026-09-05T00:00:00"/>
    <n v="-0.29166666666424135"/>
    <x v="1"/>
    <x v="0"/>
  </r>
  <r>
    <n v="751"/>
    <n v="1002573183"/>
    <n v="3"/>
    <x v="6"/>
    <n v="5"/>
    <s v="MADURA"/>
    <s v="PAMEKASAN"/>
    <s v="SMP"/>
    <s v="REG"/>
    <s v="AO"/>
    <s v="NEW SALES"/>
    <s v="1P INET"/>
    <s v="Completed (PS)"/>
    <s v="RBS-Regional 3"/>
    <d v="2026-09-05T14:29:56"/>
    <d v="2026-09-06T15:33:00"/>
    <n v="69384558"/>
    <m/>
    <n v="152431232560"/>
    <s v="TOKO MULYA"/>
    <s v="ODP-SMP-FJ/57 FJ/D01/57.01"/>
    <s v="WO063629581"/>
    <m/>
    <m/>
    <m/>
    <n v="113.82769245654301"/>
    <n v="-6.9894821076706597"/>
    <s v="MD|MYDB-20260905268074|DN00001/MN00806|TOKO MULYA|085702827466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4:39:59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M Janji : (06/09/2026) jam Pasang : 09:00 Note : hubungi pelanggan jika ingin kelokasi "/>
    <n v="2026"/>
    <n v="9"/>
    <n v="6"/>
    <d v="2026-09-06T00:00:00"/>
    <n v="-0.45833333333575865"/>
    <x v="1"/>
    <x v="10"/>
  </r>
  <r>
    <n v="752"/>
    <n v="1002573185"/>
    <n v="3"/>
    <x v="3"/>
    <n v="4"/>
    <s v="PURWOKERTO"/>
    <s v="BANJARNEGARA"/>
    <s v="KLP"/>
    <s v="REG"/>
    <s v="AO"/>
    <s v="NEW SALES"/>
    <s v="1P INET"/>
    <s v="Completed (PS)"/>
    <s v="RBS-Regional 3"/>
    <d v="2026-09-05T14:29:56"/>
    <d v="2026-09-06T12:02:53"/>
    <n v="69384557"/>
    <m/>
    <n v="143395106896"/>
    <s v="Toko dodi Glempang"/>
    <s v="ODP-KLP-FH/002"/>
    <s v="WO063629505"/>
    <m/>
    <m/>
    <m/>
    <n v="109.477571"/>
    <n v="-7.4778260000000003"/>
    <s v="|MC00213|MYIA-007276890235/POI/RIMA SRI WANYUNINGSIH/085155349441/miftakhulhidayat336699@gmail.com"/>
    <s v="MYIB_ASSISTANT"/>
    <m/>
    <m/>
    <m/>
    <m/>
    <m/>
    <m/>
    <m/>
    <m/>
    <s v="Management Janji"/>
    <s v="2026-09-06 15:00:00 | Nama : BP ARIS (SUAMI) No Hp : 085155349441 No Alt :  Tgl Pemasangan : 06 September 2026 Interval : PAGI  Note : Hubungi pelanggan terlebih dahulu"/>
    <s v="FCC"/>
    <d v="2026-05-09T14:39:59"/>
    <d v="2026-09-06T15:00:00"/>
    <m/>
    <s v="PS"/>
    <s v="KLAMPOK"/>
    <s v="NO ADDON"/>
    <n v="20260906"/>
    <s v="Completed"/>
    <s v="HSI Bisnis Promo HUT RI PSB 70% - 200 Mbps"/>
    <s v="INDIBIZ"/>
    <m/>
    <m/>
    <d v="2026-09-06T15:00:00"/>
    <s v="2026-09-06 15:00:00 | Nama : BP ARIS (SUAMI) No Hp : 085155349441 No Alt :  Tgl Pemasangan : 06 September 2026 Interval : PAGI  Note : Hubungi pelanggan terlebih dahulu"/>
    <n v="2026"/>
    <n v="9"/>
    <n v="6"/>
    <d v="2026-09-06T00:00:00"/>
    <n v="-0.625"/>
    <x v="1"/>
    <x v="0"/>
  </r>
  <r>
    <n v="753"/>
    <n v="1002573181"/>
    <n v="3"/>
    <x v="3"/>
    <n v="4"/>
    <s v="MAGELANG"/>
    <s v="TEMANGGUNG"/>
    <s v="PRN"/>
    <s v="REG"/>
    <s v="AO"/>
    <s v="NEW SALES"/>
    <s v="1P INET"/>
    <s v="Completed (PS)"/>
    <s v="RBS-Regional 3"/>
    <d v="2026-09-05T14:26:56"/>
    <d v="2026-09-06T12:57:31"/>
    <n v="69384556"/>
    <m/>
    <n v="141149110858"/>
    <s v="TOKO PRISKA"/>
    <s v="ODP-PRN-FAW/034 FAW/D04/034.01"/>
    <s v="WO063629308"/>
    <m/>
    <m/>
    <m/>
    <n v="110.0471995"/>
    <n v="-7.3321527"/>
    <s v="|MN02495|MYIA-069659262541/POI/KOSWANTO/082227104441/sofyanwidhiyarto@gmail.com"/>
    <s v="MYIB_ASSISTANT"/>
    <m/>
    <m/>
    <m/>
    <m/>
    <m/>
    <m/>
    <m/>
    <m/>
    <s v="Management Janji"/>
    <s v="2026-09-06 13:00:00 | Nama Pic : BP KOSWANTO No Hp Pic : 082227104441 Jam Pemasangan : 08:00 - 12.00 Tanggal Pemasangan : MINGGU 06 SEPTEMBER 2026 Info Tambahan : Hubungi pelanggan sebelum datang ke lokasi"/>
    <s v="FCC"/>
    <d v="2026-05-09T14:39:59"/>
    <d v="2026-09-06T13:00:00"/>
    <m/>
    <s v="PS"/>
    <s v="PARAKAN"/>
    <s v="NO ADDON"/>
    <n v="20260906"/>
    <s v="Completed"/>
    <s v="HSI Bisnis Promo HUT RI PSB 70% - 75 Mbps"/>
    <s v="INDIBIZ"/>
    <m/>
    <m/>
    <d v="2026-09-06T13:00:00"/>
    <s v="2026-09-06 13:00:00 | Nama Pic : BP KOSWANTO No Hp Pic : 082227104441 Jam Pemasangan : 08:00 - 12.00 Tanggal Pemasangan : MINGGU 06 SEPTEMBER 2026 Info Tambahan : Hubungi pelanggan sebelum datang ke lokasi"/>
    <n v="2026"/>
    <n v="9"/>
    <n v="6"/>
    <d v="2026-09-06T00:00:00"/>
    <n v="-0.54166666666424135"/>
    <x v="1"/>
    <x v="0"/>
  </r>
  <r>
    <n v="754"/>
    <n v="1002573191"/>
    <n v="3"/>
    <x v="6"/>
    <n v="5"/>
    <s v="SBY UTARA"/>
    <s v="GRESIK"/>
    <s v="GSK"/>
    <s v="REG"/>
    <s v="AO"/>
    <s v="NEW SALES"/>
    <m/>
    <s v="Completed (PS)"/>
    <s v="RBS-Regional 3"/>
    <d v="2026-09-05T14:33:29"/>
    <d v="2026-09-05T21:44:39"/>
    <n v="69383137"/>
    <m/>
    <n v="152421261555"/>
    <s v="SD ISLAM AL-AZHAR 79 Gresik"/>
    <s v="ODP-GSK-FAP/04"/>
    <s v="WO063630429"/>
    <m/>
    <m/>
    <m/>
    <n v="112.650818"/>
    <n v="-7.1781110000000004"/>
    <s v="MD|MYDB-20260902267884|DN00001/MN01735|SD ISLAM AL-AZHAR 79 Gresik|0895385129400"/>
    <s v="MYDIGIBIZPARTNER"/>
    <m/>
    <m/>
    <m/>
    <m/>
    <m/>
    <m/>
    <m/>
    <m/>
    <s v="Management Janji"/>
    <s v="2026-09-04 11:00:00 | M Janji :  04/09/2026  Jam Pasang : Pagi   Note : hubungi pelanggan jika ingin kelokasi  "/>
    <s v="FCC"/>
    <d v="2026-05-09T14:39:59"/>
    <m/>
    <m/>
    <s v="PS"/>
    <s v="GRESIK"/>
    <s v="NO ADDON"/>
    <n v="2026090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5T07:00:00"/>
    <s v="2026-09-04 11:00:00 | M Janji :  04/09/2026  Jam Pasang : Pagi   Note : hubungi pelanggan jika ingin kelokasi  "/>
    <n v="2026"/>
    <n v="9"/>
    <n v="5"/>
    <d v="2026-09-05T00:00:00"/>
    <n v="-0.29166666666424135"/>
    <x v="1"/>
    <x v="23"/>
  </r>
  <r>
    <n v="755"/>
    <n v="1002572978"/>
    <n v="3"/>
    <x v="4"/>
    <n v="5"/>
    <s v="DENPASAR"/>
    <s v="SANUR"/>
    <s v="TOP"/>
    <s v="REG"/>
    <s v="AO"/>
    <s v="NEW SALES"/>
    <m/>
    <s v="Completed (PS)"/>
    <s v="RBS-Regional 3"/>
    <d v="2026-09-05T11:55:13"/>
    <d v="2026-09-05T19:49:29"/>
    <n v="69382784"/>
    <m/>
    <n v="172422212678"/>
    <s v="PT. BUANA INDO RAYA"/>
    <s v="ODP-TOP-FN/49"/>
    <s v="WO063613075"/>
    <m/>
    <m/>
    <m/>
    <n v="115.236397"/>
    <n v="-8.6232570000000006"/>
    <s v="|MN02658| IBU AYU SRI/087860598466/spbu.bali.54.801.52@gmail.com"/>
    <s v="Sales Force DBS"/>
    <m/>
    <m/>
    <m/>
    <m/>
    <m/>
    <m/>
    <m/>
    <m/>
    <s v="Management Janji"/>
    <s v="2026-09-04 08:00:00|Tanggal Pemasangan : 04 September 2026  Jam Pemasangan : 08:00 15:00  Info Tambahan : Hubungi pelanggan dulu sebelum ke lokasi terimakasih|40010577|MYDITA"/>
    <s v="FCC"/>
    <d v="2026-05-09T12:09:56"/>
    <m/>
    <m/>
    <s v="PS"/>
    <s v="TOHPATI SUKAWATI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05T07:00:00"/>
    <s v="2026-09-04 08:00:00|Tanggal Pemasangan : 04 September 2026  Jam Pemasangan : 08:00 15:00  Info Tambahan : Hubungi pelanggan dulu sebelum ke lokasi terimakasih|40010577|MYDITA"/>
    <n v="2026"/>
    <n v="9"/>
    <n v="5"/>
    <d v="2026-09-05T00:00:00"/>
    <n v="-0.29166666666424135"/>
    <x v="1"/>
    <x v="18"/>
  </r>
  <r>
    <n v="756"/>
    <n v="1002573403"/>
    <n v="3"/>
    <x v="6"/>
    <n v="5"/>
    <s v="MADURA"/>
    <s v="PAMEKASAN"/>
    <s v="PME"/>
    <s v="REG"/>
    <s v="AO"/>
    <s v="NEW SALES"/>
    <s v="1P INET"/>
    <s v="Completed (PS)"/>
    <s v="RBS-Regional 3"/>
    <d v="2026-09-05T18:44:57"/>
    <d v="2026-09-06T15:32:49"/>
    <n v="69384643"/>
    <m/>
    <n v="152426928654"/>
    <s v="TOKO MADURA MART"/>
    <s v="ODP-PME-FM/03 FM/D01/03.01"/>
    <s v="WO063650395"/>
    <m/>
    <m/>
    <m/>
    <n v="113.4991654"/>
    <n v="-7.1190151999999998"/>
    <s v="MD|MYDB-20260905268092|DN00001/MN00558|TOKO MADURA MART|085337059171"/>
    <s v="MYDIGIBIZPARTNER"/>
    <m/>
    <m/>
    <m/>
    <m/>
    <m/>
    <m/>
    <m/>
    <m/>
    <s v="Management Janji"/>
    <s v="2026-09-06 15:00:00 | Nama : BP SATOJI  No Hp : 085337059171 No Alt :  Tgl Pemasangan : 06 September 2026 Interval : PAGI  Note : Hubungi pelanggan terlebih dahulu"/>
    <s v="FCC"/>
    <d v="2026-05-09T18:54:56"/>
    <d v="2026-09-06T15:00:00"/>
    <m/>
    <s v="PS"/>
    <s v="PAMEKASAN"/>
    <s v="NETMONK"/>
    <n v="20260906"/>
    <s v="Completed"/>
    <s v="HSI Bisnis Bundling Netmonk PSB 70% Promo - 75 Mbps"/>
    <s v="INDIBIZ"/>
    <m/>
    <m/>
    <d v="2026-09-06T15:00:00"/>
    <s v="2026-09-06 15:00:00 | Nama : BP SATOJI  No Hp : 085337059171 No Alt :  Tgl Pemasangan : 06 September 2026 Interval : PAGI  Note : Hubungi pelanggan terlebih dahulu"/>
    <n v="2026"/>
    <n v="9"/>
    <n v="6"/>
    <d v="2026-09-06T00:00:00"/>
    <n v="-0.625"/>
    <x v="1"/>
    <x v="10"/>
  </r>
  <r>
    <n v="757"/>
    <n v="1002573337"/>
    <n v="3"/>
    <x v="3"/>
    <n v="4"/>
    <s v="YOGYAKARTA"/>
    <s v="SLEMAN"/>
    <s v="SMN"/>
    <s v="REG"/>
    <s v="AO"/>
    <s v="NEW SALES"/>
    <s v="1P INET"/>
    <s v="Completed (PS)"/>
    <s v="RBS-Regional 3"/>
    <d v="2026-09-05T16:35:56"/>
    <d v="2026-09-08T18:19:23"/>
    <n v="69384620"/>
    <m/>
    <n v="146133133203"/>
    <s v="PT FARMA GLOBAL TEKNOLOGI"/>
    <s v="ODP-SMN-FBC/058 FBC/D03/058.01"/>
    <s v="WO063642037"/>
    <m/>
    <m/>
    <m/>
    <n v="110.3503597"/>
    <n v="-7.7033744999999998"/>
    <s v="|MC80054|MYIA-089325601291/POI/ARIAN NIZAR/085236688999/arvin.nizars@gmail.com"/>
    <s v="MYIB_ASSISTANT"/>
    <m/>
    <m/>
    <m/>
    <m/>
    <m/>
    <m/>
    <m/>
    <m/>
    <s v="Management Janji"/>
    <s v="2026-09-08 08:00:00 | Nama PIC : Bp Arvin No HP : 085236688999 No Alt : - M Janji :  08 Sept  2026 Jam Pasang : Pagi / Siang Note : hubungi pelanggan jika ingin kelokasi"/>
    <s v="FCC"/>
    <d v="2026-05-09T16:39:49"/>
    <d v="2026-09-08T08:00:00"/>
    <m/>
    <s v="PS"/>
    <s v="X"/>
    <s v="NO ADDON"/>
    <n v="20260908"/>
    <s v="Completed"/>
    <s v="HSI Bisnis Basic Promo HUT RI PSB 70% - 200 Mbps"/>
    <s v="INDIBIZ"/>
    <m/>
    <m/>
    <d v="2026-09-08T08:00:00"/>
    <s v="2026-09-08 08:00:00 | Nama PIC : Bp Arvin No HP : 085236688999 No Alt : - M Janji :  08 Sept  2026 Jam Pasang : Pagi / Siang Note : hubungi pelanggan jika ingin kelokasi"/>
    <n v="2026"/>
    <n v="9"/>
    <n v="8"/>
    <d v="2026-09-08T00:00:00"/>
    <n v="-0.33333333333575865"/>
    <x v="1"/>
    <x v="0"/>
  </r>
  <r>
    <n v="758"/>
    <n v="1002573331"/>
    <n v="3"/>
    <x v="0"/>
    <n v="4"/>
    <s v="KUDUS"/>
    <s v="BLORA"/>
    <s v="BLO"/>
    <s v="REG"/>
    <s v="AO"/>
    <s v="NEW SALES"/>
    <s v="1P INET"/>
    <s v="Completed (PS)"/>
    <s v="RBS-Regional 3"/>
    <d v="2026-09-05T16:29:56"/>
    <d v="2026-09-06T15:15:01"/>
    <n v="69384619"/>
    <m/>
    <n v="141569115903"/>
    <s v="TOKO RINI"/>
    <s v="ODP-BLO-FA/016 FA/D03/016.01"/>
    <s v="WO063641656"/>
    <m/>
    <m/>
    <m/>
    <n v="111.458265525546"/>
    <n v="-6.9723824280884896"/>
    <s v="|MC60162|MYIA-018591671456/POI/SEPTHI EKA ARIANTI/082138943436/cleomineral271@gmail.com"/>
    <s v="MYIB_ASSISTANT"/>
    <m/>
    <m/>
    <m/>
    <m/>
    <m/>
    <m/>
    <m/>
    <m/>
    <s v="Management Janji"/>
    <s v="2026-09-06 13:00:00 | Tanggal pemasangan : 6/09/2026 Jam pemasangan : pagi/siang Info Tambahan : Hubungi pelanggan dulu sebelum ke lokasi, terima kasih"/>
    <s v="FCC"/>
    <d v="2026-05-09T16:39:49"/>
    <d v="2026-09-06T13:00:00"/>
    <m/>
    <s v="PS"/>
    <s v="X"/>
    <s v="NO ADDON"/>
    <n v="20260906"/>
    <s v="Completed"/>
    <s v="HSI Bisnis Promo HUT RI PSB 70% - 50 Mbps"/>
    <s v="INDIBIZ"/>
    <m/>
    <m/>
    <d v="2026-09-06T13:00:00"/>
    <s v="2026-09-06 13:00:00 | Tanggal pemasangan : 6/09/2026 Jam pemasangan : pagi/siang Info Tambahan : Hubungi pelanggan dulu sebelum ke lokasi, terima kasih"/>
    <n v="2026"/>
    <n v="9"/>
    <n v="6"/>
    <d v="2026-09-06T00:00:00"/>
    <n v="-0.54166666666424135"/>
    <x v="1"/>
    <x v="0"/>
  </r>
  <r>
    <n v="759"/>
    <n v="1002572759"/>
    <n v="3"/>
    <x v="1"/>
    <n v="5"/>
    <s v="JEMBER"/>
    <s v="BONDOWOSO"/>
    <s v="BOW"/>
    <s v="REG"/>
    <s v="AO"/>
    <s v="NEW SALES"/>
    <m/>
    <s v="Completed (PS)"/>
    <s v="RBS-Regional 2"/>
    <d v="2026-09-05T08:22:17"/>
    <d v="2026-09-05T12:16:55"/>
    <n v="66525052"/>
    <m/>
    <n v="152507224174"/>
    <s v="PT. BANGUN INFORMASI TEKNOLOGI"/>
    <s v="ODP-BOW-FP/16"/>
    <s v="WO063594530"/>
    <m/>
    <m/>
    <m/>
    <n v="113.8128383"/>
    <n v="-7.9369148999999997"/>
    <s v="AMRBS;950223;ALDHIAZ;JKT OUTER;HSI BISNIS INET ONLY 50MBPS;CP RIZIQ 0877-1577-1000;087778113956;billing@bnteknologi.com"/>
    <s v="Account Manager"/>
    <m/>
    <m/>
    <m/>
    <m/>
    <m/>
    <m/>
    <m/>
    <m/>
    <s v="Management Janji"/>
    <s v="2026-09-03 13:00:00|Tanggal pemasangan : 02/09/2026  Jam pemasangan : pagi/siang  Info Tambahan : Hubungi pelanggan dulu sebelum ke lokasi  terima kasih.|40951377|MYDITA"/>
    <s v="FCC"/>
    <d v="2026-05-09T08:25:29"/>
    <m/>
    <m/>
    <s v="PS"/>
    <s v="BONDOWOSO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5T07:00:00"/>
    <s v="2026-09-03 13:00:00|Tanggal pemasangan : 02/09/2026  Jam pemasangan : pagi/siang  Info Tambahan : Hubungi pelanggan dulu sebelum ke lokasi  terima kasih.|40951377|MYDITA"/>
    <n v="2026"/>
    <n v="9"/>
    <n v="5"/>
    <d v="2026-09-05T00:00:00"/>
    <n v="-0.29166666666424135"/>
    <x v="1"/>
    <x v="7"/>
  </r>
  <r>
    <n v="760"/>
    <n v="1002572868"/>
    <n v="3"/>
    <x v="2"/>
    <n v="5"/>
    <s v="KEDIRI"/>
    <s v="TRENGGALEK"/>
    <s v="TRE"/>
    <s v="REG"/>
    <s v="AO"/>
    <s v="NEW SALES"/>
    <s v="1P INET"/>
    <s v="Completed (PS)"/>
    <s v="RBS-Regional 3"/>
    <d v="2026-09-05T10:17:57"/>
    <d v="2026-09-05T20:47:49"/>
    <n v="69384366"/>
    <m/>
    <n v="152608207568"/>
    <s v="PAUD ASSAHRA"/>
    <s v="ODP-TRE-FZ/65 FZ/D05/65.01"/>
    <s v="WO063602285"/>
    <m/>
    <m/>
    <m/>
    <n v="111.6982177"/>
    <n v="-8.0059780000000007"/>
    <s v="|MN00418|MYIA-088289568453/POI/EKO PRASETYONO/082337048196/pauda891@gmail.com"/>
    <s v="MYIB_ASSISTANT"/>
    <m/>
    <m/>
    <m/>
    <m/>
    <m/>
    <m/>
    <m/>
    <m/>
    <s v="Management Janji"/>
    <s v="2026-09-06 08:00:00 | Tanggal pemasangan : 6/09/2026 Jam pemasangan : pagi/siang Info Tambahan : Hubungi pelanggan dulu sebelum ke lokasi, terima kasih"/>
    <s v="FCC"/>
    <d v="2026-05-09T10:25:41"/>
    <d v="2026-09-06T08:00:00"/>
    <m/>
    <s v="PS"/>
    <s v="TRENGGALEK"/>
    <s v="OCA"/>
    <n v="20260905"/>
    <s v="Completed"/>
    <s v="HSI Bisnis Bundling OCA Breach Checker Promo H2 2026 Dual Band PSB 70% - 100 Mbps"/>
    <s v="INDIBIZ"/>
    <m/>
    <m/>
    <d v="2026-09-06T08:00:00"/>
    <s v="2026-09-06 08:00:00 | Tanggal pemasangan : 6/09/2026 Jam pemasangan : pagi/siang Info Tambahan : Hubungi pelanggan dulu sebelum ke lokasi, terima kasih"/>
    <n v="2026"/>
    <n v="9"/>
    <n v="5"/>
    <d v="2026-09-05T00:00:00"/>
    <n v="-1.3333333333357587"/>
    <x v="1"/>
    <x v="2"/>
  </r>
  <r>
    <n v="761"/>
    <n v="1002572866"/>
    <n v="3"/>
    <x v="3"/>
    <n v="4"/>
    <s v="MAGELANG"/>
    <s v="TEMANGGUNG"/>
    <s v="PRN"/>
    <s v="REG"/>
    <s v="AO"/>
    <s v="NEW SALES"/>
    <s v="1P INET"/>
    <s v="Completed (PS)"/>
    <s v="RBS-Regional 3"/>
    <d v="2026-09-05T10:17:57"/>
    <d v="2026-09-06T15:02:10"/>
    <n v="69384367"/>
    <m/>
    <n v="141149110801"/>
    <s v="WARUNG FAJAR"/>
    <s v="ODP-PRN-FAD/062 FAD/D07/062.01"/>
    <s v="WO063602290"/>
    <m/>
    <m/>
    <m/>
    <n v="110.0676716"/>
    <n v="-7.2675888999999998"/>
    <s v="|MN02495|MYIA-060732713557/POI/SOFYAN WIDHIYARTO/088225323147/sofyanwidhiyarto@gmail.com"/>
    <s v="MYIB_ASSISTANT"/>
    <m/>
    <m/>
    <m/>
    <m/>
    <m/>
    <m/>
    <m/>
    <m/>
    <s v="Management Janji"/>
    <s v="2026-09-06 08:00:00 | M Janji : 06/09/2026 Jam Pasang : 08.00  - 13:00  NoteÃ‚Â :  hubungi terlebih dahulu sebelum ke lokasi, terima kasih."/>
    <s v="FCC"/>
    <d v="2026-05-09T10:25:41"/>
    <d v="2026-09-06T08:00:00"/>
    <m/>
    <s v="PS"/>
    <s v="PARAKAN"/>
    <s v="NO ADDON"/>
    <n v="20260906"/>
    <s v="Completed"/>
    <s v="HSI Bisnis Promo HUT RI PSB 70% - 75 Mbps"/>
    <s v="INDIBIZ"/>
    <m/>
    <m/>
    <d v="2026-09-06T08:00:00"/>
    <s v="2026-09-06 08:00:00 | M Janji : 06/09/2026 Jam Pasang : 08.00  - 13:00  NoteÃ‚Â :  hubungi terlebih dahulu sebelum ke lokasi, terima kasih."/>
    <n v="2026"/>
    <n v="9"/>
    <n v="6"/>
    <d v="2026-09-06T00:00:00"/>
    <n v="-0.33333333333575865"/>
    <x v="1"/>
    <x v="0"/>
  </r>
  <r>
    <n v="762"/>
    <n v="1002572833"/>
    <n v="3"/>
    <x v="3"/>
    <n v="4"/>
    <s v="YOGYAKARTA"/>
    <s v="INNER - YOGYA JATENG SELATAN"/>
    <s v="KBU"/>
    <s v="REG"/>
    <s v="AO"/>
    <s v="NEW SALES"/>
    <m/>
    <s v="Completed (PS)"/>
    <s v="RBS-Regional 3"/>
    <d v="2026-09-05T10:02:18"/>
    <d v="2026-09-06T14:14:45"/>
    <n v="69384353"/>
    <n v="2745059214"/>
    <n v="146113146943"/>
    <s v="PT. PAKUWON PERMAI ( PAKUWON MALL ) / Tenant DJI"/>
    <s v="ODP-KBU-FGK/035"/>
    <s v="WO063605245"/>
    <m/>
    <m/>
    <m/>
    <n v="110.4074535"/>
    <n v="-7.7575685999999999"/>
    <s v="AMRBS/403103/ANISA DWIARYANI/R3/YOGYAKARTA/PT. PAKUWON PERMAI ( PAKUWON MALL ) / Tenant DJI /081234541654 (pa tio)/ riyantosetyadi@pakuwon.com"/>
    <s v="Amex"/>
    <m/>
    <m/>
    <m/>
    <m/>
    <m/>
    <m/>
    <m/>
    <m/>
    <s v="Management Janji"/>
    <s v="2026-09-06 08:00:00|Tanggal pemasangan : 06 SEPTEMBER JULI 2026 Jam pemasangan : pagi/siang Info Tambahan : Hubungi pelanggan dulu sebelum ke lokasi terima kasih|40010577|MYDITA"/>
    <s v="FCC"/>
    <d v="2026-05-09T10:09:58"/>
    <d v="2026-09-06T08:00:00"/>
    <m/>
    <s v="PS"/>
    <s v="X"/>
    <s v="NO ADDON"/>
    <n v="20260906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6T08:00:00"/>
    <s v="2026-09-06 08:00:00|Tanggal pemasangan : 06 SEPTEMBER JULI 2026 Jam pemasangan : pagi/siang Info Tambahan : Hubungi pelanggan dulu sebelum ke lokasi terima kasih|40010577|MYDITA"/>
    <n v="2026"/>
    <n v="9"/>
    <n v="6"/>
    <d v="2026-09-06T00:00:00"/>
    <n v="-0.33333333333575865"/>
    <x v="1"/>
    <x v="0"/>
  </r>
  <r>
    <n v="763"/>
    <n v="1002572831"/>
    <n v="3"/>
    <x v="7"/>
    <n v="5"/>
    <s v="KUPANG"/>
    <s v="ENDE"/>
    <s v="END"/>
    <s v="REG"/>
    <s v="AO"/>
    <s v="NEW SALES"/>
    <s v="1P INET"/>
    <s v="Completed (PS)"/>
    <s v="RBS-Regional 3"/>
    <d v="2026-09-05T09:47:56"/>
    <d v="2026-09-07T18:20:37"/>
    <n v="69384329"/>
    <m/>
    <n v="172506789170"/>
    <s v="Carwash Cafe"/>
    <s v="ODP-END-FDA/52 FDA/D03/52.01"/>
    <s v="WO063599990"/>
    <m/>
    <m/>
    <m/>
    <n v="121.671891700643"/>
    <n v="-8.7851040720817899"/>
    <s v="|MC40142|MYIA-033994431563/POI/Efrem Diakon Mau/085219370573/efremdiakon48@gmail.com"/>
    <s v="MYIB_ASSISTANT"/>
    <m/>
    <m/>
    <m/>
    <m/>
    <m/>
    <m/>
    <m/>
    <m/>
    <s v="Management Janji"/>
    <s v="2026-09-06 08:00:00 | Tanggal pemasangan : 6/09/2026 Jam pemasangan : pagi/siang Info Tambahan : Hubungi pelanggan dulu sebelum ke lokasi, terima kasih"/>
    <s v="FCC"/>
    <d v="2026-05-09T09:55:37"/>
    <d v="2026-09-06T08:00:00"/>
    <m/>
    <s v="PS"/>
    <s v="ENDE"/>
    <s v="NO ADDON"/>
    <n v="20260907"/>
    <s v="Completed"/>
    <s v="HSI Bisnis Promo HUT RI PSB 70% - 300 Mbps"/>
    <s v="INDIBIZ"/>
    <m/>
    <m/>
    <d v="2026-09-06T08:00:00"/>
    <s v="2026-09-06 08:00:00 | Tanggal pemasangan : 6/09/2026 Jam pemasangan : pagi/siang Info Tambahan : Hubungi pelanggan dulu sebelum ke lokasi, terima kasih"/>
    <n v="2026"/>
    <n v="9"/>
    <n v="7"/>
    <d v="2026-09-07T00:00:00"/>
    <n v="0.66666666666424135"/>
    <x v="1"/>
    <x v="31"/>
  </r>
  <r>
    <n v="764"/>
    <n v="1002572834"/>
    <n v="3"/>
    <x v="6"/>
    <n v="5"/>
    <s v="SBY UTARA"/>
    <s v="GRESIK"/>
    <s v="DDS"/>
    <s v="REG"/>
    <s v="AO"/>
    <s v="NEW SALES"/>
    <s v="1P INET"/>
    <s v="Completed (PS)"/>
    <s v="RBS-Regional 3"/>
    <d v="2026-09-05T09:53:56"/>
    <d v="2026-09-05T19:19:49"/>
    <n v="69384355"/>
    <m/>
    <n v="152445902505"/>
    <s v="Warung Piknik"/>
    <s v="ODP-DDS-FD/41 FD/D04/41.01"/>
    <s v="WO063600449"/>
    <m/>
    <m/>
    <m/>
    <n v="112.492134422063"/>
    <n v="-7.1373333514059398"/>
    <s v="MD|MYDB-20260905268043|DN00001/MN01273|Warung Piknik|081327745359"/>
    <s v="MYDIGIBIZPARTNER"/>
    <m/>
    <m/>
    <m/>
    <m/>
    <m/>
    <m/>
    <m/>
    <m/>
    <s v="Management Janji"/>
    <s v="2026-09-06 08:00:00 | Jam pemasangan : 08.00 - 12.00 Waktu pemasangan : 4 September 2026 Info Tabaha : Hubungi pelanggan dulu sebelum ke lokasi terimakasih  "/>
    <s v="FCC"/>
    <d v="2026-05-09T09:55:37"/>
    <d v="2026-09-06T08:00:00"/>
    <m/>
    <s v="PS"/>
    <s v="GRESIK"/>
    <s v="NO ADDON"/>
    <n v="20260905"/>
    <s v="Completed"/>
    <s v="HSI Bisnis Promo HUT RI PSB 70% - 75 Mbps"/>
    <s v="INDIBIZ"/>
    <m/>
    <m/>
    <d v="2026-09-06T08:00:00"/>
    <s v="2026-09-06 08:00:00 | Jam pemasangan : 08.00 - 12.00 Waktu pemasangan : 4 September 2026 Info Tabaha : Hubungi pelanggan dulu sebelum ke lokasi terimakasih  "/>
    <n v="2026"/>
    <n v="9"/>
    <n v="5"/>
    <d v="2026-09-05T00:00:00"/>
    <n v="-1.3333333333357587"/>
    <x v="1"/>
    <x v="23"/>
  </r>
  <r>
    <n v="765"/>
    <n v="1002573263"/>
    <n v="3"/>
    <x v="3"/>
    <n v="4"/>
    <s v="PURWOKERTO"/>
    <s v="PURWOKERTO"/>
    <s v="PWT"/>
    <s v="REG"/>
    <s v="AO"/>
    <s v="NEW SALES"/>
    <m/>
    <s v="Completed (PS)"/>
    <s v="RBS-Regional 3"/>
    <d v="2026-09-05T15:21:06"/>
    <d v="2026-09-05T16:16:37"/>
    <n v="69382255"/>
    <m/>
    <n v="146303629054"/>
    <s v="WeStore"/>
    <s v="ODP-PWT-FN/023"/>
    <s v="WO063636513"/>
    <m/>
    <m/>
    <m/>
    <n v="109.2344281"/>
    <n v="-7.4167623000000003"/>
    <s v="|MC00213|MYIA-017420727981/POI/THOHA NUR FATA/089649227366/tohanurfata04@gmail.com"/>
    <s v="Sales Profesional"/>
    <m/>
    <m/>
    <m/>
    <m/>
    <m/>
    <m/>
    <m/>
    <m/>
    <s v="Management Janji"/>
    <s v="2026-09-04 08:00:00 | Nama PIC : Bp Thoha  No HP : 089649227366  No Alt : -  M Janji : 03 Sept 2026  Jam Pasang : Pagi / Siang  Note : hubungi pelanggan jika ingin kelokasi  "/>
    <s v="FCC"/>
    <d v="2026-05-09T15:25:12"/>
    <m/>
    <m/>
    <s v="PS"/>
    <s v="X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5T07:00:00"/>
    <s v="2026-09-04 08:00:00 | Nama PIC : Bp Thoha  No HP : 089649227366  No Alt : -  M Janji : 03 Sept 2026  Jam Pasang : Pagi / Siang  Note : hubungi pelanggan jika ingin kelokasi  "/>
    <n v="2026"/>
    <n v="9"/>
    <n v="5"/>
    <d v="2026-09-05T00:00:00"/>
    <n v="-0.29166666666424135"/>
    <x v="1"/>
    <x v="0"/>
  </r>
  <r>
    <n v="766"/>
    <n v="1002573146"/>
    <n v="3"/>
    <x v="3"/>
    <n v="4"/>
    <s v="PURWOKERTO"/>
    <s v="PURBALINGGA"/>
    <s v="BBT"/>
    <s v="REG"/>
    <s v="AO"/>
    <s v="NEW SALES"/>
    <m/>
    <s v="Completed (PS)"/>
    <s v="RBS-Regional 3"/>
    <d v="2026-09-05T14:04:07"/>
    <d v="2026-09-05T14:42:58"/>
    <n v="69383700"/>
    <m/>
    <n v="146394106543"/>
    <s v="PEMERINTAH DESA PALUMBUNGAN"/>
    <s v="ODP-BBT-FD/038"/>
    <s v="WO063627886"/>
    <m/>
    <m/>
    <m/>
    <n v="109.3647019"/>
    <n v="-7.2733958999999997"/>
    <s v="|MN02834|MYIA-066381033060/POI/NUR KARTIKA RAHMAWATI/081225184265/pemdespalumbungan14@gmail.com"/>
    <s v="Sales Profesional"/>
    <m/>
    <m/>
    <m/>
    <m/>
    <m/>
    <m/>
    <m/>
    <m/>
    <s v="Management Janji"/>
    <s v="2026-09-05 08:00:00 | Nama Pic : bp abduh   No Hp Pic : 081225184265  No alt : -  Jam Pemasangan : pagi   Tanggal Pemasangan : 5 September 2026"/>
    <s v="FCC"/>
    <d v="2026-05-09T14:10:02"/>
    <m/>
    <m/>
    <s v="PS"/>
    <s v="BOBOTSARI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5 08:00:00 | Nama Pic : bp abduh   No Hp Pic : 081225184265  No alt : -  Jam Pemasangan : pagi   Tanggal Pemasangan : 5 September 2026"/>
    <n v="2026"/>
    <n v="9"/>
    <n v="5"/>
    <d v="2026-09-05T00:00:00"/>
    <n v="-0.29166666666424135"/>
    <x v="1"/>
    <x v="0"/>
  </r>
  <r>
    <n v="767"/>
    <n v="1002573003"/>
    <n v="3"/>
    <x v="3"/>
    <n v="4"/>
    <s v="YOGYAKARTA"/>
    <s v="SLEMAN"/>
    <s v="PKM"/>
    <s v="REG"/>
    <s v="AO"/>
    <s v="NEW SALES"/>
    <m/>
    <s v="Completed (PS)"/>
    <s v="RBS-Regional 3"/>
    <d v="2026-09-05T12:20:07"/>
    <d v="2026-09-05T13:25:35"/>
    <n v="69383057"/>
    <m/>
    <n v="146144118756"/>
    <s v="PT titra ageng makmur jaya"/>
    <s v="ODP-PKM-FHA/03"/>
    <s v="WO063615451"/>
    <m/>
    <m/>
    <m/>
    <n v="110.422"/>
    <n v="-7.6635999999999997"/>
    <s v="|MN00915|MYIA-003913553212/POI/Dono Dwi Prasetyo/085643033075/masdonking@gmail.com"/>
    <s v="Sales Profesional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5-09T12:25:16"/>
    <m/>
    <m/>
    <s v="PS"/>
    <s v="X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4 15:00:00 | Tanggal pemasangan: 04/09/2026  Jam pemasangan : pagi / siang  Info Tambahan : Hubungi pelanggan dulu sebelum ke lokasi  terima kasih."/>
    <n v="2026"/>
    <n v="9"/>
    <n v="5"/>
    <d v="2026-09-05T00:00:00"/>
    <n v="-0.29166666666424135"/>
    <x v="1"/>
    <x v="0"/>
  </r>
  <r>
    <n v="768"/>
    <n v="1002573383"/>
    <n v="3"/>
    <x v="7"/>
    <n v="5"/>
    <s v="MATARAM"/>
    <s v="LOMBOK BARAT TENGAH"/>
    <s v="GER"/>
    <s v="REG"/>
    <s v="AO"/>
    <s v="NEW SALES"/>
    <m/>
    <s v="Completed (PS)"/>
    <s v="RBS-Regional 3"/>
    <d v="2026-09-05T17:53:51"/>
    <d v="2026-09-07T10:41:24"/>
    <n v="69381005"/>
    <m/>
    <n v="172602203036"/>
    <s v="TOKO AMRULLAH"/>
    <s v="ODP-GER-FAH/34"/>
    <s v="WO063647676"/>
    <m/>
    <m/>
    <m/>
    <n v="116.15094999999999"/>
    <n v="-8.680332044"/>
    <s v="|MC40234|MYIA-093158266294/POI/amrulah/087796989262/ammrilahh@gmail.com"/>
    <s v="MYDIGIBIZPARTNER"/>
    <m/>
    <m/>
    <m/>
    <m/>
    <m/>
    <m/>
    <m/>
    <m/>
    <s v="Management Janji"/>
    <s v="2026-09-02 13:00:00 | Jam pemasangan : 12.00  Info Tambahan : Hubungi pelanggan dulu sebelum ke lokasi  terimakasih   "/>
    <s v="FCC"/>
    <d v="2026-05-09T17:54:53"/>
    <m/>
    <m/>
    <s v="PS"/>
    <s v="LOMBOK TENGAH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13:00:00 | Jam pemasangan : 12.00  Info Tambahan : Hubungi pelanggan dulu sebelum ke lokasi  terimakasih   "/>
    <n v="2026"/>
    <n v="9"/>
    <n v="7"/>
    <d v="2026-09-07T00:00:00"/>
    <n v="1.7083333333357587"/>
    <x v="2"/>
    <x v="20"/>
  </r>
  <r>
    <n v="769"/>
    <n v="1002573378"/>
    <n v="3"/>
    <x v="5"/>
    <n v="4"/>
    <s v="SEMARANG"/>
    <s v="INNER - SEMARANG JATENG UTARA"/>
    <s v="MJP"/>
    <s v="REG"/>
    <s v="AO"/>
    <s v="NEW SALES"/>
    <s v="1P INET"/>
    <s v="Completed (PS)"/>
    <s v="RBS-Regional 3"/>
    <d v="2026-09-05T17:41:56"/>
    <d v="2026-09-06T17:58:40"/>
    <n v="69384639"/>
    <m/>
    <n v="142410346007"/>
    <s v="LPTQ kota semarang"/>
    <s v="ODP-MJP-FA/090 FA/D07/090.01"/>
    <s v="WO063646550"/>
    <m/>
    <m/>
    <m/>
    <n v="110.4650664"/>
    <n v="-7.0096145999999999"/>
    <s v="|MN02256|MYIA-065818995148/POI/FATKHUR ROKHIM/085228135351/lptq.kotasmg@gmail.com"/>
    <s v="MYIB_ASSISTANT"/>
    <m/>
    <m/>
    <m/>
    <m/>
    <m/>
    <m/>
    <m/>
    <m/>
    <s v="Management Janji"/>
    <s v="2026-09-06 15:00:00 | M Janji : 06/09/2026 Jam Pasang : 08.00  - 13:00  NoteÃ‚Â :  hubungi terlebih dahulu sebelum ke lokasi, terima kasih."/>
    <s v="FCC"/>
    <d v="2026-05-09T17:54:53"/>
    <d v="2026-09-06T15:00:00"/>
    <m/>
    <s v="PS"/>
    <s v="MAJAPAHIT"/>
    <s v="NO ADDON"/>
    <n v="20260906"/>
    <s v="Completed"/>
    <s v="HSI Bisnis Basic Promo HUT RI PSB 70% - 50 Mbps"/>
    <s v="INDIBIZ"/>
    <m/>
    <m/>
    <d v="2026-09-06T15:00:00"/>
    <s v="2026-09-06 15:00:00 | M Janji : 06/09/2026 Jam Pasang : 08.00  - 13:00  NoteÃ‚Â :  hubungi terlebih dahulu sebelum ke lokasi, terima kasih."/>
    <n v="2026"/>
    <n v="9"/>
    <n v="6"/>
    <d v="2026-09-06T00:00:00"/>
    <n v="-0.625"/>
    <x v="1"/>
    <x v="0"/>
  </r>
  <r>
    <n v="770"/>
    <n v="1002573046"/>
    <n v="3"/>
    <x v="5"/>
    <n v="4"/>
    <s v="PEKALONGAN"/>
    <s v="BREBES"/>
    <s v="KTM"/>
    <s v="REG"/>
    <s v="AO"/>
    <s v="NEW SALES"/>
    <m/>
    <s v="Completed (PS)"/>
    <s v="RBS-Regional 3"/>
    <d v="2026-09-05T13:04:02"/>
    <d v="2026-09-05T13:43:15"/>
    <n v="69384017"/>
    <m/>
    <n v="142214107534"/>
    <s v="SMP NEGERI 2 BANJARHARJO"/>
    <s v="ODP-KTM-FG/005"/>
    <s v="WO063619853"/>
    <m/>
    <m/>
    <m/>
    <n v="108.856209101855"/>
    <n v="-6.9884267894575496"/>
    <s v="AMRBS;403095;REG3;BAYU;085100296564;HSI 1S 50MB;439k;PIC 085742440004;pujiarisandi7@gmail.com"/>
    <s v="Account Manager"/>
    <m/>
    <m/>
    <m/>
    <m/>
    <m/>
    <m/>
    <m/>
    <m/>
    <s v="Management Janji"/>
    <s v="2026-09-05 13:00:00|Waktu pemasnagan : 05 September 2026  Jam pemasangan : 08.00 - 12.00  Mohon hubungi pelanggan sebelum ke lokasi   Terima kasih|40971401|MYDITA"/>
    <s v="FCC"/>
    <d v="2026-05-09T13:10:07"/>
    <m/>
    <m/>
    <s v="PS"/>
    <s v="KETANGGUNGAN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5T07:00:00"/>
    <s v="2026-09-05 13:00:00|Waktu pemasnagan : 05 September 2026  Jam pemasangan : 08.00 - 12.00  Mohon hubungi pelanggan sebelum ke lokasi   Terima kasih|40971401|MYDITA"/>
    <n v="2026"/>
    <n v="9"/>
    <n v="5"/>
    <d v="2026-09-05T00:00:00"/>
    <n v="-0.29166666666424135"/>
    <x v="1"/>
    <x v="0"/>
  </r>
  <r>
    <n v="771"/>
    <n v="1002573043"/>
    <n v="3"/>
    <x v="6"/>
    <n v="5"/>
    <s v="MADURA"/>
    <s v="PAMEKASAN"/>
    <s v="SMP"/>
    <s v="REG"/>
    <s v="AO"/>
    <s v="NEW SALES"/>
    <s v="1P INET"/>
    <s v="Completed (PS)"/>
    <s v="RBS-Regional 3"/>
    <d v="2026-09-05T12:59:56"/>
    <d v="2026-09-06T15:33:00"/>
    <n v="69384469"/>
    <m/>
    <n v="152431232320"/>
    <s v="TOKO YATI"/>
    <s v="ODP-SMP-FK/179 FK/D10/179.01"/>
    <s v="WO063618762"/>
    <m/>
    <m/>
    <m/>
    <n v="113.829961940646"/>
    <n v="-7.0804864474221096"/>
    <s v="MD|MYDB-20260905268068|DN00001/MN00806|TOKO YATI|085702827450"/>
    <s v="MYDIGIBIZPARTNER"/>
    <m/>
    <m/>
    <m/>
    <m/>
    <m/>
    <m/>
    <m/>
    <m/>
    <s v="Management Janji"/>
    <s v="2026-09-06 11:00:00 | Tanggal : 6 September 2026 Jam : siang Hubungi pelanggan sebelum ke lokasi "/>
    <s v="FCC"/>
    <d v="2026-05-09T13:10:07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Tanggal : 6 September 2026 Jam : siang Hubungi pelanggan sebelum ke lokasi "/>
    <n v="2026"/>
    <n v="9"/>
    <n v="6"/>
    <d v="2026-09-06T00:00:00"/>
    <n v="-0.45833333333575865"/>
    <x v="1"/>
    <x v="10"/>
  </r>
  <r>
    <n v="772"/>
    <n v="1002573034"/>
    <n v="3"/>
    <x v="5"/>
    <n v="4"/>
    <s v="SEMARANG"/>
    <s v="INNER - SEMARANG JATENG UTARA"/>
    <s v="SMT"/>
    <s v="REG"/>
    <s v="AO"/>
    <s v="NEW SALES"/>
    <s v="1P INET"/>
    <s v="Completed (PS)"/>
    <s v="RBS-Regional 3"/>
    <d v="2026-09-05T12:44:57"/>
    <d v="2026-09-08T13:28:59"/>
    <n v="69384453"/>
    <m/>
    <n v="141420160185"/>
    <s v="PT SIMONE BUSINESS ADVISORY INDONESIA"/>
    <s v="ODP-SMT-FEG/047 FEG/D06/047.01"/>
    <s v="WO063617445"/>
    <m/>
    <m/>
    <m/>
    <n v="110.390090569853"/>
    <n v="-6.9675547542789502"/>
    <s v="MD|MYDB-20260904267988|DN00001/MN00299|PT SIMONE BUSINESS ADVISORY INDONESIA|085726345502"/>
    <s v="MYDIGIBIZPARTNER"/>
    <m/>
    <m/>
    <m/>
    <m/>
    <m/>
    <m/>
    <m/>
    <m/>
    <s v="Management Janji"/>
    <s v="2026-09-07 08:00:00 | Nama PIC : Pras  No HP : 085726345502 Alt :  M Janji : 06/08/2026 Jam Pasang : 08.00 - 13:00  NoteÃ‚Â :  hubungi terlebih dahulu sebelum kelokasi"/>
    <s v="FCC"/>
    <d v="2026-05-09T12:54:59"/>
    <d v="2026-09-07T08:00:00"/>
    <m/>
    <s v="PS"/>
    <s v="SEMARANG TUGU"/>
    <s v="NO ADDON"/>
    <n v="20260908"/>
    <s v="Completed"/>
    <s v="HSI Bisnis Promo HUT RI PSB 70% - 100 Mbps"/>
    <s v="INDIBIZ"/>
    <m/>
    <m/>
    <d v="2026-09-07T08:00:00"/>
    <s v="2026-09-07 08:00:00 | Nama PIC : Pras  No HP : 085726345502 Alt :  M Janji : 06/08/2026 Jam Pasang : 08.00 - 13:00  NoteÃ‚Â :  hubungi terlebih dahulu sebelum kelokasi"/>
    <n v="2026"/>
    <n v="9"/>
    <n v="8"/>
    <d v="2026-09-08T00:00:00"/>
    <n v="0.66666666666424135"/>
    <x v="1"/>
    <x v="0"/>
  </r>
  <r>
    <n v="773"/>
    <n v="1002573303"/>
    <n v="3"/>
    <x v="1"/>
    <n v="5"/>
    <s v="SIDOARJO"/>
    <s v="MOJOKERTO"/>
    <s v="MRT"/>
    <s v="REG"/>
    <s v="AO"/>
    <s v="NEW SALES"/>
    <m/>
    <s v="Completed (PS)"/>
    <s v="RBS-Regional 3"/>
    <d v="2026-09-05T15:59:32"/>
    <d v="2026-09-05T18:07:30"/>
    <n v="69367387"/>
    <m/>
    <n v="152312243238"/>
    <s v="PT SUN RISE MILL"/>
    <s v="ODP-MRT-FP/29"/>
    <s v="WO063639404"/>
    <m/>
    <m/>
    <m/>
    <n v="112.42238835582"/>
    <n v="-7.51440931834835"/>
    <s v="AMRBS;940137;AM;ISTIHAMIN FITRI;RBS-3;SURAMADU;PSB :+6282137332214/FAJAR/+6282331115521/YOLANDA/purchase7.sunrise@gmail.com/HSI Bisnis (1:1) 50 Mbps (Rp 439.000) PSB Rp 150.000"/>
    <s v="Account Manager"/>
    <m/>
    <m/>
    <m/>
    <m/>
    <m/>
    <m/>
    <m/>
    <m/>
    <s v="Management Janji"/>
    <s v="2026-08-21 08:00:00|TELP :082144661171  ALT ;  MANJA : PAGI / SIANG 21/08/2026  HUB SEBELUM KE LOKASI |40000802|MYDITA"/>
    <s v="FCC"/>
    <d v="2026-05-09T16:09:50"/>
    <m/>
    <m/>
    <s v="PS"/>
    <s v="MOJOKERTO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21 08:00:00|TELP :082144661171  ALT ;  MANJA : PAGI / SIANG 21/08/2026  HUB SEBELUM KE LOKASI |40000802|MYDITA"/>
    <n v="2026"/>
    <n v="9"/>
    <n v="5"/>
    <d v="2026-09-05T00:00:00"/>
    <n v="-0.29166666666424135"/>
    <x v="1"/>
    <x v="3"/>
  </r>
  <r>
    <n v="774"/>
    <n v="1002573071"/>
    <n v="3"/>
    <x v="7"/>
    <n v="5"/>
    <s v="MATARAM"/>
    <s v="LOMBOK BARAT TENGAH"/>
    <s v="PRY"/>
    <s v="REG"/>
    <s v="AO"/>
    <s v="NEW SALES"/>
    <m/>
    <s v="Completed (PS)"/>
    <s v="RBS-Regional 3"/>
    <d v="2026-09-05T13:19:58"/>
    <d v="2026-09-05T15:29:50"/>
    <n v="69383425"/>
    <m/>
    <n v="172603791845"/>
    <s v="Toko sopia"/>
    <s v="ODP-PYA-FAP/73"/>
    <s v="WO063623967"/>
    <m/>
    <m/>
    <m/>
    <n v="116.39855723076001"/>
    <n v="-8.6922267386471699"/>
    <s v="MD|MYDB-20260903267954|SC00001/MC00222|Toko sopia|087864781090"/>
    <s v="MYDIGIBIZPARTNER"/>
    <m/>
    <m/>
    <m/>
    <m/>
    <m/>
    <m/>
    <m/>
    <m/>
    <s v="Management Janji"/>
    <s v="2026-09-04 15:00:00 | Jam Pemasangan : 08:00 - 12.00  Tanggal Pemasangan : JUMAT 04 SEPTEMBER 2026  Info Tambahan : Hubungi pelanggan sebelum datang ke lokasi  "/>
    <s v="FCC"/>
    <d v="2026-05-09T13:25:32"/>
    <m/>
    <m/>
    <s v="PS"/>
    <s v="LOMBOK TENGAH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4 15:00:00 | Jam Pemasangan : 08:00 - 12.00  Tanggal Pemasangan : JUMAT 04 SEPTEMBER 2026  Info Tambahan : Hubungi pelanggan sebelum datang ke lokasi  "/>
    <n v="2026"/>
    <n v="9"/>
    <n v="5"/>
    <d v="2026-09-05T00:00:00"/>
    <n v="-0.29166666666424135"/>
    <x v="1"/>
    <x v="20"/>
  </r>
  <r>
    <n v="775"/>
    <n v="1002573077"/>
    <n v="3"/>
    <x v="0"/>
    <n v="4"/>
    <s v="KUDUS"/>
    <s v="KUDUS"/>
    <s v="KUD"/>
    <s v="REG"/>
    <s v="AO"/>
    <s v="NEW SALES"/>
    <s v="2P INET + VOICE"/>
    <s v="Completed (PS)"/>
    <s v="RBS-Regional 3"/>
    <d v="2026-09-05T13:20:56"/>
    <d v="2026-09-07T13:25:11"/>
    <n v="69384480"/>
    <n v="2916948109"/>
    <n v="142401146193"/>
    <s v="PT WARNA ABADI MITRA BERSAMA"/>
    <s v="ODP-KUD-FG/037 FG/D01/04.37"/>
    <s v="WO063623510"/>
    <m/>
    <m/>
    <m/>
    <n v="110.799205"/>
    <n v="-6.7952789999999998"/>
    <s v="|MN02587|MYIA-016452640714/POI/Safari/085600002216/perijinanwabs@gmail.com"/>
    <s v="MYIB_ASSISTANT"/>
    <m/>
    <m/>
    <m/>
    <m/>
    <m/>
    <m/>
    <m/>
    <m/>
    <s v="Management Janji"/>
    <s v="2026-09-06 13:00:00 | Tanggal : 6 September 2026 Jam : siang Hubungi pelanggan sebelum ke lokasi "/>
    <s v="FCC"/>
    <d v="2026-05-09T13:25:32"/>
    <d v="2026-09-06T13:00:00"/>
    <m/>
    <s v="PS"/>
    <s v="X"/>
    <s v="NO ADDON"/>
    <n v="20260907"/>
    <s v="Completed"/>
    <s v="HSI Bisnis Bundling Phone PSB 70% - Free 800 Menit - 50 Mbps"/>
    <s v="INDIBIZ"/>
    <m/>
    <m/>
    <d v="2026-09-06T13:00:00"/>
    <s v="2026-09-06 13:00:00 | Tanggal : 6 September 2026 Jam : siang Hubungi pelanggan sebelum ke lokasi "/>
    <n v="2026"/>
    <n v="9"/>
    <n v="7"/>
    <d v="2026-09-07T00:00:00"/>
    <n v="0.45833333333575865"/>
    <x v="1"/>
    <x v="0"/>
  </r>
  <r>
    <n v="776"/>
    <n v="1002573067"/>
    <n v="3"/>
    <x v="7"/>
    <n v="5"/>
    <s v="MATARAM"/>
    <s v="SUMBAWA"/>
    <s v="SBW"/>
    <s v="REG"/>
    <s v="AO"/>
    <s v="NEW SALES"/>
    <s v="1P INET"/>
    <s v="Completed (PS)"/>
    <s v="RBS-Regional 3"/>
    <d v="2026-09-05T13:14:58"/>
    <d v="2026-09-08T18:22:03"/>
    <n v="69384476"/>
    <m/>
    <n v="172606792426"/>
    <s v="DM EDU"/>
    <s v="ODP-SBW-FBD/14 FBD/D02/14.01"/>
    <s v="WO063623134"/>
    <m/>
    <m/>
    <m/>
    <n v="117.418646626174"/>
    <n v="-8.4832647609360397"/>
    <s v="MD|MYDB-20260903267953|DN00001/MN01576|DM EDU|085339355880"/>
    <s v="MYDIGIBIZPARTNER"/>
    <m/>
    <m/>
    <m/>
    <m/>
    <m/>
    <m/>
    <m/>
    <m/>
    <s v="Management Janji"/>
    <s v="2026-09-08 08:00:00 | Nama PIC : Ibu Desi No HP : 085339355880 No Alt : - M Janji :  08 Sept  2026 Jam Pasang : Pagi / Siang Note : hubungi pelanggan jika ingin kelokasi"/>
    <s v="FCC"/>
    <d v="2026-05-09T13:25:32"/>
    <d v="2026-09-08T08:00:00"/>
    <m/>
    <s v="PS"/>
    <s v="X"/>
    <s v="NETMONK"/>
    <n v="20260908"/>
    <s v="Completed"/>
    <s v="HSI Bisnis Bundling Netmonk Promo H2 2026 PSB 70% - 50 Mbps"/>
    <s v="INDIBIZ"/>
    <m/>
    <m/>
    <d v="2026-09-08T08:00:00"/>
    <s v="2026-09-08 08:00:00 | Nama PIC : Ibu Desi No HP : 085339355880 No Alt : - M Janji :  08 Sept  2026 Jam Pasang : Pagi / Siang Note : hubungi pelanggan jika ingin kelokasi"/>
    <n v="2026"/>
    <n v="9"/>
    <n v="8"/>
    <d v="2026-09-08T00:00:00"/>
    <n v="-0.33333333333575865"/>
    <x v="1"/>
    <x v="17"/>
  </r>
  <r>
    <n v="777"/>
    <n v="1002573352"/>
    <n v="3"/>
    <x v="2"/>
    <n v="5"/>
    <s v="KEDIRI"/>
    <s v="KEDIRI"/>
    <s v="NDL"/>
    <s v="REG"/>
    <s v="AO"/>
    <s v="NEW SALES"/>
    <m/>
    <s v="Completed (PS)"/>
    <s v="RBS-Regional 3"/>
    <d v="2026-09-05T16:55:25"/>
    <d v="2026-09-06T07:34:45"/>
    <n v="69368704"/>
    <m/>
    <n v="152651207992"/>
    <s v="TOKO SENTOSA"/>
    <s v="ODP-NDL-FG/63"/>
    <s v="WO063643949"/>
    <m/>
    <m/>
    <m/>
    <n v="111.976825721818"/>
    <n v="-7.8807652915829998"/>
    <s v="MD|MYDB-20260815265634|DC20010/MC20002|TOKO SENTOSA|085741870695"/>
    <s v="MYDIGIBIZPARTNER"/>
    <m/>
    <m/>
    <m/>
    <m/>
    <m/>
    <m/>
    <m/>
    <m/>
    <s v="Management Janji"/>
    <s v="2026-09-05 08:00:00|Dsn Nambangan rt 2 RW 1 desa badal kec Ngadiluwih kab kediri|SYSTEM|MYDITA"/>
    <s v="FCC"/>
    <d v="2026-05-09T17:10:10"/>
    <m/>
    <m/>
    <s v="PS"/>
    <s v="NGADILUWIH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5 08:00:00|Dsn Nambangan rt 2 RW 1 desa badal kec Ngadiluwih kab kediri|SYSTEM|MYDITA"/>
    <n v="2026"/>
    <n v="9"/>
    <n v="6"/>
    <d v="2026-09-06T00:00:00"/>
    <n v="0.70833333333575865"/>
    <x v="1"/>
    <x v="12"/>
  </r>
  <r>
    <n v="778"/>
    <n v="1002571299"/>
    <n v="3"/>
    <x v="4"/>
    <n v="5"/>
    <s v="SINGARJA"/>
    <s v="GIANYAR"/>
    <s v="GIN"/>
    <s v="REG"/>
    <s v="AO"/>
    <s v="NEW SALES"/>
    <m/>
    <s v="Completed (PS)"/>
    <s v="RBS-Regional 3"/>
    <d v="2026-09-04T11:08:16"/>
    <d v="2026-09-04T21:09:21"/>
    <n v="69381598"/>
    <m/>
    <n v="172407212657"/>
    <s v="HOGI COFFEE"/>
    <s v="ODP-GIN-FQ/128"/>
    <s v="WO063525499"/>
    <m/>
    <m/>
    <m/>
    <n v="115.3227121191"/>
    <n v="-8.5395228870876299"/>
    <s v="|MN02644|/PIC PANDE PUTU LANTANA SUWANTARA/081805311873-081999938690/kiranapatni@gmail.com"/>
    <s v="Sales Force DBS"/>
    <m/>
    <m/>
    <m/>
    <m/>
    <m/>
    <m/>
    <m/>
    <m/>
    <s v="Management Janji"/>
    <s v="2026-09-03 08:00:00|Nama PIC : ibu kirana  No HP :  081999938690  Alt :   M Janji : (KAMIS/3/SEPTEMBER/2026)  jam Pasang : 09:00  Note : hubungi pelanggan jika ingin kelokasi|40961371|MYDITA"/>
    <s v="FCC"/>
    <d v="2026-04-09T11:10:09"/>
    <m/>
    <m/>
    <s v="PS"/>
    <s v="GIANYAR"/>
    <s v="NO ADDON"/>
    <n v="20260904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4T07:00:00"/>
    <s v="2026-09-03 08:00:00|Nama PIC : ibu kirana  No HP :  081999938690  Alt :   M Janji : (KAMIS/3/SEPTEMBER/2026)  jam Pasang : 09:00  Note : hubungi pelanggan jika ingin kelokasi|40961371|MYDITA"/>
    <n v="2026"/>
    <n v="9"/>
    <n v="4"/>
    <d v="2026-09-04T00:00:00"/>
    <n v="-0.29166666666424135"/>
    <x v="1"/>
    <x v="33"/>
  </r>
  <r>
    <n v="779"/>
    <n v="1002571285"/>
    <n v="3"/>
    <x v="3"/>
    <n v="4"/>
    <s v="PURWOKERTO"/>
    <s v="CILACAP"/>
    <s v="GML"/>
    <s v="REG"/>
    <s v="AO"/>
    <s v="NEW SALES"/>
    <m/>
    <s v="Completed (PS)"/>
    <s v="RBS-Regional 3"/>
    <d v="2026-09-04T11:06:11"/>
    <d v="2026-09-08T17:35:20"/>
    <n v="69383749"/>
    <m/>
    <n v="141362105663"/>
    <s v="SPPG Jeruklegi Wetan"/>
    <s v="ODP-GML-FF/006"/>
    <s v="WO063710304"/>
    <m/>
    <m/>
    <m/>
    <n v="109.020798151959"/>
    <n v="-7.6162874954418003"/>
    <s v="AMRBS ; 404510 ; AM ; DANIERA; TREG3 ;CILACAP ;INDIBIZ PROMO 50 Mbps 1S; SPPG Jeruklegi Wetan / 082221333660/ terusjayapurchasing@gmail.com"/>
    <s v="Amex"/>
    <m/>
    <m/>
    <m/>
    <m/>
    <m/>
    <m/>
    <m/>
    <m/>
    <s v="Management Janji"/>
    <s v="2026-09-09 08:00:00|M Janji : (08/09/2026) jam Pasang : 09:00 Note : hubungi pelanggan jika ingin kelokasi |40900827|MYDITA"/>
    <s v="FCC"/>
    <d v="2026-04-09T11:10:09"/>
    <d v="2026-09-09T08:00:00"/>
    <m/>
    <s v="PS"/>
    <s v="X"/>
    <s v="NO ADDON"/>
    <n v="202609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8:00:00"/>
    <s v="2026-09-09 08:00:00|M Janji : (08/09/2026) jam Pasang : 09:00 Note : hubungi pelanggan jika ingin kelokasi |40900827|MYDITA"/>
    <n v="2026"/>
    <n v="9"/>
    <n v="8"/>
    <d v="2026-09-08T00:00:00"/>
    <n v="-1.3333333333357587"/>
    <x v="1"/>
    <x v="0"/>
  </r>
  <r>
    <n v="780"/>
    <n v="1002571445"/>
    <n v="3"/>
    <x v="5"/>
    <n v="4"/>
    <s v="PEKALONGAN"/>
    <s v="BATANG"/>
    <s v="BDY"/>
    <s v="REG"/>
    <s v="AO"/>
    <s v="NEW SALES"/>
    <m/>
    <s v="Completed (PS)"/>
    <s v="RBS-Regional 3"/>
    <d v="2026-09-04T12:05:46"/>
    <d v="2026-09-04T15:21:46"/>
    <n v="69380834"/>
    <m/>
    <n v="142201104843"/>
    <s v="WH ERABLUE BANDAR UTARA"/>
    <s v="ODP-BDY-FD/067"/>
    <s v="WO063531436"/>
    <m/>
    <m/>
    <m/>
    <n v="109.798226"/>
    <n v="-7.0305530000000003"/>
    <s v="|MN02713|MYIA-007115499998/POI/HASBIBINTARO SHIDDIQ/081249549394/nextperdanaone@gmail.com"/>
    <s v="Account Manager"/>
    <m/>
    <m/>
    <m/>
    <m/>
    <m/>
    <m/>
    <m/>
    <m/>
    <s v="Management Janji"/>
    <s v="2026-09-01 13:00:00 | Nama PIC : bapa hasbi  No HP : 081249549394  No Alternatif :  M Janji : 01/09/2026  Jam Pasang : Pagi  NoteÃ‚Â :  Hubungi terlebih dahulu sebelum ke lokasi  "/>
    <s v="FCC"/>
    <d v="2026-04-09T12:10:01"/>
    <m/>
    <m/>
    <s v="PS"/>
    <s v="SUBAH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1 13:00:00 | Nama PIC : bapa hasbi  No HP : 081249549394  No Alternatif :  M Janji : 01/09/2026  Jam Pasang : Pagi  NoteÃ‚Â :  Hubungi terlebih dahulu sebelum ke lokasi  "/>
    <n v="2026"/>
    <n v="9"/>
    <n v="4"/>
    <d v="2026-09-04T00:00:00"/>
    <n v="-0.29166666666424135"/>
    <x v="1"/>
    <x v="0"/>
  </r>
  <r>
    <n v="781"/>
    <n v="1002571877"/>
    <n v="3"/>
    <x v="6"/>
    <n v="5"/>
    <s v="SBY UTARA"/>
    <s v="MANYAR"/>
    <s v="MGO"/>
    <s v="REG"/>
    <s v="AO"/>
    <s v="NEW SALES"/>
    <m/>
    <s v="Completed (PS)"/>
    <s v="RBS-Regional 2"/>
    <d v="2026-09-04T14:27:32"/>
    <d v="2026-09-07T14:12:21"/>
    <n v="69383971"/>
    <m/>
    <n v="152413167964"/>
    <s v="PT RIYADI PUTRA MAKMUR"/>
    <s v="ODP-DMO-FDF/19"/>
    <s v="WO063567863"/>
    <m/>
    <m/>
    <m/>
    <n v="112.72994175553301"/>
    <n v="-7.2506809741590903"/>
    <s v="MB00300;PT RIYADI PUTRA MAKMUR;Moch. Syamsul ma'arif;082210081120;081328226339;putra.rpmsby@gmail.com;SURABAYA, BUBUTAN, SEMARANG, 94C BLOK A41, 60174;PSB 1P 1:1 100MBPS 669K+PPN;AKTIVASI 150K;SET SEGERA;MLD"/>
    <s v="Sales Profesional"/>
    <m/>
    <m/>
    <m/>
    <m/>
    <m/>
    <m/>
    <m/>
    <m/>
    <s v="Management Janji"/>
    <s v="2026-09-08 08:00:00|Tanggal pemasangan : 08/09/2026 Jam pemasangan : 09.00 Info Tambahan : Hubungi pelanggan dulu sebelum ke lokasi terima kasih.|40941148|MYDITA"/>
    <s v="FCC"/>
    <d v="2026-04-09T14:40:04"/>
    <d v="2026-09-08T08:00:00"/>
    <m/>
    <s v="PS"/>
    <s v="MERGOYOSO"/>
    <s v="NO ADDON"/>
    <n v="2026090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8T08:00:00"/>
    <s v="2026-09-08 08:00:00|Tanggal pemasangan : 08/09/2026 Jam pemasangan : 09.00 Info Tambahan : Hubungi pelanggan dulu sebelum ke lokasi terima kasih.|40941148|MYDITA"/>
    <n v="2026"/>
    <n v="9"/>
    <n v="7"/>
    <d v="2026-09-07T00:00:00"/>
    <n v="-1.3333333333357587"/>
    <x v="1"/>
    <x v="8"/>
  </r>
  <r>
    <n v="782"/>
    <n v="1002571440"/>
    <n v="3"/>
    <x v="5"/>
    <n v="4"/>
    <s v="SEMARANG"/>
    <s v="INNER - SEMARANG JATENG UTARA"/>
    <s v="MJP"/>
    <s v="REG"/>
    <s v="AO"/>
    <s v="NEW SALES"/>
    <m/>
    <s v="Completed (PS)"/>
    <s v="RBS-Regional 3"/>
    <d v="2026-09-04T12:03:08"/>
    <d v="2026-09-04T15:26:31"/>
    <n v="69382239"/>
    <m/>
    <n v="142410346503"/>
    <s v="Nabhan outlet"/>
    <s v="ODP-MJP-FBA/064"/>
    <s v="WO063531280"/>
    <m/>
    <m/>
    <m/>
    <n v="110.52667508704"/>
    <n v="-7.0231024892583598"/>
    <s v="|MC50018|MYIA-097327418681/POI/Miftachul choir/082324444225/nabhanalfath07@gmail.com"/>
    <s v="MYDIGIBIZPARTNER"/>
    <m/>
    <m/>
    <m/>
    <m/>
    <m/>
    <m/>
    <m/>
    <m/>
    <s v="Management Janji"/>
    <s v="2026-09-03 11:00:00 | Nama PIC:  bp miftahul   No HP: 082324444225  Alt:  Tanggal: 3/9/2026  Jam Pasang: Siang  Note: Hubungi sebelum ke lokasi, terimakasih. "/>
    <s v="FCC"/>
    <d v="2026-04-09T12:10:01"/>
    <m/>
    <m/>
    <s v="PS"/>
    <s v="MAJAPAHIT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3 11:00:00 | Nama PIC:  bp miftahul   No HP: 082324444225  Alt:  Tanggal: 3/9/2026  Jam Pasang: Siang  Note: Hubungi sebelum ke lokasi, terimakasih. "/>
    <n v="2026"/>
    <n v="9"/>
    <n v="4"/>
    <d v="2026-09-04T00:00:00"/>
    <n v="-0.29166666666424135"/>
    <x v="1"/>
    <x v="0"/>
  </r>
  <r>
    <n v="783"/>
    <n v="1002571435"/>
    <n v="3"/>
    <x v="5"/>
    <n v="4"/>
    <s v="PEKALONGAN"/>
    <s v="SLAWI"/>
    <s v="SLW"/>
    <s v="REG"/>
    <s v="AO"/>
    <s v="NEW SALES"/>
    <m/>
    <s v="Completed (PS)"/>
    <s v="RBS-Regional 3"/>
    <d v="2026-09-04T12:00:37"/>
    <d v="2026-09-04T13:06:29"/>
    <n v="69382056"/>
    <m/>
    <n v="142283120025"/>
    <s v="SDN Kabunan 01"/>
    <s v="ODP-SLW-FA/162"/>
    <s v="WO063530995"/>
    <m/>
    <m/>
    <m/>
    <n v="109.11953099999999"/>
    <n v="-6.9814569999999998"/>
    <s v="AMRBS;404469;REG3;ALI FATKHUDIN;085100284847;HSI 75MB;PIC 085742049079;sdnkabunan1@yahoo.co.id"/>
    <s v="Account Manager"/>
    <m/>
    <m/>
    <m/>
    <m/>
    <m/>
    <m/>
    <m/>
    <m/>
    <s v="Management Janji"/>
    <s v="2026-09-03 13:00:00|Tanggal pemasangan : 02/09/2026  Jam pemasangan : pagi/siang  Info Tambahan : Hubungi pelanggan dulu sebelum ke lokasi  terima kasih.|40951377|MYDITA"/>
    <s v="FCC"/>
    <d v="2026-04-09T12:10:01"/>
    <m/>
    <m/>
    <s v="PS"/>
    <s v="X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7:00:00"/>
    <s v="2026-09-03 13:00:00|Tanggal pemasangan : 02/09/2026  Jam pemasangan : pagi/siang  Info Tambahan : Hubungi pelanggan dulu sebelum ke lokasi  terima kasih.|40951377|MYDITA"/>
    <n v="2026"/>
    <n v="9"/>
    <n v="4"/>
    <d v="2026-09-04T00:00:00"/>
    <n v="-0.29166666666424135"/>
    <x v="1"/>
    <x v="0"/>
  </r>
  <r>
    <n v="784"/>
    <n v="1002571442"/>
    <n v="3"/>
    <x v="1"/>
    <n v="5"/>
    <s v="JEMBER"/>
    <s v="BONDOWOSO"/>
    <s v="BOW"/>
    <s v="REG"/>
    <s v="AO"/>
    <s v="NEW SALES"/>
    <s v="1P INET"/>
    <s v="Completed (PS)"/>
    <s v="RBS-Regional 3"/>
    <d v="2026-09-04T12:02:57"/>
    <d v="2026-09-04T17:31:31"/>
    <n v="69383800"/>
    <m/>
    <n v="152507224171"/>
    <s v="TOKO IKBAL"/>
    <s v="ODP-SKW-FB/53 FB/D03/53.01"/>
    <s v="WO063530795"/>
    <m/>
    <m/>
    <m/>
    <n v="113.83541755378199"/>
    <n v="-8.0232586457274309"/>
    <s v="MD|MYDB-20260904267991|DC30008/MC30027|TOKO IKBAL|085258303451"/>
    <s v="MYDIGIBIZPARTNER"/>
    <m/>
    <m/>
    <m/>
    <m/>
    <m/>
    <m/>
    <m/>
    <m/>
    <s v="Management Janji"/>
    <s v="2026-09-05 08:00:00 | Jam Pemasangan : 08:00 - 12.00 Tanggal Pemasangan : SABTU 05 SEPTEMBER 2026 Info Tambahan : Hubungi pelanggan sebelum datang ke lokasi"/>
    <s v="FCC"/>
    <d v="2026-04-09T12:10:01"/>
    <d v="2026-09-05T08:00:00"/>
    <m/>
    <s v="PS"/>
    <s v="BONDOWOSO"/>
    <s v="NETMONK"/>
    <n v="20260904"/>
    <s v="Completed"/>
    <s v="HSI Bisnis Bundling Netmonk PSB 70% Promo - 150 Mbps"/>
    <s v="INDIBIZ"/>
    <m/>
    <m/>
    <d v="2026-09-05T08:00:00"/>
    <s v="2026-09-05 08:00:00 | Jam Pemasangan : 08:00 - 12.00 Tanggal Pemasangan : SABTU 05 SEPTEMBER 2026 Info Tambahan : Hubungi pelanggan sebelum datang ke lokasi"/>
    <n v="2026"/>
    <n v="9"/>
    <n v="4"/>
    <d v="2026-09-04T00:00:00"/>
    <n v="-1.3333333333357587"/>
    <x v="1"/>
    <x v="7"/>
  </r>
  <r>
    <n v="785"/>
    <n v="1002571429"/>
    <n v="3"/>
    <x v="5"/>
    <n v="4"/>
    <s v="PEKALONGAN"/>
    <s v="SLAWI"/>
    <s v="SLW"/>
    <s v="REG"/>
    <s v="AO"/>
    <s v="NEW SALES"/>
    <m/>
    <s v="Completed (PS)"/>
    <s v="RBS-Regional 3"/>
    <d v="2026-09-04T11:58:14"/>
    <d v="2026-09-04T13:09:43"/>
    <n v="69382075"/>
    <m/>
    <n v="142283120024"/>
    <s v="SD KABUNAN 01"/>
    <s v="ODP-SLW-FA/162"/>
    <s v="WO063530832"/>
    <m/>
    <m/>
    <m/>
    <n v="109.119856"/>
    <n v="-6.9816500000000001"/>
    <s v="AMRBS;404469;REG3;ALI FATKHUDIN;085100284847;HSI 1S 50mb 320k;PIC 085742049079;sdnkabunan1@yahoo.co.id"/>
    <s v="Account Manager"/>
    <m/>
    <m/>
    <m/>
    <m/>
    <m/>
    <m/>
    <m/>
    <m/>
    <s v="Management Janji"/>
    <s v="2026-09-03 13:00:00|Jam Pemasangan : 08:00 - 12.00  Tanggal Pemasangan : KAMIS 03 SEPTEMBER 2026  Info Tambahan : Hubungi pelanggan sebelum datang ke lokasi  |40951378|MYDITA"/>
    <s v="FCC"/>
    <d v="2026-04-09T12:10:01"/>
    <m/>
    <m/>
    <s v="PS"/>
    <s v="X"/>
    <s v="NO ADDON"/>
    <n v="202609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4T07:00:00"/>
    <s v="2026-09-03 13:00:00|Jam Pemasangan : 08:00 - 12.00  Tanggal Pemasangan : KAMIS 03 SEPTEMBER 2026  Info Tambahan : Hubungi pelanggan sebelum datang ke lokasi  |40951378|MYDITA"/>
    <n v="2026"/>
    <n v="9"/>
    <n v="4"/>
    <d v="2026-09-04T00:00:00"/>
    <n v="-0.29166666666424135"/>
    <x v="1"/>
    <x v="0"/>
  </r>
  <r>
    <n v="786"/>
    <n v="1002571281"/>
    <n v="3"/>
    <x v="0"/>
    <n v="4"/>
    <s v="KUDUS"/>
    <s v="PATI"/>
    <s v="PAT"/>
    <s v="REG"/>
    <s v="AO"/>
    <s v="NEW SALES"/>
    <m/>
    <s v="Completed (PS)"/>
    <s v="RBS-Regional 3"/>
    <d v="2026-09-04T11:02:44"/>
    <d v="2026-09-08T17:31:59"/>
    <n v="69383752"/>
    <m/>
    <n v="142551119451"/>
    <s v="KANTOR DESA WANGUNREJO"/>
    <s v="ODP-PAT-FP/047"/>
    <s v="WO063531496"/>
    <m/>
    <m/>
    <m/>
    <n v="110.9758389"/>
    <n v="-6.7906852999999998"/>
    <s v="|MC60040|/Ulfa Indah Pratiwi/082313439869 /patiwangunrejo@gmail.com /Permintaan PSB HSI BASIC WB2 50MBPS/KANTOR DESA WANGUNREJO"/>
    <s v="Sales Profesional"/>
    <m/>
    <m/>
    <m/>
    <m/>
    <m/>
    <m/>
    <m/>
    <m/>
    <s v="Management Janji"/>
    <s v="2026-09-08 08:00:00|Waktu pemasnagan : 08 September 2026 Jam pemasangan : 08.00 - 12.00 Mohon hubungi pelanggan sebelum ke lokasi  Terima kasih|40971401|MYDITA"/>
    <s v="FCC"/>
    <d v="2026-04-09T11:10:09"/>
    <d v="2026-09-08T08:00:00"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Waktu pemasnagan : 08 September 2026 Jam pemasangan : 08.00 - 12.00 Mohon hubungi pelanggan sebelum ke lokasi  Terima kasih|40971401|MYDITA"/>
    <n v="2026"/>
    <n v="9"/>
    <n v="8"/>
    <d v="2026-09-08T00:00:00"/>
    <n v="-0.33333333333575865"/>
    <x v="1"/>
    <x v="0"/>
  </r>
  <r>
    <n v="787"/>
    <n v="1002571253"/>
    <n v="3"/>
    <x v="5"/>
    <n v="4"/>
    <s v="SEMARANG"/>
    <s v="INNER - SEMARANG JATENG UTARA"/>
    <s v="MKG"/>
    <s v="REG"/>
    <s v="AO"/>
    <s v="NEW SALES"/>
    <s v="1P INET"/>
    <s v="Completed (PS)"/>
    <s v="RBS-Regional 3"/>
    <d v="2026-09-04T10:54:57"/>
    <d v="2026-09-07T15:47:43"/>
    <n v="69383747"/>
    <m/>
    <n v="141421106802"/>
    <s v="PT Titan Jaya Indo Raya"/>
    <s v="ODP-MKG-FP/017"/>
    <s v="WO063523150"/>
    <m/>
    <m/>
    <m/>
    <n v="110.324481725692"/>
    <n v="-6.9753049392527497"/>
    <s v="|MN00458|MYIA-049002091043/POI/Abraham Bramantino/0811818026/bramantino@titan-corporation.com"/>
    <s v="MYIB_ASSISTANT"/>
    <m/>
    <m/>
    <m/>
    <m/>
    <m/>
    <m/>
    <m/>
    <m/>
    <s v="Management Janji"/>
    <s v="2026-09-08 08:00:00 | Nama : bapa abraham No HP : 0811818026 No Alternatif : M Janji : 08/09/2026 Jam Pasang : Pagi NoteÃ‚Â :  Hubungi terlebih dahulu sebelum ke lokasi "/>
    <s v="FCC"/>
    <d v="2026-04-09T11:10:09"/>
    <d v="2026-09-08T08:00:00"/>
    <m/>
    <s v="PS"/>
    <s v="SEMARANG TUGU"/>
    <s v="NO ADDON"/>
    <n v="20260907"/>
    <s v="Completed"/>
    <s v="HSI Bisnis Promo HUT RI PSB 70% - 50 Mbps"/>
    <s v="INDIBIZ"/>
    <m/>
    <m/>
    <d v="2026-09-08T08:00:00"/>
    <s v="2026-09-08 08:00:00 | Nama : bapa abraham No HP : 0811818026 No Alternatif : M Janji : 08/09/2026 Jam Pasang : Pagi NoteÃ‚Â :  Hubungi terlebih dahulu sebelum ke lokasi "/>
    <n v="2026"/>
    <n v="9"/>
    <n v="7"/>
    <d v="2026-09-07T00:00:00"/>
    <n v="-1.3333333333357587"/>
    <x v="1"/>
    <x v="0"/>
  </r>
  <r>
    <n v="788"/>
    <n v="1002571897"/>
    <n v="3"/>
    <x v="6"/>
    <n v="5"/>
    <s v="SBY SELATAN"/>
    <s v="MANYAR"/>
    <s v="GBG"/>
    <s v="REG"/>
    <s v="AO"/>
    <s v="NEW SALES"/>
    <s v="1P INET"/>
    <s v="Completed (PS)"/>
    <s v="RBS-Regional 3"/>
    <d v="2026-09-04T14:29:56"/>
    <d v="2026-09-05T13:39:58"/>
    <n v="69383964"/>
    <m/>
    <n v="152320246210"/>
    <s v="warkop SIDO KUMPUL KOPI"/>
    <s v="ODP-MYR-FFN/16 FFN/D03/16.01"/>
    <s v="WO063547273"/>
    <m/>
    <m/>
    <m/>
    <n v="112.7543988"/>
    <n v="-7.2778302999999998"/>
    <s v="MD|MYDB-20260904268006|DN00001/MN00459|warkop SIDO KUMPUL KOPI|083166181084"/>
    <s v="MYDIGIBIZPARTNER"/>
    <m/>
    <m/>
    <m/>
    <m/>
    <m/>
    <m/>
    <m/>
    <m/>
    <s v="Management Janji"/>
    <s v="2026-09-05 11:00:00 | Nama Pic : bp iqbal  No Hp Pic : 083166181084 No alt : - Jam Pemasangan : pagi  Tanggal Pemasangan : 5 September 2026"/>
    <s v="FCC"/>
    <d v="2026-04-09T14:40:04"/>
    <d v="2026-09-05T11:00:00"/>
    <m/>
    <s v="PS"/>
    <s v="DARMO GUBENG"/>
    <s v="OCA"/>
    <n v="20260905"/>
    <s v="Completed"/>
    <s v="HSI Bisnis Bundling OCA Breach Checker Promo H2 2026 PSB 70% - 100 Mbps"/>
    <s v="INDIBIZ"/>
    <m/>
    <m/>
    <d v="2026-09-05T11:00:00"/>
    <s v="2026-09-05 11:00:00 | Nama Pic : bp iqbal  No Hp Pic : 083166181084 No alt : - Jam Pemasangan : pagi  Tanggal Pemasangan : 5 September 2026"/>
    <n v="2026"/>
    <n v="9"/>
    <n v="5"/>
    <d v="2026-09-05T00:00:00"/>
    <n v="-0.45833333333575865"/>
    <x v="1"/>
    <x v="8"/>
  </r>
  <r>
    <n v="789"/>
    <n v="1002570930"/>
    <n v="3"/>
    <x v="1"/>
    <n v="5"/>
    <s v="JEMBER"/>
    <s v="JEMBER"/>
    <s v="JER"/>
    <s v="REG"/>
    <s v="AO"/>
    <s v="NEW SALES"/>
    <s v="1P INET"/>
    <s v="Completed (PS)"/>
    <s v="RBS-Regional 3"/>
    <d v="2026-09-04T09:18:57"/>
    <d v="2026-09-05T22:00:22"/>
    <n v="69383614"/>
    <m/>
    <n v="152501280968"/>
    <s v="PT KKV COMMERCE INDONESIA"/>
    <s v="ODP-JER-FX/19 FX/D01/19.01"/>
    <s v="WO063513283"/>
    <m/>
    <m/>
    <m/>
    <n v="113.6630418"/>
    <n v="-8.1836690000000001"/>
    <s v="|MN00086|MYIA-000133579502/POI/ELISA MARTA NUGRAHA /081274594701/elisa@kkgroup.cn"/>
    <s v="MYIB_ASSISTANT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09:25:09"/>
    <d v="2026-09-05T08:00:00"/>
    <m/>
    <s v="PS"/>
    <s v="JEMBER"/>
    <s v="OCA"/>
    <n v="20260905"/>
    <s v="Completed"/>
    <s v="HSI Bisnis Bundling OCA Breach Checker Promo H2 2026 PSB 70% - 30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5"/>
    <d v="2026-09-05T00:00:00"/>
    <n v="-0.33333333333575865"/>
    <x v="1"/>
    <x v="7"/>
  </r>
  <r>
    <n v="790"/>
    <n v="1002571671"/>
    <n v="3"/>
    <x v="7"/>
    <n v="5"/>
    <s v="MATARAM"/>
    <s v="LOMBOK TIMUR UTARA"/>
    <s v="SEL"/>
    <s v="REG"/>
    <s v="AO"/>
    <s v="NEW SALES"/>
    <s v="1P INET"/>
    <s v="Completed (PS)"/>
    <s v="RBS-Regional 3"/>
    <d v="2026-09-04T13:42:56"/>
    <d v="2026-09-05T17:55:28"/>
    <n v="69383899"/>
    <m/>
    <n v="172619203429"/>
    <s v="Toko Heru"/>
    <s v="ODP-SEL-FAT/38 FAT/D05/38.01"/>
    <s v="WO063542097"/>
    <m/>
    <m/>
    <m/>
    <n v="116.484976373612"/>
    <n v="-8.7699949849074699"/>
    <s v="MD|MYDB-20260904267978|SC00001/MC00149|Toko Heru|083142939167"/>
    <s v="MYDIGIBIZPARTNER"/>
    <m/>
    <m/>
    <m/>
    <m/>
    <m/>
    <m/>
    <m/>
    <m/>
    <s v="Management Janji"/>
    <s v="2026-09-07 15:00:00 | Jam Pemasangan : 08:00 - 12.00 Tanggal Pemasangan : SABTU 05 SEPTEMBER 2026 Info Tambahan : Hubungi pelanggan sebelum datang ke lokasi"/>
    <s v="FCC"/>
    <d v="2026-04-09T13:54:59"/>
    <d v="2026-09-07T15:00:00"/>
    <m/>
    <s v="PS"/>
    <s v="LOMBOK TIMUR"/>
    <s v="NO ADDON"/>
    <n v="20260905"/>
    <s v="Completed"/>
    <s v="HSI Bisnis Promo HUT RI PSB 70% - 100 Mbps"/>
    <s v="INDIBIZ"/>
    <m/>
    <m/>
    <d v="2026-09-07T15:00:00"/>
    <s v="2026-09-07 15:00:00 | Jam Pemasangan : 08:00 - 12.00 Tanggal Pemasangan : SABTU 05 SEPTEMBER 2026 Info Tambahan : Hubungi pelanggan sebelum datang ke lokasi"/>
    <n v="2026"/>
    <n v="9"/>
    <n v="5"/>
    <d v="2026-09-05T00:00:00"/>
    <n v="-2.625"/>
    <x v="1"/>
    <x v="20"/>
  </r>
  <r>
    <n v="791"/>
    <n v="1002571670"/>
    <n v="3"/>
    <x v="6"/>
    <n v="5"/>
    <s v="SBY UTARA"/>
    <s v="MANYAR"/>
    <s v="MGO"/>
    <s v="REG"/>
    <s v="AO"/>
    <s v="NEW SALES"/>
    <s v="1P INET"/>
    <s v="Completed (PS)"/>
    <s v="RBS-Regional 3"/>
    <d v="2026-09-04T13:42:56"/>
    <d v="2026-09-05T12:55:58"/>
    <n v="69383912"/>
    <m/>
    <n v="152413167963"/>
    <s v="AMANAH STORE"/>
    <s v="ODP-DMO-FTB/23 FTB/D03/23.01"/>
    <s v="WO063542024"/>
    <m/>
    <m/>
    <m/>
    <n v="112.7480853"/>
    <n v="-7.2627725999999999"/>
    <s v="|MN00086|MYIA-070558046581/POI/AL FATHUR ROZAK/085722210252/alfathurrozak16@gmail.com"/>
    <s v="MYIB_ASSISTANT"/>
    <m/>
    <m/>
    <m/>
    <m/>
    <m/>
    <m/>
    <m/>
    <m/>
    <s v="Management Janji"/>
    <s v="2026-09-05 11:00:00 | Nama PIC:  bp al fathur  No HP: 085722210252 Alt: Tanggal: 5/9/2026 Jam Pasang: Siang Note: Hubungi sebelum ke lokasi, terimakasih. "/>
    <s v="FCC"/>
    <d v="2026-04-09T13:54:59"/>
    <d v="2026-09-05T11:00:00"/>
    <m/>
    <s v="PS"/>
    <s v="MERGOYOSO"/>
    <s v="OCA"/>
    <n v="20260905"/>
    <s v="Completed"/>
    <s v="HSI Bisnis Basic Bundling OCA Breach Checker Promo H2 2026 PSB 70% - 150 Mbps"/>
    <s v="INDIBIZ"/>
    <m/>
    <m/>
    <d v="2026-09-05T11:00:00"/>
    <s v="2026-09-05 11:00:00 | Nama PIC:  bp al fathur  No HP: 085722210252 Alt: Tanggal: 5/9/2026 Jam Pasang: Siang Note: Hubungi sebelum ke lokasi, terimakasih. "/>
    <n v="2026"/>
    <n v="9"/>
    <n v="5"/>
    <d v="2026-09-05T00:00:00"/>
    <n v="-0.45833333333575865"/>
    <x v="1"/>
    <x v="8"/>
  </r>
  <r>
    <n v="792"/>
    <n v="1002571672"/>
    <n v="3"/>
    <x v="6"/>
    <n v="5"/>
    <s v="MADURA"/>
    <s v="PAMEKASAN"/>
    <s v="SMP"/>
    <s v="REG"/>
    <s v="AO"/>
    <s v="NEW SALES"/>
    <s v="1P INET"/>
    <s v="Completed (PS)"/>
    <s v="RBS-Regional 3"/>
    <d v="2026-09-04T13:42:57"/>
    <d v="2026-09-05T15:09:30"/>
    <n v="69383898"/>
    <m/>
    <n v="152431232548"/>
    <s v="TOKO FATHIMAH"/>
    <s v="ODP-SMP-FBF/11 FBF/D02/11.01"/>
    <s v="WO063542010"/>
    <m/>
    <m/>
    <m/>
    <n v="113.862554468214"/>
    <n v="-7.01796093836289"/>
    <s v="MD|MYDB-20260904267997|DN00001/MN00806|TOKO FATHIMAH|085151937728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"/>
    <s v="FCC"/>
    <d v="2026-04-09T13:54:59"/>
    <d v="2026-09-05T11:00:00"/>
    <m/>
    <s v="PS"/>
    <s v="X"/>
    <s v="NO ADDON"/>
    <n v="20260905"/>
    <s v="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"/>
    <n v="2026"/>
    <n v="9"/>
    <n v="5"/>
    <d v="2026-09-05T00:00:00"/>
    <n v="-0.45833333333575865"/>
    <x v="1"/>
    <x v="10"/>
  </r>
  <r>
    <n v="793"/>
    <n v="1002571685"/>
    <n v="3"/>
    <x v="6"/>
    <n v="5"/>
    <s v="SBY SELATAN"/>
    <s v="TANDES"/>
    <s v="DMO"/>
    <s v="REG"/>
    <s v="AO"/>
    <s v="NEW SALES"/>
    <m/>
    <s v="Completed (PS)"/>
    <s v="RBS-Regional 3"/>
    <d v="2026-09-04T13:48:22"/>
    <d v="2026-09-07T16:17:25"/>
    <n v="69383900"/>
    <m/>
    <n v="152301273755"/>
    <s v="CV KARYA KREASI PANGAN"/>
    <s v="ODP-DMO-FCX/12"/>
    <s v="WO063549015"/>
    <m/>
    <m/>
    <m/>
    <n v="112.7229815"/>
    <n v="-7.2924461000000003"/>
    <s v="|MN02435|/CV KARYA KREASI PANGAN/KUPPY YOUNG SETIA BUDI/085100516266/cvkaryakreasipangan@gmail.com/HSI Bisnis Winback + Antares Eazy (1:1) 50 Mbps (Rp 440.000) PSB Rp 150.000/"/>
    <s v="Sales Force DBS"/>
    <m/>
    <m/>
    <m/>
    <m/>
    <m/>
    <m/>
    <m/>
    <m/>
    <s v="Management Janji"/>
    <s v="2026-09-07 11:00:00|Nama : BP KUPPY YOUNG SETIA BUDI No Hp : 085100516266 No Alt :  Tgl Pemasangan : 07 September 2026 Interval : SIANG Note : Hubungi pelanggan terlebih dahulu|40971402|MYDITA"/>
    <s v="FCC"/>
    <d v="2026-04-09T13:54:59"/>
    <d v="2026-09-07T11:00:00"/>
    <m/>
    <s v="PS"/>
    <s v="DARMO GUBENG"/>
    <s v="ANTAREZ"/>
    <n v="20260907"/>
    <s v="Completed"/>
    <s v="- E23015;E23015 ~ ES23 - Perangkat ONT[0]  - E23015~null~44292;E23015||11||Abodemen 0[0]  - E23015~null~E23015_SWONTDUALB;SWONTDUALB ~ Biaya Sewa ONT Dual Band ~ E23015[30000]  - E24057;E24057 ~ ES24 - Paket HSI Bisnis (HSIE) Khusus Winback[0]  - E24057~n"/>
    <s v="INDIBIZ"/>
    <m/>
    <m/>
    <d v="2026-09-07T11:00:00"/>
    <s v="2026-09-07 11:00:00|Nama : BP KUPPY YOUNG SETIA BUDI No Hp : 085100516266 No Alt :  Tgl Pemasangan : 07 September 2026 Interval : SIANG Note : Hubungi pelanggan terlebih dahulu|40971402|MYDITA"/>
    <n v="2026"/>
    <n v="9"/>
    <n v="7"/>
    <d v="2026-09-07T00:00:00"/>
    <n v="-0.45833333333575865"/>
    <x v="1"/>
    <x v="22"/>
  </r>
  <r>
    <n v="794"/>
    <n v="1002571302"/>
    <n v="3"/>
    <x v="6"/>
    <n v="5"/>
    <s v="SBY UTARA"/>
    <s v="GRESIK"/>
    <s v="GSK"/>
    <s v="REG"/>
    <s v="AO"/>
    <s v="NEW SALES"/>
    <s v="1P INET"/>
    <s v="Completed (PS)"/>
    <s v="RBS-Regional 3"/>
    <d v="2026-09-04T11:09:57"/>
    <d v="2026-09-05T21:47:30"/>
    <n v="69383766"/>
    <m/>
    <n v="152421262567"/>
    <s v="Toko Nur galuh 1"/>
    <s v="ODP-GSK-FAQ/21 FAQ/D02/21.01"/>
    <s v="WO063524798"/>
    <m/>
    <m/>
    <m/>
    <n v="112.6511513"/>
    <n v="-7.1529713999999904"/>
    <s v="|MN01401|MYIA-068633743700/POI/Sani/081513999957/eslilin8788@gmail.com"/>
    <s v="MYIB_ASSISTANT"/>
    <m/>
    <m/>
    <m/>
    <m/>
    <m/>
    <m/>
    <m/>
    <m/>
    <s v="Management Janji"/>
    <s v="2026-09-10 08:00:00 | Jam Pemasangan : 08:00 - 12.00 Tanggal Pemasangan : SABTU 05 SEPTEMBER 2026 Info Tambahan : Hubungi pelanggan sebelum datang ke lokasi"/>
    <s v="FCC"/>
    <d v="2026-04-09T11:25:14"/>
    <d v="2026-09-10T08:00:00"/>
    <m/>
    <s v="PS"/>
    <s v="GRESIK"/>
    <s v="NO ADDON"/>
    <n v="20260905"/>
    <s v="Completed"/>
    <s v="HSI Bisnis Promo HUT RI PSB 70% - 50 Mbps"/>
    <s v="INDIBIZ"/>
    <m/>
    <m/>
    <d v="2026-09-10T08:00:00"/>
    <s v="2026-09-10 08:00:00 | Jam Pemasangan : 08:00 - 12.00 Tanggal Pemasangan : SABTU 05 SEPTEMBER 2026 Info Tambahan : Hubungi pelanggan sebelum datang ke lokasi"/>
    <n v="2026"/>
    <n v="9"/>
    <n v="5"/>
    <d v="2026-09-05T00:00:00"/>
    <n v="-5.3333333333357587"/>
    <x v="1"/>
    <x v="23"/>
  </r>
  <r>
    <n v="795"/>
    <n v="1002572721"/>
    <n v="3"/>
    <x v="4"/>
    <n v="5"/>
    <s v="SINGARJA"/>
    <s v="KLUNGKUNG"/>
    <s v="SMA"/>
    <s v="REG"/>
    <s v="AO"/>
    <s v="NEW SALES"/>
    <m/>
    <s v="Completed (PS)"/>
    <s v="RBS-Regional 3"/>
    <d v="2026-09-04T20:48:58"/>
    <d v="2026-09-04T22:17:29"/>
    <n v="69380215"/>
    <n v="3665512033"/>
    <n v="172428816079"/>
    <s v="PT. NUSA REJEKI PROPERTI"/>
    <s v="ODP-SMA-FZ/04"/>
    <s v="WO063584202"/>
    <m/>
    <m/>
    <m/>
    <n v="115.44962599999999"/>
    <n v="-8.6711349999999996"/>
    <s v="|MN02545|/PIC KOMANG SATYA MAHA PUTRA/085156403075-081999579238/ulubeachclubhotel@gmail.com"/>
    <s v="Sales Force DBS"/>
    <m/>
    <m/>
    <m/>
    <m/>
    <m/>
    <m/>
    <m/>
    <m/>
    <s v="Management Janji"/>
    <s v="2026-09-01 15:00:00|Tanggal pemasangan : 01/09/2026  Jam pemasangan : pagi/siang  Info Tambahan : Hubungi pelanggan dulu sebelum ke lokasi, terima kasih|40951377|MYDITA"/>
    <s v="FCC"/>
    <d v="2026-04-09T20:55:19"/>
    <m/>
    <m/>
    <s v="PS"/>
    <s v="SEMARAPURA"/>
    <s v="NO ADDON"/>
    <n v="20260904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04T07:00:00"/>
    <s v="2026-09-01 15:00:00|Tanggal pemasangan : 01/09/2026  Jam pemasangan : pagi/siang  Info Tambahan : Hubungi pelanggan dulu sebelum ke lokasi, terima kasih|40951377|MYDITA"/>
    <n v="2026"/>
    <n v="9"/>
    <n v="4"/>
    <d v="2026-09-04T00:00:00"/>
    <n v="-0.29166666666424135"/>
    <x v="1"/>
    <x v="6"/>
  </r>
  <r>
    <n v="796"/>
    <n v="1002572635"/>
    <n v="3"/>
    <x v="2"/>
    <n v="5"/>
    <s v="MALANG"/>
    <s v="BATU"/>
    <s v="BLB"/>
    <s v="REG"/>
    <s v="AO"/>
    <s v="NEW SALES"/>
    <s v="1P INET"/>
    <s v="Completed (PS)"/>
    <s v="RBS-Regional 3"/>
    <d v="2026-09-04T18:15:57"/>
    <d v="2026-09-05T16:11:56"/>
    <n v="69384221"/>
    <m/>
    <n v="152702232564"/>
    <s v="PEAKNFLOW"/>
    <s v="ODP-BLB-FM/07 FM/D01/07.01"/>
    <s v="WO063575052"/>
    <m/>
    <m/>
    <m/>
    <n v="112.6317904"/>
    <n v="-7.9479451999999897"/>
    <s v="|MN02703|MYIA-060984967453/POI/Muhammad Fayyad Yafi Musafa/0895809960666/peaknflow.id@gmail.com"/>
    <s v="MYIB_ASSISTANT"/>
    <m/>
    <m/>
    <m/>
    <m/>
    <m/>
    <m/>
    <m/>
    <m/>
    <s v="Management Janji"/>
    <s v="2026-09-05 15:00:00 | Jam Pemasangan : 08:00 - 12.00 Tanggal Pemasangan : SABTU 05 SEPTEMBER 2026 Info Tambahan : Hubungi pelanggan sebelum datang ke lokasi"/>
    <s v="FCC"/>
    <d v="2026-04-09T18:25:10"/>
    <d v="2026-09-05T15:00:00"/>
    <m/>
    <s v="PS"/>
    <s v="BLIMBING"/>
    <s v="NO ADDON"/>
    <n v="20260905"/>
    <s v="Completed"/>
    <s v="HSI Bisnis Promo HUT RI PSB 70% - 150 Mbps"/>
    <s v="INDIBIZ"/>
    <m/>
    <m/>
    <d v="2026-09-05T15:00:00"/>
    <s v="2026-09-05 15:00:00 | Jam Pemasangan : 08:00 - 12.00 Tanggal Pemasangan : SABTU 05 SEPTEMBER 2026 Info Tambahan : Hubungi pelanggan sebelum datang ke lokasi"/>
    <n v="2026"/>
    <n v="9"/>
    <n v="5"/>
    <d v="2026-09-05T00:00:00"/>
    <n v="-0.625"/>
    <x v="1"/>
    <x v="30"/>
  </r>
  <r>
    <n v="797"/>
    <n v="1002571328"/>
    <n v="3"/>
    <x v="3"/>
    <n v="4"/>
    <s v="MAGELANG"/>
    <s v="TEMANGGUNG"/>
    <s v="TEM"/>
    <s v="REG"/>
    <s v="AO"/>
    <s v="NEW SALES"/>
    <s v="1P INET"/>
    <s v="Completed (PS)"/>
    <s v="RBS-Regional 3"/>
    <d v="2026-09-04T11:17:57"/>
    <d v="2026-09-08T15:59:16"/>
    <n v="69383754"/>
    <m/>
    <n v="146149124484"/>
    <s v="SMPN 5 TEMANGGUNG"/>
    <s v="ODP-TMG-FAM/045 FAM/D04/045.01"/>
    <s v="WO063526061"/>
    <m/>
    <m/>
    <m/>
    <n v="110.19716577744801"/>
    <n v="-7.3079119583227898"/>
    <s v="|MN02495|MYIA-058158196433/POI/Ratna Melati Retrika Sari/085877156214/ratnamelati15@gmail.com"/>
    <s v="MYIB_ASSISTANT"/>
    <m/>
    <m/>
    <m/>
    <m/>
    <m/>
    <m/>
    <m/>
    <m/>
    <s v="Management Janji"/>
    <s v="2026-09-08 08:00:00 | Tanggal pemasangan : 08/09/2026 Jam pemasangan : pagi Info Tambahan : Hubungi pelanggan dulu sebelum ke lokasi terima kasih."/>
    <s v="FCC"/>
    <d v="2026-04-09T11:25:14"/>
    <d v="2026-09-08T08:00:00"/>
    <m/>
    <s v="PS"/>
    <s v="X"/>
    <s v="NO ADDON"/>
    <n v="20260908"/>
    <s v="Completed"/>
    <s v="HSI Bisnis Promo HUT RI PSB 70% - 75 Mbps"/>
    <s v="INDIBIZ"/>
    <m/>
    <m/>
    <d v="2026-09-08T08:00:00"/>
    <s v="2026-09-08 08:00:00 | Tanggal pemasangan : 08/09/2026 Jam pemasangan : pagi Info Tambahan : Hubungi pelanggan dulu sebelum ke lokasi terima kasih."/>
    <n v="2026"/>
    <n v="9"/>
    <n v="8"/>
    <d v="2026-09-08T00:00:00"/>
    <n v="-0.33333333333575865"/>
    <x v="1"/>
    <x v="0"/>
  </r>
  <r>
    <n v="798"/>
    <n v="1002572000"/>
    <n v="3"/>
    <x v="2"/>
    <n v="5"/>
    <s v="KEDIRI"/>
    <s v="BLITAR"/>
    <s v="BLR"/>
    <s v="REG"/>
    <s v="AO"/>
    <s v="NEW SALES"/>
    <s v="1P INET"/>
    <s v="Completed (PS)"/>
    <s v="RBS-Regional 3"/>
    <d v="2026-09-04T14:51:57"/>
    <d v="2026-09-04T17:59:44"/>
    <n v="69383984"/>
    <m/>
    <n v="152730235581"/>
    <s v="CV. SINAR MENTARI INDONESIA"/>
    <s v="ODP-BLR-FBW/03 FBW/D01/03.01"/>
    <s v="WO063550109"/>
    <m/>
    <m/>
    <m/>
    <n v="112.130173668265"/>
    <n v="-8.13253607081651"/>
    <s v="MD|MYDB-20260904268014|DN00001/MN00385|CV. SINAR MENTARI INDONESIA|087879905703"/>
    <s v="MYDIGIBIZPARTNER"/>
    <m/>
    <m/>
    <m/>
    <m/>
    <m/>
    <m/>
    <m/>
    <m/>
    <s v="Management Janji"/>
    <s v="2026-09-05 13:00:00 | Nama : IBU EKO SUYANTI No HP : 087879905703 No Alternatif : M Janji : 05/09/2026 Jam Pasang : Pagi NoteÃ‚Â :  Hubungi terlebih dahulu sebelum ke lokasi "/>
    <s v="FCC"/>
    <d v="2026-04-09T14:55:04"/>
    <d v="2026-09-05T13:00:00"/>
    <m/>
    <s v="PS"/>
    <s v="X"/>
    <s v="NO ADDON"/>
    <n v="20260904"/>
    <s v="Completed"/>
    <s v="HSI Bisnis Basic Promo HUT RI PSB 70% - 50 Mbps"/>
    <s v="INDIBIZ"/>
    <m/>
    <m/>
    <d v="2026-09-05T13:00:00"/>
    <s v="2026-09-05 13:00:00 | Nama : IBU EKO SUYANTI No HP : 087879905703 No Alternatif : M Janji : 05/09/2026 Jam Pasang : Pagi NoteÃ‚Â :  Hubungi terlebih dahulu sebelum ke lokasi "/>
    <n v="2026"/>
    <n v="9"/>
    <n v="4"/>
    <d v="2026-09-04T00:00:00"/>
    <n v="-1.5416666666642413"/>
    <x v="1"/>
    <x v="21"/>
  </r>
  <r>
    <n v="799"/>
    <n v="1002572008"/>
    <n v="3"/>
    <x v="5"/>
    <n v="4"/>
    <s v="PEKALONGAN"/>
    <s v="PEKALONGAN"/>
    <s v="PKL"/>
    <s v="REG"/>
    <s v="AO"/>
    <s v="NEW SALES"/>
    <s v="1P INET"/>
    <s v="Completed (PS)"/>
    <s v="RBS-Regional 3"/>
    <d v="2026-09-04T14:53:57"/>
    <d v="2026-09-05T11:22:19"/>
    <n v="69384011"/>
    <m/>
    <n v="142202154930"/>
    <s v="ERABLUE URIP SUMOHARJO"/>
    <s v="ODP-PKL-FCQ/045"/>
    <s v="WO063550392"/>
    <m/>
    <m/>
    <m/>
    <n v="109.663709"/>
    <n v="-6.90482"/>
    <s v="|MN02587|MYIA-063581881942/POI/HASBIBINTARO SHIDDIQ/081249549394/nextperdanaone@gmail.com"/>
    <s v="MYIB_ASSISTANT"/>
    <m/>
    <m/>
    <m/>
    <m/>
    <m/>
    <m/>
    <m/>
    <m/>
    <s v="Management Janji"/>
    <s v="2026-09-05 13:00:00 | Tanggal pemasangan : 05 SEPTEMBER JULI 2026 Jam pemasangan : pagi/siang Info Tambahan : Hubungi pelanggan dulu sebelum ke lokasi terima kasih"/>
    <s v="FCC"/>
    <d v="2026-04-09T14:55:04"/>
    <d v="2026-09-05T13:00:00"/>
    <m/>
    <s v="PS"/>
    <s v="X"/>
    <s v="NO ADDON"/>
    <n v="20260905"/>
    <s v="Completed"/>
    <s v="HSI Bisnis PSB 70% - 100 Mbps"/>
    <s v="INDIBIZ"/>
    <m/>
    <m/>
    <d v="2026-09-05T13:00:00"/>
    <s v="2026-09-05 13:00:00 | Tanggal pemasangan : 05 SEPTEMBER JULI 2026 Jam pemasangan : pagi/siang Info Tambahan : Hubungi pelanggan dulu sebelum ke lokasi terima kasih"/>
    <n v="2026"/>
    <n v="9"/>
    <n v="5"/>
    <d v="2026-09-05T00:00:00"/>
    <n v="-0.54166666666424135"/>
    <x v="1"/>
    <x v="0"/>
  </r>
  <r>
    <n v="800"/>
    <n v="1002571988"/>
    <n v="3"/>
    <x v="4"/>
    <n v="5"/>
    <s v="SINGARJA"/>
    <s v="TABANAN"/>
    <s v="TBN"/>
    <s v="REG"/>
    <s v="AO"/>
    <s v="NEW SALES"/>
    <m/>
    <s v="Completed (PS)"/>
    <s v="RBS-Regional 3"/>
    <d v="2026-09-04T14:50:57"/>
    <d v="2026-09-05T16:19:24"/>
    <n v="69384007"/>
    <m/>
    <n v="172413244707"/>
    <s v="Wr. MAKAN PADANG PUTRA MINANG"/>
    <s v="ODP-TBN-FCQ/18"/>
    <s v="WO063554999"/>
    <m/>
    <m/>
    <m/>
    <n v="115.06203530000001"/>
    <n v="-8.5012165999999993"/>
    <s v="MN02844/Wr. MAKAN PADANG PUTRA NIKMAT/PIC ALDAM HARIANTO/081374927825/aldam_087@icloud.com"/>
    <s v="Sales Force DBS"/>
    <m/>
    <m/>
    <m/>
    <m/>
    <m/>
    <m/>
    <m/>
    <m/>
    <s v="Management Janji"/>
    <s v="2026-09-05 15:00:00|Jam Pemasangan : 08:00 - 12.00 Tanggal Pemasangan : SABTU 05 SEPTEMBER 2026 Info Tambahan : Hubungi pelanggan sebelum datang ke lokasi|40000798|MYDITA"/>
    <s v="FCC"/>
    <d v="2026-04-09T14:55:04"/>
    <d v="2026-09-05T15:00:00"/>
    <m/>
    <s v="PS"/>
    <s v="TABANA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Jam Pemasangan : 08:00 - 12.00 Tanggal Pemasangan : SABTU 05 SEPTEMBER 2026 Info Tambahan : Hubungi pelanggan sebelum datang ke lokasi|40000798|MYDITA"/>
    <n v="2026"/>
    <n v="9"/>
    <n v="5"/>
    <d v="2026-09-05T00:00:00"/>
    <n v="-0.625"/>
    <x v="1"/>
    <x v="4"/>
  </r>
  <r>
    <n v="801"/>
    <n v="1002571983"/>
    <n v="3"/>
    <x v="0"/>
    <n v="4"/>
    <s v="KUDUS"/>
    <s v="REMBANG"/>
    <s v="LSE"/>
    <s v="REG"/>
    <s v="AO"/>
    <s v="NEW SALES"/>
    <s v="1P INET"/>
    <s v="Completed (PS)"/>
    <s v="RBS-Regional 3"/>
    <d v="2026-09-04T14:48:56"/>
    <d v="2026-09-07T14:34:46"/>
    <n v="69384004"/>
    <m/>
    <n v="142598105590"/>
    <s v="ERABLUE RAYA LASEM"/>
    <s v="ODP-LSE-FAC/028 FAC/D04/028.01"/>
    <s v="WO063549848"/>
    <m/>
    <m/>
    <m/>
    <n v="111.44743099999999"/>
    <n v="-6.6976560000000003"/>
    <s v="|MN02587|MYIA-099841702824/POI/HASBIBINTARO SHIDDIQ/081249549394/nextperdanaone@gmail.com"/>
    <s v="MYIB_ASSISTANT"/>
    <m/>
    <m/>
    <m/>
    <m/>
    <m/>
    <m/>
    <m/>
    <m/>
    <s v="Management Janji"/>
    <s v="2026-09-05 13:00:00 | Tgl:05/09/2026 Note:Hubungi pelanggan sebelum melakuka pemasangan "/>
    <s v="FCC"/>
    <d v="2026-04-09T14:55:04"/>
    <d v="2026-09-05T13:00:00"/>
    <m/>
    <s v="PS"/>
    <s v="REMBANG"/>
    <s v="NO ADDON"/>
    <n v="20260907"/>
    <s v="Completed"/>
    <s v="HSI Bisnis PSB 70% - 50 Mbps"/>
    <s v="INDIBIZ"/>
    <m/>
    <m/>
    <d v="2026-09-05T13:00:00"/>
    <s v="2026-09-05 13:00:00 | Tgl:05/09/2026 Note:Hubungi pelanggan sebelum melakuka pemasangan "/>
    <n v="2026"/>
    <n v="9"/>
    <n v="7"/>
    <d v="2026-09-07T00:00:00"/>
    <n v="1.4583333333357587"/>
    <x v="2"/>
    <x v="0"/>
  </r>
  <r>
    <n v="802"/>
    <n v="1002572067"/>
    <n v="3"/>
    <x v="2"/>
    <n v="5"/>
    <s v="KEDIRI"/>
    <s v="NGANJUK"/>
    <s v="PRB"/>
    <s v="REG"/>
    <s v="AO"/>
    <s v="NEW SALES"/>
    <s v="1P INET"/>
    <s v="Completed (PS)"/>
    <s v="RBS-Regional 3"/>
    <d v="2026-09-04T15:06:57"/>
    <d v="2026-09-08T19:35:44"/>
    <n v="69384024"/>
    <m/>
    <n v="152627203798"/>
    <s v="TB FAIZ JAYA"/>
    <s v="ODP-PRB-FC/52 FC/D04/52.01"/>
    <s v="WO063552055"/>
    <m/>
    <m/>
    <m/>
    <n v="112.0176594"/>
    <n v="-7.7499615000000004"/>
    <s v="|MC20057|MYIA-031014826710/POI/Dwi Nidaul Mufidah/082317431593/singomurep@gmail.com"/>
    <s v="MYIB_ASSISTANT"/>
    <m/>
    <m/>
    <m/>
    <m/>
    <m/>
    <m/>
    <m/>
    <m/>
    <s v="Management Janji"/>
    <s v="2026-09-05 13:00:00 | Nama PIC : ibu nida No HP : 082317431593 Alt :  M Janji : (sabtu/5/SEPTEMBER/2026) jam Pasang : 09:00 Note : hubungi pelanggan jika ingin kelokasi"/>
    <s v="FCC"/>
    <d v="2026-04-09T15:10:08"/>
    <d v="2026-09-05T13:00:00"/>
    <s v="Kendala Teknik"/>
    <s v="PS"/>
    <s v="KERTOSONO"/>
    <s v="NO ADDON"/>
    <n v="20260908"/>
    <s v="Completed"/>
    <s v="HSI Bisnis Promo HUT RI PSB 70% - 200 Mbps"/>
    <s v="INDIBIZ"/>
    <m/>
    <m/>
    <d v="2026-09-05T13:00:00"/>
    <s v="2026-09-05 13:00:00 | Nama PIC : ibu nida No HP : 082317431593 Alt :  M Janji : (sabtu/5/SEPTEMBER/2026) jam Pasang : 09:00 Note : hubungi pelanggan jika ingin kelokasi"/>
    <n v="2026"/>
    <n v="9"/>
    <n v="8"/>
    <d v="2026-09-08T00:00:00"/>
    <n v="2.4583333333357587"/>
    <x v="2"/>
    <x v="25"/>
  </r>
  <r>
    <n v="803"/>
    <n v="1002572178"/>
    <n v="3"/>
    <x v="0"/>
    <n v="4"/>
    <s v="KUDUS"/>
    <s v="REMBANG"/>
    <s v="LSE"/>
    <s v="REG"/>
    <s v="AO"/>
    <s v="NEW SALES"/>
    <s v="1P INET"/>
    <s v="Completed (PS)"/>
    <s v="RBS-Regional 3"/>
    <d v="2026-09-04T15:30:56"/>
    <d v="2026-09-07T14:01:06"/>
    <n v="69384066"/>
    <m/>
    <n v="142598105591"/>
    <s v="ERABLUE RAYA LASEM"/>
    <s v="ODP-LSE-FAC/028 FAC/D04/028.01"/>
    <s v="WO063557053"/>
    <m/>
    <m/>
    <m/>
    <n v="111.44743099999999"/>
    <n v="-6.6976560000000003"/>
    <s v="|MN02587|MYIA-048285478569/POI/HASBIBINTARO SHIDDIQ/081249549394/nextperdanaone@gmail.com"/>
    <s v="MYIB_ASSISTANT"/>
    <m/>
    <m/>
    <m/>
    <m/>
    <m/>
    <m/>
    <m/>
    <m/>
    <s v="Management Janji"/>
    <s v="2026-09-05 13:00:00 | Nama PIC : bapak hasbi No HP : 081249549394 Alt :  M Janji : (sabtu/5/SEPTEMBER/2026) jam Pasang : 09:00 Note : hubungi pelanggan jika ingin kelokasi"/>
    <s v="FCC"/>
    <d v="2026-04-09T15:40:02"/>
    <d v="2026-09-05T13:00:00"/>
    <m/>
    <s v="PS"/>
    <s v="REMBANG"/>
    <s v="NO ADDON"/>
    <n v="20260907"/>
    <s v="Completed"/>
    <s v="HSI Bisnis PSB 70% - 100 Mbps"/>
    <s v="INDIBIZ"/>
    <m/>
    <m/>
    <d v="2026-09-05T13:00:00"/>
    <s v="2026-09-05 13:00:00 | Nama PIC : bapak hasbi No HP : 081249549394 Alt :  M Janji : (sabtu/5/SEPTEMBER/2026) jam Pasang : 09:00 Note : hubungi pelanggan jika ingin kelokasi"/>
    <n v="2026"/>
    <n v="9"/>
    <n v="7"/>
    <d v="2026-09-07T00:00:00"/>
    <n v="1.4583333333357587"/>
    <x v="2"/>
    <x v="0"/>
  </r>
  <r>
    <n v="804"/>
    <n v="1002572019"/>
    <n v="3"/>
    <x v="7"/>
    <n v="5"/>
    <s v="MATARAM"/>
    <s v="LOMBOK TIMUR UTARA"/>
    <s v="SGG"/>
    <s v="REG"/>
    <s v="AO"/>
    <s v="NEW SALES"/>
    <m/>
    <s v="Completed (PS)"/>
    <s v="RBS-Regional 3"/>
    <d v="2026-09-04T14:59:15"/>
    <d v="2026-09-04T17:56:04"/>
    <n v="69382029"/>
    <m/>
    <n v="172604214288"/>
    <s v="Toko Pak abid"/>
    <s v="ODP-SGG-FAW/12"/>
    <s v="WO063551792"/>
    <m/>
    <m/>
    <m/>
    <n v="116.27385990000001"/>
    <n v="-8.2977352"/>
    <s v="MD|MYDB-20260902267812|SC00001/MC00149|Toko Pak abid|087861393743"/>
    <s v="MYDIGIBIZPARTNER"/>
    <m/>
    <m/>
    <m/>
    <m/>
    <m/>
    <m/>
    <m/>
    <m/>
    <s v="Management Janji"/>
    <s v="2026-09-03 15:00:00 | Tanggal pemasangan: 03/09/2026  Jam pemasangan : pagi / siang  Info Tambahan : Hubungi pelanggan dulu sebelum ke lokasi  terima kasih."/>
    <s v="FCC"/>
    <d v="2026-04-09T15:10:08"/>
    <m/>
    <m/>
    <s v="PS"/>
    <s v="LOMBOK UTARA"/>
    <s v="NO ADDON"/>
    <n v="2026090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04T07:00:00"/>
    <s v="2026-09-03 15:00:00 | Tanggal pemasangan: 03/09/2026  Jam pemasangan : pagi / siang  Info Tambahan : Hubungi pelanggan dulu sebelum ke lokasi  terima kasih."/>
    <n v="2026"/>
    <n v="9"/>
    <n v="4"/>
    <d v="2026-09-04T00:00:00"/>
    <n v="-0.29166666666424135"/>
    <x v="1"/>
    <x v="20"/>
  </r>
  <r>
    <n v="805"/>
    <n v="1002572029"/>
    <n v="3"/>
    <x v="0"/>
    <n v="4"/>
    <s v="KUDUS"/>
    <s v="BLORA"/>
    <s v="BLO"/>
    <s v="REG"/>
    <s v="AO"/>
    <s v="NEW SALES"/>
    <s v="1P INET"/>
    <s v="Completed (PS)"/>
    <s v="RBS-Regional 3"/>
    <d v="2026-09-04T14:57:56"/>
    <d v="2026-09-05T14:14:48"/>
    <n v="69384015"/>
    <m/>
    <n v="141569115892"/>
    <s v="ERABLUE PEMUDA BLORA"/>
    <s v="ODP-BLO-FDA/09 FDA/D01/009.01"/>
    <s v="WO063551011"/>
    <m/>
    <m/>
    <m/>
    <n v="111.42189399999999"/>
    <n v="-6.9702130000000002"/>
    <s v="|MN02587|MYIA-090201351995/POI/HASBIBINTARO SHIDDIQ/081249549394/nextperdanaone@gmail.com"/>
    <s v="MYIB_ASSISTANT"/>
    <m/>
    <m/>
    <m/>
    <m/>
    <m/>
    <m/>
    <m/>
    <m/>
    <s v="Management Janji"/>
    <s v="2026-09-05 13:00:00 | Nama : ibu ayu No HP : 081249549394 No Alternatif : M Janji : 05/09/2026 Jam Pasang : Pagi NoteÃ‚Â :  Hubungi terlebih dahulu sebelum ke lokasi "/>
    <s v="FCC"/>
    <d v="2026-04-09T15:10:08"/>
    <d v="2026-09-05T13:00:00"/>
    <m/>
    <s v="PS"/>
    <s v="X"/>
    <s v="NO ADDON"/>
    <n v="20260905"/>
    <s v="Completed"/>
    <s v="HSI Bisnis PSB 70% - 100 Mbps"/>
    <s v="INDIBIZ"/>
    <m/>
    <m/>
    <d v="2026-09-05T13:00:00"/>
    <s v="2026-09-05 13:00:00 | Nama : ibu ayu No HP : 081249549394 No Alternatif : M Janji : 05/09/2026 Jam Pasang : Pagi NoteÃ‚Â :  Hubungi terlebih dahulu sebelum ke lokasi "/>
    <n v="2026"/>
    <n v="9"/>
    <n v="5"/>
    <d v="2026-09-05T00:00:00"/>
    <n v="-0.54166666666424135"/>
    <x v="1"/>
    <x v="0"/>
  </r>
  <r>
    <n v="806"/>
    <n v="1002571912"/>
    <n v="3"/>
    <x v="2"/>
    <n v="5"/>
    <s v="MALANG"/>
    <s v="KEPANJEN"/>
    <s v="SWJ"/>
    <s v="REG"/>
    <s v="AO"/>
    <s v="NEW SALES"/>
    <s v="1P INET"/>
    <s v="Completed (PS)"/>
    <s v="RBS-Regional 3"/>
    <d v="2026-09-04T14:33:56"/>
    <d v="2026-09-05T15:44:42"/>
    <n v="69383987"/>
    <m/>
    <n v="152705285081"/>
    <s v="PT DWI SURYA PERKASA"/>
    <s v="ODP-MLG-FX/07 FX/D01/01.07"/>
    <s v="WO063547825"/>
    <m/>
    <m/>
    <m/>
    <n v="112.65568759999999"/>
    <n v="-7.9749531999999999"/>
    <s v="|MN02394|MYIA-064523279944/POI/Joko Utomo /083848928870/paulusjoko@gmail.com"/>
    <s v="MYIB_ASSISTANT"/>
    <m/>
    <m/>
    <m/>
    <m/>
    <m/>
    <m/>
    <m/>
    <m/>
    <s v="Management Janji"/>
    <s v="2026-09-05 13:00:00 | Nama : BP JOKO UTOMO WIRASUJONO LIEM  No Hp : 083848928870 No Alt :  Tgl Pemasangan : 05 September 2026 Interval : PAGI  Note : Hubungi pelanggan terlebih dahulu"/>
    <s v="FCC"/>
    <d v="2026-04-09T14:40:04"/>
    <d v="2026-09-05T13:00:00"/>
    <m/>
    <s v="PS"/>
    <s v="SAWOJAJAR"/>
    <s v="OCA"/>
    <n v="20260905"/>
    <s v="Completed"/>
    <s v="HSI Bisnis Basic Bundling OCA Breach Checker Promo H2 2026 PSB 70% - 50 Mbps"/>
    <s v="INDIBIZ"/>
    <m/>
    <m/>
    <d v="2026-09-05T13:00:00"/>
    <s v="2026-09-05 13:00:00 | Nama : BP JOKO UTOMO WIRASUJONO LIEM  No Hp : 083848928870 No Alt :  Tgl Pemasangan : 05 September 2026 Interval : PAGI  Note : Hubungi pelanggan terlebih dahulu"/>
    <n v="2026"/>
    <n v="9"/>
    <n v="5"/>
    <d v="2026-09-05T00:00:00"/>
    <n v="-0.54166666666424135"/>
    <x v="1"/>
    <x v="28"/>
  </r>
  <r>
    <n v="807"/>
    <n v="1002571731"/>
    <n v="3"/>
    <x v="2"/>
    <n v="5"/>
    <s v="MADIUN"/>
    <s v="BOJONEGORO"/>
    <s v="PAD"/>
    <s v="REG"/>
    <s v="AO"/>
    <s v="NEW SALES"/>
    <m/>
    <s v="Completed (PS)"/>
    <s v="RBS-Regional 3"/>
    <d v="2026-09-04T13:56:58"/>
    <d v="2026-09-04T16:59:28"/>
    <n v="69382223"/>
    <m/>
    <n v="152644209533"/>
    <s v="SPBU 5462119"/>
    <s v="ODP-PAZ-FE/37"/>
    <s v="WO063543750"/>
    <m/>
    <m/>
    <m/>
    <n v="111.70062"/>
    <n v="-7.1492579999999997"/>
    <s v="|MN02619|MYIA-050380116904/POI/ALI ARIFIN/085349778677/pomsudu19@gmail.com"/>
    <s v="Sales Force DBS"/>
    <m/>
    <m/>
    <m/>
    <m/>
    <m/>
    <m/>
    <m/>
    <m/>
    <s v="Management Janji"/>
    <s v="2026-09-03 11:00:00 | Nama PIC:  bp ali   No HP: 085349778677  Alt: 082146330060 / bu eni   Tanggal: 3/9/2026  Jam Pasang: Siang  Note: Hubungi sebelum ke lokasi, terimakasih. "/>
    <s v="FCC"/>
    <d v="2026-04-09T14:10:02"/>
    <m/>
    <m/>
    <s v="PS"/>
    <s v="PADANGAN"/>
    <s v="NO ADDON"/>
    <n v="202609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7:00:00"/>
    <s v="2026-09-03 11:00:00 | Nama PIC:  bp ali   No HP: 085349778677  Alt: 082146330060 / bu eni   Tanggal: 3/9/2026  Jam Pasang: Siang  Note: Hubungi sebelum ke lokasi, terimakasih. "/>
    <n v="2026"/>
    <n v="9"/>
    <n v="4"/>
    <d v="2026-09-04T00:00:00"/>
    <n v="-0.29166666666424135"/>
    <x v="1"/>
    <x v="11"/>
  </r>
  <r>
    <n v="808"/>
    <n v="1002571162"/>
    <n v="3"/>
    <x v="4"/>
    <n v="5"/>
    <s v="DENPASAR"/>
    <s v="SANUR"/>
    <s v="SAU"/>
    <s v="REG"/>
    <s v="AO"/>
    <s v="NEW SALES"/>
    <m/>
    <s v="Completed (PS)"/>
    <s v="RBS-Regional 3"/>
    <d v="2026-09-04T10:30:09"/>
    <d v="2026-09-04T15:24:11"/>
    <n v="69381825"/>
    <m/>
    <n v="172401298238"/>
    <s v="PT. Sayang Indopet"/>
    <s v="ODP-SAU-FQ/24"/>
    <s v="WO063520966"/>
    <m/>
    <m/>
    <m/>
    <n v="115.25345093"/>
    <n v="-8.6940928110000009"/>
    <s v="|MB00503|MYIA-017522084276/POI/ibu/081998898813/petlovecenterbali@gmail.com"/>
    <s v="MYDIGIBIZPARTNER"/>
    <m/>
    <m/>
    <m/>
    <m/>
    <m/>
    <m/>
    <m/>
    <m/>
    <s v="Management Janji"/>
    <s v="2026-09-04 08:00:00 | Nama Pic : IBU VENI  No Hp Pic : 081998898813  Jam Pemasangan : 08:00 - 12.00  Tanggal Pemasangan : 4 SEPTEMBER 2026  Info Tambahan : Hubungi pelanggan sebelum datang ke lokasi"/>
    <s v="FCC"/>
    <d v="2026-04-09T10:40:07"/>
    <m/>
    <m/>
    <s v="PS"/>
    <s v="SAN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4 08:00:00 | Nama Pic : IBU VENI  No Hp Pic : 081998898813  Jam Pemasangan : 08:00 - 12.00  Tanggal Pemasangan : 4 SEPTEMBER 2026  Info Tambahan : Hubungi pelanggan sebelum datang ke lokasi"/>
    <n v="2026"/>
    <n v="9"/>
    <n v="4"/>
    <d v="2026-09-04T00:00:00"/>
    <n v="-0.29166666666424135"/>
    <x v="1"/>
    <x v="18"/>
  </r>
  <r>
    <n v="809"/>
    <n v="1002571180"/>
    <n v="3"/>
    <x v="0"/>
    <n v="4"/>
    <s v="SOLO"/>
    <s v="INNER - SOLO JATENG TIMUR"/>
    <s v="SOP"/>
    <s v="REG"/>
    <s v="AO"/>
    <s v="NEW SALES"/>
    <s v="1P INET"/>
    <s v="Completed (PS)"/>
    <s v="RBS-Regional 3"/>
    <d v="2026-09-04T10:33:56"/>
    <d v="2026-09-05T14:46:11"/>
    <n v="69383725"/>
    <m/>
    <n v="142526106560"/>
    <s v="PT GLOBAL YIMI CARGO"/>
    <s v="ODP-SOP-F07/001 FCL/F07/001.01"/>
    <s v="WO063520948"/>
    <m/>
    <m/>
    <m/>
    <n v="110.87691700000001"/>
    <n v="-7.5653370000000004"/>
    <s v="|MB00503|MYIA-062040016542/POI/bapak/085215063901/itcargoagents18@gmail.com"/>
    <s v="MYIB_ASSISTANT"/>
    <m/>
    <m/>
    <m/>
    <m/>
    <m/>
    <m/>
    <m/>
    <m/>
    <s v="Management Janji"/>
    <s v="2026-09-05 14:00:00 | Nama : BP MUHAMMAD ISTI (MAINTENANCE) No Hp : 085215063901 No Alt :  Tgl Pemasangan : 05 September 2026 Interval : PAGI  Note : Hubungi pelanggan terlebih dahulu"/>
    <s v="FCC"/>
    <d v="2026-04-09T10:40:07"/>
    <d v="2026-09-05T14:00:00"/>
    <m/>
    <s v="PS"/>
    <s v="SOLO PALUR"/>
    <s v="NO ADDON"/>
    <n v="20260905"/>
    <s v="Completed"/>
    <s v="HSI Bisnis PSB 70% - 150 Mbps"/>
    <s v="INDIBIZ"/>
    <m/>
    <m/>
    <d v="2026-09-05T14:00:00"/>
    <s v="2026-09-05 14:00:00 | Nama : BP MUHAMMAD ISTI (MAINTENANCE) No Hp : 085215063901 No Alt :  Tgl Pemasangan : 05 September 2026 Interval : PAGI  Note : Hubungi pelanggan terlebih dahulu"/>
    <n v="2026"/>
    <n v="9"/>
    <n v="5"/>
    <d v="2026-09-05T00:00:00"/>
    <n v="-0.58333333333575865"/>
    <x v="1"/>
    <x v="0"/>
  </r>
  <r>
    <n v="810"/>
    <n v="1002571189"/>
    <n v="3"/>
    <x v="0"/>
    <n v="4"/>
    <s v="SOLO"/>
    <s v="INNER - SOLO JATENG TIMUR"/>
    <s v="SOP"/>
    <s v="REG"/>
    <s v="AO"/>
    <s v="NEW SALES"/>
    <s v="1P INET"/>
    <s v="Completed (PS)"/>
    <s v="RBS-Regional 3"/>
    <d v="2026-09-04T10:35:56"/>
    <d v="2026-09-05T13:31:16"/>
    <n v="69383727"/>
    <m/>
    <n v="142526106561"/>
    <s v="PT GLOBAL YIMI CARGO"/>
    <s v="ODP-SOP-F07/001 FCL/F07/001.01"/>
    <s v="WO063521053"/>
    <m/>
    <m/>
    <m/>
    <n v="110.87691700000001"/>
    <n v="-7.5653370000000004"/>
    <s v="|MB00503|MYIA-049097078872/POI/bapak/085215063901/itcargoagents18@gmail.com"/>
    <s v="MYIB_ASSISTANT"/>
    <m/>
    <m/>
    <m/>
    <m/>
    <m/>
    <m/>
    <m/>
    <m/>
    <s v="Management Janji"/>
    <s v="2026-09-06 13:00:00 | Nama : BP MUHAMMAD ISTI (MAINTENANCE) No Hp : 085215063901 No Alt :  Tgl Pemasangan : 05 September 2026 Interval : PAGI  Note : Hubungi pelanggan terlebih dahulu"/>
    <s v="FCC"/>
    <d v="2026-04-09T10:40:07"/>
    <d v="2026-09-06T13:00:00"/>
    <m/>
    <s v="PS"/>
    <s v="SOLO PALUR"/>
    <s v="NO ADDON"/>
    <n v="20260905"/>
    <s v="Completed"/>
    <s v="HSI Bisnis PSB 70% Dual Band - 100 Mbps"/>
    <s v="INDIBIZ"/>
    <m/>
    <m/>
    <d v="2026-09-06T13:00:00"/>
    <s v="2026-09-06 13:00:00 | Nama : BP MUHAMMAD ISTI (MAINTENANCE) No Hp : 085215063901 No Alt :  Tgl Pemasangan : 05 September 2026 Interval : PAGI  Note : Hubungi pelanggan terlebih dahulu"/>
    <n v="2026"/>
    <n v="9"/>
    <n v="5"/>
    <d v="2026-09-05T00:00:00"/>
    <n v="-1.5416666666642413"/>
    <x v="1"/>
    <x v="0"/>
  </r>
  <r>
    <n v="811"/>
    <n v="1002571168"/>
    <n v="3"/>
    <x v="0"/>
    <n v="4"/>
    <s v="SOLO"/>
    <s v="INNER - SOLO JATENG TIMUR"/>
    <s v="KRT"/>
    <s v="REG"/>
    <s v="AO"/>
    <s v="NEW SALES"/>
    <s v="1P INET"/>
    <s v="Completed (PS)"/>
    <s v="RBS-Regional 3"/>
    <d v="2026-09-04T10:30:57"/>
    <d v="2026-09-05T13:03:00"/>
    <n v="69383684"/>
    <m/>
    <n v="142505403911"/>
    <s v="PT GLOBAL YIMI CARGO"/>
    <s v="ODP-KRT-FAK/044 FAK/D03/044.01"/>
    <s v="WO063520643"/>
    <m/>
    <m/>
    <m/>
    <n v="110.79823936883599"/>
    <n v="-7.53558217867654"/>
    <s v="|MB00503|MYIA-068443282113/POI/bapak/085215063901/itcargoagents18@gmail.com"/>
    <s v="MYIB_ASSISTANT"/>
    <m/>
    <m/>
    <m/>
    <m/>
    <m/>
    <m/>
    <m/>
    <m/>
    <s v="Management Janji"/>
    <s v="2026-09-05 08:00:00 | Nama : BP MUHAMMAD ISTI (MAINTENANCE) No Hp : 085215063901 No Alt :  Tgl Pemasangan : 05 September 2026 Interval : PAGI  Note : Hubungi pelanggan terlebih dahulu"/>
    <s v="FCC"/>
    <d v="2026-04-09T10:40:07"/>
    <d v="2026-09-05T08:00:00"/>
    <m/>
    <s v="PS"/>
    <s v="X"/>
    <s v="NO ADDON"/>
    <n v="20260905"/>
    <s v="Completed"/>
    <s v="HSI Bisnis PSB 70% Dual Band - 100 Mbps"/>
    <s v="INDIBIZ"/>
    <m/>
    <m/>
    <d v="2026-09-05T08:00:00"/>
    <s v="2026-09-05 08:00:00 | Nama : BP MUHAMMAD ISTI (MAINTENANCE) No Hp : 085215063901 No Alt :  Tgl Pemasangan : 05 September 2026 Interval : PAGI  Note : Hubungi pelanggan terlebih dahulu"/>
    <n v="2026"/>
    <n v="9"/>
    <n v="5"/>
    <d v="2026-09-05T00:00:00"/>
    <n v="-0.33333333333575865"/>
    <x v="1"/>
    <x v="0"/>
  </r>
  <r>
    <n v="812"/>
    <n v="1002571734"/>
    <n v="3"/>
    <x v="5"/>
    <n v="4"/>
    <s v="PEKALONGAN"/>
    <s v="TEGAL"/>
    <s v="TEG"/>
    <s v="REG"/>
    <s v="AO"/>
    <s v="NEW SALES"/>
    <m/>
    <s v="Completed (PS)"/>
    <s v="RBS-Regional 3"/>
    <d v="2026-09-04T13:56:38"/>
    <d v="2026-09-04T19:40:52"/>
    <n v="69336317"/>
    <m/>
    <n v="142212126964"/>
    <s v="PT GLOBAL YIMI CARGO"/>
    <s v="ODP-TEG-FBC/114"/>
    <s v="WO063543737"/>
    <m/>
    <m/>
    <m/>
    <n v="109.109202074216"/>
    <n v="-6.8562471841576498"/>
    <s v="AMRBS;403099;TREG4;MUHAMMAD MASTUR;081226139781;CP  SETIYAWAN ADITYA DARMA PUTRA;087831993602;PAKET 1S INET 300 MBPS (1.499.000); PT GLOBAL YIMI CARGO // TEGAL BARAT;input by novi"/>
    <s v="Account Manager"/>
    <m/>
    <m/>
    <m/>
    <m/>
    <m/>
    <m/>
    <m/>
    <m/>
    <s v="Management Janji"/>
    <s v="2026-08-27 08:00:00|Lokasi pemasangan didalam ruangan Office |SYSTEM|MYDITA"/>
    <s v="FCC"/>
    <d v="2026-04-09T14:10:02"/>
    <m/>
    <m/>
    <s v="PS"/>
    <s v="X"/>
    <s v="NO ADDON"/>
    <n v="20260904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4T07:00:00"/>
    <s v="2026-08-27 08:00:00|Lokasi pemasangan didalam ruangan Office |SYSTEM|MYDITA"/>
    <n v="2026"/>
    <n v="9"/>
    <n v="4"/>
    <d v="2026-09-04T00:00:00"/>
    <n v="-0.29166666666424135"/>
    <x v="1"/>
    <x v="0"/>
  </r>
  <r>
    <n v="813"/>
    <n v="1002571176"/>
    <n v="3"/>
    <x v="6"/>
    <n v="5"/>
    <s v="SBY UTARA"/>
    <s v="TANDES"/>
    <s v="KLN"/>
    <s v="REG"/>
    <s v="AO"/>
    <s v="NEW SALES"/>
    <s v="1P INET"/>
    <s v="Completed (PS)"/>
    <s v="RBS-Regional 3"/>
    <d v="2026-09-04T10:32:56"/>
    <d v="2026-09-05T14:30:54"/>
    <n v="69383706"/>
    <m/>
    <n v="152418250171"/>
    <s v="DECORIGO JOYFUL"/>
    <s v="ODP-TDS-FDN/75 FDN/D06/75.01"/>
    <s v="WO063520757"/>
    <m/>
    <m/>
    <m/>
    <n v="112.69072799999999"/>
    <n v="-7.2483738999999998"/>
    <s v="MD|MYDB-20260903267915|DN00001/MN00086|DECORIGO JOYFUL|081217975787"/>
    <s v="MYDIGIBIZPARTNER"/>
    <m/>
    <m/>
    <m/>
    <m/>
    <m/>
    <m/>
    <m/>
    <m/>
    <s v="Management Janji"/>
    <s v="2026-09-05 08:00:00 | Tanggal pemasangan : 04/09/2026 Jam pemasangan : pagi/siang Info Tambahan : Hubungi pelanggan dulu sebelum ke lokasi, terima kasih"/>
    <s v="FCC"/>
    <d v="2026-04-09T10:40:07"/>
    <d v="2026-09-05T08:00:00"/>
    <m/>
    <s v="PS"/>
    <s v="KEBALEN"/>
    <s v="OCA"/>
    <n v="20260905"/>
    <s v="Completed"/>
    <s v="HSI Bisnis Bundling OCA Breach Checker Promo H2 2026 PSB 70% - 150 Mbps"/>
    <s v="INDIBIZ"/>
    <m/>
    <m/>
    <d v="2026-09-05T08:00:00"/>
    <s v="2026-09-05 08:00:00 | Tanggal pemasangan : 04/09/2026 Jam pemasangan : pagi/siang Info Tambahan : Hubungi pelanggan dulu sebelum ke lokasi, terima kasih"/>
    <n v="2026"/>
    <n v="9"/>
    <n v="5"/>
    <d v="2026-09-05T00:00:00"/>
    <n v="-0.33333333333575865"/>
    <x v="1"/>
    <x v="22"/>
  </r>
  <r>
    <n v="814"/>
    <n v="1002571156"/>
    <n v="3"/>
    <x v="7"/>
    <n v="5"/>
    <s v="KUPANG"/>
    <s v="MAUMERE"/>
    <s v="MMR"/>
    <s v="REG"/>
    <s v="AO"/>
    <s v="NEW SALES"/>
    <s v="1P INET"/>
    <s v="Completed (PS)"/>
    <s v="RBS-Regional 3"/>
    <d v="2026-09-04T10:27:56"/>
    <d v="2026-09-07T11:48:17"/>
    <n v="69383701"/>
    <m/>
    <n v="172508209086"/>
    <s v="KANTOR DESA KOTING A"/>
    <s v="ODP-MMR-FH/62 FH/D06/62.01"/>
    <s v="WO063520273"/>
    <m/>
    <m/>
    <m/>
    <n v="122.192289680242"/>
    <n v="-8.6793656671191393"/>
    <s v="MD|MYDB-20260904267985|SC00001/MC00088|KANTOR DESA KOTING A|081337431033"/>
    <s v="MYDIGIBIZPARTNER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10:40:07"/>
    <d v="2026-09-05T08:00:00"/>
    <m/>
    <s v="PS"/>
    <s v="X"/>
    <s v="NETMONK"/>
    <n v="20260907"/>
    <s v="Completed"/>
    <s v="HSI Bisnis Bundling Netmonk PSB 70% Promo - 5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7"/>
    <d v="2026-09-07T00:00:00"/>
    <n v="1.6666666666642413"/>
    <x v="2"/>
    <x v="14"/>
  </r>
  <r>
    <n v="815"/>
    <n v="1002571783"/>
    <n v="3"/>
    <x v="1"/>
    <n v="5"/>
    <s v="JEMBER"/>
    <s v="SITUBONDO"/>
    <s v="BKI"/>
    <s v="REG"/>
    <s v="AO"/>
    <s v="NEW SALES"/>
    <s v="1P INET"/>
    <s v="Completed (PS)"/>
    <s v="RBS-Regional 3"/>
    <d v="2026-09-04T14:09:56"/>
    <d v="2026-09-04T19:06:31"/>
    <n v="69383939"/>
    <m/>
    <n v="152531208055"/>
    <s v="TOKO MAKMUR JAYA"/>
    <s v="ODP-BKI-FJ/03 FJ/D01/03.01"/>
    <s v="WO063544849"/>
    <m/>
    <m/>
    <m/>
    <n v="113.68807099999999"/>
    <n v="-7.728002"/>
    <s v="|MN02617|MYIA-028178983359/POI/SALLIMNA/085129957157/salimlimna8@gmail.com"/>
    <s v="MYIB_ASSISTANT"/>
    <m/>
    <m/>
    <m/>
    <m/>
    <m/>
    <m/>
    <m/>
    <m/>
    <s v="Management Janji"/>
    <s v="2026-09-05 13:00:00 | Waktu pemasnagan : 05 September 2026 Jam pemasangan : 08.00 - 12.00 Mohon hubungi pelanggan sebelum ke lokasi  Terima kasih "/>
    <s v="FCC"/>
    <d v="2026-04-09T14:25:04"/>
    <d v="2026-09-05T13:00:00"/>
    <m/>
    <s v="PS"/>
    <s v="SITUBONDO"/>
    <s v="NETMONK"/>
    <n v="20260904"/>
    <s v="Completed"/>
    <s v="HSI Bisnis Bundling Netmonk Promo 2026 PSB 70% - 100 Mbps"/>
    <s v="INDIBIZ"/>
    <m/>
    <m/>
    <d v="2026-09-05T13:00:00"/>
    <s v="2026-09-05 13:00:00 | Waktu pemasnagan : 05 September 2026 Jam pemasangan : 08.00 - 12.00 Mohon hubungi pelanggan sebelum ke lokasi  Terima kasih "/>
    <n v="2026"/>
    <n v="9"/>
    <n v="4"/>
    <d v="2026-09-04T00:00:00"/>
    <n v="-1.5416666666642413"/>
    <x v="1"/>
    <x v="34"/>
  </r>
  <r>
    <n v="816"/>
    <n v="1002570742"/>
    <n v="3"/>
    <x v="1"/>
    <n v="5"/>
    <s v="PASURUAN"/>
    <s v="PASURUAN"/>
    <s v="BNL"/>
    <s v="REG"/>
    <s v="AO"/>
    <s v="NEW SALES"/>
    <m/>
    <s v="Completed (PS)"/>
    <s v="RBS-Regional 3"/>
    <d v="2026-09-04T00:18:53"/>
    <d v="2026-09-05T15:26:00"/>
    <n v="69383531"/>
    <m/>
    <n v="152744222165"/>
    <s v="YAYASAN PENDIDIKAN CHOIRON SYAKUR BANGIL"/>
    <s v="ODP-BNL-FC/96"/>
    <s v="WO063515869"/>
    <m/>
    <m/>
    <m/>
    <n v="112.78972419999999"/>
    <n v="-7.5932810999999996"/>
    <s v="|MN01982|/YAYASAN PENDIDIKAN CHOIRON SYAKUR BANGIL 1/WINBACK 2.0 HSI B2B (1:1) 100MBPS 535RB PSB DISC 70%/BNL/whysetiawan442@gmail.com/MUHAMMAD WAHYU SETIAWAN/82139531959  "/>
    <s v="Sales Force DBS"/>
    <m/>
    <m/>
    <m/>
    <m/>
    <m/>
    <m/>
    <m/>
    <m/>
    <s v="Management Janji"/>
    <s v="2026-09-05 08:00:00|Tgl:05/09/2026 Note:Hubungi pelanggan sebelum melakuka pemasangan|40981182|MYDITA"/>
    <s v="FCC"/>
    <d v="2026-04-09T00:55:50"/>
    <d v="2026-09-05T08:00:00"/>
    <m/>
    <s v="PS"/>
    <s v="BANGIL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gl:05/09/2026 Note:Hubungi pelanggan sebelum melakuka pemasangan|40981182|MYDITA"/>
    <n v="2026"/>
    <n v="9"/>
    <n v="5"/>
    <d v="2026-09-05T00:00:00"/>
    <n v="-0.33333333333575865"/>
    <x v="1"/>
    <x v="5"/>
  </r>
  <r>
    <n v="817"/>
    <n v="1002570741"/>
    <n v="3"/>
    <x v="1"/>
    <n v="5"/>
    <s v="PASURUAN"/>
    <s v="PASURUAN"/>
    <s v="PSN"/>
    <s v="REG"/>
    <s v="AO"/>
    <s v="NEW SALES"/>
    <m/>
    <s v="Completed (PS)"/>
    <s v="RBS-Regional 3"/>
    <d v="2026-09-04T00:14:21"/>
    <d v="2026-09-04T20:59:32"/>
    <n v="69383530"/>
    <m/>
    <n v="152729256801"/>
    <s v="AGEN BRI LINK Aisyah Bella"/>
    <s v="ODP-PSN-FAQ/147"/>
    <s v="WO063512977"/>
    <m/>
    <m/>
    <m/>
    <n v="112.91010420000001"/>
    <n v="-7.6393060999999998"/>
    <s v="|MN00025|/AGEN BRI LINK/WINBACK 2.0 HSI B2B (1:1) 75MBPS 415RB PSB DISC 70%//Pasbes031@gmail.com/SAMSIL HUDA/82337745566"/>
    <s v="Sales Force DBS"/>
    <m/>
    <m/>
    <m/>
    <m/>
    <m/>
    <m/>
    <m/>
    <m/>
    <s v="Management Janji"/>
    <s v="2026-09-05 15:00:00|Nama : BP SAMSIL HUDA  No Hp : 082337745566 No Alt :  Tgl Pemasangan : 05 September 2026 Interval : SIANG Note : Hubungi pelanggan terlebih dahulu|40971402|MYDITA"/>
    <s v="FCC"/>
    <d v="2026-04-09T00:55:50"/>
    <d v="2026-09-05T15:00:00"/>
    <m/>
    <s v="PS"/>
    <s v="PASURU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Nama : BP SAMSIL HUDA  No Hp : 082337745566 No Alt :  Tgl Pemasangan : 05 September 2026 Interval : SIANG Note : Hubungi pelanggan terlebih dahulu|40971402|MYDITA"/>
    <n v="2026"/>
    <n v="9"/>
    <n v="4"/>
    <d v="2026-09-04T00:00:00"/>
    <n v="-1.625"/>
    <x v="1"/>
    <x v="5"/>
  </r>
  <r>
    <n v="818"/>
    <n v="1002571770"/>
    <n v="3"/>
    <x v="1"/>
    <n v="5"/>
    <s v="SIDOARJO"/>
    <s v="INNER - JATIM TIMUR"/>
    <s v="SDA"/>
    <s v="REG"/>
    <s v="AO"/>
    <s v="NEW SALES"/>
    <s v="1P INET"/>
    <s v="Completed (PS)"/>
    <s v="RBS-Regional 3"/>
    <d v="2026-09-04T14:06:57"/>
    <d v="2026-09-04T21:54:27"/>
    <n v="69383933"/>
    <m/>
    <n v="152316231922"/>
    <s v="WARKOP NANDA"/>
    <s v="ODP-SDA-FBT/22 FBT/D02/22.01"/>
    <s v="WO063544454"/>
    <m/>
    <m/>
    <m/>
    <n v="112.732035890221"/>
    <n v="-7.4259720742557196"/>
    <s v="MD|MYDB-20260904267996|DN00001/MN00500|WARKOP NANDA|0881036510674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 "/>
    <s v="FCC"/>
    <d v="2026-04-09T14:10:02"/>
    <d v="2026-09-05T11:00:00"/>
    <m/>
    <s v="PS"/>
    <s v="SIDOARJO"/>
    <s v="NO ADDON"/>
    <n v="20260904"/>
    <s v="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 "/>
    <n v="2026"/>
    <n v="9"/>
    <n v="4"/>
    <d v="2026-09-04T00:00:00"/>
    <n v="-1.4583333333357587"/>
    <x v="1"/>
    <x v="1"/>
  </r>
  <r>
    <n v="819"/>
    <n v="1002571537"/>
    <n v="3"/>
    <x v="6"/>
    <n v="5"/>
    <s v="MADURA"/>
    <s v="PAMEKASAN"/>
    <s v="SMP"/>
    <s v="REG"/>
    <s v="AO"/>
    <s v="NEW SALES"/>
    <s v="1P INET"/>
    <s v="Completed (PS)"/>
    <s v="RBS-Regional 3"/>
    <d v="2026-09-04T13:06:57"/>
    <d v="2026-09-05T15:23:39"/>
    <n v="69383874"/>
    <m/>
    <n v="152431232311"/>
    <s v="GUDANG DJAVA"/>
    <s v="ODP-SMP-FP/64 FP/D04/64.01"/>
    <s v="WO063535909"/>
    <m/>
    <m/>
    <m/>
    <n v="113.77815607935101"/>
    <n v="-7.0432456715538896"/>
    <s v="MD|MYDB-20260904268001|DN00001/MN00806|GUDANG DJAVA|087865979787"/>
    <s v="MYDIGIBIZPARTNER"/>
    <m/>
    <m/>
    <m/>
    <m/>
    <m/>
    <m/>
    <m/>
    <m/>
    <s v="Management Janji"/>
    <s v="2026-09-05 11:00:00 | Nama : bapak fandri No HP : 087865979787 No Alternatif : M Janji : 05/09/2026 Jam Pasang : Pagi NoteÃ‚Â :  Hubungi terlebih dahulu sebelum ke lokasi "/>
    <s v="FCC"/>
    <d v="2026-04-09T13:09:59"/>
    <d v="2026-09-05T11:00:00"/>
    <s v="Kendala Pelanggan"/>
    <s v="PS"/>
    <s v="X"/>
    <s v="NETMONK"/>
    <n v="20260905"/>
    <s v="Completed"/>
    <s v="HSI Bisnis Bundling Netmonk Promo 2026 PSB 70% - 100 Mbps"/>
    <s v="INDIBIZ"/>
    <m/>
    <m/>
    <d v="2026-09-05T11:00:00"/>
    <s v="2026-09-05 11:00:00 | Nama : bapak fandri No HP : 087865979787 No Alternatif : M Janji : 05/09/2026 Jam Pasang : Pagi NoteÃ‚Â :  Hubungi terlebih dahulu sebelum ke lokasi "/>
    <n v="2026"/>
    <n v="9"/>
    <n v="5"/>
    <d v="2026-09-05T00:00:00"/>
    <n v="-0.45833333333575865"/>
    <x v="1"/>
    <x v="10"/>
  </r>
  <r>
    <n v="820"/>
    <n v="1002571514"/>
    <n v="3"/>
    <x v="2"/>
    <n v="5"/>
    <s v="KEDIRI"/>
    <s v="KEDIRI"/>
    <s v="NDL"/>
    <s v="REG"/>
    <s v="AO"/>
    <s v="NEW SALES"/>
    <m/>
    <s v="Completed (PS)"/>
    <s v="RBS-Regional 3"/>
    <d v="2026-09-04T13:01:46"/>
    <d v="2026-09-07T12:04:00"/>
    <n v="69383865"/>
    <m/>
    <n v="152651207818"/>
    <s v="SMK Queen Al Falah Mojo"/>
    <s v="ODP-NDL-FP/22"/>
    <s v="WO063614467"/>
    <m/>
    <m/>
    <m/>
    <n v="111.959813833236"/>
    <n v="-7.9202374530700599"/>
    <s v="AMRBS;404945;ASIH TRI HARTANTI;PSB PAKET 1P-300MB 1.130K PSB 150K;082227329478"/>
    <s v="Amex"/>
    <m/>
    <m/>
    <m/>
    <m/>
    <m/>
    <m/>
    <m/>
    <m/>
    <s v="Management Janji"/>
    <s v="2026-09-07 08:00:00|Jam pemasangan : 08.00 - 12.00 Waktu pemasangan : 4 September 2026 Info Tabaha : Hubungi pelanggan dulu sebelum ke lokasi terimakasih |40951381|MYDITA"/>
    <s v="FCC"/>
    <d v="2026-04-09T13:09:59"/>
    <d v="2026-09-07T08:00:00"/>
    <m/>
    <s v="PS"/>
    <s v="NGADILUWIH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8:00:00"/>
    <s v="2026-09-07 08:00:00|Jam pemasangan : 08.00 - 12.00 Waktu pemasangan : 4 September 2026 Info Tabaha : Hubungi pelanggan dulu sebelum ke lokasi terimakasih |40951381|MYDITA"/>
    <n v="2026"/>
    <n v="9"/>
    <n v="7"/>
    <d v="2026-09-07T00:00:00"/>
    <n v="-0.33333333333575865"/>
    <x v="1"/>
    <x v="12"/>
  </r>
  <r>
    <n v="821"/>
    <n v="1002570855"/>
    <n v="3"/>
    <x v="3"/>
    <n v="4"/>
    <s v="MAGELANG"/>
    <s v="MUNTILAN"/>
    <s v="SWT"/>
    <s v="REG"/>
    <s v="AO"/>
    <s v="NEW SALES"/>
    <s v="1P INET"/>
    <s v="Completed (PS)"/>
    <s v="RBS-Regional 3"/>
    <d v="2026-09-04T08:51:57"/>
    <d v="2026-09-05T16:27:08"/>
    <n v="69383580"/>
    <m/>
    <n v="142164113594"/>
    <s v="CV RESTU DUTA NIAGA"/>
    <s v="ODP-SWT-FAU/014"/>
    <s v="WO063511281"/>
    <m/>
    <m/>
    <m/>
    <n v="110.2556697"/>
    <n v="-7.6029429999999998"/>
    <s v="|MN02481|MYIA-048184285437/POI/AGUNG PRASETYONO/0895324068693/rdn.magelang@gmail.com"/>
    <s v="MYIB_ASSISTANT"/>
    <m/>
    <m/>
    <m/>
    <m/>
    <m/>
    <m/>
    <m/>
    <m/>
    <s v="Management Janji"/>
    <s v="2026-09-06 13:00:00 | Nama PIC : Bp Agung No HP : 0895324068693 No Alt : - M Janji : 06 Sept 2026 Jam Pasang : Pagi / Siang Note : hubungi pelanggan jika ingin kelokasi "/>
    <s v="FCC"/>
    <d v="2026-04-09T08:55:28"/>
    <d v="2026-09-06T13:00:00"/>
    <m/>
    <s v="PS"/>
    <s v="X"/>
    <s v="NO ADDON"/>
    <n v="20260905"/>
    <s v="Completed"/>
    <s v="HSI Bisnis Basic Promo HUT RI PSB 70% - 50 Mbps"/>
    <s v="INDIBIZ"/>
    <m/>
    <m/>
    <d v="2026-09-06T13:00:00"/>
    <s v="2026-09-06 13:00:00 | Nama PIC : Bp Agung No HP : 0895324068693 No Alt : - M Janji : 06 Sept 2026 Jam Pasang : Pagi / Siang Note : hubungi pelanggan jika ingin kelokasi "/>
    <n v="2026"/>
    <n v="9"/>
    <n v="5"/>
    <d v="2026-09-05T00:00:00"/>
    <n v="-1.5416666666642413"/>
    <x v="1"/>
    <x v="0"/>
  </r>
  <r>
    <n v="822"/>
    <n v="1002570848"/>
    <n v="3"/>
    <x v="3"/>
    <n v="4"/>
    <s v="YOGYAKARTA"/>
    <s v="SLEMAN"/>
    <s v="SMN"/>
    <s v="REG"/>
    <s v="AO"/>
    <s v="NEW SALES"/>
    <m/>
    <s v="Completed (PS)"/>
    <s v="RBS-Regional 3"/>
    <d v="2026-09-04T08:46:26"/>
    <d v="2026-09-05T16:56:00"/>
    <n v="69383576"/>
    <m/>
    <n v="146133133186"/>
    <s v="PT. ASTUNGKARA SPACE INDONESIA"/>
    <s v="ODP-SMN-FBW/067"/>
    <s v="WO063534040"/>
    <m/>
    <m/>
    <m/>
    <n v="110.369235"/>
    <n v="-7.7182633999999997"/>
    <s v="AMRBS/403104/KRISFIAN TRI SAPUTRA/R3/YOGYAKARTA/PSB HSI BISNIS 1S 50 MBPS PROMO HUT TELKOM 1:1/HERY SURYANA/08122731271/herysuryana14@gmail.com"/>
    <s v="Amex"/>
    <m/>
    <m/>
    <m/>
    <m/>
    <m/>
    <m/>
    <m/>
    <m/>
    <s v="Management Janji"/>
    <s v="2026-09-05 13:00:00|Jam Pemasangan : 08:00 - 12.00 Tanggal Pemasangan : SABTU 05 SEPTEMBER 2026 Info Tambahan : Hubungi pelanggan sebelum datang ke lokasi|40000798|MYDITA"/>
    <s v="FCC"/>
    <d v="2026-04-09T08:55:28"/>
    <d v="2026-09-05T13:00:00"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Jam Pemasangan : 08:00 - 12.00 Tanggal Pemasangan : SABTU 05 SEPTEMBER 2026 Info Tambahan : Hubungi pelanggan sebelum datang ke lokasi|40000798|MYDITA"/>
    <n v="2026"/>
    <n v="9"/>
    <n v="5"/>
    <d v="2026-09-05T00:00:00"/>
    <n v="-0.54166666666424135"/>
    <x v="1"/>
    <x v="0"/>
  </r>
  <r>
    <n v="823"/>
    <n v="1002572446"/>
    <n v="3"/>
    <x v="2"/>
    <n v="5"/>
    <s v="MALANG"/>
    <s v="BATU"/>
    <s v="BLB"/>
    <s v="REG"/>
    <s v="AO"/>
    <s v="NEW SALES"/>
    <m/>
    <s v="Completed (PS)"/>
    <s v="RBS-Regional 3"/>
    <d v="2026-09-04T16:34:33"/>
    <d v="2026-09-08T08:46:30"/>
    <n v="69384052"/>
    <m/>
    <n v="152702232112"/>
    <s v="DINAS KANTOR U/ AgendaEnterprise Leaders Consolidation II 2026"/>
    <s v="ODP-BLB-FCK/64"/>
    <s v="WO063565795"/>
    <m/>
    <m/>
    <m/>
    <n v="112.639573"/>
    <n v="-7.9492770000000004"/>
    <s v=" AM : ZARKA LAZUARDI PUTERA | 940028"/>
    <s v="Account Manager"/>
    <m/>
    <m/>
    <m/>
    <m/>
    <m/>
    <m/>
    <m/>
    <m/>
    <m/>
    <s v="FACE TO FACE"/>
    <m/>
    <d v="2026-04-09T16:39:57"/>
    <m/>
    <m/>
    <s v="PS"/>
    <s v="BLIMBING"/>
    <s v="NO ADDON"/>
    <n v="202609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s v="FACE TO FACE"/>
    <n v="2026"/>
    <n v="9"/>
    <n v="8"/>
    <d v="2026-09-08T00:00:00"/>
    <n v="46273"/>
    <x v="2"/>
    <x v="30"/>
  </r>
  <r>
    <n v="824"/>
    <n v="1002572387"/>
    <n v="3"/>
    <x v="2"/>
    <n v="5"/>
    <s v="MALANG"/>
    <s v="KEPANJEN"/>
    <s v="KLJ"/>
    <s v="REG"/>
    <s v="AO"/>
    <s v="NEW SALES"/>
    <m/>
    <s v="Completed (PS)"/>
    <s v="RBS-Regional 3"/>
    <d v="2026-09-04T16:22:09"/>
    <d v="2026-09-06T19:19:05"/>
    <n v="69384134"/>
    <m/>
    <n v="152703903750"/>
    <s v="Apotek K24 Gajayana Malang - PT Anugerah Timur Gemilang"/>
    <s v="ODP-KLJ-FAP/07"/>
    <s v="WO063569656"/>
    <m/>
    <m/>
    <m/>
    <n v="112.6089542"/>
    <n v="-7.9486283000000002"/>
    <s v="|MC80228|/Apotek K24 Gajayana Malang/Paket HSI Bisnis Promo HUT Kemerdekaan 1:1 50Mbps/Witarso Praditya/081229773200/anjaraji1996@gmail.com"/>
    <s v="Sales Profesional"/>
    <m/>
    <m/>
    <m/>
    <m/>
    <m/>
    <m/>
    <m/>
    <m/>
    <s v="Management Janji"/>
    <s v="2026-09-05 15:00:00|Jam Pemasangan : 08:00 - 12.00 Tanggal Pemasangan : SABTU 05 SEPTEMBER 2026 Info Tambahan : Hubungi pelanggan sebelum datang ke lokasi|40000798|MYDITA"/>
    <s v="FCC"/>
    <d v="2026-04-09T16:25:47"/>
    <d v="2026-09-05T15:00:00"/>
    <m/>
    <s v="PS"/>
    <s v="KLOJEN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Jam Pemasangan : 08:00 - 12.00 Tanggal Pemasangan : SABTU 05 SEPTEMBER 2026 Info Tambahan : Hubungi pelanggan sebelum datang ke lokasi|40000798|MYDITA"/>
    <n v="2026"/>
    <n v="9"/>
    <n v="6"/>
    <d v="2026-09-06T00:00:00"/>
    <n v="0.375"/>
    <x v="1"/>
    <x v="28"/>
  </r>
  <r>
    <n v="825"/>
    <n v="1002572366"/>
    <n v="3"/>
    <x v="0"/>
    <n v="4"/>
    <s v="SOLO"/>
    <s v="INNER - SOLO JATENG TIMUR"/>
    <s v="GLD"/>
    <s v="REG"/>
    <s v="AO"/>
    <s v="NEW SALES"/>
    <m/>
    <s v="Completed (PS)"/>
    <s v="RBS-Regional 2"/>
    <d v="2026-09-04T16:16:56"/>
    <d v="2026-09-04T22:20:30"/>
    <n v="69382048"/>
    <n v="2716008129"/>
    <n v="146514602592"/>
    <s v="PT. REJEKI BERKAH BERLIMPAH RUAH"/>
    <s v="ODP-GLD-FBC/035"/>
    <s v="WO063563822"/>
    <m/>
    <m/>
    <m/>
    <n v="110.82290064662701"/>
    <n v="-7.5704832585378101"/>
    <s v="AMRBS;950104;FACHRI HUSAINI;JKT OUTER; PT. REJEKI BERKAH BERLIMPAH RUAH ; Indibiz Bizniz 50 Mbps (Internet + telphone) 495K ;Pic Hubeib Fauzul kabir ; Cp +62 858-9229-9976 ; zul@fdcdentalclinic.co.id"/>
    <s v="Account Manager"/>
    <m/>
    <m/>
    <m/>
    <m/>
    <m/>
    <m/>
    <m/>
    <m/>
    <s v="Management Janji"/>
    <s v="2026-09-03 08:00:00|Nama PIC:  bp zul   No HP: 085892299976  Alt:  Tanggal: 3/9/2026  Jam Pasang: Pagi  Note: Hubungi sebelum ke lokasi, terimakasih. |40931149|MYDITA"/>
    <s v="FCC"/>
    <d v="2026-04-09T16:25:47"/>
    <m/>
    <m/>
    <s v="PS"/>
    <s v="X"/>
    <s v="NO ADDON"/>
    <n v="20260904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4T07:00:00"/>
    <s v="2026-09-03 08:00:00|Nama PIC:  bp zul   No HP: 085892299976  Alt:  Tanggal: 3/9/2026  Jam Pasang: Pagi  Note: Hubungi sebelum ke lokasi, terimakasih. |40931149|MYDITA"/>
    <n v="2026"/>
    <n v="9"/>
    <n v="4"/>
    <d v="2026-09-04T00:00:00"/>
    <n v="-0.29166666666424135"/>
    <x v="1"/>
    <x v="0"/>
  </r>
  <r>
    <n v="826"/>
    <n v="1002572359"/>
    <n v="3"/>
    <x v="1"/>
    <n v="5"/>
    <s v="PASURUAN"/>
    <s v="LUMAJANG"/>
    <s v="LMJ"/>
    <s v="REG"/>
    <s v="AO"/>
    <s v="NEW SALES"/>
    <s v="1P INET"/>
    <s v="Completed (PS)"/>
    <s v="RBS-Regional 3"/>
    <d v="2026-09-04T16:14:58"/>
    <d v="2026-09-05T18:08:33"/>
    <n v="69384128"/>
    <m/>
    <n v="152504261583"/>
    <s v="PT.ANUGERAH RIMBA RAYA"/>
    <s v="ODP-LMJ-FJ/80 FJ/D03/80.01"/>
    <s v="WO063562987"/>
    <m/>
    <m/>
    <m/>
    <n v="113.176457136869"/>
    <n v="-8.1723360698906795"/>
    <s v="MD|MYDB-20260904268013|DN00001/MN01309|PT.ANUGERAH RIMBA RAYA|081336060099"/>
    <s v="MYDIGIBIZPARTNER"/>
    <m/>
    <m/>
    <m/>
    <m/>
    <m/>
    <m/>
    <m/>
    <m/>
    <s v="Management Janji"/>
    <s v="2026-09-05 13:00:00 | Nama PIC:  bu adelia  No HP: 081336060099 Alt: 087756872967 Tanggal: 5/9/2026 Jam Pasang: Siang Note: Hubungi sebelum ke lokasi, terimakasih. "/>
    <s v="FCC"/>
    <d v="2026-04-09T16:25:47"/>
    <d v="2026-09-05T13:00:00"/>
    <m/>
    <s v="PS"/>
    <s v="LUMAJANG"/>
    <s v="NETMONK"/>
    <n v="20260905"/>
    <s v="Completed"/>
    <s v="HSI Bisnis Bundling Netmonk PSB 70% Promo - 300 Mbps"/>
    <s v="INDIBIZ"/>
    <m/>
    <m/>
    <d v="2026-09-05T13:00:00"/>
    <s v="2026-09-05 13:00:00 | Nama PIC:  bu adelia  No HP: 081336060099 Alt: 087756872967 Tanggal: 5/9/2026 Jam Pasang: Siang Note: Hubungi sebelum ke lokasi, terimakasih. "/>
    <n v="2026"/>
    <n v="9"/>
    <n v="5"/>
    <d v="2026-09-05T00:00:00"/>
    <n v="-0.54166666666424135"/>
    <x v="1"/>
    <x v="27"/>
  </r>
  <r>
    <n v="827"/>
    <n v="1002572354"/>
    <n v="3"/>
    <x v="6"/>
    <n v="5"/>
    <s v="SBY UTARA"/>
    <s v="MANYAR"/>
    <s v="MGO"/>
    <s v="REG"/>
    <s v="AO"/>
    <s v="NEW SALES"/>
    <s v="1P INET"/>
    <s v="Completed (PS)"/>
    <s v="RBS-Regional 3"/>
    <d v="2026-09-04T16:12:57"/>
    <d v="2026-09-07T15:03:16"/>
    <n v="69384146"/>
    <m/>
    <n v="152413167962"/>
    <s v="SMPN 3 SURABAYA (RUANG TIK III)"/>
    <s v="ODP-DMO-FMR/72 FMR/D06/72.01"/>
    <s v="WO063562874"/>
    <m/>
    <m/>
    <m/>
    <n v="112.73616680000001"/>
    <n v="-7.2560969000000002"/>
    <s v="|MN00443|MYIA-091174745161/POI/Pak Budi/0895631767681/spegabaya.ud@gmail.com"/>
    <s v="MYIB_ASSISTANT"/>
    <m/>
    <m/>
    <m/>
    <m/>
    <m/>
    <m/>
    <m/>
    <m/>
    <s v="Management Janji"/>
    <s v="2026-09-07 08:00:00 | Nama : BP BUDY SUPRIYANTO SPD No Hp : 0895631767681 No Alt :  Tgl Pemasangan : 07 September 2026 Interval : PAGI  Note : Hubungi pelanggan terlebih dahulu"/>
    <s v="FCC"/>
    <d v="2026-04-09T16:25:4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: BP BUDY SUPRIYANTO SPD No Hp : 0895631767681 No Alt :  Tgl Pemasangan : 07 September 2026 Interval : PAGI  Note : Hubungi pelanggan terlebih dahulu"/>
    <n v="2026"/>
    <n v="9"/>
    <n v="7"/>
    <d v="2026-09-07T00:00:00"/>
    <n v="-0.33333333333575865"/>
    <x v="1"/>
    <x v="8"/>
  </r>
  <r>
    <n v="828"/>
    <n v="1002571453"/>
    <n v="3"/>
    <x v="4"/>
    <n v="5"/>
    <s v="SINGARJA"/>
    <s v="TABANAN"/>
    <s v="TBN"/>
    <s v="REG"/>
    <s v="AO"/>
    <s v="NEW SALES"/>
    <m/>
    <s v="Completed (PS)"/>
    <s v="RBS-Regional 3"/>
    <d v="2026-09-04T12:16:56"/>
    <d v="2026-09-04T20:29:49"/>
    <n v="69382067"/>
    <m/>
    <n v="172413244739"/>
    <s v="SD NEGERI 1 LALANGLINGGAH"/>
    <s v="ODP-TBN-FU/42"/>
    <s v="WO063532293"/>
    <m/>
    <m/>
    <m/>
    <n v="114.963114"/>
    <n v="-8.4938900000000004"/>
    <s v="|MN02856|/PIC NI KADEK DIAN INDRAYANTI/087862138406/dianindrayanti88@gmail.com"/>
    <s v="Sales Force DBS"/>
    <m/>
    <m/>
    <m/>
    <m/>
    <m/>
    <m/>
    <m/>
    <m/>
    <s v="Management Janji"/>
    <s v="2026-09-03 08:00:00|Nama Pic : IBU DIAN  No Hp Pic :   Jam Pemasangan : 08:00 - 12.00  Tanggal Pemasangan : KAMIS 03 SEPTEMBER 2026  Info Tambahan : Hubungi pelanggan sebelum datang ke lokasi|40000798|MYDITA"/>
    <s v="FCC"/>
    <d v="2026-04-09T12:25:16"/>
    <m/>
    <m/>
    <s v="PS"/>
    <s v="TABANAN"/>
    <s v="NO ADDON"/>
    <n v="2026090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4T07:00:00"/>
    <s v="2026-09-03 08:00:00|Nama Pic : IBU DIAN  No Hp Pic :   Jam Pemasangan : 08:00 - 12.00  Tanggal Pemasangan : KAMIS 03 SEPTEMBER 2026  Info Tambahan : Hubungi pelanggan sebelum datang ke lokasi|40000798|MYDITA"/>
    <n v="2026"/>
    <n v="9"/>
    <n v="4"/>
    <d v="2026-09-04T00:00:00"/>
    <n v="-0.29166666666424135"/>
    <x v="1"/>
    <x v="4"/>
  </r>
  <r>
    <n v="829"/>
    <n v="1002572452"/>
    <n v="3"/>
    <x v="6"/>
    <n v="5"/>
    <s v="SBY UTARA"/>
    <s v="MANYAR"/>
    <s v="MGO"/>
    <s v="REG"/>
    <s v="AO"/>
    <s v="NEW SALES"/>
    <s v="1P INET"/>
    <s v="Completed (PS)"/>
    <s v="RBS-Regional 3"/>
    <d v="2026-09-04T16:35:56"/>
    <d v="2026-09-07T14:53:59"/>
    <n v="69384152"/>
    <m/>
    <n v="152413167966"/>
    <s v="SMPN 3 SURABAYA (RUANG TIK I)"/>
    <s v="ODP-DMO-FMR/72 FMR/D06/72.01"/>
    <s v="WO063565436"/>
    <m/>
    <m/>
    <m/>
    <n v="112.73616680000001"/>
    <n v="-7.2560969000000002"/>
    <s v="|MN00443|MYIA-055268256036/POI/Pak Budi/0895631767681/spegabaya.ud@gmail.com"/>
    <s v="MYIB_ASSISTANT"/>
    <m/>
    <m/>
    <m/>
    <m/>
    <m/>
    <m/>
    <m/>
    <m/>
    <s v="Management Janji"/>
    <s v="2026-09-07 08:00:00 | Nama PIC : bapak budi No HP : 0895631767681 Alt :  M Janji : (senin/7/SEPTEMBER/2026) jam Pasang : 09:00 Note : hubungi pelanggan jika ingin kelokasi"/>
    <s v="FCC"/>
    <d v="2026-04-09T16:39:5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PIC : bapak budi No HP : 0895631767681 Alt :  M Janji : (senin/7/SEPTEMBER/2026) jam Pasang : 09:00 Note : hubungi pelanggan jika ingin kelokasi"/>
    <n v="2026"/>
    <n v="9"/>
    <n v="7"/>
    <d v="2026-09-07T00:00:00"/>
    <n v="-0.33333333333575865"/>
    <x v="1"/>
    <x v="8"/>
  </r>
  <r>
    <n v="830"/>
    <n v="1002572454"/>
    <n v="3"/>
    <x v="6"/>
    <n v="5"/>
    <s v="SBY UTARA"/>
    <s v="MANYAR"/>
    <s v="MGO"/>
    <s v="REG"/>
    <s v="AO"/>
    <s v="NEW SALES"/>
    <s v="1P INET"/>
    <s v="Completed (PS)"/>
    <s v="RBS-Regional 3"/>
    <d v="2026-09-04T16:35:56"/>
    <d v="2026-09-07T15:29:23"/>
    <n v="69384172"/>
    <m/>
    <n v="152413167967"/>
    <s v="SMPN 3 SURABAYA (RUANG TIK II)"/>
    <s v="ODP-DMO-FMR/72 FMR/D06/72.01"/>
    <s v="WO063565566"/>
    <m/>
    <m/>
    <m/>
    <n v="112.73616680000001"/>
    <n v="-7.2560969000000002"/>
    <s v="|MN00443|MYIA-024059542528/POI/Pak Budi/0895631767681/spegabaya.ud@gmail.com"/>
    <s v="MYIB_ASSISTANT"/>
    <m/>
    <m/>
    <m/>
    <m/>
    <m/>
    <m/>
    <m/>
    <m/>
    <s v="Management Janji"/>
    <s v="2026-09-07 08:00:00 | Nama PIC : bapak budi No HP : 0895631767681 Alt :  M Janji : (senin/7/SEPTEMBER/2026) jam Pasang : 09:00 Note : hubungi pelanggan jika ingin kelokasi"/>
    <s v="FCC"/>
    <d v="2026-04-09T16:39:5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PIC : bapak budi No HP : 0895631767681 Alt :  M Janji : (senin/7/SEPTEMBER/2026) jam Pasang : 09:00 Note : hubungi pelanggan jika ingin kelokasi"/>
    <n v="2026"/>
    <n v="9"/>
    <n v="7"/>
    <d v="2026-09-07T00:00:00"/>
    <n v="-0.33333333333575865"/>
    <x v="1"/>
    <x v="8"/>
  </r>
  <r>
    <n v="831"/>
    <n v="1002571389"/>
    <n v="3"/>
    <x v="1"/>
    <n v="5"/>
    <s v="JEMBER"/>
    <s v="BANYUWANGI"/>
    <s v="RGJ"/>
    <s v="REG"/>
    <s v="AO"/>
    <s v="NEW SALES"/>
    <s v="1P INET"/>
    <s v="Completed (PS)"/>
    <s v="RBS-Regional 3"/>
    <d v="2026-09-04T11:35:57"/>
    <d v="2026-09-05T14:17:42"/>
    <n v="69383805"/>
    <m/>
    <n v="152516207938"/>
    <s v="TOKO SINAR JAYA"/>
    <s v="ODP-RGJ-FE/13 FE/D01/13.01"/>
    <s v="WO063528039"/>
    <m/>
    <m/>
    <m/>
    <n v="114.202962331473"/>
    <n v="-8.3036328686654901"/>
    <s v="MD|MYDB-20260903267969|DC30004/MC30050|TOKO SINAR JAYA|085259478319"/>
    <s v="MYDIGIBIZPARTNER"/>
    <m/>
    <m/>
    <m/>
    <m/>
    <m/>
    <m/>
    <m/>
    <m/>
    <s v="Management Janji"/>
    <s v="2026-09-05 08:00:00 | Waktu pemasnagan : 05 September 2026 Jam pemasangan : 08.00 - 12.00 Mohon hubungi pelanggan sebelum ke lokasi  Terima kasih"/>
    <s v="FCC"/>
    <d v="2026-04-09T11:39:58"/>
    <d v="2026-09-05T08:00:00"/>
    <m/>
    <s v="PS"/>
    <s v="BANYUWANGI"/>
    <s v="NETMONK"/>
    <n v="20260905"/>
    <s v="Completed"/>
    <s v="HSI Bisnis Bundling Netmonk Promo 2026 PSB 70% - 300 Mbps"/>
    <s v="INDIBIZ"/>
    <m/>
    <m/>
    <d v="2026-09-05T08:00:00"/>
    <s v="2026-09-05 08:00:00 | Waktu pemasnagan : 05 September 2026 Jam pemasangan : 08.00 - 12.00 Mohon hubungi pelanggan sebelum ke lokasi  Terima kasih"/>
    <n v="2026"/>
    <n v="9"/>
    <n v="5"/>
    <d v="2026-09-05T00:00:00"/>
    <n v="-0.33333333333575865"/>
    <x v="1"/>
    <x v="34"/>
  </r>
  <r>
    <n v="832"/>
    <n v="1002572323"/>
    <n v="3"/>
    <x v="3"/>
    <n v="4"/>
    <s v="MAGELANG"/>
    <s v="KEBUMEN"/>
    <s v="KTW"/>
    <s v="REG"/>
    <s v="AO"/>
    <s v="NEW SALES"/>
    <s v="1P INET"/>
    <s v="Completed (PS)"/>
    <s v="RBS-Regional 3"/>
    <d v="2026-09-04T16:06:56"/>
    <d v="2026-09-05T11:29:20"/>
    <n v="69384099"/>
    <m/>
    <n v="141176104980"/>
    <s v="SPPG SUROBAYAN 1-KBM"/>
    <s v="ODP-KTW-FAC/031"/>
    <s v="WO063561844"/>
    <m/>
    <m/>
    <m/>
    <n v="109.745712"/>
    <n v="-7.73201819999999"/>
    <s v="|MN00664|MYIA-037797619410/POI/Mujiburrohman/087856961076/mujib830100@gmail.com"/>
    <s v="MYIB_ASSISTANT"/>
    <m/>
    <m/>
    <m/>
    <m/>
    <m/>
    <m/>
    <m/>
    <m/>
    <s v="Management Janji"/>
    <s v="2026-09-05 13:00:00 | Jam pemasangan : 08.00 - 12.00 Waktu pemasangan : 4 September 2026 Info Tabaha : Hubungi pelanggan dulu sebelum ke lokasi terimakasih "/>
    <s v="FCC"/>
    <d v="2026-04-09T16:10:02"/>
    <d v="2026-09-05T13:00:00"/>
    <m/>
    <s v="PS"/>
    <s v="X"/>
    <s v="NO ADDON"/>
    <n v="20260905"/>
    <s v="Completed"/>
    <s v="HSI Bisnis Promo HUT RI PSB 70% - 150 Mbps"/>
    <s v="INDIBIZ"/>
    <m/>
    <m/>
    <d v="2026-09-05T13:00:00"/>
    <s v="2026-09-05 13:00:00 | Jam pemasangan : 08.00 - 12.00 Waktu pemasangan : 4 September 2026 Info Tabaha : Hubungi pelanggan dulu sebelum ke lokasi terimakasih "/>
    <n v="2026"/>
    <n v="9"/>
    <n v="5"/>
    <d v="2026-09-05T00:00:00"/>
    <n v="-0.54166666666424135"/>
    <x v="1"/>
    <x v="0"/>
  </r>
  <r>
    <n v="833"/>
    <n v="1002572664"/>
    <n v="3"/>
    <x v="3"/>
    <n v="4"/>
    <s v="YOGYAKARTA"/>
    <s v="INNER - YOGYA JATENG SELATAN"/>
    <s v="KGD"/>
    <s v="REG"/>
    <s v="AO"/>
    <s v="NEW SALES"/>
    <s v="1P INET"/>
    <s v="Completed (PS)"/>
    <s v="RBS-Regional 3"/>
    <d v="2026-09-04T19:03:56"/>
    <d v="2026-09-07T16:50:52"/>
    <n v="69384226"/>
    <m/>
    <n v="143132123733"/>
    <s v="koperasi KYBAR TANI MANDIRI"/>
    <s v="ODP-KGD-FBG/064 FBG/D04/064.01"/>
    <s v="WO063578761"/>
    <m/>
    <m/>
    <m/>
    <n v="110.4951738"/>
    <n v="-7.8424265999999996"/>
    <s v="|MC80054|MYIA-088138982675/POI/TRI CAHYO KUNCORO,S.E/082135553975/koprasikbyartani@gmail.com"/>
    <s v="MYIB_ASSISTANT"/>
    <m/>
    <m/>
    <m/>
    <m/>
    <m/>
    <m/>
    <m/>
    <m/>
    <s v="Management Janji"/>
    <s v="2026-09-07 10:00:00 | Nama PIC:  bp tri  No HP: 082135553975 Alt: Tanggal: 7/9/2026 Jam Pasang: Pagi Note: Hubungi sebelum ke lokasi, terimakasih.  "/>
    <s v="FCC"/>
    <d v="2026-04-09T19:09:53"/>
    <d v="2026-09-07T10:00:00"/>
    <m/>
    <s v="PS"/>
    <s v="KOTAGEDE"/>
    <s v="NO ADDON"/>
    <n v="20260907"/>
    <s v="Completed"/>
    <s v="HSI Bisnis PSB 70% - 300 Mbps"/>
    <s v="INDIBIZ"/>
    <m/>
    <m/>
    <d v="2026-09-07T10:00:00"/>
    <s v="2026-09-07 10:00:00 | Nama PIC:  bp tri  No HP: 082135553975 Alt: Tanggal: 7/9/2026 Jam Pasang: Pagi Note: Hubungi sebelum ke lokasi, terimakasih.  "/>
    <n v="2026"/>
    <n v="9"/>
    <n v="7"/>
    <d v="2026-09-07T00:00:00"/>
    <n v="-0.41666666666424135"/>
    <x v="1"/>
    <x v="0"/>
  </r>
  <r>
    <n v="834"/>
    <n v="1002572290"/>
    <n v="3"/>
    <x v="2"/>
    <n v="5"/>
    <s v="MALANG"/>
    <s v="KEPANJEN"/>
    <s v="GDG"/>
    <s v="REG"/>
    <s v="AO"/>
    <s v="NEW SALES"/>
    <s v="1P INET"/>
    <s v="Completed (PS)"/>
    <s v="RBS-Regional 3"/>
    <d v="2026-09-04T16:00:56"/>
    <d v="2026-09-07T11:55:09"/>
    <n v="69384119"/>
    <m/>
    <n v="152704231566"/>
    <s v="TKK PAMERDI"/>
    <s v="ODP-GDG-FT/41 FT/D01/41.01"/>
    <s v="WO063561268"/>
    <m/>
    <m/>
    <m/>
    <n v="112.6177136"/>
    <n v="-8.0236017999999998"/>
    <s v="|MN00814|MYIA-012400042520/POI/Geger Sugiharta Wijaya/081334789720/gegersugiharta@gmail.com"/>
    <s v="MYIB_ASSISTANT"/>
    <m/>
    <m/>
    <m/>
    <m/>
    <m/>
    <m/>
    <m/>
    <m/>
    <s v="Management Janji"/>
    <s v="2026-09-07 08:00:00 | Tgl:07/09/2026 Note:Hubungi pelanggan sebelum melakuka pemasangan"/>
    <s v="FCC"/>
    <d v="2026-04-09T16:10:02"/>
    <d v="2026-09-07T08:00:00"/>
    <m/>
    <s v="PS"/>
    <s v="KLOJEN"/>
    <s v="NO ADDON"/>
    <n v="20260907"/>
    <s v="Completed"/>
    <s v="HSI Bisnis Promo HUT RI PSB 70% - 75 Mbps"/>
    <s v="INDIBIZ"/>
    <m/>
    <m/>
    <d v="2026-09-07T08:00:00"/>
    <s v="2026-09-07 08:00:00 | Tgl:07/09/2026 Note:Hubungi pelanggan sebelum melakuka pemasangan"/>
    <n v="2026"/>
    <n v="9"/>
    <n v="7"/>
    <d v="2026-09-07T00:00:00"/>
    <n v="-0.33333333333575865"/>
    <x v="1"/>
    <x v="28"/>
  </r>
  <r>
    <n v="835"/>
    <n v="1002571064"/>
    <n v="3"/>
    <x v="2"/>
    <n v="5"/>
    <s v="KEDIRI"/>
    <s v="KEDIRI"/>
    <s v="KDI"/>
    <s v="REG"/>
    <s v="AO"/>
    <s v="NEW SALES"/>
    <m/>
    <s v="Completed (PS)"/>
    <s v="RBS-Regional 3"/>
    <d v="2026-09-04T10:03:20"/>
    <d v="2026-09-04T14:59:43"/>
    <n v="69379979"/>
    <m/>
    <n v="152610241456"/>
    <s v="WH ERABLUE KEDIRI"/>
    <s v="ODP-KDI-FAB/51"/>
    <s v="WO063518193"/>
    <m/>
    <m/>
    <m/>
    <n v="112.016766"/>
    <n v="-7.7785650000000004"/>
    <s v="|MN00843|MYIA-038061607530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4-09T10:10:06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8-31 08:00:00 | Tanggal pemasangan: 31/08/2026  Jam pemasangan : pagi / siang  Info Tambahan : Hubungi pelanggan dulu sebelum ke lokasi  terima kasih.  "/>
    <n v="2026"/>
    <n v="9"/>
    <n v="4"/>
    <d v="2026-09-04T00:00:00"/>
    <n v="-0.29166666666424135"/>
    <x v="1"/>
    <x v="12"/>
  </r>
  <r>
    <n v="836"/>
    <n v="1002571083"/>
    <n v="3"/>
    <x v="6"/>
    <n v="5"/>
    <s v="SBY UTARA"/>
    <s v="LAMONGAN"/>
    <s v="BBA"/>
    <s v="REG"/>
    <s v="AO"/>
    <s v="NEW SALES"/>
    <s v="1P INET"/>
    <s v="Completed (PS)"/>
    <s v="RBS-Regional 3"/>
    <d v="2026-09-04T10:06:57"/>
    <d v="2026-09-05T17:46:21"/>
    <n v="69383639"/>
    <m/>
    <n v="152441211824"/>
    <s v="BMT NU NGASEM"/>
    <s v="ODP-BBA-FAT/05 FAT/D01/05.01"/>
    <s v="WO063517956"/>
    <m/>
    <m/>
    <m/>
    <n v="112.21607299999999"/>
    <n v="-7.2912080000000001"/>
    <s v="|MN00216|MYIA-098226824142/POI/hendro pandhuwinata/089502637083/hendropanduwinata@hotmail.com"/>
    <s v="MYIB_ASSISTANT"/>
    <m/>
    <m/>
    <m/>
    <m/>
    <m/>
    <m/>
    <m/>
    <m/>
    <s v="Management Janji"/>
    <s v="2026-09-05 08:00:00 | Nama PIC : BAPAK PANDU No HP : 089502637083 Alt :  M Janji : (sabtu/5/SEPTEMBER/2026) jam Pasang : 09:00 Note : hubungi pelanggan jika ingin kelokasi"/>
    <s v="FCC"/>
    <d v="2026-04-09T10:10:06"/>
    <d v="2026-09-05T08:00:00"/>
    <m/>
    <s v="PS"/>
    <s v="X"/>
    <s v="OCA"/>
    <n v="20260905"/>
    <s v="Completed"/>
    <s v="HSI Bisnis Bundling OCA Breach Checker Promo H2 2026 PSB 70% - 50 Mbps"/>
    <s v="INDIBIZ"/>
    <m/>
    <m/>
    <d v="2026-09-05T08:00:00"/>
    <s v="2026-09-05 08:00:00 | Nama PIC : BAPAK PANDU No HP : 089502637083 Alt :  M Janji : (sabtu/5/SEPTEMBER/2026) jam Pasang : 09:00 Note : hubungi pelanggan jika ingin kelokasi"/>
    <n v="2026"/>
    <n v="9"/>
    <n v="5"/>
    <d v="2026-09-05T00:00:00"/>
    <n v="-0.33333333333575865"/>
    <x v="1"/>
    <x v="23"/>
  </r>
  <r>
    <n v="837"/>
    <n v="1002571044"/>
    <n v="3"/>
    <x v="3"/>
    <n v="4"/>
    <s v="YOGYAKARTA"/>
    <s v="SLEMAN"/>
    <s v="PKM"/>
    <s v="REG"/>
    <s v="AO"/>
    <s v="NEW SALES"/>
    <s v="2P INET + VOICE"/>
    <s v="Completed (PS)"/>
    <s v="RBS-Regional 3"/>
    <d v="2026-09-04T09:54:56"/>
    <d v="2026-09-07T13:52:16"/>
    <n v="69383637"/>
    <n v="2745045026"/>
    <n v="146144119829"/>
    <s v="KOPERASI SEGAR"/>
    <s v="ODP-PKM-FAU/032 FAU/D02/032.01"/>
    <s v="WO063516883"/>
    <m/>
    <m/>
    <m/>
    <n v="110.4558705"/>
    <n v="-7.65950389999999"/>
    <s v="|MN02579|MYIA-050548967486/POI/INDAR SURYA DILI SAPUTRA/083862816336/dilisaputra9@gmail.com"/>
    <s v="MYIB_ASSISTANT"/>
    <m/>
    <m/>
    <m/>
    <m/>
    <m/>
    <m/>
    <m/>
    <m/>
    <s v="Management Janji"/>
    <s v="2026-09-07 08:00:00 | Tgl:05/09/2026 Note:Hubungi pelanggan sebelum melakuka pemasangan"/>
    <s v="FCC"/>
    <d v="2026-04-09T10:10:06"/>
    <d v="2026-09-07T08:00:00"/>
    <m/>
    <s v="PS"/>
    <s v="X"/>
    <s v="NO ADDON"/>
    <n v="20260907"/>
    <s v="Completed"/>
    <s v="HSI Bisnis Basic Bundling Phone Promo 2026 PSB 70% - Free 800 Menit Promo - 50 Mbps"/>
    <s v="INDIBIZ"/>
    <m/>
    <m/>
    <d v="2026-09-07T08:00:00"/>
    <s v="2026-09-07 08:00:00 | Tgl:05/09/2026 Note:Hubungi pelanggan sebelum melakuka pemasangan"/>
    <n v="2026"/>
    <n v="9"/>
    <n v="7"/>
    <d v="2026-09-07T00:00:00"/>
    <n v="-0.33333333333575865"/>
    <x v="1"/>
    <x v="0"/>
  </r>
  <r>
    <n v="838"/>
    <n v="1002570768"/>
    <n v="3"/>
    <x v="5"/>
    <n v="4"/>
    <s v="SEMARANG"/>
    <s v="UNGARAN"/>
    <s v="WNJ"/>
    <s v="REG"/>
    <s v="AO"/>
    <s v="NEW SALES"/>
    <s v="1P INET"/>
    <s v="Completed (PS)"/>
    <s v="RBS-Regional 3"/>
    <d v="2026-09-04T08:02:57"/>
    <d v="2026-09-05T13:53:10"/>
    <n v="69383554"/>
    <m/>
    <n v="146460104735"/>
    <s v="PT. RAPI TEXPRO PRATAMA"/>
    <s v="ODP-PUS-FA/062 FA/D03/062.01"/>
    <s v="WO063504839"/>
    <m/>
    <m/>
    <m/>
    <n v="110.49020268023"/>
    <n v="-7.1785483164918"/>
    <s v="MD|MYDB-20260903267968|DN00001/MN00663|PT. RAPI TEXPRO PRATAMA|085641005966"/>
    <s v="MYDIGIBIZPARTNER"/>
    <m/>
    <m/>
    <m/>
    <m/>
    <m/>
    <m/>
    <m/>
    <m/>
    <s v="Management Janji"/>
    <s v="2026-09-05 08:00:00 | Tgl:05/09/2026 Note:Hubungi pelanggan sebelum melakuka pemasangan "/>
    <s v="FCC"/>
    <d v="2026-04-09T08:10:06"/>
    <d v="2026-09-05T08:00:00"/>
    <m/>
    <s v="PS"/>
    <s v="X"/>
    <s v="NO ADDON"/>
    <n v="20260905"/>
    <s v="Completed"/>
    <s v="HSI Bisnis Promo HUT RI PSB 70% - 200 Mbps"/>
    <s v="INDIBIZ"/>
    <m/>
    <m/>
    <d v="2026-09-05T08:00:00"/>
    <s v="2026-09-05 08:00:00 | Tgl:05/09/2026 Note:Hubungi pelanggan sebelum melakuka pemasangan "/>
    <n v="2026"/>
    <n v="9"/>
    <n v="5"/>
    <d v="2026-09-05T00:00:00"/>
    <n v="-0.33333333333575865"/>
    <x v="1"/>
    <x v="0"/>
  </r>
  <r>
    <n v="839"/>
    <n v="1002570767"/>
    <n v="3"/>
    <x v="1"/>
    <n v="5"/>
    <s v="PASURUAN"/>
    <s v="LUMAJANG"/>
    <s v="JTO"/>
    <s v="REG"/>
    <s v="AO"/>
    <s v="NEW SALES"/>
    <s v="1P INET"/>
    <s v="Completed (PS)"/>
    <s v="RBS-Regional 3"/>
    <d v="2026-09-04T07:59:56"/>
    <d v="2026-09-06T17:08:24"/>
    <n v="69383539"/>
    <m/>
    <n v="152541206042"/>
    <s v="TOKO AGUS"/>
    <s v="ODP-JTO-FB/07 FB/D03/07.01"/>
    <s v="WO063504741"/>
    <m/>
    <m/>
    <m/>
    <n v="113.420529104769"/>
    <n v="-8.1027010698000002"/>
    <s v="MD|MYDB-20260904267974|DC30008/MC30147|TOKO AGUS|082331565556"/>
    <s v="MYDIGIBIZPARTNER"/>
    <m/>
    <m/>
    <m/>
    <m/>
    <m/>
    <m/>
    <m/>
    <m/>
    <s v="Management Janji"/>
    <s v="2026-09-05 08:00:00 | Nama PIC : Bp Agus No HP : 082331565556 No Alt : - M Janji : 05 Sept 2026 Jam Pasang : Pagi / Siang Note : hubungi pelanggan jika ingin kelokasi "/>
    <s v="FCC"/>
    <d v="2026-04-09T08:10:06"/>
    <d v="2026-09-05T08:00:00"/>
    <m/>
    <s v="PS"/>
    <s v="X"/>
    <s v="NO ADDON"/>
    <n v="20260906"/>
    <s v="Completed"/>
    <s v="HSI Bisnis Promo HUT RI PSB 70% - 75 Mbps"/>
    <s v="INDIBIZ"/>
    <m/>
    <m/>
    <d v="2026-09-05T08:00:00"/>
    <s v="2026-09-05 08:00:00 | Nama PIC : Bp Agus No HP : 082331565556 No Alt : - M Janji : 05 Sept 2026 Jam Pasang : Pagi / Siang Note : hubungi pelanggan jika ingin kelokasi "/>
    <n v="2026"/>
    <n v="9"/>
    <n v="6"/>
    <d v="2026-09-06T00:00:00"/>
    <n v="0.66666666666424135"/>
    <x v="1"/>
    <x v="27"/>
  </r>
  <r>
    <n v="840"/>
    <n v="1002570952"/>
    <n v="3"/>
    <x v="1"/>
    <n v="5"/>
    <s v="SIDOARJO"/>
    <s v="PASURUAN"/>
    <s v="GEM"/>
    <s v="REG"/>
    <s v="AO"/>
    <s v="NEW SALES"/>
    <m/>
    <s v="Completed (PS)"/>
    <s v="RBS-Regional 3"/>
    <d v="2026-09-04T09:27:39"/>
    <d v="2026-09-04T18:08:22"/>
    <n v="69383617"/>
    <m/>
    <n v="152743216147"/>
    <s v="SMA KEMALA BHAYANGKARI 3 PORONG"/>
    <s v="ODP-GEM-FL/27"/>
    <s v="WO063523592"/>
    <m/>
    <m/>
    <m/>
    <n v="112.693272932353"/>
    <n v="-7.54056637366301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  <x v="5"/>
  </r>
  <r>
    <n v="841"/>
    <n v="1002570994"/>
    <n v="3"/>
    <x v="3"/>
    <n v="4"/>
    <s v="MAGELANG"/>
    <s v="TEMANGGUNG"/>
    <s v="TEM"/>
    <s v="REG"/>
    <s v="AO"/>
    <s v="NEW SALES"/>
    <s v="1P INET"/>
    <s v="Completed (PS)"/>
    <s v="RBS-Regional 3"/>
    <d v="2026-09-04T09:39:56"/>
    <d v="2026-09-04T17:03:08"/>
    <n v="69383625"/>
    <m/>
    <n v="146149124483"/>
    <s v="Kanaya Online Shop"/>
    <s v="ODP-TMG-FAU/085 FAU/D05/085.01"/>
    <s v="WO063515251"/>
    <m/>
    <m/>
    <m/>
    <n v="110.190898"/>
    <n v="-7.2485359999999996"/>
    <s v="|MC80034|MYIA-038365174998/POI/Rosidi/085803080027/kanayakandangan35@gmail.com"/>
    <s v="MYIB_ASSISTANT"/>
    <m/>
    <m/>
    <m/>
    <m/>
    <m/>
    <m/>
    <m/>
    <m/>
    <s v="Management Janji"/>
    <s v="2026-09-05 08:00:00 | Nama PIC : BAPAK ROSIDI No HP : 085803080027 Alt :  M Janji : (sabtu/5/SEPTEMBER/2026) jam Pasang : 09:00 Note : hubungi pelanggan jika ingin kelokasi"/>
    <s v="FCC"/>
    <d v="2026-04-09T09:55:01"/>
    <d v="2026-09-05T08:00:00"/>
    <m/>
    <s v="PS"/>
    <s v="X"/>
    <s v="NO ADDON"/>
    <n v="20260904"/>
    <s v="Completed"/>
    <s v="HSI Bisnis Promo HUT RI PSB 70% - 150 Mbps"/>
    <s v="INDIBIZ"/>
    <m/>
    <m/>
    <d v="2026-09-05T08:00:00"/>
    <s v="2026-09-05 08:00:00 | Nama PIC : BAPAK ROSIDI No HP : 085803080027 Alt :  M Janji : (sabtu/5/SEPTEMBER/2026) jam Pasang : 09:00 Note : hubungi pelanggan jika ingin kelokasi"/>
    <n v="2026"/>
    <n v="9"/>
    <n v="4"/>
    <d v="2026-09-04T00:00:00"/>
    <n v="-1.3333333333357587"/>
    <x v="1"/>
    <x v="0"/>
  </r>
  <r>
    <n v="842"/>
    <n v="1002570954"/>
    <n v="3"/>
    <x v="7"/>
    <n v="5"/>
    <s v="MATARAM"/>
    <s v="LOMBOK BARAT TENGAH"/>
    <s v="PRY"/>
    <s v="REG"/>
    <s v="AO"/>
    <s v="NEW SALES"/>
    <s v="1P INET"/>
    <s v="Completed (PS)"/>
    <s v="RBS-Regional 3"/>
    <d v="2026-09-04T09:26:58"/>
    <d v="2026-09-05T15:53:54"/>
    <n v="69383594"/>
    <m/>
    <n v="172603791538"/>
    <s v="Toko yuliani"/>
    <s v="ODP-PYA-FAP/68 FAP/D00/68.01"/>
    <s v="WO063514029"/>
    <m/>
    <m/>
    <m/>
    <n v="116.4045907"/>
    <n v="-8.6998268999999997"/>
    <s v="MD|MYDB-20260903267924|SC00001/MC00222|Toko yuliani|087876338992"/>
    <s v="MYDIGIBIZPARTNER"/>
    <m/>
    <m/>
    <m/>
    <m/>
    <m/>
    <m/>
    <m/>
    <m/>
    <s v="Management Janji"/>
    <s v="2026-09-05 08:00:00 | Nama PIC : Ibu Yuliani No HP : 087876338992 No Alt : - M Janji : 05 Sept 2026 Jam Pasang : Pagi / Siang Note : hubungi pelanggan jika ingin kelokasi "/>
    <s v="FCC"/>
    <d v="2026-04-09T09:39:56"/>
    <d v="2026-09-05T08:00:00"/>
    <m/>
    <s v="PS"/>
    <s v="LOMBOK TENGAH"/>
    <s v="NO ADDON"/>
    <n v="20260905"/>
    <s v="Completed"/>
    <s v="HSI Bisnis Promo HUT RI PSB 70% - 150 Mbps"/>
    <s v="INDIBIZ"/>
    <m/>
    <m/>
    <d v="2026-09-05T08:00:00"/>
    <s v="2026-09-05 08:00:00 | Nama PIC : Ibu Yuliani No HP : 087876338992 No Alt : - M Janji : 05 Sept 2026 Jam Pasang : Pagi / Siang Note : hubungi pelanggan jika ingin kelokasi "/>
    <n v="2026"/>
    <n v="9"/>
    <n v="5"/>
    <d v="2026-09-05T00:00:00"/>
    <n v="-0.33333333333575865"/>
    <x v="1"/>
    <x v="20"/>
  </r>
  <r>
    <n v="843"/>
    <n v="1002570740"/>
    <n v="3"/>
    <x v="1"/>
    <n v="5"/>
    <s v="PASURUAN"/>
    <s v="PASURUAN"/>
    <s v="PSN"/>
    <s v="REG"/>
    <s v="AO"/>
    <s v="NEW SALES"/>
    <m/>
    <s v="Completed (PS)"/>
    <s v="RBS-Regional 3"/>
    <d v="2026-09-04T00:09:18"/>
    <d v="2026-09-05T15:01:07"/>
    <n v="69383529"/>
    <m/>
    <n v="152729256800"/>
    <s v="TOKO PERGU"/>
    <s v="ODP-PSN-FD/12"/>
    <s v="WO063523863"/>
    <m/>
    <m/>
    <m/>
    <n v="112.9111927"/>
    <n v="-7.6426949000000004"/>
    <s v="|MN00025|/TOKO PERGU/WINBACK HSI B2B + NETMONK (1:1) 150MBPS 761,1RB PSB DISC 70%//ilhamafm24@gmail.com/MUKHAMAD ILHAM/81252665931"/>
    <s v="Sales Force DBS"/>
    <m/>
    <m/>
    <m/>
    <m/>
    <m/>
    <m/>
    <m/>
    <m/>
    <s v="Management Janji"/>
    <s v="2026-09-05 08:00:00|Nama Pic : bp ilham  No Hp Pic : 081252665931 No alt : - Jam Pemasangan : pagi  Tanggal Pemasangan : 5 September 2026|40951375|MYDITA"/>
    <s v="FCC"/>
    <d v="2026-04-09T00:10:26"/>
    <d v="2026-09-05T08:00:00"/>
    <m/>
    <s v="PS"/>
    <s v="PASURUAN"/>
    <s v="NETMONK"/>
    <n v="20260905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5T08:00:00"/>
    <s v="2026-09-05 08:00:00|Nama Pic : bp ilham  No Hp Pic : 081252665931 No alt : - Jam Pemasangan : pagi  Tanggal Pemasangan : 5 September 2026|40951375|MYDITA"/>
    <n v="2026"/>
    <n v="9"/>
    <n v="5"/>
    <d v="2026-09-05T00:00:00"/>
    <n v="-0.33333333333575865"/>
    <x v="1"/>
    <x v="5"/>
  </r>
  <r>
    <n v="844"/>
    <n v="1002570948"/>
    <n v="3"/>
    <x v="0"/>
    <n v="4"/>
    <s v="SOLO"/>
    <s v="INNER - SOLO JATENG TIMUR"/>
    <s v="SKH"/>
    <s v="REG"/>
    <s v="AO"/>
    <s v="NEW SALES"/>
    <s v="1P INET"/>
    <s v="Completed (PS)"/>
    <s v="RBS-Regional 3"/>
    <d v="2026-09-04T09:24:56"/>
    <d v="2026-09-05T07:16:55"/>
    <n v="69383592"/>
    <m/>
    <n v="143555101733"/>
    <s v="THE1981Ã‚Â®"/>
    <s v="ODP-SKH-FB/108 FB/D08/108.01"/>
    <s v="WO063513953"/>
    <m/>
    <m/>
    <m/>
    <n v="110.8387942"/>
    <n v="-7.6711922000000001"/>
    <s v="|MC60089|MYIA-002507469607/POI/Galang Romadhon Wicaksono/082135080811/1981archive@gmail.com"/>
    <s v="MYIB_ASSISTANT"/>
    <m/>
    <m/>
    <m/>
    <m/>
    <m/>
    <m/>
    <m/>
    <m/>
    <s v="Management Janji"/>
    <s v="2026-09-05 08:00:00 | Nama PIC : bapak galang No HP : 082135080811 Alt :  M Janji : (sabtu/5/SEPTEMBER/2026) jam Pasang : 09:00 Note : hubungi pelanggan jika ingin kelokasi"/>
    <s v="FCC"/>
    <d v="2026-04-09T09:39:56"/>
    <d v="2026-09-05T08:00:00"/>
    <m/>
    <s v="PS"/>
    <s v="SUKOHARJO"/>
    <s v="NO ADDON"/>
    <n v="20260905"/>
    <s v="Completed"/>
    <s v="HSI Bisnis Basic Promo HUT RI PSB 70% - 50 Mbps"/>
    <s v="INDIBIZ"/>
    <m/>
    <m/>
    <d v="2026-09-05T08:00:00"/>
    <s v="2026-09-05 08:00:00 | Nama PIC : bapak galang No HP : 082135080811 Alt :  M Janji : (sabtu/5/SEPTEMBER/2026) jam Pasang : 09:00 Note : hubungi pelanggan jika ingin kelokasi"/>
    <n v="2026"/>
    <n v="9"/>
    <n v="5"/>
    <d v="2026-09-05T00:00:00"/>
    <n v="-0.33333333333575865"/>
    <x v="1"/>
    <x v="0"/>
  </r>
  <r>
    <n v="845"/>
    <n v="1002570984"/>
    <n v="3"/>
    <x v="4"/>
    <n v="5"/>
    <s v="DENPASAR"/>
    <s v="JIMBARAN"/>
    <s v="KUT"/>
    <s v="REG"/>
    <s v="AO"/>
    <s v="NEW SALES"/>
    <s v="1P INET"/>
    <s v="Completed (PS)"/>
    <s v="RBS-Regional 3"/>
    <d v="2026-09-04T09:36:58"/>
    <d v="2026-09-07T20:38:03"/>
    <n v="69383603"/>
    <m/>
    <n v="172416429217"/>
    <s v="PT Masaya Trip Indonesia"/>
    <s v="ODP-KUT-FAF/05 FAF/D01/02.05"/>
    <s v="WO063515041"/>
    <m/>
    <m/>
    <m/>
    <n v="115.185405455639"/>
    <n v="-8.72190867203091"/>
    <s v="|MB00503|MYIA-002358809879/POI/ibu/08213109744/hrdmasaya46@gmail.com"/>
    <s v="MYIB_ASSISTANT"/>
    <m/>
    <m/>
    <m/>
    <m/>
    <m/>
    <m/>
    <m/>
    <m/>
    <s v="Management Janji"/>
    <s v="2026-09-07 08:00:00 | Nama PIC : ibu putu No HP : 08213109744 Alt :  M Janji : (senin/7/SEPTEMBER/2026) jam Pasang : 09:00 Note : hubungi pelanggan jika ingin kelokasi"/>
    <s v="FCC"/>
    <d v="2026-04-09T09:39:56"/>
    <d v="2026-09-07T08:00:00"/>
    <m/>
    <s v="PS"/>
    <s v="KUTA"/>
    <s v="NO ADDON"/>
    <n v="20260907"/>
    <s v="Completed"/>
    <s v="HSI Bisnis PSB 70% - 200 Mbps"/>
    <s v="INDIBIZ"/>
    <m/>
    <m/>
    <d v="2026-09-07T08:00:00"/>
    <s v="2026-09-07 08:00:00 | Nama PIC : ibu putu No HP : 08213109744 Alt :  M Janji : (senin/7/SEPTEMBER/2026) jam Pasang : 09:00 Note : hubungi pelanggan jika ingin kelokasi"/>
    <n v="2026"/>
    <n v="9"/>
    <n v="7"/>
    <d v="2026-09-07T00:00:00"/>
    <n v="-0.33333333333575865"/>
    <x v="1"/>
    <x v="26"/>
  </r>
  <r>
    <n v="846"/>
    <n v="1002570974"/>
    <n v="3"/>
    <x v="2"/>
    <n v="5"/>
    <s v="MALANG"/>
    <s v="BATU"/>
    <s v="KPO"/>
    <s v="REG"/>
    <s v="AO"/>
    <s v="NEW SALES"/>
    <s v="1P INET"/>
    <s v="Completed (PS)"/>
    <s v="RBS-Regional 3"/>
    <d v="2026-09-04T09:33:57"/>
    <d v="2026-09-05T15:46:43"/>
    <n v="69383599"/>
    <m/>
    <n v="152711247541"/>
    <s v="SANTIE KOST"/>
    <s v="ODP-KPO-FBC/95 FBC/D08/95.01"/>
    <s v="WO063514694"/>
    <m/>
    <m/>
    <m/>
    <n v="112.597893"/>
    <n v="-7.9267289999999999"/>
    <s v="|MN01864|MYIA-093867134809/POI/SUSANTO/081311111952/yelowspapa@gmail.com"/>
    <s v="MYIB_ASSISTANT"/>
    <m/>
    <m/>
    <m/>
    <m/>
    <m/>
    <m/>
    <m/>
    <m/>
    <s v="Management Janji"/>
    <s v="2026-09-05 08:00:00 | Nama Pic : bp SUSANTO No Hp Pic : 081311111952 No alt : - Jam Pemasangan : pagi  Tanggal Pemasangan : 5 September 2026"/>
    <s v="FCC"/>
    <d v="2026-04-09T09:39:56"/>
    <d v="2026-09-05T08:00:00"/>
    <m/>
    <s v="PS"/>
    <s v="KARANGPLOSO"/>
    <s v="OCA"/>
    <n v="20260905"/>
    <s v="Completed"/>
    <s v="HSI Bisnis Bundling OCA Breach Checker Promo H2 2026 PSB 70% - 50 Mbps"/>
    <s v="INDIBIZ"/>
    <m/>
    <m/>
    <d v="2026-09-05T08:00:00"/>
    <s v="2026-09-05 08:00:00 | Nama Pic : bp SUSANTO No Hp Pic : 081311111952 No alt : - Jam Pemasangan : pagi  Tanggal Pemasangan : 5 September 2026"/>
    <n v="2026"/>
    <n v="9"/>
    <n v="5"/>
    <d v="2026-09-05T00:00:00"/>
    <n v="-0.33333333333575865"/>
    <x v="1"/>
    <x v="30"/>
  </r>
  <r>
    <n v="847"/>
    <n v="1002571006"/>
    <n v="3"/>
    <x v="2"/>
    <n v="5"/>
    <s v="MALANG"/>
    <s v="BATU"/>
    <s v="SGS"/>
    <s v="REG"/>
    <s v="AO"/>
    <s v="NEW SALES"/>
    <s v="1P INET"/>
    <s v="Completed (PS)"/>
    <s v="RBS-Regional 3"/>
    <d v="2026-09-04T09:44:56"/>
    <d v="2026-09-06T19:52:39"/>
    <n v="69383630"/>
    <m/>
    <n v="152721299715"/>
    <s v="PT. Bangkit Lakuliner Indonesia Singosari Malang"/>
    <s v="ODP-SGS-FAM/03 FAM/D01/03.01"/>
    <s v="WO063515704"/>
    <m/>
    <m/>
    <m/>
    <n v="112.65951579999999"/>
    <n v="-7.9071863000000002"/>
    <s v="|MN02235|MYIA-048250781025/POI/Muhamad Arif Nurdin/085283300362/arif.nurdin@seindonesia.co.id"/>
    <s v="MYIB_ASSISTANT"/>
    <m/>
    <m/>
    <m/>
    <m/>
    <m/>
    <m/>
    <m/>
    <m/>
    <s v="Management Janji"/>
    <s v="2026-09-05 08:00:00 | Nama PIC : PT. Bangkit Lakuliner Indonesia Singosari Malang No HP : 085283300362 Alt :  M Janji : (sabtu/5/SEPTEMBER/2026) jam Pasang : 09:00 Note : hubungi pelanggan jika ingin kelokasi"/>
    <s v="FCC"/>
    <d v="2026-04-09T09:55:01"/>
    <d v="2026-09-05T08:00:00"/>
    <m/>
    <s v="PS"/>
    <s v="SINGOSARI"/>
    <s v="NO ADDON"/>
    <n v="20260906"/>
    <s v="Completed"/>
    <s v="HSI Bisnis Promo HUT RI PSB 70% - 50 Mbps"/>
    <s v="INDIBIZ"/>
    <m/>
    <m/>
    <d v="2026-09-05T08:00:00"/>
    <s v="2026-09-05 08:00:00 | Nama PIC : PT. Bangkit Lakuliner Indonesia Singosari Malang No HP : 085283300362 Alt :  M Janji : (sabtu/5/SEPTEMBER/2026) jam Pasang : 09:00 Note : hubungi pelanggan jika ingin kelokasi"/>
    <n v="2026"/>
    <n v="9"/>
    <n v="6"/>
    <d v="2026-09-06T00:00:00"/>
    <n v="0.66666666666424135"/>
    <x v="1"/>
    <x v="30"/>
  </r>
  <r>
    <n v="848"/>
    <n v="1002571017"/>
    <n v="3"/>
    <x v="1"/>
    <n v="5"/>
    <s v="SIDOARJO"/>
    <s v="INNER - JATIM TIMUR"/>
    <s v="SDA"/>
    <s v="REG"/>
    <s v="AO"/>
    <s v="NEW SALES"/>
    <m/>
    <s v="Completed (PS)"/>
    <s v="RBS-Regional 3"/>
    <d v="2026-09-04T09:49:09"/>
    <d v="2026-09-04T18:12:55"/>
    <n v="69383634"/>
    <n v="3135917282"/>
    <n v="152316232596"/>
    <s v="PT NIMEX INTI PERKASA"/>
    <s v="ODP-SDA-FBT/14"/>
    <s v="WO063535992"/>
    <m/>
    <m/>
    <m/>
    <n v="112.72709759999999"/>
    <n v="-7.4242343000000002"/>
    <s v="|MN02627|/PT NIMEX INTI PERKASA/HSI B2B (1:1) + PHONE (800 MENIT) 100MBPS 645RB PSB DISC 70%//hrdptnimex@gmail.com/ZAINUDIN/81938378482"/>
    <s v="Sales Force DBS"/>
    <m/>
    <m/>
    <m/>
    <m/>
    <m/>
    <m/>
    <m/>
    <m/>
    <s v="Management Janji"/>
    <s v="2026-09-05 11:00:00|Nama PIC:  bp zainuddin No HP: 081938378482 Alt: Tanggal: 5/9/2026 Jam Pasang: 11.00 Note: Hubungi sebelum ke lokasi, terimakasih. |40931149|MYDITA"/>
    <s v="FCC"/>
    <d v="2026-04-09T09:55:01"/>
    <d v="2026-09-05T11:00:00"/>
    <m/>
    <s v="PS"/>
    <s v="SIDOARJO"/>
    <s v="NO ADDON"/>
    <n v="202609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11:00:00"/>
    <s v="2026-09-05 11:00:00|Nama PIC:  bp zainuddin No HP: 081938378482 Alt: Tanggal: 5/9/2026 Jam Pasang: 11.00 Note: Hubungi sebelum ke lokasi, terimakasih. |40931149|MYDITA"/>
    <n v="2026"/>
    <n v="9"/>
    <n v="4"/>
    <d v="2026-09-04T00:00:00"/>
    <n v="-1.4583333333357587"/>
    <x v="1"/>
    <x v="1"/>
  </r>
  <r>
    <n v="849"/>
    <n v="1002570963"/>
    <n v="3"/>
    <x v="1"/>
    <n v="5"/>
    <s v="SIDOARJO"/>
    <s v="PASURUAN"/>
    <s v="PDA"/>
    <s v="REG"/>
    <s v="AO"/>
    <s v="NEW SALES"/>
    <s v="1P INET"/>
    <s v="Completed (PS)"/>
    <s v="RBS-Regional 3"/>
    <d v="2026-09-04T09:29:56"/>
    <d v="2026-09-04T18:00:04"/>
    <n v="69383595"/>
    <m/>
    <n v="152741225112"/>
    <s v="PT. Bangkit Lakuliner Indonesia Pandaan Pasuruan"/>
    <s v="ODP-PDA-FAB/16"/>
    <s v="WO063514379"/>
    <m/>
    <m/>
    <m/>
    <n v="112.6992726"/>
    <n v="-7.6643049999999997"/>
    <s v="|MN02235|MYIA-082181730741/POI/Muhamad Arif Nurdin /085283300362/arif.nurdin@seindonesia.co.id"/>
    <s v="MYIB_ASSISTANT"/>
    <m/>
    <m/>
    <m/>
    <m/>
    <m/>
    <m/>
    <m/>
    <m/>
    <s v="Management Janji"/>
    <s v="2026-09-08 11:00:00 | Nama PIC : PT. Bangkit Lakuliner Indonesia Pandaan Pasuruan No HP : 085283300362 Alt :  M Janji : (sabtu/5/SEPTEMBER/2026) jam Pasang : 09:00 Note : hubungi pelanggan jika ingin kelokasi"/>
    <s v="FCC"/>
    <d v="2026-04-09T09:39:56"/>
    <d v="2026-09-08T11:00:00"/>
    <m/>
    <s v="PS"/>
    <s v="PANDAAN"/>
    <s v="NO ADDON"/>
    <n v="20260904"/>
    <s v="Completed"/>
    <s v="HSI Bisnis Promo HUT RI PSB 70% - 50 Mbps"/>
    <s v="INDIBIZ"/>
    <m/>
    <m/>
    <d v="2026-09-08T11:00:00"/>
    <s v="2026-09-08 11:00:00 | Nama PIC : PT. Bangkit Lakuliner Indonesia Pandaan Pasuruan No HP : 085283300362 Alt :  M Janji : (sabtu/5/SEPTEMBER/2026) jam Pasang : 09:00 Note : hubungi pelanggan jika ingin kelokasi"/>
    <n v="2026"/>
    <n v="9"/>
    <n v="4"/>
    <d v="2026-09-04T00:00:00"/>
    <n v="-4.4583333333357587"/>
    <x v="1"/>
    <x v="5"/>
  </r>
  <r>
    <n v="850"/>
    <n v="1002570976"/>
    <n v="3"/>
    <x v="1"/>
    <n v="5"/>
    <s v="SIDOARJO"/>
    <s v="PASURUAN"/>
    <s v="GEM"/>
    <s v="REG"/>
    <s v="AO"/>
    <s v="NEW SALES"/>
    <m/>
    <s v="Completed (PS)"/>
    <s v="RBS-Regional 3"/>
    <d v="2026-09-04T09:35:03"/>
    <d v="2026-09-04T17:43:33"/>
    <n v="69383620"/>
    <m/>
    <n v="152743216146"/>
    <s v="SMA KEMALA BHAYANGKARI 3 PORONG"/>
    <s v="ODP-GEM-FL/27"/>
    <s v="WO063523292"/>
    <m/>
    <m/>
    <m/>
    <n v="112.69320890411601"/>
    <n v="-7.5404557586026204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  <x v="5"/>
  </r>
  <r>
    <n v="851"/>
    <n v="1002570967"/>
    <n v="3"/>
    <x v="1"/>
    <n v="5"/>
    <s v="SIDOARJO"/>
    <s v="PASURUAN"/>
    <s v="GEM"/>
    <s v="REG"/>
    <s v="AO"/>
    <s v="NEW SALES"/>
    <m/>
    <s v="Completed (PS)"/>
    <s v="RBS-Regional 3"/>
    <d v="2026-09-04T09:31:35"/>
    <d v="2026-09-04T18:04:32"/>
    <n v="69383619"/>
    <m/>
    <n v="152743216145"/>
    <s v="SMA KEMALA BHAYANGKARI 3 PORONG"/>
    <s v="ODP-GEM-FL/27"/>
    <s v="WO063523555"/>
    <m/>
    <m/>
    <m/>
    <n v="112.69347984644899"/>
    <n v="-7.5406457894254197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  <x v="5"/>
  </r>
  <r>
    <n v="852"/>
    <n v="1002571577"/>
    <n v="3"/>
    <x v="5"/>
    <n v="4"/>
    <s v="SEMARANG"/>
    <s v="UNGARAN"/>
    <s v="BDN"/>
    <s v="REG"/>
    <s v="AO"/>
    <s v="NEW SALES"/>
    <s v="1P INET"/>
    <s v="Completed (PS)"/>
    <s v="RBS-Regional 3"/>
    <d v="2026-09-04T13:17:56"/>
    <d v="2026-09-05T13:54:06"/>
    <n v="69383852"/>
    <m/>
    <n v="141411106165"/>
    <s v="WALLY"/>
    <s v="ODP-BDN-FE/064"/>
    <s v="WO063539527"/>
    <m/>
    <m/>
    <m/>
    <n v="110.273426882922"/>
    <n v="-7.2277928631042903"/>
    <s v="MD|MYDB-20260904268005|DN00001/MN00663|WALLY|085742694869"/>
    <s v="MYDIGIBIZPARTNER"/>
    <m/>
    <m/>
    <m/>
    <m/>
    <m/>
    <m/>
    <m/>
    <m/>
    <s v="Management Janji"/>
    <s v="2026-09-05 13:00:00 | Tgl:05/09/2026 Note:Hubungi pelanggan sebelum melakuka pemasangan "/>
    <s v="FCC"/>
    <d v="2026-04-09T13:25:19"/>
    <d v="2026-09-05T13:00:00"/>
    <m/>
    <s v="PS"/>
    <s v="AMBARAWA"/>
    <s v="NO ADDON"/>
    <n v="20260905"/>
    <s v="Completed"/>
    <s v="HSI Bisnis Promo HUT RI PSB 70% - 300 Mbps"/>
    <s v="INDIBIZ"/>
    <m/>
    <m/>
    <d v="2026-09-05T13:00:00"/>
    <s v="2026-09-05 13:00:00 | Tgl:05/09/2026 Note:Hubungi pelanggan sebelum melakuka pemasangan "/>
    <n v="2026"/>
    <n v="9"/>
    <n v="5"/>
    <d v="2026-09-05T00:00:00"/>
    <n v="-0.54166666666424135"/>
    <x v="1"/>
    <x v="0"/>
  </r>
  <r>
    <n v="853"/>
    <n v="1002571227"/>
    <n v="3"/>
    <x v="4"/>
    <n v="5"/>
    <s v="DENPASAR"/>
    <s v="JIMBARAN"/>
    <s v="NSD"/>
    <s v="REG"/>
    <s v="AO"/>
    <s v="NEW SALES"/>
    <s v="2P INET + VOICE"/>
    <s v="Completed (PS)"/>
    <s v="RBS-Regional 3"/>
    <d v="2026-09-04T10:48:57"/>
    <d v="2026-09-04T16:11:52"/>
    <n v="69383734"/>
    <n v="3613614040"/>
    <n v="172417225673"/>
    <s v="PT KARANG PERKASA"/>
    <s v="ODP-NDA-FK/43"/>
    <s v="WO063522425"/>
    <m/>
    <m/>
    <m/>
    <n v="115.195564068853"/>
    <n v="-8.8215878620080694"/>
    <s v="MD|MYDB-20260904267984|DN00001/MN00737|PT KARANG PERKASA|081805647627"/>
    <s v="MYDIGIBIZPARTNER"/>
    <m/>
    <m/>
    <m/>
    <m/>
    <m/>
    <m/>
    <m/>
    <m/>
    <s v="Management Janji"/>
    <s v="2026-09-05 08:00:00 | Jam pemasangan : 08.00 - 12.00 Waktu pemasangan : 4 September 2026 Info Tabaha : Hubungi pelanggan dulu sebelum ke lokasi terimakasih  "/>
    <s v="FCC"/>
    <d v="2026-04-09T10:55:09"/>
    <d v="2026-09-05T08:00:00"/>
    <m/>
    <s v="PS"/>
    <s v="X"/>
    <s v="NO ADDON"/>
    <n v="20260904"/>
    <s v="Completed"/>
    <s v="HSI Bisnis Bundling Phone Promo 2026 PSB 70% - Free 800 Menit Promo - 75 Mbps"/>
    <s v="INDIBIZ"/>
    <m/>
    <m/>
    <d v="2026-09-05T08:00:00"/>
    <s v="2026-09-05 08:00:00 | Jam pemasangan : 08.00 - 12.00 Waktu pemasangan : 4 September 2026 Info Tabaha : Hubungi pelanggan dulu sebelum ke lokasi terimakasih  "/>
    <n v="2026"/>
    <n v="9"/>
    <n v="4"/>
    <d v="2026-09-04T00:00:00"/>
    <n v="-1.3333333333357587"/>
    <x v="1"/>
    <x v="26"/>
  </r>
  <r>
    <n v="854"/>
    <n v="1002571206"/>
    <n v="3"/>
    <x v="7"/>
    <n v="5"/>
    <s v="MATARAM"/>
    <s v="SUMBAWA"/>
    <s v="ALA"/>
    <s v="REG"/>
    <s v="AO"/>
    <s v="NEW SALES"/>
    <m/>
    <s v="Completed (PS)"/>
    <s v="RBS-Regional 3"/>
    <d v="2026-09-04T10:44:14"/>
    <d v="2026-09-04T14:08:17"/>
    <n v="69381346"/>
    <m/>
    <n v="172607203858"/>
    <s v="SMP NEGERI 1 POTO TANO"/>
    <s v="ODP-ALA-FAE/02"/>
    <s v="WO063522320"/>
    <m/>
    <m/>
    <m/>
    <n v="116.8442909"/>
    <n v="-8.5678979999999996"/>
    <s v="|MN02367|MYIA-084158768089/POI/KHAERUL HADI,S.Pd/082236872827/khairulhadi229@gmail.com"/>
    <s v="Sales Profesional"/>
    <m/>
    <m/>
    <m/>
    <m/>
    <m/>
    <m/>
    <m/>
    <m/>
    <s v="Management Janji"/>
    <s v="2026-09-02 08:00:00 | Nama PIC : Khaerul hadi  No HP : 082236872827  Alt : 082359014118  M Janji : 02/09/2026  Jam Pasang : 08.00  - 13:00   NoteÃ‚Â :  hubungi terlebih dahulu sebelum ke lokasi, terima kasih."/>
    <s v="FCC"/>
    <d v="2026-04-09T10:55:09"/>
    <m/>
    <m/>
    <s v="PS"/>
    <s v="SUMBAWA TIM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2 08:00:00 | Nama PIC : Khaerul hadi  No HP : 082236872827  Alt : 082359014118  M Janji : 02/09/2026  Jam Pasang : 08.00  - 13:00   NoteÃ‚Â :  hubungi terlebih dahulu sebelum ke lokasi, terima kasih."/>
    <n v="2026"/>
    <n v="9"/>
    <n v="4"/>
    <d v="2026-09-04T00:00:00"/>
    <n v="-0.29166666666424135"/>
    <x v="1"/>
    <x v="17"/>
  </r>
  <r>
    <n v="855"/>
    <n v="1002570878"/>
    <n v="3"/>
    <x v="7"/>
    <n v="5"/>
    <s v="MATARAM"/>
    <s v="LOMBOK TIMUR UTARA"/>
    <s v="SGG"/>
    <s v="REG"/>
    <s v="AO"/>
    <s v="NEW SALES"/>
    <s v="1P INET"/>
    <s v="Completed (PS)"/>
    <s v="RBS-Regional 3"/>
    <d v="2026-09-04T09:03:56"/>
    <d v="2026-09-05T14:05:07"/>
    <n v="69383588"/>
    <m/>
    <n v="172604214291"/>
    <s v="TOKO HARDIAN"/>
    <s v="ODP-SGG-FAL/33"/>
    <s v="WO063512078"/>
    <m/>
    <m/>
    <m/>
    <n v="116.089394800364"/>
    <n v="-8.4311016303138899"/>
    <s v="MD|MYDB-20260903267925|SC00001/MC00090|TOKO HARDIAN|087744810992"/>
    <s v="MYDIGIBIZPARTNER"/>
    <m/>
    <m/>
    <m/>
    <m/>
    <m/>
    <m/>
    <m/>
    <m/>
    <s v="Management Janji"/>
    <s v="2026-09-06 13:00:00 | Nama PIC : Bp Hardian No HP : 087744810992 No Alt : - M Janji : 06 Sept 2026 Jam Pasang : Pagi / Siang Note : hubungi pelanggan jika ingin kelokasi "/>
    <s v="FCC"/>
    <d v="2026-04-09T09:10:08"/>
    <d v="2026-09-06T13:00:00"/>
    <m/>
    <s v="PS"/>
    <s v="LOMBOK UTARA"/>
    <s v="OCA"/>
    <n v="20260905"/>
    <s v="Completed"/>
    <s v="HSI Bisnis Bundling OCA Breach PSB 70% - 150 Mbps"/>
    <s v="INDIBIZ"/>
    <m/>
    <m/>
    <d v="2026-09-06T13:00:00"/>
    <s v="2026-09-06 13:00:00 | Nama PIC : Bp Hardian No HP : 087744810992 No Alt : - M Janji : 06 Sept 2026 Jam Pasang : Pagi / Siang Note : hubungi pelanggan jika ingin kelokasi "/>
    <n v="2026"/>
    <n v="9"/>
    <n v="5"/>
    <d v="2026-09-05T00:00:00"/>
    <n v="-1.5416666666642413"/>
    <x v="1"/>
    <x v="20"/>
  </r>
  <r>
    <n v="856"/>
    <n v="1002570864"/>
    <n v="3"/>
    <x v="1"/>
    <n v="5"/>
    <s v="SIDOARJO"/>
    <s v="MOJOKERTO"/>
    <s v="MRT"/>
    <s v="REG"/>
    <s v="AO"/>
    <s v="NEW SALES"/>
    <m/>
    <s v="Completed (PS)"/>
    <s v="RBS-Regional 3"/>
    <d v="2026-09-04T08:57:43"/>
    <d v="2026-09-05T15:41:32"/>
    <n v="69383583"/>
    <n v="3215218074"/>
    <n v="152312243372"/>
    <s v="OPTIK EVA"/>
    <s v="ODP-MRT-FM/37"/>
    <s v="WO063524629"/>
    <m/>
    <m/>
    <m/>
    <n v="112.44063490000001"/>
    <n v="-7.4718558000000002"/>
    <s v="|MN01614|/OPTIK EVA/HSI B2B (1:1) + PHONE (800 MENIT) 50MBPS 445RB PSB DISC 70%//mrayaoptik@gmail.com/TAUFIK/85257335668  ODP-MRT-FM/37"/>
    <s v="Sales Force DBS"/>
    <m/>
    <m/>
    <m/>
    <m/>
    <m/>
    <m/>
    <m/>
    <m/>
    <s v="Management Janji"/>
    <s v="2026-09-05 08:00:00|Nama : ibu li umroti No HP : 085257335668 No Alternatif : M Janji : 05/09/2026 Jam Pasang : Pagi NoteÃ‚Â :  Hubungi terlebih dahulu sebelum ke lokasi |40951377|MYDITA"/>
    <s v="FCC"/>
    <d v="2026-04-09T09:10:08"/>
    <d v="2026-09-05T08:00:00"/>
    <m/>
    <s v="PS"/>
    <s v="MOJOKERTO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Nama : ibu li umroti No HP : 085257335668 No Alternatif : M Janji : 05/09/2026 Jam Pasang : Pagi NoteÃ‚Â :  Hubungi terlebih dahulu sebelum ke lokasi |40951377|MYDITA"/>
    <n v="2026"/>
    <n v="9"/>
    <n v="5"/>
    <d v="2026-09-05T00:00:00"/>
    <n v="-0.33333333333575865"/>
    <x v="1"/>
    <x v="3"/>
  </r>
  <r>
    <n v="857"/>
    <n v="1002572648"/>
    <n v="3"/>
    <x v="0"/>
    <n v="4"/>
    <s v="KUDUS"/>
    <s v="KUDUS"/>
    <s v="KUD"/>
    <s v="REG"/>
    <s v="AO"/>
    <s v="NEW SALES"/>
    <s v="1P INET"/>
    <s v="Completed (PS)"/>
    <s v="RBS-Regional 3"/>
    <d v="2026-09-04T18:33:56"/>
    <d v="2026-09-07T16:43:09"/>
    <n v="69384225"/>
    <m/>
    <n v="142401146211"/>
    <s v="PT DAYA KAMI SENTOSA"/>
    <s v="ODP-KUD-FBD/030 FBD/D03/030.01"/>
    <s v="WO063576456"/>
    <m/>
    <m/>
    <m/>
    <n v="110.8076889"/>
    <n v="-6.8174566999999904"/>
    <s v="|MC60024|MYIA-037510957915/POI/Adip Zubaidi /081229223789/adib.zuba48@gmail.com"/>
    <s v="MYIB_ASSISTANT"/>
    <m/>
    <m/>
    <m/>
    <m/>
    <m/>
    <m/>
    <m/>
    <m/>
    <s v="Management Janji"/>
    <s v="2026-09-05 15:00:00 | Jam pemasangan : 08.00 - 12.00 Waktu pemasangan : 4 September 2026 Info Tabaha : Hubungi pelanggan dulu sebelum ke lokasi terimakasih "/>
    <s v="FCC"/>
    <d v="2026-04-09T18:39:50"/>
    <d v="2026-09-05T15:00:00"/>
    <s v="Kendala Pelanggan"/>
    <s v="PS"/>
    <s v="X"/>
    <s v="NO ADDON"/>
    <n v="20260907"/>
    <s v="Completed"/>
    <s v="HSI Bisnis Promo HUT RI PSB 70% - 50 Mbps"/>
    <s v="INDIBIZ"/>
    <m/>
    <m/>
    <d v="2026-09-05T15:00:00"/>
    <s v="2026-09-05 15:00:00 | Jam pemasangan : 08.00 - 12.00 Waktu pemasangan : 4 September 2026 Info Tabaha : Hubungi pelanggan dulu sebelum ke lokasi terimakasih "/>
    <n v="2026"/>
    <n v="9"/>
    <n v="7"/>
    <d v="2026-09-07T00:00:00"/>
    <n v="1.375"/>
    <x v="2"/>
    <x v="0"/>
  </r>
  <r>
    <n v="858"/>
    <n v="1002572588"/>
    <n v="3"/>
    <x v="6"/>
    <n v="5"/>
    <s v="SBY UTARA"/>
    <s v="GRESIK"/>
    <s v="GSK"/>
    <s v="REG"/>
    <s v="AO"/>
    <s v="NEW SALES"/>
    <m/>
    <s v="Completed (PS)"/>
    <s v="RBS-Regional 3"/>
    <d v="2026-09-04T17:22:39"/>
    <d v="2026-09-04T20:37:18"/>
    <n v="69383055"/>
    <m/>
    <n v="152421262618"/>
    <s v="PT ASPINDO BERKAH INDONESIA"/>
    <s v="ODP-GSK-FU/51"/>
    <s v="WO063570856"/>
    <m/>
    <m/>
    <m/>
    <n v="112.637665"/>
    <n v="-7.2026620000000001"/>
    <s v="|MN01982|MYIA-020897509841/POI/FEBRIAN DWI/082244944255/jayaspindo@gmail.com"/>
    <s v="Sales Force DBS"/>
    <m/>
    <m/>
    <m/>
    <m/>
    <m/>
    <m/>
    <m/>
    <m/>
    <s v="Management Janji"/>
    <s v="2026-09-08 08:00:00 | Jam pemasangan : 08.00 - 12.00  Waktu pemasangan : 4 September 2026  Info Tabaha : Hubungi pelanggan dulu sebelum ke lokasi  terimakasih   "/>
    <s v="FCC"/>
    <d v="2026-04-09T17:25:21"/>
    <m/>
    <m/>
    <s v="PS"/>
    <s v="GRESIK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7:00:00"/>
    <s v="2026-09-08 08:00:00 | Jam pemasangan : 08.00 - 12.00  Waktu pemasangan : 4 September 2026  Info Tabaha : Hubungi pelanggan dulu sebelum ke lokasi  terimakasih   "/>
    <n v="2026"/>
    <n v="9"/>
    <n v="4"/>
    <d v="2026-09-04T00:00:00"/>
    <n v="-0.29166666666424135"/>
    <x v="1"/>
    <x v="23"/>
  </r>
  <r>
    <n v="859"/>
    <n v="1002571464"/>
    <n v="3"/>
    <x v="4"/>
    <n v="5"/>
    <s v="SINGARJA"/>
    <s v="TABANAN"/>
    <s v="TBN"/>
    <s v="REG"/>
    <s v="AO"/>
    <s v="NEW SALES"/>
    <m/>
    <s v="Completed (PS)"/>
    <s v="RBS-Regional 3"/>
    <d v="2026-09-04T12:25:52"/>
    <d v="2026-09-08T15:24:51"/>
    <n v="69383804"/>
    <m/>
    <n v="172413244740"/>
    <s v="LPD DESA ADAT BANJAR SAYAN"/>
    <s v="ODP-TBN-FCU/13"/>
    <s v="WO063673329"/>
    <m/>
    <m/>
    <m/>
    <n v="115.1825267"/>
    <n v="-8.5028325000000002"/>
    <s v="MN02658/LPD DESA ADAT BANJAR SAYAN/PIC I MADE EKA WIPRAYANA/082339245416/ekawip45@gmail.com"/>
    <s v="Sales Force DBS"/>
    <m/>
    <m/>
    <m/>
    <m/>
    <m/>
    <m/>
    <m/>
    <m/>
    <s v="Management Janji"/>
    <s v="2026-09-07 08:00:00|Tanggal Pemasangan : 07 September 2026 Jam Pemasangan : 08:00 15:00 Info Tambahan : Hubungi pelanggan dulu sebelum ke lokasi terimakasih|40951377|MYDITA"/>
    <s v="FCC"/>
    <d v="2026-04-09T12:39:59"/>
    <d v="2026-09-07T08:00:00"/>
    <m/>
    <s v="PS"/>
    <s v="TABAN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07 September 2026 Jam Pemasangan : 08:00 15:00 Info Tambahan : Hubungi pelanggan dulu sebelum ke lokasi terimakasih|40951377|MYDITA"/>
    <n v="2026"/>
    <n v="9"/>
    <n v="8"/>
    <d v="2026-09-08T00:00:00"/>
    <n v="0.66666666666424135"/>
    <x v="1"/>
    <x v="4"/>
  </r>
  <r>
    <n v="860"/>
    <n v="1002571484"/>
    <n v="3"/>
    <x v="7"/>
    <n v="5"/>
    <s v="MATARAM"/>
    <s v="LOMBOK BARAT TENGAH"/>
    <s v="PRY"/>
    <s v="REG"/>
    <s v="AO"/>
    <s v="NEW SALES"/>
    <s v="1P INET"/>
    <s v="Completed (PS)"/>
    <s v="RBS-Regional 3"/>
    <d v="2026-09-04T12:38:57"/>
    <d v="2026-09-05T16:25:35"/>
    <n v="69383839"/>
    <m/>
    <n v="172603791543"/>
    <s v="Rumah jahit sanusi"/>
    <s v="ODP-PYA-FAP/68 FAP/D00/68.01"/>
    <s v="WO063533669"/>
    <m/>
    <m/>
    <m/>
    <n v="116.404023"/>
    <n v="-8.6981979999999997"/>
    <s v="|MC40234|MYIA-075515295627/POI/sanusi/0818544934/tamititamiya@gmail.com"/>
    <s v="MYIB_ASSISTANT"/>
    <m/>
    <m/>
    <m/>
    <m/>
    <m/>
    <m/>
    <m/>
    <m/>
    <s v="Management Janji"/>
    <s v="2026-09-05 15:00:00 | Tanggal pemasangan : 05/09/2026 Jam pemasangan : siang Info Tambahan : Hubungi pelanggan dulu sebelum ke lokasi terima kasih."/>
    <s v="FCC"/>
    <d v="2026-04-09T12:39:59"/>
    <d v="2026-09-05T15:00:00"/>
    <m/>
    <s v="PS"/>
    <s v="LOMBOK TENGAH"/>
    <s v="NO ADDON"/>
    <n v="20260905"/>
    <s v="Completed"/>
    <s v="HSI Bisnis Promo HUT RI PSB 70% - 150 Mbps"/>
    <s v="INDIBIZ"/>
    <m/>
    <m/>
    <d v="2026-09-05T15:00:00"/>
    <s v="2026-09-05 15:00:00 | Tanggal pemasangan : 05/09/2026 Jam pemasangan : siang Info Tambahan : Hubungi pelanggan dulu sebelum ke lokasi terima kasih."/>
    <n v="2026"/>
    <n v="9"/>
    <n v="5"/>
    <d v="2026-09-05T00:00:00"/>
    <n v="-0.625"/>
    <x v="1"/>
    <x v="20"/>
  </r>
  <r>
    <n v="861"/>
    <n v="1002571482"/>
    <n v="3"/>
    <x v="3"/>
    <n v="4"/>
    <s v="PURWOKERTO"/>
    <s v="BANJARNEGARA"/>
    <s v="BJR"/>
    <s v="REG"/>
    <s v="AO"/>
    <s v="NEW SALES"/>
    <s v="1P INET"/>
    <s v="Completed (PS)"/>
    <s v="RBS-Regional 3"/>
    <d v="2026-09-04T12:35:58"/>
    <d v="2026-09-05T12:14:54"/>
    <n v="69383837"/>
    <m/>
    <n v="146372103763"/>
    <s v="SMP NEGERI 1 BATUR"/>
    <s v="ODP-BJR-FAC/004 FAC/D01/004.01"/>
    <s v="WO063533399"/>
    <m/>
    <m/>
    <m/>
    <n v="109.826097"/>
    <n v="-7.2067209999999999"/>
    <s v="|MN00909|MYIA-017374301154/POI/faras/089618400743/spensabatur@gmail.com"/>
    <s v="MYIB_ASSISTANT"/>
    <m/>
    <m/>
    <m/>
    <m/>
    <m/>
    <m/>
    <m/>
    <m/>
    <s v="Management Janji"/>
    <s v="2026-09-07 08:00:00 | Nama PIC:  bp farras  No HP: 089618400743 Alt: 085226390042 Tanggal: 7/9/2026 Jam Pasang: Pagi Note: Hubungi sebelum ke lokasi, terimakasih. "/>
    <s v="FCC"/>
    <d v="2026-04-09T12:39:59"/>
    <d v="2026-09-07T08:00:00"/>
    <m/>
    <s v="PS"/>
    <s v="X"/>
    <s v="NO ADDON"/>
    <n v="20260905"/>
    <s v="Completed"/>
    <s v="HSI Bisnis Promo HUT RI PSB 70% - 200 Mbps"/>
    <s v="INDIBIZ"/>
    <m/>
    <m/>
    <d v="2026-09-07T08:00:00"/>
    <s v="2026-09-07 08:00:00 | Nama PIC:  bp farras  No HP: 089618400743 Alt: 085226390042 Tanggal: 7/9/2026 Jam Pasang: Pagi Note: Hubungi sebelum ke lokasi, terimakasih. "/>
    <n v="2026"/>
    <n v="9"/>
    <n v="5"/>
    <d v="2026-09-05T00:00:00"/>
    <n v="-2.3333333333357587"/>
    <x v="1"/>
    <x v="0"/>
  </r>
  <r>
    <n v="862"/>
    <n v="1002571475"/>
    <n v="3"/>
    <x v="7"/>
    <n v="5"/>
    <s v="MATARAM"/>
    <s v="LOMBOK BARAT TENGAH"/>
    <s v="PRY"/>
    <s v="REG"/>
    <s v="AO"/>
    <s v="NEW SALES"/>
    <s v="1P INET"/>
    <s v="Completed (PS)"/>
    <s v="RBS-Regional 3"/>
    <d v="2026-09-04T12:30:57"/>
    <d v="2026-09-05T16:45:59"/>
    <n v="69383834"/>
    <m/>
    <n v="172603791537"/>
    <s v="toko fatoni"/>
    <s v="ODP-PYA-FAP/68 FAP/D00/68.01"/>
    <s v="WO063533032"/>
    <m/>
    <m/>
    <m/>
    <n v="116.404023"/>
    <n v="-8.6981979999999997"/>
    <s v="|MC40234|MYIA-059421860357/POI/fatoni sulaiman/081805222296/hottimaima78@gmail.com"/>
    <s v="MYIB_ASSISTANT"/>
    <m/>
    <m/>
    <m/>
    <m/>
    <m/>
    <m/>
    <m/>
    <m/>
    <s v="Management Janji"/>
    <s v="2026-09-05 13:00:00 | Nama : BP FATONI SULAIMAN  No Hp : 081805222296 No Alt :  Tgl Pemasangan : 05 September 2026 Interval : PAGI  Note : Hubungi pelanggan terlebih dahulu"/>
    <s v="FCC"/>
    <d v="2026-04-09T12:39:59"/>
    <d v="2026-09-05T13:00:00"/>
    <m/>
    <s v="PS"/>
    <s v="LOMBOK TENGAH"/>
    <s v="NO ADDON"/>
    <n v="20260905"/>
    <s v="Completed"/>
    <s v="HSI Bisnis Promo HUT RI PSB 70% - 150 Mbps"/>
    <s v="INDIBIZ"/>
    <m/>
    <m/>
    <d v="2026-09-05T13:00:00"/>
    <s v="2026-09-05 13:00:00 | Nama : BP FATONI SULAIMAN  No Hp : 081805222296 No Alt :  Tgl Pemasangan : 05 September 2026 Interval : PAGI  Note : Hubungi pelanggan terlebih dahulu"/>
    <n v="2026"/>
    <n v="9"/>
    <n v="5"/>
    <d v="2026-09-05T00:00:00"/>
    <n v="-0.54166666666424135"/>
    <x v="1"/>
    <x v="20"/>
  </r>
  <r>
    <n v="863"/>
    <n v="1002572115"/>
    <n v="3"/>
    <x v="3"/>
    <n v="4"/>
    <s v="YOGYAKARTA"/>
    <s v="INNER - YOGYA JATENG SELATAN"/>
    <s v="KBU"/>
    <s v="REG"/>
    <s v="AO"/>
    <s v="NEW SALES"/>
    <m/>
    <s v="Completed (PS)"/>
    <s v="RBS-Regional 3"/>
    <d v="2026-09-04T15:19:03"/>
    <d v="2026-09-04T16:16:43"/>
    <n v="69383218"/>
    <m/>
    <n v="146113146931"/>
    <s v="PT Syarikat Cahaya Media / Minang Inn"/>
    <s v="ODP-KBU-FCR/043"/>
    <s v="WO063556073"/>
    <m/>
    <m/>
    <m/>
    <n v="110.357"/>
    <n v="-7.7912999999999997"/>
    <s v="AMRBS/965966/DINA MENTARI/R3/YOGYAKARTA//PSB HSI BISNIS 1S  150 MBPS PROMO HUT TELKOM 1:1/Tri Astuti/0817440866/tusuaramuh@gmail.com"/>
    <s v="Account Manager"/>
    <m/>
    <m/>
    <m/>
    <m/>
    <m/>
    <m/>
    <m/>
    <m/>
    <s v="Management Janji"/>
    <s v="2026-09-04 13:00:00|Nama PIC : ibu tri  No HP :  0817440866  Alt :   M Janji : (JUMAT/4/SEPTEMBER/2026)  jam Pasang : 09:00  Note : hubungi pelanggan jika ingin kelokasi|40961371|MYDITA"/>
    <s v="FCC"/>
    <d v="2026-04-09T15:25:22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7:00:00"/>
    <s v="2026-09-04 13:00:00|Nama PIC : ibu tri  No HP :  0817440866  Alt :   M Janji : (JUMAT/4/SEPTEMBER/2026)  jam Pasang : 09:00  Note : hubungi pelanggan jika ingin kelokasi|40961371|MYDITA"/>
    <n v="2026"/>
    <n v="9"/>
    <n v="4"/>
    <d v="2026-09-04T00:00:00"/>
    <n v="-0.29166666666424135"/>
    <x v="1"/>
    <x v="0"/>
  </r>
  <r>
    <n v="864"/>
    <n v="1002572220"/>
    <n v="3"/>
    <x v="5"/>
    <n v="4"/>
    <s v="PEKALONGAN"/>
    <s v="BREBES"/>
    <s v="KTM"/>
    <s v="REG"/>
    <s v="AO"/>
    <s v="NEW SALES"/>
    <m/>
    <s v="Completed (PS)"/>
    <s v="RBS-Regional 3"/>
    <d v="2026-09-04T15:43:07"/>
    <d v="2026-09-08T18:40:11"/>
    <n v="69384058"/>
    <m/>
    <n v="142214107527"/>
    <s v="SMP NEGERI 2 BANJARHARJO"/>
    <s v="ODP-KTM-FG/005"/>
    <s v="WO063568363"/>
    <m/>
    <m/>
    <m/>
    <n v="108.85626019999999"/>
    <n v="-6.9894150000000002"/>
    <s v="AMRBS;403095;REG3;BAYU;085100296564;HSI 1S 100MB;535k;PIC 085742440004;pujiarisandi7@gmail.com"/>
    <s v="Account Manager"/>
    <m/>
    <m/>
    <m/>
    <m/>
    <m/>
    <m/>
    <m/>
    <m/>
    <s v="Management Janji"/>
    <s v="2026-09-07 08:00:00|Waktu pemasnagan : 07 September 2026 Jam pemasangan : 08.00 - 12.00 Mohon hubungi pelanggan sebelum ke lokasi  Terima kasih |40971401|MYDITA"/>
    <s v="FCC"/>
    <d v="2026-04-09T15:55:07"/>
    <d v="2026-09-07T08:00:00"/>
    <m/>
    <s v="PS"/>
    <s v="KETANGGUNG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Waktu pemasnagan : 07 September 2026 Jam pemasangan : 08.00 - 12.00 Mohon hubungi pelanggan sebelum ke lokasi  Terima kasih |40971401|MYDITA"/>
    <n v="2026"/>
    <n v="9"/>
    <n v="8"/>
    <d v="2026-09-08T00:00:00"/>
    <n v="0.66666666666424135"/>
    <x v="1"/>
    <x v="0"/>
  </r>
  <r>
    <n v="865"/>
    <n v="1002572103"/>
    <n v="3"/>
    <x v="5"/>
    <n v="4"/>
    <s v="PEKALONGAN"/>
    <s v="BREBES"/>
    <s v="KTM"/>
    <s v="REG"/>
    <s v="AO"/>
    <s v="NEW SALES"/>
    <m/>
    <s v="Completed (PS)"/>
    <s v="RBS-Regional 3"/>
    <d v="2026-09-04T15:16:05"/>
    <d v="2026-09-05T13:44:49"/>
    <n v="69384049"/>
    <m/>
    <n v="142214107526"/>
    <s v="SMP NEGERI 2 BANJARHARJO"/>
    <s v="ODP-KTM-FG/005"/>
    <s v="WO063568827"/>
    <m/>
    <m/>
    <m/>
    <n v="108.85626019999999"/>
    <n v="-6.9894150000000002"/>
    <s v="AMRBS;403095;REG3;BAYU;085100296564;HSI 1S 50MB;439k;PIC 085742440004;pujiarisandi7@gmail.com"/>
    <s v="Account Manager"/>
    <m/>
    <m/>
    <m/>
    <m/>
    <m/>
    <m/>
    <m/>
    <m/>
    <s v="Management Janji"/>
    <s v="2026-09-07 13:00:00|Waktu pemasnagan : 07 September 2026 Jam pemasangan : 08.00 - 12.00 Mohon hubungi pelanggan sebelum ke lokasi  Terima kasih|40971401|MYDITA"/>
    <s v="FCC"/>
    <d v="2026-04-09T15:25:22"/>
    <d v="2026-09-07T13:00:00"/>
    <m/>
    <s v="PS"/>
    <s v="KETANGGUNGA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3:00:00"/>
    <s v="2026-09-07 13:00:00|Waktu pemasnagan : 07 September 2026 Jam pemasangan : 08.00 - 12.00 Mohon hubungi pelanggan sebelum ke lokasi  Terima kasih|40971401|MYDITA"/>
    <n v="2026"/>
    <n v="9"/>
    <n v="5"/>
    <d v="2026-09-05T00:00:00"/>
    <n v="-2.5416666666642413"/>
    <x v="1"/>
    <x v="0"/>
  </r>
  <r>
    <n v="866"/>
    <n v="1002572247"/>
    <n v="3"/>
    <x v="7"/>
    <n v="5"/>
    <s v="KUPANG"/>
    <s v="KUPANG"/>
    <s v="KPN"/>
    <s v="REG"/>
    <s v="AO"/>
    <s v="NEW SALES"/>
    <s v="1P INET"/>
    <s v="Completed (PS)"/>
    <s v="RBS-Regional 3"/>
    <d v="2026-09-04T15:48:56"/>
    <d v="2026-09-08T10:25:11"/>
    <n v="69384090"/>
    <m/>
    <n v="172502311373"/>
    <s v="PT. Toraja Setia Indonesia"/>
    <s v="ODP-KPN-FDE/52 FDE/D03/52.01"/>
    <s v="WO063559524"/>
    <m/>
    <m/>
    <m/>
    <n v="123.58430564418001"/>
    <n v="-10.159624068183801"/>
    <s v="|MB00503|MYIA-030599911481/POI/bapak/0816828127/setiacoffee@gmail.com"/>
    <s v="MYIB_ASSISTANT"/>
    <m/>
    <m/>
    <m/>
    <m/>
    <m/>
    <m/>
    <m/>
    <m/>
    <s v="Management Janji"/>
    <s v="2026-09-05 13:00:00 | Jam Pemasangan : 08:00 - 12.00 Tanggal Pemasangan : SABTU 05 SEPTEMBER 2026 Info Tambahan : Hubungi pelanggan sebelum datang ke lokasi"/>
    <s v="FCC"/>
    <d v="2026-04-09T15:55:07"/>
    <d v="2026-09-05T13:00:00"/>
    <m/>
    <s v="PS"/>
    <s v="KUPANG"/>
    <s v="NO ADDON"/>
    <n v="20260908"/>
    <s v="Completed"/>
    <s v="HSI Bisnis Promo HUT RI PSB 70% - 50 Mbps"/>
    <s v="INDIBIZ"/>
    <m/>
    <m/>
    <d v="2026-09-05T13:00:00"/>
    <s v="2026-09-05 13:00:00 | Jam Pemasangan : 08:00 - 12.00 Tanggal Pemasangan : SABTU 05 SEPTEMBER 2026 Info Tambahan : Hubungi pelanggan sebelum datang ke lokasi"/>
    <n v="2026"/>
    <n v="9"/>
    <n v="8"/>
    <d v="2026-09-08T00:00:00"/>
    <n v="2.4583333333357587"/>
    <x v="2"/>
    <x v="29"/>
  </r>
  <r>
    <n v="867"/>
    <n v="1002572112"/>
    <n v="3"/>
    <x v="7"/>
    <n v="5"/>
    <s v="MATARAM"/>
    <s v="LOMBOK TIMUR UTARA"/>
    <s v="SGG"/>
    <s v="REG"/>
    <s v="AO"/>
    <s v="NEW SALES"/>
    <m/>
    <s v="Completed (PS)"/>
    <s v="RBS-Regional 3"/>
    <d v="2026-09-04T15:19:03"/>
    <d v="2026-09-04T17:56:44"/>
    <n v="69382025"/>
    <m/>
    <n v="172604214289"/>
    <s v="Toko Maulana"/>
    <s v="ODP-SGG-FAW/42"/>
    <s v="WO063556080"/>
    <m/>
    <m/>
    <m/>
    <n v="116.2818319"/>
    <n v="-8.3032696999999995"/>
    <s v="MD|MYDB-20260902267811|SC00001/MC00149|Toko Maulana|087861393745"/>
    <s v="MYDIGIBIZPARTNER"/>
    <m/>
    <m/>
    <m/>
    <m/>
    <m/>
    <m/>
    <m/>
    <m/>
    <s v="Management Janji"/>
    <s v="2026-09-03 15:00:00 | Tanggal pemasangan: 03/09/2026  Jam pemasangan : pagi / siang  Info Tambahan : Hubungi pelanggan dulu sebelum ke lokasi  terima kasih."/>
    <s v="FCC"/>
    <d v="2026-04-09T15:25:22"/>
    <m/>
    <m/>
    <s v="PS"/>
    <s v="LOMBOK UTARA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3 15:00:00 | Tanggal pemasangan: 03/09/2026  Jam pemasangan : pagi / siang  Info Tambahan : Hubungi pelanggan dulu sebelum ke lokasi  terima kasih."/>
    <n v="2026"/>
    <n v="9"/>
    <n v="4"/>
    <d v="2026-09-04T00:00:00"/>
    <n v="-0.29166666666424135"/>
    <x v="1"/>
    <x v="20"/>
  </r>
  <r>
    <n v="868"/>
    <n v="1002572082"/>
    <n v="3"/>
    <x v="1"/>
    <n v="5"/>
    <s v="PASURUAN"/>
    <s v="LUMAJANG"/>
    <s v="PII"/>
    <s v="REG"/>
    <s v="AO"/>
    <s v="NEW SALES"/>
    <s v="1P INET"/>
    <s v="Completed (PS)"/>
    <s v="RBS-Regional 3"/>
    <d v="2026-09-04T15:09:56"/>
    <d v="2026-09-05T18:07:10"/>
    <n v="69384046"/>
    <m/>
    <n v="152542208149"/>
    <s v="CV.BERKAT WOOD INDUSTRIES"/>
    <s v="ODP-PII-FS/17 FS/D01/17.01"/>
    <s v="WO063552382"/>
    <m/>
    <m/>
    <m/>
    <n v="113.163372986018"/>
    <n v="-8.2194128943746794"/>
    <s v="MD|MYDB-20260904268016|DN00001/MN01309|CV.BERKAT WOOD INDUSTRIES|085808911786"/>
    <s v="MYDIGIBIZPARTNER"/>
    <m/>
    <m/>
    <m/>
    <m/>
    <m/>
    <m/>
    <m/>
    <m/>
    <s v="Management Janji"/>
    <s v="2026-09-05 13:00:00 | Nama : IBU PIPIT No HP : 085808911786 No Alternatif : 081222123455 M Janji : 05/09/2026 Jam Pasang : Pagi NoteÃ‚Â :  Hubungi terlebih dahulu sebelum ke lokasi "/>
    <s v="FCC"/>
    <d v="2026-04-09T15:25:22"/>
    <d v="2026-09-05T13:00:00"/>
    <m/>
    <s v="PS"/>
    <s v="X"/>
    <s v="NETMONK"/>
    <n v="20260905"/>
    <s v="Completed"/>
    <s v="HSI Bisnis Bundling Netmonk PSB 70% Promo - 300 Mbps"/>
    <s v="INDIBIZ"/>
    <m/>
    <m/>
    <d v="2026-09-05T13:00:00"/>
    <s v="2026-09-05 13:00:00 | Nama : IBU PIPIT No HP : 085808911786 No Alternatif : 081222123455 M Janji : 05/09/2026 Jam Pasang : Pagi NoteÃ‚Â :  Hubungi terlebih dahulu sebelum ke lokasi "/>
    <n v="2026"/>
    <n v="9"/>
    <n v="5"/>
    <d v="2026-09-05T00:00:00"/>
    <n v="-0.54166666666424135"/>
    <x v="1"/>
    <x v="27"/>
  </r>
  <r>
    <n v="869"/>
    <n v="1002572126"/>
    <n v="3"/>
    <x v="6"/>
    <n v="5"/>
    <s v="MADURA"/>
    <s v="BANGKALAN"/>
    <s v="SPG"/>
    <s v="REG"/>
    <s v="AO"/>
    <s v="NEW SALES"/>
    <m/>
    <s v="Completed (PS)"/>
    <s v="RBS-Regional 3"/>
    <d v="2026-09-04T15:21:25"/>
    <d v="2026-09-06T15:46:01"/>
    <n v="69384053"/>
    <m/>
    <n v="152434914028"/>
    <s v="Sekolah internasional sabilillah"/>
    <s v="ODP-SPG-FW/35"/>
    <s v="WO063598044"/>
    <m/>
    <m/>
    <m/>
    <n v="113.1913043"/>
    <n v="-7.2145213000000004"/>
    <s v="|MN00572|/Sekolah internasional sabilillah/+62877-9029-3915/Aisyahsahira30@gmail.com/HSI Bisnis + Netmonk Promo 2026 150 Mbps (Rp 676.100) PSB 150.000/Husnul Hotimah/-7,2145690, 113,1912190"/>
    <s v="Sales Force DBS"/>
    <m/>
    <m/>
    <m/>
    <m/>
    <m/>
    <m/>
    <m/>
    <m/>
    <s v="Management Janji"/>
    <s v="2026-09-06 08:00:00|Tanggal : 6 September 2026 Jam : pagi  Hubungi pelanggan sebelum ke lokasi |40900827|MYDITA"/>
    <s v="FCC"/>
    <d v="2026-04-09T15:25:22"/>
    <d v="2026-09-06T08:00:00"/>
    <m/>
    <s v="PS"/>
    <s v="SAMPANG"/>
    <s v="NETMONK"/>
    <n v="20260906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06T08:00:00"/>
    <s v="2026-09-06 08:00:00|Tanggal : 6 September 2026 Jam : pagi  Hubungi pelanggan sebelum ke lokasi |40900827|MYDITA"/>
    <n v="2026"/>
    <n v="9"/>
    <n v="6"/>
    <d v="2026-09-06T00:00:00"/>
    <n v="-0.33333333333575865"/>
    <x v="1"/>
    <x v="10"/>
  </r>
  <r>
    <n v="870"/>
    <n v="1002572520"/>
    <n v="3"/>
    <x v="7"/>
    <n v="5"/>
    <s v="MATARAM"/>
    <s v="INNER - NUSA TENGGARA"/>
    <s v="MTR"/>
    <s v="REG"/>
    <s v="AO"/>
    <s v="NEW SALES"/>
    <s v="1P INET"/>
    <s v="Completed (PS)"/>
    <s v="RBS-Regional 3"/>
    <d v="2026-09-04T16:51:56"/>
    <d v="2026-09-05T13:54:46"/>
    <n v="69384161"/>
    <m/>
    <n v="172601797635"/>
    <s v="TOKO FAUZIAH"/>
    <s v="ODP-MTR-FBD/105"/>
    <s v="WO063567423"/>
    <m/>
    <m/>
    <m/>
    <n v="116.10986810177501"/>
    <n v="-8.6038200302124803"/>
    <s v="MD|MYDB-20260904268012|SC00001/MC00090|TOKO FAUZIAH|087891798013"/>
    <s v="MYDIGIBIZPARTNER"/>
    <m/>
    <m/>
    <m/>
    <m/>
    <m/>
    <m/>
    <m/>
    <m/>
    <s v="Management Janji"/>
    <s v="2026-09-05 13:00:00 | Nama : BU FAUZIAH No Hp : 087891798013 No Alt :  Tgl Pemasangan : 05 September 2026 Interval : PAGI  Note : Hubungi pelanggan terlebih dahulu"/>
    <s v="FCC"/>
    <d v="2026-04-09T16:54:59"/>
    <d v="2026-09-05T13:00:00"/>
    <m/>
    <s v="PS"/>
    <s v="X"/>
    <s v="OCA"/>
    <n v="20260905"/>
    <s v="Completed"/>
    <s v="HSI Bisnis Bundling OCA Breach PSB 70% - 150 Mbps"/>
    <s v="INDIBIZ"/>
    <m/>
    <m/>
    <d v="2026-09-05T13:00:00"/>
    <s v="2026-09-05 13:00:00 | Nama : BU FAUZIAH No Hp : 087891798013 No Alt :  Tgl Pemasangan : 05 September 2026 Interval : PAGI  Note : Hubungi pelanggan terlebih dahulu"/>
    <n v="2026"/>
    <n v="9"/>
    <n v="5"/>
    <d v="2026-09-05T00:00:00"/>
    <n v="-0.54166666666424135"/>
    <x v="1"/>
    <x v="15"/>
  </r>
  <r>
    <n v="871"/>
    <n v="1002572624"/>
    <n v="3"/>
    <x v="4"/>
    <n v="5"/>
    <s v="SINGARJA"/>
    <s v="TABANAN"/>
    <s v="TBN"/>
    <s v="REG"/>
    <s v="AO"/>
    <s v="NEW SALES"/>
    <s v="1P INET"/>
    <s v="Completed (PS)"/>
    <s v="RBS-Regional 3"/>
    <d v="2026-09-04T18:03:57"/>
    <d v="2026-09-05T19:52:50"/>
    <n v="69384200"/>
    <m/>
    <n v="172413244750"/>
    <s v="PT Modular Kuliner Indonesia"/>
    <s v="ODP-TBN-FJ/23 FJ/D04/23.01"/>
    <s v="WO063574073"/>
    <m/>
    <m/>
    <m/>
    <n v="115.14487800000001"/>
    <n v="-8.5566440000000004"/>
    <s v="|MN02272|MYIA-039287744642/POI/Julio Pratama Putra/081291522934/it.support@ishangry.com"/>
    <s v="MYIB_ASSISTANT"/>
    <m/>
    <m/>
    <m/>
    <m/>
    <m/>
    <m/>
    <m/>
    <m/>
    <s v="Management Janji"/>
    <s v="2026-09-05 15:00:00 | Tanggal Pemasangan : 05 September 2026 Jam Pemasangan : 08:00 15:00 Info Tambahan : Hubungi pelanggan dulu sebelum ke lokasi terimakasih"/>
    <s v="FCC"/>
    <d v="2026-04-09T18:10:09"/>
    <d v="2026-09-05T15:00:00"/>
    <m/>
    <s v="PS"/>
    <s v="TABANAN"/>
    <s v="NO ADDON"/>
    <n v="20260905"/>
    <s v="Completed"/>
    <s v="HSI Bisnis PSB 70% - 50 Mbps"/>
    <s v="INDIBIZ"/>
    <m/>
    <m/>
    <d v="2026-09-05T15:00:00"/>
    <s v="2026-09-05 15:00:00 | Tanggal Pemasangan : 05 September 2026 Jam Pemasangan : 08:00 15:00 Info Tambahan : Hubungi pelanggan dulu sebelum ke lokasi terimakasih"/>
    <n v="2026"/>
    <n v="9"/>
    <n v="5"/>
    <d v="2026-09-05T00:00:00"/>
    <n v="-0.625"/>
    <x v="1"/>
    <x v="4"/>
  </r>
  <r>
    <n v="872"/>
    <n v="1002571489"/>
    <n v="3"/>
    <x v="2"/>
    <n v="5"/>
    <s v="KEDIRI"/>
    <s v="KEDIRI"/>
    <s v="KDI"/>
    <s v="REG"/>
    <s v="AO"/>
    <s v="NEW SALES"/>
    <s v="1P INET"/>
    <s v="Completed (PS)"/>
    <s v="RBS-Regional 3"/>
    <d v="2026-09-04T12:42:56"/>
    <d v="2026-09-04T18:14:43"/>
    <n v="69383815"/>
    <m/>
    <n v="152610241594"/>
    <s v="SRAUNG COFFE"/>
    <s v="ODP-KDI-FBC/20 FBC/D01/20.01"/>
    <s v="WO063534082"/>
    <m/>
    <m/>
    <m/>
    <n v="112.018977999687"/>
    <n v="-7.8194760730292998"/>
    <s v="MD|MYDB-20260904267994|DC20002/MC20039|SRAUNG COFFE|085743109928"/>
    <s v="MYDIGIBIZPARTNER"/>
    <m/>
    <m/>
    <m/>
    <m/>
    <m/>
    <m/>
    <m/>
    <m/>
    <s v="Management Janji"/>
    <s v="2026-09-05 13:00:00 | Nama : BU PUTRI ELIA SARI No Hp : 085743109928 No Alt :  Tgl Pemasangan : 05 September 2026 Interval : SIANG Note : Hubungi pelanggan terlebih dahulu"/>
    <s v="FCC"/>
    <d v="2026-04-09T12:54:54"/>
    <d v="2026-09-05T13:00:00"/>
    <m/>
    <s v="PS"/>
    <s v="X"/>
    <s v="NO ADDON"/>
    <n v="20260904"/>
    <s v="Completed"/>
    <s v="HSI Bisnis Promo HUT RI PSB 70% - 200 Mbps"/>
    <s v="INDIBIZ"/>
    <m/>
    <m/>
    <d v="2026-09-05T13:00:00"/>
    <s v="2026-09-05 13:00:00 | Nama : BU PUTRI ELIA SARI No Hp : 085743109928 No Alt :  Tgl Pemasangan : 05 September 2026 Interval : SIANG Note : Hubungi pelanggan terlebih dahulu"/>
    <n v="2026"/>
    <n v="9"/>
    <n v="4"/>
    <d v="2026-09-04T00:00:00"/>
    <n v="-1.5416666666642413"/>
    <x v="1"/>
    <x v="12"/>
  </r>
  <r>
    <n v="873"/>
    <n v="1002571105"/>
    <n v="3"/>
    <x v="1"/>
    <n v="5"/>
    <s v="SIDOARJO"/>
    <s v="INNER - JATIM TIMUR"/>
    <s v="SDA"/>
    <s v="REG"/>
    <s v="AO"/>
    <s v="NEW SALES"/>
    <s v="1P INET"/>
    <s v="Completed (PS)"/>
    <s v="RBS-Regional 3"/>
    <d v="2026-09-04T10:12:56"/>
    <d v="2026-09-05T12:34:59"/>
    <n v="69383673"/>
    <m/>
    <n v="152316232593"/>
    <s v="YAYASAN SUAKA SEMESTA INDONESIA"/>
    <s v="ODP-SDA-FB/46"/>
    <s v="WO063518715"/>
    <m/>
    <m/>
    <m/>
    <n v="112.704981453716"/>
    <n v="-7.4215260099298801"/>
    <s v="MD|MYDB-20260903267961|DN00001/MN01572|YAYASAN SUAKA SEMESTA INDONESIA|083830084679"/>
    <s v="MYDIGIBIZPARTNER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10:25:16"/>
    <d v="2026-09-05T08:00:00"/>
    <m/>
    <s v="PS"/>
    <s v="SIDOARJO"/>
    <s v="NO ADDON"/>
    <n v="20260905"/>
    <s v="Completed"/>
    <s v="HSI Bisnis Promo HUT RI PSB 70% - 5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5"/>
    <d v="2026-09-05T00:00:00"/>
    <n v="-0.33333333333575865"/>
    <x v="1"/>
    <x v="1"/>
  </r>
  <r>
    <n v="874"/>
    <n v="1002571487"/>
    <n v="3"/>
    <x v="5"/>
    <n v="4"/>
    <s v="PEKALONGAN"/>
    <s v="BATANG"/>
    <s v="BDY"/>
    <s v="REG"/>
    <s v="AO"/>
    <s v="NEW SALES"/>
    <m/>
    <s v="Completed (PS)"/>
    <s v="RBS-Regional 3"/>
    <d v="2026-09-04T12:43:04"/>
    <d v="2026-09-04T15:21:40"/>
    <n v="69380357"/>
    <m/>
    <n v="142201104976"/>
    <s v="WH ERABLUE BANDAR UTARA"/>
    <s v="ODP-BDY-FD/067"/>
    <s v="WO063534525"/>
    <m/>
    <m/>
    <m/>
    <n v="109.798244"/>
    <n v="-7.030875"/>
    <s v="|MN02713|MYIA-039187263281/POI/HASBIBINTARO SHIDDIQ/081249549394/nextperdanaone@gmail.com"/>
    <s v="Sales Profesional"/>
    <m/>
    <m/>
    <m/>
    <m/>
    <m/>
    <m/>
    <m/>
    <m/>
    <s v="Management Janji"/>
    <s v="2026-09-01 08:00:00 | Nama PIC : Hasbi  No HP : 081249549394  Alt :   M Janji : 01/09/2026  Jam Pasang : 08.00 - 13:00   NoteÃ‚Â :  hubungi terlebih dahulu sebelum kelokasi"/>
    <s v="FCC"/>
    <d v="2026-04-09T12:54:54"/>
    <m/>
    <m/>
    <s v="PS"/>
    <s v="SUBAH"/>
    <s v="NO ADDON"/>
    <n v="2026090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07:00:00"/>
    <s v="2026-09-01 08:00:00 | Nama PIC : Hasbi  No HP : 081249549394  Alt :   M Janji : 01/09/2026  Jam Pasang : 08.00 - 13:00   NoteÃ‚Â :  hubungi terlebih dahulu sebelum kelokasi"/>
    <n v="2026"/>
    <n v="9"/>
    <n v="4"/>
    <d v="2026-09-04T00:00:00"/>
    <n v="-0.29166666666424135"/>
    <x v="1"/>
    <x v="0"/>
  </r>
  <r>
    <n v="875"/>
    <n v="1002568624"/>
    <n v="3"/>
    <x v="2"/>
    <n v="5"/>
    <s v="MALANG"/>
    <s v="KEPANJEN"/>
    <s v="KEP"/>
    <s v="REG"/>
    <s v="AO"/>
    <s v="NEW SALES"/>
    <s v="1P INET"/>
    <s v="Completed (PS)"/>
    <s v="RBS-Regional 3"/>
    <d v="2026-09-03T07:30:56"/>
    <d v="2026-09-03T13:21:57"/>
    <n v="69382676"/>
    <m/>
    <n v="152718219037"/>
    <s v="CORE INN JUWITA HOTEL"/>
    <s v="ODP-KEP-FB/75 FB/D05/75.01"/>
    <s v="WO063412004"/>
    <m/>
    <m/>
    <m/>
    <n v="112.5651574"/>
    <n v="-8.1250394999999997"/>
    <s v="|MN01864|MYIA-095093332863/POI/sofie mutia afifah/082142162498/coreinnjuwitahotel@gmail.com"/>
    <s v="MYIB_ASSISTANT"/>
    <m/>
    <m/>
    <m/>
    <m/>
    <m/>
    <m/>
    <m/>
    <m/>
    <s v="Management Janji"/>
    <s v="2026-09-04 08:00:00 | Tanggal pemasangan : 04 SEPTEMBER JULI 2026 Jam pemasangan : pagi/siang Info Tambahan : Hubungi pelanggan dulu sebelum ke lokasi terima kasih"/>
    <s v="FCC"/>
    <d v="2026-03-09T07:39:53"/>
    <d v="2026-09-04T08:00:00"/>
    <m/>
    <s v="PS"/>
    <s v="KEPANJEN"/>
    <s v="OCA"/>
    <n v="20260903"/>
    <s v="Completed"/>
    <s v="HSI Bisnis Bundling OCA Breach Checker Promo H2 2026 PSB 70% - 150 Mbps"/>
    <s v="INDIBIZ"/>
    <m/>
    <m/>
    <d v="2026-09-04T08:00:00"/>
    <s v="2026-09-04 08:00:00 | Tanggal pemasangan : 04 SEPTEMBER JULI 2026 Jam pemasangan : pagi/siang Info Tambahan : Hubungi pelanggan dulu sebelum ke lokasi terima kasih"/>
    <n v="2026"/>
    <n v="9"/>
    <n v="3"/>
    <d v="2026-09-03T00:00:00"/>
    <n v="-1.3333333333357587"/>
    <x v="1"/>
    <x v="28"/>
  </r>
  <r>
    <n v="876"/>
    <n v="1002570453"/>
    <n v="3"/>
    <x v="1"/>
    <n v="5"/>
    <s v="SIDOARJO"/>
    <s v="MOJOKERTO"/>
    <s v="MRT"/>
    <s v="REG"/>
    <s v="AO"/>
    <s v="NEW SALES"/>
    <s v="1P INET"/>
    <s v="Completed (PS)"/>
    <s v="RBS-Regional 3"/>
    <d v="2026-09-03T16:24:56"/>
    <d v="2026-09-04T16:32:15"/>
    <n v="69383405"/>
    <m/>
    <n v="152312243369"/>
    <s v="NIRWANA TOYS"/>
    <s v="ODP-MRT-FAD/30"/>
    <s v="WO063480923"/>
    <m/>
    <m/>
    <m/>
    <n v="112.41100900000001"/>
    <n v="-7.5194939999999999"/>
    <s v="|MN02620|MYIA-017752605551/POI/SHERLY SULYSTYA NENGRUM/085607902274/sherlysn632@gmail.com"/>
    <s v="MYIB_ASSISTANT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6:39:55"/>
    <d v="2026-09-04T15:00:00"/>
    <m/>
    <s v="PS"/>
    <s v="MOJOKERTO"/>
    <s v="NO ADDON"/>
    <n v="20260904"/>
    <s v="Completed"/>
    <s v="HSI Bisnis Promo HUT RI PSB 70% - 100 Mbps"/>
    <s v="INDIBIZ"/>
    <m/>
    <m/>
    <d v="2026-09-04T15:00:00"/>
    <s v="2026-09-04 15:00:00 | Jam Pemasangan : 08:00 - 12.00 Tanggal Pemasangan : JUMAT 04 SEPTEMBER 2026 Info Tambahan : Hubungi pelanggan sebelum datang ke lokasi "/>
    <n v="2026"/>
    <n v="9"/>
    <n v="4"/>
    <d v="2026-09-04T00:00:00"/>
    <n v="-0.625"/>
    <x v="1"/>
    <x v="3"/>
  </r>
  <r>
    <n v="877"/>
    <n v="1002569199"/>
    <n v="3"/>
    <x v="1"/>
    <n v="5"/>
    <s v="SIDOARJO"/>
    <s v="JOMBANG"/>
    <s v="JOM"/>
    <s v="REG"/>
    <s v="AO"/>
    <s v="NEW SALES"/>
    <m/>
    <s v="Completed (PS)"/>
    <s v="RBS-Regional 3"/>
    <d v="2026-09-03T10:42:10"/>
    <d v="2026-09-03T20:34:04"/>
    <n v="69382932"/>
    <m/>
    <n v="152318242568"/>
    <s v="SMK PGRI 1 JOMBANG"/>
    <s v="ODP-JOM-FG/14"/>
    <s v="WO063474278"/>
    <m/>
    <m/>
    <m/>
    <n v="112.2247893"/>
    <n v="-7.5554037999999997"/>
    <s v="|MN01222|/SMK PGRI 1 JOMBANG/WINBACK 2.0 HSI B2B (1:1) 50MBPS 355RB PSB DISC 70%//smkpgri1jombang@gmail.com/HENDRAWAN NURCAHYONO/81252459102"/>
    <s v="Sales Force DBS"/>
    <m/>
    <m/>
    <m/>
    <m/>
    <m/>
    <m/>
    <m/>
    <m/>
    <s v="Management Janji"/>
    <s v="2026-09-04 15:00:00|Nama Pic : HENDRAWAN  No Hp Pic : 081252459102 No alt : - Jam Pemasangan : pagi  Tanggal Pemasangan : 4 September 2026|40951375|MYDITA"/>
    <s v="FCC"/>
    <d v="2026-03-09T10:54:54"/>
    <d v="2026-09-04T15:00:00"/>
    <s v="Kendala Pelanggan"/>
    <s v="PS"/>
    <s v="JOMBANG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Nama Pic : HENDRAWAN  No Hp Pic : 081252459102 No alt : - Jam Pemasangan : pagi  Tanggal Pemasangan : 4 September 2026|40951375|MYDITA"/>
    <n v="2026"/>
    <n v="9"/>
    <n v="3"/>
    <d v="2026-09-03T00:00:00"/>
    <n v="-1.625"/>
    <x v="1"/>
    <x v="3"/>
  </r>
  <r>
    <n v="878"/>
    <n v="1002568931"/>
    <n v="3"/>
    <x v="3"/>
    <n v="4"/>
    <s v="YOGYAKARTA"/>
    <s v="SLEMAN"/>
    <s v="GOD"/>
    <s v="REG"/>
    <s v="AO"/>
    <s v="NEW SALES"/>
    <s v="1P INET"/>
    <s v="Completed (PS)"/>
    <s v="RBS-Regional 3"/>
    <d v="2026-09-03T09:29:56"/>
    <d v="2026-09-04T16:20:23"/>
    <n v="69382828"/>
    <m/>
    <n v="146136130387"/>
    <s v="TRANS AUTOCARE"/>
    <s v="ODP-GOD-FAF/064 FAF/D04/064.01"/>
    <s v="WO063422995"/>
    <m/>
    <m/>
    <m/>
    <n v="110.254983"/>
    <n v="-7.6879879999999998"/>
    <s v="|MC80046|MYIA-003855194008/POI/SARJONO/085726398396/sarjono200281@gmail.com"/>
    <s v="MYIB_ASSISTANT"/>
    <m/>
    <m/>
    <m/>
    <m/>
    <m/>
    <m/>
    <m/>
    <m/>
    <s v="Management Janji"/>
    <s v="2026-09-04 08:00:00 | Nama PIC : Bp Sarjono No HP : 085726398396 No Alt : - M Janji : 04 Sept 2026 Jam Pasang : Pagi / Siang Note : hubungi pelanggan jika ingin kelokasi "/>
    <s v="FCC"/>
    <d v="2026-03-09T09:40:02"/>
    <d v="2026-09-04T08:00:00"/>
    <m/>
    <s v="PS"/>
    <s v="X"/>
    <s v="NO ADDON"/>
    <n v="20260904"/>
    <s v="Completed"/>
    <s v="HSI Bisnis PSB 70% - 75 Mbps"/>
    <s v="INDIBIZ"/>
    <m/>
    <m/>
    <d v="2026-09-04T08:00:00"/>
    <s v="2026-09-04 08:00:00 | Nama PIC : Bp Sarjono No HP : 085726398396 No Alt : - M Janji : 04 Sept 2026 Jam Pasang : Pagi / Siang Note : hubungi pelanggan jika ingin kelokasi "/>
    <n v="2026"/>
    <n v="9"/>
    <n v="4"/>
    <d v="2026-09-04T00:00:00"/>
    <n v="-0.33333333333575865"/>
    <x v="1"/>
    <x v="0"/>
  </r>
  <r>
    <n v="879"/>
    <n v="1002570473"/>
    <n v="3"/>
    <x v="2"/>
    <n v="5"/>
    <s v="MALANG"/>
    <s v="KEPANJEN"/>
    <s v="KLJ"/>
    <s v="REG"/>
    <s v="AO"/>
    <s v="NEW SALES"/>
    <s v="1P INET"/>
    <s v="Completed (PS)"/>
    <s v="RBS-Regional 3"/>
    <d v="2026-09-03T16:29:57"/>
    <d v="2026-09-05T20:30:46"/>
    <n v="69383409"/>
    <m/>
    <n v="152703903736"/>
    <s v="GREEN HOUSE"/>
    <s v="ODP-KLJ-FCY/15 FCY/D02/15.01"/>
    <s v="WO063481278"/>
    <m/>
    <m/>
    <m/>
    <n v="112.5975167"/>
    <n v="-7.9672351999999904"/>
    <s v="|MN02627|MYIA-085408109760/POI/Sulistiyani/082132176367/sulistiyani0116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6:39:55"/>
    <d v="2026-09-04T15:00:00"/>
    <m/>
    <s v="PS"/>
    <s v="KLOJEN"/>
    <s v="NO ADDON"/>
    <n v="20260905"/>
    <s v="Completed"/>
    <s v="HSI Bisnis Promo HUT RI PSB 70% - 300 Mbps"/>
    <s v="INDIBIZ"/>
    <m/>
    <m/>
    <d v="2026-09-04T15:00:00"/>
    <s v="2026-09-04 15:00:00 | Tanggal pemasangan: 04/09/2026 Jam pemasangan : pagi / siang Info Tambahan : Hubungi pelanggan dulu sebelum ke lokasi terima kasih."/>
    <n v="2026"/>
    <n v="9"/>
    <n v="5"/>
    <d v="2026-09-05T00:00:00"/>
    <n v="0.375"/>
    <x v="1"/>
    <x v="28"/>
  </r>
  <r>
    <n v="880"/>
    <n v="1002568925"/>
    <n v="3"/>
    <x v="3"/>
    <n v="4"/>
    <s v="MAGELANG"/>
    <s v="MAGELANG"/>
    <s v="MTY"/>
    <s v="REG"/>
    <s v="AO"/>
    <s v="NEW SALES"/>
    <s v="1P INET"/>
    <s v="Completed (PS)"/>
    <s v="RBS-Regional 3"/>
    <d v="2026-09-03T09:27:56"/>
    <d v="2026-09-03T14:58:41"/>
    <n v="69382826"/>
    <m/>
    <n v="146175114862"/>
    <s v="BERKAH FIBER CELL"/>
    <s v="ODP-MTY-FAM/013 FAM/D01/013.01"/>
    <s v="WO063422905"/>
    <m/>
    <m/>
    <m/>
    <n v="110.25091500000001"/>
    <n v="-7.5185459999999997"/>
    <s v="|MN00935|MYIA-082327621123/POI/gilang nafriel/085176707355/gilangnafriel.ineo@gmail.com"/>
    <s v="MYIB_ASSISTANT"/>
    <m/>
    <m/>
    <m/>
    <m/>
    <m/>
    <m/>
    <m/>
    <m/>
    <s v="Management Janji"/>
    <s v="2026-09-04 08:00:00 | Nama PIC : IBU WULAN No HP : 085176707355 Alt :  M Janji : (JUMAT/4/SEPTEMBER/2026) jam Pasang : 09:00 Note : hubungi pelanggan jika ingin kelokasi"/>
    <s v="FCC"/>
    <d v="2026-03-09T09:40:02"/>
    <d v="2026-09-04T08:00:00"/>
    <m/>
    <s v="PS"/>
    <s v="MERTOYUDAN"/>
    <s v="NO ADDON"/>
    <n v="20260903"/>
    <s v="Completed"/>
    <s v="HSI Bisnis Promo HUT RI PSB 70% - 50 Mbps"/>
    <s v="INDIBIZ"/>
    <m/>
    <m/>
    <d v="2026-09-04T08:00:00"/>
    <s v="2026-09-04 08:00:00 | Nama PIC : IBU WULAN No HP : 085176707355 Alt :  M Janji : (JUMAT/4/SEPTEMBER/2026) jam Pasang : 09:00 Note : hubungi pelanggan jika ingin kelokasi"/>
    <n v="2026"/>
    <n v="9"/>
    <n v="3"/>
    <d v="2026-09-03T00:00:00"/>
    <n v="-1.3333333333357587"/>
    <x v="1"/>
    <x v="0"/>
  </r>
  <r>
    <n v="881"/>
    <n v="1002568917"/>
    <n v="3"/>
    <x v="1"/>
    <n v="5"/>
    <s v="SIDOARJO"/>
    <s v="MOJOKERTO"/>
    <s v="PCT"/>
    <s v="REG"/>
    <s v="AO"/>
    <s v="NEW SALES"/>
    <m/>
    <s v="Completed (PS)"/>
    <s v="RBS-Regional 3"/>
    <d v="2026-09-03T09:34:01"/>
    <d v="2026-09-04T16:09:12"/>
    <n v="69382825"/>
    <m/>
    <n v="152324211672"/>
    <s v="MBI AMANATUL UMMAH"/>
    <s v="ODP-PCT-FA/16"/>
    <s v="WO063447405"/>
    <m/>
    <m/>
    <m/>
    <n v="112.4319852"/>
    <n v="-7.4631537000000003"/>
    <s v="|MN02783|/MBI AMANATUL UMMAH/WINBACK HSI B2B + NETMONK + OCA BREACH CHECKER (1:1) 300MBPS 1,306,5RB PSB DISC 70%//guru.mbiau@gmail.com/PURNOMO ARY KUSUMO/82233488055"/>
    <s v="Sales Force DBS"/>
    <m/>
    <m/>
    <m/>
    <m/>
    <m/>
    <m/>
    <m/>
    <m/>
    <s v="Management Janji"/>
    <s v="2026-09-04 11:00:00|Nama :  bapa purnomo No HP : 082233488055 No Alternatif : M Janji : 04/09/2026 Jam Pasang : Pagi NoteÃ‚Â :  Hubungi terlebih dahulu sebelum ke lokasi |40951377|MYDITA"/>
    <s v="FCC"/>
    <d v="2026-03-09T09:40:02"/>
    <d v="2026-09-04T11:00:00"/>
    <m/>
    <s v="PS"/>
    <s v="MOJOKERTO"/>
    <s v="NETMONK - OCA"/>
    <n v="2026090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80"/>
    <s v="INDIBIZ"/>
    <m/>
    <m/>
    <d v="2026-09-04T11:00:00"/>
    <s v="2026-09-04 11:00:00|Nama :  bapa purnomo No HP : 082233488055 No Alternatif : M Janji : 04/09/2026 Jam Pasang : Pagi NoteÃ‚Â :  Hubungi terlebih dahulu sebelum ke lokasi |40951377|MYDITA"/>
    <n v="2026"/>
    <n v="9"/>
    <n v="4"/>
    <d v="2026-09-04T00:00:00"/>
    <n v="-0.45833333333575865"/>
    <x v="1"/>
    <x v="3"/>
  </r>
  <r>
    <n v="882"/>
    <n v="1002568947"/>
    <n v="3"/>
    <x v="4"/>
    <n v="5"/>
    <s v="DENPASAR"/>
    <s v="UBUNG"/>
    <s v="MMN"/>
    <s v="REG"/>
    <s v="AO"/>
    <s v="NEW SALES"/>
    <m/>
    <s v="Completed (PS)"/>
    <s v="RBS-Regional 3"/>
    <d v="2026-09-03T09:35:31"/>
    <d v="2026-09-04T17:40:39"/>
    <n v="69380513"/>
    <m/>
    <n v="172419207274"/>
    <s v="SDN 26 PEMECUTAN"/>
    <s v="ODP-MMN-FA/36"/>
    <s v="WO063424009"/>
    <m/>
    <m/>
    <m/>
    <n v="115.19735204"/>
    <n v="-8.6609860090000002"/>
    <s v="|MN02665|MYIA-059392697260/POI/pak yoga/087850087611/spemecutan@gmail.com"/>
    <s v="MYDIGIBIZPARTNER"/>
    <m/>
    <m/>
    <m/>
    <m/>
    <m/>
    <m/>
    <m/>
    <m/>
    <s v="Management Janji"/>
    <s v="2026-09-01 13:00:00 | Tanggal pemasangan : 01/09/2026  Jam pemasangan : pagi/siang  Info Tambahan : Hubungi pelanggan dulu sebelum ke lokasi, terima kasih"/>
    <s v="FCC"/>
    <d v="2026-03-09T09:40:02"/>
    <m/>
    <m/>
    <s v="PS"/>
    <s v="MONANG MANING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3:00:00 | Tanggal pemasangan : 01/09/2026  Jam pemasangan : pagi/siang  Info Tambahan : Hubungi pelanggan dulu sebelum ke lokasi, terima kasih"/>
    <n v="2026"/>
    <n v="9"/>
    <n v="4"/>
    <d v="2026-09-04T00:00:00"/>
    <n v="0.70833333333575865"/>
    <x v="1"/>
    <x v="9"/>
  </r>
  <r>
    <n v="883"/>
    <n v="1002568919"/>
    <n v="3"/>
    <x v="3"/>
    <n v="4"/>
    <s v="PURWOKERTO"/>
    <s v="PURWOKERTO"/>
    <s v="PWT"/>
    <s v="REG"/>
    <s v="AO"/>
    <s v="NEW SALES"/>
    <m/>
    <s v="Completed (PS)"/>
    <s v="RBS-Regional 3"/>
    <d v="2026-09-03T09:28:20"/>
    <d v="2026-09-03T15:44:25"/>
    <n v="69378309"/>
    <m/>
    <n v="146303629015"/>
    <s v="Lestari Marketindo Surveitama, PT"/>
    <s v="ODP-PWT-FAE/103"/>
    <s v="WO063423413"/>
    <m/>
    <m/>
    <m/>
    <n v="109.2554342"/>
    <n v="-7.4254781000000003"/>
    <s v="MD|MYIB-020846418709|SYSTEM|PT. LESTARI MARKETINDO SURVEITAMA|085213361992"/>
    <s v="Sales Profesional"/>
    <m/>
    <m/>
    <m/>
    <m/>
    <m/>
    <m/>
    <m/>
    <m/>
    <s v="Management Janji"/>
    <s v="2026-08-29 08:00:00 | Tanggal pemasangan 28/08/2026  Jam pemasangan : pagi/siang  Info Tambahan : Hubungi pelanggan dulu sebelum ke lokasi. terimakasih"/>
    <s v="FCC"/>
    <d v="2026-03-09T09:40:02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;SWONT ~ Biaya Sewa ONT ~ E23015[30000]  - E26016;E26016 ~ ES26 - Paket HSI Bisn"/>
    <s v="INDIBIZ"/>
    <m/>
    <m/>
    <d v="2026-09-03T07:00:00"/>
    <s v="2026-08-29 08:00:00 | Tanggal pemasangan 28/08/2026  Jam pemasangan : pagi/siang  Info Tambahan : Hubungi pelanggan dulu sebelum ke lokasi. terimakasih"/>
    <n v="2026"/>
    <n v="9"/>
    <n v="3"/>
    <d v="2026-09-03T00:00:00"/>
    <n v="-0.29166666666424135"/>
    <x v="1"/>
    <x v="0"/>
  </r>
  <r>
    <n v="884"/>
    <n v="1002568730"/>
    <n v="3"/>
    <x v="3"/>
    <n v="4"/>
    <s v="YOGYAKARTA"/>
    <s v="GUNUNG KIDUL"/>
    <s v="WNS"/>
    <s v="REG"/>
    <s v="AO"/>
    <s v="NEW SALES"/>
    <s v="1P INET"/>
    <s v="Completed (PS)"/>
    <s v="RBS-Regional 3"/>
    <d v="2026-09-03T08:33:57"/>
    <d v="2026-09-03T13:29:47"/>
    <n v="69382728"/>
    <m/>
    <n v="143135115205"/>
    <s v="UPT PUSKESMAS PONJONG I"/>
    <s v="ODP-WNS-FAT/023"/>
    <s v="WO063418408"/>
    <m/>
    <m/>
    <m/>
    <n v="110.7119841"/>
    <n v="-7.9710396000000001"/>
    <s v="|MN00277|MYIA-033173929239/POI/Anang/085875012427/uptpuskesmasponjong1@yahoo.co.id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08:40:02"/>
    <d v="2026-09-04T08:00:00"/>
    <m/>
    <s v="PS"/>
    <s v="WONOSARI"/>
    <s v="NO ADDON"/>
    <n v="20260903"/>
    <s v="Completed"/>
    <s v="HSI Bisnis Basic Promo HUT RI PSB 70% - 75 Mbps"/>
    <s v="INDIBIZ"/>
    <m/>
    <m/>
    <d v="2026-09-04T08:00:00"/>
    <s v="2026-09-04 08:00:00 | M Janji :  04/09/2026 Jam Pasang : Pagi  Note : hubungi pelanggan jika ingin kelokasi "/>
    <n v="2026"/>
    <n v="9"/>
    <n v="3"/>
    <d v="2026-09-03T00:00:00"/>
    <n v="-1.3333333333357587"/>
    <x v="1"/>
    <x v="0"/>
  </r>
  <r>
    <n v="885"/>
    <n v="1002568792"/>
    <n v="3"/>
    <x v="7"/>
    <n v="5"/>
    <s v="KUPANG"/>
    <s v="KUPANG"/>
    <s v="OSP"/>
    <s v="REG"/>
    <s v="AO"/>
    <s v="NEW SALES"/>
    <s v="1P INET"/>
    <s v="Completed (PS)"/>
    <s v="RBS-Regional 3"/>
    <d v="2026-09-03T08:53:56"/>
    <d v="2026-09-05T17:17:44"/>
    <n v="69382762"/>
    <m/>
    <n v="172503813801"/>
    <s v="Ruang Admin EJM Vapestore Retail &amp; Distribution"/>
    <s v="ODP-OSP-FDA/74 FDA/D05/74.01"/>
    <s v="WO063419673"/>
    <m/>
    <m/>
    <m/>
    <n v="123.6880128"/>
    <n v="-10.1471593"/>
    <s v="|MN00365|MYIA-073942385963/POI/Peter Kontantinus Ma/0881038265101/rdwnedison@gmail.com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08:55:05"/>
    <d v="2026-09-04T08:00:00"/>
    <m/>
    <s v="PS"/>
    <s v="KUPANG"/>
    <s v="NO ADDON"/>
    <n v="20260905"/>
    <s v="Completed"/>
    <s v="HSI Bisnis Promo HUT RI PSB 70% - 100 Mbps"/>
    <s v="INDIBIZ"/>
    <m/>
    <m/>
    <d v="2026-09-04T08:00:00"/>
    <s v="2026-09-04 08:00:00 | M Janji :  04/09/2026 Jam Pasang : Pagi  Note : hubungi pelanggan jika ingin kelokasi "/>
    <n v="2026"/>
    <n v="9"/>
    <n v="5"/>
    <d v="2026-09-05T00:00:00"/>
    <n v="0.66666666666424135"/>
    <x v="1"/>
    <x v="29"/>
  </r>
  <r>
    <n v="886"/>
    <n v="1002570302"/>
    <n v="3"/>
    <x v="1"/>
    <n v="5"/>
    <s v="SIDOARJO"/>
    <s v="INNER - JATIM TIMUR"/>
    <s v="SDA"/>
    <s v="REG"/>
    <s v="AO"/>
    <s v="NEW SALES"/>
    <m/>
    <s v="Completed (PS)"/>
    <s v="RBS-Regional 3"/>
    <d v="2026-09-03T15:51:38"/>
    <d v="2026-09-04T15:38:53"/>
    <n v="69383349"/>
    <m/>
    <n v="152316232581"/>
    <s v="KIMIA YASA"/>
    <s v="ODP-SDA-FN/76"/>
    <s v="WO063482931"/>
    <m/>
    <m/>
    <m/>
    <n v="112.74379980000001"/>
    <n v="-7.4632471000000002"/>
    <s v="AMRBS;950197;AM;M. ALFIAN FADLI JAUHARI;RBS-3;SURAMADU;PSB;KIMIA YASA;089688186604;085369831748;webadmin@betjikdjojo.com;HSI Bisnis (1:1) 50 Mbps (Rp 439.000) PSB Rp 150.000;ACHMAD RIFAN;-7.462018, 112.754311"/>
    <s v="Account Manager"/>
    <m/>
    <m/>
    <m/>
    <m/>
    <m/>
    <m/>
    <m/>
    <m/>
    <s v="Management Janji"/>
    <s v="2026-09-04 15:00:00|Tanggal Pemasangan : 04 September 2026 Jam Pemasangan : 08:00 15:00 Info Tambahan : Hubungi pelanggan dulu sebelum ke lokasi terimakasih|40010577|MYDITA"/>
    <s v="FCC"/>
    <d v="2026-03-09T15:55:20"/>
    <d v="2026-09-04T15:00:00"/>
    <m/>
    <s v="PS"/>
    <s v="SIDOARJO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Tanggal Pemasangan : 04 September 2026 Jam Pemasangan : 08:00 15:00 Info Tambahan : Hubungi pelanggan dulu sebelum ke lokasi terimakasih|40010577|MYDITA"/>
    <n v="2026"/>
    <n v="9"/>
    <n v="4"/>
    <d v="2026-09-04T00:00:00"/>
    <n v="-0.625"/>
    <x v="1"/>
    <x v="1"/>
  </r>
  <r>
    <n v="887"/>
    <n v="1002568760"/>
    <n v="3"/>
    <x v="6"/>
    <n v="5"/>
    <s v="SBY SELATAN"/>
    <s v="KETINTANG"/>
    <s v="IJK"/>
    <s v="REG"/>
    <s v="AO"/>
    <s v="NEW SALES"/>
    <s v="2P INET + VOICE"/>
    <s v="Completed (PS)"/>
    <s v="RBS-Regional 3"/>
    <d v="2026-09-03T08:42:57"/>
    <d v="2026-09-04T18:47:09"/>
    <n v="69381507"/>
    <n v="3135938204"/>
    <n v="152306253349"/>
    <s v="PT PANDU NUSA ENGINEERING"/>
    <s v="ODP-IJK-FED/13 FED/D02/13.01"/>
    <s v="WO063419031"/>
    <m/>
    <m/>
    <m/>
    <n v="112.721474"/>
    <n v="-7.3137648000000004"/>
    <s v="|MN02394|MYIA-046793307732/POI/BAGUS N WIBOWO /0811325467/pandune@outlook.com"/>
    <s v="MYIB_ASSISTANT"/>
    <m/>
    <m/>
    <m/>
    <m/>
    <m/>
    <m/>
    <m/>
    <m/>
    <s v="Management Janji"/>
    <s v="2026-09-04 08:00:00 | Jam pemasangan : 12.00 Info Tambahan : Hubungi pelanggan dulu sebelum ke lokasi terimakasih  "/>
    <s v="FCC"/>
    <d v="2026-03-09T08:55:05"/>
    <d v="2026-09-04T08:00:00"/>
    <m/>
    <s v="PS"/>
    <s v="WARU INJOKO"/>
    <s v="NO ADDON"/>
    <n v="20260904"/>
    <s v="Completed"/>
    <s v="HSI Bisnis Bundling Phone Promo 2026 PSB 70% - Free 800 Menit Promo - 75 Mbps"/>
    <s v="INDIBIZ"/>
    <m/>
    <m/>
    <d v="2026-09-04T08:00:00"/>
    <s v="2026-09-04 08:00:00 | Jam pemasangan : 12.00 Info Tambahan : Hubungi pelanggan dulu sebelum ke lokasi terimakasih  "/>
    <n v="2026"/>
    <n v="9"/>
    <n v="4"/>
    <d v="2026-09-04T00:00:00"/>
    <n v="-0.33333333333575865"/>
    <x v="1"/>
    <x v="8"/>
  </r>
  <r>
    <n v="888"/>
    <n v="1002568705"/>
    <n v="3"/>
    <x v="2"/>
    <n v="5"/>
    <s v="KEDIRI"/>
    <s v="KEDIRI"/>
    <s v="GUR"/>
    <s v="REG"/>
    <s v="AO"/>
    <s v="NEW SALES"/>
    <s v="1P INET"/>
    <s v="Completed (PS)"/>
    <s v="RBS-Regional 3"/>
    <d v="2026-09-03T08:26:57"/>
    <d v="2026-09-03T12:29:30"/>
    <n v="69382699"/>
    <m/>
    <n v="152625207545"/>
    <s v="PONDOK TAHFIDZ MODERN AL-IMAM"/>
    <s v="ODP-GUR-FF/41 FF/D02/41.01"/>
    <s v="WO063417990"/>
    <m/>
    <m/>
    <m/>
    <n v="112.137177921831"/>
    <n v="-7.8247138493008697"/>
    <s v="MD|MYDB-20260902267896|DC20010/MC20002|PONDOK TAHFIDZ MODERN AL-IMAM|085736666481"/>
    <s v="MYDIGIBIZPARTNER"/>
    <m/>
    <m/>
    <m/>
    <m/>
    <m/>
    <m/>
    <m/>
    <m/>
    <s v="Management Janji"/>
    <s v="2026-09-04 08:00:00 | Nama Pic : bu ivanali  No Hp Pic : 085736666481 No alt : - Jam Pemasangan : pagi  Tanggal Pemasangan : 4 September 2026"/>
    <s v="FCC"/>
    <d v="2026-03-09T08:40:02"/>
    <d v="2026-09-04T08:00:00"/>
    <m/>
    <s v="PS"/>
    <s v="NGADILUWIH"/>
    <s v="NO ADDON"/>
    <n v="20260903"/>
    <s v="Completed"/>
    <s v="HSI Bisnis Promo HUT RI PSB 70% - 150 Mbps"/>
    <s v="INDIBIZ"/>
    <m/>
    <m/>
    <d v="2026-09-04T08:00:00"/>
    <s v="2026-09-04 08:00:00 | Nama Pic : bu ivanali  No Hp Pic : 085736666481 No alt : - Jam Pemasangan : pagi  Tanggal Pemasangan : 4 September 2026"/>
    <n v="2026"/>
    <n v="9"/>
    <n v="3"/>
    <d v="2026-09-03T00:00:00"/>
    <n v="-1.3333333333357587"/>
    <x v="1"/>
    <x v="12"/>
  </r>
  <r>
    <n v="889"/>
    <n v="1002568780"/>
    <n v="3"/>
    <x v="2"/>
    <n v="5"/>
    <s v="KEDIRI"/>
    <s v="BLITAR"/>
    <s v="WGI"/>
    <s v="REG"/>
    <s v="AO"/>
    <s v="NEW SALES"/>
    <s v="1P INET"/>
    <s v="Completed (PS)"/>
    <s v="RBS-Regional 3"/>
    <d v="2026-09-03T08:50:56"/>
    <d v="2026-09-04T12:35:43"/>
    <n v="69382734"/>
    <m/>
    <n v="152737203512"/>
    <s v="KOPERASI SIDO MANDIRI"/>
    <s v="ODP-WGI-FG/69 FG/D06/69.01"/>
    <s v="WO063419483"/>
    <m/>
    <m/>
    <m/>
    <n v="112.295130863785"/>
    <n v="-8.0148139516978194"/>
    <s v="MD|MYDB-20260902267867|DC20015/MC20183|KOPERASI SIDO MANDIRI|085730214730"/>
    <s v="MYDIGIBIZPARTNER"/>
    <m/>
    <m/>
    <m/>
    <m/>
    <m/>
    <m/>
    <m/>
    <m/>
    <s v="Management Janji"/>
    <s v="2026-09-04 08:00:00 | Nama : BP ARIF PRASETYO No Hp : 085730214730 No Alt :  Tgl Pemasangan : 04 September 2026 Interval : PAGI  Note : Hubungi pelanggan terlebih dahulu"/>
    <s v="FCC"/>
    <d v="2026-03-09T08:55:05"/>
    <d v="2026-09-04T08:00:00"/>
    <m/>
    <s v="PS"/>
    <s v="WLINGI"/>
    <s v="NO ADDON"/>
    <n v="20260904"/>
    <s v="Completed"/>
    <s v="HSI Bisnis Promo HUT RI PSB 70% - 300 Mbps"/>
    <s v="INDIBIZ"/>
    <m/>
    <m/>
    <d v="2026-09-04T08:00:00"/>
    <s v="2026-09-04 08:00:00 | Nama : BP ARIF PRASETYO No Hp : 085730214730 No Alt :  Tgl Pemasangan : 04 September 2026 Interval : PAGI  Note : Hubungi pelanggan terlebih dahulu"/>
    <n v="2026"/>
    <n v="9"/>
    <n v="4"/>
    <d v="2026-09-04T00:00:00"/>
    <n v="-0.33333333333575865"/>
    <x v="1"/>
    <x v="21"/>
  </r>
  <r>
    <n v="890"/>
    <n v="1002569487"/>
    <n v="3"/>
    <x v="7"/>
    <n v="5"/>
    <s v="KUPANG"/>
    <s v="KUPANG"/>
    <s v="OSP"/>
    <s v="REG"/>
    <s v="AO"/>
    <s v="NEW SALES"/>
    <s v="1P INET"/>
    <s v="Completed (PS)"/>
    <s v="RBS-Regional 3"/>
    <d v="2026-09-03T11:48:56"/>
    <d v="2026-09-04T14:02:46"/>
    <n v="69383023"/>
    <m/>
    <n v="172503813802"/>
    <s v="PT. NUSA PRIMA MOTOR"/>
    <s v="ODP-OSP-FG/02 FG/D01/02.01"/>
    <s v="WO063439840"/>
    <m/>
    <m/>
    <m/>
    <n v="123.64565469324501"/>
    <n v="-10.178190498798999"/>
    <s v="MD|MYDB-20260903267920|DC40005/MC40050|PT. NUSA PRIMA MOTOR|081339003150"/>
    <s v="MYDIGIBIZPARTNER"/>
    <m/>
    <m/>
    <m/>
    <m/>
    <m/>
    <m/>
    <m/>
    <m/>
    <s v="Management Janji"/>
    <s v="2026-09-04 08:00:00 | Jam Pemasangan : 08:00 - 12.00 Tanggal Pemasangan : JUMAT 04 SEPTEMBER 2026 Info Tambahan : Hubungi pelanggan sebelum datang ke lokasi "/>
    <s v="FCC"/>
    <d v="2026-03-09T11:54:57"/>
    <d v="2026-09-04T08:00:00"/>
    <m/>
    <s v="PS"/>
    <s v="KUPANG"/>
    <s v="NO ADDON"/>
    <n v="20260904"/>
    <s v="Completed"/>
    <s v="HSI Bisnis Basic Promo HUT RI PSB 70% - 50 Mbps"/>
    <s v="INDIBIZ"/>
    <m/>
    <m/>
    <d v="2026-09-04T08:00:00"/>
    <s v="2026-09-04 08:00:00 | Jam Pemasangan : 08:00 - 12.00 Tanggal Pemasangan : JUMAT 04 SEPTEMBER 2026 Info Tambahan : Hubungi pelanggan sebelum datang ke lokasi "/>
    <n v="2026"/>
    <n v="9"/>
    <n v="4"/>
    <d v="2026-09-04T00:00:00"/>
    <n v="-0.33333333333575865"/>
    <x v="1"/>
    <x v="29"/>
  </r>
  <r>
    <n v="891"/>
    <n v="1002569957"/>
    <n v="3"/>
    <x v="1"/>
    <n v="5"/>
    <s v="JEMBER"/>
    <s v="BANYUWANGI"/>
    <s v="BCK"/>
    <s v="REG"/>
    <s v="AO"/>
    <s v="NEW SALES"/>
    <s v="1P INET"/>
    <s v="Completed (PS)"/>
    <s v="RBS-Regional 3"/>
    <d v="2026-09-03T14:20:56"/>
    <d v="2026-09-04T15:46:54"/>
    <n v="69383243"/>
    <m/>
    <n v="152524211212"/>
    <s v="SINAR JAYA"/>
    <s v="ODP-BCK-FG/05 FG/D03/05.01"/>
    <s v="WO063461657"/>
    <m/>
    <m/>
    <m/>
    <n v="114.228462092578"/>
    <n v="-8.4338991112268804"/>
    <s v="MD|MYDB-20260903267940|DC30004/MC30042|SINAR JAYA|081554274328"/>
    <s v="MYDIGIBIZPARTNER"/>
    <m/>
    <m/>
    <m/>
    <m/>
    <m/>
    <m/>
    <m/>
    <m/>
    <s v="Management Janji"/>
    <s v="2026-09-04 13:00:00 | Nama PIC : Ibu Dela No HP : 081554274328 No Alt : - M Janji : 04 Sept 2026 Jam Pasang : Pagi / Siang Note : hubungi pelanggan jika ingin kelokasi "/>
    <s v="FCC"/>
    <d v="2026-03-09T14:25:11"/>
    <d v="2026-09-04T13:00:00"/>
    <m/>
    <s v="PS"/>
    <s v="GENTENG"/>
    <s v="NO ADDON"/>
    <n v="20260904"/>
    <s v="Completed"/>
    <s v="HSI Bisnis Promo HUT RI PSB 70% - 75 Mbps"/>
    <s v="INDIBIZ"/>
    <m/>
    <m/>
    <d v="2026-09-04T13:00:00"/>
    <s v="2026-09-04 13:00:00 | Nama PIC : Ibu Dela No HP : 081554274328 No Alt : - M Janji : 04 Sept 2026 Jam Pasang : Pagi / Siang Note : hubungi pelanggan jika ingin kelokasi "/>
    <n v="2026"/>
    <n v="9"/>
    <n v="4"/>
    <d v="2026-09-04T00:00:00"/>
    <n v="-0.54166666666424135"/>
    <x v="1"/>
    <x v="34"/>
  </r>
  <r>
    <n v="892"/>
    <n v="1002569445"/>
    <n v="3"/>
    <x v="1"/>
    <n v="5"/>
    <s v="JEMBER"/>
    <s v="BANYUWANGI"/>
    <s v="GEN"/>
    <s v="REG"/>
    <s v="AO"/>
    <s v="NEW SALES"/>
    <s v="1P INET"/>
    <s v="Completed (PS)"/>
    <s v="RBS-Regional 3"/>
    <d v="2026-09-03T11:40:07"/>
    <d v="2026-09-04T08:22:40"/>
    <n v="69383008"/>
    <m/>
    <n v="152519204342"/>
    <s v="PT. Bangkit Lakuliner Indonesia Genteng Banyuwangi"/>
    <s v="ODP-GEN-FH/04 FH/D02/04.01"/>
    <s v="WO063438517"/>
    <m/>
    <m/>
    <m/>
    <n v="114.1468156"/>
    <n v="-8.3672071999999993"/>
    <s v="|MN02235|MYIA-094443397969/POI/Muhamad Arif Nurdin /085283300362/arif.nurdin@seindonesia.co.id"/>
    <s v="MYIB_ASSISTANT"/>
    <m/>
    <m/>
    <m/>
    <m/>
    <m/>
    <m/>
    <m/>
    <m/>
    <s v="Management Janji"/>
    <s v="2026-09-04 08:00:00 | Nama PIC:  bp muh arif  No HP: 085283300362 Alt: Tanggal: 4/9/2026 Jam Pasang: Pagi Note: Hubungi sebelum ke lokasi, terimakasih. "/>
    <s v="FCC"/>
    <d v="2026-03-09T11:54:57"/>
    <d v="2026-09-04T08:00:00"/>
    <m/>
    <s v="PS"/>
    <s v="GENTENG"/>
    <s v="NO ADDON"/>
    <n v="20260904"/>
    <s v="Completed"/>
    <s v="HSI Bisnis Promo HUT RI PSB 70% - 50 Mbps"/>
    <s v="INDIBIZ"/>
    <m/>
    <m/>
    <d v="2026-09-04T08:00:00"/>
    <s v="2026-09-04 08:00:00 | Nama PIC:  bp muh arif  No HP: 085283300362 Alt: Tanggal: 4/9/2026 Jam Pasang: Pagi Note: Hubungi sebelum ke lokasi, terimakasih. "/>
    <n v="2026"/>
    <n v="9"/>
    <n v="4"/>
    <d v="2026-09-04T00:00:00"/>
    <n v="-0.33333333333575865"/>
    <x v="1"/>
    <x v="34"/>
  </r>
  <r>
    <n v="893"/>
    <n v="1002569485"/>
    <n v="3"/>
    <x v="3"/>
    <n v="4"/>
    <s v="MAGELANG"/>
    <s v="WONOSOBO"/>
    <s v="WOS"/>
    <s v="REG"/>
    <s v="AO"/>
    <s v="NEW SALES"/>
    <m/>
    <s v="Completed (PS)"/>
    <s v="RBS-Regional 3"/>
    <d v="2026-09-03T11:50:04"/>
    <d v="2026-09-03T14:11:52"/>
    <n v="69377249"/>
    <m/>
    <n v="141373127374"/>
    <s v="alamdewa vila"/>
    <s v="ODP-WOS-FAJ/134"/>
    <s v="WO063440522"/>
    <m/>
    <m/>
    <m/>
    <n v="109.9118476"/>
    <n v="-7.2078765999999996"/>
    <s v="|MC80008|MYIA-051474101781/POI/Wahyu Adi Triyono/082225984777/alamdewadieng@gmail.com"/>
    <s v="Sales Profesional"/>
    <m/>
    <m/>
    <m/>
    <m/>
    <m/>
    <m/>
    <m/>
    <m/>
    <s v="Management Janji"/>
    <s v="2026-08-27 15:00:00 | Jam Pemasangan : 08:00 - 12.00  Tanggal Pemasangan : kamis 27 Agustus 2025  Info Tambahan : Hubungi pelanggan sebelum datang ke lokasi"/>
    <s v="FCC"/>
    <d v="2026-03-09T11:54:57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9-03T07:00:00"/>
    <s v="2026-08-27 15:00:00 | Jam Pemasangan : 08:00 - 12.00  Tanggal Pemasangan : kamis 27 Agustus 2025  Info Tambahan : Hubungi pelanggan sebelum datang ke lokasi"/>
    <n v="2026"/>
    <n v="9"/>
    <n v="3"/>
    <d v="2026-09-03T00:00:00"/>
    <n v="-0.29166666666424135"/>
    <x v="1"/>
    <x v="0"/>
  </r>
  <r>
    <n v="894"/>
    <n v="1002570113"/>
    <n v="3"/>
    <x v="0"/>
    <n v="4"/>
    <s v="SOLO"/>
    <s v="INNER - SOLO JATENG TIMUR"/>
    <s v="KRT"/>
    <s v="REG"/>
    <s v="AO"/>
    <s v="NEW SALES"/>
    <m/>
    <s v="Completed (PS)"/>
    <s v="RBS-Regional 3"/>
    <d v="2026-09-03T14:59:50"/>
    <d v="2026-09-05T17:43:27"/>
    <n v="69383292"/>
    <m/>
    <n v="142505403742"/>
    <s v="PT. TAM CARGO"/>
    <s v="ODP-KRT-FAA/020"/>
    <s v="WO063518371"/>
    <m/>
    <m/>
    <m/>
    <n v="110.77962770000001"/>
    <n v="-7.5337966999999999"/>
    <s v="|MN00440|/HARTINI/081327086301 ALTERNATIF 081802760970/tamcargosolo001@gmail.com/ PSB  1S INET ONLY BISNIS WINBACK 2.0 100mbps ABODEMEN 535.000 PLUS PPN"/>
    <s v="Sales Force DBS"/>
    <m/>
    <m/>
    <m/>
    <m/>
    <m/>
    <m/>
    <m/>
    <m/>
    <s v="Management Janji"/>
    <s v="2026-09-05 13:00:00|Nama Pic : bu HARTINI No Hp Pic : 081802760970 No alt : - Jam Pemasangan : pagi  Tanggal Pemasangan : 5 September 2026|40951375|MYDITA"/>
    <s v="FCC"/>
    <d v="2026-03-09T15:25:22"/>
    <d v="2026-09-05T13:00:00"/>
    <m/>
    <s v="PS"/>
    <s v="X"/>
    <s v="NO ADDON"/>
    <n v="202609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5T13:00:00"/>
    <s v="2026-09-05 13:00:00|Nama Pic : bu HARTINI No Hp Pic : 081802760970 No alt : - Jam Pemasangan : pagi  Tanggal Pemasangan : 5 September 2026|40951375|MYDITA"/>
    <n v="2026"/>
    <n v="9"/>
    <n v="5"/>
    <d v="2026-09-05T00:00:00"/>
    <n v="-0.54166666666424135"/>
    <x v="1"/>
    <x v="0"/>
  </r>
  <r>
    <n v="895"/>
    <n v="1002569307"/>
    <n v="3"/>
    <x v="5"/>
    <n v="4"/>
    <s v="SEMARANG"/>
    <s v="INNER - SEMARANG JATENG UTARA"/>
    <s v="MJE"/>
    <s v="REG"/>
    <s v="AO"/>
    <s v="NEW SALES"/>
    <m/>
    <s v="Completed (PS)"/>
    <s v="RBS-Regional 3"/>
    <d v="2026-09-03T11:10:36"/>
    <d v="2026-09-03T12:09:08"/>
    <n v="69378879"/>
    <m/>
    <n v="142426803290"/>
    <s v="MESS PT ASIA CARBON NUSANTARA"/>
    <s v="VODP-MJE-FC/013"/>
    <s v="WO063435028"/>
    <m/>
    <m/>
    <m/>
    <n v="110.31925200000001"/>
    <n v="-7.0226050000000004"/>
    <s v="AMRBS;950225;REG3;PRAMUDIASTUTI AGENG N;081225561924;CP.sherin;081229244702;PAKET PROMO 50MBPS ABN 355K;PT ASIA CARBON NUSANTARA"/>
    <s v="Account Manager"/>
    <m/>
    <m/>
    <m/>
    <m/>
    <m/>
    <m/>
    <m/>
    <m/>
    <s v="Management Janji"/>
    <s v="2026-09-01 13:00:00|Nama PIC : Sherin  No HP : 081229244702  Alt :   M Janji : 01/09/2026  Jam Pasang : 08.00 - 13:00   NoteÃ‚Â :  hubungi terlebih dahulu sebelum kelokasi|40981184|MYDITA"/>
    <s v="FCC"/>
    <d v="2026-03-09T11:25:20"/>
    <m/>
    <m/>
    <s v="PS"/>
    <s v="SEMARANG TUGU"/>
    <s v="NO ADDON"/>
    <n v="202609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3T07:00:00"/>
    <s v="2026-09-01 13:00:00|Nama PIC : Sherin  No HP : 081229244702  Alt :   M Janji : 01/09/2026  Jam Pasang : 08.00 - 13:00   NoteÃ‚Â :  hubungi terlebih dahulu sebelum kelokasi|40981184|MYDITA"/>
    <n v="2026"/>
    <n v="9"/>
    <n v="3"/>
    <d v="2026-09-03T00:00:00"/>
    <n v="-0.29166666666424135"/>
    <x v="1"/>
    <x v="0"/>
  </r>
  <r>
    <n v="896"/>
    <n v="1002570225"/>
    <n v="3"/>
    <x v="7"/>
    <n v="5"/>
    <s v="MATARAM"/>
    <s v="SUMBAWA"/>
    <s v="ALA"/>
    <s v="REG"/>
    <s v="AO"/>
    <s v="NEW SALES"/>
    <m/>
    <s v="Completed (PS)"/>
    <s v="RBS-Regional 3"/>
    <d v="2026-09-03T15:32:43"/>
    <d v="2026-09-03T19:11:00"/>
    <n v="69367383"/>
    <m/>
    <n v="172607203857"/>
    <s v="TOKO ANJANI RS"/>
    <s v="ODP-ALA-FAC/13"/>
    <s v="WO063474838"/>
    <m/>
    <m/>
    <m/>
    <n v="116.9409467"/>
    <n v="-8.5214402000000007"/>
    <s v="MD|MYDB-20260814265428|SC00001/MC00025|TOKO ANJANI RS|085139051982"/>
    <s v="MYDIGIBIZPARTNER"/>
    <m/>
    <m/>
    <m/>
    <m/>
    <m/>
    <m/>
    <m/>
    <m/>
    <s v="Management Janji"/>
    <s v="2026-08-17 08:00:00 | Waktu pemasangan : 17 agustus 2026  Jam pemasangan : 08.00 - 12.00  Info Tambahan : Hubungi pelanggan dulu sebelum ke lokasi  terimakasih "/>
    <s v="FCC"/>
    <d v="2026-03-09T15:40:15"/>
    <m/>
    <m/>
    <s v="PS"/>
    <s v="SUMBAWA TIMUR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17 08:00:00 | Waktu pemasangan : 17 agustus 2026  Jam pemasangan : 08.00 - 12.00  Info Tambahan : Hubungi pelanggan dulu sebelum ke lokasi  terimakasih "/>
    <n v="2026"/>
    <n v="9"/>
    <n v="3"/>
    <d v="2026-09-03T00:00:00"/>
    <n v="-0.29166666666424135"/>
    <x v="1"/>
    <x v="17"/>
  </r>
  <r>
    <n v="897"/>
    <n v="1002569372"/>
    <n v="3"/>
    <x v="3"/>
    <n v="4"/>
    <s v="PURWOKERTO"/>
    <s v="PURBALINGGA"/>
    <s v="PBG"/>
    <s v="REG"/>
    <s v="AO"/>
    <s v="NEW SALES"/>
    <s v="1P INET"/>
    <s v="Completed (PS)"/>
    <s v="RBS-Regional 3"/>
    <d v="2026-09-03T11:21:57"/>
    <d v="2026-09-04T13:49:28"/>
    <n v="69382976"/>
    <m/>
    <n v="143363112484"/>
    <s v="SPBU PERTAMINA 44.533.13 KOTA PURBALINGGA"/>
    <s v="ODP-PBG-FAB/088"/>
    <s v="WO063435911"/>
    <m/>
    <m/>
    <m/>
    <n v="109.3672704"/>
    <n v="-7.3913900000000003"/>
    <s v="|MN02834|MYIA-089752505891/POI/SUSANTO/082124329513/kotaspbu@yahoo.com"/>
    <s v="MYIB_ASSISTANT"/>
    <m/>
    <m/>
    <m/>
    <m/>
    <m/>
    <m/>
    <m/>
    <m/>
    <s v="Management Janji"/>
    <s v="2026-09-05 09:00:00 | Tanggal pemasangan : 05 SEPTEMBER JULI 2026 Jam pemasangan : pagi/siang Info Tambahan : Hubungi pelanggan dulu sebelum ke lokasi terima kasih"/>
    <s v="FCC"/>
    <d v="2026-03-09T11:25:20"/>
    <d v="2026-09-05T09:00:00"/>
    <m/>
    <s v="PS"/>
    <s v="X"/>
    <s v="NO ADDON"/>
    <n v="20260904"/>
    <s v="Completed"/>
    <s v="HSI Bisnis Promo HUT RI PSB 70% - 100 Mbps"/>
    <s v="INDIBIZ"/>
    <m/>
    <m/>
    <d v="2026-09-05T09:00:00"/>
    <s v="2026-09-05 09:00:00 | Tanggal pemasangan : 05 SEPTEMBER JULI 2026 Jam pemasangan : pagi/siang Info Tambahan : Hubungi pelanggan dulu sebelum ke lokasi terima kasih"/>
    <n v="2026"/>
    <n v="9"/>
    <n v="4"/>
    <d v="2026-09-04T00:00:00"/>
    <n v="-1.375"/>
    <x v="1"/>
    <x v="0"/>
  </r>
  <r>
    <n v="898"/>
    <n v="1002569329"/>
    <n v="3"/>
    <x v="2"/>
    <n v="5"/>
    <s v="MADIUN"/>
    <s v="NGAWI"/>
    <s v="JGO"/>
    <s v="REG"/>
    <s v="AO"/>
    <s v="NEW SALES"/>
    <s v="1P INET"/>
    <s v="Completed (PS)"/>
    <s v="RBS-Regional 3"/>
    <d v="2026-09-03T11:11:56"/>
    <d v="2026-09-04T12:58:57"/>
    <n v="69382967"/>
    <m/>
    <n v="152635205089"/>
    <s v="PLANET GAME ONLINE"/>
    <s v="ODP-JGO-FD/16 FD/D03/16.01"/>
    <s v="WO063434613"/>
    <m/>
    <m/>
    <m/>
    <n v="111.171077"/>
    <n v="-7.488645"/>
    <s v="|MN00264|MYIA-055219135637/POI/muhammad mansur/085647043448/penadmamad@gmail.com"/>
    <s v="MYIB_ASSISTANT"/>
    <m/>
    <m/>
    <m/>
    <m/>
    <m/>
    <m/>
    <m/>
    <m/>
    <s v="Management Janji"/>
    <s v="2026-09-04 08:00:00 | Nama PIC : bapak mansur No HP : 085647043448 Alt :  M Janji : (JUMAT/4/SEPTEMBER/2026) jam Pasang : 09:00 Note : hubungi pelanggan jika ingin kelokasi"/>
    <s v="FCC"/>
    <d v="2026-03-09T11:25:20"/>
    <d v="2026-09-04T08:00:00"/>
    <m/>
    <s v="PS"/>
    <s v="X"/>
    <s v="OCA"/>
    <n v="20260904"/>
    <s v="Completed"/>
    <s v="HSI Bisnis Bundling OCA Breach Checker Promo 2026 PSB 70% - 150 Mbps"/>
    <s v="INDIBIZ"/>
    <m/>
    <m/>
    <d v="2026-09-04T08:00:00"/>
    <s v="2026-09-04 08:00:00 | Nama PIC : bapak mansur No HP : 085647043448 Alt :  M Janji : (JUMAT/4/SEPTEMBER/2026) jam Pasang : 09:00 Note : hubungi pelanggan jika ingin kelokasi"/>
    <n v="2026"/>
    <n v="9"/>
    <n v="4"/>
    <d v="2026-09-04T00:00:00"/>
    <n v="-0.33333333333575865"/>
    <x v="1"/>
    <x v="16"/>
  </r>
  <r>
    <n v="899"/>
    <n v="1002569348"/>
    <n v="3"/>
    <x v="7"/>
    <n v="5"/>
    <s v="MATARAM"/>
    <s v="LOMBOK TIMUR UTARA"/>
    <s v="SEL"/>
    <s v="REG"/>
    <s v="AO"/>
    <s v="NEW SALES"/>
    <s v="1P INET"/>
    <s v="Completed (PS)"/>
    <s v="RBS-Regional 3"/>
    <d v="2026-09-03T11:17:57"/>
    <d v="2026-09-05T12:35:57"/>
    <n v="69382986"/>
    <m/>
    <n v="172619203312"/>
    <s v="Toko Lalu Ahmad Hamzah Ihwani"/>
    <s v="ODP-SEL-FAV/23 FAV/D02/23.01"/>
    <s v="WO063435320"/>
    <m/>
    <m/>
    <m/>
    <n v="116.5328341"/>
    <n v="-8.5636472000000001"/>
    <s v="MD|MYDB-20260831267631|SC00001/MC00046|Toko Lalu Ahmad Hamzah Ihwani|088212049358"/>
    <s v="MYDIGIBIZPARTNER"/>
    <m/>
    <m/>
    <m/>
    <m/>
    <m/>
    <m/>
    <m/>
    <m/>
    <s v="Management Janji"/>
    <s v="2026-09-06 15:00:00 | No HP :088212049358 No Alternatif : M Janji : 04/09/2026 Jam Pasang : Pagi NoteÃ‚Â :  Hubungi terlebih dahulu sebelum ke lokasi "/>
    <s v="FCC"/>
    <d v="2026-03-09T11:25:20"/>
    <d v="2026-09-06T15:00:00"/>
    <m/>
    <s v="PS"/>
    <s v="LOMBOK TIMUR"/>
    <s v="NO ADDON"/>
    <n v="20260905"/>
    <s v="Completed"/>
    <s v="HSI Bisnis PSB 70% - 75 Mbps"/>
    <s v="INDIBIZ"/>
    <m/>
    <m/>
    <d v="2026-09-06T15:00:00"/>
    <s v="2026-09-06 15:00:00 | No HP :088212049358 No Alternatif : M Janji : 04/09/2026 Jam Pasang : Pagi NoteÃ‚Â :  Hubungi terlebih dahulu sebelum ke lokasi "/>
    <n v="2026"/>
    <n v="9"/>
    <n v="5"/>
    <d v="2026-09-05T00:00:00"/>
    <n v="-1.625"/>
    <x v="1"/>
    <x v="20"/>
  </r>
  <r>
    <n v="900"/>
    <n v="1002570194"/>
    <n v="3"/>
    <x v="2"/>
    <n v="5"/>
    <s v="KEDIRI"/>
    <s v="NGANJUK"/>
    <s v="KTS"/>
    <s v="REG"/>
    <s v="AO"/>
    <s v="NEW SALES"/>
    <s v="1P INET"/>
    <s v="Completed (PS)"/>
    <s v="RBS-Regional 3"/>
    <d v="2026-09-03T15:24:56"/>
    <d v="2026-09-04T10:35:15"/>
    <n v="69383307"/>
    <m/>
    <n v="152615203389"/>
    <s v="HUDA ELEKTRONIK"/>
    <s v="ODP-KTS-FK/16 FK/D02/16.01"/>
    <s v="WO063472826"/>
    <m/>
    <m/>
    <m/>
    <n v="112.111769"/>
    <n v="-7.5733870000000003"/>
    <s v="|MC20191|MYIA-024201038053/POI/MAS HUDA APRIYADI/085113659851/befaniaalkamora@gmail.com"/>
    <s v="MYIB_ASSISTANT"/>
    <m/>
    <m/>
    <m/>
    <m/>
    <m/>
    <m/>
    <m/>
    <m/>
    <s v="Management Janji"/>
    <s v="2026-09-04 13:00:00 | Nama : ibu nida No HP : 085113659851 No Alternatif : M Janji : 04/09/2026 Jam Pasang : Pagi NoteÃ‚Â :  Hubungi terlebih dahulu sebelum ke lokasi "/>
    <s v="FCC"/>
    <d v="2026-03-09T15:40:15"/>
    <d v="2026-09-04T13:00:00"/>
    <m/>
    <s v="PS"/>
    <s v="KERTOSONO"/>
    <s v="NO ADDON"/>
    <n v="20260904"/>
    <s v="Completed"/>
    <s v="HSI Bisnis Promo HUT RI PSB 70% - 100 Mbps Dual Band"/>
    <s v="INDIBIZ"/>
    <m/>
    <m/>
    <d v="2026-09-04T13:00:00"/>
    <s v="2026-09-04 13:00:00 | Nama : ibu nida No HP : 085113659851 No Alternatif : M Janji : 04/09/2026 Jam Pasang : Pagi NoteÃ‚Â :  Hubungi terlebih dahulu sebelum ke lokasi "/>
    <n v="2026"/>
    <n v="9"/>
    <n v="4"/>
    <d v="2026-09-04T00:00:00"/>
    <n v="-0.54166666666424135"/>
    <x v="1"/>
    <x v="25"/>
  </r>
  <r>
    <n v="901"/>
    <n v="1002570218"/>
    <n v="3"/>
    <x v="0"/>
    <n v="4"/>
    <s v="SOLO"/>
    <s v="KLATEN"/>
    <s v="DLG"/>
    <s v="REG"/>
    <s v="AO"/>
    <s v="NEW SALES"/>
    <s v="1P INET"/>
    <s v="Completed (PS)"/>
    <s v="RBS-Regional 3"/>
    <d v="2026-09-03T15:29:57"/>
    <d v="2026-09-03T20:58:46"/>
    <n v="69383329"/>
    <m/>
    <n v="143592109526"/>
    <s v="CV. TANEKO TOWAN JAYA"/>
    <s v="ODP-DLG-FB/041 FB/D04/041.01"/>
    <s v="WO063473493"/>
    <m/>
    <m/>
    <m/>
    <n v="110.67418410000001"/>
    <n v="-7.6588589999999996"/>
    <s v="|MN00951|MYIA-076377966193/POI/EDI PARWANTA/08112649979/eddy_parwanta@yahoo.com"/>
    <s v="MYIB_ASSISTANT"/>
    <m/>
    <m/>
    <m/>
    <m/>
    <m/>
    <m/>
    <m/>
    <m/>
    <s v="Management Janji"/>
    <s v="2026-09-04 13:00:00 | Nama PIC : bapak edi No HP : 08112649979 Alt :  M Janji : (JUMAT/4/SEPTEMBER/2026) jam Pasang : 09:00 Note : hubungi pelanggan jika ingin kelokasi"/>
    <s v="FCC"/>
    <d v="2026-03-09T15:40:15"/>
    <d v="2026-09-04T13:00:00"/>
    <m/>
    <s v="PS"/>
    <s v="DELANGGU"/>
    <s v="NO ADDON"/>
    <n v="20260903"/>
    <s v="Completed"/>
    <s v="HSI Bisnis Promo HUT RI PSB 70% - 200 Mbps"/>
    <s v="INDIBIZ"/>
    <m/>
    <m/>
    <d v="2026-09-04T13:00:00"/>
    <s v="2026-09-04 13:00:00 | Nama PIC : bapak edi No HP : 08112649979 Alt :  M Janji : (JUMAT/4/SEPTEMBER/2026) jam Pasang : 09:00 Note : hubungi pelanggan jika ingin kelokasi"/>
    <n v="2026"/>
    <n v="9"/>
    <n v="3"/>
    <d v="2026-09-03T00:00:00"/>
    <n v="-1.5416666666642413"/>
    <x v="1"/>
    <x v="0"/>
  </r>
  <r>
    <n v="902"/>
    <n v="1002570108"/>
    <n v="3"/>
    <x v="2"/>
    <n v="5"/>
    <s v="KEDIRI"/>
    <s v="KEDIRI"/>
    <s v="KDI"/>
    <s v="REG"/>
    <s v="AO"/>
    <s v="NEW SALES"/>
    <m/>
    <s v="Completed (PS)"/>
    <s v="RBS-Regional 3"/>
    <d v="2026-09-03T14:59:24"/>
    <d v="2026-09-03T17:34:49"/>
    <n v="69379989"/>
    <m/>
    <n v="152610241455"/>
    <s v="WH ERABLUE KEDIRI"/>
    <s v="ODP-KDI-FAB/25"/>
    <s v="WO063467550"/>
    <m/>
    <m/>
    <m/>
    <n v="112.016766"/>
    <n v="-7.7785650000000004"/>
    <s v="|MN00843|MYIA-068040966897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3-09T15:25:22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3T07:00:00"/>
    <s v="2026-08-31 08:00:00 | Tanggal pemasangan: 31/08/2026  Jam pemasangan : pagi / siang  Info Tambahan : Hubungi pelanggan dulu sebelum ke lokasi  terima kasih.  "/>
    <n v="2026"/>
    <n v="9"/>
    <n v="3"/>
    <d v="2026-09-03T00:00:00"/>
    <n v="-0.29166666666424135"/>
    <x v="1"/>
    <x v="12"/>
  </r>
  <r>
    <n v="903"/>
    <n v="1002570166"/>
    <n v="3"/>
    <x v="2"/>
    <n v="5"/>
    <s v="MALANG"/>
    <s v="KEPANJEN"/>
    <s v="MLG"/>
    <s v="REG"/>
    <s v="AO"/>
    <s v="NEW SALES"/>
    <s v="1P INET"/>
    <s v="Completed (PS)"/>
    <s v="RBS-Regional 3"/>
    <d v="2026-09-03T15:15:57"/>
    <d v="2026-09-04T11:35:27"/>
    <n v="69383299"/>
    <m/>
    <n v="152701227350"/>
    <s v="SMP Katolik Frateran Celaket 21"/>
    <s v="ODP-MLG-FEN/69 FEN/D06/69.01"/>
    <s v="WO063471377"/>
    <m/>
    <m/>
    <m/>
    <n v="112.631162"/>
    <n v="-7.9713270999999999"/>
    <s v="|MN00398|MYIA-040259882039/POI/Paulus Banggur/087873866544/susatyoheri54@gmail.com"/>
    <s v="MYIB_ASSISTANT"/>
    <m/>
    <m/>
    <m/>
    <m/>
    <m/>
    <m/>
    <m/>
    <m/>
    <s v="Management Janji"/>
    <s v="2026-09-04 13:00:00 | Nama PIC : bapak yoseph No HP : 087873866544 Alt :  M Janji : (JUMAT/4/SEPTEMBER/2026) jam Pasang : 09:00 Note : hubungi pelanggan jika ingin kelokasi"/>
    <s v="FCC"/>
    <d v="2026-03-09T15:25:22"/>
    <d v="2026-09-04T13:00:00"/>
    <m/>
    <s v="PS"/>
    <s v="MALANG"/>
    <s v="NO ADDON"/>
    <n v="20260904"/>
    <s v="Completed"/>
    <s v="HSI Bisnis Promo HUT RI PSB 70% - 100 Mbps"/>
    <s v="INDIBIZ"/>
    <m/>
    <m/>
    <d v="2026-09-04T13:00:00"/>
    <s v="2026-09-04 13:00:00 | Nama PIC : bapak yoseph No HP : 087873866544 Alt :  M Janji : (JUMAT/4/SEPTEMBER/2026) jam Pasang : 09:00 Note : hubungi pelanggan jika ingin kelokasi"/>
    <n v="2026"/>
    <n v="9"/>
    <n v="4"/>
    <d v="2026-09-04T00:00:00"/>
    <n v="-0.54166666666424135"/>
    <x v="1"/>
    <x v="28"/>
  </r>
  <r>
    <n v="904"/>
    <n v="1002569284"/>
    <n v="3"/>
    <x v="1"/>
    <n v="5"/>
    <s v="SIDOARJO"/>
    <s v="JOMBANG"/>
    <s v="JOM"/>
    <s v="REG"/>
    <s v="AO"/>
    <s v="NEW SALES"/>
    <m/>
    <s v="Completed (PS)"/>
    <s v="RBS-Regional 3"/>
    <d v="2026-09-03T11:00:58"/>
    <d v="2026-09-03T17:32:59"/>
    <n v="69382953"/>
    <m/>
    <n v="152318242569"/>
    <s v="SMK PGRI 1 JOMBANG"/>
    <s v="ODP-JOM-FG/14"/>
    <s v="WO063473978"/>
    <m/>
    <m/>
    <m/>
    <n v="112.2247893"/>
    <n v="-7.5554037999999997"/>
    <s v="|MN01222|/SMK PGRI 1 JOMBANG/WINBACK 2.0 HSI B2B (1:1) 50MBPS 355RB PSB DISC 70%//smkpgri1jombang@gmail.com/HENDRAWAN NURCAHYONO/8125245910"/>
    <s v="Sales Force DBS"/>
    <m/>
    <m/>
    <m/>
    <m/>
    <m/>
    <m/>
    <m/>
    <m/>
    <s v="Management Janji"/>
    <s v="2026-09-04 15:00:00|Nama Pic : bp HENDRAWAN  No Hp Pic : 081252459102 No alt : - Jam Pemasangan : siang  Tanggal Pemasangan : 4 September 2026|40951375|MYDITA"/>
    <s v="FCC"/>
    <d v="2026-03-09T11:10:11"/>
    <d v="2026-09-04T15:00:00"/>
    <m/>
    <s v="PS"/>
    <s v="JOMBANG"/>
    <s v="NO ADDON"/>
    <n v="20260903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09-04T15:00:00"/>
    <s v="2026-09-04 15:00:00|Nama Pic : bp HENDRAWAN  No Hp Pic : 081252459102 No alt : - Jam Pemasangan : siang  Tanggal Pemasangan : 4 September 2026|40951375|MYDITA"/>
    <n v="2026"/>
    <n v="9"/>
    <n v="3"/>
    <d v="2026-09-03T00:00:00"/>
    <n v="-1.625"/>
    <x v="1"/>
    <x v="3"/>
  </r>
  <r>
    <n v="905"/>
    <n v="1002570129"/>
    <n v="3"/>
    <x v="5"/>
    <n v="4"/>
    <s v="SEMARANG"/>
    <s v="INNER - SEMARANG JATENG UTARA"/>
    <s v="SMT"/>
    <s v="REG"/>
    <s v="AO"/>
    <s v="NEW SALES"/>
    <s v="1P INET"/>
    <s v="Completed (PS)"/>
    <s v="RBS-Regional 3"/>
    <d v="2026-09-03T15:02:56"/>
    <d v="2026-09-04T15:21:30"/>
    <n v="69383274"/>
    <m/>
    <n v="141420160166"/>
    <s v="PT SURYA FAJAR INDONESIA site semarang"/>
    <s v="ODP-SMT-FBB/134 FBB/D12/134.01"/>
    <s v="WO063467127"/>
    <m/>
    <m/>
    <m/>
    <n v="110.39961700000001"/>
    <n v="-6.9680390000000001"/>
    <s v="|MN02587|MYIA-029356601525/POI/alan firmansyah/085779226258/iyan.septia@yahoo.co.id"/>
    <s v="MYIB_ASSISTANT"/>
    <m/>
    <m/>
    <m/>
    <m/>
    <m/>
    <m/>
    <m/>
    <m/>
    <s v="Management Janji"/>
    <s v="2026-09-04 13:00:00 | Tanggal pemasangan : 04/09/2026 Jam pemasangan : siang Info Tambahan : Hubungi pelanggan dulu sebelum ke lokasi terima kasih."/>
    <s v="FCC"/>
    <d v="2026-03-09T15:25:22"/>
    <d v="2026-09-04T13:00:00"/>
    <m/>
    <s v="PS"/>
    <s v="SEMARANG TUGU"/>
    <s v="NO ADDON"/>
    <n v="20260904"/>
    <s v="Completed"/>
    <s v="HSI Bisnis Promo HUT RI PSB 70% - 100 Mbps Dual Band"/>
    <s v="INDIBIZ"/>
    <m/>
    <m/>
    <d v="2026-09-04T13:00:00"/>
    <s v="2026-09-04 13:00:00 | Tanggal pemasangan : 04/09/2026 Jam pemasangan : siang Info Tambahan : Hubungi pelanggan dulu sebelum ke lokasi terima kasih."/>
    <n v="2026"/>
    <n v="9"/>
    <n v="4"/>
    <d v="2026-09-04T00:00:00"/>
    <n v="-0.54166666666424135"/>
    <x v="1"/>
    <x v="0"/>
  </r>
  <r>
    <n v="906"/>
    <n v="1002569272"/>
    <n v="3"/>
    <x v="2"/>
    <n v="5"/>
    <s v="MALANG"/>
    <s v="KEPANJEN"/>
    <s v="KEP"/>
    <s v="REG"/>
    <s v="AO"/>
    <s v="NEW SALES"/>
    <s v="1P INET"/>
    <s v="Completed (PS)"/>
    <s v="RBS-Regional 3"/>
    <d v="2026-09-03T10:56:57"/>
    <d v="2026-09-05T15:54:20"/>
    <n v="69382944"/>
    <m/>
    <n v="152718219162"/>
    <s v="KSPPS TUNAS ARTHA MANDIRI"/>
    <s v="ODP-KEP-FF/44 FF/D03/44.01"/>
    <s v="WO063432435"/>
    <m/>
    <m/>
    <m/>
    <n v="112.553937311583"/>
    <n v="-8.1178381671383999"/>
    <s v="|MN02462|MYIA-059938261625/POI/qndi +62 852-3398-1656/0881023811847/tamkepanjen2015@gmail.com"/>
    <s v="MYIB_ASSISTANT"/>
    <m/>
    <m/>
    <m/>
    <m/>
    <m/>
    <m/>
    <m/>
    <m/>
    <s v="Management Janji"/>
    <s v="2026-09-04 08:00:00 | Nama PIC : Bp Andi No HP : 0881023811847 No Alt : - M Janji : 04 Sept 2026 Jam Pasang : Pagi / Siang Note : hubungi pelanggan jika ingin kelokasi "/>
    <s v="FCC"/>
    <d v="2026-03-09T11:10:11"/>
    <d v="2026-09-04T08:00:00"/>
    <m/>
    <s v="PS"/>
    <s v="KEPANJEN"/>
    <s v="OCA"/>
    <n v="20260905"/>
    <s v="Completed"/>
    <s v="HSI Bisnis Basic Bundling OCA Breach Checker Promo H2 2026 Dual Band PSB 70% - 100 Mbps"/>
    <s v="INDIBIZ"/>
    <m/>
    <m/>
    <d v="2026-09-04T08:00:00"/>
    <s v="2026-09-04 08:00:00 | Nama PIC : Bp Andi No HP : 0881023811847 No Alt : - M Janji : 04 Sept 2026 Jam Pasang : Pagi / Siang Note : hubungi pelanggan jika ingin kelokasi "/>
    <n v="2026"/>
    <n v="9"/>
    <n v="5"/>
    <d v="2026-09-05T00:00:00"/>
    <n v="0.66666666666424135"/>
    <x v="1"/>
    <x v="28"/>
  </r>
  <r>
    <n v="907"/>
    <n v="1002569320"/>
    <n v="3"/>
    <x v="1"/>
    <n v="5"/>
    <s v="SIDOARJO"/>
    <s v="INNER - JATIM TIMUR"/>
    <s v="KRN"/>
    <s v="REG"/>
    <s v="AO"/>
    <s v="NEW SALES"/>
    <m/>
    <s v="Completed (PS)"/>
    <s v="RBS-Regional 3"/>
    <d v="2026-09-03T11:10:42"/>
    <d v="2026-09-04T16:00:26"/>
    <n v="69382961"/>
    <m/>
    <n v="152331251368"/>
    <s v="PT AVIATAMA JAYA INDONESIA"/>
    <s v="ODP-KRN-FP/19"/>
    <s v="WO063441237"/>
    <m/>
    <m/>
    <m/>
    <n v="112.5005962"/>
    <n v="-7.4238676999999997"/>
    <s v="|MN01222|/PT AVIATAMA JAYA INDONESIA/WINBACK HSI B2B + NETMONK (1:1) 200MBPS 946,1RB PSB DISC 70%//iran@mydmc.co.id/IRAN FAHMI SETIAWAN/82230508150"/>
    <s v="Sales Force DBS"/>
    <m/>
    <m/>
    <m/>
    <m/>
    <m/>
    <m/>
    <m/>
    <m/>
    <s v="Management Janji"/>
    <s v="2026-09-04 08:00:00|Jam Pemasangan : 08:00 - 12.00 Tanggal Pemasangan : JUMAT 04 SEPTEMBER 2026 Info Tambahan : Hubungi pelanggan sebelum datang ke lokasi |40000798|MYDITA"/>
    <s v="FCC"/>
    <d v="2026-03-09T11:25:20"/>
    <d v="2026-09-04T08:00:00"/>
    <m/>
    <s v="PS"/>
    <s v="KRIAN"/>
    <s v="NETMONK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Jam Pemasangan : 08:00 - 12.00 Tanggal Pemasangan : JUMAT 04 SEPTEMBER 2026 Info Tambahan : Hubungi pelanggan sebelum datang ke lokasi |40000798|MYDITA"/>
    <n v="2026"/>
    <n v="9"/>
    <n v="4"/>
    <d v="2026-09-04T00:00:00"/>
    <n v="-0.33333333333575865"/>
    <x v="1"/>
    <x v="1"/>
  </r>
  <r>
    <n v="908"/>
    <n v="1002569315"/>
    <n v="3"/>
    <x v="6"/>
    <n v="5"/>
    <s v="SBY UTARA"/>
    <s v="LAMONGAN"/>
    <s v="BBA"/>
    <s v="REG"/>
    <s v="AO"/>
    <s v="NEW SALES"/>
    <m/>
    <s v="Completed (PS)"/>
    <s v="RBS-Regional 3"/>
    <d v="2026-09-03T11:09:12"/>
    <d v="2026-09-03T13:25:28"/>
    <n v="69381406"/>
    <m/>
    <n v="152441211657"/>
    <s v="SMP NEGERI 1 SUKORAME"/>
    <s v="ODP-BBA-FAP/06"/>
    <s v="WO063435029"/>
    <m/>
    <m/>
    <m/>
    <n v="112.12163700000001"/>
    <n v="-7.350047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 Tanggal Pemasangan : RABU 02 SEPTEMBER 2026  Info Tambahan : Hubungi pelanggan sebelum datang ke lokasi"/>
    <s v="FCC"/>
    <d v="2026-03-09T11:10:11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3T07:00:00"/>
    <s v="2026-09-02 08:00:00 | Jam Pemasangan : 08:00 - 12.00  Tanggal Pemasangan : RABU 02 SEPTEMBER 2026  Info Tambahan : Hubungi pelanggan sebelum datang ke lokasi"/>
    <n v="2026"/>
    <n v="9"/>
    <n v="3"/>
    <d v="2026-09-03T00:00:00"/>
    <n v="-0.29166666666424135"/>
    <x v="1"/>
    <x v="23"/>
  </r>
  <r>
    <n v="909"/>
    <n v="1002568885"/>
    <n v="3"/>
    <x v="2"/>
    <n v="5"/>
    <s v="MADIUN"/>
    <s v="MADIUN"/>
    <s v="MSP"/>
    <s v="REG"/>
    <s v="AO"/>
    <s v="NEW SALES"/>
    <s v="1P INET"/>
    <s v="Completed (PS)"/>
    <s v="RBS-Regional 3"/>
    <d v="2026-09-03T09:17:56"/>
    <d v="2026-09-04T13:31:26"/>
    <n v="69382792"/>
    <m/>
    <n v="152631206404"/>
    <s v="CENDEKIA KOST"/>
    <s v="ODP-MSP-FC/43 FC/D04/43.01"/>
    <s v="WO063421985"/>
    <m/>
    <m/>
    <m/>
    <n v="111.43889299999999"/>
    <n v="-7.589385"/>
    <s v="|MC20208|MYIA-000205817349/POI/YOGA SAMODRA PANJAITAN/08125545999/ocywidyaa@gmail.com"/>
    <s v="MYIB_ASSISTANT"/>
    <m/>
    <m/>
    <m/>
    <m/>
    <m/>
    <m/>
    <m/>
    <m/>
    <s v="Management Janji"/>
    <s v="2026-09-04 08:00:00 | Nama PIC : Bp Yoga No HP : 08125545999 No Alt : - M Janji : 04 Sept 2026 Jam Pasang : Pagi / Siang Note : hubungi pelanggan jika ingin kelokasi "/>
    <s v="FCC"/>
    <d v="2026-03-09T09:25:39"/>
    <d v="2026-09-04T08:00:00"/>
    <m/>
    <s v="PS"/>
    <s v="CARUBAN"/>
    <s v="NO ADDON"/>
    <n v="20260904"/>
    <s v="Completed"/>
    <s v="HSI Bisnis Promo HUT RI PSB 70% - 100 Mbps Dual Band"/>
    <s v="INDIBIZ"/>
    <m/>
    <m/>
    <d v="2026-09-04T08:00:00"/>
    <s v="2026-09-04 08:00:00 | Nama PIC : Bp Yoga No HP : 08125545999 No Alt : - M Janji : 04 Sept 2026 Jam Pasang : Pagi / Siang Note : hubungi pelanggan jika ingin kelokasi "/>
    <n v="2026"/>
    <n v="9"/>
    <n v="4"/>
    <d v="2026-09-04T00:00:00"/>
    <n v="-0.33333333333575865"/>
    <x v="1"/>
    <x v="16"/>
  </r>
  <r>
    <n v="910"/>
    <n v="1002568847"/>
    <n v="3"/>
    <x v="3"/>
    <n v="4"/>
    <s v="PURWOKERTO"/>
    <s v="CILACAP"/>
    <s v="KRY"/>
    <s v="REG"/>
    <s v="AO"/>
    <s v="NEW SALES"/>
    <s v="1P INET"/>
    <s v="Completed (PS)"/>
    <s v="RBS-Regional 3"/>
    <d v="2026-09-03T09:11:56"/>
    <d v="2026-09-04T14:58:33"/>
    <n v="69382776"/>
    <m/>
    <n v="143385101256"/>
    <s v="TOKO UMAR"/>
    <s v="ODP-KRY-FT/031"/>
    <s v="WO063421393"/>
    <m/>
    <m/>
    <m/>
    <n v="109.225128"/>
    <n v="-7.5714410000000001"/>
    <s v="|MC00213|MYIA-020411008148/POI/UMAR TOYIB &amp; 39;UBAIDILLAH/081553696066/umarubaidillah451@gmail.com"/>
    <s v="MYIB_ASSISTANT"/>
    <m/>
    <m/>
    <m/>
    <m/>
    <m/>
    <m/>
    <m/>
    <m/>
    <s v="Management Janji"/>
    <s v="2026-09-07 08:00:00 | Nama : Bapa Umar No HP :082132139694 No Alternatif : M Janji : 07/09/2026 Jam Pasang : Pagi NoteÃ‚Â :  Hubungi terlebih dahulu sebelum ke lokasi "/>
    <s v="FCC"/>
    <d v="2026-03-09T09:25:39"/>
    <d v="2026-09-07T08:00:00"/>
    <m/>
    <s v="PS"/>
    <s v="KROYA"/>
    <s v="NO ADDON"/>
    <n v="20260904"/>
    <s v="Completed"/>
    <s v="HSI Bisnis Promo HUT RI PSB 70% - 50 Mbps"/>
    <s v="INDIBIZ"/>
    <m/>
    <m/>
    <d v="2026-09-07T08:00:00"/>
    <s v="2026-09-07 08:00:00 | Nama : Bapa Umar No HP :082132139694 No Alternatif : M Janji : 07/09/2026 Jam Pasang : Pagi NoteÃ‚Â :  Hubungi terlebih dahulu sebelum ke lokasi "/>
    <n v="2026"/>
    <n v="9"/>
    <n v="4"/>
    <d v="2026-09-04T00:00:00"/>
    <n v="-3.3333333333357587"/>
    <x v="1"/>
    <x v="0"/>
  </r>
  <r>
    <n v="911"/>
    <n v="1002568848"/>
    <n v="3"/>
    <x v="7"/>
    <n v="5"/>
    <s v="MATARAM"/>
    <s v="INNER - NUSA TENGGARA"/>
    <s v="SWE"/>
    <s v="REG"/>
    <s v="AO"/>
    <s v="NEW SALES"/>
    <s v="1P INET"/>
    <s v="Completed (PS)"/>
    <s v="RBS-Regional 3"/>
    <d v="2026-09-03T09:11:56"/>
    <d v="2026-09-07T08:10:14"/>
    <n v="69382777"/>
    <m/>
    <n v="172605804075"/>
    <s v="EXOTIC CELL"/>
    <s v="ODP-SWE-FAE/67 FAE/D10/67.01"/>
    <s v="WO063421421"/>
    <m/>
    <m/>
    <m/>
    <n v="116.20617203498099"/>
    <n v="-8.5836390984209299"/>
    <s v="|MC40299|MYIA-000020663997/POI/Rizka wahyuni/087828857799/aziztoke@gmail.com"/>
    <s v="MYIB_ASSISTANT"/>
    <m/>
    <m/>
    <m/>
    <m/>
    <m/>
    <m/>
    <m/>
    <m/>
    <s v="Management Janji"/>
    <s v="2026-09-04 13:00:00 | Nama PIC : IBU RIZKA No HP : 087828857799 Alt :  M Janji : (JUMAT/4/SEPTEMBER/2026) jam Pasang : 09:00 Note : hubungi pelanggan jika ingin kelokasi"/>
    <s v="FCC"/>
    <d v="2026-03-09T09:25:39"/>
    <d v="2026-09-04T13:00:00"/>
    <m/>
    <s v="PS"/>
    <s v="X"/>
    <s v="NO ADDON"/>
    <n v="20260907"/>
    <s v="Completed"/>
    <s v="HSI Bisnis Khusus Winback PSB 70% - 50 Mbps"/>
    <s v="INDIBIZ"/>
    <m/>
    <m/>
    <d v="2026-09-04T13:00:00"/>
    <s v="2026-09-04 13:00:00 | Nama PIC : IBU RIZKA No HP : 087828857799 Alt :  M Janji : (JUMAT/4/SEPTEMBER/2026) jam Pasang : 09:00 Note : hubungi pelanggan jika ingin kelokasi"/>
    <n v="2026"/>
    <n v="9"/>
    <n v="7"/>
    <d v="2026-09-07T00:00:00"/>
    <n v="2.4583333333357587"/>
    <x v="2"/>
    <x v="15"/>
  </r>
  <r>
    <n v="912"/>
    <n v="1002570043"/>
    <n v="3"/>
    <x v="1"/>
    <n v="5"/>
    <s v="PASURUAN"/>
    <s v="LUMAJANG"/>
    <s v="SDO"/>
    <s v="REG"/>
    <s v="AO"/>
    <s v="NEW SALES"/>
    <s v="1P INET"/>
    <s v="Completed (PS)"/>
    <s v="RBS-Regional 3"/>
    <d v="2026-09-03T14:42:56"/>
    <d v="2026-09-04T14:33:24"/>
    <n v="69383259"/>
    <m/>
    <n v="152534203443"/>
    <s v="SMA NEGERI SENDURO"/>
    <s v="ODP-SDO-FL/13 FL/D01/13.01"/>
    <s v="WO063464425"/>
    <m/>
    <m/>
    <m/>
    <n v="113.104147464036"/>
    <n v="-8.1020790342420295"/>
    <s v="MD|MYDB-20260902267877|DN00001/MN01309|SMA NEGERI SENDURO|081233408003"/>
    <s v="MYDIGIBIZPARTNER"/>
    <m/>
    <m/>
    <m/>
    <m/>
    <m/>
    <m/>
    <m/>
    <m/>
    <s v="Management Janji"/>
    <s v="2026-09-04 13:00:00 | Nama Pic : BP ALI No Hp Pic : 081233408003 Jam Pemasangan : 08:00 - 12.00 Tanggal Pemasangan : KAMIS 03 SEPTEMBER 2026 Info Tambahan : Hubungi pelanggan sebelum datang ke lokasi"/>
    <s v="FCC"/>
    <d v="2026-03-09T14:54:57"/>
    <d v="2026-09-04T13:00:00"/>
    <m/>
    <s v="PS"/>
    <s v="X"/>
    <s v="NO ADDON"/>
    <n v="20260904"/>
    <s v="Completed"/>
    <s v="HSI Bisnis Basic Promo HUT RI PSB 70% - 100 Mbps"/>
    <s v="INDIBIZ"/>
    <m/>
    <m/>
    <d v="2026-09-04T13:00:00"/>
    <s v="2026-09-04 13:00:00 | Nama Pic : BP ALI No Hp Pic : 081233408003 Jam Pemasangan : 08:00 - 12.00 Tanggal Pemasangan : KAMIS 03 SEPTEMBER 2026 Info Tambahan : Hubungi pelanggan sebelum datang ke lokasi"/>
    <n v="2026"/>
    <n v="9"/>
    <n v="4"/>
    <d v="2026-09-04T00:00:00"/>
    <n v="-0.54166666666424135"/>
    <x v="1"/>
    <x v="27"/>
  </r>
  <r>
    <n v="913"/>
    <n v="1002570546"/>
    <n v="3"/>
    <x v="7"/>
    <n v="5"/>
    <s v="MATARAM"/>
    <s v="SUMBAWA"/>
    <s v="SBW"/>
    <s v="REG"/>
    <s v="AO"/>
    <s v="NEW SALES"/>
    <m/>
    <s v="Completed (PS)"/>
    <s v="RBS-Regional 3"/>
    <d v="2026-09-03T16:57:29"/>
    <d v="2026-09-03T18:34:11"/>
    <n v="69379830"/>
    <m/>
    <n v="172606792390"/>
    <s v="CV SINAR UTAMA"/>
    <s v="ODP-SBW-FBB/60"/>
    <s v="WO063485178"/>
    <m/>
    <m/>
    <m/>
    <n v="117.421638356881"/>
    <n v="-8.4951726080101899"/>
    <s v="|MN02367|MYIA-086038268381/POI/GABRIELLA KRISNA SAPUTRA/087773311777/nadialasmitasari49@gmail.com"/>
    <s v="MYDIGIBIZPARTNER"/>
    <m/>
    <m/>
    <m/>
    <m/>
    <m/>
    <m/>
    <m/>
    <m/>
    <s v="Management Janji"/>
    <s v="2026-08-30 15:00:00 | Jam Pemasangan : siang   Tanggal Pemasangan : 30 Agustus 2026  Note : Mohon Hub Pelanggan dulu sebelum ke lokasi, terima kasih."/>
    <s v="FCC"/>
    <d v="2026-03-09T17:10:22"/>
    <m/>
    <m/>
    <s v="PS"/>
    <s v="X"/>
    <s v="OCA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30 15:00:00 | Jam Pemasangan : siang   Tanggal Pemasangan : 30 Agustus 2026  Note : Mohon Hub Pelanggan dulu sebelum ke lokasi, terima kasih."/>
    <n v="2026"/>
    <n v="9"/>
    <n v="3"/>
    <d v="2026-09-03T00:00:00"/>
    <n v="-0.29166666666424135"/>
    <x v="1"/>
    <x v="17"/>
  </r>
  <r>
    <n v="914"/>
    <n v="1002569436"/>
    <n v="3"/>
    <x v="2"/>
    <n v="5"/>
    <s v="MADIUN"/>
    <s v="NGAWI"/>
    <s v="JGO"/>
    <s v="REG"/>
    <s v="AO"/>
    <s v="NEW SALES"/>
    <s v="1P INET"/>
    <s v="Completed (PS)"/>
    <s v="RBS-Regional 3"/>
    <d v="2026-09-03T11:38:57"/>
    <d v="2026-09-06T10:05:59"/>
    <n v="69383006"/>
    <m/>
    <n v="152635205090"/>
    <s v="IRWAN POULTRYSHOP"/>
    <s v="ODP-JGO-FD/26 FD/D05/26.01"/>
    <s v="WO063438336"/>
    <m/>
    <m/>
    <m/>
    <n v="111.145296811381"/>
    <n v="-7.4797860402677401"/>
    <s v="|MN00264|MYIA-028026033943/POI/irwan mawashi/081222255576/irwan.mawashi@gmail.com"/>
    <s v="MYIB_ASSISTANT"/>
    <m/>
    <m/>
    <m/>
    <m/>
    <m/>
    <m/>
    <m/>
    <m/>
    <s v="Management Janji"/>
    <s v="2026-09-04 08:00:00 | Tanggal pemasangan: 04/09/2026 Jam pemasangan : pagi / siang Info Tambahan : Hubungi pelanggan dulu sebelum ke lokasi terima kasih."/>
    <s v="FCC"/>
    <d v="2026-03-09T11:39:54"/>
    <d v="2026-09-04T08:00:00"/>
    <m/>
    <s v="PS"/>
    <s v="X"/>
    <s v="OCA"/>
    <n v="20260906"/>
    <s v="Completed"/>
    <s v="HSI Bisnis Bundling OCA Breach Checker Promo 2026 Dual Band PSB 70% - 100 Mbps"/>
    <s v="INDIBIZ"/>
    <m/>
    <m/>
    <d v="2026-09-04T08:00:00"/>
    <s v="2026-09-04 08:00:00 | Tanggal pemasangan: 04/09/2026 Jam pemasangan : pagi / siang Info Tambahan : Hubungi pelanggan dulu sebelum ke lokasi terima kasih."/>
    <n v="2026"/>
    <n v="9"/>
    <n v="6"/>
    <d v="2026-09-06T00:00:00"/>
    <n v="1.6666666666642413"/>
    <x v="2"/>
    <x v="16"/>
  </r>
  <r>
    <n v="915"/>
    <n v="1002569432"/>
    <n v="3"/>
    <x v="3"/>
    <n v="4"/>
    <s v="YOGYAKARTA"/>
    <s v="INNER - YOGYA JATENG SELATAN"/>
    <s v="BBS"/>
    <s v="REG"/>
    <s v="AO"/>
    <s v="NEW SALES"/>
    <m/>
    <s v="Completed (PS)"/>
    <s v="RBS-Regional 3"/>
    <d v="2026-09-03T11:38:50"/>
    <d v="2026-09-04T11:37:11"/>
    <n v="69381014"/>
    <m/>
    <n v="146131120737"/>
    <s v="Laghasa Kost"/>
    <s v="ODP-BBS-FC/044"/>
    <s v="WO063438993"/>
    <m/>
    <m/>
    <m/>
    <n v="110.427438626984"/>
    <n v="-7.7804910405375702"/>
    <s v="|MC80006|MYIA-053559827861/POI/Nomo Novdiantoro /085878178817/nomo_novdiantoro@yahoo.com"/>
    <s v="Sales Profesional"/>
    <m/>
    <m/>
    <m/>
    <m/>
    <m/>
    <m/>
    <m/>
    <m/>
    <s v="Management Janji"/>
    <s v="2026-09-01 15:00:00 | Tanggal pemasangan 01/09/2026  Jam pemasangan : pagi/siang  Info Tambahan : Hubungi pelanggan dulu sebelum ke lokasi. terimakasih"/>
    <s v="FCC"/>
    <d v="2026-03-09T11:39:54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5:00:00 | Tanggal pemasangan 01/09/2026  Jam pemasangan : pagi/siang  Info Tambahan : Hubungi pelanggan dulu sebelum ke lokasi. terimakasih"/>
    <n v="2026"/>
    <n v="9"/>
    <n v="4"/>
    <d v="2026-09-04T00:00:00"/>
    <n v="0.70833333333575865"/>
    <x v="1"/>
    <x v="0"/>
  </r>
  <r>
    <n v="916"/>
    <n v="1002569427"/>
    <n v="3"/>
    <x v="0"/>
    <n v="4"/>
    <s v="KUDUS"/>
    <s v="JEPARA"/>
    <s v="BAN"/>
    <s v="REG"/>
    <s v="AO"/>
    <s v="NEW SALES"/>
    <m/>
    <s v="Completed (PS)"/>
    <s v="RBS-Regional 3"/>
    <d v="2026-09-03T11:37:55"/>
    <d v="2026-09-03T13:32:17"/>
    <n v="69380240"/>
    <m/>
    <n v="142507105454"/>
    <s v="SMPN 1 BANGSRI"/>
    <s v="ODP-BAN-FE/083"/>
    <s v="WO063439000"/>
    <m/>
    <m/>
    <m/>
    <n v="110.767030123219"/>
    <n v="-6.5239387834940601"/>
    <s v="|MC60115|MYIA-099811139398/POI/MUHAMMAD SIROJUDDIN/082234550061/bangsrismpn@gmail.com"/>
    <s v="Sales Profesional"/>
    <m/>
    <m/>
    <m/>
    <m/>
    <m/>
    <m/>
    <m/>
    <m/>
    <s v="Management Janji"/>
    <s v="2026-08-31 15:00:00 | M Janji : 31 Agustus 2026  Jam Pasang : Pagi / Siang  Note : hubungi pelanggan jika ingin kelokasi  "/>
    <s v="FCC"/>
    <d v="2026-03-09T11:39:54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03T07:00:00"/>
    <s v="2026-08-31 15:00:00 | M Janji : 31 Agustus 2026  Jam Pasang : Pagi / Siang  Note : hubungi pelanggan jika ingin kelokasi  "/>
    <n v="2026"/>
    <n v="9"/>
    <n v="3"/>
    <d v="2026-09-03T00:00:00"/>
    <n v="-0.29166666666424135"/>
    <x v="1"/>
    <x v="0"/>
  </r>
  <r>
    <n v="917"/>
    <n v="1002569416"/>
    <n v="3"/>
    <x v="6"/>
    <n v="5"/>
    <s v="SBY SELATAN"/>
    <s v="MANYAR"/>
    <s v="GBG"/>
    <s v="REG"/>
    <s v="AO"/>
    <s v="NEW SALES"/>
    <m/>
    <s v="Completed (PS)"/>
    <s v="RBS-Regional 3"/>
    <d v="2026-09-03T11:35:30"/>
    <d v="2026-09-03T13:49:29"/>
    <n v="69382627"/>
    <m/>
    <n v="152320246369"/>
    <s v="Giras pager"/>
    <s v="ODP-MYR-FCV/44"/>
    <s v="WO063438738"/>
    <m/>
    <m/>
    <m/>
    <n v="112.75920000000001"/>
    <n v="-7.2641"/>
    <s v="|MN01794|MYIA-014927993863/POI/REZA BAYU ARDIAN/083872556996/rezabyee@gmail.com"/>
    <s v="MYDIGIBIZPARTNER"/>
    <m/>
    <m/>
    <m/>
    <m/>
    <m/>
    <m/>
    <m/>
    <m/>
    <s v="Management Janji"/>
    <s v="2026-09-03 15:00:00 | Tanggal pemasangan : 02/09/2026  Jam pemasangan : pagi/siang  Info Tambahan : Hubungi pelanggan dulu sebelum ke lokasi  terima kasih."/>
    <s v="FCC"/>
    <d v="2026-03-09T11:39:54"/>
    <m/>
    <m/>
    <s v="PS"/>
    <s v="DARMO GUBENG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07:00:00"/>
    <s v="2026-09-03 15:00:00 | Tanggal pemasangan : 02/09/2026  Jam pemasangan : pagi/siang  Info Tambahan : Hubungi pelanggan dulu sebelum ke lokasi  terima kasih."/>
    <n v="2026"/>
    <n v="9"/>
    <n v="3"/>
    <d v="2026-09-03T00:00:00"/>
    <n v="-0.29166666666424135"/>
    <x v="1"/>
    <x v="8"/>
  </r>
  <r>
    <n v="918"/>
    <n v="1002568812"/>
    <n v="3"/>
    <x v="6"/>
    <n v="5"/>
    <s v="SBY SELATAN"/>
    <s v="KETINTANG"/>
    <s v="TPO"/>
    <s v="REG"/>
    <s v="AO"/>
    <s v="NEW SALES"/>
    <s v="1P INET"/>
    <s v="Completed (PS)"/>
    <s v="RBS-Regional 3"/>
    <d v="2026-09-03T09:00:57"/>
    <d v="2026-09-05T09:00:42"/>
    <n v="69382766"/>
    <m/>
    <n v="152305229935"/>
    <s v="KANTIN SUMBER REJEKI"/>
    <s v="ODP-TPO-FHA/57"/>
    <s v="WO063420164"/>
    <m/>
    <m/>
    <m/>
    <n v="112.7784628"/>
    <n v="-7.3530056999999998"/>
    <s v="|MN00086|MYIA-033617228991/POI/HADI ISWANTO /081330248555/hadiiswanto86@gmail.com"/>
    <s v="MYIB_ASSISTANT"/>
    <m/>
    <m/>
    <m/>
    <m/>
    <m/>
    <m/>
    <m/>
    <m/>
    <s v="Management Janji"/>
    <s v="2026-09-06 15:00:00 | Nama Pic : bp HADI ISWANTO  No Hp Pic : 081330248555 No alt : - Jam Pemasangan : pagi  Tanggal Pemasangan : 4 September 2026"/>
    <s v="FCC"/>
    <d v="2026-03-09T09:10:10"/>
    <d v="2026-09-06T15:00:00"/>
    <m/>
    <s v="PS"/>
    <s v="TROPODO"/>
    <s v="OCA"/>
    <n v="20260905"/>
    <s v="Completed"/>
    <s v="HSI Bisnis Basic Bundling OCA Breach Checker Promo H2 2026 PSB 70% - 100 Mbps"/>
    <s v="INDIBIZ"/>
    <m/>
    <m/>
    <d v="2026-09-06T15:00:00"/>
    <s v="2026-09-06 15:00:00 | Nama Pic : bp HADI ISWANTO  No Hp Pic : 081330248555 No alt : - Jam Pemasangan : pagi  Tanggal Pemasangan : 4 September 2026"/>
    <n v="2026"/>
    <n v="9"/>
    <n v="5"/>
    <d v="2026-09-05T00:00:00"/>
    <n v="-1.625"/>
    <x v="1"/>
    <x v="8"/>
  </r>
  <r>
    <n v="919"/>
    <n v="1002568830"/>
    <n v="3"/>
    <x v="4"/>
    <n v="5"/>
    <s v="DENPASAR"/>
    <s v="UBUNG"/>
    <s v="MMN"/>
    <s v="REG"/>
    <s v="AO"/>
    <s v="NEW SALES"/>
    <m/>
    <s v="Completed (PS)"/>
    <s v="RBS-Regional 3"/>
    <d v="2026-09-03T09:07:11"/>
    <d v="2026-09-04T10:08:04"/>
    <n v="69380629"/>
    <m/>
    <n v="172419207272"/>
    <s v="SDN 26 PEMECUTAN"/>
    <s v="ODP-MMN-FA/36"/>
    <s v="WO063421580"/>
    <m/>
    <m/>
    <m/>
    <n v="115.197194541104"/>
    <n v="-8.6606507128151495"/>
    <s v="|MN02631|PAK YOGA /087850087611/spemecutan@gmail.com"/>
    <s v="Sales Force DBS"/>
    <m/>
    <m/>
    <m/>
    <m/>
    <m/>
    <m/>
    <m/>
    <m/>
    <s v="Management Janji"/>
    <s v="2026-09-01 13:00:00|Tanggal : 1 September 2026  Jam : siang  Hubungi pelanggan sebelum ke lokasi |40900827|MYDITA"/>
    <s v="FCC"/>
    <d v="2026-03-09T09:10:10"/>
    <m/>
    <m/>
    <s v="PS"/>
    <s v="MONANG MANING"/>
    <s v="NO ADDON"/>
    <n v="202609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3T07:00:00"/>
    <s v="2026-09-01 13:00:00|Tanggal : 1 September 2026  Jam : siang  Hubungi pelanggan sebelum ke lokasi |40900827|MYDITA"/>
    <n v="2026"/>
    <n v="9"/>
    <n v="4"/>
    <d v="2026-09-04T00:00:00"/>
    <n v="0.70833333333575865"/>
    <x v="1"/>
    <x v="9"/>
  </r>
  <r>
    <n v="920"/>
    <n v="1002570507"/>
    <n v="3"/>
    <x v="7"/>
    <n v="5"/>
    <s v="MATARAM"/>
    <s v="LOMBOK TIMUR UTARA"/>
    <s v="SGG"/>
    <s v="REG"/>
    <s v="AO"/>
    <s v="NEW SALES"/>
    <m/>
    <s v="Completed (PS)"/>
    <s v="RBS-Regional 3"/>
    <d v="2026-09-03T16:43:43"/>
    <d v="2026-09-03T18:08:03"/>
    <n v="69376746"/>
    <m/>
    <n v="172604214283"/>
    <s v="Ritual ramboo tattoo"/>
    <s v="ODP-SGG-FCLG/17"/>
    <s v="WO063483632"/>
    <m/>
    <m/>
    <m/>
    <n v="116.0436"/>
    <n v="-8.3533000000000008"/>
    <s v="|MC40071|MYIA-098834285276/POI/Hari sugianto/081999432044/sugiantoh461@gmail.com"/>
    <s v="MYDIGIBIZPARTNER"/>
    <m/>
    <m/>
    <m/>
    <m/>
    <m/>
    <m/>
    <m/>
    <m/>
    <s v="Management Janji"/>
    <s v="2026-08-29 13:00:00 | Nama PIC : bapa hari  No HP : 081999432044  No Alternatif : 081339527856  M Janji : 27/07/2026  Jam Pasang : Pagi  NoteÃ‚Â :  Hubungi terlebih dahulu sebelum ke lokasi  "/>
    <s v="FCC"/>
    <d v="2026-03-09T16:55:05"/>
    <m/>
    <m/>
    <s v="PS"/>
    <s v="LOMBOK UTARA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3T07:00:00"/>
    <s v="2026-08-29 13:00:00 | Nama PIC : bapa hari  No HP : 081999432044  No Alternatif : 081339527856  M Janji : 27/07/2026  Jam Pasang : Pagi  NoteÃ‚Â :  Hubungi terlebih dahulu sebelum ke lokasi  "/>
    <n v="2026"/>
    <n v="9"/>
    <n v="3"/>
    <d v="2026-09-03T00:00:00"/>
    <n v="-0.29166666666424135"/>
    <x v="1"/>
    <x v="20"/>
  </r>
  <r>
    <n v="921"/>
    <n v="1002569412"/>
    <n v="3"/>
    <x v="2"/>
    <n v="5"/>
    <s v="MADIUN"/>
    <s v="PONOROGO"/>
    <s v="PON"/>
    <s v="REG"/>
    <s v="AO"/>
    <s v="NEW SALES"/>
    <s v="1P INET"/>
    <s v="Completed (PS)"/>
    <s v="RBS-Regional 3"/>
    <d v="2026-09-03T11:32:56"/>
    <d v="2026-09-03T17:36:55"/>
    <n v="69382981"/>
    <m/>
    <n v="152604231108"/>
    <s v="Warung kopi"/>
    <s v="ODP-PON-FAN/52"/>
    <s v="WO063437528"/>
    <m/>
    <m/>
    <m/>
    <n v="111.48938349957101"/>
    <n v="-7.8944413194724499"/>
    <s v="MD|MYIB-030090866922|SYSTEM|Warkop jagat wande|082335300426"/>
    <s v="LPC_EBIS"/>
    <m/>
    <m/>
    <m/>
    <m/>
    <m/>
    <m/>
    <m/>
    <m/>
    <s v="Management Janji"/>
    <s v="2026-09-04 08:00:00 | Nama PIC : Bp Debi No HP : 082335300426 No Alt : - M Janji : 04 Sept 2026 Jam Pasang : Pagi / Siang Note : hubungi pelanggan jika ingin kelokasi "/>
    <s v="FCC"/>
    <d v="2026-03-09T11:39:54"/>
    <d v="2026-09-04T08:00:00"/>
    <m/>
    <s v="PS"/>
    <s v="SAMBIT SUMOROTO"/>
    <s v="NO ADDON"/>
    <n v="20260903"/>
    <s v="Completed"/>
    <s v="HSI Bisnis Khusus Winback 3.0 PSB 70% - 50 Mbps"/>
    <s v="INDIBIZ"/>
    <m/>
    <m/>
    <d v="2026-09-04T08:00:00"/>
    <s v="2026-09-04 08:00:00 | Nama PIC : Bp Debi No HP : 082335300426 No Alt : - M Janji : 04 Sept 2026 Jam Pasang : Pagi / Siang Note : hubungi pelanggan jika ingin kelokasi "/>
    <n v="2026"/>
    <n v="9"/>
    <n v="3"/>
    <d v="2026-09-03T00:00:00"/>
    <n v="-1.3333333333357587"/>
    <x v="1"/>
    <x v="2"/>
  </r>
  <r>
    <n v="922"/>
    <n v="1002568824"/>
    <n v="3"/>
    <x v="4"/>
    <n v="5"/>
    <s v="DENPASAR"/>
    <s v="UBUNG"/>
    <s v="MMN"/>
    <s v="REG"/>
    <s v="AO"/>
    <s v="NEW SALES"/>
    <m/>
    <s v="Completed (PS)"/>
    <s v="RBS-Regional 3"/>
    <d v="2026-09-03T09:04:34"/>
    <d v="2026-09-03T15:38:27"/>
    <n v="69380628"/>
    <m/>
    <n v="172419207271"/>
    <s v="SDN 26 PEMECUTAN"/>
    <s v="ODP-MMN-FA/36"/>
    <s v="WO063420892"/>
    <m/>
    <m/>
    <m/>
    <n v="115.197194541104"/>
    <n v="-8.6606507128151495"/>
    <s v="|MN02631|PAK YOGA /087850087611/spemecutan@gmail.com"/>
    <s v="Sales Force DBS"/>
    <m/>
    <m/>
    <m/>
    <m/>
    <m/>
    <m/>
    <m/>
    <m/>
    <s v="Management Janji"/>
    <s v="2026-09-01 15:00:00|M Janji : 1/09/2026  Jam Pasang : 08.00 - 13:00   NoteÃ‚Â :  hubungi terlebih dahulu sebelum kelokasi |40981182|MYDITA"/>
    <s v="FCC"/>
    <d v="2026-03-09T09:10:10"/>
    <m/>
    <m/>
    <s v="PS"/>
    <s v="MONANG MANING"/>
    <s v="NO ADDON"/>
    <n v="202609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3T07:00:00"/>
    <s v="2026-09-01 15:00:00|M Janji : 1/09/2026  Jam Pasang : 08.00 - 13:00   NoteÃ‚Â :  hubungi terlebih dahulu sebelum kelokasi |40981182|MYDITA"/>
    <n v="2026"/>
    <n v="9"/>
    <n v="3"/>
    <d v="2026-09-03T00:00:00"/>
    <n v="-0.29166666666424135"/>
    <x v="1"/>
    <x v="9"/>
  </r>
  <r>
    <n v="923"/>
    <n v="1002568806"/>
    <n v="3"/>
    <x v="1"/>
    <n v="5"/>
    <s v="PASURUAN"/>
    <s v="PASURUAN"/>
    <s v="PSN"/>
    <s v="REG"/>
    <s v="AO"/>
    <s v="NEW SALES"/>
    <m/>
    <s v="Completed (PS)"/>
    <s v="RBS-Regional 3"/>
    <d v="2026-09-03T09:00:41"/>
    <d v="2026-09-03T17:23:54"/>
    <n v="69382737"/>
    <m/>
    <n v="152729256790"/>
    <s v="ALAYDRUS COLLECTION OFFICIAL"/>
    <s v="ODP-PSN-FAQ/15"/>
    <s v="WO063443132"/>
    <m/>
    <m/>
    <m/>
    <n v="112.9027985"/>
    <n v="-7.6410157999999999"/>
    <s v="|MN01982|/ALAYDRUS COLLECTION OFFICIAL /WINBACK 2.0 HSI B2B (1:1) 100MBPS 535RB PSB DISC 70%/PSN/Alaydrus_abaya04@gmail.com/RIZKYA SALSABILA/85791418174"/>
    <s v="Sales Force DBS"/>
    <m/>
    <m/>
    <m/>
    <m/>
    <m/>
    <m/>
    <m/>
    <m/>
    <s v="Management Janji"/>
    <s v="2026-09-04 11:00:00|Nama PIC:  BU RIZKIA No HP: 085791418174 Alt: Tanggal: 4/9/2026 Jam Pasang: Siang Note: Hubungi sebelum ke lokasi, terimakasih. |40931149|MYDITA"/>
    <s v="FCC"/>
    <d v="2026-03-09T09:10:10"/>
    <d v="2026-09-04T11:00:00"/>
    <m/>
    <s v="PS"/>
    <s v="PASURU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1:00:00"/>
    <s v="2026-09-04 11:00:00|Nama PIC:  BU RIZKIA No HP: 085791418174 Alt: Tanggal: 4/9/2026 Jam Pasang: Siang Note: Hubungi sebelum ke lokasi, terimakasih. |40931149|MYDITA"/>
    <n v="2026"/>
    <n v="9"/>
    <n v="3"/>
    <d v="2026-09-03T00:00:00"/>
    <n v="-1.4583333333357587"/>
    <x v="1"/>
    <x v="5"/>
  </r>
  <r>
    <n v="924"/>
    <n v="1002570079"/>
    <n v="3"/>
    <x v="6"/>
    <n v="5"/>
    <s v="SBY SELATAN"/>
    <s v="MANYAR"/>
    <s v="MYR"/>
    <s v="REG"/>
    <s v="AO"/>
    <s v="NEW SALES"/>
    <m/>
    <s v="Completed (PS)"/>
    <s v="RBS-Regional 3"/>
    <d v="2026-09-03T14:53:59"/>
    <d v="2026-09-03T17:14:02"/>
    <n v="69378177"/>
    <n v="3135953673"/>
    <n v="152303244000"/>
    <s v="XPENG KERTAJAYA"/>
    <s v="ODP-MYR-FGT/14"/>
    <s v="WO063466722"/>
    <m/>
    <m/>
    <m/>
    <n v="112.77500000000001"/>
    <n v="-7.2807000000000004"/>
    <s v="|MN00843|MYIA-024836931034/POI/HASBIBINTARO SHIDDIQ/081249549394/nextperdanaone@gmail.com"/>
    <s v="Sales Force DBS"/>
    <m/>
    <m/>
    <m/>
    <m/>
    <m/>
    <m/>
    <m/>
    <m/>
    <s v="Management Janji"/>
    <s v="2026-08-28 15:00:00 |   M Janji : (28/08/2026)  jam Pasang : 09:00  Note : hubungi pelanggan jika ingin kelokasi"/>
    <s v="FCC"/>
    <d v="2026-03-09T14:54:57"/>
    <m/>
    <m/>
    <s v="PS"/>
    <s v="MANYAR"/>
    <s v="NO ADDON"/>
    <n v="202609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7:00:00"/>
    <s v="2026-08-28 15:00:00 |   M Janji : (28/08/2026)  jam Pasang : 09:00  Note : hubungi pelanggan jika ingin kelokasi"/>
    <n v="2026"/>
    <n v="9"/>
    <n v="3"/>
    <d v="2026-09-03T00:00:00"/>
    <n v="-0.29166666666424135"/>
    <x v="1"/>
    <x v="8"/>
  </r>
  <r>
    <n v="925"/>
    <n v="1002570065"/>
    <n v="3"/>
    <x v="0"/>
    <n v="4"/>
    <s v="KUDUS"/>
    <s v="KUDUS"/>
    <s v="KUD"/>
    <s v="REG"/>
    <s v="AO"/>
    <s v="NEW SALES"/>
    <m/>
    <s v="Completed (PS)"/>
    <s v="RBS-Regional 2"/>
    <d v="2026-09-03T14:48:56"/>
    <d v="2026-09-05T10:07:42"/>
    <n v="69383265"/>
    <m/>
    <n v="142401146195"/>
    <s v="PT JANTRA GRUPO INDONESIA"/>
    <s v="ODP-KUD-FAA/037"/>
    <s v="WO063475273"/>
    <m/>
    <m/>
    <m/>
    <n v="110.83948650000001"/>
    <n v="-6.827108"/>
    <s v="|MB10113|/ALFIANTO/089681628174/antokalfi02@gmail.com/Jl. Patimura No.143, Ketapang, Getas Pejaten, Kec. Jati, Kabupaten Kudus, Jawa Tengah 59343"/>
    <s v="Sales Force DBS"/>
    <m/>
    <m/>
    <m/>
    <m/>
    <m/>
    <m/>
    <m/>
    <m/>
    <s v="Management Janji"/>
    <s v="2026-09-04 13:00:00|Nama PIC : bapak ALFIAN No HP : 089681628174 Alt :  M Janji : (JUMAT/4/SEPTEMBER/2026) jam Pasang : 09:00 Note : hubungi pelanggan jika ingin kelokasi|40961371|MYDITA"/>
    <s v="FCC"/>
    <d v="2026-03-09T14:54:57"/>
    <d v="2026-09-04T13:00:00"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Nama PIC : bapak ALFIAN No HP : 089681628174 Alt :  M Janji : (JUMAT/4/SEPTEMBER/2026) jam Pasang : 09:00 Note : hubungi pelanggan jika ingin kelokasi|40961371|MYDITA"/>
    <n v="2026"/>
    <n v="9"/>
    <n v="5"/>
    <d v="2026-09-05T00:00:00"/>
    <n v="0.45833333333575865"/>
    <x v="1"/>
    <x v="0"/>
  </r>
  <r>
    <n v="926"/>
    <n v="1002570046"/>
    <n v="3"/>
    <x v="7"/>
    <n v="5"/>
    <s v="MATARAM"/>
    <s v="SUMBAWA"/>
    <s v="TLW"/>
    <s v="REG"/>
    <s v="AO"/>
    <s v="NEW SALES"/>
    <m/>
    <s v="Completed (PS)"/>
    <s v="RBS-Regional 3"/>
    <d v="2026-09-03T14:44:29"/>
    <d v="2026-09-03T16:52:25"/>
    <n v="69381485"/>
    <m/>
    <n v="172610203699"/>
    <s v="Toko Sejahtera"/>
    <s v="ODP-TLW-FH/66"/>
    <s v="WO063465240"/>
    <m/>
    <m/>
    <m/>
    <n v="116.85702000000001"/>
    <n v="-8.7389074000000004"/>
    <s v="MD|MYDB-20260901267736|SC00001/MC00149|Toko Sejahtera|085119264663"/>
    <s v="MYDIGIBIZPARTNER"/>
    <m/>
    <m/>
    <m/>
    <m/>
    <m/>
    <m/>
    <m/>
    <m/>
    <s v="Management Janji"/>
    <s v="2026-09-02 13:00:00 | Jam pemasangan : 12.00  Info Tambahan : Hubungi pelanggan dulu sebelum ke lokasi  terimakasih   "/>
    <s v="FCC"/>
    <d v="2026-03-09T14:54:57"/>
    <m/>
    <m/>
    <s v="PS"/>
    <s v="SUMBAWA BARAT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2 13:00:00 | Jam pemasangan : 12.00  Info Tambahan : Hubungi pelanggan dulu sebelum ke lokasi  terimakasih   "/>
    <n v="2026"/>
    <n v="9"/>
    <n v="3"/>
    <d v="2026-09-03T00:00:00"/>
    <n v="-0.29166666666424135"/>
    <x v="1"/>
    <x v="17"/>
  </r>
  <r>
    <n v="927"/>
    <n v="1002570571"/>
    <n v="3"/>
    <x v="7"/>
    <n v="5"/>
    <s v="MATARAM"/>
    <s v="SUMBAWA"/>
    <s v="TLW"/>
    <s v="REG"/>
    <s v="AO"/>
    <s v="NEW SALES"/>
    <m/>
    <s v="Completed (PS)"/>
    <s v="RBS-Regional 3"/>
    <d v="2026-09-03T17:01:31"/>
    <d v="2026-09-03T20:23:07"/>
    <n v="69380976"/>
    <m/>
    <n v="172610203701"/>
    <s v="Ud mufasa"/>
    <s v="ODP-TLW-FD/08"/>
    <s v="WO063485512"/>
    <m/>
    <m/>
    <m/>
    <n v="116.82758201"/>
    <n v="-8.7691850349999996"/>
    <s v="MD|MYDB-20260831267628|SC00001/MC00149|Ud mufasa|082341440231"/>
    <s v="MYDIGIBIZPARTNER"/>
    <m/>
    <m/>
    <m/>
    <m/>
    <m/>
    <m/>
    <m/>
    <m/>
    <s v="Management Janji"/>
    <s v="2026-09-01 15:00:00 | Tanggal pemasangan : 01/09/2026  Jam pemasangan : siang  Info Tambahan : Hubungi pelanggan dulu sebelum ke lokasi  terima kasih."/>
    <s v="FCC"/>
    <d v="2026-03-09T17:10:22"/>
    <m/>
    <m/>
    <s v="PS"/>
    <s v="SUMBAWA BARAT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5:00:00 | Tanggal pemasangan : 01/09/2026  Jam pemasangan : siang  Info Tambahan : Hubungi pelanggan dulu sebelum ke lokasi  terima kasih."/>
    <n v="2026"/>
    <n v="9"/>
    <n v="3"/>
    <d v="2026-09-03T00:00:00"/>
    <n v="-0.29166666666424135"/>
    <x v="1"/>
    <x v="17"/>
  </r>
  <r>
    <n v="928"/>
    <n v="1002570033"/>
    <n v="3"/>
    <x v="7"/>
    <n v="5"/>
    <s v="MATARAM"/>
    <s v="BIMA"/>
    <s v="SAP"/>
    <s v="REG"/>
    <s v="AO"/>
    <s v="NEW SALES"/>
    <m/>
    <s v="Completed (PS)"/>
    <s v="RBS-Regional 3"/>
    <d v="2026-09-03T14:40:47"/>
    <d v="2026-09-04T07:56:40"/>
    <n v="69381373"/>
    <m/>
    <n v="172610305704"/>
    <s v="YAYASAN TEMBA WODI KERAMAT"/>
    <s v="ODP-SAP-FAA/18"/>
    <s v="WO063464723"/>
    <m/>
    <m/>
    <m/>
    <n v="118.97285119999999"/>
    <n v="-8.5630819000000002"/>
    <s v="|MN02085|MYIA-009676799041/POI/Nuristiqomah/081994514954/arsyad28377@gmail.com"/>
    <s v="Sales Profesional"/>
    <m/>
    <m/>
    <m/>
    <m/>
    <m/>
    <m/>
    <m/>
    <m/>
    <s v="Management Janji"/>
    <s v="2026-09-02 08:00:00 | No HP : 081994514954  Alt :   M Janji : 2/09/2026  Jam Pasang : 08.00 - 13:00   NoteÃ‚Â :  hubungi terlebih dahulu sebelum kelokasi "/>
    <s v="FCC"/>
    <d v="2026-03-09T14:54:57"/>
    <m/>
    <m/>
    <s v="PS"/>
    <s v="BIMA BARAT"/>
    <s v="NETMONK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2 08:00:00 | No HP : 081994514954  Alt :   M Janji : 2/09/2026  Jam Pasang : 08.00 - 13:00   NoteÃ‚Â :  hubungi terlebih dahulu sebelum kelokasi "/>
    <n v="2026"/>
    <n v="9"/>
    <n v="4"/>
    <d v="2026-09-04T00:00:00"/>
    <n v="0.70833333333575865"/>
    <x v="1"/>
    <x v="24"/>
  </r>
  <r>
    <n v="929"/>
    <n v="1002570580"/>
    <n v="3"/>
    <x v="2"/>
    <n v="5"/>
    <s v="KEDIRI"/>
    <s v="NGANJUK"/>
    <s v="KTS"/>
    <s v="REG"/>
    <s v="AO"/>
    <s v="NEW SALES"/>
    <s v="1P INET"/>
    <s v="Completed (PS)"/>
    <s v="RBS-Regional 3"/>
    <d v="2026-09-03T17:03:56"/>
    <d v="2026-09-05T01:41:27"/>
    <n v="69383442"/>
    <m/>
    <n v="152615203390"/>
    <s v="ERABLUE A.YANI KERTASONO"/>
    <s v="ODP-KTS-FE/96 FE/D07/96.01"/>
    <s v="WO063485243"/>
    <m/>
    <m/>
    <m/>
    <n v="112.107219"/>
    <n v="-7.5929159999999998"/>
    <s v="|MN00843|MYIA-018289536720/POI/HASBIBINTARO SHIDDIQ/081249549394/nextperdanaone@gmail.com"/>
    <s v="MYIB_ASSISTANT"/>
    <m/>
    <m/>
    <m/>
    <m/>
    <m/>
    <m/>
    <m/>
    <m/>
    <s v="Management Janji"/>
    <s v="2026-09-04 15:00:00 | Jam pemasangan : 12.00 Info Tambahan : Hubungi pelanggan dulu sebelum ke lokasi terimakasih  "/>
    <s v="FCC"/>
    <d v="2026-03-09T17:10:22"/>
    <d v="2026-09-04T15:00:00"/>
    <m/>
    <s v="PS"/>
    <s v="KERTOSONO"/>
    <s v="NO ADDON"/>
    <n v="20260905"/>
    <s v="Completed"/>
    <s v="HSI Bisnis PSB 70% Dual Band - 100 Mbps"/>
    <s v="INDIBIZ"/>
    <m/>
    <m/>
    <d v="2026-09-04T15:00:00"/>
    <s v="2026-09-04 15:00:00 | Jam pemasangan : 12.00 Info Tambahan : Hubungi pelanggan dulu sebelum ke lokasi terimakasih  "/>
    <n v="2026"/>
    <n v="9"/>
    <n v="5"/>
    <d v="2026-09-05T00:00:00"/>
    <n v="0.375"/>
    <x v="1"/>
    <x v="25"/>
  </r>
  <r>
    <n v="930"/>
    <n v="1002569581"/>
    <n v="3"/>
    <x v="7"/>
    <n v="5"/>
    <s v="MATARAM"/>
    <s v="LOMBOK BARAT TENGAH"/>
    <s v="PRY"/>
    <s v="REG"/>
    <s v="AO"/>
    <s v="NEW SALES"/>
    <s v="1P INET"/>
    <s v="Completed (PS)"/>
    <s v="RBS-Regional 3"/>
    <d v="2026-09-03T12:23:57"/>
    <d v="2026-09-03T19:17:01"/>
    <n v="69383074"/>
    <m/>
    <n v="172603791838"/>
    <s v="Toko Senang"/>
    <s v="ODP-PYA-FAT/03"/>
    <s v="WO063444509"/>
    <m/>
    <m/>
    <m/>
    <n v="116.322920322418"/>
    <n v="-8.8939756321751897"/>
    <s v="MD|MYDB-20260903267919|SC00001/MC00046|Toko Senang|082144554312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2:25:19"/>
    <d v="2026-09-05T08:00:00"/>
    <m/>
    <s v="PS"/>
    <s v="LOMBOK TENGAH"/>
    <s v="NO ADDON"/>
    <n v="20260903"/>
    <s v="Completed"/>
    <s v="HSI Bisnis PSB 70% - 100 Mbps"/>
    <s v="INDIBIZ"/>
    <m/>
    <m/>
    <d v="2026-09-05T08:00:00"/>
    <s v="2026-09-05 08:00:00 | Jam pemasangan : 12.00 Info Tambahan : Hubungi pelanggan dulu sebelum ke lokasi terimakasih  "/>
    <n v="2026"/>
    <n v="9"/>
    <n v="3"/>
    <d v="2026-09-03T00:00:00"/>
    <n v="-2.3333333333357587"/>
    <x v="1"/>
    <x v="20"/>
  </r>
  <r>
    <n v="931"/>
    <n v="1002569556"/>
    <n v="3"/>
    <x v="3"/>
    <n v="4"/>
    <s v="MAGELANG"/>
    <s v="MAGELANG"/>
    <s v="MGE"/>
    <s v="REG"/>
    <s v="AO"/>
    <s v="NEW SALES"/>
    <s v="1P INET"/>
    <s v="Completed (PS)"/>
    <s v="RBS-Regional 3"/>
    <d v="2026-09-03T12:09:57"/>
    <d v="2026-09-04T12:46:10"/>
    <n v="69383065"/>
    <m/>
    <n v="146137147548"/>
    <s v="SMA NEGERI 1 GRABAG (RUANG TU)"/>
    <s v="ODP-MGE-FU/143 FU/D09/143.01"/>
    <s v="WO063442549"/>
    <m/>
    <m/>
    <m/>
    <n v="110.306322731138"/>
    <n v="-7.3713005770868101"/>
    <s v="|MN02395|MYIA-084241635408/POI/MUHAMAD KADAFI/085878358435/sman1grabag@gmail.com"/>
    <s v="MYIB_ASSISTANT"/>
    <m/>
    <m/>
    <m/>
    <m/>
    <m/>
    <m/>
    <m/>
    <m/>
    <s v="Management Janji"/>
    <s v="2026-09-07 08:00:00 | Tanggal Pemasangan : 07 September 2026 Jam Pemasangan : 08:00 15:00 Info Tambahan : Hubungi pelanggan dulu sebelum ke lokasi terimakasih"/>
    <s v="FCC"/>
    <d v="2026-03-09T12:25:19"/>
    <d v="2026-09-07T08:00:00"/>
    <m/>
    <s v="PS"/>
    <s v="X"/>
    <s v="NO ADDON"/>
    <n v="20260904"/>
    <s v="Completed"/>
    <s v="HSI Bisnis Promo HUT RI PSB 70% - 300 Mbps"/>
    <s v="INDIBIZ"/>
    <m/>
    <m/>
    <d v="2026-09-07T08:00:00"/>
    <s v="2026-09-07 08:00:00 | Tanggal Pemasangan : 07 September 2026 Jam Pemasangan : 08:00 15:00 Info Tambahan : Hubungi pelanggan dulu sebelum ke lokasi terimakasih"/>
    <n v="2026"/>
    <n v="9"/>
    <n v="4"/>
    <d v="2026-09-04T00:00:00"/>
    <n v="-3.3333333333357587"/>
    <x v="1"/>
    <x v="0"/>
  </r>
  <r>
    <n v="932"/>
    <n v="1002569039"/>
    <n v="3"/>
    <x v="5"/>
    <n v="4"/>
    <s v="SEMARANG"/>
    <s v="INNER - SEMARANG JATENG UTARA"/>
    <s v="GNK"/>
    <s v="REG"/>
    <s v="AO"/>
    <s v="NEW SALES"/>
    <s v="1P INET"/>
    <s v="Completed (PS)"/>
    <s v="RBS-Regional 3"/>
    <d v="2026-09-03T09:57:57"/>
    <d v="2026-09-03T16:59:41"/>
    <n v="69382859"/>
    <m/>
    <n v="143424112875"/>
    <s v="PT.DONGGUAN MEISHUO FASTENER INDONESIA"/>
    <s v="ODP-GNK-FT/020 FT/D02/020.01"/>
    <s v="WO063425673"/>
    <m/>
    <m/>
    <m/>
    <n v="110.467466"/>
    <n v="-6.9592809999999998"/>
    <s v="|MC60105|MYIA-029430108290/POI/DESTARITA SETYA PRATIDHINA/0882008011947/delt4.p10@gmail.com"/>
    <s v="MYIB_ASSISTANT"/>
    <m/>
    <m/>
    <m/>
    <m/>
    <m/>
    <m/>
    <m/>
    <m/>
    <s v="Management Janji"/>
    <s v="2026-09-04 08:00:00 | Nama Pic : bu DESTARITA  No Hp Pic : 0882008011947 No alt : - Jam Pemasangan : pagi  Tanggal Pemasangan : 4 September 2026"/>
    <s v="FCC"/>
    <d v="2026-03-09T10:10:01"/>
    <d v="2026-09-04T08:00:00"/>
    <m/>
    <s v="PS"/>
    <s v="JOHAR"/>
    <s v="NO ADDON"/>
    <n v="20260903"/>
    <s v="Completed"/>
    <s v="HSI Bisnis Promo HUT RI PSB 70% - 100 Mbps"/>
    <s v="INDIBIZ"/>
    <m/>
    <m/>
    <d v="2026-09-04T08:00:00"/>
    <s v="2026-09-04 08:00:00 | Nama Pic : bu DESTARITA  No Hp Pic : 0882008011947 No alt : - Jam Pemasangan : pagi  Tanggal Pemasangan : 4 September 2026"/>
    <n v="2026"/>
    <n v="9"/>
    <n v="3"/>
    <d v="2026-09-03T00:00:00"/>
    <n v="-1.3333333333357587"/>
    <x v="1"/>
    <x v="0"/>
  </r>
  <r>
    <n v="933"/>
    <n v="1002569703"/>
    <n v="3"/>
    <x v="2"/>
    <n v="5"/>
    <s v="MADIUN"/>
    <s v="BOJONEGORO"/>
    <s v="BJN"/>
    <s v="REG"/>
    <s v="AO"/>
    <s v="NEW SALES"/>
    <s v="1P INET"/>
    <s v="Completed (PS)"/>
    <s v="RBS-Regional 3"/>
    <d v="2026-09-03T13:14:56"/>
    <d v="2026-09-05T13:29:23"/>
    <n v="69383148"/>
    <m/>
    <n v="152609258705"/>
    <s v="TOKO SUMBER REJEKI BOJONEGORO"/>
    <s v="ODP-BJN-FT/25 FT/D02/25.01"/>
    <s v="WO063453330"/>
    <m/>
    <m/>
    <m/>
    <n v="111.882591638245"/>
    <n v="-7.1518349849711704"/>
    <s v="|MN00799|MYIA-022143674065/POI/Heri Mujiharto/085269974885/adsbojonegoro78@gmail.com"/>
    <s v="MYIB_ASSISTANT"/>
    <m/>
    <m/>
    <m/>
    <m/>
    <m/>
    <m/>
    <m/>
    <m/>
    <s v="Management Janji"/>
    <s v="2026-09-07 15:00:00 | Tanggal pemasangan: 04/09/2026 Jam pemasangan : pagi / siang Info Tambahan : Hubungi pelanggan dulu sebelum ke lokasi terima kasih."/>
    <s v="FCC"/>
    <d v="2026-03-09T13:25:29"/>
    <d v="2026-09-07T15:00:00"/>
    <m/>
    <s v="PS"/>
    <s v="X"/>
    <s v="NO ADDON"/>
    <n v="20260905"/>
    <s v="Completed"/>
    <s v="HSI Bisnis Promo HUT RI PSB 70% - 150 Mbps"/>
    <s v="INDIBIZ"/>
    <m/>
    <m/>
    <d v="2026-09-07T15:00:00"/>
    <s v="2026-09-07 15:00:00 | Tanggal pemasangan: 04/09/2026 Jam pemasangan : pagi / siang Info Tambahan : Hubungi pelanggan dulu sebelum ke lokasi terima kasih."/>
    <n v="2026"/>
    <n v="9"/>
    <n v="5"/>
    <d v="2026-09-05T00:00:00"/>
    <n v="-2.625"/>
    <x v="1"/>
    <x v="11"/>
  </r>
  <r>
    <n v="934"/>
    <n v="1002569798"/>
    <n v="3"/>
    <x v="2"/>
    <n v="5"/>
    <s v="KEDIRI"/>
    <s v="NGANJUK"/>
    <s v="GON"/>
    <s v="REG"/>
    <s v="AO"/>
    <s v="NEW SALES"/>
    <s v="1P INET"/>
    <s v="Completed (PS)"/>
    <s v="RBS-Regional 3"/>
    <d v="2026-09-03T13:38:57"/>
    <d v="2026-09-04T14:36:24"/>
    <n v="69383188"/>
    <m/>
    <n v="152628205054"/>
    <s v="WARKOP DIDIK"/>
    <s v="ODP-GDN-FE/06 FE/D01/06.01"/>
    <s v="WO063456227"/>
    <m/>
    <m/>
    <m/>
    <n v="111.95857700000001"/>
    <n v="-7.5283420000000003"/>
    <s v="|MN02822|MYIA-073306580902/POI/DIDIK WIYONO/08135131488/smp91440@gmail.com"/>
    <s v="MYIB_ASSISTANT"/>
    <m/>
    <m/>
    <m/>
    <m/>
    <m/>
    <m/>
    <m/>
    <m/>
    <s v="Management Janji"/>
    <s v="2026-09-04 13:00:00 | Jam pemasangan : 12.00 Info Tambahan : Hubungi pelanggan dulu sebelum ke lokasi terimakasih  "/>
    <s v="FCC"/>
    <d v="2026-03-09T13:40:01"/>
    <d v="2026-09-04T13:00:00"/>
    <m/>
    <s v="PS"/>
    <s v="KERTOSONO"/>
    <s v="NO ADDON"/>
    <n v="20260904"/>
    <s v="Completed"/>
    <s v="HSI Bisnis Promo HUT RI PSB 70% - 200 Mbps"/>
    <s v="INDIBIZ"/>
    <m/>
    <m/>
    <d v="2026-09-04T13:00:00"/>
    <s v="2026-09-04 13:00:00 | Jam pemasangan : 12.00 Info Tambahan : Hubungi pelanggan dulu sebelum ke lokasi terimakasih  "/>
    <n v="2026"/>
    <n v="9"/>
    <n v="4"/>
    <d v="2026-09-04T00:00:00"/>
    <n v="-0.54166666666424135"/>
    <x v="1"/>
    <x v="25"/>
  </r>
  <r>
    <n v="935"/>
    <n v="1002569771"/>
    <n v="3"/>
    <x v="7"/>
    <n v="5"/>
    <s v="MATARAM"/>
    <s v="SUMBAWA"/>
    <s v="EMP"/>
    <s v="REG"/>
    <s v="AO"/>
    <s v="NEW SALES"/>
    <m/>
    <s v="Completed (PS)"/>
    <s v="RBS-Regional 3"/>
    <d v="2026-09-03T13:35:31"/>
    <d v="2026-09-03T15:55:09"/>
    <n v="69379218"/>
    <m/>
    <n v="172612801408"/>
    <s v="NADIA HOMESTAY"/>
    <s v="ODP-EMP-FAA/18"/>
    <s v="WO063456573"/>
    <m/>
    <m/>
    <m/>
    <n v="118.0050055"/>
    <n v="-8.7703138000000003"/>
    <s v="MD|MYDB-20260828267420|DN00001/MN01595|NADIA HOMESTAY|08871315642"/>
    <s v="MYDIGIBIZPARTNER"/>
    <m/>
    <m/>
    <m/>
    <m/>
    <m/>
    <m/>
    <m/>
    <m/>
    <s v="Management Janji"/>
    <s v="2026-08-30 08:00:00 | Waktu pemasnagan : 29 Agustus 2026  Jam pemasangan : 08.00 - 12.00  Mohon hubungi pelanggan sebelum ke lokasi   Terima kasih"/>
    <s v="FCC"/>
    <d v="2026-03-09T13:40:01"/>
    <m/>
    <m/>
    <s v="PS"/>
    <s v="SUMBAWA TIMUR"/>
    <s v="NETMONK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3T07:00:00"/>
    <s v="2026-08-30 08:00:00 | Waktu pemasnagan : 29 Agustus 2026  Jam pemasangan : 08.00 - 12.00  Mohon hubungi pelanggan sebelum ke lokasi   Terima kasih"/>
    <n v="2026"/>
    <n v="9"/>
    <n v="3"/>
    <d v="2026-09-03T00:00:00"/>
    <n v="-0.29166666666424135"/>
    <x v="1"/>
    <x v="17"/>
  </r>
  <r>
    <n v="936"/>
    <n v="1002569762"/>
    <n v="3"/>
    <x v="3"/>
    <n v="4"/>
    <s v="MAGELANG"/>
    <s v="TEMANGGUNG"/>
    <s v="PRN"/>
    <s v="REG"/>
    <s v="AO"/>
    <s v="NEW SALES"/>
    <m/>
    <s v="Completed (PS)"/>
    <s v="RBS-Regional 3"/>
    <d v="2026-09-03T13:33:24"/>
    <d v="2026-09-03T14:50:57"/>
    <n v="69381389"/>
    <m/>
    <n v="141149112957"/>
    <s v="TOKO IRFAN PUTRA"/>
    <s v="ODP-PRN-FAE/001"/>
    <s v="WO063456343"/>
    <m/>
    <m/>
    <m/>
    <n v="110.088425"/>
    <n v="-7.2865549999999999"/>
    <s v="|MC00213|MYIA-050653786403/POI/IRFAN ABDUL AZIS/089669499793/irfantkj10@gmail.com"/>
    <s v="Sales Profesional"/>
    <m/>
    <m/>
    <m/>
    <m/>
    <m/>
    <m/>
    <m/>
    <m/>
    <s v="Management Janji"/>
    <s v="2026-09-02 08:00:00 | Jam pemasangan : 12.00  Info Tambahan : Hubungi pelanggan dulu sebelum ke lokasi  terimakasih   "/>
    <s v="FCC"/>
    <d v="2026-03-09T13:40:01"/>
    <m/>
    <m/>
    <s v="PS"/>
    <s v="PARAKAN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07:00:00"/>
    <s v="2026-09-02 08:00:00 | Jam pemasangan : 12.00  Info Tambahan : Hubungi pelanggan dulu sebelum ke lokasi  terimakasih   "/>
    <n v="2026"/>
    <n v="9"/>
    <n v="3"/>
    <d v="2026-09-03T00:00:00"/>
    <n v="-0.29166666666424135"/>
    <x v="1"/>
    <x v="0"/>
  </r>
  <r>
    <n v="937"/>
    <n v="1002569720"/>
    <n v="3"/>
    <x v="6"/>
    <n v="5"/>
    <s v="SBY SELATAN"/>
    <s v="MANYAR"/>
    <s v="MYR"/>
    <s v="REG"/>
    <s v="AO"/>
    <s v="NEW SALES"/>
    <m/>
    <s v="Completed (PS)"/>
    <s v="RBS-Regional 3"/>
    <d v="2026-09-03T13:23:15"/>
    <d v="2026-09-05T15:54:19"/>
    <n v="69383152"/>
    <n v="3135953524"/>
    <n v="152303243710"/>
    <s v="PT. BATHARA SEJAHTERA ABADI"/>
    <s v="OTB-MYR-472"/>
    <s v="WO063529757"/>
    <m/>
    <m/>
    <m/>
    <n v="112.78130109999999"/>
    <n v="-7.3009601999999996"/>
    <s v="AMRBS;404543;WAHYU NUR A'DILLA HAQI; PT. BATHARA SEJAHTERA ABADI  ;indibiz 1:1 2P inet pots 100mbps;0877-7717-6997"/>
    <s v="Account Manager"/>
    <m/>
    <m/>
    <m/>
    <m/>
    <m/>
    <m/>
    <m/>
    <m/>
    <s v="Management Janji"/>
    <s v="2026-09-07 08:00:00|Jam pemasangan : 08.00 - 12.00 Waktu pemasangan : 4 September 2026 Info Tabaha : Hubungi pelanggan dulu sebelum ke lokasi terimakasih  |40951381|MYDITA"/>
    <s v="FCC"/>
    <d v="2026-03-09T13:25:29"/>
    <d v="2026-09-07T08:00:00"/>
    <m/>
    <s v="PS"/>
    <s v="MANYAR"/>
    <s v="NO ADDON"/>
    <n v="202609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8:00:00"/>
    <s v="2026-09-07 08:00:00|Jam pemasangan : 08.00 - 12.00 Waktu pemasangan : 4 September 2026 Info Tabaha : Hubungi pelanggan dulu sebelum ke lokasi terimakasih  |40951381|MYDITA"/>
    <n v="2026"/>
    <n v="9"/>
    <n v="5"/>
    <d v="2026-09-05T00:00:00"/>
    <n v="-2.3333333333357587"/>
    <x v="1"/>
    <x v="8"/>
  </r>
  <r>
    <n v="938"/>
    <n v="1002569067"/>
    <n v="3"/>
    <x v="1"/>
    <n v="5"/>
    <s v="SIDOARJO"/>
    <s v="INNER - JATIM TIMUR"/>
    <s v="SDA"/>
    <s v="REG"/>
    <s v="AO"/>
    <s v="NEW SALES"/>
    <m/>
    <s v="Completed (PS)"/>
    <s v="RBS-Regional 3"/>
    <d v="2026-09-03T10:04:51"/>
    <d v="2026-09-04T07:09:01"/>
    <n v="69382887"/>
    <m/>
    <n v="152316232565"/>
    <s v="SMP NEGERI 1 SIDOARJO"/>
    <s v="ODP-SDA-FCX/09"/>
    <s v="WO063487314"/>
    <m/>
    <m/>
    <m/>
    <n v="112.70549389999999"/>
    <n v="-7.4433011999999996"/>
    <s v="AMRBS/405529/YULYAN MAHARTA SAVIAR/R3/JATIM TIMUR/WINBACK 2.0 HSI B2B (1:2) 50MBPS 320RB PSB DISC 70%/MATNURI, S.PD, MM. /smpn1sidoarjo@yahoo.co.id"/>
    <s v="Sales Force DBS"/>
    <m/>
    <m/>
    <m/>
    <m/>
    <m/>
    <m/>
    <m/>
    <m/>
    <s v="Management Janji"/>
    <s v="2026-09-04 15:00:00|Tanggal pemasangan : 04/09/2026 Jam pemasangan : siang Info Tambahan : Hubungi pelanggan dulu sebelum ke lokasi terima kasih.|40941148|MYDITA"/>
    <s v="FCC"/>
    <d v="2026-03-09T10:10:01"/>
    <d v="2026-09-04T15:00:00"/>
    <m/>
    <s v="PS"/>
    <s v="SIDOARJO"/>
    <s v="NO ADDON"/>
    <n v="202609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4T15:00:00"/>
    <s v="2026-09-04 15:00:00|Tanggal pemasangan : 04/09/2026 Jam pemasangan : siang Info Tambahan : Hubungi pelanggan dulu sebelum ke lokasi terima kasih.|40941148|MYDITA"/>
    <n v="2026"/>
    <n v="9"/>
    <n v="4"/>
    <d v="2026-09-04T00:00:00"/>
    <n v="-0.625"/>
    <x v="1"/>
    <x v="1"/>
  </r>
  <r>
    <n v="939"/>
    <n v="1002569698"/>
    <n v="3"/>
    <x v="2"/>
    <n v="5"/>
    <s v="KEDIRI"/>
    <s v="TRENGGALEK"/>
    <s v="TRE"/>
    <s v="REG"/>
    <s v="AO"/>
    <s v="NEW SALES"/>
    <s v="1P INET"/>
    <s v="Completed (PS)"/>
    <s v="RBS-Regional 3"/>
    <d v="2026-09-03T13:12:56"/>
    <d v="2026-09-03T16:15:40"/>
    <n v="69383147"/>
    <m/>
    <n v="152608209019"/>
    <s v="KLINIK HERBA MEDIKA"/>
    <s v="ODP-TRE-FAA/03 FAA/D01/03.01"/>
    <s v="WO063451402"/>
    <m/>
    <m/>
    <m/>
    <n v="111.574030034244"/>
    <n v="-8.0951220620013498"/>
    <s v="MD|MYDB-20260903267913|DC20002/MC20039|KLINIK HERBA MEDIKA|085178113566"/>
    <s v="MYDIGIBIZPARTNER"/>
    <m/>
    <m/>
    <m/>
    <m/>
    <m/>
    <m/>
    <m/>
    <m/>
    <s v="Management Janji"/>
    <s v="2026-09-04 13:00:00 | Nama PIC : Bp Jeri No HP : 085178113566 No Alt : - M Janji : 04 Sept 2026 Jam Pasang : Pagi / Siang Note : hubungi pelanggan jika ingin kelokasi "/>
    <s v="FCC"/>
    <d v="2026-03-09T13:25:29"/>
    <d v="2026-09-04T13:00:00"/>
    <m/>
    <s v="PS"/>
    <s v="TRENGGALEK"/>
    <s v="NO ADDON"/>
    <n v="20260903"/>
    <s v="Completed"/>
    <s v="HSI Bisnis Promo HUT RI PSB 70% - 150 Mbps"/>
    <s v="INDIBIZ"/>
    <m/>
    <m/>
    <d v="2026-09-04T13:00:00"/>
    <s v="2026-09-04 13:00:00 | Nama PIC : Bp Jeri No HP : 085178113566 No Alt : - M Janji : 04 Sept 2026 Jam Pasang : Pagi / Siang Note : hubungi pelanggan jika ingin kelokasi "/>
    <n v="2026"/>
    <n v="9"/>
    <n v="3"/>
    <d v="2026-09-03T00:00:00"/>
    <n v="-1.5416666666642413"/>
    <x v="1"/>
    <x v="2"/>
  </r>
  <r>
    <n v="940"/>
    <n v="1002569768"/>
    <n v="3"/>
    <x v="7"/>
    <n v="5"/>
    <s v="KUPANG"/>
    <s v="LABOAN BAJO"/>
    <s v="RTE"/>
    <s v="REG"/>
    <s v="AO"/>
    <s v="NEW SALES"/>
    <s v="1P INET"/>
    <s v="Completed (PS)"/>
    <s v="RBS-Regional 3"/>
    <d v="2026-09-03T13:32:56"/>
    <d v="2026-09-09T13:29:51"/>
    <n v="69383163"/>
    <m/>
    <n v="172514217058"/>
    <s v="CV. JASA KONSTRUKSI"/>
    <s v="ODP-RTE-FM/95 FM/D02/95.01"/>
    <s v="WO063455652"/>
    <m/>
    <m/>
    <m/>
    <n v="120.46368820000001"/>
    <n v="-8.5997965000000001"/>
    <s v="|MN00118|MYIA-072671421945/POI/Pak Teguh/081389965815/teguhppg2@gmail.com"/>
    <s v="MYIB_ASSISTANT"/>
    <m/>
    <m/>
    <m/>
    <m/>
    <m/>
    <m/>
    <m/>
    <m/>
    <s v="Management Janji"/>
    <s v="2026-09-04 13:00:00 | telp :081389965815 alt : manja : pagi / siang 04/09/2026 hub sebelum kelokasi"/>
    <s v="FCC"/>
    <d v="2026-03-09T13:40:01"/>
    <d v="2026-09-04T13:00:00"/>
    <m/>
    <s v="PS"/>
    <s v="X"/>
    <s v="NETMONK"/>
    <n v="20260909"/>
    <s v="Completed"/>
    <s v="HSI Bisnis Basic Bundling Netmonk Promo H2 2026 PSB 70% - 150 Mbps"/>
    <s v="INDIBIZ"/>
    <m/>
    <m/>
    <d v="2026-09-04T13:00:00"/>
    <s v="2026-09-04 13:00:00 | telp :081389965815 alt : manja : pagi / siang 04/09/2026 hub sebelum kelokasi"/>
    <n v="2026"/>
    <n v="9"/>
    <n v="9"/>
    <d v="2026-09-09T00:00:00"/>
    <n v="4.4583333333357587"/>
    <x v="2"/>
    <x v="19"/>
  </r>
  <r>
    <n v="941"/>
    <n v="1002569510"/>
    <n v="3"/>
    <x v="5"/>
    <n v="4"/>
    <s v="SEMARANG"/>
    <s v="INNER - SEMARANG JATENG UTARA"/>
    <s v="BMK"/>
    <s v="REG"/>
    <s v="AO"/>
    <s v="NEW SALES"/>
    <m/>
    <s v="Completed (PS)"/>
    <s v="RBS-Regional 3"/>
    <d v="2026-09-03T11:55:37"/>
    <d v="2026-09-03T17:00:30"/>
    <n v="69365498"/>
    <m/>
    <n v="141423136806"/>
    <s v="NEKA SEMARANG MULAWARMAN"/>
    <s v="ODP-BMK-FY/040"/>
    <s v="WO063441306"/>
    <m/>
    <m/>
    <m/>
    <n v="110.437453"/>
    <n v="-7.0665490000000002"/>
    <s v="|MN02054|MYIA-080739152751/POI/Ayu putri angreani kusanto/08990794495/anext213@gmail.com"/>
    <s v="MYDIGIBIZPARTNER"/>
    <m/>
    <m/>
    <m/>
    <m/>
    <m/>
    <m/>
    <m/>
    <m/>
    <s v="Management Janji"/>
    <s v="2026-08-14 15:00:00 | Tanggal pemasangan: 14/08/2026  Jam pemasangan : pagi / siang  Info Tambahan : Hubungi pelanggan dulu sebelum ke lokasi  terima kasih."/>
    <s v="FCC"/>
    <d v="2026-03-09T12:10:04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14 15:00:00 | Tanggal pemasangan: 14/08/2026  Jam pemasangan : pagi / siang  Info Tambahan : Hubungi pelanggan dulu sebelum ke lokasi  terima kasih."/>
    <n v="2026"/>
    <n v="9"/>
    <n v="3"/>
    <d v="2026-09-03T00:00:00"/>
    <n v="-0.29166666666424135"/>
    <x v="1"/>
    <x v="0"/>
  </r>
  <r>
    <n v="942"/>
    <n v="1002569521"/>
    <n v="3"/>
    <x v="5"/>
    <n v="4"/>
    <s v="SEMARANG"/>
    <s v="SALATIGA"/>
    <s v="SLI"/>
    <s v="REG"/>
    <s v="AO"/>
    <s v="NEW SALES"/>
    <s v="1P INET"/>
    <s v="Completed (PS)"/>
    <s v="RBS-Regional 3"/>
    <d v="2026-09-03T11:57:57"/>
    <d v="2026-09-04T14:13:21"/>
    <n v="69383035"/>
    <m/>
    <n v="142434111579"/>
    <s v="RUMAH ACHI"/>
    <s v="ODP-SLI-FB/119 FB/D10/119.01"/>
    <s v="WO063441033"/>
    <m/>
    <m/>
    <m/>
    <n v="110.49921657215999"/>
    <n v="-7.3221551691241098"/>
    <s v="|MN00238|MYIA-087617609328/POI/LASTI/081575047909/rumahkakakachi@gmail.com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12:10:04"/>
    <d v="2026-09-04T08:00:00"/>
    <m/>
    <s v="PS"/>
    <s v="X"/>
    <s v="NO ADDON"/>
    <n v="20260904"/>
    <s v="Completed"/>
    <s v="HSI Bisnis Basic Promo HUT RI PSB 70% - 50 Mbps"/>
    <s v="INDIBIZ"/>
    <m/>
    <m/>
    <d v="2026-09-04T08:00:00"/>
    <s v="2026-09-04 08:00:00 | M Janji :  04/09/2026 Jam Pasang : Pagi  Note : hubungi pelanggan jika ingin kelokasi "/>
    <n v="2026"/>
    <n v="9"/>
    <n v="4"/>
    <d v="2026-09-04T00:00:00"/>
    <n v="-0.33333333333575865"/>
    <x v="1"/>
    <x v="0"/>
  </r>
  <r>
    <n v="943"/>
    <n v="1002570637"/>
    <n v="3"/>
    <x v="6"/>
    <n v="5"/>
    <s v="SBY UTARA"/>
    <s v="MANYAR"/>
    <s v="MGO"/>
    <s v="REG"/>
    <s v="AO"/>
    <s v="NEW SALES"/>
    <s v="1P INET"/>
    <s v="Completed (PS)"/>
    <s v="RBS-Regional 3"/>
    <d v="2026-09-03T17:45:56"/>
    <d v="2026-09-04T13:56:45"/>
    <n v="69383488"/>
    <m/>
    <n v="152413167958"/>
    <s v="TOKO OLEH-OLEH BHEK PUTRA"/>
    <s v="ODP-DMO-FPL/51 FPL/D03/51.01"/>
    <s v="WO063488986"/>
    <m/>
    <m/>
    <m/>
    <n v="112.7397034"/>
    <n v="-7.2586805999999999"/>
    <s v="|MN02532|MYIA-069526300921/POI/Rafael Arief Soetedja /082122017778/soetedja5758@gmail.com"/>
    <s v="MYIB_ASSISTANT"/>
    <m/>
    <m/>
    <m/>
    <m/>
    <m/>
    <m/>
    <m/>
    <m/>
    <s v="Management Janji"/>
    <s v="2026-09-04 15:00:00 | Nama : bapa rafael No HP : 082122017778 No Alternatif : M Janji : 04/09/2026 Jam Pasang : Pagi NoteÃ‚Â :  Hubungi terlebih dahulu sebelum ke lokasi "/>
    <s v="FCC"/>
    <d v="2026-03-09T17:54:57"/>
    <d v="2026-09-04T15:00:00"/>
    <m/>
    <s v="PS"/>
    <s v="MERGOYOSO"/>
    <s v="NO ADDON"/>
    <n v="20260904"/>
    <s v="Completed"/>
    <s v="HSI Bisnis Promo HUT RI PSB 70% - 100 Mbps"/>
    <s v="INDIBIZ"/>
    <m/>
    <m/>
    <d v="2026-09-04T15:00:00"/>
    <s v="2026-09-04 15:00:00 | Nama : bapa rafael No HP : 082122017778 No Alternatif : M Janji : 04/09/2026 Jam Pasang : Pagi NoteÃ‚Â :  Hubungi terlebih dahulu sebelum ke lokasi "/>
    <n v="2026"/>
    <n v="9"/>
    <n v="4"/>
    <d v="2026-09-04T00:00:00"/>
    <n v="-0.625"/>
    <x v="1"/>
    <x v="8"/>
  </r>
  <r>
    <n v="944"/>
    <n v="1002569549"/>
    <n v="3"/>
    <x v="2"/>
    <n v="5"/>
    <s v="MALANG"/>
    <s v="KEPANJEN"/>
    <s v="GDI"/>
    <s v="REG"/>
    <s v="AO"/>
    <s v="NEW SALES"/>
    <s v="1P INET"/>
    <s v="Completed (PS)"/>
    <s v="RBS-Regional 3"/>
    <d v="2026-09-03T12:06:56"/>
    <d v="2026-09-04T17:00:58"/>
    <n v="69383043"/>
    <m/>
    <n v="152715213479"/>
    <s v="CV. MENARA TERANG DUNIA"/>
    <s v="ODP-GDI-FT/126 FT/D06/126.01"/>
    <s v="WO063442201"/>
    <m/>
    <m/>
    <m/>
    <n v="112.6372174"/>
    <n v="-8.1774351999999997"/>
    <s v="|MN00398|MYIA-049107388059/POI/Yosep Tuhu Prasetyo/081217149222/sinyo.gloria@gmail.com"/>
    <s v="MYIB_ASSISTANT"/>
    <m/>
    <m/>
    <m/>
    <m/>
    <m/>
    <m/>
    <m/>
    <m/>
    <s v="Management Janji"/>
    <s v="2026-09-04 13:00:00 | Nama PIC:  bp yosep  No HP: 081217149222 Alt: Tanggal: 4/9/2026 Jam Pasang: Siang Note: Hubungi sebelum ke lokasi, terimakasih. "/>
    <s v="FCC"/>
    <d v="2026-03-09T12:10:04"/>
    <d v="2026-09-04T13:00:00"/>
    <m/>
    <s v="PS"/>
    <s v="TUREN"/>
    <s v="NO ADDON"/>
    <n v="20260904"/>
    <s v="Completed"/>
    <s v="HSI Bisnis Promo HUT RI PSB 70% - 75 Mbps"/>
    <s v="INDIBIZ"/>
    <m/>
    <m/>
    <d v="2026-09-04T13:00:00"/>
    <s v="2026-09-04 13:00:00 | Nama PIC:  bp yosep  No HP: 081217149222 Alt: Tanggal: 4/9/2026 Jam Pasang: Siang Note: Hubungi sebelum ke lokasi, terimakasih. "/>
    <n v="2026"/>
    <n v="9"/>
    <n v="4"/>
    <d v="2026-09-04T00:00:00"/>
    <n v="-0.54166666666424135"/>
    <x v="1"/>
    <x v="28"/>
  </r>
  <r>
    <n v="945"/>
    <n v="1002569598"/>
    <n v="3"/>
    <x v="3"/>
    <n v="4"/>
    <s v="YOGYAKARTA"/>
    <s v="INNER - YOGYA JATENG SELATAN"/>
    <s v="KGD"/>
    <s v="REG"/>
    <s v="AO"/>
    <s v="NEW SALES"/>
    <s v="1P INET"/>
    <s v="Completed (PS)"/>
    <s v="RBS-Regional 3"/>
    <d v="2026-09-03T12:35:57"/>
    <d v="2026-09-05T13:39:47"/>
    <n v="69383090"/>
    <m/>
    <n v="143132123523"/>
    <s v="PT KOPI BINTANG INDONESIA"/>
    <s v="ODP-KGD-FBF/018"/>
    <s v="WO063445870"/>
    <m/>
    <m/>
    <m/>
    <n v="110.4014075"/>
    <n v="-7.8188123999999997"/>
    <s v="|MN02665|MYIA-011357089011/POI/Riski rian/085123580800/burianto@tomoro-coffee.com"/>
    <s v="MYIB_ASSISTANT"/>
    <m/>
    <m/>
    <m/>
    <m/>
    <m/>
    <m/>
    <m/>
    <m/>
    <s v="Management Janji"/>
    <s v="2026-09-08 08:00:00 | Tanggal pemasangan: 04/09/2026 Jam pemasangan : pagi / siang Info Tambahan : Hubungi pelanggan dulu sebelum ke lokasi terima kasih."/>
    <s v="FCC"/>
    <d v="2026-03-09T12:40:05"/>
    <d v="2026-09-08T08:00:00"/>
    <m/>
    <s v="PS"/>
    <s v="KOTAGEDE"/>
    <s v="NO ADDON"/>
    <n v="20260905"/>
    <s v="Completed"/>
    <s v="HSI Bisnis Promo HUT RI PSB 70% - 100 Mbps"/>
    <s v="INDIBIZ"/>
    <m/>
    <m/>
    <d v="2026-09-08T08:00:00"/>
    <s v="2026-09-08 08:00:00 | Tanggal pemasangan: 04/09/2026 Jam pemasangan : pagi / siang Info Tambahan : Hubungi pelanggan dulu sebelum ke lokasi terima kasih."/>
    <n v="2026"/>
    <n v="9"/>
    <n v="5"/>
    <d v="2026-09-05T00:00:00"/>
    <n v="-3.3333333333357587"/>
    <x v="1"/>
    <x v="0"/>
  </r>
  <r>
    <n v="946"/>
    <n v="1002570623"/>
    <n v="3"/>
    <x v="2"/>
    <n v="5"/>
    <s v="KEDIRI"/>
    <s v="NGANJUK"/>
    <s v="KTS"/>
    <s v="REG"/>
    <s v="AO"/>
    <s v="NEW SALES"/>
    <s v="1P INET"/>
    <s v="Completed (PS)"/>
    <s v="RBS-Regional 3"/>
    <d v="2026-09-03T17:36:56"/>
    <d v="2026-09-04T20:51:41"/>
    <n v="69383481"/>
    <m/>
    <n v="152615203391"/>
    <s v="ERABLUE A.YANI KERTASONO"/>
    <s v="ODP-KTS-FE/96 FE/D07/96.01"/>
    <s v="WO063488115"/>
    <m/>
    <m/>
    <m/>
    <n v="112.107219"/>
    <n v="-7.5929159999999998"/>
    <s v="|MN00843|MYIA-009988819064/POI/HASBIBINTARO SHIDDIQ/081249549394/nextperdanaone@gmail.com"/>
    <s v="MYIB_ASSISTANT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39:55"/>
    <d v="2026-09-04T15:00:00"/>
    <m/>
    <s v="PS"/>
    <s v="KERTOSONO"/>
    <s v="NO ADDON"/>
    <n v="20260904"/>
    <s v="Completed"/>
    <s v="HSI Bisnis PSB 70% - 50 Mbps"/>
    <s v="INDIBIZ"/>
    <m/>
    <m/>
    <d v="2026-09-04T15:00:00"/>
    <s v="2026-09-04 15:00:00 | Tanggal Pemasangan : 04 September 2026 Jam Pemasangan : 08:00 15:00 Info Tambahan : Hubungi pelanggan dulu sebelum ke lokasi terimakasih"/>
    <n v="2026"/>
    <n v="9"/>
    <n v="4"/>
    <d v="2026-09-04T00:00:00"/>
    <n v="-0.625"/>
    <x v="1"/>
    <x v="25"/>
  </r>
  <r>
    <n v="947"/>
    <n v="1002569900"/>
    <n v="3"/>
    <x v="3"/>
    <n v="4"/>
    <s v="MAGELANG"/>
    <s v="MAGELANG"/>
    <s v="MTY"/>
    <s v="REG"/>
    <s v="AO"/>
    <s v="NEW SALES"/>
    <s v="1P INET"/>
    <s v="Completed (PS)"/>
    <s v="RBS-Regional 3"/>
    <d v="2026-09-03T14:05:56"/>
    <d v="2026-09-05T00:07:48"/>
    <n v="69383207"/>
    <m/>
    <n v="146175114932"/>
    <s v="kantor desa tempak"/>
    <s v="ODP-MTY-FAM/019"/>
    <s v="WO063459747"/>
    <m/>
    <m/>
    <m/>
    <n v="110.255214787"/>
    <n v="-7.5097864972013504"/>
    <s v="|MN02816|MYIA-046959895097/POI/arif widodo/087851583178/pemdestempak123@gmail.com"/>
    <s v="MYIB_ASSISTANT"/>
    <m/>
    <m/>
    <m/>
    <m/>
    <m/>
    <m/>
    <m/>
    <m/>
    <s v="Management Janji"/>
    <s v="2026-09-04 13:00:00 | M Janji :  04/09/2026 Jam Pasang : Pagi  Note : hubungi pelanggan jika ingin kelokasi "/>
    <s v="FCC"/>
    <d v="2026-03-09T14:10:32"/>
    <d v="2026-09-04T13:00:00"/>
    <m/>
    <s v="PS"/>
    <s v="MERTOYUDAN"/>
    <s v="NO ADDON"/>
    <n v="20260905"/>
    <s v="Completed"/>
    <s v="HSI Bisnis Promo HUT RI PSB 70% - 150 Mbps"/>
    <s v="INDIBIZ"/>
    <m/>
    <m/>
    <d v="2026-09-04T13:00:00"/>
    <s v="2026-09-04 13:00:00 | M Janji :  04/09/2026 Jam Pasang : Pagi  Note : hubungi pelanggan jika ingin kelokasi "/>
    <n v="2026"/>
    <n v="9"/>
    <n v="5"/>
    <d v="2026-09-05T00:00:00"/>
    <n v="0.45833333333575865"/>
    <x v="1"/>
    <x v="0"/>
  </r>
  <r>
    <n v="948"/>
    <n v="1002568650"/>
    <n v="3"/>
    <x v="2"/>
    <n v="5"/>
    <s v="MALANG"/>
    <s v="KEPANJEN"/>
    <s v="KEP"/>
    <s v="REG"/>
    <s v="AO"/>
    <s v="NEW SALES"/>
    <s v="1P INET"/>
    <s v="Completed (PS)"/>
    <s v="RBS-Regional 3"/>
    <d v="2026-09-03T07:53:56"/>
    <d v="2026-09-03T12:36:51"/>
    <n v="69382687"/>
    <m/>
    <n v="152718219160"/>
    <s v="CORE INN JUWITA HOTEL"/>
    <s v="ODP-KEP-FB/75 FB/D05/75.01"/>
    <s v="WO063412583"/>
    <m/>
    <m/>
    <m/>
    <n v="112.5651574"/>
    <n v="-8.1250394999999997"/>
    <s v="|MN01864|MYIA-039810716236/POI/SOFIE MUTIA AFIFAH/082142162498/coreinnjuwitahotel@gmail.com"/>
    <s v="MYIB_ASSISTANT"/>
    <m/>
    <m/>
    <m/>
    <m/>
    <m/>
    <m/>
    <m/>
    <m/>
    <s v="Management Janji"/>
    <s v="2026-09-04 08:00:00 | Tanggal pemasangan : 04 SEPTEMBER JULI 2026 Jam pemasangan : pagi/siang Info Tambahan : Hubungi pelanggan dulu sebelum ke lokasi terima kasih"/>
    <s v="FCC"/>
    <d v="2026-03-09T07:54:56"/>
    <d v="2026-09-04T08:00:00"/>
    <m/>
    <s v="PS"/>
    <s v="KEPANJEN"/>
    <s v="OCA"/>
    <n v="20260903"/>
    <s v="Completed"/>
    <s v="HSI Bisnis Bundling OCA Breach Checker Promo H2 2026 PSB 70% - 150 Mbps"/>
    <s v="INDIBIZ"/>
    <m/>
    <m/>
    <d v="2026-09-04T08:00:00"/>
    <s v="2026-09-04 08:00:00 | Tanggal pemasangan : 04 SEPTEMBER JULI 2026 Jam pemasangan : pagi/siang Info Tambahan : Hubungi pelanggan dulu sebelum ke lokasi terima kasih"/>
    <n v="2026"/>
    <n v="9"/>
    <n v="3"/>
    <d v="2026-09-03T00:00:00"/>
    <n v="-1.3333333333357587"/>
    <x v="1"/>
    <x v="28"/>
  </r>
  <r>
    <n v="949"/>
    <n v="1002569889"/>
    <n v="3"/>
    <x v="7"/>
    <n v="5"/>
    <s v="KUPANG"/>
    <s v="WAINGAPU"/>
    <s v="WGP"/>
    <s v="REG"/>
    <s v="AO"/>
    <s v="NEW SALES"/>
    <s v="1P INET"/>
    <s v="Completed (PS)"/>
    <s v="RBS-Regional 3"/>
    <d v="2026-09-03T14:02:56"/>
    <d v="2026-09-07T14:48:03"/>
    <n v="69383206"/>
    <m/>
    <n v="172517222631"/>
    <s v="BENGKEL PELOPOR"/>
    <s v="ODP-WGP-FG/10 FG/D03/10.01"/>
    <s v="WO063459362"/>
    <m/>
    <m/>
    <m/>
    <n v="120.2421071"/>
    <n v="-9.6706801000000002"/>
    <s v="|MN00122|MYIA-070909377444/POI/Hendra Ardy Temaluru /085939568758/hendratemaluru02@gmail.com"/>
    <s v="MYIB_ASSISTANT"/>
    <m/>
    <m/>
    <m/>
    <m/>
    <m/>
    <m/>
    <m/>
    <m/>
    <s v="Management Janji"/>
    <s v="2026-09-05 15:00:00 | Jam pemasangan : 12.00 Info Tambahan : Hubungi pelanggan dulu sebelum ke lokasi terimakasih  "/>
    <s v="FCC"/>
    <d v="2026-03-09T14:10:32"/>
    <d v="2026-09-05T15:00:00"/>
    <m/>
    <s v="PS"/>
    <s v="X"/>
    <s v="NO ADDON"/>
    <n v="20260907"/>
    <s v="Completed"/>
    <s v="HSI Bisnis Promo HUT RI PSB 70% - 50 Mbps"/>
    <s v="INDIBIZ"/>
    <m/>
    <m/>
    <d v="2026-09-05T15:00:00"/>
    <s v="2026-09-05 15:00:00 | Jam pemasangan : 12.00 Info Tambahan : Hubungi pelanggan dulu sebelum ke lokasi terimakasih  "/>
    <n v="2026"/>
    <n v="9"/>
    <n v="7"/>
    <d v="2026-09-07T00:00:00"/>
    <n v="1.375"/>
    <x v="2"/>
    <x v="35"/>
  </r>
  <r>
    <n v="950"/>
    <n v="1002569880"/>
    <n v="3"/>
    <x v="2"/>
    <n v="5"/>
    <s v="MADIUN"/>
    <s v="BOJONEGORO"/>
    <s v="PAD"/>
    <s v="REG"/>
    <s v="AO"/>
    <s v="NEW SALES"/>
    <s v="1P INET"/>
    <s v="Completed (PS)"/>
    <s v="RBS-Regional 3"/>
    <d v="2026-09-03T13:59:57"/>
    <d v="2026-09-04T20:13:07"/>
    <n v="69383201"/>
    <m/>
    <n v="152644206588"/>
    <s v="Toko Zarima"/>
    <s v="ODP-PAZ-FD/57 FD/D05/57.01"/>
    <s v="WO063459002"/>
    <m/>
    <m/>
    <m/>
    <n v="111.53917949999899"/>
    <n v="-7.2577580999999904"/>
    <s v="|MC20010|MYIA-099656359395/POI/Mohammad Romadhon/0881036575610/d99230167@gmail.com"/>
    <s v="MYIB_ASSISTANT"/>
    <m/>
    <m/>
    <m/>
    <m/>
    <m/>
    <m/>
    <m/>
    <m/>
    <s v="Management Janji"/>
    <s v="2026-09-04 11:00:00 | Tanggal Pemasangan : 04 September 2026 Jam Pemasangan : 08:00 15:00 Info Tambahan : Hubungi pelanggan dulu sebelum ke lokasi terimakasih"/>
    <s v="FCC"/>
    <d v="2026-03-09T14:10:32"/>
    <d v="2026-09-04T11:00:00"/>
    <m/>
    <s v="PS"/>
    <s v="PADANGAN"/>
    <s v="NO ADDON"/>
    <n v="20260904"/>
    <s v="Completed"/>
    <s v="HSI Bisnis Promo HUT RI PSB 70% - 100 Mbps"/>
    <s v="INDIBIZ"/>
    <m/>
    <m/>
    <d v="2026-09-04T11:00:00"/>
    <s v="2026-09-04 11:00:00 | Tanggal Pemasangan : 04 September 2026 Jam Pemasangan : 08:00 15:00 Info Tambahan : Hubungi pelanggan dulu sebelum ke lokasi terimakasih"/>
    <n v="2026"/>
    <n v="9"/>
    <n v="4"/>
    <d v="2026-09-04T00:00:00"/>
    <n v="-0.45833333333575865"/>
    <x v="1"/>
    <x v="11"/>
  </r>
  <r>
    <n v="951"/>
    <n v="1002569871"/>
    <n v="3"/>
    <x v="2"/>
    <n v="5"/>
    <s v="MADIUN"/>
    <s v="NGAWI"/>
    <s v="NWI"/>
    <s v="REG"/>
    <s v="AO"/>
    <s v="NEW SALES"/>
    <s v="1P INET"/>
    <s v="Completed (PS)"/>
    <s v="RBS-Regional 3"/>
    <d v="2026-09-03T13:56:56"/>
    <d v="2026-09-04T11:45:12"/>
    <n v="69383184"/>
    <m/>
    <n v="152605224199"/>
    <s v="TOKO RENNY"/>
    <s v="ODP-NWI-FK/09"/>
    <s v="WO063458606"/>
    <m/>
    <m/>
    <m/>
    <n v="111.50867703030499"/>
    <n v="-7.3290882892401896"/>
    <s v="|MN00265|MYIA-023961566656/POI/PANGESTUTI RENNY D/085177126011/tutirenny5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4:10:32"/>
    <d v="2026-09-04T13:00:00"/>
    <m/>
    <s v="PS"/>
    <s v="X"/>
    <s v="OCA"/>
    <n v="20260904"/>
    <s v="Completed"/>
    <s v="HSI Bisnis Bundling OCA Breach Checker Promo 2026 PSB 70% - 200 Mbps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4"/>
    <d v="2026-09-04T00:00:00"/>
    <n v="-0.54166666666424135"/>
    <x v="1"/>
    <x v="16"/>
  </r>
  <r>
    <n v="952"/>
    <n v="1002569588"/>
    <n v="3"/>
    <x v="7"/>
    <n v="5"/>
    <s v="KUPANG"/>
    <s v="KUPANG"/>
    <s v="KPN"/>
    <s v="REG"/>
    <s v="AO"/>
    <s v="NEW SALES"/>
    <s v="1P INET"/>
    <s v="Completed (PS)"/>
    <s v="RBS-Regional 3"/>
    <d v="2026-09-03T12:29:56"/>
    <d v="2026-09-07T16:12:03"/>
    <n v="69383078"/>
    <m/>
    <n v="172502311716"/>
    <s v="Ruang Tata Usaha SDN Oesapa Kecil 2"/>
    <s v="ODP-KPN-FQE/29 FQE/D02/29.01"/>
    <s v="WO063445230"/>
    <m/>
    <m/>
    <m/>
    <n v="123.63090579999999"/>
    <n v="-10.151863000000001"/>
    <s v="|MN00365|MYIA-079647418176/POI/Naomi Oktoviani Tuulima/08113833495/adenovy64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2:40:05"/>
    <d v="2026-09-04T13:00:00"/>
    <m/>
    <s v="PS"/>
    <s v="KUPANG"/>
    <s v="NO ADDON"/>
    <n v="20260907"/>
    <s v="Completed"/>
    <s v="HSI Bisnis Basic Promo HUT RI PSB 70% - 50 Mbps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7"/>
    <d v="2026-09-07T00:00:00"/>
    <n v="2.4583333333357587"/>
    <x v="2"/>
    <x v="29"/>
  </r>
  <r>
    <n v="953"/>
    <n v="1002569811"/>
    <n v="3"/>
    <x v="3"/>
    <n v="4"/>
    <s v="YOGYAKARTA"/>
    <s v="INNER - YOGYA JATENG SELATAN"/>
    <s v="KBU"/>
    <s v="REG"/>
    <s v="AO"/>
    <s v="NEW SALES"/>
    <m/>
    <s v="Completed (PS)"/>
    <s v="RBS-Regional 2"/>
    <d v="2026-09-03T13:43:20"/>
    <d v="2026-09-03T15:35:24"/>
    <n v="69381235"/>
    <n v="2745059207"/>
    <n v="146113146908"/>
    <s v="Kaguma Coffe"/>
    <s v="ODP-KBU-FEH/07"/>
    <s v="WO063457613"/>
    <m/>
    <m/>
    <m/>
    <n v="110.390365614787"/>
    <n v="-7.7760586641504101"/>
    <s v="|MN00915|/Febri ambar wati/08137840545/Kagumacoffee@gmail.com"/>
    <s v="B2B Partner Management (PM)"/>
    <m/>
    <m/>
    <m/>
    <m/>
    <m/>
    <m/>
    <m/>
    <m/>
    <s v="Management Janji"/>
    <s v="2026-09-03 10:00:00|Nama PIC:  BU FEBRI   No HP: 08137840545  Alt:  Tanggal: 3/9/2026  Jam Pasang: 10.00  Note: Hubungi sebelum ke lokasi, terimakasih. |40931149|MYDITA"/>
    <s v="FCC"/>
    <d v="2026-03-09T13:55:00"/>
    <m/>
    <m/>
    <s v="PS"/>
    <s v="X"/>
    <s v="NO ADDON"/>
    <n v="202609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7:00:00"/>
    <s v="2026-09-03 10:00:00|Nama PIC:  BU FEBRI   No HP: 08137840545  Alt:  Tanggal: 3/9/2026  Jam Pasang: 10.00  Note: Hubungi sebelum ke lokasi, terimakasih. |40931149|MYDITA"/>
    <n v="2026"/>
    <n v="9"/>
    <n v="3"/>
    <d v="2026-09-03T00:00:00"/>
    <n v="-0.29166666666424135"/>
    <x v="1"/>
    <x v="0"/>
  </r>
  <r>
    <n v="954"/>
    <n v="1002569820"/>
    <n v="3"/>
    <x v="5"/>
    <n v="4"/>
    <s v="SEMARANG"/>
    <s v="KENDAL"/>
    <s v="SKR"/>
    <s v="REG"/>
    <s v="AO"/>
    <s v="NEW SALES"/>
    <m/>
    <s v="Completed (PS)"/>
    <s v="RBS-Regional 3"/>
    <d v="2026-09-03T13:47:33"/>
    <d v="2026-09-04T15:16:45"/>
    <n v="69383173"/>
    <n v="2946101009"/>
    <n v="141409102967"/>
    <s v="PT BPR KUSUMA SUMBING SUKOREJO"/>
    <s v="ODP-SKR-FA/174"/>
    <s v="WO063481127"/>
    <m/>
    <m/>
    <m/>
    <n v="110.0465123"/>
    <n v="-7.0878718000000003"/>
    <s v="|MC80122|/ PT BPR KUSUMA SUMBING SUKOREJO/ 083123408274/ksbpusat.tsi@gmail.com/2S HSI BISNIS 1:1 PROMO 50Mbps / NISA AULIA SUNDARI / HGN"/>
    <s v="Sales Profesional"/>
    <m/>
    <m/>
    <m/>
    <m/>
    <m/>
    <m/>
    <m/>
    <m/>
    <s v="Management Janji"/>
    <s v="2026-09-04 13:00:00|Jam pemasangan : 12.00 Info Tambahan : Hubungi pelanggan dulu sebelum ke lokasi terimakasih  |40951377|MYDITA"/>
    <s v="FCC"/>
    <d v="2026-03-09T13:55:00"/>
    <d v="2026-09-04T13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Jam pemasangan : 12.00 Info Tambahan : Hubungi pelanggan dulu sebelum ke lokasi terimakasih  |40951377|MYDITA"/>
    <n v="2026"/>
    <n v="9"/>
    <n v="4"/>
    <d v="2026-09-04T00:00:00"/>
    <n v="-0.54166666666424135"/>
    <x v="1"/>
    <x v="0"/>
  </r>
  <r>
    <n v="955"/>
    <n v="1002569842"/>
    <n v="3"/>
    <x v="1"/>
    <n v="5"/>
    <s v="SIDOARJO"/>
    <s v="MOJOKERTO"/>
    <s v="MRT"/>
    <s v="REG"/>
    <s v="AO"/>
    <s v="NEW SALES"/>
    <m/>
    <s v="Completed (PS)"/>
    <s v="RBS-Regional 3"/>
    <d v="2026-09-03T13:51:31"/>
    <d v="2026-09-04T20:26:16"/>
    <n v="69383177"/>
    <m/>
    <n v="152312243363"/>
    <s v="PT ADITALENTA HANDALUSAHA TUJUH"/>
    <s v="ODP-MRT-FL/12"/>
    <s v="WO063475112"/>
    <m/>
    <m/>
    <m/>
    <n v="112.4590355"/>
    <n v="-7.4992048999999996"/>
    <s v="|MC30223|/ANDIK SULAIMAN/81235284788/saa.itnetwork@gmail.com"/>
    <s v="Sales Force DBS"/>
    <m/>
    <m/>
    <m/>
    <m/>
    <m/>
    <m/>
    <m/>
    <m/>
    <s v="Management Janji"/>
    <s v="2026-09-04 15:00:00|Nama : bapa andi No HP : 081235284788 No Alternatif : M Janji : 04/09/2026 Jam Pasang : Pagi NoteÃ‚Â :  Hubungi terlebih dahulu sebelum ke lokasi |40951377|MYDITA"/>
    <s v="FCC"/>
    <d v="2026-03-09T13:55:00"/>
    <d v="2026-09-04T15:00:00"/>
    <m/>
    <s v="PS"/>
    <s v="MOJOKERTO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15:00:00"/>
    <s v="2026-09-04 15:00:00|Nama : bapa andi No HP : 081235284788 No Alternatif : M Janji : 04/09/2026 Jam Pasang : Pagi NoteÃ‚Â :  Hubungi terlebih dahulu sebelum ke lokasi |40951377|MYDITA"/>
    <n v="2026"/>
    <n v="9"/>
    <n v="4"/>
    <d v="2026-09-04T00:00:00"/>
    <n v="-0.625"/>
    <x v="1"/>
    <x v="3"/>
  </r>
  <r>
    <n v="956"/>
    <n v="1002570394"/>
    <n v="3"/>
    <x v="2"/>
    <n v="5"/>
    <s v="MADIUN"/>
    <s v="NGAWI"/>
    <s v="JGO"/>
    <s v="REG"/>
    <s v="AO"/>
    <s v="NEW SALES"/>
    <m/>
    <s v="Completed (PS)"/>
    <s v="RBS-Regional 3"/>
    <d v="2026-09-03T16:12:48"/>
    <d v="2026-09-03T23:04:02"/>
    <n v="69374507"/>
    <m/>
    <n v="152635205092"/>
    <s v="PT. MULYA ANDALAN FOOD"/>
    <s v="ODP-JGO-FB/101"/>
    <s v="WO063479898"/>
    <m/>
    <m/>
    <m/>
    <n v="111.29630706816501"/>
    <n v="-7.5671988500294898"/>
    <s v="MD|MYIB-042036839316|SYSTEM|PT MULYA ANDALAN FOOD|08895117052"/>
    <s v="MYDIGIBIZPARTNER"/>
    <m/>
    <m/>
    <m/>
    <m/>
    <m/>
    <m/>
    <m/>
    <m/>
    <s v="Management Janji"/>
    <s v="2026-09-04 08:00:00|Tanggal Pemasangan : 04 September 2026  Jam Pemasangan : 08:00 15:00  Info Tambahan : Hubungi pelanggan dulu sebelum ke lokasi terimakasih|40010577|MYDITA"/>
    <s v="FCC"/>
    <d v="2026-03-09T16:25:22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m/>
    <d v="2026-09-03T07:00:00"/>
    <s v="2026-09-04 08:00:00|Tanggal Pemasangan : 04 September 2026  Jam Pemasangan : 08:00 15:00  Info Tambahan : Hubungi pelanggan dulu sebelum ke lokasi terimakasih|40010577|MYDITA"/>
    <n v="2026"/>
    <n v="9"/>
    <n v="3"/>
    <d v="2026-09-03T00:00:00"/>
    <n v="-0.29166666666424135"/>
    <x v="1"/>
    <x v="16"/>
  </r>
  <r>
    <n v="957"/>
    <n v="1002569855"/>
    <n v="3"/>
    <x v="2"/>
    <n v="5"/>
    <s v="MALANG"/>
    <s v="KEPANJEN"/>
    <s v="KLJ"/>
    <s v="REG"/>
    <s v="AO"/>
    <s v="NEW SALES"/>
    <s v="1P INET"/>
    <s v="Completed (PS)"/>
    <s v="RBS-Regional 3"/>
    <d v="2026-09-03T13:53:56"/>
    <d v="2026-09-05T15:45:12"/>
    <n v="69383180"/>
    <m/>
    <n v="152703903726"/>
    <s v="KOS UTOMO"/>
    <s v="ODP-KLJ-FCA/60 FCA/D06/60.01"/>
    <s v="WO063458084"/>
    <m/>
    <m/>
    <m/>
    <n v="112.61056600000001"/>
    <n v="-7.9567730000000001"/>
    <s v="|MA60103|MYIA-084556453790/POI/Judha/08123231962/jhatiutomo@gmail.com"/>
    <s v="MYIB_ASSISTANT"/>
    <m/>
    <m/>
    <m/>
    <m/>
    <m/>
    <m/>
    <m/>
    <m/>
    <s v="Management Janji"/>
    <s v="2026-09-05 08:00:00 | Nama : Bapa utomo No HP : 08123231962 No Alternatif : M Janji : 05/09/2026 Jam Pasang : Pagi NoteÃ‚Â :  Hubungi terlebih dahulu sebelum ke lokasi "/>
    <s v="FCC"/>
    <d v="2026-03-09T13:55:00"/>
    <d v="2026-09-05T08:00:00"/>
    <m/>
    <s v="PS"/>
    <s v="KLOJEN"/>
    <s v="NO ADDON"/>
    <n v="20260905"/>
    <s v="Completed"/>
    <s v="HSI Bisnis Promo HUT RI PSB 70% - 100 Mbps"/>
    <s v="INDIBIZ"/>
    <m/>
    <m/>
    <d v="2026-09-05T08:00:00"/>
    <s v="2026-09-05 08:00:00 | Nama : Bapa utomo No HP : 08123231962 No Alternatif : M Janji : 05/09/2026 Jam Pasang : Pagi NoteÃ‚Â :  Hubungi terlebih dahulu sebelum ke lokasi "/>
    <n v="2026"/>
    <n v="9"/>
    <n v="5"/>
    <d v="2026-09-05T00:00:00"/>
    <n v="-0.33333333333575865"/>
    <x v="1"/>
    <x v="28"/>
  </r>
  <r>
    <n v="958"/>
    <n v="1002569790"/>
    <n v="3"/>
    <x v="6"/>
    <n v="5"/>
    <s v="SBY SELATAN"/>
    <s v="KETINTANG"/>
    <s v="TPO"/>
    <s v="REG"/>
    <s v="AO"/>
    <s v="NEW SALES"/>
    <m/>
    <s v="Completed (PS)"/>
    <s v="RBS-Regional 3"/>
    <d v="2026-09-03T13:42:12"/>
    <d v="2026-09-07T15:12:29"/>
    <n v="69383167"/>
    <m/>
    <n v="152305231138"/>
    <s v="SEWA BAJU ADAT"/>
    <s v="ODP-TPO-FGZ/11"/>
    <s v="WO063510446"/>
    <m/>
    <m/>
    <m/>
    <n v="112.77570830000001"/>
    <n v="-7.3422147000000004"/>
    <s v="|MC70131|/LOLA-SEWA BAJU ADAT/082231189232-085843741374/Lolaythaolla@gmail.com/HSI Bisnis (1:1) 50 Mbps (Rp 439.000) PSB Rp 150.000/-7.342204,112.775643/JL Rambutan IV Blok E No.580 Wadungasri, Waru Sidoarjo"/>
    <s v="Sales Force DBS"/>
    <m/>
    <m/>
    <m/>
    <m/>
    <m/>
    <m/>
    <m/>
    <m/>
    <s v="Management Janji"/>
    <s v="2026-09-07 15:00:00|Nama : BU LOLAYTHA MONDELLIANA LATUQHA R No Hp : 082231189232 No Alt : 085843741374 Tgl Pemasangan : 05 September 2026 Interval : PAGI  Note : Hubungi pelanggan terlebih dahulu|40971402|MYDITA"/>
    <s v="FCC"/>
    <d v="2026-03-09T13:55:00"/>
    <d v="2026-09-07T15:00:00"/>
    <m/>
    <s v="PS"/>
    <s v="TROPODO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5:00:00"/>
    <s v="2026-09-07 15:00:00|Nama : BU LOLAYTHA MONDELLIANA LATUQHA R No Hp : 082231189232 No Alt : 085843741374 Tgl Pemasangan : 05 September 2026 Interval : PAGI  Note : Hubungi pelanggan terlebih dahulu|40971402|MYDITA"/>
    <n v="2026"/>
    <n v="9"/>
    <n v="7"/>
    <d v="2026-09-07T00:00:00"/>
    <n v="-0.625"/>
    <x v="1"/>
    <x v="8"/>
  </r>
  <r>
    <n v="959"/>
    <n v="1002569800"/>
    <n v="3"/>
    <x v="3"/>
    <n v="4"/>
    <s v="MAGELANG"/>
    <s v="WONOSOBO"/>
    <s v="WOS"/>
    <s v="REG"/>
    <s v="AO"/>
    <s v="NEW SALES"/>
    <m/>
    <s v="Completed (PS)"/>
    <s v="RBS-Regional 3"/>
    <d v="2026-09-03T13:41:03"/>
    <d v="2026-09-04T14:25:39"/>
    <n v="69383172"/>
    <n v="2866160033"/>
    <n v="141373127378"/>
    <s v="PT BPR KUSUMA SUMBING WONOSOBO"/>
    <s v="ODP-WOS-FAF/103"/>
    <s v="WO063465419"/>
    <m/>
    <m/>
    <m/>
    <n v="109.9100456"/>
    <n v="-7.3606774000000001"/>
    <s v="|MC80122|/ PT BPR KUSUMA SUMBING WONOSOBO/ 083123408274/ksbpusat.tsi@gmail.com/2S HSI BISNIS 1:1 PROMO 50Mbps / NISA AULIA SUNDARI / HGN"/>
    <s v="Account Manager"/>
    <m/>
    <m/>
    <m/>
    <m/>
    <m/>
    <m/>
    <m/>
    <m/>
    <s v="Management Janji"/>
    <s v="2026-09-04 13:00:00|M Janji :  04/09/2026 Jam Pasang : Pagi  Note : hubungi pelanggan jika ingin kelokasi |40900827|MYDITA"/>
    <s v="FCC"/>
    <d v="2026-03-09T13:55:00"/>
    <d v="2026-09-04T13:00:00"/>
    <m/>
    <s v="PS"/>
    <s v="X"/>
    <s v="NO ADDON"/>
    <n v="202609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4T13:00:00"/>
    <s v="2026-09-04 13:00:00|M Janji :  04/09/2026 Jam Pasang : Pagi  Note : hubungi pelanggan jika ingin kelokasi |40900827|MYDITA"/>
    <n v="2026"/>
    <n v="9"/>
    <n v="4"/>
    <d v="2026-09-04T00:00:00"/>
    <n v="-0.54166666666424135"/>
    <x v="1"/>
    <x v="0"/>
  </r>
  <r>
    <n v="960"/>
    <n v="1002569812"/>
    <n v="3"/>
    <x v="5"/>
    <n v="4"/>
    <s v="SEMARANG"/>
    <s v="UNGARAN"/>
    <s v="BWE"/>
    <s v="REG"/>
    <s v="AO"/>
    <s v="NEW SALES"/>
    <s v="1P INET"/>
    <s v="Completed (PS)"/>
    <s v="RBS-Regional 3"/>
    <d v="2026-09-03T13:42:56"/>
    <d v="2026-09-04T12:38:54"/>
    <n v="69383195"/>
    <m/>
    <n v="141459109258"/>
    <s v="DIANA CELL"/>
    <s v="ODP-BWE-FA/115 FA/D03/115.01"/>
    <s v="WO063456856"/>
    <m/>
    <m/>
    <m/>
    <n v="110.45977000000001"/>
    <n v="-7.2409720000000002"/>
    <s v="|MC50147|MYIA-059579214641/POI/SUUDI/081229766144/amirhernanda@gmail.com"/>
    <s v="MYIB_ASSISTANT"/>
    <m/>
    <m/>
    <m/>
    <m/>
    <m/>
    <m/>
    <m/>
    <m/>
    <s v="Management Janji"/>
    <s v="2026-09-04 13:00:00 | Nama PIC : bapak suudi No HP : 081229766144 Alt :  M Janji : (JUMAT/4/SEPTEMBER/2026) jam Pasang : 09:00 Note : hubungi pelanggan jika ingin kelokasi"/>
    <s v="FCC"/>
    <d v="2026-03-09T13:55:00"/>
    <d v="2026-09-04T13:00:00"/>
    <m/>
    <s v="PS"/>
    <s v="AMBARAWA"/>
    <s v="NO ADDON"/>
    <n v="20260904"/>
    <s v="Completed"/>
    <s v="HSI Bisnis Khusus Winback PSB 70% - 150 Mbps"/>
    <s v="INDIBIZ"/>
    <m/>
    <m/>
    <d v="2026-09-04T13:00:00"/>
    <s v="2026-09-04 13:00:00 | Nama PIC : bapak suudi No HP : 081229766144 Alt :  M Janji : (JUMAT/4/SEPTEMBER/2026) jam Pasang : 09:00 Note : hubungi pelanggan jika ingin kelokasi"/>
    <n v="2026"/>
    <n v="9"/>
    <n v="4"/>
    <d v="2026-09-04T00:00:00"/>
    <n v="-0.54166666666424135"/>
    <x v="1"/>
    <x v="0"/>
  </r>
  <r>
    <n v="961"/>
    <n v="1002570445"/>
    <n v="3"/>
    <x v="0"/>
    <n v="4"/>
    <s v="KUDUS"/>
    <s v="PURWODADI"/>
    <s v="PWB"/>
    <s v="REG"/>
    <s v="AO"/>
    <s v="NEW SALES"/>
    <s v="1P INET"/>
    <s v="Completed (PS)"/>
    <s v="RBS-Regional 3"/>
    <d v="2026-09-03T16:22:03"/>
    <d v="2026-09-04T16:22:14"/>
    <n v="69383395"/>
    <m/>
    <n v="141568113965"/>
    <s v="RAIT Al Firdaus Purwodadi"/>
    <s v="ODP-PWB-FH/049 FH/D01/049.01"/>
    <s v="WO063480423"/>
    <m/>
    <m/>
    <m/>
    <n v="110.9117708"/>
    <n v="-7.0909963999999999"/>
    <s v="|MN01314|MYIA-043379323720/POI/TRI MULYANINGSIH/081326050618/raitalfirdauspurwodadi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6:25:22"/>
    <d v="2026-09-04T13:00:00"/>
    <m/>
    <s v="PS"/>
    <s v="X"/>
    <s v="NO ADDON"/>
    <n v="20260904"/>
    <s v="Completed"/>
    <s v="HSI Bisnis Basic Promo HUT RI PSB 70% - 100 Mbps Dual Band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4"/>
    <d v="2026-09-04T00:00:00"/>
    <n v="-0.54166666666424135"/>
    <x v="1"/>
    <x v="0"/>
  </r>
  <r>
    <n v="962"/>
    <n v="1002569793"/>
    <n v="3"/>
    <x v="1"/>
    <n v="5"/>
    <s v="SIDOARJO"/>
    <s v="MOJOKERTO"/>
    <s v="MJS"/>
    <s v="REG"/>
    <s v="AO"/>
    <s v="NEW SALES"/>
    <m/>
    <s v="Completed (PS)"/>
    <s v="RBS-Regional 3"/>
    <d v="2026-09-03T13:42:18"/>
    <d v="2026-09-03T18:15:09"/>
    <n v="69383191"/>
    <m/>
    <n v="152330220812"/>
    <s v="PT ADITALENTA KUKUH SEDASA"/>
    <s v="ODP-MJS-FU/38"/>
    <s v="WO063473279"/>
    <m/>
    <m/>
    <m/>
    <n v="112.5263765"/>
    <n v="-7.5227998999999999"/>
    <s v="|MC30223|/ANDIK SULAIMAN/81235284788/saa.itnetwork@gmail.com"/>
    <s v="Sales Force DBS"/>
    <m/>
    <m/>
    <m/>
    <m/>
    <m/>
    <m/>
    <m/>
    <m/>
    <s v="Management Janji"/>
    <s v="2026-09-04 15:00:00|Nama : bapa andik No HP : 081235284788 No Alternatif : M Janji : 04/09/2026 Jam Pasang : Pagi NoteÃ‚Â :  Hubungi terlebih dahulu sebelum ke lokasi |40951377|MYDITA"/>
    <s v="FCC"/>
    <d v="2026-03-09T13:55:00"/>
    <d v="2026-09-04T15:00:00"/>
    <m/>
    <s v="PS"/>
    <s v="MOJOKERTO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Nama : bapa andik No HP : 081235284788 No Alternatif : M Janji : 04/09/2026 Jam Pasang : Pagi NoteÃ‚Â :  Hubungi terlebih dahulu sebelum ke lokasi |40951377|MYDITA"/>
    <n v="2026"/>
    <n v="9"/>
    <n v="3"/>
    <d v="2026-09-03T00:00:00"/>
    <n v="-1.625"/>
    <x v="1"/>
    <x v="3"/>
  </r>
  <r>
    <n v="963"/>
    <n v="1002569164"/>
    <n v="3"/>
    <x v="2"/>
    <n v="5"/>
    <s v="MADIUN"/>
    <s v="MADIUN"/>
    <s v="CRB"/>
    <s v="REG"/>
    <s v="AO"/>
    <s v="NEW SALES"/>
    <s v="1P INET"/>
    <s v="Completed (PS)"/>
    <s v="RBS-Regional 3"/>
    <d v="2026-09-03T10:27:56"/>
    <d v="2026-09-05T08:08:18"/>
    <n v="69382904"/>
    <s v="-"/>
    <n v="-152632207018"/>
    <s v="RUANG PENGOLAHAN MAKANAN SMK PGRI 1 MEJAYAN"/>
    <s v="ODP-CRB-F12/01 FCL/F12/01.01"/>
    <s v="WO063428955"/>
    <m/>
    <m/>
    <m/>
    <n v="111.667725098342"/>
    <n v="-7.5458439174376402"/>
    <s v="|MN00264|MYIA-094913921481/POI/hudha ahsani hadam/08508224733/smkpgri_mejayan@yahoo.com"/>
    <s v="MYIB_ASSISTANT"/>
    <m/>
    <m/>
    <m/>
    <m/>
    <m/>
    <m/>
    <m/>
    <m/>
    <s v="Management Janji"/>
    <s v="2026-09-04 13:00:00 | Tanggal pemasangan : 04/09/2026 Jam pemasangan : pagi Info Tambahan : Hubungi pelanggan dulu sebelum ke lokasi terima kasih."/>
    <s v="FCC"/>
    <d v="2026-03-09T10:39:56"/>
    <d v="2026-09-04T13:00:00"/>
    <m/>
    <s v="PS"/>
    <s v="CARUBAN"/>
    <s v="NO ADDON"/>
    <n v="20260905"/>
    <s v="Completed"/>
    <s v="HSI Bisnis Basic Promo HUT RI PSB 70% - 50 Mbps"/>
    <s v="INDIBIZ"/>
    <m/>
    <m/>
    <d v="2026-09-04T13:00:00"/>
    <s v="2026-09-04 13:00:00 | Tanggal pemasangan : 04/09/2026 Jam pemasangan : pagi Info Tambahan : Hubungi pelanggan dulu sebelum ke lokasi terima kasih."/>
    <n v="2026"/>
    <n v="9"/>
    <n v="5"/>
    <d v="2026-09-05T00:00:00"/>
    <n v="0.45833333333575865"/>
    <x v="1"/>
    <x v="16"/>
  </r>
  <r>
    <n v="964"/>
    <n v="1002570449"/>
    <n v="3"/>
    <x v="7"/>
    <n v="5"/>
    <s v="MATARAM"/>
    <s v="LOMBOK TIMUR UTARA"/>
    <s v="MBG"/>
    <s v="REG"/>
    <s v="AO"/>
    <s v="NEW SALES"/>
    <s v="1P INET"/>
    <s v="Completed (PS)"/>
    <s v="RBS-Regional 3"/>
    <d v="2026-09-03T16:23:56"/>
    <d v="2026-09-05T09:03:54"/>
    <n v="69383381"/>
    <m/>
    <n v="172620205008"/>
    <s v="warung sembako baiq"/>
    <s v="ODP-MBG-FAC/28 FAC/D04/28.01"/>
    <s v="WO063480678"/>
    <m/>
    <m/>
    <m/>
    <n v="116.411438"/>
    <n v="-8.6403770000000009"/>
    <s v="|MN00915|MYIA-075892105986/POI/BAIQ ENDANG/087864436009/endangkoesdi83@gmail.com"/>
    <s v="MYIB_ASSISTANT"/>
    <m/>
    <m/>
    <m/>
    <m/>
    <m/>
    <m/>
    <m/>
    <m/>
    <s v="Management Janji"/>
    <s v="2026-09-04 15:00:00 | Tanggal pemasangan : 04/09/2026 Jam pemasangan : 16.00 Info Tambahan : Hubungi pelanggan dulu sebelum ke lokasi terima kasih."/>
    <s v="FCC"/>
    <d v="2026-03-09T16:25:22"/>
    <d v="2026-09-04T15:00:00"/>
    <m/>
    <s v="PS"/>
    <s v="LOMBOK TIMUR"/>
    <s v="NO ADDON"/>
    <n v="20260905"/>
    <s v="Completed"/>
    <s v="HSI Bisnis Promo HUT RI PSB 70% - 50 Mbps"/>
    <s v="INDIBIZ"/>
    <m/>
    <m/>
    <d v="2026-09-04T15:00:00"/>
    <s v="2026-09-04 15:00:00 | Tanggal pemasangan : 04/09/2026 Jam pemasangan : 16.00 Info Tambahan : Hubungi pelanggan dulu sebelum ke lokasi terima kasih."/>
    <n v="2026"/>
    <n v="9"/>
    <n v="5"/>
    <d v="2026-09-05T00:00:00"/>
    <n v="0.375"/>
    <x v="1"/>
    <x v="20"/>
  </r>
  <r>
    <n v="965"/>
    <n v="1002570693"/>
    <n v="3"/>
    <x v="1"/>
    <n v="5"/>
    <s v="JEMBER"/>
    <s v="BONDOWOSO"/>
    <s v="BOW"/>
    <s v="REG"/>
    <s v="AO"/>
    <s v="NEW SALES"/>
    <s v="1P INET"/>
    <s v="Completed (PS)"/>
    <s v="RBS-Regional 3"/>
    <d v="2026-09-03T19:32:56"/>
    <d v="2026-09-03T23:35:28"/>
    <n v="69383523"/>
    <m/>
    <n v="152507223996"/>
    <s v="GAMES ON LINE KHALIS"/>
    <s v="ODP-BOW-FX/80 FX/D07/80.01"/>
    <s v="WO063495867"/>
    <m/>
    <m/>
    <m/>
    <n v="113.72334379702799"/>
    <n v="-8.0209698707625101"/>
    <s v="MD|MYDB-20260902267878|DC30008/MC30183|GAMES ON LINE KHALIS|085124029949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9:39:50"/>
    <d v="2026-09-05T08:00:00"/>
    <m/>
    <s v="PS"/>
    <s v="BONDOWOSO"/>
    <s v="NO ADDON"/>
    <n v="20260903"/>
    <s v="Completed"/>
    <s v="HSI Bisnis Promo HUT RI PSB 70% - 200 Mbps"/>
    <s v="INDIBIZ"/>
    <m/>
    <m/>
    <d v="2026-09-05T08:00:00"/>
    <s v="2026-09-05 08:00:00 | Jam pemasangan : 12.00 Info Tambahan : Hubungi pelanggan dulu sebelum ke lokasi terimakasih  "/>
    <n v="2026"/>
    <n v="9"/>
    <n v="3"/>
    <d v="2026-09-03T00:00:00"/>
    <n v="-2.3333333333357587"/>
    <x v="1"/>
    <x v="7"/>
  </r>
  <r>
    <n v="966"/>
    <n v="1002569112"/>
    <n v="3"/>
    <x v="7"/>
    <n v="5"/>
    <s v="MATARAM"/>
    <s v="LOMBOK TIMUR UTARA"/>
    <s v="SGG"/>
    <s v="REG"/>
    <s v="AO"/>
    <s v="NEW SALES"/>
    <m/>
    <s v="Completed (PS)"/>
    <s v="RBS-Regional 3"/>
    <d v="2026-09-03T10:15:43"/>
    <d v="2026-09-03T17:23:48"/>
    <n v="69380682"/>
    <m/>
    <n v="172604214280"/>
    <s v="TOKO MASTONI"/>
    <s v="ODP-SGG-FAW/13"/>
    <s v="WO063428162"/>
    <m/>
    <m/>
    <m/>
    <n v="116.266319"/>
    <n v="-8.2741451000000001"/>
    <s v="MD|MYDB-20260829267483|DN00001/MN01272|TOKO MASTONI|085367338987"/>
    <s v="MYDIGIBIZPARTNER"/>
    <m/>
    <m/>
    <m/>
    <m/>
    <m/>
    <m/>
    <m/>
    <m/>
    <s v="Management Janji"/>
    <s v="2026-09-01 13:00:00 | Nama : BP IWAN SUNARYA   No Hp : 085367338987  No Alt :   Tgl Pemasangan : 01 September 2026  Interval : PAGI   Note : Hubungi pelanggan terlebih dahulu"/>
    <s v="FCC"/>
    <d v="2026-03-09T10:25:04"/>
    <m/>
    <m/>
    <s v="PS"/>
    <s v="LOMBOK UTARA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3:00:00 | Nama : BP IWAN SUNARYA   No Hp : 085367338987  No Alt :   Tgl Pemasangan : 01 September 2026  Interval : PAGI   Note : Hubungi pelanggan terlebih dahulu"/>
    <n v="2026"/>
    <n v="9"/>
    <n v="3"/>
    <d v="2026-09-03T00:00:00"/>
    <n v="-0.29166666666424135"/>
    <x v="1"/>
    <x v="20"/>
  </r>
  <r>
    <n v="967"/>
    <n v="1002569123"/>
    <n v="3"/>
    <x v="1"/>
    <n v="5"/>
    <s v="SIDOARJO"/>
    <s v="INNER - JATIM TIMUR"/>
    <s v="TUN"/>
    <s v="REG"/>
    <s v="AO"/>
    <s v="NEW SALES"/>
    <m/>
    <s v="Completed (PS)"/>
    <s v="RBS-Regional 3"/>
    <d v="2026-09-03T10:18:12"/>
    <d v="2026-09-03T19:44:59"/>
    <n v="69382884"/>
    <m/>
    <n v="152327226538"/>
    <s v="WARUNG SEMBAKO BERKAH"/>
    <s v="ODP-TUN-FN/02"/>
    <s v="WO063431125"/>
    <m/>
    <m/>
    <m/>
    <n v="112.6960146"/>
    <n v="-7.5163735999999997"/>
    <s v="|MN02332|/WARUNG SEMBAKO BERKAH/WINBACK 2.0 HSI B2B (1:1) 50MBPS 355RB PSB DISC 70%//reynaputricandrarini@gmail.com/IGY CANDRA MAULANA/088994004051088803763614"/>
    <s v="Sales Force DBS"/>
    <m/>
    <m/>
    <m/>
    <m/>
    <m/>
    <m/>
    <m/>
    <m/>
    <s v="Management Janji"/>
    <s v="2026-09-04 08:00:00|Nama PIC : ibu tri lestari No HP : 088994004051 Alt :  M Janji : (JUMAT/4/SEPTEMBER/2026) jam Pasang : 09:00 Note : hubungi pelanggan jika ingin kelokasi|40961371|MYDITA"/>
    <s v="FCC"/>
    <d v="2026-03-09T10:25:04"/>
    <d v="2026-09-04T08:00:00"/>
    <m/>
    <s v="PS"/>
    <s v="TULANGAN"/>
    <s v="NO ADDON"/>
    <n v="202609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8:00:00"/>
    <s v="2026-09-04 08:00:00|Nama PIC : ibu tri lestari No HP : 088994004051 Alt :  M Janji : (JUMAT/4/SEPTEMBER/2026) jam Pasang : 09:00 Note : hubungi pelanggan jika ingin kelokasi|40961371|MYDITA"/>
    <n v="2026"/>
    <n v="9"/>
    <n v="3"/>
    <d v="2026-09-03T00:00:00"/>
    <n v="-1.3333333333357587"/>
    <x v="1"/>
    <x v="1"/>
  </r>
  <r>
    <n v="968"/>
    <n v="1002569127"/>
    <n v="3"/>
    <x v="6"/>
    <n v="5"/>
    <s v="SBY UTARA"/>
    <s v="TANDES"/>
    <s v="KNN"/>
    <s v="REG"/>
    <s v="AO"/>
    <s v="NEW SALES"/>
    <s v="1P INET"/>
    <s v="Completed (PS)"/>
    <s v="RBS-Regional 3"/>
    <d v="2026-09-03T10:17:56"/>
    <d v="2026-09-04T13:04:08"/>
    <n v="69382905"/>
    <m/>
    <n v="152412249136"/>
    <s v="toko risa"/>
    <s v="ODP-TDS-FHB/67 FHB/D04/67.01"/>
    <s v="WO063427804"/>
    <m/>
    <m/>
    <m/>
    <n v="112.60086212307201"/>
    <n v="-7.2256541631925604"/>
    <s v="MD|MYDB-20260903267901|DN00001/MN00018|toko risa|085113242324"/>
    <s v="MYDIGIBIZPARTNER"/>
    <m/>
    <m/>
    <m/>
    <m/>
    <m/>
    <m/>
    <m/>
    <m/>
    <s v="Management Janji"/>
    <s v="2026-09-04 08:00:00 | Nama :  ibu risa No HP : 085113242324 No Alternatif : M Janji : 04/09/2026 Jam Pasang : Pagi NoteÃ‚Â :  Hubungi terlebih dahulu sebelum ke lokasi "/>
    <s v="FCC"/>
    <d v="2026-03-09T10:25:04"/>
    <d v="2026-09-04T08:00:00"/>
    <m/>
    <s v="PS"/>
    <s v="KANDANGAN"/>
    <s v="NO ADDON"/>
    <n v="20260904"/>
    <s v="Completed"/>
    <s v="HSI Bisnis Promo HUT RI PSB 70% - 150 Mbps"/>
    <s v="INDIBIZ"/>
    <m/>
    <m/>
    <d v="2026-09-04T08:00:00"/>
    <s v="2026-09-04 08:00:00 | Nama :  ibu risa No HP : 085113242324 No Alternatif : M Janji : 04/09/2026 Jam Pasang : Pagi NoteÃ‚Â :  Hubungi terlebih dahulu sebelum ke lokasi "/>
    <n v="2026"/>
    <n v="9"/>
    <n v="4"/>
    <d v="2026-09-04T00:00:00"/>
    <n v="-0.33333333333575865"/>
    <x v="1"/>
    <x v="22"/>
  </r>
  <r>
    <n v="969"/>
    <n v="1002569007"/>
    <n v="3"/>
    <x v="3"/>
    <n v="4"/>
    <s v="YOGYAKARTA"/>
    <s v="SLEMAN"/>
    <s v="PKM"/>
    <s v="REG"/>
    <s v="AO"/>
    <s v="NEW SALES"/>
    <m/>
    <s v="Completed (PS)"/>
    <s v="RBS-Regional 3"/>
    <d v="2026-09-03T09:50:14"/>
    <d v="2026-09-04T18:05:12"/>
    <n v="69382852"/>
    <m/>
    <n v="146144118733"/>
    <s v="THE MERAPI PARK"/>
    <s v="ODP-PKM-VAG/166"/>
    <s v="WO063522275"/>
    <m/>
    <m/>
    <m/>
    <n v="110.421550869941"/>
    <n v="-7.6210794688290999"/>
    <s v="AMRBS/405613/FARISTA APRILLIA/R3/YOGYAKARTA/PSB HSI BISNIS 1S 50 MBPS PROMO HUT TELKOM 1:1/GIADI/085877156237/giyadieka@gmail.com"/>
    <s v="Amex"/>
    <m/>
    <m/>
    <m/>
    <m/>
    <m/>
    <m/>
    <m/>
    <m/>
    <s v="Management Janji"/>
    <s v="2026-09-05 13:00:00|Tanggal pemasangan : 04/09/2026 Jam pemasangan : pagi/siang Info Tambahan : Hubungi pelanggan dulu sebelum ke lokasi, terima kasih|40921089|MYDITA"/>
    <s v="FCC"/>
    <d v="2026-03-09T09:54:57"/>
    <d v="2026-09-05T13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Tanggal pemasangan : 04/09/2026 Jam pemasangan : pagi/siang Info Tambahan : Hubungi pelanggan dulu sebelum ke lokasi, terima kasih|40921089|MYDITA"/>
    <n v="2026"/>
    <n v="9"/>
    <n v="4"/>
    <d v="2026-09-04T00:00:00"/>
    <n v="-1.5416666666642413"/>
    <x v="1"/>
    <x v="0"/>
  </r>
  <r>
    <n v="970"/>
    <n v="1002568971"/>
    <n v="3"/>
    <x v="1"/>
    <n v="5"/>
    <s v="SIDOARJO"/>
    <s v="JOMBANG"/>
    <s v="MOJ"/>
    <s v="REG"/>
    <s v="AO"/>
    <s v="NEW SALES"/>
    <m/>
    <s v="Completed (PS)"/>
    <s v="RBS-Regional 3"/>
    <d v="2026-09-03T09:41:30"/>
    <d v="2026-09-03T15:07:13"/>
    <n v="69382842"/>
    <m/>
    <n v="152319208230"/>
    <s v="NYONYA KAYA 2"/>
    <s v="ODP-MOJ-FK/46"/>
    <s v="WO063429859"/>
    <m/>
    <m/>
    <m/>
    <n v="112.4170999"/>
    <n v="-7.5831483999999998"/>
    <s v="|MN02084|/NYONYA KAYA 2/WINBACK 2.0 HSI B2B (1:1) 50MBPS 355RB PSB DISC 70%//yuestohutama@gmail.com/YUESTO ILHAM PUTRA HUTAMA/82232255577  "/>
    <s v="Sales Force DBS"/>
    <m/>
    <m/>
    <m/>
    <m/>
    <m/>
    <m/>
    <m/>
    <m/>
    <s v="Management Janji"/>
    <s v="2026-09-04 08:00:00|Tanggal pemasangan: 04/09/2026 Jam pemasangan : pagi / siang Info Tambahan : Hubungi pelanggan dulu sebelum ke lokasi terima kasih.|40921089|MYDITA"/>
    <s v="FCC"/>
    <d v="2026-03-09T09:54:57"/>
    <d v="2026-09-04T08:00:00"/>
    <m/>
    <s v="PS"/>
    <s v="JOMBANG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Tanggal pemasangan: 04/09/2026 Jam pemasangan : pagi / siang Info Tambahan : Hubungi pelanggan dulu sebelum ke lokasi terima kasih.|40921089|MYDITA"/>
    <n v="2026"/>
    <n v="9"/>
    <n v="3"/>
    <d v="2026-09-03T00:00:00"/>
    <n v="-1.3333333333357587"/>
    <x v="1"/>
    <x v="3"/>
  </r>
  <r>
    <n v="971"/>
    <n v="1002570688"/>
    <n v="3"/>
    <x v="6"/>
    <n v="5"/>
    <s v="SBY SELATAN"/>
    <s v="MANYAR"/>
    <s v="GBG"/>
    <s v="REG"/>
    <s v="AO"/>
    <s v="NEW SALES"/>
    <s v="1P INET"/>
    <s v="Completed (PS)"/>
    <s v="RBS-Regional 3"/>
    <d v="2026-09-03T19:20:56"/>
    <d v="2026-09-04T17:38:12"/>
    <n v="69383521"/>
    <m/>
    <n v="152320246376"/>
    <s v="WARKOP TITIK KARMEN"/>
    <s v="ODP-MYR-FTG/09 FTG/D01/09.01"/>
    <s v="WO063495269"/>
    <m/>
    <m/>
    <m/>
    <n v="112.76026160000001"/>
    <n v="-7.2698505000000004"/>
    <s v="MD|MYDB-20260903267967|DN00001/MN00459|WARKOP TITIK KARMEN|082160072168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9:25:54"/>
    <d v="2026-09-05T08:00:00"/>
    <m/>
    <s v="PS"/>
    <s v="DARMO GUBENG"/>
    <s v="OCA"/>
    <n v="20260904"/>
    <s v="Completed"/>
    <s v="HSI Bisnis Bundling OCA Breach Checker Promo H2 2026 PSB 70% - 100 Mbps"/>
    <s v="INDIBIZ"/>
    <m/>
    <m/>
    <d v="2026-09-05T08:00:00"/>
    <s v="2026-09-05 08:00:00 | Jam pemasangan : 12.00 Info Tambahan : Hubungi pelanggan dulu sebelum ke lokasi terimakasih  "/>
    <n v="2026"/>
    <n v="9"/>
    <n v="4"/>
    <d v="2026-09-04T00:00:00"/>
    <n v="-1.3333333333357587"/>
    <x v="1"/>
    <x v="8"/>
  </r>
  <r>
    <n v="972"/>
    <n v="1002570682"/>
    <n v="3"/>
    <x v="3"/>
    <n v="4"/>
    <s v="PURWOKERTO"/>
    <s v="PURWOKERTO"/>
    <s v="AJB"/>
    <s v="REG"/>
    <s v="AO"/>
    <s v="NEW SALES"/>
    <s v="1P INET"/>
    <s v="Completed (PS)"/>
    <s v="RBS-Regional 3"/>
    <d v="2026-09-03T19:12:56"/>
    <d v="2026-09-05T15:45:33"/>
    <n v="69383516"/>
    <m/>
    <n v="143387116900"/>
    <s v="Mama Ilyasa Babyshop"/>
    <s v="ODP-AJB-FX/030 FX/D04/030.01"/>
    <s v="WO063494802"/>
    <m/>
    <m/>
    <m/>
    <n v="109.05146999999999"/>
    <n v="-7.5411149999999996"/>
    <s v="|MN00649|MYIA-048126421054/POI/Nuri Nurinda/6285601775565/nurinurinda3@gmail.com"/>
    <s v="MYIB_ASSISTANT"/>
    <m/>
    <m/>
    <m/>
    <m/>
    <m/>
    <m/>
    <m/>
    <m/>
    <s v="Management Janji"/>
    <s v="2026-09-05 08:00:00 | Jam Pemasangan : 08:00 - 12.00 Tanggal Pemasangan : JUMAT 04 SEPTEMBER 2026 Info Tambahan : Hubungi pelanggan sebelum datang ke lokasi "/>
    <s v="FCC"/>
    <d v="2026-03-09T19:25:54"/>
    <d v="2026-09-05T08:00:00"/>
    <m/>
    <s v="PS"/>
    <s v="AJIBARANG"/>
    <s v="NO ADDON"/>
    <n v="20260905"/>
    <s v="Completed"/>
    <s v="HSI Bisnis Promo HUT RI PSB 70% - 100 Mbps Dual Band"/>
    <s v="INDIBIZ"/>
    <m/>
    <m/>
    <d v="2026-09-05T08:00:00"/>
    <s v="2026-09-05 08:00:00 | Jam Pemasangan : 08:00 - 12.00 Tanggal Pemasangan : JUMAT 04 SEPTEMBER 2026 Info Tambahan : Hubungi pelanggan sebelum datang ke lokasi "/>
    <n v="2026"/>
    <n v="9"/>
    <n v="5"/>
    <d v="2026-09-05T00:00:00"/>
    <n v="-0.33333333333575865"/>
    <x v="1"/>
    <x v="0"/>
  </r>
  <r>
    <n v="973"/>
    <n v="1002568697"/>
    <n v="3"/>
    <x v="2"/>
    <n v="5"/>
    <s v="KEDIRI"/>
    <s v="KEDIRI"/>
    <s v="PAE"/>
    <s v="REG"/>
    <s v="AO"/>
    <s v="NEW SALES"/>
    <s v="1P INET"/>
    <s v="Completed (PS)"/>
    <s v="RBS-Regional 3"/>
    <d v="2026-09-03T08:21:56"/>
    <d v="2026-09-03T17:35:29"/>
    <n v="69382722"/>
    <m/>
    <n v="152639219547"/>
    <s v="TOKO SRC BU PRAPTI"/>
    <s v="ODP-PAE-FS/33 FS/D01/33.01"/>
    <s v="WO063417786"/>
    <m/>
    <m/>
    <m/>
    <n v="112.174905"/>
    <n v="-7.8463229999999999"/>
    <s v="|MC20003|MYIA-014516746288/POI/MUCHAMAD PRASETYO /085607503700/tokobuprapti1@gmail.com"/>
    <s v="MYIB_ASSISTANT"/>
    <m/>
    <m/>
    <m/>
    <m/>
    <m/>
    <m/>
    <m/>
    <m/>
    <s v="Management Janji"/>
    <s v="2026-09-04 08:00:00 | Nama : BU YULIANI (KAKAK) No Hp : 085607503700 No Alt :  Tgl Pemasangan : 04 September 2026 Interval : PAGI  Note : Hubungi pelanggan terlebih dahulu"/>
    <s v="FCC"/>
    <d v="2026-03-09T08:25:04"/>
    <d v="2026-09-04T08:00:00"/>
    <m/>
    <s v="PS"/>
    <s v="PARE"/>
    <s v="NO ADDON"/>
    <n v="20260903"/>
    <s v="Completed"/>
    <s v="HSI Bisnis Promo HUT RI PSB 70% - 50 Mbps"/>
    <s v="INDIBIZ"/>
    <m/>
    <m/>
    <d v="2026-09-04T08:00:00"/>
    <s v="2026-09-04 08:00:00 | Nama : BU YULIANI (KAKAK) No Hp : 085607503700 No Alt :  Tgl Pemasangan : 04 September 2026 Interval : PAGI  Note : Hubungi pelanggan terlebih dahulu"/>
    <n v="2026"/>
    <n v="9"/>
    <n v="3"/>
    <d v="2026-09-03T00:00:00"/>
    <n v="-1.3333333333357587"/>
    <x v="1"/>
    <x v="12"/>
  </r>
  <r>
    <n v="974"/>
    <n v="1002570596"/>
    <n v="3"/>
    <x v="3"/>
    <n v="4"/>
    <s v="PURWOKERTO"/>
    <s v="PURWOKERTO"/>
    <s v="BRD"/>
    <s v="REG"/>
    <s v="AO"/>
    <s v="NEW SALES"/>
    <s v="1P INET"/>
    <s v="Completed (PS)"/>
    <s v="RBS-Regional 3"/>
    <d v="2026-09-03T17:15:56"/>
    <d v="2026-09-05T13:37:14"/>
    <n v="69383457"/>
    <m/>
    <n v="146396100349"/>
    <s v="VILLA RETREAT"/>
    <s v="ODP-BRD-FF/002 FF/D01/002.01"/>
    <s v="WO063486378"/>
    <m/>
    <m/>
    <m/>
    <n v="109.240239"/>
    <n v="-7.3106689999999999"/>
    <s v="|MC00213|MYIA-048059266440/POI/INGRIT ALAMSJAH/08122661166/desainsuburban@gmail.com"/>
    <s v="MYIB_ASSISTANT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7:25:18"/>
    <d v="2026-09-04T15:00:00"/>
    <m/>
    <s v="PS"/>
    <s v="X"/>
    <s v="NO ADDON"/>
    <n v="20260905"/>
    <s v="Completed"/>
    <s v="HSI Bisnis Promo HUT RI PSB 70% - 150 Mbps"/>
    <s v="INDIBIZ"/>
    <m/>
    <m/>
    <d v="2026-09-04T15:00:00"/>
    <s v="2026-09-04 15:00:00 | Jam Pemasangan : 08:00 - 12.00 Tanggal Pemasangan : JUMAT 04 SEPTEMBER 2026 Info Tambahan : Hubungi pelanggan sebelum datang ke lokasi "/>
    <n v="2026"/>
    <n v="9"/>
    <n v="5"/>
    <d v="2026-09-05T00:00:00"/>
    <n v="0.375"/>
    <x v="1"/>
    <x v="0"/>
  </r>
  <r>
    <n v="975"/>
    <n v="1002568665"/>
    <n v="3"/>
    <x v="2"/>
    <n v="5"/>
    <s v="MALANG"/>
    <s v="KEPANJEN"/>
    <s v="MLG"/>
    <s v="REG"/>
    <s v="AO"/>
    <s v="NEW SALES"/>
    <s v="1P INET"/>
    <s v="Completed (PS)"/>
    <s v="RBS-Regional 3"/>
    <d v="2026-09-03T08:06:57"/>
    <d v="2026-09-03T16:03:07"/>
    <n v="69382707"/>
    <m/>
    <n v="152701239134"/>
    <s v="SMP KATOLIK FRATERAN CELAKET 21"/>
    <s v="ODP-MLG-FEN/69 FEN/D06/69.01"/>
    <s v="WO063413142"/>
    <m/>
    <m/>
    <m/>
    <n v="112.631162"/>
    <n v="-7.9713270999999999"/>
    <s v="|MN00398|MYIA-005635907521/POI/PAULUS BANGGUR/087873866544/susatyoheri54@gmail.com"/>
    <s v="MYIB_ASSISTANT"/>
    <m/>
    <m/>
    <m/>
    <m/>
    <m/>
    <m/>
    <m/>
    <m/>
    <s v="Management Janji"/>
    <s v="2026-09-04 08:00:00 | Jam Pemasangan : 08:00 - 12.00 Tanggal Pemasangan : KAMIS 03 SEPTEMBER 2026 Info Tambahan : Hubungi pelanggan sebelum datang ke lokasi "/>
    <s v="FCC"/>
    <d v="2026-03-09T08:09:59"/>
    <d v="2026-09-04T08:00:00"/>
    <m/>
    <s v="PS"/>
    <s v="MALANG"/>
    <s v="NO ADDON"/>
    <n v="20260903"/>
    <s v="Completed"/>
    <s v="HSI Bisnis Promo HUT RI PSB 70% - 100 Mbps"/>
    <s v="INDIBIZ"/>
    <m/>
    <m/>
    <d v="2026-09-04T08:00:00"/>
    <s v="2026-09-04 08:00:00 | Jam Pemasangan : 08:00 - 12.00 Tanggal Pemasangan : KAMIS 03 SEPTEMBER 2026 Info Tambahan : Hubungi pelanggan sebelum datang ke lokasi "/>
    <n v="2026"/>
    <n v="9"/>
    <n v="3"/>
    <d v="2026-09-03T00:00:00"/>
    <n v="-1.3333333333357587"/>
    <x v="1"/>
    <x v="28"/>
  </r>
  <r>
    <n v="976"/>
    <n v="1002568668"/>
    <n v="3"/>
    <x v="1"/>
    <n v="5"/>
    <s v="SIDOARJO"/>
    <s v="PASURUAN"/>
    <s v="BEJ"/>
    <s v="REG"/>
    <s v="AO"/>
    <s v="NEW SALES"/>
    <s v="1P INET"/>
    <s v="Completed (PS)"/>
    <s v="RBS-Regional 3"/>
    <d v="2026-09-03T08:08:57"/>
    <d v="2026-09-04T16:51:07"/>
    <n v="69382711"/>
    <m/>
    <n v="152742207456"/>
    <s v="PT. PUTRA PERKASA FAJAR BHAKTI"/>
    <s v="ODP-BEJ-FC/36 FC/D03/36.01"/>
    <s v="WO063413440"/>
    <m/>
    <m/>
    <m/>
    <n v="112.7169061678"/>
    <n v="-7.5973796358475996"/>
    <s v="|MN00370|MYIA-027476303140/POI/RISNA INDARWATI/081230031923/putraperkasafajarbhakti@gmail.com"/>
    <s v="MYIB_ASSISTANT"/>
    <m/>
    <m/>
    <m/>
    <m/>
    <m/>
    <m/>
    <m/>
    <m/>
    <s v="Management Janji"/>
    <s v="2026-09-06 08:00:00 | Tanggal pemasangan : 06 SEPTEMBER JULI 2026 Jam pemasangan : pagi/siang Info Tambahan : Hubungi pelanggan dulu sebelum ke lokasi terima kasih"/>
    <s v="FCC"/>
    <d v="2026-03-09T08:09:59"/>
    <d v="2026-09-06T08:00:00"/>
    <m/>
    <s v="PS"/>
    <s v="PANDAAN"/>
    <s v="NO ADDON"/>
    <n v="20260904"/>
    <s v="Completed"/>
    <s v="HSI Bisnis Promo HUT RI PSB 70% - 50 Mbps"/>
    <s v="INDIBIZ"/>
    <m/>
    <m/>
    <d v="2026-09-06T08:00:00"/>
    <s v="2026-09-06 08:00:00 | Tanggal pemasangan : 06 SEPTEMBER JULI 2026 Jam pemasangan : pagi/siang Info Tambahan : Hubungi pelanggan dulu sebelum ke lokasi terima kasih"/>
    <n v="2026"/>
    <n v="9"/>
    <n v="4"/>
    <d v="2026-09-04T00:00:00"/>
    <n v="-2.3333333333357587"/>
    <x v="1"/>
    <x v="5"/>
  </r>
  <r>
    <n v="977"/>
    <n v="1002568658"/>
    <n v="3"/>
    <x v="6"/>
    <n v="5"/>
    <s v="SBY UTARA"/>
    <s v="GRESIK"/>
    <s v="GSK"/>
    <s v="REG"/>
    <s v="AO"/>
    <s v="NEW SALES"/>
    <s v="1P INET"/>
    <s v="Completed (PS)"/>
    <s v="RBS-Regional 3"/>
    <d v="2026-09-03T08:03:57"/>
    <d v="2026-09-03T18:38:17"/>
    <n v="69382689"/>
    <m/>
    <n v="152421262594"/>
    <s v="UPT SD NEGERI 1 GRESIK RUANG GURU"/>
    <s v="ODP-GSK-FX/10 FX/D-01/10-01"/>
    <s v="WO063412928"/>
    <m/>
    <m/>
    <m/>
    <n v="112.65820004045899"/>
    <n v="-7.1553099263990996"/>
    <s v="MD|MYDB-20260901267722|DN00001/MN02100|UPT SD NEGERI 1 GRESIK RUANG GURU|085755803388"/>
    <s v="MYDIGIBIZPARTNER"/>
    <m/>
    <m/>
    <m/>
    <m/>
    <m/>
    <m/>
    <m/>
    <m/>
    <s v="Management Janji"/>
    <s v="2026-09-07 11:00:00 | Nama PIC : Anis  No HP : 085755803388 Alt :  M Janji : 02/09/2026 Jam Pasang : 08.00  - 13:00  NoteÃ‚Â :  hubungi terlebih dahulu sebelum ke lokasi, terima kasih."/>
    <s v="FCC"/>
    <d v="2026-03-09T08:09:59"/>
    <d v="2026-09-07T11:00:00"/>
    <m/>
    <s v="PS"/>
    <s v="GRESIK"/>
    <s v="NO ADDON"/>
    <n v="20260903"/>
    <s v="Completed"/>
    <s v="HSI Bisnis Basic Promo HUT RI PSB 70% - 50 Mbps"/>
    <s v="INDIBIZ"/>
    <m/>
    <m/>
    <d v="2026-09-07T11:00:00"/>
    <s v="2026-09-07 11:00:00 | Nama PIC : Anis  No HP : 085755803388 Alt :  M Janji : 02/09/2026 Jam Pasang : 08.00  - 13:00  NoteÃ‚Â :  hubungi terlebih dahulu sebelum ke lokasi, terima kasih."/>
    <n v="2026"/>
    <n v="9"/>
    <n v="3"/>
    <d v="2026-09-03T00:00:00"/>
    <n v="-4.4583333333357587"/>
    <x v="1"/>
    <x v="23"/>
  </r>
  <r>
    <n v="978"/>
    <n v="1002566996"/>
    <n v="3"/>
    <x v="7"/>
    <n v="5"/>
    <s v="KUPANG"/>
    <s v="ATAMBUA"/>
    <s v="KEF"/>
    <s v="REG"/>
    <s v="AO"/>
    <s v="NEW SALES"/>
    <s v="1P INET"/>
    <s v="Completed (PS)"/>
    <s v="RBS-Regional 3"/>
    <d v="2026-09-02T10:06:56"/>
    <d v="2026-09-03T21:10:57"/>
    <n v="69382062"/>
    <m/>
    <n v="172518797056"/>
    <s v="FASHION SERBA 35"/>
    <s v="ODP-KEF-FA/14 FA/D04/14.01"/>
    <s v="WO063329952"/>
    <m/>
    <m/>
    <m/>
    <n v="124.48156237722"/>
    <n v="-9.4678893831694708"/>
    <s v="|MC40283|MYIA-002951264123/POI/Muhammad rafly sa&amp; 39;id saputra/082342560000/nursalamsanaw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0:10:04"/>
    <d v="2026-09-03T08:00:00"/>
    <m/>
    <s v="PS"/>
    <s v="X"/>
    <s v="NO ADDON"/>
    <n v="20260903"/>
    <s v="Completed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3"/>
    <d v="2026-09-03T00:00:00"/>
    <n v="-0.33333333333575865"/>
    <x v="1"/>
    <x v="32"/>
  </r>
  <r>
    <n v="979"/>
    <n v="1002568552"/>
    <n v="3"/>
    <x v="3"/>
    <n v="4"/>
    <s v="YOGYAKARTA"/>
    <s v="INNER - YOGYA JATENG SELATAN"/>
    <s v="KBU"/>
    <s v="REG"/>
    <s v="AO"/>
    <s v="NEW SALES"/>
    <s v="1P INET"/>
    <s v="Completed (PS)"/>
    <s v="RBS-Regional 3"/>
    <d v="2026-09-02T18:17:57"/>
    <d v="2026-09-03T11:57:16"/>
    <n v="69382616"/>
    <m/>
    <n v="146113146899"/>
    <s v="PT KOPI BINTANG INDONESIA"/>
    <s v="ODP-KBU-FDR/13"/>
    <s v="WO063397860"/>
    <m/>
    <m/>
    <m/>
    <n v="110.3804032"/>
    <n v="-7.7611340999999996"/>
    <s v="|MN02665|MYIA-069177918047/POI/Rizki rian/089619714653/burianto@tomoro-coffee.com"/>
    <s v="MYIB_ASSISTANT"/>
    <m/>
    <m/>
    <m/>
    <m/>
    <m/>
    <m/>
    <m/>
    <m/>
    <s v="Management Janji"/>
    <s v="2026-09-04 10:00:00 | Nama PIC:  bp rizki No HP: 089619714653 Alt: Tanggal: 4/9/2026 Jam Pasang: 10.00 Note: Hubungi sebelum ke lokasi, terimakasih. "/>
    <s v="FCC"/>
    <d v="2026-02-09T18:25:08"/>
    <d v="2026-09-04T10:00:00"/>
    <m/>
    <s v="PS"/>
    <s v="X"/>
    <s v="NO ADDON"/>
    <n v="20260903"/>
    <s v="Completed"/>
    <s v="HSI Bisnis Promo HUT RI PSB 70% - 100 Mbps"/>
    <s v="INDIBIZ"/>
    <m/>
    <m/>
    <d v="2026-09-04T10:00:00"/>
    <s v="2026-09-04 10:00:00 | Nama PIC:  bp rizki No HP: 089619714653 Alt: Tanggal: 4/9/2026 Jam Pasang: 10.00 Note: Hubungi sebelum ke lokasi, terimakasih. "/>
    <n v="2026"/>
    <n v="9"/>
    <n v="3"/>
    <d v="2026-09-03T00:00:00"/>
    <n v="-1.4166666666642413"/>
    <x v="1"/>
    <x v="0"/>
  </r>
  <r>
    <n v="980"/>
    <n v="1002566558"/>
    <n v="3"/>
    <x v="6"/>
    <n v="5"/>
    <s v="SBY UTARA"/>
    <s v="LAMONGAN"/>
    <s v="LMG"/>
    <s v="REG"/>
    <s v="AO"/>
    <s v="NEW SALES"/>
    <s v="1P INET"/>
    <s v="Completed (PS)"/>
    <s v="RBS-Regional 3"/>
    <d v="2026-09-02T07:18:56"/>
    <d v="2026-09-02T22:26:14"/>
    <n v="69381897"/>
    <m/>
    <n v="152433910152"/>
    <s v="TOKO BERKAH KELUARGA 2"/>
    <s v="ODP-LMG-FQ/28"/>
    <s v="WO063312745"/>
    <m/>
    <m/>
    <m/>
    <n v="112.35989600000001"/>
    <n v="-7.2632190000000003"/>
    <s v="|MN00216|MYIA-082449372267/POI/siti nur azizah/089502637183/sn5244904@gmail.com"/>
    <s v="MYIB_ASSISTANT"/>
    <m/>
    <m/>
    <m/>
    <m/>
    <m/>
    <m/>
    <m/>
    <m/>
    <s v="Management Janji"/>
    <s v="2026-09-03 10:00:00 | Nama PIC : Bp Rizal No HP : 089502637183 No Alt : - M Janji : 03 Sept 2026 Jam Pasang : Pagi / Siang Note : hubungi pelanggan jika ingin kelokasi "/>
    <s v="FCC"/>
    <d v="2026-02-09T07:25:25"/>
    <d v="2026-09-03T10:00:00"/>
    <m/>
    <s v="PS"/>
    <s v="LAMONGAN"/>
    <s v="OCA"/>
    <n v="20260902"/>
    <s v="Completed"/>
    <s v="HSI Bisnis Basic Bundling OCA Breach Checker Promo H2 2026 PSB 70% - 50 Mbps"/>
    <s v="INDIBIZ"/>
    <m/>
    <m/>
    <d v="2026-09-03T10:00:00"/>
    <s v="2026-09-03 10:00:00 | Nama PIC : Bp Rizal No HP : 089502637183 No Alt : - M Janji : 03 Sept 2026 Jam Pasang : Pagi / Siang Note : hubungi pelanggan jika ingin kelokasi "/>
    <n v="2026"/>
    <n v="9"/>
    <n v="2"/>
    <d v="2026-09-02T00:00:00"/>
    <n v="-1.4166666666642413"/>
    <x v="1"/>
    <x v="23"/>
  </r>
  <r>
    <n v="981"/>
    <n v="1002567799"/>
    <n v="3"/>
    <x v="5"/>
    <n v="4"/>
    <s v="PEKALONGAN"/>
    <s v="PEKALONGAN"/>
    <s v="KDW"/>
    <s v="REG"/>
    <s v="AO"/>
    <s v="NEW SALES"/>
    <m/>
    <s v="Completed (PS)"/>
    <s v="RBS-Regional 3"/>
    <d v="2026-09-02T14:13:41"/>
    <d v="2026-09-02T15:04:37"/>
    <n v="69380809"/>
    <m/>
    <n v="146285103915"/>
    <s v="SMK GONDANG 3"/>
    <s v="ODP-KDW-FK/227"/>
    <s v="WO063366778"/>
    <m/>
    <m/>
    <m/>
    <n v="109.63218000000001"/>
    <n v="-6.9770830000000004"/>
    <s v="|MN00925|MYIA-061834713108/POI/Chuswatul chasanah/089502008976/chuswatulc@gmail.com"/>
    <s v="Sales Profesional"/>
    <m/>
    <m/>
    <m/>
    <m/>
    <m/>
    <m/>
    <m/>
    <m/>
    <s v="Management Janji"/>
    <s v="2026-09-01 15:00:00 | Tanggal : 1 September 2026  Jam : pagi siang  Hubungi pelanggan sebelum ke lokasi "/>
    <s v="FCC"/>
    <d v="2026-02-09T14:25:02"/>
    <m/>
    <m/>
    <s v="PS"/>
    <s v="KAJE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: 1 September 2026  Jam : pagi siang  Hubungi pelanggan sebelum ke lokasi "/>
    <n v="2026"/>
    <n v="9"/>
    <n v="2"/>
    <d v="2026-09-02T00:00:00"/>
    <n v="-0.29166666666424135"/>
    <x v="1"/>
    <x v="0"/>
  </r>
  <r>
    <n v="982"/>
    <n v="1002567809"/>
    <n v="3"/>
    <x v="5"/>
    <n v="4"/>
    <s v="PEKALONGAN"/>
    <s v="BREBES"/>
    <s v="BKA"/>
    <s v="REG"/>
    <s v="AO"/>
    <s v="NEW SALES"/>
    <m/>
    <s v="Completed (PS)"/>
    <s v="RBS-Regional 3"/>
    <d v="2026-09-02T14:17:33"/>
    <d v="2026-09-02T15:14:39"/>
    <n v="69381339"/>
    <m/>
    <n v="142205105819"/>
    <s v="ud pijar argo mulyo"/>
    <s v="ODP-BKA-FD/082"/>
    <s v="WO063367340"/>
    <m/>
    <m/>
    <m/>
    <n v="108.990799"/>
    <n v="-6.9198139999999997"/>
    <s v="|MN00915|MYIA-055569895357/POI/fatkhuroji/085642083081/suciapria90@gmail.com"/>
    <s v="Sales Profesional"/>
    <m/>
    <m/>
    <m/>
    <m/>
    <m/>
    <m/>
    <m/>
    <m/>
    <s v="Management Janji"/>
    <s v="2026-09-02 08:00:00 | Nama PIC : BAPAK FATKHUROJI  No HP : 085642083081  No Alternatif :  M Janji : 02/09/2026  Jam Pasang : Pagi  NoteÃ‚Â :  Hubungi terlebih dahulu sebelum ke lokasi  "/>
    <s v="FCC"/>
    <d v="2026-02-09T14:25:02"/>
    <m/>
    <m/>
    <s v="PS"/>
    <s v="X"/>
    <s v="NO ADDON"/>
    <n v="202609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02T07:00:00"/>
    <s v="2026-09-02 08:00:00 | Nama PIC : BAPAK FATKHUROJI  No HP : 085642083081  No Alternatif :  M Janji : 02/09/2026  Jam Pasang : Pagi  NoteÃ‚Â :  Hubungi terlebih dahulu sebelum ke lokasi  "/>
    <n v="2026"/>
    <n v="9"/>
    <n v="2"/>
    <d v="2026-09-02T00:00:00"/>
    <n v="-0.29166666666424135"/>
    <x v="1"/>
    <x v="0"/>
  </r>
  <r>
    <n v="983"/>
    <n v="1002568399"/>
    <n v="3"/>
    <x v="6"/>
    <n v="5"/>
    <s v="SBY SELATAN"/>
    <s v="KETINTANG"/>
    <s v="RKT"/>
    <s v="REG"/>
    <s v="AO"/>
    <s v="NEW SALES"/>
    <s v="1P INET"/>
    <s v="Completed (PS)"/>
    <s v="RBS-Regional 3"/>
    <d v="2026-09-02T16:44:56"/>
    <d v="2026-09-03T13:50:39"/>
    <n v="69382568"/>
    <m/>
    <n v="152308243235"/>
    <s v="PP DARUL ARQOM"/>
    <s v="ODP-RKT-FCQ/01 FCQ/D01/01.01"/>
    <s v="WO063389534"/>
    <m/>
    <m/>
    <m/>
    <n v="112.73393590003199"/>
    <n v="-7.32036786912564"/>
    <s v="MD|MYDB-20260902267861|DB10005/MB10113|PP DARUL ARQOM|081331982303"/>
    <s v="MYDIGIBIZPARTNER"/>
    <m/>
    <m/>
    <m/>
    <m/>
    <m/>
    <m/>
    <m/>
    <m/>
    <s v="Management Janji"/>
    <s v="2026-09-03 15:00:00 | Jam pemasangan : 12.00 Info Tambahan : Hubungi pelanggan dulu sebelum ke lokasi terimakasih "/>
    <s v="FCC"/>
    <d v="2026-02-09T16:55:09"/>
    <d v="2026-09-03T15:00:00"/>
    <m/>
    <s v="PS"/>
    <s v="RUNGKUT"/>
    <s v="NO ADDON"/>
    <n v="20260903"/>
    <s v="Completed"/>
    <s v="HSI Bisnis Basic Promo HUT RI PSB 70% - 100 Mbps"/>
    <s v="INDIBIZ"/>
    <m/>
    <m/>
    <d v="2026-09-03T15:00:00"/>
    <s v="2026-09-03 15:00:00 | Jam pemasangan : 12.00 Info Tambahan : Hubungi pelanggan dulu sebelum ke lokasi terimakasih "/>
    <n v="2026"/>
    <n v="9"/>
    <n v="3"/>
    <d v="2026-09-03T00:00:00"/>
    <n v="-0.625"/>
    <x v="1"/>
    <x v="8"/>
  </r>
  <r>
    <n v="984"/>
    <n v="1002566950"/>
    <n v="3"/>
    <x v="2"/>
    <n v="5"/>
    <s v="MALANG"/>
    <s v="KEPANJEN"/>
    <s v="GDI"/>
    <s v="REG"/>
    <s v="AO"/>
    <s v="NEW SALES"/>
    <s v="1P INET"/>
    <s v="Completed (PS)"/>
    <s v="RBS-Regional 3"/>
    <d v="2026-09-02T09:53:58"/>
    <d v="2026-09-02T14:26:33"/>
    <n v="69382053"/>
    <m/>
    <n v="152715213311"/>
    <s v="pondok pesantren RU 1"/>
    <s v="ODP-GDI-FAA/06 FAA/D01/06.01"/>
    <s v="WO063328300"/>
    <m/>
    <m/>
    <m/>
    <n v="112.61499646168799"/>
    <n v="-8.1434994211175802"/>
    <s v="|MN02462|MYIA-052184290250/POI/habulloh huda +62 813-3157-4000/083198579673/jmmtss2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55:06"/>
    <d v="2026-09-03T08:00:00"/>
    <m/>
    <s v="PS"/>
    <s v="TUREN"/>
    <s v="NETMONK"/>
    <n v="20260902"/>
    <s v="Completed"/>
    <s v="HSI Bisnis Bundling Netmonk Dual Band Promo 2026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  <x v="28"/>
  </r>
  <r>
    <n v="985"/>
    <n v="1002566886"/>
    <n v="3"/>
    <x v="2"/>
    <n v="5"/>
    <s v="KEDIRI"/>
    <s v="NGANJUK"/>
    <s v="KTS"/>
    <s v="REG"/>
    <s v="AO"/>
    <s v="NEW SALES"/>
    <s v="1P INET"/>
    <s v="Completed (PS)"/>
    <s v="RBS-Regional 3"/>
    <d v="2026-09-02T09:39:57"/>
    <d v="2026-09-02T17:05:50"/>
    <n v="69382041"/>
    <m/>
    <n v="152615203387"/>
    <s v="CV BINTANG DUA TUJUH"/>
    <s v="ODP-KTS-FL/11 FL/D01/11.01"/>
    <s v="WO063326365"/>
    <m/>
    <m/>
    <m/>
    <n v="112.092991881072"/>
    <n v="-7.6391968756506801"/>
    <s v="MD|MYDB-20260901267808|SC20016/MC20202|CV BINTANG DUA TUJUH|08139379620"/>
    <s v="MYDIGIBIZPARTNER"/>
    <m/>
    <m/>
    <m/>
    <m/>
    <m/>
    <m/>
    <m/>
    <m/>
    <s v="Management Janji"/>
    <s v="2026-09-03 15:00:00 | M Janji : 03 September 2026 Jam Pasang : pagi Note : hubungi pelanggan jika ingin kelokasi "/>
    <s v="FCC"/>
    <d v="2026-02-09T09:55:06"/>
    <d v="2026-09-03T15:00:00"/>
    <m/>
    <s v="PS"/>
    <s v="KERTOSONO"/>
    <s v="NO ADDON"/>
    <n v="20260902"/>
    <s v="Completed"/>
    <s v="HSI Bisnis Promo HUT RI PSB 70% - 300 Mbps"/>
    <s v="INDIBIZ"/>
    <m/>
    <m/>
    <d v="2026-09-03T15:00:00"/>
    <s v="2026-09-03 15:00:00 | M Janji : 03 September 2026 Jam Pasang : pagi Note : hubungi pelanggan jika ingin kelokasi "/>
    <n v="2026"/>
    <n v="9"/>
    <n v="2"/>
    <d v="2026-09-02T00:00:00"/>
    <n v="-1.625"/>
    <x v="1"/>
    <x v="25"/>
  </r>
  <r>
    <n v="986"/>
    <n v="1002566921"/>
    <n v="3"/>
    <x v="5"/>
    <n v="4"/>
    <s v="SEMARANG"/>
    <s v="UNGARAN"/>
    <s v="ABR"/>
    <s v="REG"/>
    <s v="AO"/>
    <s v="NEW SALES"/>
    <s v="1P INET"/>
    <s v="Completed (PS)"/>
    <s v="RBS-Regional 3"/>
    <d v="2026-09-02T09:45:56"/>
    <d v="2026-09-02T19:53:01"/>
    <n v="69382050"/>
    <m/>
    <n v="141459109252"/>
    <s v="C2R kaos kaki&amp;mainan"/>
    <s v="ODP-ABR-FE/108"/>
    <s v="WO063327093"/>
    <m/>
    <m/>
    <m/>
    <n v="110.408392958343"/>
    <n v="-7.25346112780369"/>
    <s v="MD|MYDB-20260901267802|DN00001/MN00663|C2R kaos kaki&amp;mainan|0895408600102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55:06"/>
    <d v="2026-09-03T08:00:00"/>
    <m/>
    <s v="PS"/>
    <s v="AMBARAWA"/>
    <s v="NO ADDON"/>
    <n v="20260902"/>
    <s v="Completed"/>
    <s v="HSI Bisnis Promo HUT RI PSB 70% - 15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2"/>
    <d v="2026-09-02T00:00:00"/>
    <n v="-1.3333333333357587"/>
    <x v="1"/>
    <x v="0"/>
  </r>
  <r>
    <n v="987"/>
    <n v="1002567874"/>
    <n v="3"/>
    <x v="7"/>
    <n v="5"/>
    <s v="MATARAM"/>
    <s v="INNER - NUSA TENGGARA"/>
    <s v="MTR"/>
    <s v="REG"/>
    <s v="AO"/>
    <s v="NEW SALES"/>
    <s v="1P INET"/>
    <s v="Completed (PS)"/>
    <s v="RBS-Regional 3"/>
    <d v="2026-09-02T14:32:57"/>
    <d v="2026-09-04T18:21:14"/>
    <n v="69382416"/>
    <m/>
    <n v="172601793606"/>
    <s v="SMAIT ANAK SHOLEH MATARAM"/>
    <s v="ODP-MTR-FCW/85 FCW/D04/85.01"/>
    <s v="WO063368912"/>
    <m/>
    <m/>
    <m/>
    <n v="116.094719"/>
    <n v="-8.62235499999999"/>
    <s v="MD|MYDB-20260829267456|DN00001/MN01272|SMAIT ANAK SHOLEH MATARAM|081803656762"/>
    <s v="MYDIGIBIZPARTNER"/>
    <m/>
    <m/>
    <m/>
    <m/>
    <m/>
    <m/>
    <m/>
    <m/>
    <s v="Management Janji"/>
    <s v="2026-09-04 08:00:00 | Nama Pic : IBU NURUL No Hp Pic : 081803656762 Jam Pemasangan : 08:00 - 12.00 Tanggal Pemasangan : KAMIS 03 SEPTEMBER 2026 Info Tambahan : Hubungi pelanggan sebelum datang ke lokasi"/>
    <s v="FCC"/>
    <d v="2026-02-09T14:39:59"/>
    <d v="2026-09-04T08:00:00"/>
    <m/>
    <s v="PS"/>
    <s v="X"/>
    <s v="NO ADDON"/>
    <n v="20260904"/>
    <s v="Completed"/>
    <s v="HSI Bisnis Promo HUT RI PSB 70% - 200 Mbps"/>
    <s v="INDIBIZ"/>
    <m/>
    <m/>
    <d v="2026-09-04T08:00:00"/>
    <s v="2026-09-04 08:00:00 | Nama Pic : IBU NURUL No Hp Pic : 081803656762 Jam Pemasangan : 08:00 - 12.00 Tanggal Pemasangan : KAMIS 03 SEPTEMBER 2026 Info Tambahan : Hubungi pelanggan sebelum datang ke lokasi"/>
    <n v="2026"/>
    <n v="9"/>
    <n v="4"/>
    <d v="2026-09-04T00:00:00"/>
    <n v="-0.33333333333575865"/>
    <x v="1"/>
    <x v="15"/>
  </r>
  <r>
    <n v="988"/>
    <n v="1002568456"/>
    <n v="3"/>
    <x v="2"/>
    <n v="5"/>
    <s v="MADIUN"/>
    <s v="BOJONEGORO"/>
    <s v="PAD"/>
    <s v="REG"/>
    <s v="AO"/>
    <s v="NEW SALES"/>
    <s v="1P INET"/>
    <s v="Completed (PS)"/>
    <s v="RBS-Regional 3"/>
    <d v="2026-09-02T17:05:57"/>
    <d v="2026-09-03T18:14:04"/>
    <n v="69382589"/>
    <m/>
    <n v="152644206416"/>
    <s v="vapee store"/>
    <s v="ODP-PAZ-FT/03 FT/D01/03.01"/>
    <s v="WO063392033"/>
    <m/>
    <m/>
    <m/>
    <n v="111.597600531919"/>
    <n v="-7.2663955216170297"/>
    <s v="|MN00915|MYIA-038351685952/POI/jupriyono/085853992017/jupriy41@gmail.com"/>
    <s v="MYIB_ASSISTANT"/>
    <m/>
    <m/>
    <m/>
    <m/>
    <m/>
    <m/>
    <m/>
    <m/>
    <s v="Management Janji"/>
    <s v="2026-09-03 15:00:00 | Nama PIC:  bp jupriyono  No HP: 085853992017 Alt: Tanggal: 3/9/2026 Jam Pasang: Sore Note: Hubungi sebelum ke lokasi, terimakasih. "/>
    <s v="FCC"/>
    <d v="2026-02-09T17:10:18"/>
    <d v="2026-09-03T15:00:00"/>
    <m/>
    <s v="PS"/>
    <s v="PADANGAN"/>
    <s v="NO ADDON"/>
    <n v="20260903"/>
    <s v="Completed"/>
    <s v="HSI Bisnis Promo HUT RI PSB 70% - 300 Mbps"/>
    <s v="INDIBIZ"/>
    <m/>
    <m/>
    <d v="2026-09-03T15:00:00"/>
    <s v="2026-09-03 15:00:00 | Nama PIC:  bp jupriyono  No HP: 085853992017 Alt: Tanggal: 3/9/2026 Jam Pasang: Sore Note: Hubungi sebelum ke lokasi, terimakasih. "/>
    <n v="2026"/>
    <n v="9"/>
    <n v="3"/>
    <d v="2026-09-03T00:00:00"/>
    <n v="-0.625"/>
    <x v="1"/>
    <x v="11"/>
  </r>
  <r>
    <n v="989"/>
    <n v="1002567253"/>
    <n v="3"/>
    <x v="6"/>
    <n v="5"/>
    <s v="SBY UTARA"/>
    <s v="KENJERAN"/>
    <s v="KBL"/>
    <s v="REG"/>
    <s v="AO"/>
    <s v="NEW SALES"/>
    <m/>
    <s v="Completed (PS)"/>
    <s v="RBS-Regional 3"/>
    <d v="2026-09-02T11:27:17"/>
    <d v="2026-09-03T15:30:13"/>
    <n v="69382161"/>
    <m/>
    <n v="152401227303"/>
    <s v="TOKO MAISA"/>
    <s v="ODP-KBL-FVE/35"/>
    <s v="WO063437962"/>
    <m/>
    <m/>
    <m/>
    <n v="112.7154621"/>
    <n v="-7.2402169000000001"/>
    <s v="|MN00889|/TOKO MAISA/HSI Bisnis Promo HUT Telkom (1:1) 100 Mbps (Rp 535.000) PSB Rp 150.000/085600542025/kartolodeporas@gmail.com/Wahyudi/Lasem barat 52c surabaya"/>
    <s v="Sales Force DBS"/>
    <m/>
    <m/>
    <m/>
    <m/>
    <m/>
    <m/>
    <m/>
    <m/>
    <s v="Management Janji"/>
    <s v="2026-09-04 15:00:00|Jam pemasangan : 08.00 - 12.00 Waktu pemasangan : 4 September 2026 Info Tabaha : Hubungi pelanggan dulu sebelum ke lokasi terimakasih |40971401|MYDITA"/>
    <s v="FCC"/>
    <d v="2026-02-09T11:40:03"/>
    <d v="2026-09-04T15:00:00"/>
    <m/>
    <s v="PS"/>
    <s v="KEBALEN"/>
    <s v="NO ADDON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04T15:00:00"/>
    <s v="2026-09-04 15:00:00|Jam pemasangan : 08.00 - 12.00 Waktu pemasangan : 4 September 2026 Info Tabaha : Hubungi pelanggan dulu sebelum ke lokasi terimakasih |40971401|MYDITA"/>
    <n v="2026"/>
    <n v="9"/>
    <n v="3"/>
    <d v="2026-09-03T00:00:00"/>
    <n v="-1.625"/>
    <x v="1"/>
    <x v="22"/>
  </r>
  <r>
    <n v="990"/>
    <n v="1002567302"/>
    <n v="3"/>
    <x v="0"/>
    <n v="4"/>
    <s v="KUDUS"/>
    <s v="BLORA"/>
    <s v="BLO"/>
    <s v="REG"/>
    <s v="AO"/>
    <s v="NEW SALES"/>
    <m/>
    <s v="Completed (PS)"/>
    <s v="RBS-Regional 3"/>
    <d v="2026-09-02T11:32:20"/>
    <d v="2026-09-02T19:16:18"/>
    <n v="69380377"/>
    <m/>
    <n v="141569115880"/>
    <s v="Warung Kopi Boy"/>
    <s v="ODP-BLO-FFE/136"/>
    <s v="WO063342197"/>
    <m/>
    <m/>
    <m/>
    <n v="111.39656453359601"/>
    <n v="-6.9893009518497502"/>
    <s v="|MN02609|MYIA-088950740420/POI/Warmin/087891873664/trimurwati873@gmail.com"/>
    <s v="Amex"/>
    <m/>
    <m/>
    <m/>
    <m/>
    <m/>
    <m/>
    <m/>
    <m/>
    <s v="Management Janji"/>
    <s v="2026-09-01 08:00:00 | M Janji : (1/09/2026)  jam Pasang : 09:00  Note : hubungi pelanggan jika ingin kelokasi"/>
    <s v="FCC"/>
    <d v="2026-02-09T11:40:03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M Janji : (1/09/2026)  jam Pasang : 09:00  Note : hubungi pelanggan jika ingin kelokasi"/>
    <n v="2026"/>
    <n v="9"/>
    <n v="2"/>
    <d v="2026-09-02T00:00:00"/>
    <n v="-0.29166666666424135"/>
    <x v="1"/>
    <x v="0"/>
  </r>
  <r>
    <n v="991"/>
    <n v="1002568555"/>
    <n v="3"/>
    <x v="3"/>
    <n v="4"/>
    <s v="YOGYAKARTA"/>
    <s v="BANTUL"/>
    <s v="WTS"/>
    <s v="REG"/>
    <s v="AO"/>
    <s v="NEW SALES"/>
    <s v="1P INET"/>
    <s v="Completed (PS)"/>
    <s v="RBS-Regional 3"/>
    <d v="2026-09-02T18:24:56"/>
    <d v="2026-09-04T13:58:29"/>
    <n v="69382617"/>
    <m/>
    <n v="146143118536"/>
    <s v="PT KOPI BINTANG INDONESIA"/>
    <s v="ODP-WTS-FBL/014 FBL/D01/014.01"/>
    <s v="WO063398264"/>
    <m/>
    <m/>
    <m/>
    <n v="110.153674"/>
    <n v="-7.8596780999999902"/>
    <s v="|MN02665|MYIA-028216562743/POI/pak Rizki rian/089619714653/burianto@tomoro-coffee.com"/>
    <s v="MYIB_ASSISTANT"/>
    <m/>
    <m/>
    <m/>
    <m/>
    <m/>
    <m/>
    <m/>
    <m/>
    <s v="Management Janji"/>
    <s v="2026-09-04 15:00:00 | Nama PIC:  bp rizki  No HP: 089619714653 Alt: Tanggal: 4/9/2026 Jam Pasang: Sore Note: Hubungi sebelum ke lokasi, terimakasih. "/>
    <s v="FCC"/>
    <d v="2026-02-09T18:39:56"/>
    <d v="2026-09-04T15:00:00"/>
    <m/>
    <s v="PS"/>
    <s v="WATES"/>
    <s v="NO ADDON"/>
    <n v="20260904"/>
    <s v="Completed"/>
    <s v="HSI Bisnis Promo HUT RI PSB 70% - 100 Mbps"/>
    <s v="INDIBIZ"/>
    <m/>
    <m/>
    <d v="2026-09-04T15:00:00"/>
    <s v="2026-09-04 15:00:00 | Nama PIC:  bp rizki  No HP: 089619714653 Alt: Tanggal: 4/9/2026 Jam Pasang: Sore Note: Hubungi sebelum ke lokasi, terimakasih. "/>
    <n v="2026"/>
    <n v="9"/>
    <n v="4"/>
    <d v="2026-09-04T00:00:00"/>
    <n v="-0.625"/>
    <x v="1"/>
    <x v="0"/>
  </r>
  <r>
    <n v="992"/>
    <n v="1002568037"/>
    <n v="3"/>
    <x v="1"/>
    <n v="5"/>
    <s v="PASURUAN"/>
    <s v="PROBOLINGGO"/>
    <s v="KRZ"/>
    <s v="REG"/>
    <s v="AO"/>
    <s v="NEW SALES"/>
    <s v="1P INET"/>
    <s v="Completed (PS)"/>
    <s v="RBS-Regional 3"/>
    <d v="2026-09-02T15:11:57"/>
    <d v="2026-09-03T15:13:13"/>
    <n v="69382457"/>
    <m/>
    <n v="152509216392"/>
    <s v="BENGKEL ANGGORO"/>
    <s v="ODP-KRZ-FT/13 FT/D01/13.01"/>
    <s v="WO063375725"/>
    <m/>
    <m/>
    <m/>
    <n v="113.379946611821"/>
    <n v="-7.8220765346997103"/>
    <s v="MD|MYDB-20260902267860|DN00001/MN00836|BENGKEL ANGGORO|082330626054"/>
    <s v="MYDIGIBIZPARTNER"/>
    <m/>
    <m/>
    <m/>
    <m/>
    <m/>
    <m/>
    <m/>
    <m/>
    <s v="Management Janji"/>
    <s v="2026-09-03 13:00:00 | Tanggal pemasangan: 03/09/2026 Jam pemasangan : pagi / siang Info Tambahan : Hubungi pelanggan dulu sebelum ke lokasi terima kasih."/>
    <s v="FCC"/>
    <d v="2026-02-09T15:25:08"/>
    <d v="2026-09-03T13:00:00"/>
    <m/>
    <s v="PS"/>
    <s v="KRAKSAAN"/>
    <s v="NO ADDON"/>
    <n v="20260903"/>
    <s v="Completed"/>
    <s v="HSI Bisnis Promo HUT RI PSB 70% - 50 Mbps"/>
    <s v="INDIBIZ"/>
    <m/>
    <m/>
    <d v="2026-09-03T13:00:00"/>
    <s v="2026-09-03 13:00:00 | Tanggal pemasangan: 03/09/2026 Jam pemasangan : pagi / siang Info Tambahan : Hubungi pelanggan dulu sebelum ke lokasi terima kasih."/>
    <n v="2026"/>
    <n v="9"/>
    <n v="3"/>
    <d v="2026-09-03T00:00:00"/>
    <n v="-0.54166666666424135"/>
    <x v="1"/>
    <x v="27"/>
  </r>
  <r>
    <n v="993"/>
    <n v="1002568030"/>
    <n v="3"/>
    <x v="2"/>
    <n v="5"/>
    <s v="MADIUN"/>
    <s v="TUBAN"/>
    <s v="TNZ"/>
    <s v="REG"/>
    <s v="AO"/>
    <s v="NEW SALES"/>
    <s v="1P INET"/>
    <s v="Completed (PS)"/>
    <s v="RBS-Regional 3"/>
    <d v="2026-09-02T15:09:57"/>
    <d v="2026-09-03T17:21:58"/>
    <n v="69382432"/>
    <m/>
    <n v="152612240422"/>
    <s v="Warkop Mie Bara (Jl.Teuku Umar,Tuban)"/>
    <s v="ODP-TNZ-FT/22 FT/D02/22.01"/>
    <s v="WO063374721"/>
    <m/>
    <m/>
    <m/>
    <n v="112.042243480682"/>
    <n v="-6.8893245840678397"/>
    <s v="MD|MYDB-20260901267768|DN00001/MN01993|Warkop Mie Bara (Jl.Teuku Umar,Tuban)|083875820534"/>
    <s v="MYDIGIBIZPARTNER"/>
    <m/>
    <m/>
    <m/>
    <m/>
    <m/>
    <m/>
    <m/>
    <m/>
    <s v="Management Janji"/>
    <s v="2026-09-04 08:00:00 | Tanggal pemasangan: 03/09/2026 Jam pemasangan : pagi / siang Info Tambahan : Hubungi pelanggan dulu sebelum ke lokasi terima kasih."/>
    <s v="FCC"/>
    <d v="2026-02-09T15:25:08"/>
    <d v="2026-09-04T08:00:00"/>
    <m/>
    <s v="PS"/>
    <s v="X"/>
    <s v="NO ADDON"/>
    <n v="20260903"/>
    <s v="Completed"/>
    <s v="HSI Bisnis Promo HUT RI PSB 70% - 150 Mbps"/>
    <s v="INDIBIZ"/>
    <m/>
    <m/>
    <d v="2026-09-04T08:00:00"/>
    <s v="2026-09-04 08:00:00 | Tanggal pemasangan: 03/09/2026 Jam pemasangan : pagi / siang Info Tambahan : Hubungi pelanggan dulu sebelum ke lokasi terima kasih."/>
    <n v="2026"/>
    <n v="9"/>
    <n v="3"/>
    <d v="2026-09-03T00:00:00"/>
    <n v="-1.3333333333357587"/>
    <x v="1"/>
    <x v="11"/>
  </r>
  <r>
    <n v="994"/>
    <n v="1002568049"/>
    <n v="3"/>
    <x v="2"/>
    <n v="5"/>
    <s v="MADIUN"/>
    <s v="BOJONEGORO"/>
    <s v="SMJ"/>
    <s v="REG"/>
    <s v="AO"/>
    <s v="NEW SALES"/>
    <s v="1P INET"/>
    <s v="Completed (PS)"/>
    <s v="RBS-Regional 3"/>
    <d v="2026-09-02T15:15:57"/>
    <d v="2026-09-03T15:12:00"/>
    <n v="69382459"/>
    <m/>
    <n v="152642208296"/>
    <s v="SPBU 53.621.25 Gampeng Balen"/>
    <s v="ODP-SMJ-FG/78"/>
    <s v="WO063377746"/>
    <m/>
    <m/>
    <m/>
    <n v="111.984771799999"/>
    <n v="-7.1844241999999996"/>
    <s v="|MC20184|MYIA-028744306141/POI/ADI PUTRA WIRANATA/085855933180/xaviorx77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5:25:08"/>
    <d v="2026-09-03T15:00:00"/>
    <m/>
    <s v="PS"/>
    <s v="PADANGAN"/>
    <s v="NO ADDON"/>
    <n v="20260903"/>
    <s v="Completed"/>
    <s v="HSI Bisnis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n v="2026"/>
    <n v="9"/>
    <n v="3"/>
    <d v="2026-09-03T00:00:00"/>
    <n v="-0.625"/>
    <x v="1"/>
    <x v="11"/>
  </r>
  <r>
    <n v="995"/>
    <n v="1002567684"/>
    <n v="3"/>
    <x v="1"/>
    <n v="5"/>
    <s v="PASURUAN"/>
    <s v="PASURUAN"/>
    <s v="GDW"/>
    <s v="REG"/>
    <s v="AO"/>
    <s v="NEW SALES"/>
    <m/>
    <s v="Completed (PS)"/>
    <s v="RBS-Regional 3"/>
    <d v="2026-09-02T13:45:18"/>
    <d v="2026-09-03T15:08:00"/>
    <n v="69382355"/>
    <m/>
    <n v="152731204219"/>
    <s v="UPT SDN BULUKANDANG 1"/>
    <s v="ODP-GDW-FW/12"/>
    <s v="WO063373900"/>
    <m/>
    <m/>
    <m/>
    <n v="112.9810363"/>
    <n v="-7.8022390000000001"/>
    <s v="|MN00025|/UPT SDN BULUKANDANG 1/WINBACK 2.0 HSI B2B (1:1) 75MBPS 415RB PSB DISC 70%//sdn1.bulukandang@gmail.com/GUWAN SUDRAJAT/082141305902082333150644"/>
    <s v="Sales Force DBS"/>
    <m/>
    <m/>
    <m/>
    <m/>
    <m/>
    <m/>
    <m/>
    <m/>
    <s v="Management Janji"/>
    <s v="2026-09-05 08:00:00|Nama Pic : BP GUWAN No Hp Pic : 082141305902 Jam Pemasangan : 08:00 - 12.00 Tanggal Pemasangan : KAMIS 03 SEPTEMBER 2026 Info Tambahan : Hubungi pelanggan sebelum datang ke lokasi|40000798|MYDITA"/>
    <s v="FCC"/>
    <d v="2026-02-09T13:55:08"/>
    <d v="2026-09-05T08:00:00"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Nama Pic : BP GUWAN No Hp Pic : 082141305902 Jam Pemasangan : 08:00 - 12.00 Tanggal Pemasangan : KAMIS 03 SEPTEMBER 2026 Info Tambahan : Hubungi pelanggan sebelum datang ke lokasi|40000798|MYDITA"/>
    <n v="2026"/>
    <n v="9"/>
    <n v="3"/>
    <d v="2026-09-03T00:00:00"/>
    <n v="-2.3333333333357587"/>
    <x v="1"/>
    <x v="5"/>
  </r>
  <r>
    <n v="996"/>
    <n v="1002567710"/>
    <n v="3"/>
    <x v="4"/>
    <n v="5"/>
    <s v="DENPASAR"/>
    <s v="UBUNG"/>
    <s v="MMN"/>
    <s v="REG"/>
    <s v="AO"/>
    <s v="NEW SALES"/>
    <m/>
    <s v="Completed (PS)"/>
    <s v="RBS-Regional 3"/>
    <d v="2026-09-02T13:52:37"/>
    <d v="2026-09-03T16:49:04"/>
    <n v="69380617"/>
    <m/>
    <n v="172419207269"/>
    <s v="SDN 26 PEMECUTAN"/>
    <s v="ODP-MMN-FC/46"/>
    <s v="WO063363855"/>
    <m/>
    <m/>
    <m/>
    <n v="115.197194541104"/>
    <n v="-8.6606507128151495"/>
    <s v="|MN02665|PAK YOGA /087850087611/spemecutan@gmail.com"/>
    <s v="Sales Force DBS"/>
    <m/>
    <m/>
    <m/>
    <m/>
    <m/>
    <m/>
    <m/>
    <m/>
    <s v="Management Janji"/>
    <s v="2026-09-01 13:00:00|Nama PIC : BP I MADE SUDARMA YOGA  No HP : 087850087611  Alt :   M Janji : 01/09/2026  Jam Pasang : 08.00 - 13:00   NoteÃ‚Â :  hubungi terlebih dahulu sebelum kelokasi|40981184|MYDITA"/>
    <s v="FCC"/>
    <d v="2026-02-09T13:55:08"/>
    <m/>
    <s v="Kendala Lainnya"/>
    <s v="PS"/>
    <s v="MONANG MANING"/>
    <s v="NO ADDON"/>
    <n v="202609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2T07:00:00"/>
    <s v="2026-09-01 13:00:00|Nama PIC : BP I MADE SUDARMA YOGA  No HP : 087850087611  Alt :   M Janji : 01/09/2026  Jam Pasang : 08.00 - 13:00   NoteÃ‚Â :  hubungi terlebih dahulu sebelum kelokasi|40981184|MYDITA"/>
    <n v="2026"/>
    <n v="9"/>
    <n v="3"/>
    <d v="2026-09-03T00:00:00"/>
    <n v="0.70833333333575865"/>
    <x v="1"/>
    <x v="9"/>
  </r>
  <r>
    <n v="997"/>
    <n v="1002567508"/>
    <n v="3"/>
    <x v="4"/>
    <n v="5"/>
    <s v="DENPASAR"/>
    <s v="SANUR"/>
    <s v="KLM"/>
    <s v="REG"/>
    <s v="AO"/>
    <s v="NEW SALES"/>
    <m/>
    <s v="Completed (PS)"/>
    <s v="RBS-Regional 3"/>
    <d v="2026-09-02T12:45:41"/>
    <d v="2026-09-02T15:15:29"/>
    <n v="69377728"/>
    <n v="3612108215"/>
    <n v="172401793679"/>
    <s v="PT NUSANTARA ASSISTAMA PERKASA"/>
    <s v="ODP-KLM-FS/13"/>
    <s v="WO063352078"/>
    <m/>
    <m/>
    <m/>
    <n v="115.230468064463"/>
    <n v="-8.6603810957159109"/>
    <s v="|MN02545|/PIC PAK BENNY/085792585696-081558700890-0812246246868/benny.asmarajaya@gmail.com"/>
    <s v="Sales Force DBS"/>
    <m/>
    <m/>
    <m/>
    <m/>
    <m/>
    <m/>
    <m/>
    <m/>
    <s v="Management Janji"/>
    <s v="2026-08-28 13:00:00|Nama Pic : PT NUSANTARA ASSISTAMA PERKASA  No Hp Pic : 085792585696  Jam Pemasangan : 08:00 - 12.00  Tanggal Pemasangan : RABU 28 MEI 2025  Info Tambahan : Hubungi pelanggan sebelum datang ke lokasi  |40951377|MYDITA"/>
    <s v="FCC"/>
    <d v="2026-02-09T12:55:16"/>
    <m/>
    <m/>
    <s v="PS"/>
    <s v="KALIASEM"/>
    <s v="NO ADDON"/>
    <n v="2026090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2T07:00:00"/>
    <s v="2026-08-28 13:00:00|Nama Pic : PT NUSANTARA ASSISTAMA PERKASA  No Hp Pic : 085792585696  Jam Pemasangan : 08:00 - 12.00  Tanggal Pemasangan : RABU 28 MEI 2025  Info Tambahan : Hubungi pelanggan sebelum datang ke lokasi  |40951377|MYDITA"/>
    <n v="2026"/>
    <n v="9"/>
    <n v="2"/>
    <d v="2026-09-02T00:00:00"/>
    <n v="-0.29166666666424135"/>
    <x v="1"/>
    <x v="18"/>
  </r>
  <r>
    <n v="998"/>
    <n v="1002567521"/>
    <n v="3"/>
    <x v="0"/>
    <n v="4"/>
    <s v="KUDUS"/>
    <s v="BLORA"/>
    <s v="CEP"/>
    <s v="REG"/>
    <s v="AO"/>
    <s v="NEW SALES"/>
    <m/>
    <s v="Completed (PS)"/>
    <s v="RBS-Regional 3"/>
    <d v="2026-09-02T12:54:16"/>
    <d v="2026-09-02T16:59:42"/>
    <n v="69378799"/>
    <m/>
    <n v="142552107738"/>
    <s v="SMK MUHAMMADIYAH 2 CEPU"/>
    <s v="ODP-CEP-FH/117"/>
    <s v="WO063353112"/>
    <m/>
    <m/>
    <m/>
    <n v="111.583192"/>
    <n v="-7.1494498000000002"/>
    <s v="|MC60138|MYIA-080459396451/POI/Suharto/081575430880/suhartost71@gmail.com"/>
    <s v="Amex"/>
    <m/>
    <m/>
    <m/>
    <m/>
    <m/>
    <m/>
    <m/>
    <m/>
    <s v="Management Janji"/>
    <s v="2026-08-31 08:00:00 | Waktu pemasnagan : 31 Agustus 2026  Jam pemasangan : 08.00 - 12.00  Mohon hubungi pelanggan sebelum ke lokasi   Terima kasih"/>
    <s v="FCC"/>
    <d v="2026-02-09T12:55:16"/>
    <m/>
    <m/>
    <s v="PS"/>
    <s v="CEP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Waktu pemasnagan : 31 Agustus 2026  Jam pemasangan : 08.00 - 12.00  Mohon hubungi pelanggan sebelum ke lokasi   Terima kasih"/>
    <n v="2026"/>
    <n v="9"/>
    <n v="2"/>
    <d v="2026-09-02T00:00:00"/>
    <n v="-0.29166666666424135"/>
    <x v="1"/>
    <x v="0"/>
  </r>
  <r>
    <n v="999"/>
    <n v="1002567513"/>
    <n v="3"/>
    <x v="7"/>
    <n v="5"/>
    <s v="MATARAM"/>
    <s v="INNER - NUSA TENGGARA"/>
    <s v="SWE"/>
    <s v="REG"/>
    <s v="AO"/>
    <s v="NEW SALES"/>
    <m/>
    <s v="Completed (PS)"/>
    <s v="RBS-Regional 3"/>
    <d v="2026-09-02T12:50:21"/>
    <d v="2026-09-02T14:57:41"/>
    <n v="69378556"/>
    <m/>
    <n v="172605804352"/>
    <s v="Toko pak herman"/>
    <s v="ODP-SWE-FAQ/26"/>
    <s v="WO063352614"/>
    <m/>
    <m/>
    <m/>
    <n v="116.146677"/>
    <n v="-8.6013626999999993"/>
    <s v="MD|MYDB-20260828267350|SC00001/MC00222|Toko pak herman|081944086444"/>
    <s v="MYDIGIBIZPARTNER"/>
    <m/>
    <m/>
    <m/>
    <m/>
    <m/>
    <m/>
    <m/>
    <m/>
    <s v="Management Janji"/>
    <s v="2026-08-30 08:00:00 |   Tanggal pemasangan : 29 agustus 2026  Jam pemasangan : PAGI/SIANG  Info Tambahan : Hubungi pelanggan dulu sebelum ke lokasi    "/>
    <s v="FCC"/>
    <d v="2026-02-09T12:55:1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0 08:00:00 |   Tanggal pemasangan : 29 agustus 2026  Jam pemasangan : PAGI/SIANG  Info Tambahan : Hubungi pelanggan dulu sebelum ke lokasi    "/>
    <n v="2026"/>
    <n v="9"/>
    <n v="2"/>
    <d v="2026-09-02T00:00:00"/>
    <n v="-0.29166666666424135"/>
    <x v="1"/>
    <x v="15"/>
  </r>
  <r>
    <n v="1000"/>
    <n v="1002567512"/>
    <n v="3"/>
    <x v="4"/>
    <n v="5"/>
    <s v="DENPASAR"/>
    <s v="SANUR"/>
    <s v="KLM"/>
    <s v="REG"/>
    <s v="AO"/>
    <s v="NEW SALES"/>
    <m/>
    <s v="Completed (PS)"/>
    <s v="RBS-Regional 3"/>
    <d v="2026-09-02T12:48:56"/>
    <d v="2026-09-02T15:22:45"/>
    <n v="69377715"/>
    <n v="3612108216"/>
    <n v="172401793681"/>
    <s v="PT NUSANTARA ASSISTAMA PERKASA"/>
    <s v="ODP-KLM-FS/13"/>
    <s v="WO063352353"/>
    <m/>
    <m/>
    <m/>
    <n v="115.230466976686"/>
    <n v="-8.6603906572665394"/>
    <s v="|MN02545|/PIC PAK BENNY/085792585696-081558700890-0812246246868/benny.asmarajaya@gmail.com"/>
    <s v="Sales Force DBS"/>
    <m/>
    <m/>
    <m/>
    <m/>
    <m/>
    <m/>
    <m/>
    <m/>
    <s v="Management Janji"/>
    <s v="2026-08-28 13:00:00|Jam pemasangan : 12.00  Info Tambahan : Hubungi pelanggan dulu sebelum ke lokasi  terimakasih   |40951381|MYDITA"/>
    <s v="FCC"/>
    <d v="2026-02-09T12:55:16"/>
    <m/>
    <m/>
    <s v="PS"/>
    <s v="KALIASEM"/>
    <s v="NO ADDON"/>
    <n v="20260902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7:00:00"/>
    <s v="2026-08-28 13:00:00|Jam pemasangan : 12.00  Info Tambahan : Hubungi pelanggan dulu sebelum ke lokasi  terimakasih   |40951381|MYDITA"/>
    <n v="2026"/>
    <n v="9"/>
    <n v="2"/>
    <d v="2026-09-02T00:00:00"/>
    <n v="-0.29166666666424135"/>
    <x v="1"/>
    <x v="18"/>
  </r>
  <r>
    <n v="1001"/>
    <n v="1002568531"/>
    <n v="3"/>
    <x v="0"/>
    <n v="4"/>
    <s v="KUDUS"/>
    <s v="PURWODADI"/>
    <s v="WRO"/>
    <s v="REG"/>
    <s v="AO"/>
    <s v="NEW SALES"/>
    <s v="1P INET"/>
    <s v="Completed (PS)"/>
    <s v="RBS-Regional 3"/>
    <d v="2026-09-02T17:53:57"/>
    <d v="2026-09-04T11:59:46"/>
    <n v="69382609"/>
    <m/>
    <n v="142509107207"/>
    <s v="SD NEGERI 2 TRUWOLU"/>
    <s v="ODP-WRO-FA/005 FA/D01/01.01"/>
    <s v="WO063396083"/>
    <m/>
    <m/>
    <m/>
    <n v="111.14239600000001"/>
    <n v="-7.0871589999999998"/>
    <s v="|MN01314|MYIA-050867536123/POI/Endah purnama/085293211590/endahblora10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7:54:59"/>
    <d v="2026-09-03T15:00:00"/>
    <m/>
    <s v="PS"/>
    <s v="WIROSARI"/>
    <s v="NO ADDON"/>
    <n v="20260904"/>
    <s v="Completed"/>
    <s v="HSI Bisnis Basic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n v="2026"/>
    <n v="9"/>
    <n v="4"/>
    <d v="2026-09-04T00:00:00"/>
    <n v="0.375"/>
    <x v="1"/>
    <x v="0"/>
  </r>
  <r>
    <n v="1002"/>
    <n v="1002567503"/>
    <n v="3"/>
    <x v="5"/>
    <n v="4"/>
    <s v="SEMARANG"/>
    <s v="INNER - SEMARANG JATENG UTARA"/>
    <s v="MJE"/>
    <s v="REG"/>
    <s v="AO"/>
    <s v="NEW SALES"/>
    <m/>
    <s v="Completed (PS)"/>
    <s v="RBS-Regional 3"/>
    <d v="2026-09-02T12:43:04"/>
    <d v="2026-09-02T14:35:18"/>
    <n v="69379859"/>
    <m/>
    <n v="142426805107"/>
    <s v="PT KEMBANG API GEMILANG"/>
    <s v="ODP-MJE-FS/064"/>
    <s v="WO063351800"/>
    <m/>
    <m/>
    <m/>
    <n v="110.33345199999999"/>
    <n v="-7.0401699999999998"/>
    <s v="|MC50018|MYIA-031429379170/POI/YOGA BAGAS IVANDY/088227715854/yucssemarang@gmail.com"/>
    <s v="MYDIGIBIZPARTNER"/>
    <m/>
    <m/>
    <m/>
    <m/>
    <m/>
    <m/>
    <m/>
    <m/>
    <s v="Management Janji"/>
    <s v="2026-08-31 08:00:00 | Jam Pemasangan : siang   Tanggal Pemasangan : 31 Agustus 2026  Note : Mohon Hub Pelanggan dulu sebelum ke lokasi, terima kasih."/>
    <s v="FCC"/>
    <d v="2026-02-09T12:55:16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Jam Pemasangan : siang   Tanggal Pemasangan : 31 Agustus 2026  Note : Mohon Hub Pelanggan dulu sebelum ke lokasi, terima kasih."/>
    <n v="2026"/>
    <n v="9"/>
    <n v="2"/>
    <d v="2026-09-02T00:00:00"/>
    <n v="-0.29166666666424135"/>
    <x v="1"/>
    <x v="0"/>
  </r>
  <r>
    <n v="1003"/>
    <n v="1002568518"/>
    <n v="3"/>
    <x v="3"/>
    <n v="4"/>
    <s v="MAGELANG"/>
    <s v="KEBUMEN"/>
    <s v="KTW"/>
    <s v="REG"/>
    <s v="AO"/>
    <s v="NEW SALES"/>
    <s v="1P INET"/>
    <s v="Completed (PS)"/>
    <s v="RBS-Regional 3"/>
    <d v="2026-09-02T17:47:57"/>
    <d v="2026-09-03T11:29:03"/>
    <n v="69382605"/>
    <m/>
    <n v="141176104975"/>
    <s v="MTs AL-GHAZALI KBM"/>
    <s v="ODP-KTW-FAL/011 FAL/D03/011.01"/>
    <s v="WO063395624"/>
    <m/>
    <m/>
    <m/>
    <n v="109.7888514"/>
    <n v="-7.8002635999999903"/>
    <s v="|MN00664|MYIA-062591703587/POI/Martiyah/083893415300/suciwulandari0605@gmail.com"/>
    <s v="MYIB_ASSISTANT"/>
    <m/>
    <m/>
    <m/>
    <m/>
    <m/>
    <m/>
    <m/>
    <m/>
    <s v="Management Janji"/>
    <s v="2026-09-03 15:00:00 | No HP :083893415300 No Alternatif : M Janji : 03/09/2026 Jam Pasang : Pagi NoteÃ‚Â :  Hubungi terlebih dahulu sebelum ke lokasi "/>
    <s v="FCC"/>
    <d v="2026-02-09T17:54:59"/>
    <d v="2026-09-03T15:00:00"/>
    <m/>
    <s v="PS"/>
    <s v="X"/>
    <s v="NO ADDON"/>
    <n v="20260903"/>
    <s v="Completed"/>
    <s v="HSI Bisnis Basic Promo HUT RI PSB 70% - 50 Mbps"/>
    <s v="INDIBIZ"/>
    <m/>
    <m/>
    <d v="2026-09-03T15:00:00"/>
    <s v="2026-09-03 15:00:00 | No HP :083893415300 No Alternatif : M Janji : 03/09/2026 Jam Pasang : Pagi NoteÃ‚Â :  Hubungi terlebih dahulu sebelum ke lokasi "/>
    <n v="2026"/>
    <n v="9"/>
    <n v="3"/>
    <d v="2026-09-03T00:00:00"/>
    <n v="-0.625"/>
    <x v="1"/>
    <x v="0"/>
  </r>
  <r>
    <n v="1004"/>
    <n v="1002568520"/>
    <n v="3"/>
    <x v="7"/>
    <n v="5"/>
    <s v="MATARAM"/>
    <s v="LOMBOK BARAT TENGAH"/>
    <s v="GER"/>
    <s v="REG"/>
    <s v="AO"/>
    <s v="NEW SALES"/>
    <m/>
    <s v="Completed (PS)"/>
    <s v="RBS-Regional 3"/>
    <d v="2026-09-02T17:50:32"/>
    <d v="2026-09-02T18:34:43"/>
    <n v="69380121"/>
    <m/>
    <n v="172602203029"/>
    <s v="toko hidayat"/>
    <s v="ODP-GER-FAS/02"/>
    <s v="WO063396240"/>
    <m/>
    <m/>
    <m/>
    <n v="116.184251273825"/>
    <n v="-8.72128783291293"/>
    <s v="|MC40299|MYIA-095086606302/POI/Rahmatullah hidayat/087849093493/hidayatungga98@gmail.com"/>
    <s v="Sales Profesional"/>
    <m/>
    <m/>
    <m/>
    <m/>
    <m/>
    <m/>
    <m/>
    <m/>
    <s v="Management Janji"/>
    <s v="2026-08-31 13:00:00 | M Janji : (01/09/2026)  jam Pasang : 09:00  Note : hubungi pelanggan jika ingin kelokasi  "/>
    <s v="FCC"/>
    <d v="2026-02-09T17:54:59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13:00:00 | M Janji : (01/09/2026)  jam Pasang : 09:00  Note : hubungi pelanggan jika ingin kelokasi  "/>
    <n v="2026"/>
    <n v="9"/>
    <n v="2"/>
    <d v="2026-09-02T00:00:00"/>
    <n v="-0.29166666666424135"/>
    <x v="1"/>
    <x v="20"/>
  </r>
  <r>
    <n v="1005"/>
    <n v="1002568199"/>
    <n v="3"/>
    <x v="0"/>
    <n v="4"/>
    <s v="KUDUS"/>
    <s v="BLORA"/>
    <s v="BLO"/>
    <s v="REG"/>
    <s v="AO"/>
    <s v="NEW SALES"/>
    <m/>
    <s v="Completed (PS)"/>
    <s v="RBS-Regional 3"/>
    <d v="2026-09-02T15:49:35"/>
    <d v="2026-09-02T19:26:56"/>
    <n v="69380564"/>
    <m/>
    <n v="141569115883"/>
    <s v="hasna trans"/>
    <s v="ODP-BLO-FGA/005"/>
    <s v="WO063383371"/>
    <m/>
    <m/>
    <m/>
    <n v="111.529802027716"/>
    <n v="-6.9287640064710496"/>
    <s v="|MB00503|MYIA-035321260052/POI/bapak/082225699969/jarwo.thea201@gmail.com"/>
    <s v="Amex"/>
    <m/>
    <m/>
    <m/>
    <m/>
    <m/>
    <m/>
    <m/>
    <m/>
    <s v="Management Janji"/>
    <s v="2026-09-01 13:00:00 | Nama PIC : Sujarwo  No HP : 082225699969  Alt :   M Janji : 01/09/2026  Jam Pasang : 08.00 - 13:00   NoteÃ‚Â :  hubungi terlebih dahulu sebelum kelokasi"/>
    <s v="FCC"/>
    <d v="2026-02-09T15:54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3:00:00 | Nama PIC : Sujarwo  No HP : 082225699969  Alt :   M Janji : 01/09/2026  Jam Pasang : 08.00 - 13:00   NoteÃ‚Â :  hubungi terlebih dahulu sebelum kelokasi"/>
    <n v="2026"/>
    <n v="9"/>
    <n v="2"/>
    <d v="2026-09-02T00:00:00"/>
    <n v="-0.29166666666424135"/>
    <x v="1"/>
    <x v="0"/>
  </r>
  <r>
    <n v="1006"/>
    <n v="1002568161"/>
    <n v="3"/>
    <x v="1"/>
    <n v="5"/>
    <s v="SIDOARJO"/>
    <s v="PASURUAN"/>
    <s v="PGE"/>
    <s v="REG"/>
    <s v="AO"/>
    <s v="NEW SALES"/>
    <m/>
    <s v="Completed (PS)"/>
    <s v="RBS-Regional 3"/>
    <d v="2026-09-02T15:41:38"/>
    <d v="2026-09-03T20:55:59"/>
    <n v="69382472"/>
    <m/>
    <n v="152746208711"/>
    <s v="PT. ADITALENTA HANDALNIAGA DELAPAN"/>
    <s v="ODP-PGE-FL/10"/>
    <s v="WO063434162"/>
    <m/>
    <m/>
    <m/>
    <n v="112.592053413391"/>
    <n v="-7.6651713500788397"/>
    <s v="|MC30223|/ANDIK SULAIMAN /81235284788/saa.itnetwork@gmail.com"/>
    <s v="Sales Force DBS"/>
    <m/>
    <m/>
    <m/>
    <m/>
    <m/>
    <m/>
    <m/>
    <m/>
    <s v="Management Janji"/>
    <s v="2026-09-04 08:00:00|Jam pemasangan : 12.00 Info Tambahan : Hubungi pelanggan dulu sebelum ke lokasi terimakasih |40951377|MYDITA"/>
    <s v="FCC"/>
    <d v="2026-02-09T15:54:57"/>
    <d v="2026-09-04T08:00:00"/>
    <m/>
    <s v="PS"/>
    <s v="PANDA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Jam pemasangan : 12.00 Info Tambahan : Hubungi pelanggan dulu sebelum ke lokasi terimakasih |40951377|MYDITA"/>
    <n v="2026"/>
    <n v="9"/>
    <n v="3"/>
    <d v="2026-09-03T00:00:00"/>
    <n v="-1.3333333333357587"/>
    <x v="1"/>
    <x v="5"/>
  </r>
  <r>
    <n v="1007"/>
    <n v="1002568195"/>
    <n v="3"/>
    <x v="3"/>
    <n v="4"/>
    <s v="MAGELANG"/>
    <s v="PURWOREJJO"/>
    <s v="PWJ"/>
    <s v="REG"/>
    <s v="AO"/>
    <s v="NEW SALES"/>
    <s v="1P INET"/>
    <s v="Completed (PS)"/>
    <s v="RBS-Regional 3"/>
    <d v="2026-09-02T15:47:56"/>
    <d v="2026-09-03T14:02:33"/>
    <n v="69382476"/>
    <m/>
    <n v="142138510633"/>
    <s v="KOPI ACONG ONLINE SHOP"/>
    <s v="ODP-PWJ-FAW/030 FAW/D04/030.01"/>
    <s v="WO063382246"/>
    <m/>
    <m/>
    <m/>
    <n v="109.96678199999999"/>
    <n v="-7.7259229999999999"/>
    <s v="|MN00938|MYIA-034734359249/POI/Suyani/087713364537/yanisu240@gmail.com"/>
    <s v="MYIB_ASSISTANT"/>
    <m/>
    <m/>
    <m/>
    <m/>
    <m/>
    <m/>
    <m/>
    <m/>
    <s v="Management Janji"/>
    <s v="2026-09-03 13:00:00 | Nama PIC : Sulis No HP : 087713364537 Alt :  M Janji : 03/09/2026 Jam Pasang : 08.00 - 13:00  NoteÃ‚Â :  hubungi terlebih dahulu sebelum kelokasi"/>
    <s v="FCC"/>
    <d v="2026-02-09T15:54:57"/>
    <d v="2026-09-03T13:00:00"/>
    <m/>
    <s v="PS"/>
    <s v="X"/>
    <s v="NO ADDON"/>
    <n v="20260903"/>
    <s v="Completed"/>
    <s v="HSI Bisnis Promo HUT RI PSB 70% - 100 Mbps"/>
    <s v="INDIBIZ"/>
    <m/>
    <m/>
    <d v="2026-09-03T13:00:00"/>
    <s v="2026-09-03 13:00:00 | Nama PIC : Sulis No HP : 087713364537 Alt :  M Janji : 03/09/2026 Jam Pasang : 08.00 - 13:00  NoteÃ‚Â :  hubungi terlebih dahulu sebelum kelokasi"/>
    <n v="2026"/>
    <n v="9"/>
    <n v="3"/>
    <d v="2026-09-03T00:00:00"/>
    <n v="-0.54166666666424135"/>
    <x v="1"/>
    <x v="0"/>
  </r>
  <r>
    <n v="1008"/>
    <n v="1002567254"/>
    <n v="3"/>
    <x v="7"/>
    <n v="5"/>
    <s v="MATARAM"/>
    <s v="SUMBAWA"/>
    <s v="SBW"/>
    <s v="REG"/>
    <s v="AO"/>
    <s v="NEW SALES"/>
    <s v="1P INET"/>
    <s v="Completed (PS)"/>
    <s v="RBS-Regional 3"/>
    <d v="2026-09-02T11:14:56"/>
    <d v="2026-09-02T18:58:56"/>
    <n v="69382185"/>
    <m/>
    <n v="172606792375"/>
    <s v="ud citra 2"/>
    <s v="ODP-SBW-FBK/12"/>
    <s v="WO063338860"/>
    <m/>
    <m/>
    <m/>
    <n v="117.43875325846901"/>
    <n v="-8.6440058563321909"/>
    <s v="|MN01576|MYIA-091115301839/POI/lilis suryani/085126843293/udcitra29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1:25:21"/>
    <d v="2026-09-03T13:00:00"/>
    <m/>
    <s v="PS"/>
    <s v="X"/>
    <s v="NETMONK"/>
    <n v="20260902"/>
    <s v="Completed"/>
    <s v="HSI Bisnis Bundling Netmonk Promo 2026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1"/>
    <x v="17"/>
  </r>
  <r>
    <n v="1009"/>
    <n v="1002567273"/>
    <n v="3"/>
    <x v="3"/>
    <n v="4"/>
    <s v="MAGELANG"/>
    <s v="TEMANGGUNG"/>
    <s v="PRN"/>
    <s v="REG"/>
    <s v="AO"/>
    <s v="NEW SALES"/>
    <s v="1P INET"/>
    <s v="Completed (PS)"/>
    <s v="RBS-Regional 3"/>
    <d v="2026-09-02T11:20:56"/>
    <d v="2026-09-03T15:32:03"/>
    <n v="69382190"/>
    <m/>
    <n v="141149112956"/>
    <s v="TOKO KAYU TRISNO JATI"/>
    <s v="ODP-PRN-FAA/038 FAA/D07/038.01"/>
    <s v="WO063339845"/>
    <m/>
    <m/>
    <m/>
    <n v="110.118285"/>
    <n v="-7.2858770000000002"/>
    <s v="|MC00213|MYIA-054875667971/POI/EKO MUHAMMAD ISROFI/088216109729/usri67573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25:21"/>
    <d v="2026-09-03T08:00:00"/>
    <m/>
    <s v="PS"/>
    <s v="PARAKAN"/>
    <s v="NO ADDON"/>
    <n v="20260903"/>
    <s v="Completed"/>
    <s v="HSI Bisnis Basic Promo HUT RI PSB 70% - 20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  <x v="0"/>
  </r>
  <r>
    <n v="1010"/>
    <n v="1002566584"/>
    <n v="3"/>
    <x v="7"/>
    <n v="5"/>
    <s v="KUPANG"/>
    <s v="MAUMERE"/>
    <s v="MMR"/>
    <s v="REG"/>
    <s v="AO"/>
    <s v="NEW SALES"/>
    <s v="1P INET"/>
    <s v="Completed (PS)"/>
    <s v="RBS-Regional 3"/>
    <d v="2026-09-02T07:48:57"/>
    <d v="2026-09-03T17:54:07"/>
    <n v="69381908"/>
    <m/>
    <n v="172508209056"/>
    <s v="PT Ping For BPN Sikka Maumere"/>
    <s v="ODP-MMR-FB/11 FB/D01/11.01"/>
    <s v="WO063313355"/>
    <m/>
    <m/>
    <m/>
    <n v="122.20816145767201"/>
    <n v="-8.6204345178180599"/>
    <s v="|MC40288|MYIA-001707071725/POI/Julianus Bengngu /082147245978/ptpingnetworkglobal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07:55:02"/>
    <d v="2026-09-03T08:00:00"/>
    <m/>
    <s v="PS"/>
    <s v="X"/>
    <s v="NO ADDON"/>
    <n v="20260903"/>
    <s v="Completed"/>
    <s v="HSI Bisnis PSB 70% - 150 Mbps"/>
    <s v="INDIBIZ"/>
    <m/>
    <m/>
    <d v="2026-09-03T08:00:00"/>
    <s v="2026-09-03 08:00:00 | Tanggal Pemasangan : 03 September 2026 Jam Pemasangan : 08:00 13:00 Info Tambahan : Hubungi pelanggan dulu sebelum ke lokasi terimakasih"/>
    <n v="2026"/>
    <n v="9"/>
    <n v="3"/>
    <d v="2026-09-03T00:00:00"/>
    <n v="-0.33333333333575865"/>
    <x v="1"/>
    <x v="14"/>
  </r>
  <r>
    <n v="1011"/>
    <n v="1002566583"/>
    <n v="3"/>
    <x v="7"/>
    <n v="5"/>
    <s v="MATARAM"/>
    <s v="INNER - NUSA TENGGARA"/>
    <s v="MTR"/>
    <s v="REG"/>
    <s v="AO"/>
    <s v="NEW SALES"/>
    <s v="1P INET"/>
    <s v="Completed (PS)"/>
    <s v="RBS-Regional 3"/>
    <d v="2026-09-02T07:48:57"/>
    <d v="2026-09-04T07:51:15"/>
    <n v="69381910"/>
    <m/>
    <n v="172601797567"/>
    <s v="Lavani Living Hotel"/>
    <s v="ODP-MTR-FDC/01"/>
    <s v="WO063313361"/>
    <m/>
    <m/>
    <m/>
    <n v="116.13445488865599"/>
    <n v="-8.5917912971272994"/>
    <s v="|MC40311|MYIA-071905218192/POI/Ayu Sagita Utami Ariani/087864377076/itha.ariani93@gmail.com"/>
    <s v="MYIB_ASSISTANT"/>
    <m/>
    <m/>
    <m/>
    <m/>
    <m/>
    <m/>
    <m/>
    <m/>
    <s v="Management Janji"/>
    <s v="2026-09-04 08:00:00 | Nama PIC : Ibu Ayu No HP : 087864377076 No Alt : - M Janji : 04 Sept 2026 Jam Pasang : Pagi / Siang Note : hubungi pelanggan jika ingin kelokasi "/>
    <s v="FCC"/>
    <d v="2026-02-09T07:55:02"/>
    <d v="2026-09-04T08:00:00"/>
    <m/>
    <s v="PS"/>
    <s v="X"/>
    <s v="NO ADDON"/>
    <n v="20260904"/>
    <s v="Completed"/>
    <s v="HSI Bisnis Promo HUT RI PSB 70% - 75 Mbps"/>
    <s v="INDIBIZ"/>
    <m/>
    <m/>
    <d v="2026-09-04T08:00:00"/>
    <s v="2026-09-04 08:00:00 | Nama PIC : Ibu Ayu No HP : 087864377076 No Alt : - M Janji : 04 Sept 2026 Jam Pasang : Pagi / Siang Note : hubungi pelanggan jika ingin kelokasi "/>
    <n v="2026"/>
    <n v="9"/>
    <n v="4"/>
    <d v="2026-09-04T00:00:00"/>
    <n v="-0.33333333333575865"/>
    <x v="1"/>
    <x v="15"/>
  </r>
  <r>
    <n v="1012"/>
    <n v="1002567272"/>
    <n v="3"/>
    <x v="1"/>
    <n v="5"/>
    <s v="JEMBER"/>
    <s v="SITUBONDO"/>
    <s v="SIT"/>
    <s v="REG"/>
    <s v="AO"/>
    <s v="NEW SALES"/>
    <m/>
    <s v="Completed (PS)"/>
    <s v="RBS-Regional 3"/>
    <d v="2026-09-02T11:21:58"/>
    <d v="2026-09-02T15:49:29"/>
    <n v="69378939"/>
    <m/>
    <n v="152506219280"/>
    <s v="TOKO KALOANG"/>
    <s v="ODP-SIT-FN/28"/>
    <s v="WO063340738"/>
    <m/>
    <m/>
    <m/>
    <n v="113.9500961"/>
    <n v="-7.7049265"/>
    <s v="|MN00099|MYIA-098527363924/POI/FIRDO PRANATA PRINGGA KUSUMA /085790403156/firdo0848@gmail.com"/>
    <s v="Sales Force DBS"/>
    <m/>
    <m/>
    <m/>
    <m/>
    <m/>
    <m/>
    <m/>
    <m/>
    <s v="Management Janji"/>
    <s v="2026-08-29 13:00:00 | Tanggal pemasangan : 29 AGUSTUS 2026  Jam pemasangan : pagi/siang  Info Tambahan : Hubungi pelanggan dulu sebelum ke lokasi  terima kasih"/>
    <s v="FCC"/>
    <d v="2026-02-09T11:25:21"/>
    <m/>
    <m/>
    <s v="PS"/>
    <s v="SITUBONDO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2T07:00:00"/>
    <s v="2026-08-29 13:00:00 | Tanggal pemasangan : 29 AGUSTUS 2026  Jam pemasangan : pagi/siang  Info Tambahan : Hubungi pelanggan dulu sebelum ke lokasi  terima kasih"/>
    <n v="2026"/>
    <n v="9"/>
    <n v="2"/>
    <d v="2026-09-02T00:00:00"/>
    <n v="-0.29166666666424135"/>
    <x v="1"/>
    <x v="34"/>
  </r>
  <r>
    <n v="1013"/>
    <n v="1002567574"/>
    <n v="3"/>
    <x v="3"/>
    <n v="4"/>
    <s v="MAGELANG"/>
    <s v="WONOSOBO"/>
    <s v="WOS"/>
    <s v="REG"/>
    <s v="AO"/>
    <s v="NEW SALES"/>
    <s v="1P INET"/>
    <s v="Completed (PS)"/>
    <s v="RBS-Regional 3"/>
    <d v="2026-09-02T13:17:57"/>
    <d v="2026-09-02T18:09:18"/>
    <n v="69382313"/>
    <m/>
    <n v="141373127586"/>
    <s v="WARUNG POJOK TENGAH"/>
    <s v="ODP-WOS-FAQ/113 FAQ/D09/113.01"/>
    <s v="WO063358580"/>
    <m/>
    <m/>
    <m/>
    <n v="109.94586099999999"/>
    <n v="-7.3257209999999997"/>
    <s v="|MN00439|MYIA-064987358168/POI/RINI FITRIYANI/085213857556/kenziwsbe31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3:25:57"/>
    <d v="2026-09-03T13:00:00"/>
    <m/>
    <s v="PS"/>
    <s v="X"/>
    <s v="NO ADDON"/>
    <n v="20260902"/>
    <s v="Completed"/>
    <s v="HSI Bisnis Promo HUT RI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1"/>
    <x v="0"/>
  </r>
  <r>
    <n v="1014"/>
    <n v="1002567365"/>
    <n v="3"/>
    <x v="6"/>
    <n v="5"/>
    <s v="SBY UTARA"/>
    <s v="TANDES"/>
    <s v="KNN"/>
    <s v="REG"/>
    <s v="AO"/>
    <s v="NEW SALES"/>
    <m/>
    <s v="Completed (PS)"/>
    <s v="RBS-Regional 3"/>
    <d v="2026-09-02T11:55:49"/>
    <d v="2026-09-03T17:39:30"/>
    <n v="69382219"/>
    <m/>
    <n v="152412249119"/>
    <s v="PT. TRIJAYA SPORTECH"/>
    <s v="ODP-KND-FAA/08"/>
    <s v="WO063429479"/>
    <m/>
    <m/>
    <m/>
    <n v="112.65946"/>
    <n v="-7.2757240000000003"/>
    <s v="|MN00889|/PT. TRIJAYA SPORTECH/HSI Bisnis Promo HUT Telkom (1:1) 75 Mbps (Rp 415.000) PSB Rp 150.000/082241803355/sportech99@gmail.com/Fuidianto SH/Jl. Kuwukan no 89 surabaya"/>
    <s v="Sales Force DBS"/>
    <m/>
    <m/>
    <m/>
    <m/>
    <m/>
    <m/>
    <m/>
    <m/>
    <s v="Management Janji"/>
    <s v="2026-09-04 08:00:00|Tanggal pemasangan: 04/09/2026 Jam pemasangan : pagi / siang Info Tambahan : Hubungi pelanggan dulu sebelum ke lokasi terima kasih.|40921089|MYDITA"/>
    <s v="FCC"/>
    <d v="2026-02-09T12:09:56"/>
    <d v="2026-09-04T08:00:00"/>
    <m/>
    <s v="PS"/>
    <s v="KANDANG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Tanggal pemasangan: 04/09/2026 Jam pemasangan : pagi / siang Info Tambahan : Hubungi pelanggan dulu sebelum ke lokasi terima kasih.|40921089|MYDITA"/>
    <n v="2026"/>
    <n v="9"/>
    <n v="3"/>
    <d v="2026-09-03T00:00:00"/>
    <n v="-1.3333333333357587"/>
    <x v="1"/>
    <x v="22"/>
  </r>
  <r>
    <n v="1015"/>
    <n v="1002567556"/>
    <n v="3"/>
    <x v="3"/>
    <n v="4"/>
    <s v="YOGYAKARTA"/>
    <s v="INNER - YOGYA JATENG SELATAN"/>
    <s v="KBU"/>
    <s v="REG"/>
    <s v="AO"/>
    <s v="NEW SALES"/>
    <m/>
    <s v="Completed (PS)"/>
    <s v="RBS-Regional 3"/>
    <d v="2026-09-02T13:18:11"/>
    <d v="2026-09-04T23:13:15"/>
    <n v="69382299"/>
    <n v="2742250681"/>
    <n v="146113146876"/>
    <s v="PT Daya Agung Prima"/>
    <s v="ODP-KBU-FHA/011"/>
    <s v="WO063430232"/>
    <m/>
    <m/>
    <m/>
    <n v="110.3612481"/>
    <n v="-7.7611556000000004"/>
    <s v="|MC80228|/PT Daya Agung Prima/Paket HSI 2S Bisnis Promo HUT Kemerdekaan 1:1 200Mbps + Telp/Ristina Nilasari/081818267772/keuangan@ptdayaagungprima.com"/>
    <s v="Sales Profesional"/>
    <m/>
    <m/>
    <m/>
    <m/>
    <m/>
    <m/>
    <m/>
    <m/>
    <s v="Management Janji"/>
    <s v="2026-09-04 15:00:00|Tanggal pemasangan : 04/09/2026 Jam pemasangan : pagi Info Tambahan : Hubungi pelanggan dulu sebelum ke lokasi terima kasih.|40941148|MYDITA"/>
    <s v="FCC"/>
    <d v="2026-02-09T13:25:57"/>
    <d v="2026-09-04T15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Tanggal pemasangan : 04/09/2026 Jam pemasangan : pagi Info Tambahan : Hubungi pelanggan dulu sebelum ke lokasi terima kasih.|40941148|MYDITA"/>
    <n v="2026"/>
    <n v="9"/>
    <n v="4"/>
    <d v="2026-09-04T00:00:00"/>
    <n v="-0.625"/>
    <x v="1"/>
    <x v="0"/>
  </r>
  <r>
    <n v="1016"/>
    <n v="1002567595"/>
    <n v="3"/>
    <x v="2"/>
    <n v="5"/>
    <s v="MADIUN"/>
    <s v="NGAWI"/>
    <s v="NWI"/>
    <s v="REG"/>
    <s v="AO"/>
    <s v="NEW SALES"/>
    <s v="1P INET"/>
    <s v="Completed (PS)"/>
    <s v="RBS-Regional 3"/>
    <d v="2026-09-02T13:23:56"/>
    <d v="2026-09-03T14:55:01"/>
    <n v="69382331"/>
    <m/>
    <n v="152605224195"/>
    <s v="KOST BAGUS 1"/>
    <s v="ODP-NWI-FJ/64 FJ/D02/64.01"/>
    <s v="WO063359366"/>
    <m/>
    <m/>
    <m/>
    <n v="111.35494136219199"/>
    <n v="-7.4455752915795799"/>
    <s v="|MN00265|MYIA-023252454025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25:57"/>
    <d v="2026-09-03T13:00:00"/>
    <m/>
    <s v="PS"/>
    <s v="X"/>
    <s v="OCA"/>
    <n v="20260903"/>
    <s v="Completed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n v="2026"/>
    <n v="9"/>
    <n v="3"/>
    <d v="2026-09-03T00:00:00"/>
    <n v="-0.54166666666424135"/>
    <x v="1"/>
    <x v="16"/>
  </r>
  <r>
    <n v="1017"/>
    <n v="1002567634"/>
    <n v="3"/>
    <x v="6"/>
    <n v="5"/>
    <s v="SBY UTARA"/>
    <s v="LAMONGAN"/>
    <s v="LMG"/>
    <s v="REG"/>
    <s v="AO"/>
    <s v="NEW SALES"/>
    <s v="1P INET"/>
    <s v="Completed (PS)"/>
    <s v="RBS-Regional 3"/>
    <d v="2026-09-02T13:33:57"/>
    <d v="2026-09-03T13:24:06"/>
    <n v="69382344"/>
    <m/>
    <n v="152433910150"/>
    <s v="Toko Nofita"/>
    <s v="ODP-LMG-FE/36 FE/D07/36.01"/>
    <s v="WO063360674"/>
    <m/>
    <m/>
    <m/>
    <n v="112.42066059261499"/>
    <n v="-7.1230848578334101"/>
    <s v="MD|MYDB-20260902267848|DN00001/MN00882|Toko Nofita|081341292269"/>
    <s v="MYDIGIBIZPARTNER"/>
    <m/>
    <m/>
    <m/>
    <m/>
    <m/>
    <m/>
    <m/>
    <m/>
    <s v="Management Janji"/>
    <s v="2026-09-03 11:00:00 | Nama Pic : IBU NOFITA No Hp Pic : 081341292269 Jam Pemasangan : 08:00 - 12.00 Tanggal Pemasangan : KAMIS 03 SEPTEMBER 2026 Info Tambahan : Hubungi pelanggan sebelum datang ke lokasi"/>
    <s v="FCC"/>
    <d v="2026-02-09T13:40:02"/>
    <d v="2026-09-03T11:00:00"/>
    <m/>
    <s v="PS"/>
    <s v="LAMONGAN"/>
    <s v="NO ADDON"/>
    <n v="20260903"/>
    <s v="Completed"/>
    <s v="HSI Bisnis Promo HUT RI PSB 70% - 50 Mbps"/>
    <s v="INDIBIZ"/>
    <m/>
    <m/>
    <d v="2026-09-03T11:00:00"/>
    <s v="2026-09-03 11:00:00 | Nama Pic : IBU NOFITA No Hp Pic : 081341292269 Jam Pemasangan : 08:00 - 12.00 Tanggal Pemasangan : KAMIS 03 SEPTEMBER 2026 Info Tambahan : Hubungi pelanggan sebelum datang ke lokasi"/>
    <n v="2026"/>
    <n v="9"/>
    <n v="3"/>
    <d v="2026-09-03T00:00:00"/>
    <n v="-0.45833333333575865"/>
    <x v="1"/>
    <x v="23"/>
  </r>
  <r>
    <n v="1018"/>
    <n v="1002567613"/>
    <n v="3"/>
    <x v="1"/>
    <n v="5"/>
    <s v="SIDOARJO"/>
    <s v="MOJOKERTO"/>
    <s v="DLA"/>
    <s v="REG"/>
    <s v="AO"/>
    <s v="NEW SALES"/>
    <m/>
    <s v="Completed (PS)"/>
    <s v="RBS-Regional 3"/>
    <d v="2026-09-02T13:30:41"/>
    <d v="2026-09-03T18:11:54"/>
    <n v="69382338"/>
    <m/>
    <n v="152329214727"/>
    <s v="TOKO PAK SUYOTO"/>
    <s v="ODP-DLA-FF/18"/>
    <s v="WO063372010"/>
    <m/>
    <m/>
    <m/>
    <n v="112.45543619999999"/>
    <n v="-7.5968659000000001"/>
    <s v="|MC30217|/MARZUQI/082143439887 / 088289706320/aryaartlas05@gmail.com"/>
    <s v="Sales Force DBS"/>
    <m/>
    <m/>
    <m/>
    <m/>
    <m/>
    <m/>
    <m/>
    <m/>
    <s v="Management Janji"/>
    <s v="2026-09-03 11:00:00|Nama PIC : MARZUQI No HP : 082143439887 Alt :  M Janji : 03/09/2026 Jam Pasang : 08.00 - 13:00  NoteÃ‚Â :  hubungi terlebih dahulu sebelum kelokasi|40981184|MYDITA"/>
    <s v="FCC"/>
    <d v="2026-02-09T13:40:02"/>
    <d v="2026-09-03T11:00:00"/>
    <m/>
    <s v="PS"/>
    <s v="MOJOKERTO"/>
    <s v="NETMONK"/>
    <n v="20260903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3T11:00:00"/>
    <s v="2026-09-03 11:00:00|Nama PIC : MARZUQI No HP : 082143439887 Alt :  M Janji : 03/09/2026 Jam Pasang : 08.00 - 13:00  NoteÃ‚Â :  hubungi terlebih dahulu sebelum kelokasi|40981184|MYDITA"/>
    <n v="2026"/>
    <n v="9"/>
    <n v="3"/>
    <d v="2026-09-03T00:00:00"/>
    <n v="-0.45833333333575865"/>
    <x v="1"/>
    <x v="3"/>
  </r>
  <r>
    <n v="1019"/>
    <n v="1002568118"/>
    <n v="3"/>
    <x v="7"/>
    <n v="5"/>
    <s v="MATARAM"/>
    <s v="LOMBOK TIMUR UTARA"/>
    <s v="SGG"/>
    <s v="REG"/>
    <s v="AO"/>
    <s v="NEW SALES"/>
    <m/>
    <s v="Completed (PS)"/>
    <s v="RBS-Regional 3"/>
    <d v="2026-09-02T15:33:20"/>
    <d v="2026-09-02T17:47:38"/>
    <n v="69377665"/>
    <m/>
    <n v="172604214274"/>
    <s v="VILLA MERBAU"/>
    <s v="ODP-SGG-FAP/37"/>
    <s v="WO063381183"/>
    <m/>
    <m/>
    <m/>
    <n v="116.07989259999999"/>
    <n v="-8.3576961999999995"/>
    <s v="MD|MYDB-20260826267136|DN00001/MN01272|VILLA MERBAU|082320625302"/>
    <s v="MYDIGIBIZPARTNER"/>
    <m/>
    <m/>
    <m/>
    <m/>
    <m/>
    <m/>
    <m/>
    <m/>
    <s v="Management Janji"/>
    <s v="2026-08-29 08:00:00 | M Janji : (28/0/2026)  jam Pasang : 09:00  Note : hubungi pelanggan jika ingin kelokasi"/>
    <s v="FCC"/>
    <d v="2026-02-09T15:39:57"/>
    <m/>
    <m/>
    <s v="PS"/>
    <s v="LOMBOK UTARA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7:00:00"/>
    <s v="2026-08-29 08:00:00 | M Janji : (28/0/2026)  jam Pasang : 09:00  Note : hubungi pelanggan jika ingin kelokasi"/>
    <n v="2026"/>
    <n v="9"/>
    <n v="2"/>
    <d v="2026-09-02T00:00:00"/>
    <n v="-0.29166666666424135"/>
    <x v="1"/>
    <x v="20"/>
  </r>
  <r>
    <n v="1020"/>
    <n v="1002567606"/>
    <n v="3"/>
    <x v="2"/>
    <n v="5"/>
    <s v="MADIUN"/>
    <s v="NGAWI"/>
    <s v="NWI"/>
    <s v="REG"/>
    <s v="AO"/>
    <s v="NEW SALES"/>
    <s v="1P INET"/>
    <s v="Completed (PS)"/>
    <s v="RBS-Regional 3"/>
    <d v="2026-09-02T13:26:56"/>
    <d v="2026-09-03T15:27:32"/>
    <n v="69382335"/>
    <m/>
    <n v="152605224196"/>
    <s v="KOST BAGUS 2"/>
    <s v="ODP-NWI-FJ/64 FJ/D02/64.01"/>
    <s v="WO063359643"/>
    <m/>
    <m/>
    <m/>
    <n v="111.354450924052"/>
    <n v="-7.4457019480741398"/>
    <s v="|MN00265|MYIA-058631978626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40:02"/>
    <d v="2026-09-03T13:00:00"/>
    <m/>
    <s v="PS"/>
    <s v="X"/>
    <s v="OCA"/>
    <n v="20260903"/>
    <s v="Completed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n v="2026"/>
    <n v="9"/>
    <n v="3"/>
    <d v="2026-09-03T00:00:00"/>
    <n v="-0.54166666666424135"/>
    <x v="1"/>
    <x v="16"/>
  </r>
  <r>
    <n v="1021"/>
    <n v="1002567346"/>
    <n v="3"/>
    <x v="3"/>
    <n v="4"/>
    <s v="YOGYAKARTA"/>
    <s v="INNER - YOGYA JATENG SELATAN"/>
    <s v="KBU"/>
    <s v="REG"/>
    <s v="AO"/>
    <s v="NEW SALES"/>
    <s v="1P INET"/>
    <s v="Completed (PS)"/>
    <s v="RBS-Regional 3"/>
    <d v="2026-09-02T11:42:57"/>
    <d v="2026-09-03T15:24:22"/>
    <n v="69382220"/>
    <m/>
    <n v="146113146903"/>
    <s v="SUHKA COFFEE GROUND"/>
    <s v="ODP-KBU-FGF/070"/>
    <s v="WO063343150"/>
    <m/>
    <m/>
    <m/>
    <n v="110.3695792"/>
    <n v="-7.7603827000000001"/>
    <s v="|MC80006|MYIA-026934672864/POI/HERI SETIAWAN/082134183392/suhkacoffeeground@gmail.com"/>
    <s v="MYIB_ASSISTANT"/>
    <m/>
    <m/>
    <m/>
    <m/>
    <m/>
    <m/>
    <m/>
    <m/>
    <s v="Management Janji"/>
    <s v="2026-09-03 11:00:00 | Jam pemasangan : 12.00 Info Tambahan : Hubungi pelanggan dulu sebelum ke lokasi terimakasih  "/>
    <s v="FCC"/>
    <d v="2026-02-09T11:54:59"/>
    <d v="2026-09-03T11:00:00"/>
    <m/>
    <s v="PS"/>
    <s v="X"/>
    <s v="NO ADDON"/>
    <n v="20260903"/>
    <s v="Completed"/>
    <s v="HSI Bisnis PSB 70% - 100 Mbps"/>
    <s v="INDIBIZ"/>
    <m/>
    <m/>
    <d v="2026-09-03T11:00:00"/>
    <s v="2026-09-03 11:00:00 | Jam pemasangan : 12.00 Info Tambahan : Hubungi pelanggan dulu sebelum ke lokasi terimakasih  "/>
    <n v="2026"/>
    <n v="9"/>
    <n v="3"/>
    <d v="2026-09-03T00:00:00"/>
    <n v="-0.45833333333575865"/>
    <x v="1"/>
    <x v="0"/>
  </r>
  <r>
    <n v="1022"/>
    <n v="1002567333"/>
    <n v="3"/>
    <x v="3"/>
    <n v="4"/>
    <s v="YOGYAKARTA"/>
    <s v="INNER - YOGYA JATENG SELATAN"/>
    <s v="PGR"/>
    <s v="REG"/>
    <s v="AO"/>
    <s v="NEW SALES"/>
    <m/>
    <s v="Completed (PS)"/>
    <s v="RBS-Regional 3"/>
    <d v="2026-09-02T11:39:46"/>
    <d v="2026-09-03T16:03:11"/>
    <n v="69382216"/>
    <m/>
    <n v="141114228278"/>
    <s v="VIARIS ANUGRAH UTAMA (K-24 KADIPIRO BANTUL)"/>
    <s v="ODP-PGR-FEQ/076"/>
    <s v="WO063358880"/>
    <m/>
    <m/>
    <m/>
    <n v="110.344008207321"/>
    <n v="-7.8007199835811702"/>
    <s v="AMRBS/403103/ANISA DWIARYANI/R3/YOGYAKARTA/PSB HSI BISNIS 1S 50 MBPS PROMO HUT TELKOM 1:1/Witarso Praditya/087838512727/andri.ebos@k24.co.id"/>
    <s v="Amex"/>
    <m/>
    <m/>
    <m/>
    <m/>
    <m/>
    <m/>
    <m/>
    <m/>
    <s v="Management Janji"/>
    <s v="2026-09-04 08:00:00|Tanggal : 4 September 2026 Jam : pagi  Hubungi pelanggan sebelum ke lokasi |40000802|MYDITA"/>
    <s v="FCC"/>
    <d v="2026-02-09T11:54:59"/>
    <d v="2026-09-04T08:00:00"/>
    <m/>
    <s v="PS"/>
    <s v="X"/>
    <s v="NO ADDON"/>
    <n v="202609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8:00:00"/>
    <s v="2026-09-04 08:00:00|Tanggal : 4 September 2026 Jam : pagi  Hubungi pelanggan sebelum ke lokasi |40000802|MYDITA"/>
    <n v="2026"/>
    <n v="9"/>
    <n v="3"/>
    <d v="2026-09-03T00:00:00"/>
    <n v="-1.3333333333357587"/>
    <x v="1"/>
    <x v="0"/>
  </r>
  <r>
    <n v="1023"/>
    <n v="1002568147"/>
    <n v="3"/>
    <x v="6"/>
    <n v="5"/>
    <s v="SBY SELATAN"/>
    <s v="MANYAR"/>
    <s v="GBG"/>
    <s v="REG"/>
    <s v="AO"/>
    <s v="NEW SALES"/>
    <s v="1P INET"/>
    <s v="Completed (PS)"/>
    <s v="RBS-Regional 3"/>
    <d v="2026-09-02T15:36:57"/>
    <d v="2026-09-03T13:58:40"/>
    <n v="69382489"/>
    <m/>
    <n v="152320246363"/>
    <s v="KOPI TOGER ( Ngagel jaya )"/>
    <s v="ODP-MYR-FUF/11 FUF/D02/11.01"/>
    <s v="WO063381034"/>
    <m/>
    <m/>
    <m/>
    <n v="112.755916602909"/>
    <n v="-7.2904935021961004"/>
    <s v="MD|MYDB-20260902267868|DN00001/MN00459|KOPI TOGER ( Ngagel jaya )|6288102726408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15:39:57"/>
    <d v="2026-09-03T15:00:00"/>
    <m/>
    <s v="PS"/>
    <s v="DARMO GUBENG"/>
    <s v="NO ADDON"/>
    <n v="20260903"/>
    <s v="Completed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n v="2026"/>
    <n v="9"/>
    <n v="3"/>
    <d v="2026-09-03T00:00:00"/>
    <n v="-0.625"/>
    <x v="1"/>
    <x v="8"/>
  </r>
  <r>
    <n v="1024"/>
    <n v="1002568139"/>
    <n v="3"/>
    <x v="6"/>
    <n v="5"/>
    <s v="SBY UTARA"/>
    <s v="GRESIK"/>
    <s v="GSK"/>
    <s v="REG"/>
    <s v="AO"/>
    <s v="NEW SALES"/>
    <s v="1P INET"/>
    <s v="Completed (PS)"/>
    <s v="RBS-Regional 3"/>
    <d v="2026-09-02T15:35:56"/>
    <d v="2026-09-05T21:35:47"/>
    <n v="69382486"/>
    <m/>
    <n v="152421262584"/>
    <s v="PT Inovasi Network Plus"/>
    <s v="ODP-GSK-FAA/36 FAA/D01/36-01"/>
    <s v="WO063380760"/>
    <m/>
    <m/>
    <m/>
    <n v="112.616857231757"/>
    <n v="-7.1571912655527798"/>
    <s v="|MB00503|MYIA-033499560238/POI/bapak/085773023024/finance@inetplus.id"/>
    <s v="MYIB_ASSISTANT"/>
    <m/>
    <m/>
    <m/>
    <m/>
    <m/>
    <m/>
    <m/>
    <m/>
    <s v="Management Janji"/>
    <s v="2026-09-06 15:00:00 | Jam pemasangan : 08.00 - 12.00 Waktu pemasangan : 3 September 2026 Info Tabaha : Hubungi pelanggan dulu sebelum ke lokasi terimakasih "/>
    <s v="FCC"/>
    <d v="2026-02-09T15:39:57"/>
    <d v="2026-09-06T15:00:00"/>
    <m/>
    <s v="PS"/>
    <s v="GRESIK"/>
    <s v="NO ADDON"/>
    <n v="20260905"/>
    <s v="Completed"/>
    <s v="HSI Bisnis Promo HUT RI PSB 70% - 50 Mbps"/>
    <s v="INDIBIZ"/>
    <m/>
    <m/>
    <d v="2026-09-06T15:00:00"/>
    <s v="2026-09-06 15:00:00 | Jam pemasangan : 08.00 - 12.00 Waktu pemasangan : 3 September 2026 Info Tabaha : Hubungi pelanggan dulu sebelum ke lokasi terimakasih "/>
    <n v="2026"/>
    <n v="9"/>
    <n v="5"/>
    <d v="2026-09-05T00:00:00"/>
    <n v="-1.625"/>
    <x v="1"/>
    <x v="23"/>
  </r>
  <r>
    <n v="1025"/>
    <n v="1002567608"/>
    <n v="3"/>
    <x v="4"/>
    <n v="5"/>
    <s v="DENPASAR"/>
    <s v="UBUNG"/>
    <s v="MMN"/>
    <s v="REG"/>
    <s v="AO"/>
    <s v="NEW SALES"/>
    <m/>
    <s v="Completed (PS)"/>
    <s v="RBS-Regional 3"/>
    <d v="2026-09-02T13:28:50"/>
    <d v="2026-09-02T22:08:14"/>
    <n v="69380500"/>
    <m/>
    <n v="172419207265"/>
    <s v="SDN 26 PEMECUTAN"/>
    <s v="ODP-MMN-FC/46"/>
    <s v="WO063360466"/>
    <m/>
    <m/>
    <m/>
    <n v="115.1969208"/>
    <n v="-8.6612825000000004"/>
    <s v="|MN02665|MYIA-049355327752/POI/pak yoga /087850087611/spemecutan@gmail.com"/>
    <s v="MYDIGIBIZPARTNER"/>
    <m/>
    <m/>
    <m/>
    <m/>
    <m/>
    <m/>
    <m/>
    <m/>
    <s v="Management Janji"/>
    <s v="2026-09-01 08:00:00 | M Janji : 01/09/2026  Jam Pasang : 08.00 - 13:00   NoteÃ‚Â :  hubungi terlebih dahulu sebelum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07:00:00"/>
    <s v="2026-09-01 08:00:00 | M Janji : 01/09/2026  Jam Pasang : 08.00 - 13:00   NoteÃ‚Â :  hubungi terlebih dahulu sebelum kelokasi"/>
    <n v="2026"/>
    <n v="9"/>
    <n v="2"/>
    <d v="2026-09-02T00:00:00"/>
    <n v="-0.29166666666424135"/>
    <x v="1"/>
    <x v="9"/>
  </r>
  <r>
    <n v="1026"/>
    <n v="1002567782"/>
    <n v="3"/>
    <x v="3"/>
    <n v="4"/>
    <s v="YOGYAKARTA"/>
    <s v="SLEMAN"/>
    <s v="GOD"/>
    <s v="REG"/>
    <s v="AO"/>
    <s v="NEW SALES"/>
    <m/>
    <s v="Completed (PS)"/>
    <s v="RBS-Regional 3"/>
    <d v="2026-09-02T14:09:00"/>
    <d v="2026-09-03T23:31:44"/>
    <n v="69382383"/>
    <m/>
    <n v="146136130378"/>
    <s v="Jaringan Multimedia Indonesia (FCTS)"/>
    <s v="ODP-GOD-FBE/030"/>
    <s v="WO063392996"/>
    <m/>
    <m/>
    <m/>
    <n v="110.281480550765"/>
    <n v="-7.7203847643879797"/>
    <s v="AMRBS/403103/ANISA DWIARYANI/R3/YOGYAKARTA/PSB HSI BISNIS 1S 50 MBPS PROMO HUT TELKOM 1:2/Tri Johan Firdiyanto/081804098210/johanfirdi@gmail.com"/>
    <s v="Amex"/>
    <m/>
    <m/>
    <m/>
    <m/>
    <m/>
    <m/>
    <m/>
    <m/>
    <s v="Management Janji"/>
    <s v="2026-09-03 15:00:00|No HP :081804098210 No Alternatif : M Janji : 03/09/2026 Jam Pasang : Pagi NoteÃ‚Â :  Hubungi terlebih dahulu sebelum ke lokasi |40000802|MYDITA"/>
    <s v="FCC"/>
    <d v="2026-02-09T14:09:55"/>
    <d v="2026-09-03T15:00:00"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15:00:00"/>
    <s v="2026-09-03 15:00:00|No HP :081804098210 No Alternatif : M Janji : 03/09/2026 Jam Pasang : Pagi NoteÃ‚Â :  Hubungi terlebih dahulu sebelum ke lokasi |40000802|MYDITA"/>
    <n v="2026"/>
    <n v="9"/>
    <n v="3"/>
    <d v="2026-09-03T00:00:00"/>
    <n v="-0.625"/>
    <x v="1"/>
    <x v="0"/>
  </r>
  <r>
    <n v="1027"/>
    <n v="1002567630"/>
    <n v="3"/>
    <x v="4"/>
    <n v="5"/>
    <s v="DENPASAR"/>
    <s v="UBUNG"/>
    <s v="MMN"/>
    <s v="REG"/>
    <s v="AO"/>
    <s v="NEW SALES"/>
    <m/>
    <s v="Completed (PS)"/>
    <s v="RBS-Regional 3"/>
    <d v="2026-09-02T13:34:04"/>
    <d v="2026-09-02T18:28:00"/>
    <n v="69380532"/>
    <m/>
    <n v="172419207267"/>
    <s v="SDN 26 PEMECUTAN"/>
    <s v="ODP-MMN-FC/46"/>
    <s v="WO063361321"/>
    <m/>
    <m/>
    <m/>
    <n v="115.19668001189601"/>
    <n v="-8.6602000167716398"/>
    <s v="|MN02665|MYIA-046429078484/POI/pak yoga/087850087611/spemecutan@gmail.com"/>
    <s v="MYDIGIBIZPARTNER"/>
    <m/>
    <m/>
    <m/>
    <m/>
    <m/>
    <m/>
    <m/>
    <m/>
    <s v="Management Janji"/>
    <s v="2026-09-01 08:00:00 | Tanggal pemasangan : 01/09/2026  Jam pemasangan : pagi/siang  Info Tambahan : Hubungi pelanggan dulu sebelum ke lokasi, terima kasih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Tanggal pemasangan : 01/09/2026  Jam pemasangan : pagi/siang  Info Tambahan : Hubungi pelanggan dulu sebelum ke lokasi, terima kasih"/>
    <n v="2026"/>
    <n v="9"/>
    <n v="2"/>
    <d v="2026-09-02T00:00:00"/>
    <n v="-0.29166666666424135"/>
    <x v="1"/>
    <x v="9"/>
  </r>
  <r>
    <n v="1028"/>
    <n v="1002567620"/>
    <n v="3"/>
    <x v="4"/>
    <n v="5"/>
    <s v="DENPASAR"/>
    <s v="UBUNG"/>
    <s v="MMN"/>
    <s v="REG"/>
    <s v="AO"/>
    <s v="NEW SALES"/>
    <m/>
    <s v="Completed (PS)"/>
    <s v="RBS-Regional 3"/>
    <d v="2026-09-02T13:31:38"/>
    <d v="2026-09-02T18:32:53"/>
    <n v="69380495"/>
    <m/>
    <n v="172419207266"/>
    <s v="SDN 26 PEMECUTAN"/>
    <s v="ODP-MMN-FC/46"/>
    <s v="WO063361045"/>
    <m/>
    <m/>
    <m/>
    <n v="115.1969208"/>
    <n v="-8.6612825000000004"/>
    <s v="|MN02665|MYIA-019553393816/POI/pak yoga /087850087611/spemecutan@gmail.com"/>
    <s v="MYDIGIBIZPARTNER"/>
    <m/>
    <m/>
    <m/>
    <m/>
    <m/>
    <m/>
    <m/>
    <m/>
    <s v="Management Janji"/>
    <s v="2026-09-01 08:00:00 | Nama PIC : Bp I Made  No HP : 087850087611   No Alt : -  M Janji :  1 Sept 2026  Jam Pasang : Pagi / Siang  Note : hubungi pelanggan jika ingin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Nama PIC : Bp I Made  No HP : 087850087611   No Alt : -  M Janji :  1 Sept 2026  Jam Pasang : Pagi / Siang  Note : hubungi pelanggan jika ingin kelokasi"/>
    <n v="2026"/>
    <n v="9"/>
    <n v="2"/>
    <d v="2026-09-02T00:00:00"/>
    <n v="-0.29166666666424135"/>
    <x v="1"/>
    <x v="9"/>
  </r>
  <r>
    <n v="1029"/>
    <n v="1002568591"/>
    <n v="3"/>
    <x v="3"/>
    <n v="4"/>
    <s v="YOGYAKARTA"/>
    <s v="BANTUL"/>
    <s v="BTL"/>
    <s v="REG"/>
    <s v="AO"/>
    <s v="NEW SALES"/>
    <s v="1P INET"/>
    <s v="Completed (PS)"/>
    <s v="RBS-Regional 3"/>
    <d v="2026-09-02T19:50:56"/>
    <d v="2026-09-03T13:31:09"/>
    <n v="69382642"/>
    <m/>
    <n v="146129128815"/>
    <s v="PT GARASI NAP MATARAM / BENGKEL MOBIL"/>
    <s v="ODP-BTL-FBY/011"/>
    <s v="WO063404150"/>
    <m/>
    <m/>
    <m/>
    <n v="110.4164993"/>
    <n v="-7.8764792999999997"/>
    <s v="|MC80054|MYIA-046794585817/POI/MOH SHOLEH NEIKO ADJI PRABOWO S.I.Kom/08112525097/garasinap57@gmail.com"/>
    <s v="MYIB_ASSISTANT"/>
    <m/>
    <m/>
    <m/>
    <m/>
    <m/>
    <m/>
    <m/>
    <m/>
    <s v="Management Janji"/>
    <s v="2026-09-04 08:00:00 | Nama Pic : BP SHOLEH No Hp Pic : 08112525097 Jam Pemasangan : 08:00 - 12.00 Tanggal Pemasangan : KAMIS 03 SEPTEMBER 2026 Info Tambahan : Hubungi pelanggan sebelum datang ke lokasi"/>
    <s v="FCC"/>
    <d v="2026-02-09T19:54:57"/>
    <d v="2026-09-04T08:00:00"/>
    <m/>
    <s v="PS"/>
    <s v="X"/>
    <s v="NO ADDON"/>
    <n v="20260903"/>
    <s v="Completed"/>
    <s v="HSI Bisnis Promo HUT RI PSB 70% - 100 Mbps"/>
    <s v="INDIBIZ"/>
    <m/>
    <m/>
    <d v="2026-09-04T08:00:00"/>
    <s v="2026-09-04 08:00:00 | Nama Pic : BP SHOLEH No Hp Pic : 08112525097 Jam Pemasangan : 08:00 - 12.00 Tanggal Pemasangan : KAMIS 03 SEPTEMBER 2026 Info Tambahan : Hubungi pelanggan sebelum datang ke lokasi"/>
    <n v="2026"/>
    <n v="9"/>
    <n v="3"/>
    <d v="2026-09-03T00:00:00"/>
    <n v="-1.3333333333357587"/>
    <x v="1"/>
    <x v="0"/>
  </r>
  <r>
    <n v="1030"/>
    <n v="1002567446"/>
    <n v="3"/>
    <x v="3"/>
    <n v="4"/>
    <s v="YOGYAKARTA"/>
    <s v="SLEMAN"/>
    <s v="PKM"/>
    <s v="REG"/>
    <s v="AO"/>
    <s v="NEW SALES"/>
    <s v="1P INET"/>
    <s v="Completed (PS)"/>
    <s v="RBS-Regional 3"/>
    <d v="2026-09-02T12:15:56"/>
    <d v="2026-09-02T15:32:51"/>
    <n v="69382265"/>
    <m/>
    <n v="146144118456"/>
    <s v="di TURGO village ( PT DWI NUSA PERSADA INDONESIA)"/>
    <s v="ODP-PKM-VAF/118"/>
    <s v="WO063347895"/>
    <m/>
    <m/>
    <m/>
    <n v="110.4043398"/>
    <n v="-7.6857075999999998"/>
    <s v="|MC80054|MYIA-076278932357/POI/DWI ANDI RIO /088901902661/dwinusapersadaindonesia@gmail.com"/>
    <s v="MYIB_ASSISTANT"/>
    <m/>
    <m/>
    <m/>
    <m/>
    <m/>
    <m/>
    <m/>
    <m/>
    <s v="Management Janji"/>
    <s v="2026-09-03 13:00:00 | Nama PIC:  bp dwi  No HP: 088901902661 Alt: Tanggal: 3/9/2026 Jam Pasang: Siang Note: Hubungi sebelum ke lokasi, terimakasih. "/>
    <s v="FCC"/>
    <d v="2026-02-09T12:25:35"/>
    <d v="2026-09-03T13:00:00"/>
    <m/>
    <s v="PS"/>
    <s v="X"/>
    <s v="NO ADDON"/>
    <n v="20260902"/>
    <s v="Completed"/>
    <s v="HSI Bisnis Promo HUT RI PSB 70% - 300 Mbps"/>
    <s v="INDIBIZ"/>
    <m/>
    <m/>
    <d v="2026-09-03T13:00:00"/>
    <s v="2026-09-03 13:00:00 | Nama PIC:  bp dwi  No HP: 088901902661 Alt: Tanggal: 3/9/2026 Jam Pasang: Siang Note: Hubungi sebelum ke lokasi, terimakasih. "/>
    <n v="2026"/>
    <n v="9"/>
    <n v="2"/>
    <d v="2026-09-02T00:00:00"/>
    <n v="-1.5416666666642413"/>
    <x v="1"/>
    <x v="0"/>
  </r>
  <r>
    <n v="1031"/>
    <n v="1002568571"/>
    <n v="3"/>
    <x v="2"/>
    <n v="5"/>
    <s v="MALANG"/>
    <s v="KEPANJEN"/>
    <s v="PGK"/>
    <s v="REG"/>
    <s v="AO"/>
    <s v="NEW SALES"/>
    <s v="1P INET"/>
    <s v="Completed (PS)"/>
    <s v="RBS-Regional 3"/>
    <d v="2026-09-02T18:59:56"/>
    <d v="2026-09-03T14:30:37"/>
    <n v="69382634"/>
    <m/>
    <n v="152722205326"/>
    <s v="TOKO MAS AAN"/>
    <s v="ODP-PGK-FH/01 FH/D01/01.01"/>
    <s v="WO063401192"/>
    <m/>
    <m/>
    <m/>
    <n v="112.46492972921"/>
    <n v="-8.2124165657771595"/>
    <s v="|MC20235|MYIA-048166358194/POI/AAN PAMUNGKASING DUMADI /082323087004/witeljtb@gmail.com"/>
    <s v="MYIB_ASSISTANT"/>
    <m/>
    <m/>
    <m/>
    <m/>
    <m/>
    <m/>
    <m/>
    <m/>
    <s v="Management Janji"/>
    <s v="2026-09-03 15:00:00 | Nama PIC : Aan No HP : 082323087004 Alt : walkersoni@gmail.com M Janji : 03/09/2026 Jam Pasang : 08.00 - 13:00  NoteÃ‚Â :  hubungi terlebih dahulu sebelum kelokasi"/>
    <s v="FCC"/>
    <d v="2026-02-09T19:09:58"/>
    <d v="2026-09-03T15:00:00"/>
    <m/>
    <s v="PS"/>
    <s v="KEPANJEN"/>
    <s v="OCA"/>
    <n v="20260903"/>
    <s v="Completed"/>
    <s v="HSI Bisnis Bundling OCA Breach Checker Promo 2026 PSB 70% - 300 Mbps"/>
    <s v="INDIBIZ"/>
    <m/>
    <m/>
    <d v="2026-09-03T15:00:00"/>
    <s v="2026-09-03 15:00:00 | Nama PIC : Aan No HP : 082323087004 Alt : walkersoni@gmail.com M Janji : 03/09/2026 Jam Pasang : 08.00 - 13:00  NoteÃ‚Â :  hubungi terlebih dahulu sebelum kelokasi"/>
    <n v="2026"/>
    <n v="9"/>
    <n v="3"/>
    <d v="2026-09-03T00:00:00"/>
    <n v="-0.625"/>
    <x v="1"/>
    <x v="28"/>
  </r>
  <r>
    <n v="1032"/>
    <n v="1002567232"/>
    <n v="3"/>
    <x v="1"/>
    <n v="5"/>
    <s v="JEMBER"/>
    <s v="JEMBER"/>
    <s v="SKW"/>
    <s v="REG"/>
    <s v="AO"/>
    <s v="NEW SALES"/>
    <s v="1P INET"/>
    <s v="Completed (PS)"/>
    <s v="RBS-Regional 3"/>
    <d v="2026-09-02T11:08:57"/>
    <d v="2026-09-03T16:06:49"/>
    <n v="69382157"/>
    <m/>
    <n v="152537204705"/>
    <s v="RUMAH KOST BUDI"/>
    <s v="ODP-SKW-FE/09 FE/D02/09.01"/>
    <s v="WO063337566"/>
    <m/>
    <m/>
    <m/>
    <n v="113.904381280301"/>
    <n v="-8.0751779819193796"/>
    <s v="|MN02331|MYIA-048391457141/POI/BUDIANTO/085204874781/ramadanirowosar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1:10:00"/>
    <d v="2026-09-03T08:00:00"/>
    <m/>
    <s v="PS"/>
    <s v="KEBONSARI"/>
    <s v="NO ADDON"/>
    <n v="20260903"/>
    <s v="Completed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3"/>
    <d v="2026-09-03T00:00:00"/>
    <n v="-0.33333333333575865"/>
    <x v="1"/>
    <x v="7"/>
  </r>
  <r>
    <n v="1033"/>
    <n v="1002567231"/>
    <n v="3"/>
    <x v="1"/>
    <n v="5"/>
    <s v="JEMBER"/>
    <s v="BANYUWANGI"/>
    <s v="MCR"/>
    <s v="REG"/>
    <s v="AO"/>
    <s v="NEW SALES"/>
    <s v="1P INET"/>
    <s v="Completed (PS)"/>
    <s v="RBS-Regional 3"/>
    <d v="2026-09-02T11:08:56"/>
    <d v="2026-09-02T14:40:54"/>
    <n v="69382174"/>
    <m/>
    <n v="152522205703"/>
    <s v="DIGITAL PRINTING PALUREJO"/>
    <s v="ODP-MCR-FK/09 FK/D02/09.01"/>
    <s v="WO063337563"/>
    <m/>
    <m/>
    <m/>
    <n v="114.336446"/>
    <n v="-8.4279601999999993"/>
    <s v="|MC30042|MYIA-080716291731/POI/NURAINI/085334976774/madimaya450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10:00"/>
    <d v="2026-09-03T08:00:00"/>
    <m/>
    <s v="PS"/>
    <s v="BANYUWANGI"/>
    <s v="NO ADDON"/>
    <n v="20260902"/>
    <s v="Completed"/>
    <s v="HSI Bisnis Khusus Winback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  <x v="34"/>
  </r>
  <r>
    <n v="1034"/>
    <n v="1002567211"/>
    <n v="3"/>
    <x v="6"/>
    <n v="5"/>
    <s v="SBY UTARA"/>
    <s v="MANYAR"/>
    <s v="MGO"/>
    <s v="REG"/>
    <s v="AO"/>
    <s v="NEW SALES"/>
    <s v="1P INET"/>
    <s v="Completed (PS)"/>
    <s v="RBS-Regional 3"/>
    <d v="2026-09-02T11:02:56"/>
    <d v="2026-09-03T13:11:16"/>
    <n v="69382167"/>
    <m/>
    <n v="152413167930"/>
    <s v="SDN BUBUTAN II"/>
    <s v="ODP-DMO-FDF/48 FDF/D06/48.01"/>
    <s v="WO063336853"/>
    <m/>
    <m/>
    <m/>
    <n v="112.73390449999999"/>
    <n v="-7.2520619999999996"/>
    <s v="|MN02749|MYIA-030583376978/POI/NURINA YUNIARTI/081703971192/sdn_bbt2@yahoo.co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10:00"/>
    <d v="2026-09-03T08:00:00"/>
    <m/>
    <s v="PS"/>
    <s v="MERGOYOSO"/>
    <s v="OCA"/>
    <n v="20260903"/>
    <s v="Completed"/>
    <s v="HSI Bisnis Bundling OCA Breach Checker Promo H2 2026 PSB 70% - 5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  <x v="8"/>
  </r>
  <r>
    <n v="1035"/>
    <n v="1002567226"/>
    <n v="3"/>
    <x v="3"/>
    <n v="4"/>
    <s v="MAGELANG"/>
    <s v="WONOSOBO"/>
    <s v="WOS"/>
    <s v="REG"/>
    <s v="AO"/>
    <s v="NEW SALES"/>
    <s v="1P INET"/>
    <s v="Completed (PS)"/>
    <s v="RBS-Regional 3"/>
    <d v="2026-09-02T11:06:56"/>
    <d v="2026-09-03T09:37:08"/>
    <n v="69382155"/>
    <m/>
    <n v="141373127582"/>
    <s v="CABINKU LUMINA"/>
    <s v="ODP-WOS-FAN/056 FAN/D06/056.01"/>
    <s v="WO063337307"/>
    <m/>
    <m/>
    <m/>
    <n v="109.938009729745"/>
    <n v="-7.2331036469159002"/>
    <s v="|MN00909|MYIA-082448212996/POI/viky/085137490766/nurchanafivikiaji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"/>
    <s v="FCC"/>
    <d v="2026-02-09T11:10:00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Jam pemasangan : 08.00 - 12.00 Waktu pemasangan : 3 September 2026 Info Tambahan : Hubungi pelanggan dulu sebelum ke lokasi terimakasih"/>
    <n v="2026"/>
    <n v="9"/>
    <n v="3"/>
    <d v="2026-09-03T00:00:00"/>
    <n v="-0.33333333333575865"/>
    <x v="1"/>
    <x v="0"/>
  </r>
  <r>
    <n v="1036"/>
    <n v="1002567225"/>
    <n v="3"/>
    <x v="2"/>
    <n v="5"/>
    <s v="KEDIRI"/>
    <s v="KEDIRI"/>
    <s v="PAE"/>
    <s v="REG"/>
    <s v="AO"/>
    <s v="NEW SALES"/>
    <s v="1P INET"/>
    <s v="Completed (PS)"/>
    <s v="RBS-Regional 3"/>
    <d v="2026-09-02T11:06:56"/>
    <d v="2026-09-02T12:41:02"/>
    <n v="69382156"/>
    <m/>
    <n v="152639219544"/>
    <s v="KOST PUTRI MULIA"/>
    <s v="ODP-PAE-FAG/16 FAG/D01/16.01"/>
    <s v="WO063337328"/>
    <m/>
    <m/>
    <m/>
    <n v="112.182354536719"/>
    <n v="-7.7745718265972004"/>
    <s v="MD|MYDB-20260902267820|DC20010/MC20002|KOST PUTRI MULIA|085337048656"/>
    <s v="MYDIGIBIZPARTNER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2-09T11:10:00"/>
    <d v="2026-09-04T08:00:00"/>
    <m/>
    <s v="PS"/>
    <s v="PARE"/>
    <s v="NO ADDON"/>
    <n v="20260902"/>
    <s v="Completed"/>
    <s v="HSI Bisnis Promo HUT RI PSB 70% - 50 Mbps"/>
    <s v="INDIBIZ"/>
    <m/>
    <m/>
    <d v="2026-09-04T08:00:00"/>
    <s v="2026-09-04 08:00:00 | Tanggal pemasangan : 02/09/2026 Jam pemasangan : pagi/siang Info Tambahan : Hubungi pelanggan dulu sebelum ke lokasi terima kasih."/>
    <n v="2026"/>
    <n v="9"/>
    <n v="2"/>
    <d v="2026-09-02T00:00:00"/>
    <n v="-2.3333333333357587"/>
    <x v="1"/>
    <x v="12"/>
  </r>
  <r>
    <n v="1037"/>
    <n v="1002567199"/>
    <n v="3"/>
    <x v="5"/>
    <n v="4"/>
    <s v="SEMARANG"/>
    <s v="INNER - SEMARANG JATENG UTARA"/>
    <s v="JHR"/>
    <s v="REG"/>
    <s v="AO"/>
    <s v="NEW SALES"/>
    <s v="1P INET"/>
    <s v="Completed (PS)"/>
    <s v="RBS-Regional 3"/>
    <d v="2026-09-02T10:59:57"/>
    <d v="2026-09-02T19:18:15"/>
    <n v="69382152"/>
    <m/>
    <n v="142406122489"/>
    <s v="Kost P Ronny Sadewa 69"/>
    <s v="ODP-JHR-FCD/032 FCD/D03/032.01"/>
    <s v="WO063336390"/>
    <m/>
    <m/>
    <m/>
    <n v="110.407045483589"/>
    <n v="-6.9801912258590004"/>
    <s v="MD|MYDB-20260828267424|DN00001/MN00299|Kost P Ronny Sadewa 69|082134024933"/>
    <s v="MYDIGIBIZPARTNER"/>
    <m/>
    <m/>
    <m/>
    <m/>
    <m/>
    <m/>
    <m/>
    <m/>
    <s v="Management Janji"/>
    <s v="2026-09-03 08:00:00 | No HP :085836357033 No Alternatif : M Janji : 03/09/2026 Jam Pasang : Pagi NoteÃ‚Â :  Hubungi terlebih dahulu sebelum ke lokasi "/>
    <s v="FCC"/>
    <d v="2026-02-09T11:10:00"/>
    <d v="2026-09-03T08:00:00"/>
    <m/>
    <s v="PS"/>
    <s v="JOHAR"/>
    <s v="NO ADDON"/>
    <n v="20260902"/>
    <s v="Completed"/>
    <s v="HSI Bisnis Promo HUT RI PSB 70% - 200 Mbps"/>
    <s v="INDIBIZ"/>
    <m/>
    <m/>
    <d v="2026-09-03T08:00:00"/>
    <s v="2026-09-03 08:00:00 | No HP :085836357033 No Alternatif : M Janji : 03/09/2026 Jam Pasang : Pagi NoteÃ‚Â :  Hubungi terlebih dahulu sebelum ke lokasi "/>
    <n v="2026"/>
    <n v="9"/>
    <n v="2"/>
    <d v="2026-09-02T00:00:00"/>
    <n v="-1.3333333333357587"/>
    <x v="1"/>
    <x v="0"/>
  </r>
  <r>
    <n v="1038"/>
    <n v="1002568293"/>
    <n v="3"/>
    <x v="5"/>
    <n v="4"/>
    <s v="SEMARANG"/>
    <s v="INNER - SEMARANG JATENG UTARA"/>
    <s v="SMT"/>
    <s v="REG"/>
    <s v="AO"/>
    <s v="NEW SALES"/>
    <m/>
    <s v="Completed (PS)"/>
    <s v="RBS-Regional 3"/>
    <d v="2026-09-02T16:11:20"/>
    <d v="2026-09-02T18:27:50"/>
    <n v="69379674"/>
    <m/>
    <n v="141420160156"/>
    <s v="TOKO SEMBAKO MADURA"/>
    <s v="ODP-SMT-FAA/055"/>
    <s v="WO063386154"/>
    <m/>
    <m/>
    <m/>
    <n v="110.344567"/>
    <n v="-7.0111840000000001"/>
    <s v="|MN02256|MYIA-041941619876/POI/Arief Sasriyanto/082328296424/ariefsas2017@gmail.com"/>
    <s v="MYDIGIBIZPARTNER"/>
    <m/>
    <m/>
    <m/>
    <m/>
    <m/>
    <m/>
    <m/>
    <m/>
    <s v="Management Janji"/>
    <s v="2026-08-31 08:00:00 | Tanggal pemasangan : 31 agust 2026  Jam pemasangan : 08.00 - 13.00  Info Tambahan : Hubungi pelanggan dulu sebelum ke lokasi, terima kasih."/>
    <s v="FCC"/>
    <d v="2026-02-09T16:25:12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2T07:00:00"/>
    <s v="2026-08-31 08:00:00 | Tanggal pemasangan : 31 agust 2026  Jam pemasangan : 08.00 - 13.00  Info Tambahan : Hubungi pelanggan dulu sebelum ke lokasi, terima kasih."/>
    <n v="2026"/>
    <n v="9"/>
    <n v="2"/>
    <d v="2026-09-02T00:00:00"/>
    <n v="-0.29166666666424135"/>
    <x v="1"/>
    <x v="0"/>
  </r>
  <r>
    <n v="1039"/>
    <n v="1002568312"/>
    <n v="3"/>
    <x v="3"/>
    <n v="4"/>
    <s v="PURWOKERTO"/>
    <s v="CILACAP"/>
    <s v="KRY"/>
    <s v="REG"/>
    <s v="AO"/>
    <s v="NEW SALES"/>
    <s v="1P INET"/>
    <s v="Completed (PS)"/>
    <s v="RBS-Regional 3"/>
    <d v="2026-09-02T16:14:58"/>
    <d v="2026-09-03T16:26:41"/>
    <n v="69382520"/>
    <m/>
    <n v="143385101245"/>
    <s v="LESTARI JAYA ALKES"/>
    <s v="ODP-KRY-FL/073 FL/D03/073.01"/>
    <s v="WO063385804"/>
    <m/>
    <m/>
    <m/>
    <n v="109.274609"/>
    <n v="-7.5926549999999997"/>
    <s v="|MC00213|MYIA-002549209987/POI/ROFIQ MASHUDI/088983505752/rofikmashudi30@gmail.com"/>
    <s v="MYIB_ASSISTANT"/>
    <m/>
    <m/>
    <m/>
    <m/>
    <m/>
    <m/>
    <m/>
    <m/>
    <s v="Management Janji"/>
    <s v="2026-09-04 15:00:00 | Nama PIC : ROFIQ  No HP : 088983505752 Alt :  M Janji : 03/09/2026 Jam Pasang : 08.00 - 13:00  NoteÃ‚Â :  hubungi terlebih dahulu sebelum kelokasi"/>
    <s v="FCC"/>
    <d v="2026-02-09T16:25:12"/>
    <d v="2026-09-04T15:00:00"/>
    <m/>
    <s v="PS"/>
    <s v="KROYA"/>
    <s v="NO ADDON"/>
    <n v="20260903"/>
    <s v="Completed"/>
    <s v="HSI Bisnis Promo HUT RI PSB 70% - 50 Mbps"/>
    <s v="INDIBIZ"/>
    <m/>
    <m/>
    <d v="2026-09-04T15:00:00"/>
    <s v="2026-09-04 15:00:00 | Nama PIC : ROFIQ  No HP : 088983505752 Alt :  M Janji : 03/09/2026 Jam Pasang : 08.00 - 13:00  NoteÃ‚Â :  hubungi terlebih dahulu sebelum kelokasi"/>
    <n v="2026"/>
    <n v="9"/>
    <n v="3"/>
    <d v="2026-09-03T00:00:00"/>
    <n v="-1.625"/>
    <x v="1"/>
    <x v="0"/>
  </r>
  <r>
    <n v="1040"/>
    <n v="1002566882"/>
    <n v="3"/>
    <x v="2"/>
    <n v="5"/>
    <s v="KEDIRI"/>
    <s v="NGANJUK"/>
    <s v="WRJ"/>
    <s v="REG"/>
    <s v="AO"/>
    <s v="NEW SALES"/>
    <s v="1P INET"/>
    <s v="Completed (PS)"/>
    <s v="RBS-Regional 3"/>
    <d v="2026-09-02T09:38:57"/>
    <d v="2026-09-02T14:28:33"/>
    <n v="69382040"/>
    <m/>
    <n v="152641205424"/>
    <s v="CV BINTANG DUA TUJUH"/>
    <s v="ODP-WRJ-FB/11 FB/D02/11.01"/>
    <s v="WO063326248"/>
    <m/>
    <m/>
    <m/>
    <n v="112.048062868416"/>
    <n v="-7.67264991606298"/>
    <s v="MD|MYDB-20260901267807|SC20016/MC20202|CV BINTANG DUA TUJUH|08139379620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m/>
    <s v="PS"/>
    <s v="KERTOSONO"/>
    <s v="NO ADDON"/>
    <n v="20260902"/>
    <s v="Completed"/>
    <s v="HSI Bisnis Promo HUT RI PSB 70% - 3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  <x v="25"/>
  </r>
  <r>
    <n v="1041"/>
    <n v="1002566867"/>
    <n v="3"/>
    <x v="7"/>
    <n v="5"/>
    <s v="MATARAM"/>
    <s v="LOMBOK BARAT TENGAH"/>
    <s v="PRY"/>
    <s v="REG"/>
    <s v="AO"/>
    <s v="NEW SALES"/>
    <s v="1P INET"/>
    <s v="Completed (PS)"/>
    <s v="RBS-Regional 3"/>
    <d v="2026-09-02T09:35:56"/>
    <d v="2026-09-03T15:03:22"/>
    <n v="69382037"/>
    <m/>
    <n v="172603791820"/>
    <s v="Toko sahna"/>
    <s v="ODP-PYA-FAP/74 FAP/D00/74.01"/>
    <s v="WO063325917"/>
    <m/>
    <m/>
    <m/>
    <n v="116.39441290000001"/>
    <n v="-8.6871682000000003"/>
    <s v="MD|MYDB-20260902267815|SC00001/MC00222|Toko sahna|08774284616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PS"/>
    <s v="LOMBOK TENGAH"/>
    <s v="NO ADDON"/>
    <n v="20260903"/>
    <s v="Completed"/>
    <s v="HSI Bisnis Promo HUT RI PSB 70% - 150 Mbps"/>
    <s v="INDIBIZ"/>
    <m/>
    <m/>
    <d v="2026-09-03T15:00:00"/>
    <s v="2026-09-03 15:00:00 | Tanggal pemasangan: 03/09/2026 Jam pemasangan : pagi / siang Info Tambahan : Hubungi pelanggan dulu sebelum ke lokasi terima kasih."/>
    <n v="2026"/>
    <n v="9"/>
    <n v="3"/>
    <d v="2026-09-03T00:00:00"/>
    <n v="-0.625"/>
    <x v="1"/>
    <x v="20"/>
  </r>
  <r>
    <n v="1042"/>
    <n v="1002566869"/>
    <n v="3"/>
    <x v="3"/>
    <n v="4"/>
    <s v="YOGYAKARTA"/>
    <s v="BANTUL"/>
    <s v="BTL"/>
    <s v="REG"/>
    <s v="AO"/>
    <s v="NEW SALES"/>
    <s v="1P INET"/>
    <s v="Completed (PS)"/>
    <s v="RBS-Regional 3"/>
    <d v="2026-09-02T09:36:56"/>
    <d v="2026-09-03T14:24:56"/>
    <n v="69382038"/>
    <m/>
    <n v="146129128792"/>
    <s v="PT. WIBAWA KARYA NARADHIPTA"/>
    <s v="ODP-BTL-FAD/052 FAD/D03/052.01"/>
    <s v="WO063326104"/>
    <m/>
    <m/>
    <m/>
    <n v="110.348877"/>
    <n v="-7.8289010000000001"/>
    <s v="|MC80066|MYIA-091776821932/POI/ZULFA FAKHRI RADHEA/081325161455/luhiko.com@gmail.com"/>
    <s v="MYIB_ASSISTANT"/>
    <m/>
    <m/>
    <m/>
    <m/>
    <m/>
    <m/>
    <m/>
    <m/>
    <s v="Management Janji"/>
    <s v="2026-09-03 10:00:00 | Jam pemasangan : 08.00 - 12.00 Waktu pemasangan : 3 September 2026 Info Tambahan : Hubungi pelanggan dulu sebelum ke lokasi terimakasih"/>
    <s v="FCC"/>
    <d v="2026-02-09T09:40:08"/>
    <d v="2026-09-03T10:00:00"/>
    <m/>
    <s v="PS"/>
    <s v="X"/>
    <s v="NO ADDON"/>
    <n v="20260903"/>
    <s v="Completed"/>
    <s v="HSI Bisnis Promo HUT RI PSB 70% - 200 Mbps"/>
    <s v="INDIBIZ"/>
    <m/>
    <m/>
    <d v="2026-09-03T10:00:00"/>
    <s v="2026-09-03 10:00:00 | Jam pemasangan : 08.00 - 12.00 Waktu pemasangan : 3 September 2026 Info Tambahan : Hubungi pelanggan dulu sebelum ke lokasi terimakasih"/>
    <n v="2026"/>
    <n v="9"/>
    <n v="3"/>
    <d v="2026-09-03T00:00:00"/>
    <n v="-0.41666666666424135"/>
    <x v="1"/>
    <x v="0"/>
  </r>
  <r>
    <n v="1043"/>
    <n v="1002566836"/>
    <n v="3"/>
    <x v="2"/>
    <n v="5"/>
    <s v="MADIUN"/>
    <s v="NGAWI"/>
    <s v="WKU"/>
    <s v="REG"/>
    <s v="AO"/>
    <s v="NEW SALES"/>
    <s v="1P INET"/>
    <s v="Completed (PS)"/>
    <s v="RBS-Regional 3"/>
    <d v="2026-09-02T09:27:57"/>
    <d v="2026-09-02T16:41:06"/>
    <n v="69382019"/>
    <m/>
    <n v="152634206976"/>
    <s v="KOST YANE"/>
    <s v="ODP-WKU-FK/10 FK/D02/10.01"/>
    <s v="WO063324747"/>
    <m/>
    <m/>
    <m/>
    <n v="111.29764"/>
    <n v="-7.4407670000000001"/>
    <s v="|MN00265|MYIA-070704371408/POI/YANE CHERLY CANOVA/08563318679/doenktonjok17@gmail.com"/>
    <s v="MYIB_ASSISTANT"/>
    <m/>
    <m/>
    <m/>
    <m/>
    <m/>
    <m/>
    <m/>
    <m/>
    <s v="Management Janji"/>
    <s v="2026-09-01 10:25:00 | "/>
    <s v="FCC"/>
    <d v="2026-02-09T09:40:08"/>
    <d v="2026-09-01T10:25:00"/>
    <m/>
    <s v="PS"/>
    <s v="X"/>
    <s v="NO ADDON"/>
    <n v="20260902"/>
    <s v="Completed"/>
    <s v="HSI Bisnis Promo HUT RI PSB 70% - 50 Mbps"/>
    <s v="INDIBIZ"/>
    <m/>
    <m/>
    <d v="2026-09-01T10:25:00"/>
    <s v="2026-09-01 10:25:00 | "/>
    <n v="2026"/>
    <n v="9"/>
    <n v="2"/>
    <d v="2026-09-02T00:00:00"/>
    <n v="0.56597222221898846"/>
    <x v="1"/>
    <x v="16"/>
  </r>
  <r>
    <n v="1044"/>
    <n v="1002566859"/>
    <n v="3"/>
    <x v="2"/>
    <n v="5"/>
    <s v="MALANG"/>
    <s v="KEPANJEN"/>
    <s v="KLJ"/>
    <s v="REG"/>
    <s v="AO"/>
    <s v="NEW SALES"/>
    <s v="1P INET"/>
    <s v="Completed (PS)"/>
    <s v="RBS-Regional 3"/>
    <d v="2026-09-02T09:33:57"/>
    <d v="2026-09-03T16:04:11"/>
    <n v="69382034"/>
    <m/>
    <n v="152703903384"/>
    <s v="CIKAMPEK HOMESTAY"/>
    <s v="ODP-KLJ-FCB/55 FCB/D04/55.01"/>
    <s v="WO063325698"/>
    <m/>
    <m/>
    <m/>
    <n v="112.617013664574"/>
    <n v="-7.9559393419297901"/>
    <s v="|MN02703|MYIA-067583984006/POI/Metta Widyati/081219650323/megristya@givmail.com"/>
    <s v="MYIB_ASSISTANT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40:08"/>
    <d v="2026-09-03T08:00:00"/>
    <m/>
    <s v="PS"/>
    <s v="KLOJEN"/>
    <s v="OCA"/>
    <n v="20260903"/>
    <s v="Completed"/>
    <s v="HSI Bisnis Basic Bundling OCA Breach Checker Promo H2 2026 PSB 70% - 10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3"/>
    <d v="2026-09-03T00:00:00"/>
    <n v="-0.33333333333575865"/>
    <x v="1"/>
    <x v="28"/>
  </r>
  <r>
    <n v="1045"/>
    <n v="1002566804"/>
    <n v="3"/>
    <x v="3"/>
    <n v="4"/>
    <s v="MAGELANG"/>
    <s v="MAGELANG"/>
    <s v="MGE"/>
    <s v="REG"/>
    <s v="AO"/>
    <s v="NEW SALES"/>
    <s v="1P INET"/>
    <s v="Completed (PS)"/>
    <s v="RBS-Regional 3"/>
    <d v="2026-09-02T09:18:56"/>
    <d v="2026-09-03T12:07:20"/>
    <n v="69382001"/>
    <m/>
    <n v="146137147455"/>
    <s v="MADRASAH TSANAWIYAH YAJRI"/>
    <s v="ODP-MGE-FZ/009 FZ/D01/009.01"/>
    <s v="WO063323675"/>
    <m/>
    <m/>
    <m/>
    <n v="110.22905149989199"/>
    <n v="-7.4224383556040401"/>
    <s v="|MN02395|MYIA-024334802647/POI/MUHAMMAD SODIQ/0895374393976/yajrimts@gmail.com"/>
    <s v="MYIB_ASSISTANT"/>
    <m/>
    <m/>
    <m/>
    <m/>
    <m/>
    <m/>
    <m/>
    <m/>
    <s v="Management Janji"/>
    <s v="2026-09-06 15:00:00 | Nama PIC : Bp Sodiq No HP : 0895374393976 No Alt : - M Janji : 04 Sept 2026 Jam Pasang : Pagi / Siang Note : hubungi pelanggan jika ingin kelokasi "/>
    <s v="FCC"/>
    <d v="2026-02-09T09:40:08"/>
    <d v="2026-09-06T15:00:00"/>
    <m/>
    <s v="PS"/>
    <s v="X"/>
    <s v="NO ADDON"/>
    <n v="20260903"/>
    <s v="Completed"/>
    <s v="HSI Bisnis Promo HUT RI PSB 70% - 100 Mbps"/>
    <s v="INDIBIZ"/>
    <m/>
    <m/>
    <d v="2026-09-06T15:00:00"/>
    <s v="2026-09-06 15:00:00 | Nama PIC : Bp Sodiq No HP : 0895374393976 No Alt : - M Janji : 04 Sept 2026 Jam Pasang : Pagi / Siang Note : hubungi pelanggan jika ingin kelokasi "/>
    <n v="2026"/>
    <n v="9"/>
    <n v="3"/>
    <d v="2026-09-03T00:00:00"/>
    <n v="-3.625"/>
    <x v="1"/>
    <x v="0"/>
  </r>
  <r>
    <n v="1046"/>
    <n v="1002566565"/>
    <n v="3"/>
    <x v="0"/>
    <n v="4"/>
    <s v="KUDUS"/>
    <s v="BLORA"/>
    <s v="CEP"/>
    <s v="REG"/>
    <s v="AO"/>
    <s v="NEW SALES"/>
    <s v="1P INET"/>
    <s v="Completed (PS)"/>
    <s v="RBS-Regional 3"/>
    <d v="2026-09-02T07:26:56"/>
    <d v="2026-09-02T19:36:09"/>
    <n v="69381905"/>
    <m/>
    <n v="142552107736"/>
    <s v="SPBU PPSDM Migas"/>
    <s v="ODP-CEP-FE/073 FE/D07/073.01"/>
    <s v="WO063312843"/>
    <m/>
    <m/>
    <m/>
    <n v="111.60079039999999"/>
    <n v="-7.1406783999999996"/>
    <s v="|MC60134|MYIA-058313303151/POI/Mujianto/085225942346/antodew@gmail.com"/>
    <s v="MYIB_ASSISTANT"/>
    <m/>
    <m/>
    <m/>
    <m/>
    <m/>
    <m/>
    <m/>
    <m/>
    <s v="Management Janji"/>
    <s v="2026-09-03 08:00:00 | M Janji : (03/09/2026) jam Pasang : 09:00 Note : hubungi pelanggan jika ingin kelokasi"/>
    <s v="FCC"/>
    <d v="2026-02-09T07:39:53"/>
    <d v="2026-09-03T08:00:00"/>
    <m/>
    <s v="PS"/>
    <s v="CEPU"/>
    <s v="NO ADDON"/>
    <n v="20260902"/>
    <s v="Completed"/>
    <s v="HSI Bisnis Promo HUT RI PSB 70% - 100 Mbps Dual Band"/>
    <s v="INDIBIZ"/>
    <m/>
    <m/>
    <d v="2026-09-03T08:00:00"/>
    <s v="2026-09-03 08:00:00 | M Janji : (03/09/2026) jam Pasang : 09:00 Note : hubungi pelanggan jika ingin kelokasi"/>
    <n v="2026"/>
    <n v="9"/>
    <n v="2"/>
    <d v="2026-09-02T00:00:00"/>
    <n v="-1.3333333333357587"/>
    <x v="1"/>
    <x v="0"/>
  </r>
  <r>
    <n v="1047"/>
    <n v="1002567492"/>
    <n v="3"/>
    <x v="6"/>
    <n v="5"/>
    <s v="SBY SELATAN"/>
    <s v="MANYAR"/>
    <s v="MYR"/>
    <s v="REG"/>
    <s v="AO"/>
    <s v="NEW SALES"/>
    <s v="2P INET + VOICE"/>
    <s v="Completed (PS)"/>
    <s v="RBS-Regional 3"/>
    <d v="2026-09-02T12:35:56"/>
    <d v="2026-09-03T14:58:41"/>
    <n v="69382275"/>
    <n v="3135954272"/>
    <n v="152303245891"/>
    <s v="Nawilis Ban Kertajaya Surabaya"/>
    <s v="ODP-MYR-FWW/57 FWW/D02/57.01"/>
    <s v="WO063350330"/>
    <m/>
    <m/>
    <m/>
    <n v="112.784141965226"/>
    <n v="-7.2804557765349696"/>
    <s v="|MYIB-CUST|MYTN-096440808593/POI/Fahrian Juliandri Razak/081287955610/fahrian@nawilis.com"/>
    <s v="MYINDIBIZ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2:40:00"/>
    <d v="2026-09-04T15:00:00"/>
    <m/>
    <s v="PS"/>
    <s v="MANYAR"/>
    <s v="NO ADDON"/>
    <n v="20260903"/>
    <s v="Completed"/>
    <s v="HSI Bisnis Basic Bundling Phone Dual Band PSB 70% - Free 800 Menit Promo - 100 Mbps"/>
    <s v="INDIBIZ"/>
    <m/>
    <m/>
    <d v="2026-09-04T15:00:00"/>
    <s v="2026-09-04 15:00:00 | Tanggal pemasangan : 02/09/2026 Jam pemasangan : pagi/siang Info Tambahan : Hubungi pelanggan dulu sebelum ke lokasi terima kasih."/>
    <n v="2026"/>
    <n v="9"/>
    <n v="3"/>
    <d v="2026-09-03T00:00:00"/>
    <n v="-1.625"/>
    <x v="1"/>
    <x v="8"/>
  </r>
  <r>
    <n v="1048"/>
    <n v="1002567110"/>
    <n v="3"/>
    <x v="6"/>
    <n v="5"/>
    <s v="SBY UTARA"/>
    <s v="GRESIK"/>
    <s v="KDE"/>
    <s v="REG"/>
    <s v="AO"/>
    <s v="NEW SALES"/>
    <m/>
    <s v="Completed (PS)"/>
    <s v="RBS-Regional 3"/>
    <d v="2026-09-02T10:38:35"/>
    <d v="2026-09-03T18:35:26"/>
    <n v="69382115"/>
    <m/>
    <n v="152442201952"/>
    <s v="MI HIDAYATUS SHIBYAN"/>
    <s v="ODP-KDE-FAX/01"/>
    <s v="WO063421015"/>
    <m/>
    <m/>
    <m/>
    <n v="112.5345174"/>
    <n v="-7.3510233999999999"/>
    <s v="|MC70134|/MI HIDAYATUS SHIBYAN/HSI Bisnis Promo HUT Telkom (1:1) 100 Mbps (Rp 535.000) PSB Rp 150.000/085100054557/mihidayatusshibyan1953@gmail.com/Ma'sum/-7.3512535,112.534617,769/JGXM+FRX, Menunggal, Kec. Kedamean, Kabupaten Gresik, Jawa Timur 61175"/>
    <s v="Sales Force DBS"/>
    <m/>
    <m/>
    <m/>
    <m/>
    <m/>
    <m/>
    <m/>
    <m/>
    <s v="Management Janji"/>
    <s v="2026-09-06 11:00:00|Tanggal pemasangan : 06 SEPTEMBER JULI 2026 Jam pemasangan : pagi/siang Info Tambahan : Hubungi pelanggan dulu sebelum ke lokasi terima kasih|40010577|MYDITA"/>
    <s v="FCC"/>
    <d v="2026-02-09T10:39:53"/>
    <d v="2026-09-06T11:00:00"/>
    <m/>
    <s v="PS"/>
    <s v="NON-HERO GRESIK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11:00:00"/>
    <s v="2026-09-06 11:00:00|Tanggal pemasangan : 06 SEPTEMBER JULI 2026 Jam pemasangan : pagi/siang Info Tambahan : Hubungi pelanggan dulu sebelum ke lokasi terima kasih|40010577|MYDITA"/>
    <n v="2026"/>
    <n v="9"/>
    <n v="3"/>
    <d v="2026-09-03T00:00:00"/>
    <n v="-3.4583333333357587"/>
    <x v="1"/>
    <x v="23"/>
  </r>
  <r>
    <n v="1049"/>
    <n v="1002567489"/>
    <n v="3"/>
    <x v="0"/>
    <n v="4"/>
    <s v="SOLO"/>
    <s v="KLATEN"/>
    <s v="KLX"/>
    <s v="REG"/>
    <s v="AO"/>
    <s v="NEW SALES"/>
    <s v="1P INET"/>
    <s v="Completed (PS)"/>
    <s v="RBS-Regional 3"/>
    <d v="2026-09-02T12:33:57"/>
    <d v="2026-09-07T15:16:56"/>
    <n v="69382285"/>
    <m/>
    <n v="146550124358"/>
    <s v="Puskesmas Jatinom (R.Administrasi UGD)"/>
    <s v="ODP-KLX-FAN/060 FAN/D05/060.01"/>
    <s v="WO063350091"/>
    <m/>
    <m/>
    <m/>
    <n v="110.5951146"/>
    <n v="-7.6287841999999904"/>
    <s v="|MN00951|MYIA-075072971033/POI/Ratih Susilaningrum/0895631254141/keupuskjatinom@gmail.com"/>
    <s v="MYIB_ASSISTANT"/>
    <m/>
    <m/>
    <m/>
    <m/>
    <m/>
    <m/>
    <m/>
    <m/>
    <s v="Management Janji"/>
    <s v="2026-09-07 13:00:00 | Tanggal : 7 September 2026 Jam : pagi  Hubungi pelanggan sebelum ke lokasi "/>
    <s v="FCC"/>
    <d v="2026-02-09T12:40:00"/>
    <d v="2026-09-07T13:00:00"/>
    <m/>
    <s v="PS"/>
    <s v="X"/>
    <s v="NO ADDON"/>
    <n v="20260907"/>
    <s v="Completed"/>
    <s v="HSI Bisnis Promo HUT RI PSB 70% - 50 Mbps"/>
    <s v="INDIBIZ"/>
    <m/>
    <m/>
    <d v="2026-09-07T13:00:00"/>
    <s v="2026-09-07 13:00:00 | Tanggal : 7 September 2026 Jam : pagi  Hubungi pelanggan sebelum ke lokasi "/>
    <n v="2026"/>
    <n v="9"/>
    <n v="7"/>
    <d v="2026-09-07T00:00:00"/>
    <n v="-0.54166666666424135"/>
    <x v="1"/>
    <x v="0"/>
  </r>
  <r>
    <n v="1050"/>
    <n v="1002568541"/>
    <n v="3"/>
    <x v="0"/>
    <n v="4"/>
    <s v="SOLO"/>
    <s v="INNER - SOLO JATENG TIMUR"/>
    <s v="SOP"/>
    <s v="REG"/>
    <s v="AO"/>
    <s v="NEW SALES"/>
    <s v="1P INET"/>
    <s v="Completed (PS)"/>
    <s v="RBS-Regional 3"/>
    <d v="2026-09-02T18:02:57"/>
    <d v="2026-09-03T20:55:40"/>
    <n v="69382625"/>
    <m/>
    <n v="142526106511"/>
    <s v="Ayam Aa&amp; 39;"/>
    <s v="ODP-SOP-FW/034 FW/D01/034.01"/>
    <s v="WO063396854"/>
    <m/>
    <m/>
    <m/>
    <n v="110.89590561548"/>
    <n v="-7.5647372090437397"/>
    <s v="|MN01857|MYIA-021814082375/POI/Faried Mustafa/089528575758/faried.mustofa@gmail.com"/>
    <s v="MYIB_ASSISTANT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8:09:51"/>
    <d v="2026-09-04T15:00:00"/>
    <m/>
    <s v="PS"/>
    <s v="SOLO PALUR"/>
    <s v="NO ADDON"/>
    <n v="20260903"/>
    <s v="Completed"/>
    <s v="HSI Bisnis Promo HUT RI PSB 70% - 75 Mbps"/>
    <s v="INDIBIZ"/>
    <m/>
    <m/>
    <d v="2026-09-04T15:00:00"/>
    <s v="2026-09-04 15:00:00 | Tanggal pemasangan : 02/09/2026 Jam pemasangan : pagi/siang Info Tambahan : Hubungi pelanggan dulu sebelum ke lokasi terima kasih."/>
    <n v="2026"/>
    <n v="9"/>
    <n v="3"/>
    <d v="2026-09-03T00:00:00"/>
    <n v="-1.625"/>
    <x v="1"/>
    <x v="0"/>
  </r>
  <r>
    <n v="1051"/>
    <n v="1002568545"/>
    <n v="3"/>
    <x v="6"/>
    <n v="5"/>
    <s v="SBY UTARA"/>
    <s v="MANYAR"/>
    <s v="MGO"/>
    <s v="REG"/>
    <s v="AO"/>
    <s v="NEW SALES"/>
    <s v="1P INET"/>
    <s v="Completed (PS)"/>
    <s v="RBS-Regional 3"/>
    <d v="2026-09-02T18:05:56"/>
    <d v="2026-09-03T13:02:43"/>
    <n v="69382615"/>
    <m/>
    <n v="152413167936"/>
    <s v="PT KURNIA EDUKASI INDONESIA"/>
    <s v="ODP-DMO-FTL/04 FTL/D01/04.01"/>
    <s v="WO063397110"/>
    <m/>
    <m/>
    <m/>
    <n v="112.747347"/>
    <n v="-7.2645670000000004"/>
    <s v="|MN02280|MYIA-025971764051/POI/KURNIAWAN /089602747385/speakupcentersby@gmail.com"/>
    <s v="MYIB_ASSISTANT"/>
    <m/>
    <m/>
    <m/>
    <m/>
    <m/>
    <m/>
    <m/>
    <m/>
    <s v="Management Janji"/>
    <s v="2026-09-03 15:00:00 | Tanggal : 3 September 2026 Jam : siang Hubungi pelanggan sebelum ke lokasi "/>
    <s v="FCC"/>
    <d v="2026-02-09T18:09:51"/>
    <d v="2026-09-03T15:00:00"/>
    <m/>
    <s v="PS"/>
    <s v="MERGOYOSO"/>
    <s v="NO ADDON"/>
    <n v="20260903"/>
    <s v="Completed"/>
    <s v="HSI Bisnis Promo HUT RI PSB 70% - 75 Mbps"/>
    <s v="INDIBIZ"/>
    <m/>
    <m/>
    <d v="2026-09-03T15:00:00"/>
    <s v="2026-09-03 15:00:00 | Tanggal : 3 September 2026 Jam : siang Hubungi pelanggan sebelum ke lokasi "/>
    <n v="2026"/>
    <n v="9"/>
    <n v="3"/>
    <d v="2026-09-03T00:00:00"/>
    <n v="-0.625"/>
    <x v="1"/>
    <x v="8"/>
  </r>
  <r>
    <n v="1052"/>
    <n v="1002567484"/>
    <n v="3"/>
    <x v="0"/>
    <n v="4"/>
    <s v="SOLO"/>
    <s v="KLATEN"/>
    <s v="KLX"/>
    <s v="REG"/>
    <s v="AO"/>
    <s v="NEW SALES"/>
    <s v="1P INET"/>
    <s v="Completed (PS)"/>
    <s v="RBS-Regional 3"/>
    <d v="2026-09-02T12:32:57"/>
    <d v="2026-09-07T16:10:13"/>
    <n v="69382264"/>
    <m/>
    <n v="146550124357"/>
    <s v="Puskesmas Jatinom (R.TU)"/>
    <s v="ODP-KLX-FAN/060 FAN/D05/060.01"/>
    <s v="WO063349896"/>
    <m/>
    <m/>
    <m/>
    <n v="110.59512532407901"/>
    <n v="-7.6285608809295899"/>
    <s v="|MN00951|MYIA-042823682678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PS"/>
    <s v="X"/>
    <s v="NO ADDON"/>
    <n v="20260907"/>
    <s v="Completed"/>
    <s v="HSI Bisnis Promo HUT RI PSB 70% - 50 Mbps"/>
    <s v="INDIBIZ"/>
    <m/>
    <m/>
    <d v="2026-09-07T08:00:00"/>
    <s v="2026-09-07 08:00:00 | Tanggal : 7 September 2026 Jam : pagi  Hubungi pelanggan sebelum ke lokasi "/>
    <n v="2026"/>
    <n v="9"/>
    <n v="7"/>
    <d v="2026-09-07T00:00:00"/>
    <n v="-0.33333333333575865"/>
    <x v="1"/>
    <x v="0"/>
  </r>
  <r>
    <n v="1053"/>
    <n v="1002567485"/>
    <n v="3"/>
    <x v="0"/>
    <n v="4"/>
    <s v="SOLO"/>
    <s v="KLATEN"/>
    <s v="KLX"/>
    <s v="REG"/>
    <s v="AO"/>
    <s v="NEW SALES"/>
    <s v="1P INET"/>
    <s v="Completed (PS)"/>
    <s v="RBS-Regional 3"/>
    <d v="2026-09-02T12:32:57"/>
    <d v="2026-09-08T09:28:05"/>
    <n v="69382263"/>
    <m/>
    <n v="146550124356"/>
    <s v="Puskesmas Jatinom (R.Aula)"/>
    <s v="ODP-KLX-FAN/060 FAN/D05/060.01"/>
    <s v="WO063349910"/>
    <m/>
    <m/>
    <m/>
    <n v="110.5951146"/>
    <n v="-7.6287841999999904"/>
    <s v="|MN00951|MYIA-036346837777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PS"/>
    <s v="X"/>
    <s v="NO ADDON"/>
    <n v="20260908"/>
    <s v="Completed"/>
    <s v="HSI Bisnis Promo HUT RI PSB 70% - 50 Mbps"/>
    <s v="INDIBIZ"/>
    <m/>
    <m/>
    <d v="2026-09-07T08:00:00"/>
    <s v="2026-09-07 08:00:00 | Tanggal : 7 September 2026 Jam : pagi  Hubungi pelanggan sebelum ke lokasi "/>
    <n v="2026"/>
    <n v="9"/>
    <n v="8"/>
    <d v="2026-09-08T00:00:00"/>
    <n v="0.66666666666424135"/>
    <x v="1"/>
    <x v="0"/>
  </r>
  <r>
    <n v="1054"/>
    <n v="1002568368"/>
    <n v="3"/>
    <x v="0"/>
    <n v="4"/>
    <s v="KUDUS"/>
    <s v="JEPARA"/>
    <s v="PEC"/>
    <s v="REG"/>
    <s v="AO"/>
    <s v="NEW SALES"/>
    <s v="1P INET"/>
    <s v="Completed (PS)"/>
    <s v="RBS-Regional 3"/>
    <d v="2026-09-02T16:32:56"/>
    <d v="2026-09-03T14:03:44"/>
    <n v="69382544"/>
    <m/>
    <n v="146593115589"/>
    <s v="SD MANBAUL ULUM"/>
    <s v="ODP-PEC-FJ/100 FJ/D07/100.01"/>
    <s v="WO063387984"/>
    <m/>
    <m/>
    <m/>
    <n v="110.767900831997"/>
    <n v="-6.7217601473032698"/>
    <s v="MD|MYDB-20260901267796|EC60002/MC60029|SD MANBAUL ULUM|088983234007"/>
    <s v="MYDIGIBIZPARTNER"/>
    <m/>
    <m/>
    <m/>
    <m/>
    <m/>
    <m/>
    <m/>
    <m/>
    <s v="Management Janji"/>
    <s v="2026-09-03 13:00:00 | Nama PIC : Umamuddin No HP : 088983234007 Alt : 081329085701 M Janji : 03/09/2026 Jam Pasang : 08.00 - 13:00  NoteÃ‚Â :  hubungi terlebih dahulu sebelum kelokasi"/>
    <s v="FCC"/>
    <d v="2026-02-09T16:39:59"/>
    <d v="2026-09-03T13:00:00"/>
    <m/>
    <s v="PS"/>
    <s v="PECANGAAN"/>
    <s v="NO ADDON"/>
    <n v="20260903"/>
    <s v="Completed"/>
    <s v="HSI Bisnis Promo HUT RI PSB 70% - 50 Mbps"/>
    <s v="INDIBIZ"/>
    <m/>
    <m/>
    <d v="2026-09-03T13:00:00"/>
    <s v="2026-09-03 13:00:00 | Nama PIC : Umamuddin No HP : 088983234007 Alt : 081329085701 M Janji : 03/09/2026 Jam Pasang : 08.00 - 13:00  NoteÃ‚Â :  hubungi terlebih dahulu sebelum kelokasi"/>
    <n v="2026"/>
    <n v="9"/>
    <n v="3"/>
    <d v="2026-09-03T00:00:00"/>
    <n v="-0.54166666666424135"/>
    <x v="1"/>
    <x v="0"/>
  </r>
  <r>
    <n v="1055"/>
    <n v="1002566634"/>
    <n v="3"/>
    <x v="7"/>
    <n v="5"/>
    <s v="KUPANG"/>
    <s v="MAUMERE"/>
    <s v="LRT"/>
    <s v="REG"/>
    <s v="AO"/>
    <s v="NEW SALES"/>
    <s v="1P INET"/>
    <s v="Completed (PS)"/>
    <s v="RBS-Regional 3"/>
    <d v="2026-09-02T08:23:57"/>
    <d v="2026-09-09T13:21:20"/>
    <n v="69381496"/>
    <m/>
    <n v="172509796466"/>
    <s v="SMAK St DARIUS LARANTUKA1"/>
    <s v="ODP-LRT-FB/06 FB/D01/06.01"/>
    <s v="WO063319148"/>
    <m/>
    <m/>
    <m/>
    <n v="123.018106296658"/>
    <n v="-8.3062444849669799"/>
    <s v="MD|MYDB-20260901267741|SC00001/MC00079|SMAK St DARIUS LARANTUKA1|081246003425"/>
    <s v="MYDIGIBIZPARTNER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2-09T08:25:06"/>
    <d v="2026-09-03T08:00:00"/>
    <m/>
    <s v="PS"/>
    <s v="X"/>
    <s v="NO ADDON"/>
    <n v="20260909"/>
    <s v="Completed"/>
    <s v="HSI Bisnis Basic Promo HUT RI PSB 70% - 50 Mbps"/>
    <s v="INDIBIZ"/>
    <m/>
    <m/>
    <d v="2026-09-03T08:00:00"/>
    <s v="2026-09-03 08:00:00 | Jam Pemasangan : 08:00 - 12.00 Tanggal Pemasangan : RABU 02 SEPTEMBER 2026 Info Tambahan : Hubungi pelanggan sebelum datang ke lokasi"/>
    <n v="2026"/>
    <n v="9"/>
    <n v="9"/>
    <d v="2026-09-09T00:00:00"/>
    <n v="5.6666666666642413"/>
    <x v="2"/>
    <x v="14"/>
  </r>
  <r>
    <n v="1056"/>
    <n v="1002566618"/>
    <n v="3"/>
    <x v="3"/>
    <n v="4"/>
    <s v="MAGELANG"/>
    <s v="MAGELANG"/>
    <s v="MGE"/>
    <s v="REG"/>
    <s v="AO"/>
    <s v="NEW SALES"/>
    <s v="1P INET"/>
    <s v="Completed (PS)"/>
    <s v="RBS-Regional 3"/>
    <d v="2026-09-02T08:18:56"/>
    <d v="2026-09-04T15:30:17"/>
    <n v="69381943"/>
    <m/>
    <n v="146137149102"/>
    <s v="KANTOR DESA DONOROJO"/>
    <s v="ODP-MGE-FBB/037 FBB/D03/037.01"/>
    <s v="WO063318789"/>
    <m/>
    <m/>
    <m/>
    <n v="110.27992999999999"/>
    <n v="-7.43513"/>
    <s v="|MN02816|MYIA-091813812316/POI/Alip Mustidjab/081222872007/pemdesdonorojo1@gmail.com"/>
    <s v="MYIB_ASSISTANT"/>
    <m/>
    <m/>
    <m/>
    <m/>
    <m/>
    <m/>
    <m/>
    <m/>
    <s v="Management Janji"/>
    <s v="2026-09-08 08:00:00 | Nama PIC : BAPAK JOKO No HP : 081222872007 Alt :  M Janji : (SENIN/7/SEPTEMBER/2026) jam Pasang : 09:00 Note : hubungi pelanggan jika ingin kelokasi"/>
    <s v="FCC"/>
    <d v="2026-02-09T08:25:06"/>
    <d v="2026-09-08T08:00:00"/>
    <m/>
    <s v="PS"/>
    <s v="X"/>
    <s v="NO ADDON"/>
    <n v="20260904"/>
    <s v="Completed"/>
    <s v="HSI Bisnis Basic Promo HUT RI PSB 70% - 75 Mbps"/>
    <s v="INDIBIZ"/>
    <m/>
    <m/>
    <d v="2026-09-08T08:00:00"/>
    <s v="2026-09-08 08:00:00 | Nama PIC : BAPAK JOKO No HP : 081222872007 Alt :  M Janji : (SENIN/7/SEPTEMBER/2026) jam Pasang : 09:00 Note : hubungi pelanggan jika ingin kelokasi"/>
    <n v="2026"/>
    <n v="9"/>
    <n v="4"/>
    <d v="2026-09-04T00:00:00"/>
    <n v="-4.3333333333357587"/>
    <x v="1"/>
    <x v="0"/>
  </r>
  <r>
    <n v="1057"/>
    <n v="1002568238"/>
    <n v="3"/>
    <x v="2"/>
    <n v="5"/>
    <s v="MADIUN"/>
    <s v="BOJONEGORO"/>
    <s v="KDU"/>
    <s v="REG"/>
    <s v="AO"/>
    <s v="NEW SALES"/>
    <s v="1P INET"/>
    <s v="Completed (PS)"/>
    <s v="RBS-Regional 3"/>
    <d v="2026-09-02T15:57:56"/>
    <d v="2026-09-03T18:50:23"/>
    <n v="69382507"/>
    <m/>
    <n v="152643201658"/>
    <s v="TOKO BU ISMA AVRINA COLLECTION"/>
    <s v="ODP-KDU-FA/43 FA/D09/43.01"/>
    <s v="WO063383834"/>
    <m/>
    <m/>
    <m/>
    <n v="111.762289"/>
    <n v="-7.1452109999999998"/>
    <s v="|MN02619|MYIA-009267389318/POI/SUGIYONO/085280559433/sugionomax98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PS"/>
    <s v="PADANGAN"/>
    <s v="NO ADDON"/>
    <n v="20260903"/>
    <s v="Completed"/>
    <s v="HSI Bisnis Promo HUT RI PSB 70% - 75 Mbps"/>
    <s v="INDIBIZ"/>
    <m/>
    <m/>
    <d v="2026-09-03T15:00:00"/>
    <s v="2026-09-03 15:00:00 | Tanggal Pemasangan : 03 September 2026 Jam Pemasangan : 08:00 15:00 Info Tambahan : Hubungi pelanggan dulu sebelum ke lokasi terimakasih"/>
    <n v="2026"/>
    <n v="9"/>
    <n v="3"/>
    <d v="2026-09-03T00:00:00"/>
    <n v="-0.625"/>
    <x v="1"/>
    <x v="11"/>
  </r>
  <r>
    <n v="1058"/>
    <n v="1002566611"/>
    <n v="3"/>
    <x v="7"/>
    <n v="5"/>
    <s v="KUPANG"/>
    <s v="KUPANG"/>
    <s v="KPN"/>
    <s v="REG"/>
    <s v="AO"/>
    <s v="NEW SALES"/>
    <s v="1P INET"/>
    <s v="Completed (PS)"/>
    <s v="RBS-Regional 3"/>
    <d v="2026-09-02T08:15:57"/>
    <d v="2026-09-04T13:52:25"/>
    <n v="69381942"/>
    <m/>
    <n v="172502311706"/>
    <s v="UPTD SDI BAKUNASE 2"/>
    <s v="ODP-KPN-FJA/12 FJA/D02/12.01"/>
    <s v="WO063318497"/>
    <m/>
    <m/>
    <m/>
    <n v="123.5930237"/>
    <n v="-10.1868269"/>
    <s v="|MN01740|MYIA-048378095714/POI/ARDHY MELVIN BALU/082247979409/sdibakunase2@gmail.com"/>
    <s v="MYIB_ASSISTANT"/>
    <m/>
    <m/>
    <m/>
    <m/>
    <m/>
    <m/>
    <m/>
    <m/>
    <s v="Management Janji"/>
    <s v="2026-09-03 08:00:00 | M Janji : 03 September 2026 Jam Pasang : pagi Note : hubungi pelanggan jika ingin kelokasi"/>
    <s v="FCC"/>
    <d v="2026-02-09T08:25:06"/>
    <d v="2026-09-03T08:00:00"/>
    <m/>
    <s v="PS"/>
    <s v="KUPANG"/>
    <s v="NO ADDON"/>
    <n v="20260904"/>
    <s v="Completed"/>
    <s v="HSI Bisnis Promo HUT RI PSB 70% - 50 Mbps"/>
    <s v="INDIBIZ"/>
    <m/>
    <m/>
    <d v="2026-09-03T08:00:00"/>
    <s v="2026-09-03 08:00:00 | M Janji : 03 September 2026 Jam Pasang : pagi Note : hubungi pelanggan jika ingin kelokasi"/>
    <n v="2026"/>
    <n v="9"/>
    <n v="4"/>
    <d v="2026-09-04T00:00:00"/>
    <n v="0.66666666666424135"/>
    <x v="1"/>
    <x v="29"/>
  </r>
  <r>
    <n v="1059"/>
    <n v="1002568233"/>
    <n v="3"/>
    <x v="3"/>
    <n v="4"/>
    <s v="MAGELANG"/>
    <s v="MAGELANG"/>
    <s v="MGE"/>
    <s v="REG"/>
    <s v="AO"/>
    <s v="NEW SALES"/>
    <s v="1P INET"/>
    <s v="Completed (PS)"/>
    <s v="RBS-Regional 3"/>
    <d v="2026-09-02T15:56:56"/>
    <d v="2026-09-03T12:34:53"/>
    <n v="69382525"/>
    <m/>
    <n v="146137149602"/>
    <s v="SDN BANJARHARJO"/>
    <s v="ODP-MGE-FQ/033 FQ/D05/033.01"/>
    <s v="WO063383570"/>
    <m/>
    <m/>
    <m/>
    <n v="110.1344077"/>
    <n v="-7.5562855000000004"/>
    <s v="|MN00935|MYIA-023226933809/POI/Febri Kalingga Astriyanto/085258505839/astriyantofebri@gmail.com"/>
    <s v="MYIB_ASSISTANT"/>
    <m/>
    <m/>
    <m/>
    <m/>
    <m/>
    <m/>
    <m/>
    <m/>
    <s v="Management Janji"/>
    <s v="2026-09-04 13:00:00 | Nama Pic : BP FEBRI No Hp Pic : 085258505839 Jam Pemasangan : 08:00 - 12.00 Tanggal Pemasangan : KAMIS 03 SEPTEMBER 2026 Info Tambahan : Hubungi pelanggan sebelum datang ke lokasi"/>
    <s v="FCC"/>
    <d v="2026-02-09T16:09:54"/>
    <d v="2026-09-04T13:00:00"/>
    <m/>
    <s v="PS"/>
    <s v="X"/>
    <s v="NO ADDON"/>
    <n v="20260903"/>
    <s v="Completed"/>
    <s v="HSI Bisnis Basic Promo HUT RI PSB 70% - 50 Mbps"/>
    <s v="INDIBIZ"/>
    <m/>
    <m/>
    <d v="2026-09-04T13:00:00"/>
    <s v="2026-09-04 13:00:00 | Nama Pic : BP FEBRI No Hp Pic : 085258505839 Jam Pemasangan : 08:00 - 12.00 Tanggal Pemasangan : KAMIS 03 SEPTEMBER 2026 Info Tambahan : Hubungi pelanggan sebelum datang ke lokasi"/>
    <n v="2026"/>
    <n v="9"/>
    <n v="3"/>
    <d v="2026-09-03T00:00:00"/>
    <n v="-1.5416666666642413"/>
    <x v="1"/>
    <x v="0"/>
  </r>
  <r>
    <n v="1060"/>
    <n v="1002568226"/>
    <n v="3"/>
    <x v="6"/>
    <n v="5"/>
    <s v="SBY SELATAN"/>
    <s v="MANYAR"/>
    <s v="GBG"/>
    <s v="REG"/>
    <s v="AO"/>
    <s v="NEW SALES"/>
    <s v="1P INET"/>
    <s v="Completed (PS)"/>
    <s v="RBS-Regional 3"/>
    <d v="2026-09-02T15:54:58"/>
    <d v="2026-09-03T14:27:54"/>
    <n v="69382506"/>
    <m/>
    <n v="152320246364"/>
    <s v="KOPI TOGER ( Ngagel jaya )"/>
    <s v="ODP-MYR-FBJ/80 FBJ/D08/01.80"/>
    <s v="WO063383289"/>
    <m/>
    <m/>
    <m/>
    <n v="112.7517545"/>
    <n v="-7.2931796000000002"/>
    <s v="|MN00459|MYIA-065245146056/POI/Aldi fernanda/0881027264081/aldifernandaaa54321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PS"/>
    <s v="DARMO GUBENG"/>
    <s v="NO ADDON"/>
    <n v="20260903"/>
    <s v="Completed"/>
    <s v="HSI Bisnis Promo HUT RI PSB 70% - 50 Mbps"/>
    <s v="INDIBIZ"/>
    <m/>
    <m/>
    <d v="2026-09-03T15:00:00"/>
    <s v="2026-09-03 15:00:00 | Tanggal Pemasangan : 03 September 2026 Jam Pemasangan : 08:00 15:00 Info Tambahan : Hubungi pelanggan dulu sebelum ke lokasi terimakasih"/>
    <n v="2026"/>
    <n v="9"/>
    <n v="3"/>
    <d v="2026-09-03T00:00:00"/>
    <n v="-0.625"/>
    <x v="1"/>
    <x v="8"/>
  </r>
  <r>
    <n v="1061"/>
    <n v="1002568177"/>
    <n v="3"/>
    <x v="4"/>
    <n v="5"/>
    <s v="DENPASAR"/>
    <s v="SANUR"/>
    <s v="TOP"/>
    <s v="REG"/>
    <s v="AO"/>
    <s v="NEW SALES"/>
    <m/>
    <s v="Completed (PS)"/>
    <s v="RBS-Regional 3"/>
    <d v="2026-09-02T16:02:54"/>
    <d v="2026-09-03T18:04:38"/>
    <n v="69382487"/>
    <m/>
    <n v="172422212789"/>
    <s v="PT PRAPEN GASINDO JAYA"/>
    <s v="ODP-TOP-FL/33"/>
    <s v="WO063392951"/>
    <m/>
    <m/>
    <m/>
    <n v="115.2363957"/>
    <n v="-8.6067844000000004"/>
    <s v="|MN02658| IBU INDRAYANI/087763410766/SPBU.bali.5480123@gmail.com"/>
    <s v="Sales Force DBS"/>
    <m/>
    <m/>
    <m/>
    <m/>
    <m/>
    <m/>
    <m/>
    <m/>
    <s v="Management Janji"/>
    <s v="2026-09-03 15:00:00|Nama PIC : Dwi No HP : 087763410766 Alt :  M Janji : 03/09/2026 Jam Pasang : 08.00 - 13:00  NoteÃ‚Â :  hubungi terlebih dahulu sebelum kelokasi|40981184|MYDITA"/>
    <s v="FCC"/>
    <d v="2026-02-09T16:09:54"/>
    <d v="2026-09-03T15:00:00"/>
    <m/>
    <s v="PS"/>
    <s v="TOHPATI SUKAWATI"/>
    <s v="NETMONK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15:00:00"/>
    <s v="2026-09-03 15:00:00|Nama PIC : Dwi No HP : 087763410766 Alt :  M Janji : 03/09/2026 Jam Pasang : 08.00 - 13:00  NoteÃ‚Â :  hubungi terlebih dahulu sebelum kelokasi|40981184|MYDITA"/>
    <n v="2026"/>
    <n v="9"/>
    <n v="3"/>
    <d v="2026-09-03T00:00:00"/>
    <n v="-0.625"/>
    <x v="1"/>
    <x v="18"/>
  </r>
  <r>
    <n v="1062"/>
    <n v="1002568264"/>
    <n v="3"/>
    <x v="3"/>
    <n v="4"/>
    <s v="PURWOKERTO"/>
    <s v="BANJARNEGARA"/>
    <s v="BJR"/>
    <s v="REG"/>
    <s v="AO"/>
    <s v="NEW SALES"/>
    <s v="1P INET"/>
    <s v="Completed (PS)"/>
    <s v="RBS-Regional 3"/>
    <d v="2026-09-02T16:03:57"/>
    <d v="2026-09-04T11:06:01"/>
    <n v="69382512"/>
    <m/>
    <n v="146372103760"/>
    <s v="CV PRESTASI ANAK BANGSA"/>
    <s v="ODP-BJR-FJ/146"/>
    <s v="WO063384481"/>
    <m/>
    <m/>
    <m/>
    <n v="109.670011"/>
    <n v="-7.4078660000000003"/>
    <s v="|MN00909|MYIA-013449874194/POI/rizki wahyu/081215633552/braindicator@gmail.com"/>
    <s v="MYIB_ASSISTANT"/>
    <m/>
    <m/>
    <m/>
    <m/>
    <m/>
    <m/>
    <m/>
    <m/>
    <s v="Management Janji"/>
    <s v="2026-09-05 15:00:00 | Nama PIC:  bu nuha  No HP: 081215633552 Alt: Tanggal: 5/9/2026 Jam Pasang: sore Note: Hubungi sebelum ke lokasi, terimakasih. "/>
    <s v="FCC"/>
    <d v="2026-02-09T16:09:54"/>
    <d v="2026-09-05T15:00:00"/>
    <m/>
    <s v="PS"/>
    <s v="X"/>
    <s v="NO ADDON"/>
    <n v="20260904"/>
    <s v="Completed"/>
    <s v="HSI Bisnis Promo HUT RI PSB 70% - 100 Mbps"/>
    <s v="INDIBIZ"/>
    <m/>
    <m/>
    <d v="2026-09-05T15:00:00"/>
    <s v="2026-09-05 15:00:00 | Nama PIC:  bu nuha  No HP: 081215633552 Alt: Tanggal: 5/9/2026 Jam Pasang: sore Note: Hubungi sebelum ke lokasi, terimakasih. "/>
    <n v="2026"/>
    <n v="9"/>
    <n v="4"/>
    <d v="2026-09-04T00:00:00"/>
    <n v="-1.625"/>
    <x v="1"/>
    <x v="0"/>
  </r>
  <r>
    <n v="1063"/>
    <n v="1002567022"/>
    <n v="3"/>
    <x v="2"/>
    <n v="5"/>
    <s v="MALANG"/>
    <s v="KEPANJEN"/>
    <s v="TUR"/>
    <s v="REG"/>
    <s v="AO"/>
    <s v="NEW SALES"/>
    <m/>
    <s v="Completed (PS)"/>
    <s v="RBS-Regional 3"/>
    <d v="2026-09-02T10:16:15"/>
    <d v="2026-09-04T16:12:12"/>
    <n v="32627967"/>
    <m/>
    <n v="152713217136"/>
    <s v="SMK TUREN"/>
    <s v="ODP-TUR-FM/14"/>
    <s v="WO063373307"/>
    <m/>
    <m/>
    <m/>
    <n v="112.6941356"/>
    <n v="-8.1630912000000002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No HP : 08563646011 Alt :  M Janji : 03/09/2026 Jam Pasang : 08.00 - 13:00  NoteÃ‚Â :  hubungi terlebih dahulu sebelum kelokasi|40981184|MYDITA"/>
    <s v="FCC"/>
    <d v="2026-02-09T10:25:03"/>
    <d v="2026-09-03T13:00:00"/>
    <m/>
    <s v="PS"/>
    <s v="TUREN"/>
    <s v="NETMONK"/>
    <n v="20260904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3T13:00:00"/>
    <s v="2026-09-03 13:00:00|Nama PIC : Sugeng No HP : 08563646011 Alt :  M Janji : 03/09/2026 Jam Pasang : 08.00 - 13:00  NoteÃ‚Â :  hubungi terlebih dahulu sebelum kelokasi|40981184|MYDITA"/>
    <n v="2026"/>
    <n v="9"/>
    <n v="4"/>
    <d v="2026-09-04T00:00:00"/>
    <n v="0.45833333333575865"/>
    <x v="1"/>
    <x v="28"/>
  </r>
  <r>
    <n v="1064"/>
    <n v="1002567049"/>
    <n v="3"/>
    <x v="2"/>
    <n v="5"/>
    <s v="MALANG"/>
    <s v="KEPANJEN"/>
    <s v="TUR"/>
    <s v="REG"/>
    <s v="AO"/>
    <s v="NEW SALES"/>
    <m/>
    <s v="Completed (PS)"/>
    <s v="RBS-Regional 3"/>
    <d v="2026-09-02T10:21:44"/>
    <d v="2026-09-03T20:27:08"/>
    <n v="32627967"/>
    <m/>
    <n v="152713217139"/>
    <s v="SMK TUREN"/>
    <s v="ODP-TUR-FS/15"/>
    <s v="WO063373247"/>
    <m/>
    <m/>
    <m/>
    <n v="112.69420409999999"/>
    <n v="-8.1628181000000009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 No HP : 08563646011 Alt : 08563646011 M Janji : 03/09/2026 Jam Pasang : 08.00 - 13:00  NoteÃ‚Â :  hubungi terlebih dahulu sebelum kelokasi|40981184|MYDITA"/>
    <s v="FCC"/>
    <d v="2026-02-09T10:25:03"/>
    <d v="2026-09-03T13:00:00"/>
    <m/>
    <s v="PS"/>
    <s v="TUREN"/>
    <s v="NETMONK"/>
    <n v="20260903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03T13:00:00"/>
    <s v="2026-09-03 13:00:00|Nama PIC : Sugeng  No HP : 08563646011 Alt : 08563646011 M Janji : 03/09/2026 Jam Pasang : 08.00 - 13:00  NoteÃ‚Â :  hubungi terlebih dahulu sebelum kelokasi|40981184|MYDITA"/>
    <n v="2026"/>
    <n v="9"/>
    <n v="3"/>
    <d v="2026-09-03T00:00:00"/>
    <n v="-0.54166666666424135"/>
    <x v="1"/>
    <x v="28"/>
  </r>
  <r>
    <n v="1065"/>
    <n v="1002567058"/>
    <n v="3"/>
    <x v="2"/>
    <n v="5"/>
    <s v="MALANG"/>
    <s v="KEPANJEN"/>
    <s v="KEP"/>
    <s v="REG"/>
    <s v="AO"/>
    <s v="NEW SALES"/>
    <s v="1P INET"/>
    <s v="Completed (PS)"/>
    <s v="RBS-Regional 3"/>
    <d v="2026-09-02T10:20:56"/>
    <d v="2026-09-02T16:20:19"/>
    <n v="69382081"/>
    <m/>
    <n v="152718219159"/>
    <s v="PT. BUMI SURYA DISTRINDO"/>
    <s v="ODP-KEP-FB/58 FB/D08/58.01"/>
    <s v="WO063331580"/>
    <m/>
    <m/>
    <m/>
    <n v="112.573355298767"/>
    <n v="-8.1244884430564408"/>
    <s v="|MN02462|MYIA-051599633448/POI/khoiruddin +62 821-8910-1354/085786375144/ptandalan190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10:25:03"/>
    <d v="2026-09-03T08:00:00"/>
    <m/>
    <s v="PS"/>
    <s v="KEPANJEN"/>
    <s v="NO ADDON"/>
    <n v="20260902"/>
    <s v="Completed"/>
    <s v="HSI Bisnis Basic Promo HUT RI PSB 70% - 50 Mbps"/>
    <s v="INDIBIZ"/>
    <m/>
    <m/>
    <d v="2026-09-03T08:00:00"/>
    <s v="2026-09-03 08:00:00 | Tanggal Pemasangan : 03 September 2026 Jam Pemasangan : 08:00 13:00 Info Tambahan : Hubungi pelanggan dulu sebelum ke lokasi terimakasih"/>
    <n v="2026"/>
    <n v="9"/>
    <n v="2"/>
    <d v="2026-09-02T00:00:00"/>
    <n v="-1.3333333333357587"/>
    <x v="1"/>
    <x v="28"/>
  </r>
  <r>
    <n v="1066"/>
    <n v="1002566722"/>
    <n v="3"/>
    <x v="3"/>
    <n v="4"/>
    <s v="MAGELANG"/>
    <s v="WONOSOBO"/>
    <s v="WOS"/>
    <s v="REG"/>
    <s v="AO"/>
    <s v="NEW SALES"/>
    <s v="1P INET"/>
    <s v="Completed (PS)"/>
    <s v="RBS-Regional 3"/>
    <d v="2026-09-02T08:51:56"/>
    <d v="2026-09-03T09:51:14"/>
    <n v="69381986"/>
    <m/>
    <n v="141373127577"/>
    <s v="TOKO SUKIRMAN"/>
    <s v="ODP-WOS-FAW/047 FAW/D02/047.01"/>
    <s v="WO063320941"/>
    <m/>
    <m/>
    <m/>
    <n v="109.999415"/>
    <n v="-7.3580639999999997"/>
    <s v="|MN00909|MYIA-048536218113/POI/sukirman/081392819203/registrasipendaftaraninte.r.net1@gmail.com"/>
    <s v="MYIB_ASSISTANT"/>
    <m/>
    <m/>
    <m/>
    <m/>
    <m/>
    <m/>
    <m/>
    <m/>
    <s v="Management Janji"/>
    <s v="2026-09-03 08:00:00 | Nama PIC : Bp Sukirman No HP : 081392819203 No Alt : - M Janji : 03 Sept 2026 Jam Pasang : Pagi / Siang Note : hubungi pelanggan jika ingin kelokasi "/>
    <s v="FCC"/>
    <d v="2026-02-09T08:55:02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Nama PIC : Bp Sukirman No HP : 081392819203 No Alt : - M Janji : 03 Sept 2026 Jam Pasang : Pagi / Siang Note : hubungi pelanggan jika ingin kelokasi "/>
    <n v="2026"/>
    <n v="9"/>
    <n v="3"/>
    <d v="2026-09-03T00:00:00"/>
    <n v="-0.33333333333575865"/>
    <x v="1"/>
    <x v="0"/>
  </r>
  <r>
    <n v="1067"/>
    <n v="1002566710"/>
    <n v="3"/>
    <x v="2"/>
    <n v="5"/>
    <s v="KEDIRI"/>
    <s v="NGANJUK"/>
    <s v="NJK"/>
    <s v="REG"/>
    <s v="AO"/>
    <s v="NEW SALES"/>
    <s v="1P INET"/>
    <s v="Completed (PS)"/>
    <s v="RBS-Regional 3"/>
    <d v="2026-09-02T08:47:56"/>
    <d v="2026-09-02T18:55:05"/>
    <n v="69381983"/>
    <m/>
    <n v="152611220791"/>
    <s v="TOKO BU YANTI"/>
    <s v="ODP-NJK-FT/48 FT/D06/48.01"/>
    <s v="WO063320650"/>
    <m/>
    <m/>
    <m/>
    <n v="111.92565087229001"/>
    <n v="-7.6678568306266603"/>
    <s v="MD|MYDB-20260831267615|EN00005/MC20190|TOKO BU YANTI|082313228586"/>
    <s v="MYDIGIBIZPARTNER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08:55:02"/>
    <d v="2026-09-03T08:00:00"/>
    <m/>
    <s v="PS"/>
    <s v="X"/>
    <s v="NO ADDON"/>
    <n v="20260902"/>
    <s v="Completed"/>
    <s v="HSI Bisnis Promo HUT RI PSB 70% - 30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2"/>
    <d v="2026-09-02T00:00:00"/>
    <n v="-1.3333333333357587"/>
    <x v="1"/>
    <x v="25"/>
  </r>
  <r>
    <n v="1068"/>
    <n v="1002567130"/>
    <n v="3"/>
    <x v="2"/>
    <n v="5"/>
    <s v="KEDIRI"/>
    <s v="KEDIRI"/>
    <s v="KDI"/>
    <s v="REG"/>
    <s v="AO"/>
    <s v="NEW SALES"/>
    <s v="1P INET"/>
    <s v="Completed (PS)"/>
    <s v="RBS-Regional 3"/>
    <d v="2026-09-02T10:39:57"/>
    <d v="2026-09-03T13:37:20"/>
    <n v="69382124"/>
    <m/>
    <n v="152610241443"/>
    <s v="kost rumah ijo by harmonia"/>
    <s v="ODP-KDI-FB/30 FB/D04/30.01"/>
    <s v="WO063333750"/>
    <m/>
    <m/>
    <m/>
    <n v="112.010162584483"/>
    <n v="-7.7882147921386"/>
    <s v="MD|MYDB-20260902267816|DN00001/MN01572|kost rumah ijo by harmonia|082338876610"/>
    <s v="MYDIGIBIZPARTNER"/>
    <m/>
    <m/>
    <m/>
    <m/>
    <m/>
    <m/>
    <m/>
    <m/>
    <s v="Management Janji"/>
    <s v="2026-09-03 08:00:00 | Jam pemasangan : 08.00 - 12.00 Waktu pemasangan : 3 September 2026 Info Tambahan : Hubungi pelanggan dulu sebelum ke lokasi terimakasih  "/>
    <s v="FCC"/>
    <d v="2026-02-09T10:55:03"/>
    <d v="2026-09-03T08:00:00"/>
    <m/>
    <s v="PS"/>
    <s v="X"/>
    <s v="NO ADDON"/>
    <n v="20260903"/>
    <s v="Complet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 "/>
    <n v="2026"/>
    <n v="9"/>
    <n v="3"/>
    <d v="2026-09-03T00:00:00"/>
    <n v="-0.33333333333575865"/>
    <x v="1"/>
    <x v="12"/>
  </r>
  <r>
    <n v="1069"/>
    <n v="1002567158"/>
    <n v="3"/>
    <x v="5"/>
    <n v="4"/>
    <s v="PEKALONGAN"/>
    <s v="SLAWI"/>
    <s v="BLU"/>
    <s v="REG"/>
    <s v="AO"/>
    <s v="NEW SALES"/>
    <s v="1P INET"/>
    <s v="Completed (PS)"/>
    <s v="RBS-Regional 3"/>
    <d v="2026-09-02T10:47:56"/>
    <d v="2026-09-03T13:45:29"/>
    <n v="69382133"/>
    <m/>
    <n v="142206131298"/>
    <s v="TOKO DEDI"/>
    <s v="ODP-BLU-FC/117 FC/D02/117.01"/>
    <s v="WO063334611"/>
    <m/>
    <m/>
    <m/>
    <n v="109.11459993571"/>
    <n v="-7.0477889644675402"/>
    <s v="MD|MYDB-20260901267759|DN00001/MN00377|TOKO DEDI|081327629415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10:55:03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3"/>
    <d v="2026-09-03T00:00:00"/>
    <n v="-0.33333333333575865"/>
    <x v="1"/>
    <x v="0"/>
  </r>
  <r>
    <n v="1070"/>
    <n v="1002567152"/>
    <n v="3"/>
    <x v="2"/>
    <n v="5"/>
    <s v="KEDIRI"/>
    <s v="KEDIRI"/>
    <s v="PAE"/>
    <s v="REG"/>
    <s v="AO"/>
    <s v="NEW SALES"/>
    <s v="1P INET"/>
    <s v="Completed (PS)"/>
    <s v="RBS-Regional 3"/>
    <d v="2026-09-02T10:45:56"/>
    <d v="2026-09-02T17:19:55"/>
    <n v="69382147"/>
    <m/>
    <n v="152639219546"/>
    <s v="TOKO PLASTIK BELLARIS"/>
    <s v="ODP-PAE-FH/49"/>
    <s v="WO063334381"/>
    <m/>
    <m/>
    <m/>
    <n v="112.199972793459"/>
    <n v="-7.7396477588367603"/>
    <s v="MD|MYDB-20260902267819|DN00001/MN01011|TOKO PLASTIK BELLARIS|082140651695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10:55:03"/>
    <d v="2026-09-03T08:00:00"/>
    <m/>
    <s v="PS"/>
    <s v="PARE"/>
    <s v="NO ADDON"/>
    <n v="20260902"/>
    <s v="Completed"/>
    <s v="HSI Bisnis Promo HUT RI PSB 70% - 15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  <x v="12"/>
  </r>
  <r>
    <n v="1071"/>
    <n v="1002567171"/>
    <n v="3"/>
    <x v="0"/>
    <n v="4"/>
    <s v="SOLO"/>
    <s v="INNER - SOLO JATENG TIMUR"/>
    <s v="KRT"/>
    <s v="REG"/>
    <s v="AO"/>
    <s v="NEW SALES"/>
    <s v="1P INET"/>
    <s v="Completed (PS)"/>
    <s v="RBS-Regional 3"/>
    <d v="2026-09-02T10:51:57"/>
    <d v="2026-09-03T10:31:40"/>
    <n v="69382137"/>
    <m/>
    <n v="142505403201"/>
    <s v="PT. Manxi Printer Perkasa"/>
    <s v="ODP-KRT-FCA/089 FCA/D05/089.01"/>
    <s v="WO063335360"/>
    <m/>
    <m/>
    <m/>
    <n v="110.796262"/>
    <n v="-7.5554240000000004"/>
    <s v="|MN00396|MYIA-041658029449/POI/Wahyu Wijaya/081233201699/manxiprinterperkasa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 "/>
    <s v="FCC"/>
    <d v="2026-02-09T10:55:03"/>
    <d v="2026-09-03T08:00:00"/>
    <m/>
    <s v="PS"/>
    <s v="X"/>
    <s v="NO ADDON"/>
    <n v="20260903"/>
    <s v="Complet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"/>
    <n v="2026"/>
    <n v="9"/>
    <n v="3"/>
    <d v="2026-09-03T00:00:00"/>
    <n v="-0.33333333333575865"/>
    <x v="1"/>
    <x v="0"/>
  </r>
  <r>
    <n v="1072"/>
    <n v="1002567545"/>
    <n v="3"/>
    <x v="2"/>
    <n v="5"/>
    <s v="KEDIRI"/>
    <s v="TULUNGAGUNG"/>
    <s v="CAT"/>
    <s v="REG"/>
    <s v="AO"/>
    <s v="NEW SALES"/>
    <s v="1P INET"/>
    <s v="Completed (PS)"/>
    <s v="RBS-Regional 3"/>
    <d v="2026-09-02T13:05:57"/>
    <d v="2026-09-02T19:49:58"/>
    <n v="69382308"/>
    <m/>
    <n v="152622209373"/>
    <s v="Angkringan IKI"/>
    <s v="ODP-CAT-FA/24 FA/D05/24.01"/>
    <s v="WO063353970"/>
    <m/>
    <m/>
    <m/>
    <n v="111.861572"/>
    <n v="-8.1412499999999994"/>
    <s v="|MN02428|MYIA-081286574888/POI/Andrian Dwi Restu Pamungkas/0881026539054/andriandwirestu84@gmail.com"/>
    <s v="MYIB_ASSISTANT"/>
    <m/>
    <m/>
    <m/>
    <m/>
    <m/>
    <m/>
    <m/>
    <m/>
    <s v="Management Janji"/>
    <s v="2026-09-03 13:00:00 | Jam pemasangan : 08.00 - 12.00 Waktu pemasangan : 3 September 2026 Info Tambahan : Hubungi pelanggan dulu sebelum ke lokasi terimakasih  "/>
    <s v="FCC"/>
    <d v="2026-02-09T13:10:01"/>
    <d v="2026-09-03T13:00:00"/>
    <m/>
    <s v="PS"/>
    <s v="TULUNGAGUNG"/>
    <s v="OCA"/>
    <n v="20260902"/>
    <s v="Completed"/>
    <s v="HSI Bisnis Bundling OCA Breach Checker Promo H2 2026 PSB 70% - 150 Mbps"/>
    <s v="INDIBIZ"/>
    <m/>
    <m/>
    <d v="2026-09-03T13:00:00"/>
    <s v="2026-09-03 13:00:00 | Jam pemasangan : 08.00 - 12.00 Waktu pemasangan : 3 September 2026 Info Tambahan : Hubungi pelanggan dulu sebelum ke lokasi terimakasih  "/>
    <n v="2026"/>
    <n v="9"/>
    <n v="2"/>
    <d v="2026-09-02T00:00:00"/>
    <n v="-1.5416666666642413"/>
    <x v="1"/>
    <x v="21"/>
  </r>
  <r>
    <n v="1073"/>
    <n v="1002566211"/>
    <n v="3"/>
    <x v="4"/>
    <n v="5"/>
    <s v="SINGARJA"/>
    <s v="KLUNGKUNG"/>
    <s v="CDS"/>
    <s v="REG"/>
    <s v="AO"/>
    <s v="NEW SALES"/>
    <m/>
    <s v="Completed (PS)"/>
    <s v="RBS-Regional 3"/>
    <d v="2026-09-01T16:23:32"/>
    <d v="2026-09-01T19:54:00"/>
    <n v="69378772"/>
    <m/>
    <n v="172404695148"/>
    <s v="CV ARTA SUGANDHA MIGAS"/>
    <s v="ODP-CDS-FK/13"/>
    <s v="WO063286283"/>
    <m/>
    <m/>
    <m/>
    <n v="115.48593934429501"/>
    <n v="-8.5469272829796292"/>
    <s v="|MN02750|/PIC I GUSTI NYOMAN ARTA WIJAYA/081338326027/spbu.bali.5480801@gmail.com"/>
    <s v="Sales Force DBS"/>
    <m/>
    <m/>
    <m/>
    <m/>
    <m/>
    <m/>
    <m/>
    <m/>
    <s v="Management Janji"/>
    <s v="2026-08-31 15:00:00|Waktu pemasnagan : 31 agustus 2026  Jam pemasangan : 15.00  Mohon hubungi pelanggan sebelum ke lokasi   Terima kasih  |40971401|MYDITA"/>
    <s v="FCC"/>
    <d v="2026-01-09T16:25:09"/>
    <m/>
    <m/>
    <s v="PS"/>
    <s v="KARANGASEM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5:00:00|Waktu pemasnagan : 31 agustus 2026  Jam pemasangan : 15.00  Mohon hubungi pelanggan sebelum ke lokasi   Terima kasih  |40971401|MYDITA"/>
    <n v="2026"/>
    <n v="9"/>
    <n v="1"/>
    <d v="2026-09-01T00:00:00"/>
    <n v="-0.29166666666424135"/>
    <x v="1"/>
    <x v="6"/>
  </r>
  <r>
    <n v="1074"/>
    <n v="1002566005"/>
    <n v="3"/>
    <x v="4"/>
    <n v="5"/>
    <s v="SINGARJA"/>
    <s v="KLUNGKUNG"/>
    <s v="SMA"/>
    <s v="REG"/>
    <s v="AO"/>
    <s v="NEW SALES"/>
    <m/>
    <s v="Completed (PS)"/>
    <s v="RBS-Regional 3"/>
    <d v="2026-09-01T15:36:20"/>
    <d v="2026-09-01T16:40:55"/>
    <n v="69365055"/>
    <m/>
    <n v="172428816064"/>
    <s v="PT Harapan Jaya Utama"/>
    <s v="ODP-SMA-FN/41"/>
    <s v="WO063279562"/>
    <m/>
    <m/>
    <m/>
    <n v="115.37458475576901"/>
    <n v="-8.5684007909099495"/>
    <s v="|MN02750|/CP I KOMANG SUPRIADI/08174701404/komangsuriadi582@gmail.com"/>
    <s v="Sales Force DBS"/>
    <m/>
    <m/>
    <m/>
    <m/>
    <m/>
    <m/>
    <m/>
    <m/>
    <s v="Management Janji"/>
    <s v="2026-08-15 08:00:00|Nama Pic : 08174701404 ada usaha PT Harapan Jaya Utama  No Hp Pic :   Jam Pemasangan : 08:00 - 12.00  Tanggal Pemasangan : JUMAT 14 AGUSTUS 2026  Info Tambahan : Hubungi pelanggan sebelum datang ke lokasi|40961370|MYDITA"/>
    <s v="FCC"/>
    <d v="2026-01-09T15:40:49"/>
    <m/>
    <m/>
    <s v="PS"/>
    <s v="SEMARAPURA"/>
    <s v="NO ADDON"/>
    <n v="20260901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1T07:00:00"/>
    <s v="2026-08-15 08:00:00|Nama Pic : 08174701404 ada usaha PT Harapan Jaya Utama  No Hp Pic :   Jam Pemasangan : 08:00 - 12.00  Tanggal Pemasangan : JUMAT 14 AGUSTUS 2026  Info Tambahan : Hubungi pelanggan sebelum datang ke lokasi|40961370|MYDITA"/>
    <n v="2026"/>
    <n v="9"/>
    <n v="1"/>
    <d v="2026-09-01T00:00:00"/>
    <n v="-0.29166666666424135"/>
    <x v="1"/>
    <x v="6"/>
  </r>
  <r>
    <n v="1075"/>
    <n v="1002566199"/>
    <n v="3"/>
    <x v="7"/>
    <n v="5"/>
    <s v="KUPANG"/>
    <s v="KUPANG"/>
    <s v="KPN"/>
    <s v="REG"/>
    <s v="AO"/>
    <s v="NEW SALES"/>
    <s v="1P INET"/>
    <s v="Completed (PS)"/>
    <s v="RBS-Regional 3"/>
    <d v="2026-09-01T16:18:56"/>
    <d v="2026-09-05T11:18:49"/>
    <n v="69381711"/>
    <m/>
    <n v="172502311693"/>
    <s v="PT NUSA PRIMA MOTOR"/>
    <s v="ODP-KPN-FDB/42 FDB/D03/42.01"/>
    <s v="WO063285110"/>
    <m/>
    <m/>
    <m/>
    <n v="123.5713068"/>
    <n v="-10.166021300000001"/>
    <s v="|MN01740|MYIA-085024311411/POI/YOHANA MARGARETA SNAE/085339245516/nonayohana2688@gmail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25:09"/>
    <d v="2026-09-02T13:00:00"/>
    <m/>
    <s v="PS"/>
    <s v="KUPANG"/>
    <s v="NO ADDON"/>
    <n v="20260905"/>
    <s v="Complet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n v="2026"/>
    <n v="9"/>
    <n v="5"/>
    <d v="2026-09-05T00:00:00"/>
    <n v="2.4583333333357587"/>
    <x v="2"/>
    <x v="29"/>
  </r>
  <r>
    <n v="1076"/>
    <n v="1002566014"/>
    <n v="3"/>
    <x v="0"/>
    <n v="4"/>
    <s v="SOLO"/>
    <s v="INNER - SOLO JATENG TIMUR"/>
    <s v="SOP"/>
    <s v="REG"/>
    <s v="AO"/>
    <s v="NEW SALES"/>
    <s v="1P INET"/>
    <s v="Completed (PS)"/>
    <s v="RBS-Regional 3"/>
    <d v="2026-09-01T15:36:57"/>
    <d v="2026-09-04T20:49:39"/>
    <n v="69381694"/>
    <m/>
    <n v="142526106506"/>
    <s v="BATIK JAMILAH"/>
    <s v="ODP-SOP-FE/155 FE/D04/155.01"/>
    <s v="WO063278807"/>
    <m/>
    <m/>
    <m/>
    <n v="110.878006"/>
    <n v="-7.5586039999999999"/>
    <s v="|MN00396|MYIA-010845357442/POI/Eko Setyo Nugroho/085291090636/nugroho7581@gmail.com"/>
    <s v="MYIB_ASSISTANT"/>
    <m/>
    <m/>
    <m/>
    <m/>
    <m/>
    <m/>
    <m/>
    <m/>
    <s v="Management Janji"/>
    <s v="2026-09-07 13:00:00 | Nama PIC : bapak eko No HP : 085291090636 No Alternatif : M Janji : 07/09/2026 Jam Pasang : Pagi NoteÃ‚Â :  Hubungi terlebih dahulu sebelum ke lokasi "/>
    <s v="FCC"/>
    <d v="2026-01-09T15:40:49"/>
    <d v="2026-09-07T13:00:00"/>
    <m/>
    <s v="PS"/>
    <s v="SOLO PALUR"/>
    <s v="NO ADDON"/>
    <n v="20260904"/>
    <s v="Completed"/>
    <s v="HSI Bisnis Basic Promo HUT RI PSB 70% - 100 Mbps"/>
    <s v="INDIBIZ"/>
    <m/>
    <m/>
    <d v="2026-09-07T13:00:00"/>
    <s v="2026-09-07 13:00:00 | Nama PIC : bapak eko No HP : 085291090636 No Alternatif : M Janji : 07/09/2026 Jam Pasang : Pagi NoteÃ‚Â :  Hubungi terlebih dahulu sebelum ke lokasi "/>
    <n v="2026"/>
    <n v="9"/>
    <n v="4"/>
    <d v="2026-09-04T00:00:00"/>
    <n v="-3.5416666666642413"/>
    <x v="1"/>
    <x v="0"/>
  </r>
  <r>
    <n v="1077"/>
    <n v="1002566337"/>
    <n v="3"/>
    <x v="1"/>
    <n v="5"/>
    <s v="SIDOARJO"/>
    <s v="JOMBANG"/>
    <s v="MOJ"/>
    <s v="REG"/>
    <s v="AO"/>
    <s v="NEW SALES"/>
    <s v="1P INET"/>
    <s v="Completed (PS)"/>
    <s v="RBS-Regional 3"/>
    <d v="2026-09-01T16:54:56"/>
    <d v="2026-09-03T16:05:22"/>
    <n v="69381769"/>
    <m/>
    <n v="152319208068"/>
    <s v="ERABLUE MOJOAGUNG"/>
    <s v="ODP-MOJ-FH/67 FH/D05/67.01"/>
    <s v="WO063289926"/>
    <m/>
    <m/>
    <m/>
    <n v="112.34413499999999"/>
    <n v="-7.5706119999999997"/>
    <s v="|MN00843|MYIA-05859067259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10:14"/>
    <d v="2026-09-02T15:00:00"/>
    <m/>
    <s v="PS"/>
    <s v="JOMBANG"/>
    <s v="NO ADDON"/>
    <n v="20260903"/>
    <s v="Completed"/>
    <s v="HSI Bisnis PSB 70% Dual Band - 100 Mbps"/>
    <s v="INDIBIZ"/>
    <m/>
    <m/>
    <d v="2026-09-02T15:00:00"/>
    <s v="2026-09-02 15:00:00 | M Janji :  2 Sept 2026 Jam Pasang : Siang Note : hubungi pelanggan jika ingin ke lokasi, terima kasih."/>
    <n v="2026"/>
    <n v="9"/>
    <n v="3"/>
    <d v="2026-09-03T00:00:00"/>
    <n v="0.375"/>
    <x v="1"/>
    <x v="3"/>
  </r>
  <r>
    <n v="1078"/>
    <n v="1002566360"/>
    <n v="3"/>
    <x v="3"/>
    <n v="4"/>
    <s v="PURWOKERTO"/>
    <s v="BANJARNEGARA"/>
    <s v="BJR"/>
    <s v="REG"/>
    <s v="AO"/>
    <s v="NEW SALES"/>
    <s v="1P INET"/>
    <s v="Completed (PS)"/>
    <s v="RBS-Regional 3"/>
    <d v="2026-09-01T17:03:56"/>
    <d v="2026-09-03T16:07:53"/>
    <n v="69381775"/>
    <m/>
    <n v="146372103323"/>
    <s v="SMP NEGERI 2 WANADADI"/>
    <s v="ODP-BJR-FAA/021"/>
    <s v="WO063291000"/>
    <m/>
    <m/>
    <m/>
    <n v="109.636751"/>
    <n v="-7.3654310000000001"/>
    <s v="|MN00909|MYIA-001083426887/POI/fajriyah/081327283650/perpustakaanesperowanadadi@gmail.com"/>
    <s v="MYIB_ASSISTANT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1-09T17:10:14"/>
    <d v="2026-09-04T08:00:00"/>
    <m/>
    <s v="PS"/>
    <s v="X"/>
    <s v="NO ADDON"/>
    <n v="20260903"/>
    <s v="Completed"/>
    <s v="HSI Bisnis Promo HUT RI PSB 70% - 200 Mbps"/>
    <s v="INDIBIZ"/>
    <m/>
    <m/>
    <d v="2026-09-04T08:00:00"/>
    <s v="2026-09-04 08:00:00 | Tanggal pemasangan : 02/09/2026 Jam pemasangan : pagi/siang Info Tambahan : Hubungi pelanggan dulu sebelum ke lokasi terima kasih."/>
    <n v="2026"/>
    <n v="9"/>
    <n v="3"/>
    <d v="2026-09-03T00:00:00"/>
    <n v="-1.3333333333357587"/>
    <x v="1"/>
    <x v="0"/>
  </r>
  <r>
    <n v="1079"/>
    <n v="1002564406"/>
    <n v="3"/>
    <x v="7"/>
    <n v="5"/>
    <s v="MATARAM"/>
    <s v="INNER - NUSA TENGGARA"/>
    <s v="MTR"/>
    <s v="REG"/>
    <s v="AO"/>
    <s v="NEW SALES"/>
    <s v="1P INET"/>
    <s v="Completed (PS)"/>
    <s v="RBS-Regional 3"/>
    <d v="2026-09-01T09:29:57"/>
    <d v="2026-09-03T20:33:18"/>
    <n v="69381238"/>
    <m/>
    <n v="172601795130"/>
    <s v="UD. KETAPANG MANDIRI"/>
    <s v="ODP-MTR-FDP/107 FDP/D08/107.01"/>
    <s v="WO063226018"/>
    <m/>
    <m/>
    <m/>
    <n v="116.141443"/>
    <n v="-8.5526759999999999"/>
    <s v="|MC40316|MYIA-078325740206/POI/HAERIAH/087865771679/zayannet791@gmail.com"/>
    <s v="MYIB_ASSISTANT"/>
    <m/>
    <m/>
    <m/>
    <m/>
    <m/>
    <m/>
    <m/>
    <m/>
    <s v="Management Janji"/>
    <s v="2026-09-03 13:00:00 | Jam Pemasangan : 08:00 - 12.00 Tanggal Pemasangan : RABU 02 SEPTEMBER 2026 Info Tambahan : Hubungi pelanggan sebelum datang ke lokasi"/>
    <s v="FCC"/>
    <d v="2026-01-09T09:40:11"/>
    <d v="2026-09-03T13:00:00"/>
    <m/>
    <s v="PS"/>
    <s v="X"/>
    <s v="NO ADDON"/>
    <n v="20260903"/>
    <s v="Completed"/>
    <s v="HSI Bisnis Promo HUT RI PSB 70% - 100 Mbps Dual Band"/>
    <s v="INDIBIZ"/>
    <m/>
    <m/>
    <d v="2026-09-03T13:00:00"/>
    <s v="2026-09-03 13:00:00 | Jam Pemasangan : 08:00 - 12.00 Tanggal Pemasangan : RABU 02 SEPTEMBER 2026 Info Tambahan : Hubungi pelanggan sebelum datang ke lokasi"/>
    <n v="2026"/>
    <n v="9"/>
    <n v="3"/>
    <d v="2026-09-03T00:00:00"/>
    <n v="-0.54166666666424135"/>
    <x v="1"/>
    <x v="15"/>
  </r>
  <r>
    <n v="1080"/>
    <n v="1002564394"/>
    <n v="3"/>
    <x v="7"/>
    <n v="5"/>
    <s v="MATARAM"/>
    <s v="SUMBAWA"/>
    <s v="SBW"/>
    <s v="REG"/>
    <s v="AO"/>
    <s v="NEW SALES"/>
    <s v="1P INET"/>
    <s v="Completed (PS)"/>
    <s v="RBS-Regional 3"/>
    <d v="2026-09-01T09:27:56"/>
    <d v="2026-09-02T20:58:18"/>
    <n v="69381216"/>
    <m/>
    <n v="172606792056"/>
    <s v="UD CITRA"/>
    <s v="ODP-SBW-FBG/09 FBG/D02/09.01"/>
    <s v="WO063225822"/>
    <m/>
    <m/>
    <m/>
    <n v="117.705498151481"/>
    <n v="-8.6775460755313905"/>
    <s v="MD|MYDB-20260901267699|DN00001/MN01576|UD CITRA|085969068319"/>
    <s v="MYDIGIBIZPARTNER"/>
    <m/>
    <m/>
    <m/>
    <m/>
    <m/>
    <m/>
    <m/>
    <m/>
    <s v="Management Janji"/>
    <s v="2026-09-02 08:00:00 | Nama Pic : IBU LILIS No Hp Pic : 085969068319 Jam Pemasangan : 08:00 - 12.00 Tanggal Pemasangan : RABU 2 SEPTEMBER 2026 Info Tambahan : Hubungi pelanggan sebelum datang ke lokasi"/>
    <s v="FCC"/>
    <d v="2026-01-09T09:40:11"/>
    <d v="2026-09-02T08:00:00"/>
    <m/>
    <s v="PS"/>
    <s v="X"/>
    <s v="OCA"/>
    <n v="20260902"/>
    <s v="Completed"/>
    <s v="HSI Bisnis Bundling OCA Breach Checker Promo 2026 PSB 70% - 150 Mbps"/>
    <s v="INDIBIZ"/>
    <m/>
    <m/>
    <d v="2026-09-02T08:00:00"/>
    <s v="2026-09-02 08:00:00 | Nama Pic : IBU LILIS No Hp Pic : 085969068319 Jam Pemasangan : 08:00 - 12.00 Tanggal Pemasangan : RABU 2 SEPTEMBER 2026 Info Tambahan : Hubungi pelanggan sebelum datang ke lokasi"/>
    <n v="2026"/>
    <n v="9"/>
    <n v="2"/>
    <d v="2026-09-02T00:00:00"/>
    <n v="-0.33333333333575865"/>
    <x v="1"/>
    <x v="17"/>
  </r>
  <r>
    <n v="1081"/>
    <n v="1002564794"/>
    <n v="3"/>
    <x v="7"/>
    <n v="5"/>
    <s v="MATARAM"/>
    <s v="BIMA"/>
    <s v="DMP"/>
    <s v="REG"/>
    <s v="AO"/>
    <s v="NEW SALES"/>
    <s v="1P INET"/>
    <s v="Completed (PS)"/>
    <s v="RBS-Regional 3"/>
    <d v="2026-09-01T10:39:56"/>
    <d v="2026-09-02T17:05:30"/>
    <n v="69381330"/>
    <m/>
    <n v="172611786320"/>
    <s v="Toko Alfian"/>
    <s v="ODP-DMP-FAB/90"/>
    <s v="WO063233791"/>
    <m/>
    <m/>
    <m/>
    <n v="118.490178"/>
    <n v="-8.5041910000000005"/>
    <s v="|MN02085|MYIA-085473387154/POI/Alfian hidayatullah/081332873142/alfianhidayahtullah10@gmail.com"/>
    <s v="MYIB_ASSISTANT"/>
    <m/>
    <m/>
    <m/>
    <m/>
    <m/>
    <m/>
    <m/>
    <m/>
    <s v="Management Janji"/>
    <s v="2026-09-02 08:00:00 | Nama PIC : BAPA ALFIAN No HP : 081332873142 No Alternatif : M Janji : 02/09/2026 Jam Pasang : Pagi NoteÃ‚Â :  Hubungi terlebih dahulu sebelum ke lokasi "/>
    <s v="FCC"/>
    <d v="2026-01-09T10:54:57"/>
    <d v="2026-09-02T08:00:00"/>
    <m/>
    <s v="PS"/>
    <s v="DOMPU"/>
    <s v="ANTAREZ"/>
    <n v="20260902"/>
    <s v="Completed"/>
    <s v="HSI Bisnis Bundling Antares Eazy PSB 70% - 150 Mbps"/>
    <s v="INDIBIZ"/>
    <m/>
    <m/>
    <d v="2026-09-02T08:00:00"/>
    <s v="2026-09-02 08:00:00 | Nama PIC : BAPA ALFIAN No HP : 081332873142 No Alternatif : M Janji : 02/09/2026 Jam Pasang : Pagi NoteÃ‚Â :  Hubungi terlebih dahulu sebelum ke lokasi "/>
    <n v="2026"/>
    <n v="9"/>
    <n v="2"/>
    <d v="2026-09-02T00:00:00"/>
    <n v="-0.33333333333575865"/>
    <x v="1"/>
    <x v="24"/>
  </r>
  <r>
    <n v="1082"/>
    <n v="1002564072"/>
    <n v="3"/>
    <x v="3"/>
    <n v="4"/>
    <s v="PURWOKERTO"/>
    <s v="PURWOKERTO"/>
    <s v="AJB"/>
    <s v="REG"/>
    <s v="AO"/>
    <s v="NEW SALES"/>
    <m/>
    <s v="Completed (PS)"/>
    <s v="RBS-Regional 3"/>
    <d v="2026-09-01T08:18:53"/>
    <d v="2026-09-01T13:57:09"/>
    <n v="69380149"/>
    <m/>
    <n v="143387116898"/>
    <s v="Batagor Bang Izan"/>
    <s v="ODP-AJB-FA/044"/>
    <s v="WO063219955"/>
    <m/>
    <m/>
    <m/>
    <n v="109.0774661"/>
    <n v="-7.4091196000000004"/>
    <s v="|MC80056|MYIA-046317680290/POI/Yusni Akhsani/082235527774/yuzzajb@gmail.com"/>
    <s v="Sales Profesional"/>
    <m/>
    <m/>
    <m/>
    <m/>
    <m/>
    <m/>
    <m/>
    <m/>
    <s v="Management Janji"/>
    <s v="2026-08-31 13:00:00 | Nama PIC : bapak ahsan  No HP :  082235527774  Alt :   M Janji : (senin/31/AGUSTUS/2026)  jam Pasang : 09:00  Note : hubungi pelanggan jika ingin kelokasi"/>
    <s v="FCC"/>
    <d v="2026-01-09T08:25:05"/>
    <m/>
    <m/>
    <s v="PS"/>
    <s v="AJIBARANG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3:00:00 | Nama PIC : bapak ahsan  No HP :  082235527774  Alt :   M Janji : (senin/31/AGUSTUS/2026)  jam Pasang : 09:00  Note : hubungi pelanggan jika ingin kelokasi"/>
    <n v="2026"/>
    <n v="9"/>
    <n v="1"/>
    <d v="2026-09-01T00:00:00"/>
    <n v="-0.29166666666424135"/>
    <x v="1"/>
    <x v="0"/>
  </r>
  <r>
    <n v="1083"/>
    <n v="1002564446"/>
    <n v="3"/>
    <x v="2"/>
    <n v="5"/>
    <s v="KEDIRI"/>
    <s v="KEDIRI"/>
    <s v="PAE"/>
    <s v="REG"/>
    <s v="AO"/>
    <s v="NEW SALES"/>
    <s v="1P INET"/>
    <s v="Completed (PS)"/>
    <s v="RBS-Regional 3"/>
    <d v="2026-09-01T09:35:56"/>
    <d v="2026-09-01T17:15:09"/>
    <n v="69381219"/>
    <m/>
    <n v="152639219540"/>
    <s v="MANDARICH CHINESE SCHOOL"/>
    <s v="ODP-PAE-FAK/17 FAK/D03/17.01"/>
    <s v="WO063226656"/>
    <m/>
    <m/>
    <m/>
    <n v="112.1908955"/>
    <n v="-7.7567621000000004"/>
    <s v="MD|MYDB-20260901267692|DN00001/MN00419|MANDARICH CHINESE SCHOOL|085608019716"/>
    <s v="MYDIGIBIZPARTNER"/>
    <m/>
    <m/>
    <m/>
    <m/>
    <m/>
    <m/>
    <m/>
    <m/>
    <s v="Management Janji"/>
    <s v="2026-09-03 08:00:00 | Nama Pic : IBU ITA No Hp Pic : 085608019716 Jam Pemasangan : 08:00 - 12.00 Tanggal Pemasangan : 3 SEPTEMBER 2026 Info Tambahan : Hubungi pelanggan sebelum datang ke lokasi"/>
    <s v="FCC"/>
    <d v="2026-01-09T09:40:11"/>
    <d v="2026-09-03T08:00:00"/>
    <m/>
    <s v="PS"/>
    <s v="PARE"/>
    <s v="NO ADDON"/>
    <n v="20260901"/>
    <s v="Completed"/>
    <s v="HSI Bisnis Promo HUT RI PSB 70% - 100 Mbps"/>
    <s v="INDIBIZ"/>
    <m/>
    <m/>
    <d v="2026-09-03T08:00:00"/>
    <s v="2026-09-03 08:00:00 | Nama Pic : IBU ITA No Hp Pic : 085608019716 Jam Pemasangan : 08:00 - 12.00 Tanggal Pemasangan : 3 SEPTEMBER 2026 Info Tambahan : Hubungi pelanggan sebelum datang ke lokasi"/>
    <n v="2026"/>
    <n v="9"/>
    <n v="1"/>
    <d v="2026-09-01T00:00:00"/>
    <n v="-2.3333333333357587"/>
    <x v="1"/>
    <x v="12"/>
  </r>
  <r>
    <n v="1084"/>
    <n v="1002564395"/>
    <n v="3"/>
    <x v="1"/>
    <n v="5"/>
    <s v="JEMBER"/>
    <s v="BANYUWANGI"/>
    <s v="MCR"/>
    <s v="REG"/>
    <s v="AO"/>
    <s v="NEW SALES"/>
    <m/>
    <s v="Completed (PS)"/>
    <s v="RBS-Regional 3"/>
    <d v="2026-09-01T09:29:14"/>
    <d v="2026-09-01T17:39:13"/>
    <n v="69379478"/>
    <m/>
    <n v="152522205701"/>
    <s v="PT. Multi organizer Nusantara"/>
    <s v="ODP-MCR-FK/01"/>
    <s v="WO063226583"/>
    <m/>
    <m/>
    <m/>
    <n v="114.302912987892"/>
    <n v="-8.4049953980668199"/>
    <s v="MD|MYDB-20260829267452|DN00001/MN00580|PT. Multi organizer Nusantara|085238991911"/>
    <s v="MYDIGIBIZPARTNER"/>
    <m/>
    <m/>
    <m/>
    <m/>
    <m/>
    <m/>
    <m/>
    <m/>
    <s v="Management Janji"/>
    <s v="2026-08-30 08:00:00 | Tanggal pemasangan: 30/08/2026  Jam pemasangan : pagi  Info Tambahan : Hubungi pelanggan dulu sebelum ke lokasi  terima kasih.  "/>
    <s v="FCC"/>
    <d v="2026-01-09T09:40:11"/>
    <m/>
    <m/>
    <s v="PS"/>
    <s v="BANYUWANGI"/>
    <s v="NO ADDON"/>
    <n v="202609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0 08:00:00 | Tanggal pemasangan: 30/08/2026  Jam pemasangan : pagi  Info Tambahan : Hubungi pelanggan dulu sebelum ke lokasi  terima kasih.  "/>
    <n v="2026"/>
    <n v="9"/>
    <n v="1"/>
    <d v="2026-09-01T00:00:00"/>
    <n v="-0.29166666666424135"/>
    <x v="1"/>
    <x v="34"/>
  </r>
  <r>
    <n v="1085"/>
    <n v="1002564057"/>
    <n v="3"/>
    <x v="3"/>
    <n v="4"/>
    <s v="PURWOKERTO"/>
    <s v="PURWOKERTO"/>
    <s v="BRD"/>
    <s v="REG"/>
    <s v="AO"/>
    <s v="NEW SALES"/>
    <m/>
    <s v="Completed (PS)"/>
    <s v="RBS-Regional 3"/>
    <d v="2026-09-01T08:10:59"/>
    <d v="2026-09-01T10:54:59"/>
    <n v="69379064"/>
    <m/>
    <n v="146396100343"/>
    <s v="WARUNG SARIFAH"/>
    <s v="ODP-BRD-FC/061"/>
    <s v="WO063219469"/>
    <m/>
    <m/>
    <m/>
    <n v="109.21419779999999"/>
    <n v="-7.3366372000000002"/>
    <s v="|MC80042|MYIA-056872299598/POI/Sarifah/087822113785/roulpujiono@gmail.com"/>
    <s v="Sales Profesional"/>
    <m/>
    <m/>
    <m/>
    <m/>
    <m/>
    <m/>
    <m/>
    <m/>
    <s v="Management Janji"/>
    <s v="2026-08-29 13:00:00 | Nama PIC : bapak rohul  No HP : 085179966883  No Alternatif :  M Janji : 29/08/2026  Jam Pasang : Pagi  NoteÃ‚Â :  Hubungi terlebih dahulu sebelum ke lokasi  "/>
    <s v="FCC"/>
    <d v="2026-01-09T08:25:05"/>
    <m/>
    <m/>
    <s v="PS"/>
    <s v="X"/>
    <s v="NO ADDON"/>
    <n v="20260901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1T07:00:00"/>
    <s v="2026-08-29 13:00:00 | Nama PIC : bapak rohul  No HP : 085179966883  No Alternatif :  M Janji : 29/08/2026  Jam Pasang : Pagi  NoteÃ‚Â :  Hubungi terlebih dahulu sebelum ke lokasi  "/>
    <n v="2026"/>
    <n v="9"/>
    <n v="1"/>
    <d v="2026-09-01T00:00:00"/>
    <n v="-0.29166666666424135"/>
    <x v="1"/>
    <x v="0"/>
  </r>
  <r>
    <n v="1086"/>
    <n v="1002564025"/>
    <n v="3"/>
    <x v="7"/>
    <n v="5"/>
    <s v="MATARAM"/>
    <s v="SUMBAWA"/>
    <s v="SBW"/>
    <s v="REG"/>
    <s v="AO"/>
    <s v="NEW SALES"/>
    <s v="1P INET"/>
    <s v="Completed (PS)"/>
    <s v="RBS-Regional 3"/>
    <d v="2026-09-01T07:30:56"/>
    <d v="2026-09-02T16:44:10"/>
    <n v="69381121"/>
    <m/>
    <n v="172606792340"/>
    <s v="YAYANG KOST"/>
    <s v="ODP-SBW-FBK/12 FBK/D01/12.01"/>
    <s v="WO063213950"/>
    <m/>
    <m/>
    <m/>
    <n v="117.43840914219599"/>
    <n v="-8.6443586928006209"/>
    <s v="MD|MYDB-20260901267693|DN00001/MN01595|YAYANG KOST|085237629231"/>
    <s v="MYDIGIBIZPARTNER"/>
    <m/>
    <m/>
    <m/>
    <m/>
    <m/>
    <m/>
    <m/>
    <m/>
    <s v="Management Janji"/>
    <s v="2026-09-02 08:00:00 | Nama PIC : BAPAK EGGIE No HP : 085237629231 Alt :  M Janji : (RABU/2/SEPTEMBER/2026) jam Pasang : 09:00 Note : hubungi pelanggan jika ingin kelokasi"/>
    <s v="FCC"/>
    <d v="2026-01-09T07:39:56"/>
    <d v="2026-09-02T08:00:00"/>
    <m/>
    <s v="PS"/>
    <s v="X"/>
    <s v="NETMONK"/>
    <n v="20260902"/>
    <s v="Completed"/>
    <s v="HSI Bisnis Bundling Netmonk Promo 2026 PSB 70% - 200 Mbps"/>
    <s v="INDIBIZ"/>
    <m/>
    <m/>
    <d v="2026-09-02T08:00:00"/>
    <s v="2026-09-02 08:00:00 | Nama PIC : BAPAK EGGIE No HP : 085237629231 Alt :  M Janji : (RABU/2/SEPTEMBER/2026) jam Pasang : 09:00 Note : hubungi pelanggan jika ingin kelokasi"/>
    <n v="2026"/>
    <n v="9"/>
    <n v="2"/>
    <d v="2026-09-02T00:00:00"/>
    <n v="-0.33333333333575865"/>
    <x v="1"/>
    <x v="17"/>
  </r>
  <r>
    <n v="1087"/>
    <n v="1002564783"/>
    <n v="3"/>
    <x v="7"/>
    <n v="5"/>
    <s v="MATARAM"/>
    <s v="LOMBOK TIMUR UTARA"/>
    <s v="SGG"/>
    <s v="REG"/>
    <s v="AO"/>
    <s v="NEW SALES"/>
    <s v="1P INET"/>
    <s v="Completed (PS)"/>
    <s v="RBS-Regional 3"/>
    <d v="2026-09-01T10:38:56"/>
    <d v="2026-09-03T16:49:29"/>
    <n v="69381328"/>
    <m/>
    <n v="172604214259"/>
    <s v="UD PRAMADI"/>
    <s v="ODP-SGG-FBA/19 FBA/D02/19.01"/>
    <s v="WO063233705"/>
    <m/>
    <m/>
    <m/>
    <n v="116.544966995716"/>
    <n v="-8.38643504546903"/>
    <s v="MD|MYDB-20260901267708|SC00001/MC00069|UD PRAMADI|087789393155"/>
    <s v="MYDIGIBIZPARTNER"/>
    <m/>
    <m/>
    <m/>
    <m/>
    <m/>
    <m/>
    <m/>
    <m/>
    <s v="Management Janji"/>
    <s v="2026-09-02 15:00:00 | Nama Pic : BP WAWAN No Hp Pic : 087789393155 Jam Pemasangan : 08:00 - 12.00 Tanggal Pemasangan : RABU 2 SEPTEMBER 2026 Info Tambahan : Hubungi pelanggan sebelum datang ke lokasi"/>
    <s v="FCC"/>
    <d v="2026-01-09T10:39:57"/>
    <d v="2026-09-02T15:00:00"/>
    <m/>
    <s v="PS"/>
    <s v="LOMBOK UTARA"/>
    <s v="NO ADDON"/>
    <n v="20260903"/>
    <s v="Completed"/>
    <s v="HSI Bisnis Promo HUT RI PSB 70% - 75 Mbps"/>
    <s v="INDIBIZ"/>
    <m/>
    <m/>
    <d v="2026-09-02T15:00:00"/>
    <s v="2026-09-02 15:00:00 | Nama Pic : BP WAWAN No Hp Pic : 087789393155 Jam Pemasangan : 08:00 - 12.00 Tanggal Pemasangan : RABU 2 SEPTEMBER 2026 Info Tambahan : Hubungi pelanggan sebelum datang ke lokasi"/>
    <n v="2026"/>
    <n v="9"/>
    <n v="3"/>
    <d v="2026-09-03T00:00:00"/>
    <n v="0.375"/>
    <x v="1"/>
    <x v="20"/>
  </r>
  <r>
    <n v="1088"/>
    <n v="1002565129"/>
    <n v="3"/>
    <x v="5"/>
    <n v="4"/>
    <s v="PEKALONGAN"/>
    <s v="BREBES"/>
    <s v="KTM"/>
    <s v="REG"/>
    <s v="AO"/>
    <s v="NEW SALES"/>
    <m/>
    <s v="Completed (PS)"/>
    <s v="RBS-Regional 3"/>
    <d v="2026-09-01T11:50:50"/>
    <d v="2026-09-02T13:38:59"/>
    <n v="69228573"/>
    <m/>
    <n v="142214107371"/>
    <s v="YAYASAN ARYA SINGASARI KAB. BREBES"/>
    <s v="ODP-KTM-FH/154"/>
    <s v="WO063277413"/>
    <m/>
    <m/>
    <m/>
    <n v="108.9829376"/>
    <n v="-6.9595906999999997"/>
    <s v="AMBS;403095;BAYU;PIC 0856-0022-3496;50MB;439k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55:06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1"/>
    <x v="0"/>
  </r>
  <r>
    <n v="1089"/>
    <n v="1002564592"/>
    <n v="3"/>
    <x v="1"/>
    <n v="5"/>
    <s v="SIDOARJO"/>
    <s v="JOMBANG"/>
    <s v="MOJ"/>
    <s v="REG"/>
    <s v="AO"/>
    <s v="NEW SALES"/>
    <m/>
    <s v="Completed (PS)"/>
    <s v="RBS-Regional 3"/>
    <d v="2026-09-01T10:01:50"/>
    <d v="2026-09-02T12:24:40"/>
    <n v="69381278"/>
    <m/>
    <n v="152319208061"/>
    <s v="WARUNG MADURA AL BAROKAH"/>
    <s v="ODP-MOJ-FP/44"/>
    <s v="WO063257680"/>
    <m/>
    <m/>
    <m/>
    <n v="112.3860248"/>
    <n v="-7.5268009999999999"/>
    <s v="|MN02084|/WARUNG MADURA AL BAROKAH/WINBACK 2.0 HSI B2B (1:1) 50MBPS 355RB PSB DISC 70%//putra.bliaditya@gmail.com/MISTIYAH/85228530986"/>
    <s v="Sales Force DBS"/>
    <m/>
    <m/>
    <m/>
    <m/>
    <m/>
    <m/>
    <m/>
    <m/>
    <s v="Management Janji"/>
    <s v="2026-09-02 11:00:00|Nama PIC : ibu afifah No HP : 085228530986 Alt :  M Janji : (RABU/2/SEPTEMBER/2026) jam Pasang : 09:00 Note : hubungi pelanggan jika ingin kelokasi|40961371|MYDITA"/>
    <s v="FCC"/>
    <d v="2026-01-09T10:10:03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Nama PIC : ibu afifah No HP : 085228530986 Alt :  M Janji : (RABU/2/SEPTEMBER/2026) jam Pasang : 09:00 Note : hubungi pelanggan jika ingin kelokasi|40961371|MYDITA"/>
    <n v="2026"/>
    <n v="9"/>
    <n v="2"/>
    <d v="2026-09-02T00:00:00"/>
    <n v="-0.45833333333575865"/>
    <x v="1"/>
    <x v="3"/>
  </r>
  <r>
    <n v="1090"/>
    <n v="1002565224"/>
    <n v="3"/>
    <x v="6"/>
    <n v="5"/>
    <s v="SBY UTARA"/>
    <s v="GRESIK"/>
    <s v="DDS"/>
    <s v="REG"/>
    <s v="AO"/>
    <s v="NEW SALES"/>
    <m/>
    <s v="Completed (PS)"/>
    <s v="RBS-Regional 3"/>
    <d v="2026-09-01T12:26:41"/>
    <d v="2026-09-01T15:21:34"/>
    <n v="69379339"/>
    <m/>
    <n v="152445902503"/>
    <s v="JPL Tambakrejo (CV. TEMPAT UNTUK TERSENYUM)"/>
    <s v="ODP-DDS-FD/12"/>
    <s v="WO063248613"/>
    <m/>
    <m/>
    <m/>
    <n v="112.49171"/>
    <n v="-7.1393560000000003"/>
    <s v="MD|MYDB-20260829267451|DN00001/MN02094|JPL Tambakrejo (CV. TEMPAT UNTUK TERSENYUM)|0085117319344"/>
    <s v="MYDIGIBIZPARTNER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40:06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  <x v="23"/>
  </r>
  <r>
    <n v="1091"/>
    <n v="1002564429"/>
    <n v="3"/>
    <x v="6"/>
    <n v="5"/>
    <s v="SBY SELATAN"/>
    <s v="KETINTANG"/>
    <s v="IJK"/>
    <s v="REG"/>
    <s v="AO"/>
    <s v="NEW SALES"/>
    <s v="1P INET"/>
    <s v="Completed (PS)"/>
    <s v="RBS-Regional 3"/>
    <d v="2026-09-01T09:32:58"/>
    <d v="2026-09-02T16:06:35"/>
    <n v="69381217"/>
    <m/>
    <n v="152306253338"/>
    <s v="WORKSHOP KEBONSARI"/>
    <s v="ODP-IJK-FLS/13 FLS/D03/13.01"/>
    <s v="WO063226384"/>
    <m/>
    <m/>
    <m/>
    <n v="112.7257608"/>
    <n v="-7.3288592999999898"/>
    <s v="MD|MYDB-20260901267698|DN00001/MN00443|WORKSHOP KEBONSARI|082330679305"/>
    <s v="MYDIGIBIZPARTNER"/>
    <m/>
    <m/>
    <m/>
    <m/>
    <m/>
    <m/>
    <m/>
    <m/>
    <s v="Management Janji"/>
    <s v="2026-09-02 08:00:00 | No HP : 6282330679305 Alt :  M Janji : 2/09/2026 Jam Pasang : 08.00 - 13:00  NoteÃ‚Â :  hubungi terlebih dahulu sebelum kelokasi "/>
    <s v="FCC"/>
    <d v="2026-01-09T09:40:11"/>
    <d v="2026-09-02T08:00:00"/>
    <m/>
    <s v="PS"/>
    <s v="WARU INJOKO"/>
    <s v="NO ADDON"/>
    <n v="20260902"/>
    <s v="Completed"/>
    <s v="HSI Bisnis Promo HUT RI PSB 70% - 75 Mbps"/>
    <s v="INDIBIZ"/>
    <m/>
    <m/>
    <d v="2026-09-02T08:00:00"/>
    <s v="2026-09-02 08:00:00 | No HP : 6282330679305 Alt :  M Janji : 2/09/2026 Jam Pasang : 08.00 - 13:00  NoteÃ‚Â :  hubungi terlebih dahulu sebelum kelokasi "/>
    <n v="2026"/>
    <n v="9"/>
    <n v="2"/>
    <d v="2026-09-02T00:00:00"/>
    <n v="-0.33333333333575865"/>
    <x v="1"/>
    <x v="8"/>
  </r>
  <r>
    <n v="1092"/>
    <n v="1002564751"/>
    <n v="3"/>
    <x v="1"/>
    <n v="5"/>
    <s v="SIDOARJO"/>
    <s v="JOMBANG"/>
    <s v="MOJ"/>
    <s v="REG"/>
    <s v="AO"/>
    <s v="NEW SALES"/>
    <m/>
    <s v="Completed (PS)"/>
    <s v="RBS-Regional 3"/>
    <d v="2026-09-01T10:32:32"/>
    <d v="2026-09-01T16:46:05"/>
    <n v="69381304"/>
    <m/>
    <n v="152319208063"/>
    <s v="WARKOP NONGKI"/>
    <s v="ODP-MOJ-FJ/19"/>
    <s v="WO063247231"/>
    <m/>
    <m/>
    <m/>
    <n v="112.34956579999999"/>
    <n v="-7.5649582000000004"/>
    <s v="|MN01614|/WARKOP NONGKI/WINBACK 2.0 HSI B2B (1:1) 100MBPS 535RB PSB DISC 70%//yogapambudi44444@gmail.com/ACHMAD YOGA PAMBUDI PUTRA/81328755964"/>
    <s v="Sales Force DBS"/>
    <m/>
    <m/>
    <m/>
    <m/>
    <m/>
    <m/>
    <m/>
    <m/>
    <s v="Management Janji"/>
    <s v="2026-09-02 11:00:00|Nama PIC : bapak yoga No HP : 081328755964 No Alternatif : M Janji : 02/09/2026 Jam Pasang : Pagi NoteÃ‚Â :  Hubungi terlebih dahulu sebelum ke lokasi |40951377|MYDITA"/>
    <s v="FCC"/>
    <d v="2026-01-09T10:39:57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Nama PIC : bapak yoga No HP : 081328755964 No Alternatif : M Janji : 02/09/2026 Jam Pasang : Pagi NoteÃ‚Â :  Hubungi terlebih dahulu sebelum ke lokasi |40951377|MYDITA"/>
    <n v="2026"/>
    <n v="9"/>
    <n v="1"/>
    <d v="2026-09-01T00:00:00"/>
    <n v="-1.4583333333357587"/>
    <x v="1"/>
    <x v="3"/>
  </r>
  <r>
    <n v="1093"/>
    <n v="1002564376"/>
    <n v="3"/>
    <x v="0"/>
    <n v="4"/>
    <s v="KUDUS"/>
    <s v="JEPARA"/>
    <s v="JPR"/>
    <s v="REG"/>
    <s v="AO"/>
    <s v="NEW SALES"/>
    <m/>
    <s v="Completed (PS)"/>
    <s v="RBS-Regional 3"/>
    <d v="2026-09-01T09:25:47"/>
    <d v="2026-09-01T14:41:08"/>
    <n v="69379400"/>
    <m/>
    <n v="142539117950"/>
    <s v="Warung Makan Bu Tutik Pantai Mororejo"/>
    <s v="ODP-JPR-FR/013"/>
    <s v="WO063226193"/>
    <m/>
    <m/>
    <m/>
    <n v="110.665736361276"/>
    <n v="-6.5372442790072096"/>
    <s v="MD|MYDB-20260828267357|EC60002/MC60029|Warung Makan Bu Tutik Pantai Mororejo|082342620600"/>
    <s v="MYDIGIBIZPARTNER"/>
    <m/>
    <m/>
    <m/>
    <m/>
    <m/>
    <m/>
    <m/>
    <m/>
    <s v="Management Janji"/>
    <s v="2026-08-30 08:00:00 | Nama PIC : Ibu Novi  No HP : 082342620600  No Alt : -  M Janji : 30 Agustus 2026  Jam Pasang : Pagi / Siang  Note : hubungi pelanggan jika ingin ke lokasi, terima kasih  "/>
    <s v="FCC"/>
    <d v="2026-01-09T09:40:11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 | Nama PIC : Ibu Novi  No HP : 082342620600  No Alt : -  M Janji : 30 Agustus 2026  Jam Pasang : Pagi / Siang  Note : hubungi pelanggan jika ingin ke lokasi, terima kasih  "/>
    <n v="2026"/>
    <n v="9"/>
    <n v="1"/>
    <d v="2026-09-01T00:00:00"/>
    <n v="-0.29166666666424135"/>
    <x v="1"/>
    <x v="0"/>
  </r>
  <r>
    <n v="1094"/>
    <n v="1002564818"/>
    <n v="3"/>
    <x v="3"/>
    <n v="4"/>
    <s v="MAGELANG"/>
    <s v="KEBUMEN"/>
    <s v="KBM"/>
    <s v="REG"/>
    <s v="AO"/>
    <s v="NEW SALES"/>
    <s v="1P INET"/>
    <s v="Completed (PS)"/>
    <s v="RBS-Regional 3"/>
    <d v="2026-09-01T10:44:56"/>
    <d v="2026-09-02T12:04:47"/>
    <n v="69381321"/>
    <m/>
    <n v="142141120250"/>
    <s v="MIN 2 KBM Gd.Utara"/>
    <s v="ODP-KBM-FAH/014 FAH/D02/014.01"/>
    <s v="WO063234248"/>
    <m/>
    <m/>
    <m/>
    <n v="109.61434250000001"/>
    <n v="-7.7214121999999996"/>
    <s v="|MN00664|MYIA-082681164919/POI/Purwono/081368795707/min2kebumen@gmail.com"/>
    <s v="MYIB_ASSISTANT"/>
    <m/>
    <m/>
    <m/>
    <m/>
    <m/>
    <m/>
    <m/>
    <m/>
    <s v="Management Janji"/>
    <s v="2026-09-02 08:00:00 | Nama PIC : bapak purwono No HP : 081368795707 Alt :  M Janji : (RABU/2/SEPTEMBER/2026) jam Pasang : 09:00 Note : hubungi pelanggan jika ingin kelokasi"/>
    <s v="FCC"/>
    <d v="2026-01-09T10:54:57"/>
    <d v="2026-09-02T08:00:00"/>
    <m/>
    <s v="PS"/>
    <s v="X"/>
    <s v="NO ADDON"/>
    <n v="20260902"/>
    <s v="Completed"/>
    <s v="HSI Bisnis Basic Promo HUT RI PSB 70% - 50 Mbps"/>
    <s v="INDIBIZ"/>
    <m/>
    <m/>
    <d v="2026-09-02T08:00:00"/>
    <s v="2026-09-02 08:00:00 | Nama PIC : bapak purwono No HP : 081368795707 Alt :  M Janji : (RABU/2/SEPTEMBER/2026) jam Pasang : 09:00 Note : hubungi pelanggan jika ingin kelokasi"/>
    <n v="2026"/>
    <n v="9"/>
    <n v="2"/>
    <d v="2026-09-02T00:00:00"/>
    <n v="-0.33333333333575865"/>
    <x v="1"/>
    <x v="0"/>
  </r>
  <r>
    <n v="1095"/>
    <n v="1002564622"/>
    <n v="3"/>
    <x v="0"/>
    <n v="4"/>
    <s v="SOLO"/>
    <s v="INNER - SOLO JATENG TIMUR"/>
    <s v="MSO"/>
    <s v="REG"/>
    <s v="AO"/>
    <s v="NEW SALES"/>
    <m/>
    <s v="Completed (PS)"/>
    <s v="RBS-Regional 3"/>
    <d v="2026-09-01T10:08:08"/>
    <d v="2026-09-04T14:08:07"/>
    <n v="69381275"/>
    <m/>
    <n v="142566103551"/>
    <s v="PR PATRIOT"/>
    <s v="ODP-MSO-FU/011"/>
    <s v="WO063349086"/>
    <m/>
    <m/>
    <m/>
    <n v="110.833864510059"/>
    <n v="-7.5277802287342297"/>
    <s v="AMRBS/405613/FARISTA APRILLIA/R3/YOGYAKARTA/PSB HSI BISNIS 1S 300 MBPS PROMO HUT TELKOM 1:1/SRI WARSITI/081215553941/ warsitisiti148@gmail.com"/>
    <s v="Amex"/>
    <m/>
    <m/>
    <m/>
    <m/>
    <m/>
    <m/>
    <m/>
    <m/>
    <s v="Management Janji"/>
    <s v="2026-09-05 13:00:00|Jam pemasangan : 12.00 Info Tambahan : Hubungi pelanggan dulu sebelum ke lokasi terimakasih |40951381|MYDITA"/>
    <s v="FCC"/>
    <d v="2026-01-09T10:10:03"/>
    <d v="2026-09-05T13:00:00"/>
    <m/>
    <s v="PS"/>
    <s v="SOLO PAL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Jam pemasangan : 12.00 Info Tambahan : Hubungi pelanggan dulu sebelum ke lokasi terimakasih |40951381|MYDITA"/>
    <n v="2026"/>
    <n v="9"/>
    <n v="4"/>
    <d v="2026-09-04T00:00:00"/>
    <n v="-1.5416666666642413"/>
    <x v="1"/>
    <x v="0"/>
  </r>
  <r>
    <n v="1096"/>
    <n v="1002566468"/>
    <n v="3"/>
    <x v="1"/>
    <n v="5"/>
    <s v="JEMBER"/>
    <s v="JEMBER"/>
    <s v="JER"/>
    <s v="REG"/>
    <s v="AO"/>
    <s v="NEW SALES"/>
    <s v="1P INET"/>
    <s v="Completed (PS)"/>
    <s v="RBS-Regional 3"/>
    <d v="2026-09-01T18:29:59"/>
    <d v="2026-09-02T14:52:36"/>
    <n v="69381852"/>
    <m/>
    <n v="152501280958"/>
    <s v="NOTARIS WIDHA SARI WIJAYA"/>
    <s v="ODP-JER-FJ/02 FJ/D01/01.02"/>
    <s v="WO063298817"/>
    <m/>
    <m/>
    <m/>
    <n v="113.672512"/>
    <n v="-8.1785209999999999"/>
    <s v="|MN00099|MYIA-029043114630/POI/WIDHA SARI WIJAYA/087712800098/kakakoyi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8:39:58"/>
    <d v="2026-09-02T15:00:00"/>
    <m/>
    <s v="PS"/>
    <s v="JEMBER"/>
    <s v="NO ADDON"/>
    <n v="20260902"/>
    <s v="Completed"/>
    <s v="HSI Bisnis Promo HUT RI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  <x v="7"/>
  </r>
  <r>
    <n v="1097"/>
    <n v="1002566497"/>
    <n v="3"/>
    <x v="7"/>
    <n v="5"/>
    <s v="KUPANG"/>
    <s v="KUPANG"/>
    <s v="BAA"/>
    <s v="REG"/>
    <s v="AO"/>
    <s v="NEW SALES"/>
    <s v="1P INET"/>
    <s v="Completed (PS)"/>
    <s v="RBS-Regional 3"/>
    <d v="2026-09-01T19:12:02"/>
    <d v="2026-09-03T15:38:17"/>
    <n v="69381866"/>
    <m/>
    <n v="172522660839"/>
    <s v="SMAN 1 Lobalain"/>
    <s v="ODP-BAA-FA/11 FA/D01/11.01"/>
    <s v="WO063301908"/>
    <m/>
    <m/>
    <m/>
    <n v="123.06012080000001"/>
    <n v="-10.751958999999999"/>
    <s v="|MC40287|MYIA-061809901780/POI/SMAN 1 Lobalain/081237484824/smansalobalain.5030460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1-09T19:25:16"/>
    <d v="2026-09-03T08:00:00"/>
    <m/>
    <s v="PS"/>
    <s v="X"/>
    <s v="NETMONK"/>
    <n v="20260903"/>
    <s v="Completed"/>
    <s v="HSI Bisnis Bundling Netmonk Dual Band Promo 2026 PSB 70% - 10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  <x v="29"/>
  </r>
  <r>
    <n v="1098"/>
    <n v="1002566472"/>
    <n v="3"/>
    <x v="0"/>
    <n v="4"/>
    <s v="KUDUS"/>
    <s v="PURWODADI"/>
    <s v="GBU"/>
    <s v="REG"/>
    <s v="AO"/>
    <s v="NEW SALES"/>
    <s v="1P INET"/>
    <s v="Completed (PS)"/>
    <s v="RBS-Regional 3"/>
    <d v="2026-09-01T18:35:56"/>
    <d v="2026-09-02T16:38:26"/>
    <n v="69381854"/>
    <m/>
    <n v="146516109249"/>
    <s v="NEW QUEEN"/>
    <s v="ODP-GBU-FC/039 FC/D03/039.01"/>
    <s v="WO063299269"/>
    <m/>
    <m/>
    <m/>
    <n v="110.669185"/>
    <n v="-7.0584210000000001"/>
    <s v="|MN00410|MYIA-051739174789/POI/SITI RUBIYATUN/087898490248/newq675@gmail.com"/>
    <s v="MYIB_ASSISTANT"/>
    <m/>
    <m/>
    <m/>
    <m/>
    <m/>
    <m/>
    <m/>
    <m/>
    <s v="Management Janji"/>
    <s v="2026-09-02 15:00:00 | Jam pemasangan : 12.00 Info Tambahan : Hubungi pelanggan dulu sebelum ke lokasi terimakasih  "/>
    <s v="FCC"/>
    <d v="2026-01-09T18:39:58"/>
    <d v="2026-09-02T15:00:00"/>
    <m/>
    <s v="PS"/>
    <s v="GUBUG"/>
    <s v="NO ADDON"/>
    <n v="20260902"/>
    <s v="Completed"/>
    <s v="HSI Bisnis Promo HUT RI PSB 70% - 100 Mbps"/>
    <s v="INDIBIZ"/>
    <m/>
    <m/>
    <d v="2026-09-02T15:00:00"/>
    <s v="2026-09-02 15:00:00 | Jam pemasangan : 12.00 Info Tambahan : Hubungi pelanggan dulu sebelum ke lokasi terimakasih  "/>
    <n v="2026"/>
    <n v="9"/>
    <n v="2"/>
    <d v="2026-09-02T00:00:00"/>
    <n v="-0.625"/>
    <x v="1"/>
    <x v="0"/>
  </r>
  <r>
    <n v="1099"/>
    <n v="1002565810"/>
    <n v="3"/>
    <x v="1"/>
    <n v="5"/>
    <s v="JEMBER"/>
    <s v="BANYUWANGI"/>
    <s v="WSO"/>
    <s v="REG"/>
    <s v="AO"/>
    <s v="NEW SALES"/>
    <s v="1P INET"/>
    <s v="Completed (PS)"/>
    <s v="RBS-Regional 3"/>
    <d v="2026-09-01T14:59:57"/>
    <d v="2026-09-02T17:04:30"/>
    <n v="69381617"/>
    <m/>
    <n v="152518202018"/>
    <s v="PONDOK PESANTREN NURUL HUDA"/>
    <s v="ODP-WSO-FE/10 FE/D01/10.01"/>
    <s v="WO063270499"/>
    <m/>
    <m/>
    <m/>
    <n v="114.38845310000001"/>
    <n v="-7.9216124999999904"/>
    <s v="MD|MYDB-20260901267764|DN00001/MN01010|PONDOK PESANTREN NURUL HUDA|08135750050"/>
    <s v="MYDIGIBIZPARTNER"/>
    <m/>
    <m/>
    <m/>
    <m/>
    <m/>
    <m/>
    <m/>
    <m/>
    <s v="Management Janji"/>
    <s v="2026-09-02 13:00:00 | Jam Pemasangan : 08:00 - 12.00 Tanggal Pemasangan : RABU 02 SEPTEMBER 2026 Info Tambahan : Hubungi pelanggan sebelum datang ke lokasi"/>
    <s v="FCC"/>
    <d v="2026-01-09T15:09:58"/>
    <d v="2026-09-02T13:00:00"/>
    <m/>
    <s v="PS"/>
    <s v="BANYUWANGI"/>
    <s v="NETMONK"/>
    <n v="20260902"/>
    <s v="Completed"/>
    <s v="HSI Bisnis Bundling Netmonk PSB 70% Promo - 300 Mbps"/>
    <s v="INDIBIZ"/>
    <m/>
    <m/>
    <d v="2026-09-02T13:00:00"/>
    <s v="2026-09-02 13:00:00 | Jam Pemasangan : 08:00 - 12.00 Tanggal Pemasangan : RABU 02 SEPTEMBER 2026 Info Tambahan : Hubungi pelanggan sebelum datang ke lokasi"/>
    <n v="2026"/>
    <n v="9"/>
    <n v="2"/>
    <d v="2026-09-02T00:00:00"/>
    <n v="-0.54166666666424135"/>
    <x v="1"/>
    <x v="34"/>
  </r>
  <r>
    <n v="1100"/>
    <n v="1002565759"/>
    <n v="3"/>
    <x v="0"/>
    <n v="4"/>
    <s v="SOLO"/>
    <s v="INNER - SOLO JATENG TIMUR"/>
    <s v="GLD"/>
    <s v="REG"/>
    <s v="AO"/>
    <s v="NEW SALES"/>
    <s v="1P INET"/>
    <s v="Completed (PS)"/>
    <s v="RBS-Regional 3"/>
    <d v="2026-09-01T14:47:57"/>
    <d v="2026-09-02T19:42:20"/>
    <n v="69381629"/>
    <m/>
    <n v="146514602773"/>
    <s v="KOS BARAK PUTRI"/>
    <s v="ODP-GLD-FR/055 FR/D06/05.55"/>
    <s v="WO063268609"/>
    <m/>
    <m/>
    <m/>
    <n v="110.86271000000001"/>
    <n v="-7.5542189999999998"/>
    <s v="|MN00396|MYIA-060998622529/POI/Daniel Ardi Kuncoro/08156707295/daniel.ardi.k@gmail.com"/>
    <s v="MYIB_ASSISTANT"/>
    <m/>
    <m/>
    <m/>
    <m/>
    <m/>
    <m/>
    <m/>
    <m/>
    <s v="Management Janji"/>
    <s v="2026-09-02 13:00:00 | Tanggal pemasangan : 02 SEPTEMBER JULI 2026 Jam pemasangan : pagi/siang Info Tambahan : Hubungi pelanggan dulu sebelum ke lokasi terima kasih"/>
    <s v="FCC"/>
    <d v="2026-01-09T14:54:52"/>
    <d v="2026-09-02T13:00:00"/>
    <m/>
    <s v="PS"/>
    <s v="X"/>
    <s v="NO ADDON"/>
    <n v="20260902"/>
    <s v="Completed"/>
    <s v="HSI Bisnis Promo HUT RI PSB 70% - 100 Mbps"/>
    <s v="INDIBIZ"/>
    <m/>
    <m/>
    <d v="2026-09-02T13:00:00"/>
    <s v="2026-09-02 13:00:00 | Tanggal pemasangan : 02 SEPTEMBER JULI 2026 Jam pemasangan : pagi/siang Info Tambahan : Hubungi pelanggan dulu sebelum ke lokasi terima kasih"/>
    <n v="2026"/>
    <n v="9"/>
    <n v="2"/>
    <d v="2026-09-02T00:00:00"/>
    <n v="-0.54166666666424135"/>
    <x v="1"/>
    <x v="0"/>
  </r>
  <r>
    <n v="1101"/>
    <n v="1002565180"/>
    <n v="3"/>
    <x v="7"/>
    <n v="5"/>
    <s v="MATARAM"/>
    <s v="LOMBOK BARAT TENGAH"/>
    <s v="PRY"/>
    <s v="REG"/>
    <s v="AO"/>
    <s v="NEW SALES"/>
    <m/>
    <s v="Completed (PS)"/>
    <s v="RBS-Regional 3"/>
    <d v="2026-09-01T12:02:34"/>
    <d v="2026-09-02T11:17:58"/>
    <n v="69378774"/>
    <m/>
    <n v="172603791812"/>
    <s v="PT EMPAT DATA LINK"/>
    <s v="ODP-PYA-FBG/01"/>
    <s v="WO063245626"/>
    <m/>
    <m/>
    <m/>
    <n v="116.28367710000001"/>
    <n v="-8.8907635000000003"/>
    <s v="MD|MYDB-20260828267368|DN00001/MN01272|PT EMPAT DATA LINK|087732491429"/>
    <s v="MYDIGIBIZPARTNER"/>
    <m/>
    <m/>
    <m/>
    <m/>
    <m/>
    <m/>
    <m/>
    <m/>
    <s v="Management Janji"/>
    <s v="2026-08-29 13:00:00 |   Tanggal pemasangan : 29 agustus 2026  Jam pemasangan : PAGI/SIANG  Info Tambahan : Hubungi pelanggan dulu sebelum ke lokasi    "/>
    <s v="FCC"/>
    <d v="2026-01-09T12:09:54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  Tanggal pemasangan : 29 agustus 2026  Jam pemasangan : PAGI/SIANG  Info Tambahan : Hubungi pelanggan dulu sebelum ke lokasi    "/>
    <n v="2026"/>
    <n v="9"/>
    <n v="2"/>
    <d v="2026-09-02T00:00:00"/>
    <n v="0.70833333333575865"/>
    <x v="1"/>
    <x v="20"/>
  </r>
  <r>
    <n v="1102"/>
    <n v="1002565851"/>
    <n v="3"/>
    <x v="3"/>
    <n v="4"/>
    <s v="YOGYAKARTA"/>
    <s v="INNER - YOGYA JATENG SELATAN"/>
    <s v="KGD"/>
    <s v="REG"/>
    <s v="AO"/>
    <s v="NEW SALES"/>
    <m/>
    <s v="Completed (PS)"/>
    <s v="RBS-Regional 3"/>
    <d v="2026-09-01T15:09:15"/>
    <d v="2026-09-01T16:20:23"/>
    <n v="69375430"/>
    <m/>
    <n v="143132123703"/>
    <s v="Jaringan Multimedia Indonesia (Cepor)"/>
    <s v="ODP-KGD-FBP/070"/>
    <s v="WO063274383"/>
    <m/>
    <m/>
    <m/>
    <n v="110.43269342918499"/>
    <n v="-7.8331409517625099"/>
    <s v="|MC80228|/Jaringan Multimedia Indonesia (Cepor)/Paket HSI Bisnis Basic Promo HUT Telkom 1:2 50Mbps/Tri Johan Firdiyanto/081804098210/johanfirdi@gmail.com"/>
    <s v="Sales Profesional"/>
    <m/>
    <m/>
    <m/>
    <m/>
    <m/>
    <m/>
    <m/>
    <m/>
    <s v="Management Janji"/>
    <s v="2026-08-30 15:00:00|Nama PIC : bapak johan  No HP :  081804098210  Alt :   M Janji : (minggu/30/AGUSTUS/2026)  jam Pasang : 09:00  Note : hubungi pelanggan jika ingin kelokasi|40961371|MYDITA"/>
    <s v="FCC"/>
    <d v="2026-01-09T15:09:58"/>
    <m/>
    <m/>
    <s v="PS"/>
    <s v="KOTAGEDE"/>
    <s v="NO ADDON"/>
    <n v="2026090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0 15:00:00|Nama PIC : bapak johan  No HP :  081804098210  Alt :   M Janji : (minggu/30/AGUSTUS/2026)  jam Pasang : 09:00  Note : hubungi pelanggan jika ingin kelokasi|40961371|MYDITA"/>
    <n v="2026"/>
    <n v="9"/>
    <n v="1"/>
    <d v="2026-09-01T00:00:00"/>
    <n v="-0.29166666666424135"/>
    <x v="1"/>
    <x v="0"/>
  </r>
  <r>
    <n v="1103"/>
    <n v="1002565160"/>
    <n v="3"/>
    <x v="6"/>
    <n v="5"/>
    <s v="SBY UTARA"/>
    <s v="MANYAR"/>
    <s v="MGO"/>
    <s v="REG"/>
    <s v="AO"/>
    <s v="NEW SALES"/>
    <m/>
    <s v="Completed (PS)"/>
    <s v="RBS-Regional 3"/>
    <d v="2026-09-01T11:57:52"/>
    <d v="2026-09-01T13:49:46"/>
    <n v="69380063"/>
    <m/>
    <n v="152413167467"/>
    <s v="WARKOP VINA"/>
    <s v="ODP-DMO-FDF/40"/>
    <s v="WO063245118"/>
    <m/>
    <m/>
    <m/>
    <n v="112.733196051937"/>
    <n v="-7.2537710348810096"/>
    <s v="MD|MYDB-20260830267543|DN00001/MN00086|WARKOP VINA|083196374657"/>
    <s v="MYDIGIBIZPARTNER"/>
    <m/>
    <m/>
    <m/>
    <m/>
    <m/>
    <m/>
    <m/>
    <m/>
    <s v="Management Janji"/>
    <s v="2026-08-31 11:00:00 | Nama Pic : IBU VINA  No Hp Pic : 083196374657  Jam Pemasangan : 08:00 - 12.00  Tanggal Pemasangan : SENIN 31 AGUSTUS 2026  Info Tambahan : Hubungi pelanggan sebelum datang ke lokasi"/>
    <s v="FCC"/>
    <d v="2026-01-09T12:09:54"/>
    <m/>
    <m/>
    <s v="PS"/>
    <s v="MERGOYOSO"/>
    <s v="NO ADDON"/>
    <n v="202609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31 11:00:00 | Nama Pic : IBU VINA  No Hp Pic : 083196374657  Jam Pemasangan : 08:00 - 12.00  Tanggal Pemasangan : SENIN 31 AGUSTUS 2026  Info Tambahan : Hubungi pelanggan sebelum datang ke lokasi"/>
    <n v="2026"/>
    <n v="9"/>
    <n v="1"/>
    <d v="2026-09-01T00:00:00"/>
    <n v="-0.29166666666424135"/>
    <x v="1"/>
    <x v="8"/>
  </r>
  <r>
    <n v="1104"/>
    <n v="1002565854"/>
    <n v="3"/>
    <x v="5"/>
    <n v="4"/>
    <s v="PEKALONGAN"/>
    <s v="SLAWI"/>
    <s v="BLU"/>
    <s v="REG"/>
    <s v="AO"/>
    <s v="NEW SALES"/>
    <s v="1P INET"/>
    <s v="Completed (PS)"/>
    <s v="RBS-Regional 3"/>
    <d v="2026-09-01T15:08:56"/>
    <d v="2026-09-02T13:38:56"/>
    <n v="69381654"/>
    <m/>
    <n v="142206131379"/>
    <s v="AWR MERCH"/>
    <s v="ODP-BLU-FB/176 FB/D07/176.01"/>
    <s v="WO063272077"/>
    <m/>
    <m/>
    <m/>
    <n v="109.08651988953299"/>
    <n v="-7.0883428813953202"/>
    <s v="MD|MYDB-20260901267733|DC20002/MC20039|AWR MERCH|082261020146"/>
    <s v="MYDIGIBIZPARTNER"/>
    <m/>
    <m/>
    <m/>
    <m/>
    <m/>
    <m/>
    <m/>
    <m/>
    <s v="Management Janji"/>
    <s v="2026-09-02 13:00:00 | Nama Pic : Galih  No Hp Pic : 082261020146 No alt : - Jam Pemasangan : pagi siang  Tanggal Pemasangan : 2 September 2026"/>
    <s v="FCC"/>
    <d v="2026-01-09T15:09:58"/>
    <d v="2026-09-02T13:00:00"/>
    <m/>
    <s v="PS"/>
    <s v="X"/>
    <s v="NO ADDON"/>
    <n v="20260902"/>
    <s v="Completed"/>
    <s v="HSI Bisnis Promo HUT RI PSB 70% - 300 Mbps"/>
    <s v="INDIBIZ"/>
    <m/>
    <m/>
    <d v="2026-09-02T13:00:00"/>
    <s v="2026-09-02 13:00:00 | Nama Pic : Galih  No Hp Pic : 082261020146 No alt : - Jam Pemasangan : pagi siang  Tanggal Pemasangan : 2 September 2026"/>
    <n v="2026"/>
    <n v="9"/>
    <n v="2"/>
    <d v="2026-09-02T00:00:00"/>
    <n v="-0.54166666666424135"/>
    <x v="1"/>
    <x v="0"/>
  </r>
  <r>
    <n v="1105"/>
    <n v="1002565843"/>
    <n v="3"/>
    <x v="1"/>
    <n v="5"/>
    <s v="SIDOARJO"/>
    <s v="INNER - JATIM TIMUR"/>
    <s v="TUN"/>
    <s v="REG"/>
    <s v="AO"/>
    <s v="NEW SALES"/>
    <m/>
    <s v="Completed (PS)"/>
    <s v="RBS-Regional 3"/>
    <d v="2026-09-01T15:08:32"/>
    <d v="2026-09-03T16:05:28"/>
    <n v="69381650"/>
    <m/>
    <n v="152327226522"/>
    <s v="WARKOP TRETAN TULANGAN"/>
    <s v="ODP-TUN-FA/91"/>
    <s v="WO063279680"/>
    <m/>
    <m/>
    <m/>
    <n v="112.6471193"/>
    <n v="-7.4807923000000001"/>
    <s v="|MN02620|/WARKOP TRETAN TULANGAN/WINBACK HSI B2B + NETMONK (1:1) 200MBPS 946,1RB PSB DISC 70%//Kingofpum@gmail.com/M. SYAIFUDDIN/81336471777"/>
    <s v="Sales Force DBS"/>
    <m/>
    <m/>
    <m/>
    <m/>
    <m/>
    <m/>
    <m/>
    <m/>
    <s v="Management Janji"/>
    <s v="2026-09-02 15:00:00|Tanggal : 2 September 2026 Jam : siang Hubungi pelanggan sebelum ke lokasi |40981184|MYDITA"/>
    <s v="FCC"/>
    <d v="2026-01-09T15:09:58"/>
    <d v="2026-09-02T15:00:00"/>
    <m/>
    <s v="PS"/>
    <s v="TULANGAN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2T15:00:00"/>
    <s v="2026-09-02 15:00:00|Tanggal : 2 September 2026 Jam : siang Hubungi pelanggan sebelum ke lokasi |40981184|MYDITA"/>
    <n v="2026"/>
    <n v="9"/>
    <n v="3"/>
    <d v="2026-09-03T00:00:00"/>
    <n v="0.375"/>
    <x v="1"/>
    <x v="1"/>
  </r>
  <r>
    <n v="1106"/>
    <n v="1002566045"/>
    <n v="3"/>
    <x v="0"/>
    <n v="4"/>
    <s v="KUDUS"/>
    <s v="KUDUS"/>
    <s v="KUD"/>
    <s v="REG"/>
    <s v="AO"/>
    <s v="NEW SALES"/>
    <m/>
    <s v="Completed (PS)"/>
    <s v="RBS-Regional 3"/>
    <d v="2026-09-01T15:43:40"/>
    <d v="2026-09-02T09:24:54"/>
    <n v="69376231"/>
    <m/>
    <n v="142401146170"/>
    <s v="CV Jagad Niaga Outdoor"/>
    <s v="ODP-KUD-FAH/018"/>
    <s v="WO063280757"/>
    <m/>
    <m/>
    <m/>
    <n v="110.85576696"/>
    <n v="-6.7977829779999999"/>
    <s v="|MN01414|MYIA-090368349371/POI/DIKY HERMANTO/085740627190/archigearofficial@gmail.com"/>
    <s v="Sales Profesional"/>
    <m/>
    <m/>
    <m/>
    <m/>
    <m/>
    <m/>
    <m/>
    <m/>
    <s v="Management Janji"/>
    <s v="2026-08-26 15:00:00 | Nama Pic : BP DIKY  No Hp Pic : 085740627190  Jam Pemasangan : 08:00 - 12.00  Tanggal Pemasangan : RABU 26 AGUSTUS 2026  Info Tambahan : Hubungi pelanggan sebelum datang ke lokasi"/>
    <s v="FCC"/>
    <d v="2026-01-09T15:55:01"/>
    <m/>
    <m/>
    <s v="PS"/>
    <s v="X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26 15:00:00 | Nama Pic : BP DIKY  No Hp Pic : 085740627190  Jam Pemasangan : 08:00 - 12.00  Tanggal Pemasangan : RABU 26 AGUSTUS 2026  Info Tambahan : Hubungi pelanggan sebelum datang ke lokasi"/>
    <n v="2026"/>
    <n v="9"/>
    <n v="2"/>
    <d v="2026-09-02T00:00:00"/>
    <n v="0.70833333333575865"/>
    <x v="1"/>
    <x v="0"/>
  </r>
  <r>
    <n v="1107"/>
    <n v="1002565201"/>
    <n v="3"/>
    <x v="0"/>
    <n v="4"/>
    <s v="KUDUS"/>
    <s v="PATI"/>
    <s v="PAT"/>
    <s v="REG"/>
    <s v="AO"/>
    <s v="NEW SALES"/>
    <s v="1P INET"/>
    <s v="Completed (PS)"/>
    <s v="RBS-Regional 3"/>
    <d v="2026-09-01T12:09:57"/>
    <d v="2026-09-02T14:00:29"/>
    <n v="69381448"/>
    <m/>
    <n v="142551119569"/>
    <s v="MAN 1 PATI"/>
    <s v="ODP-PAT-FC/009 FC/D03/009.01"/>
    <s v="WO063246057"/>
    <m/>
    <m/>
    <m/>
    <n v="111.017602"/>
    <n v="-6.7608309999999996"/>
    <s v="|MC60052|MYIA-048909432284/POI/Moh Kodri /082135883785/manegeri1pati@gmail.com"/>
    <s v="MYIB_ASSISTANT"/>
    <m/>
    <m/>
    <m/>
    <m/>
    <m/>
    <m/>
    <m/>
    <m/>
    <s v="Management Janji"/>
    <s v="2026-09-02 13:00:00 | Nama PIC : ibu amalia No HP : 082135883785 No Alternatif : M Janji : 02/09/2026 Jam Pasang : Pagi NoteÃ‚Â :  Hubungi terlebih dahulu sebelum ke lokasi "/>
    <s v="FCC"/>
    <d v="2026-01-09T12:25:09"/>
    <d v="2026-09-02T13:00:00"/>
    <m/>
    <s v="PS"/>
    <s v="X"/>
    <s v="NO ADDON"/>
    <n v="20260902"/>
    <s v="Completed"/>
    <s v="HSI Bisnis Promo HUT RI PSB 70% - 200 Mbps"/>
    <s v="INDIBIZ"/>
    <m/>
    <m/>
    <d v="2026-09-02T13:00:00"/>
    <s v="2026-09-02 13:00:00 | Nama PIC : ibu amalia No HP : 082135883785 No Alternatif : M Janji : 02/09/2026 Jam Pasang : Pagi NoteÃ‚Â :  Hubungi terlebih dahulu sebelum ke lokasi "/>
    <n v="2026"/>
    <n v="9"/>
    <n v="2"/>
    <d v="2026-09-02T00:00:00"/>
    <n v="-0.54166666666424135"/>
    <x v="1"/>
    <x v="0"/>
  </r>
  <r>
    <n v="1108"/>
    <n v="1002565198"/>
    <n v="3"/>
    <x v="6"/>
    <n v="5"/>
    <s v="SBY UTARA"/>
    <s v="GRESIK"/>
    <s v="DDS"/>
    <s v="REG"/>
    <s v="AO"/>
    <s v="NEW SALES"/>
    <m/>
    <s v="Completed (PS)"/>
    <s v="RBS-Regional 3"/>
    <d v="2026-09-01T12:11:24"/>
    <d v="2026-09-01T20:51:29"/>
    <n v="69379381"/>
    <m/>
    <n v="152445902502"/>
    <s v="JPL Desa Setrohadi (CV. TEMPAT UNTUK TERSENYUM)"/>
    <s v="ODP-DDS-FC/22"/>
    <s v="WO063246993"/>
    <m/>
    <m/>
    <m/>
    <n v="112.512376"/>
    <n v="-7.1506679999999996"/>
    <s v="|MN02813|MYIA-044895721334/POI/MUAIQIN AL MADANI/085117319344/brajekwesi@gmail.com"/>
    <s v="Sales Force DBS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25:09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  <x v="23"/>
  </r>
  <r>
    <n v="1109"/>
    <n v="1002565223"/>
    <n v="3"/>
    <x v="7"/>
    <n v="5"/>
    <s v="KUPANG"/>
    <s v="KUPANG"/>
    <s v="OSP"/>
    <s v="REG"/>
    <s v="AO"/>
    <s v="NEW SALES"/>
    <s v="1P INET"/>
    <s v="Completed (PS)"/>
    <s v="RBS-Regional 3"/>
    <d v="2026-09-01T12:21:58"/>
    <d v="2026-09-05T17:17:44"/>
    <n v="69381467"/>
    <m/>
    <n v="172503813656"/>
    <s v="KLINIK PRATAMA CENDANA"/>
    <s v="ODP-OSP-FAC/23 FAC/D01/23.01"/>
    <s v="WO063247597"/>
    <m/>
    <m/>
    <m/>
    <n v="123.652345"/>
    <n v="-10.157748"/>
    <s v="|MC40072|MYIA-040508893231/POI/YESRIER KAREL I BANA/085333464333/follaronny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2:25:09"/>
    <d v="2026-09-02T13:00:00"/>
    <m/>
    <s v="PS"/>
    <s v="KUPANG"/>
    <s v="NO ADDON"/>
    <n v="20260905"/>
    <s v="Completed"/>
    <s v="HSI Bisnis Basic Promo HUT RI PSB 70% - 75 Mbps"/>
    <s v="INDIBIZ"/>
    <m/>
    <m/>
    <d v="2026-09-02T13:00:00"/>
    <s v="2026-09-02 13:00:00 | Tanggal pemasangan : 02/09/2026 Jam pemasangan : pagi/siang Info Tambahan : Hubungi pelanggan dulu sebelum ke lokasi terima kasih."/>
    <n v="2026"/>
    <n v="9"/>
    <n v="5"/>
    <d v="2026-09-05T00:00:00"/>
    <n v="2.4583333333357587"/>
    <x v="2"/>
    <x v="29"/>
  </r>
  <r>
    <n v="1110"/>
    <n v="1002565668"/>
    <n v="3"/>
    <x v="7"/>
    <n v="5"/>
    <s v="MATARAM"/>
    <s v="INNER - NUSA TENGGARA"/>
    <s v="SWE"/>
    <s v="REG"/>
    <s v="AO"/>
    <s v="NEW SALES"/>
    <m/>
    <s v="Completed (PS)"/>
    <s v="RBS-Regional 3"/>
    <d v="2026-09-01T14:28:35"/>
    <d v="2026-09-02T14:50:15"/>
    <n v="69375489"/>
    <m/>
    <n v="172605804340"/>
    <s v="toko nirmala"/>
    <s v="ODP-SWE-FAL/67"/>
    <s v="WO063266038"/>
    <m/>
    <m/>
    <m/>
    <n v="116.149145"/>
    <n v="-8.6191750000000003"/>
    <s v="|MC40234|MYIA-045482925272/POI/nirmalayanti/081779341125/kenarisenja416@gmail.com"/>
    <s v="Sales Profesional"/>
    <m/>
    <m/>
    <m/>
    <m/>
    <m/>
    <m/>
    <m/>
    <m/>
    <s v="Management Janji"/>
    <s v="2026-08-26 08:00:00 | Tanggal Pemasangan : 26 Agustus 2026  Jam Pemasangan : 08:00 15:00  Info Tambahan : Hubungi pelanggan dulu sebelum ke lokasi terimakasih"/>
    <s v="FCC"/>
    <d v="2026-01-09T14:39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26 08:00:00 | Tanggal Pemasangan : 26 Agustus 2026  Jam Pemasangan : 08:00 15:00  Info Tambahan : Hubungi pelanggan dulu sebelum ke lokasi terimakasih"/>
    <n v="2026"/>
    <n v="9"/>
    <n v="2"/>
    <d v="2026-09-02T00:00:00"/>
    <n v="0.70833333333575865"/>
    <x v="1"/>
    <x v="15"/>
  </r>
  <r>
    <n v="1111"/>
    <n v="1002566034"/>
    <n v="3"/>
    <x v="7"/>
    <n v="5"/>
    <s v="MATARAM"/>
    <s v="BIMA"/>
    <s v="BIM"/>
    <s v="REG"/>
    <s v="AO"/>
    <s v="NEW SALES"/>
    <m/>
    <s v="Completed (PS)"/>
    <s v="RBS-Regional 3"/>
    <d v="2026-09-01T15:43:12"/>
    <d v="2026-09-01T16:52:07"/>
    <n v="69380024"/>
    <m/>
    <n v="172616802043"/>
    <s v="TOKO ARTA RUTJUHAN"/>
    <s v="ODP-BIM-FAP/56"/>
    <s v="WO063280758"/>
    <m/>
    <m/>
    <m/>
    <n v="118.7467125"/>
    <n v="-8.4558693999999992"/>
    <s v="MD|MYDB-20260829267510|SC00001/MC00152|TOKO ARTA RUTJUHAN|082323705463"/>
    <s v="MYDIGIBIZPARTNER"/>
    <m/>
    <m/>
    <m/>
    <m/>
    <m/>
    <m/>
    <m/>
    <m/>
    <s v="Management Janji"/>
    <s v="2026-08-31 08:00:00 | Nama Pic : BP JUAN  No Hp Pic : 082323705463  Jam Pemasangan : 08:00 - 12.00  Tanggal Pemasangan : SENIN 31 AGUSTUS 2026  Info Tambahan : Hubungi pelanggan sebelum datang ke lokasi"/>
    <s v="FCC"/>
    <d v="2026-01-09T15:55:01"/>
    <m/>
    <m/>
    <s v="PS"/>
    <s v="X"/>
    <s v="NETMONK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Nama Pic : BP JUAN  No Hp Pic : 082323705463  Jam Pemasangan : 08:00 - 12.00  Tanggal Pemasangan : SENIN 31 AGUSTUS 2026  Info Tambahan : Hubungi pelanggan sebelum datang ke lokasi"/>
    <n v="2026"/>
    <n v="9"/>
    <n v="1"/>
    <d v="2026-09-01T00:00:00"/>
    <n v="-0.29166666666424135"/>
    <x v="1"/>
    <x v="24"/>
  </r>
  <r>
    <n v="1112"/>
    <n v="1002564469"/>
    <n v="3"/>
    <x v="3"/>
    <n v="4"/>
    <s v="YOGYAKARTA"/>
    <s v="INNER - YOGYA JATENG SELATAN"/>
    <s v="BBS"/>
    <s v="REG"/>
    <s v="AO"/>
    <s v="NEW SALES"/>
    <m/>
    <s v="Completed (PS)"/>
    <s v="RBS-Regional 3"/>
    <d v="2026-09-01T09:39:55"/>
    <d v="2026-09-02T13:48:27"/>
    <n v="69381251"/>
    <m/>
    <n v="146131120709"/>
    <s v="Kost Exclusive Griya Kerinci"/>
    <s v="ODP-BBS-FM/041"/>
    <s v="WO063260203"/>
    <m/>
    <m/>
    <m/>
    <n v="110.41681440000001"/>
    <n v="-7.7777422999999999"/>
    <s v="|MC80228|/Kost Exclusive Griya Kerinci/Paket HSI Bisnis Promo HUT Kemerdekaan 1:1 200Mbps/Kusrini Handayani/082133186976/kusrini.handayani73@gmail.com"/>
    <s v="Sales Profesional"/>
    <m/>
    <m/>
    <m/>
    <m/>
    <m/>
    <m/>
    <m/>
    <m/>
    <s v="Management Janji"/>
    <s v="2026-09-02 13:00:00|M Janji :  2 Sept 2026 Jam Pasang : Siang Note : hubungi pelanggan jika ingin ke lokasi, terima kasih.|40941148|MYDITA"/>
    <s v="FCC"/>
    <d v="2026-01-09T09:55:10"/>
    <d v="2026-09-02T13:00:00"/>
    <m/>
    <s v="PS"/>
    <s v="X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3:00:00"/>
    <s v="2026-09-02 13:00:00|M Janji :  2 Sept 2026 Jam Pasang : Siang Note : hubungi pelanggan jika ingin ke lokasi, terima kasih.|40941148|MYDITA"/>
    <n v="2026"/>
    <n v="9"/>
    <n v="2"/>
    <d v="2026-09-02T00:00:00"/>
    <n v="-0.54166666666424135"/>
    <x v="1"/>
    <x v="0"/>
  </r>
  <r>
    <n v="1113"/>
    <n v="1002564921"/>
    <n v="3"/>
    <x v="7"/>
    <n v="5"/>
    <s v="MATARAM"/>
    <s v="INNER - NUSA TENGGARA"/>
    <s v="SWE"/>
    <s v="REG"/>
    <s v="AO"/>
    <s v="NEW SALES"/>
    <s v="1P INET"/>
    <s v="Completed (PS)"/>
    <s v="RBS-Regional 3"/>
    <d v="2026-09-01T11:03:58"/>
    <d v="2026-09-02T18:32:10"/>
    <n v="69381359"/>
    <m/>
    <n v="172605804355"/>
    <s v="TOKO MUSTAR"/>
    <s v="ODP-SWE-FAL/52"/>
    <s v="WO063236755"/>
    <m/>
    <m/>
    <m/>
    <n v="116.16868257522501"/>
    <n v="-8.6085286704885196"/>
    <s v="MD|MYDB-20260831267674|SC00001/MC00069|TOKO MUSTAR|087865121040"/>
    <s v="MYDIGIBIZPARTNER"/>
    <m/>
    <m/>
    <m/>
    <m/>
    <m/>
    <m/>
    <m/>
    <m/>
    <s v="Management Janji"/>
    <s v="2026-09-03 08:00:00 | Nama PIC : Abdul mustar  No HP : 087865121040 Alt :  M Janji : 02/09/2026 Jam Pasang : 08.00  - 13:00  NoteÃ‚Â :  hubungi terlebih dahulu sebelum ke lokasi, terima kasih."/>
    <s v="FCC"/>
    <d v="2026-01-09T11:10:11"/>
    <d v="2026-09-03T08:00:00"/>
    <m/>
    <s v="PS"/>
    <s v="X"/>
    <s v="NO ADDON"/>
    <n v="20260902"/>
    <s v="Completed"/>
    <s v="HSI Bisnis Promo HUT RI PSB 70% - 100 Mbps Dual Band"/>
    <s v="INDIBIZ"/>
    <m/>
    <m/>
    <d v="2026-09-03T08:00:00"/>
    <s v="2026-09-03 08:00:00 | Nama PIC : Abdul mustar  No HP : 087865121040 Alt :  M Janji : 02/09/2026 Jam Pasang : 08.00  - 13:00  NoteÃ‚Â :  hubungi terlebih dahulu sebelum ke lokasi, terima kasih."/>
    <n v="2026"/>
    <n v="9"/>
    <n v="2"/>
    <d v="2026-09-02T00:00:00"/>
    <n v="-1.3333333333357587"/>
    <x v="1"/>
    <x v="15"/>
  </r>
  <r>
    <n v="1114"/>
    <n v="1002564898"/>
    <n v="3"/>
    <x v="4"/>
    <n v="5"/>
    <s v="SINGARJA"/>
    <s v="GIANYAR"/>
    <s v="UBU"/>
    <s v="REG"/>
    <s v="AO"/>
    <s v="NEW SALES"/>
    <m/>
    <s v="Completed (PS)"/>
    <s v="RBS-Regional 3"/>
    <d v="2026-09-01T11:00:53"/>
    <d v="2026-09-02T08:12:05"/>
    <n v="69379494"/>
    <m/>
    <n v="172408248244"/>
    <s v="SD NEGERI 1 PEJENG KANGIN"/>
    <s v="ODP-UBU-FU/96"/>
    <s v="WO063236789"/>
    <m/>
    <m/>
    <m/>
    <n v="115.302389173123"/>
    <n v="-8.4823694597113501"/>
    <s v="MD|MYDB-20260829267470|DN00001/MN00737|SD NEGERI 1 PEJENG KANGIN|085792297479"/>
    <s v="MYDIGIBIZPARTNER"/>
    <m/>
    <m/>
    <m/>
    <m/>
    <m/>
    <m/>
    <m/>
    <m/>
    <s v="Management Janji"/>
    <s v="2026-08-31 08:00:00 | Tanggal pemasangan : 31 AGUSTUS 2026  Jam pemasangan : pagi/siang  Info Tambahan : Hubungi pelanggan dulu sebelum ke lokasi  terima kasih"/>
    <s v="FCC"/>
    <d v="2026-01-09T11:10:11"/>
    <m/>
    <m/>
    <s v="PS"/>
    <s v="UBUD"/>
    <s v="NO ADDON"/>
    <n v="2026090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1 08:00:00 | Tanggal pemasangan : 31 AGUSTUS 2026  Jam pemasangan : pagi/siang  Info Tambahan : Hubungi pelanggan dulu sebelum ke lokasi  terima kasih"/>
    <n v="2026"/>
    <n v="9"/>
    <n v="2"/>
    <d v="2026-09-02T00:00:00"/>
    <n v="0.70833333333575865"/>
    <x v="1"/>
    <x v="33"/>
  </r>
  <r>
    <n v="1115"/>
    <n v="1002564914"/>
    <n v="3"/>
    <x v="2"/>
    <n v="5"/>
    <s v="MALANG"/>
    <s v="BATU"/>
    <s v="BTU"/>
    <s v="REG"/>
    <s v="AO"/>
    <s v="NEW SALES"/>
    <s v="1P INET"/>
    <s v="Completed (PS)"/>
    <s v="RBS-Regional 3"/>
    <d v="2026-09-01T11:02:57"/>
    <d v="2026-09-02T10:49:47"/>
    <n v="69381356"/>
    <m/>
    <n v="152707239342"/>
    <s v="TOKO BU NUR"/>
    <s v="ODP-BTU-FBT/35 FBT/D04/35.01"/>
    <s v="WO063236576"/>
    <m/>
    <m/>
    <m/>
    <n v="112.49473817646501"/>
    <n v="-7.86437651417857"/>
    <s v="MD|MYDB-20260831267673|SC20017/MC20200|TOKO BU NUR|08974622343"/>
    <s v="MYDIGIBIZPARTNER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11:10:11"/>
    <d v="2026-09-02T08:00:00"/>
    <m/>
    <s v="PS"/>
    <s v="BATU"/>
    <s v="NO ADDON"/>
    <n v="20260902"/>
    <s v="Completed"/>
    <s v="HSI Bisnis Promo HUT RI PSB 70% - 50 Mbps"/>
    <s v="INDIBIZ"/>
    <m/>
    <m/>
    <d v="2026-09-02T08:00:00"/>
    <s v="2026-09-02 08:00:00 | Tanggal pemasangan : 02/09/2026 Jam pemasangan : pagi/siang Info Tambahan : Hubungi pelanggan dulu sebelum ke lokasi, terima kasih"/>
    <n v="2026"/>
    <n v="9"/>
    <n v="2"/>
    <d v="2026-09-02T00:00:00"/>
    <n v="-0.33333333333575865"/>
    <x v="1"/>
    <x v="30"/>
  </r>
  <r>
    <n v="1116"/>
    <n v="1002564483"/>
    <n v="3"/>
    <x v="7"/>
    <n v="5"/>
    <s v="MATARAM"/>
    <s v="BIMA"/>
    <s v="BIM"/>
    <s v="REG"/>
    <s v="AO"/>
    <s v="NEW SALES"/>
    <m/>
    <s v="Completed (PS)"/>
    <s v="RBS-Regional 3"/>
    <d v="2026-09-01T09:45:43"/>
    <d v="2026-09-02T09:29:38"/>
    <n v="69378885"/>
    <m/>
    <n v="172616802036"/>
    <s v="Fatimah Seblak"/>
    <s v="ODP-BIM-FAD/101"/>
    <s v="WO063228463"/>
    <m/>
    <m/>
    <m/>
    <n v="118.7534485"/>
    <n v="-8.4804061999999991"/>
    <s v="|MC40168|MYIA-081795682751/POI/Hasnah/082340085504/alanakhlagulkarimah@gmail.com"/>
    <s v="Sales Profesional"/>
    <m/>
    <m/>
    <m/>
    <m/>
    <m/>
    <m/>
    <m/>
    <m/>
    <s v="Management Janji"/>
    <s v="2026-08-29 13:00:00 | Nama PIC : Ibu Hasna  No HP : 082340085504  No Alt : -  M Janji : 29 Agustus 2026  Jam Pasang : Pagi / Siang  Note : hubungi pelanggan jika ingin kelokasi  "/>
    <s v="FCC"/>
    <d v="2026-01-09T09:55:10"/>
    <m/>
    <m/>
    <s v="PS"/>
    <s v="X"/>
    <s v="NETMONK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Hasna  No HP : 082340085504  No Alt : -  M Janji : 29 Agustus 2026  Jam Pasang : Pagi / Siang  Note : hubungi pelanggan jika ingin kelokasi  "/>
    <n v="2026"/>
    <n v="9"/>
    <n v="2"/>
    <d v="2026-09-02T00:00:00"/>
    <n v="0.70833333333575865"/>
    <x v="1"/>
    <x v="24"/>
  </r>
  <r>
    <n v="1117"/>
    <n v="1002564922"/>
    <n v="3"/>
    <x v="4"/>
    <n v="5"/>
    <s v="DENPASAR"/>
    <s v="JIMBARAN"/>
    <s v="JBR"/>
    <s v="REG"/>
    <s v="AO"/>
    <s v="NEW SALES"/>
    <m/>
    <s v="Completed (PS)"/>
    <s v="RBS-Regional 3"/>
    <d v="2026-09-01T11:04:59"/>
    <d v="2026-09-01T11:57:51"/>
    <n v="69377687"/>
    <m/>
    <n v="172415798837"/>
    <s v="PT. Asia Hospitaliti Servis"/>
    <s v="ODP-JBR-FD/79"/>
    <s v="WO063237871"/>
    <m/>
    <m/>
    <m/>
    <n v="115.11239999999999"/>
    <n v="-8.8366000000000007"/>
    <s v="|MC20217|MYIA-016856128666/POI/Nur alifa Inayati/088987011100/ahs.alifa26@gmail.com"/>
    <s v="MYDIGIBIZPARTNER"/>
    <m/>
    <m/>
    <m/>
    <m/>
    <m/>
    <m/>
    <m/>
    <m/>
    <s v="Management Janji"/>
    <s v="2026-08-28 08:00:00 | Nama PIC : Alifa   No HP : 088987011100  Alt : 082245100249  Tgl Pemasangan : 28 Agustus 2026  Interval : PAGI SIANG  Note : Hubungi pelanggan terlebih dahulu"/>
    <s v="FCC"/>
    <d v="2026-01-09T11:10:11"/>
    <m/>
    <m/>
    <s v="PS"/>
    <s v="JIMBARAN NUSA DUA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8 08:00:00 | Nama PIC : Alifa   No HP : 088987011100  Alt : 082245100249  Tgl Pemasangan : 28 Agustus 2026  Interval : PAGI SIANG  Note : Hubungi pelanggan terlebih dahulu"/>
    <n v="2026"/>
    <n v="9"/>
    <n v="1"/>
    <d v="2026-09-01T00:00:00"/>
    <n v="-0.29166666666424135"/>
    <x v="1"/>
    <x v="26"/>
  </r>
  <r>
    <n v="1118"/>
    <n v="1002564872"/>
    <n v="3"/>
    <x v="7"/>
    <n v="5"/>
    <s v="MATARAM"/>
    <s v="SUMBAWA"/>
    <s v="SBW"/>
    <s v="REG"/>
    <s v="AO"/>
    <s v="NEW SALES"/>
    <s v="1P INET"/>
    <s v="Completed (PS)"/>
    <s v="RBS-Regional 3"/>
    <d v="2026-09-01T10:54:56"/>
    <d v="2026-09-03T11:37:24"/>
    <n v="69381348"/>
    <m/>
    <n v="172606792348"/>
    <s v="berlian cell"/>
    <s v="ODP-SBW-FBG/20"/>
    <s v="WO063235707"/>
    <m/>
    <m/>
    <m/>
    <n v="117.67344566999699"/>
    <n v="-8.6544796736751799"/>
    <s v="|MN01576|MYIA-060577861245/POI/riza agustina/085969068319/newriza56@gmail.com"/>
    <s v="MYIB_ASSISTANT"/>
    <m/>
    <m/>
    <m/>
    <m/>
    <m/>
    <m/>
    <m/>
    <m/>
    <s v="Management Janji"/>
    <s v="2026-09-02 13:00:00 | No HP : 085969068319 Alt :  M Janji : 2/09/2026 Jam Pasang : 08.00 - 13:00  NoteÃ‚Â :  hubungi terlebih dahulu sebelum kelokasi "/>
    <s v="FCC"/>
    <d v="2026-01-09T11:10:11"/>
    <d v="2026-09-02T13:00:00"/>
    <m/>
    <s v="PS"/>
    <s v="X"/>
    <s v="OCA"/>
    <n v="20260903"/>
    <s v="Completed"/>
    <s v="HSI Bisnis Bundling OCA Breach Checker Promo H2 2026 PSB 70% - 100 Mbps"/>
    <s v="INDIBIZ"/>
    <m/>
    <m/>
    <d v="2026-09-02T13:00:00"/>
    <s v="2026-09-02 13:00:00 | No HP : 085969068319 Alt :  M Janji : 2/09/2026 Jam Pasang : 08.00 - 13:00  NoteÃ‚Â :  hubungi terlebih dahulu sebelum kelokasi "/>
    <n v="2026"/>
    <n v="9"/>
    <n v="3"/>
    <d v="2026-09-03T00:00:00"/>
    <n v="0.45833333333575865"/>
    <x v="1"/>
    <x v="17"/>
  </r>
  <r>
    <n v="1119"/>
    <n v="1002564906"/>
    <n v="3"/>
    <x v="3"/>
    <n v="4"/>
    <s v="MAGELANG"/>
    <s v="TEMANGGUNG"/>
    <s v="TEM"/>
    <s v="REG"/>
    <s v="AO"/>
    <s v="NEW SALES"/>
    <s v="1P INET"/>
    <s v="Completed (PS)"/>
    <s v="RBS-Regional 3"/>
    <d v="2026-09-01T11:00:56"/>
    <d v="2026-09-02T16:22:24"/>
    <n v="69381352"/>
    <m/>
    <n v="146149124469"/>
    <s v="SMPN 2 TLOGOMULYO"/>
    <s v="ODP-TMG-FAX/031 FAX/D04/031.01"/>
    <s v="WO063236355"/>
    <m/>
    <m/>
    <m/>
    <n v="110.1240986"/>
    <n v="-7.3415486999999997"/>
    <s v="|MN02495|MYIA-096677933927/POI/AHMAD sHODIQ FUADI/081225450958/smpn2.tlogomulyo@gmail.com"/>
    <s v="MYIB_ASSISTANT"/>
    <m/>
    <m/>
    <m/>
    <m/>
    <m/>
    <m/>
    <m/>
    <m/>
    <s v="Management Janji"/>
    <s v="2026-09-02 08:00:00 | Nama PIC : Fuad No HP : 081225450958 Alt :  M Janji : 02/09/2026 Jam Pasang : 08.00  - 13:00  NoteÃ‚Â :  hubungi terlebih dahulu sebelum ke lokasi, terima kasih."/>
    <s v="FCC"/>
    <d v="2026-01-09T11:10:11"/>
    <d v="2026-09-02T08:00:00"/>
    <m/>
    <s v="PS"/>
    <s v="X"/>
    <s v="NO ADDON"/>
    <n v="20260902"/>
    <s v="Completed"/>
    <s v="HSI Bisnis Promo HUT RI PSB 70% - 150 Mbps"/>
    <s v="INDIBIZ"/>
    <m/>
    <m/>
    <d v="2026-09-02T08:00:00"/>
    <s v="2026-09-02 08:00:00 | Nama PIC : Fuad No HP : 081225450958 Alt :  M Janji : 02/09/2026 Jam Pasang : 08.00  - 13:00  NoteÃ‚Â :  hubungi terlebih dahulu sebelum ke lokasi, terima kasih."/>
    <n v="2026"/>
    <n v="9"/>
    <n v="2"/>
    <d v="2026-09-02T00:00:00"/>
    <n v="-0.33333333333575865"/>
    <x v="1"/>
    <x v="0"/>
  </r>
  <r>
    <n v="1120"/>
    <n v="1002564895"/>
    <n v="3"/>
    <x v="7"/>
    <n v="5"/>
    <s v="MATARAM"/>
    <s v="LOMBOK BARAT TENGAH"/>
    <s v="GER"/>
    <s v="REG"/>
    <s v="AO"/>
    <s v="NEW SALES"/>
    <s v="1P INET"/>
    <s v="Completed (PS)"/>
    <s v="RBS-Regional 3"/>
    <d v="2026-09-01T10:59:56"/>
    <d v="2026-09-04T18:46:26"/>
    <n v="69381343"/>
    <m/>
    <n v="172602202850"/>
    <s v="SAUFI CELL"/>
    <s v="ODP-GER-FAN/01 FAN/D01/01.01"/>
    <s v="WO063236210"/>
    <m/>
    <m/>
    <m/>
    <n v="115.88324419999999"/>
    <n v="-8.7682804999999995"/>
    <s v="|MC40311|MYIA-055266427075/POI/Saufi Lahili/081775284526/saufimolah@gmail.com"/>
    <s v="MYIB_ASSISTANT"/>
    <m/>
    <m/>
    <m/>
    <m/>
    <m/>
    <m/>
    <m/>
    <m/>
    <s v="Management Janji"/>
    <s v="2026-09-05 15:00:00 | Nama PIC : bapaki SAUFI  No HP : 081775284526 Alt :  M Janji : (sabtu/5/SEPTEMBER/2026) jam Pasang : 09:00 Note : hubungi pelanggan jika ingin kelokasi"/>
    <s v="FCC"/>
    <d v="2026-01-09T11:10:11"/>
    <d v="2026-09-05T15:00:00"/>
    <m/>
    <s v="PS"/>
    <s v="LOMBOK TENGAH"/>
    <s v="NO ADDON"/>
    <n v="20260904"/>
    <s v="Completed"/>
    <s v="HSI Bisnis Promo HUT RI PSB 70% - 100 Mbps"/>
    <s v="INDIBIZ"/>
    <m/>
    <m/>
    <d v="2026-09-05T15:00:00"/>
    <s v="2026-09-05 15:00:00 | Nama PIC : bapaki SAUFI  No HP : 081775284526 Alt :  M Janji : (sabtu/5/SEPTEMBER/2026) jam Pasang : 09:00 Note : hubungi pelanggan jika ingin kelokasi"/>
    <n v="2026"/>
    <n v="9"/>
    <n v="4"/>
    <d v="2026-09-04T00:00:00"/>
    <n v="-1.625"/>
    <x v="1"/>
    <x v="20"/>
  </r>
  <r>
    <n v="1121"/>
    <n v="1002564932"/>
    <n v="3"/>
    <x v="3"/>
    <n v="4"/>
    <s v="PURWOKERTO"/>
    <s v="CILACAP"/>
    <s v="CLC"/>
    <s v="REG"/>
    <s v="AO"/>
    <s v="NEW SALES"/>
    <s v="1P INET"/>
    <s v="Completed (PS)"/>
    <s v="RBS-Regional 3"/>
    <d v="2026-09-01T11:06:57"/>
    <d v="2026-09-02T17:14:21"/>
    <n v="69381362"/>
    <m/>
    <n v="143361127092"/>
    <s v="MTs TTQ Cilacap"/>
    <s v="ODP-CLC-FK/002 FK/D01/002.01"/>
    <s v="WO063236997"/>
    <m/>
    <m/>
    <m/>
    <n v="109.0122937"/>
    <n v="-7.7399620000000002"/>
    <s v="|MN02740|MYIA-032612549435/POI/Trisno/085701414564/trisno80.clp@gmail.com"/>
    <s v="MYIB_ASSISTANT"/>
    <m/>
    <m/>
    <m/>
    <m/>
    <m/>
    <m/>
    <m/>
    <m/>
    <s v="Management Janji"/>
    <s v="2026-09-07 08:00:00 | No HP : 085701414564 Alt :  M Janji : 2/09/2026 Jam Pasang : 08.00 - 13:00  NoteÃ‚Â :  hubungi terlebih dahulu sebelum kelokasi "/>
    <s v="FCC"/>
    <d v="2026-01-09T11:10:11"/>
    <d v="2026-09-07T08:00:00"/>
    <m/>
    <s v="PS"/>
    <s v="X"/>
    <s v="NO ADDON"/>
    <n v="20260902"/>
    <s v="Completed"/>
    <s v="HSI Bisnis Promo HUT RI PSB 70% - 100 Mbps Dual Band"/>
    <s v="INDIBIZ"/>
    <m/>
    <m/>
    <d v="2026-09-07T08:00:00"/>
    <s v="2026-09-07 08:00:00 | No HP : 085701414564 Alt :  M Janji : 2/09/2026 Jam Pasang : 08.00 - 13:00  NoteÃ‚Â :  hubungi terlebih dahulu sebelum kelokasi "/>
    <n v="2026"/>
    <n v="9"/>
    <n v="2"/>
    <d v="2026-09-02T00:00:00"/>
    <n v="-5.3333333333357587"/>
    <x v="1"/>
    <x v="0"/>
  </r>
  <r>
    <n v="1122"/>
    <n v="1002564905"/>
    <n v="3"/>
    <x v="6"/>
    <n v="5"/>
    <s v="SBY UTARA"/>
    <s v="KENJERAN"/>
    <s v="KBL"/>
    <s v="REG"/>
    <s v="AO"/>
    <s v="NEW SALES"/>
    <m/>
    <s v="Completed (PS)"/>
    <s v="RBS-Regional 3"/>
    <d v="2026-09-01T11:01:30"/>
    <d v="2026-09-01T15:08:21"/>
    <n v="69370432"/>
    <m/>
    <n v="152401227586"/>
    <s v="PT. GRIYA PANCA SINERGI"/>
    <s v="ODP-KBL-FWD/05"/>
    <s v="WO063237072"/>
    <m/>
    <m/>
    <m/>
    <n v="112.73806873573299"/>
    <n v="-7.2091245735555303"/>
    <s v="AMRBS;404915;AMEX;MOH REZI FILLIANDY;RBS-3;SURAMADU;PSB;PT. GRIYA PANCA SINERGI;RIKO;081218906613;sofialahmadi@gmail.com;HSI Bisnis (1:1) 100 Mbps (Rp 669.000) PSB Rp 150.000;"/>
    <s v="Amex"/>
    <m/>
    <m/>
    <m/>
    <m/>
    <m/>
    <m/>
    <m/>
    <m/>
    <s v="Management Janji"/>
    <s v="2026-08-24 11:00:00|Tanggal pemasangan : 21 agust 2026  Jam pemasangan : 08.00 - 13.00  Info Tambahan : Hubungi pelanggan dulu sebelum ke lokasi|40951377|MYDITA"/>
    <s v="FCC"/>
    <d v="2026-01-09T11:10:11"/>
    <m/>
    <m/>
    <s v="PS"/>
    <s v="KEBALEN"/>
    <s v="NO ADDON"/>
    <n v="20260901"/>
    <s v="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9-01T07:00:00"/>
    <s v="2026-08-24 11:00:00|Tanggal pemasangan : 21 agust 2026  Jam pemasangan : 08.00 - 13.00  Info Tambahan : Hubungi pelanggan dulu sebelum ke lokasi|40951377|MYDITA"/>
    <n v="2026"/>
    <n v="9"/>
    <n v="1"/>
    <d v="2026-09-01T00:00:00"/>
    <n v="-0.29166666666424135"/>
    <x v="1"/>
    <x v="22"/>
  </r>
  <r>
    <n v="1123"/>
    <n v="1002564503"/>
    <n v="3"/>
    <x v="0"/>
    <n v="4"/>
    <s v="KUDUS"/>
    <s v="JEPARA"/>
    <s v="JPR"/>
    <s v="REG"/>
    <s v="AO"/>
    <s v="NEW SALES"/>
    <m/>
    <s v="Completed (PS)"/>
    <s v="RBS-Regional 3"/>
    <d v="2026-09-01T09:45:56"/>
    <d v="2026-09-01T13:54:47"/>
    <n v="69377664"/>
    <n v="2916942037"/>
    <n v="142539117952"/>
    <s v="PT. Candrabuana Suryasemesta"/>
    <s v="ODP-JPR-FN/045"/>
    <s v="WO063228474"/>
    <m/>
    <m/>
    <m/>
    <n v="110.70882"/>
    <n v="-6.6393199999999997"/>
    <s v="AMRBS;405075;REG3;KATATA VEKANIDYA;082225049060;CP.Nala Wijaya;088216270105;PAKET 2S INET VOICE 50 MBPS (479.000);PT. Candrabuana Suryasemesta"/>
    <s v="Account Manager"/>
    <m/>
    <m/>
    <m/>
    <m/>
    <m/>
    <m/>
    <m/>
    <m/>
    <s v="Management Janji"/>
    <s v="2026-08-29 13:00:00|Nama PIC : Nala   No HP : 088216270105  Alt :   M Janji : 29/08/2026  Jam Pasang : 08.00 - 13:00   NoteÃ‚Â :  hubungi terlebih dahulu sebelum kelokasi|40981184|MYDITA"/>
    <s v="FCC"/>
    <d v="2026-01-09T09:55:10"/>
    <m/>
    <m/>
    <s v="PS"/>
    <s v="X"/>
    <s v="NO ADDON"/>
    <n v="2026090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1T07:00:00"/>
    <s v="2026-08-29 13:00:00|Nama PIC : Nala   No HP : 088216270105  Alt :   M Janji : 29/08/2026  Jam Pasang : 08.00 - 13:00   NoteÃ‚Â :  hubungi terlebih dahulu sebelum kelokasi|40981184|MYDITA"/>
    <n v="2026"/>
    <n v="9"/>
    <n v="1"/>
    <d v="2026-09-01T00:00:00"/>
    <n v="-0.29166666666424135"/>
    <x v="1"/>
    <x v="0"/>
  </r>
  <r>
    <n v="1124"/>
    <n v="1002565698"/>
    <n v="3"/>
    <x v="7"/>
    <n v="5"/>
    <s v="MATARAM"/>
    <s v="INNER - NUSA TENGGARA"/>
    <s v="MTR"/>
    <s v="REG"/>
    <s v="AO"/>
    <s v="NEW SALES"/>
    <m/>
    <s v="Completed (PS)"/>
    <s v="RBS-Regional 3"/>
    <d v="2026-09-01T14:34:46"/>
    <d v="2026-09-01T16:22:13"/>
    <n v="69376585"/>
    <m/>
    <n v="172601797534"/>
    <s v="BPR WIRANADI"/>
    <s v="ODP-MTR-FAU/76"/>
    <s v="WO063267100"/>
    <m/>
    <m/>
    <m/>
    <n v="116.11380029999999"/>
    <n v="-8.6038099999999993"/>
    <s v="RBS HSI |DINDA PUSPITASARI | 40951593 | TREG 3 | BPR WIRANADI | BP BAYU | 085333132321| HSI BISNIS BUNDLING NETMONK - 50 MBPS"/>
    <s v="Account Manager"/>
    <m/>
    <m/>
    <m/>
    <m/>
    <m/>
    <m/>
    <m/>
    <m/>
    <s v="Management Janji"/>
    <s v="2026-08-31 08:00:00|Nama PIC : bapak bayu  No HP : 085333132321  No Alternatif :  M Janji : 31/08/2026  Jam Pasang : Pagi  NoteÃ‚Â :  Hubungi terlebih dahulu sebelum ke lokasi  |40961370|MYDITA"/>
    <s v="FCC"/>
    <d v="2026-01-09T14:39:57"/>
    <m/>
    <m/>
    <s v="PS"/>
    <s v="X"/>
    <s v="NETMONK"/>
    <n v="202609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1 08:00:00|Nama PIC : bapak bayu  No HP : 085333132321  No Alternatif :  M Janji : 31/08/2026  Jam Pasang : Pagi  NoteÃ‚Â :  Hubungi terlebih dahulu sebelum ke lokasi  |40961370|MYDITA"/>
    <n v="2026"/>
    <n v="9"/>
    <n v="1"/>
    <d v="2026-09-01T00:00:00"/>
    <n v="-0.29166666666424135"/>
    <x v="1"/>
    <x v="15"/>
  </r>
  <r>
    <n v="1125"/>
    <n v="1002564495"/>
    <n v="3"/>
    <x v="6"/>
    <n v="5"/>
    <s v="SBY UTARA"/>
    <s v="MANYAR"/>
    <s v="MGO"/>
    <s v="REG"/>
    <s v="AO"/>
    <s v="NEW SALES"/>
    <m/>
    <s v="Completed (PS)"/>
    <s v="RBS-Regional 3"/>
    <d v="2026-09-01T09:44:46"/>
    <d v="2026-09-01T11:21:49"/>
    <n v="69359764"/>
    <m/>
    <n v="152413167896"/>
    <s v="LEMBAGA PENDIDIKAN BAHASA CHINA"/>
    <s v="ODP-MGO-FAL/08"/>
    <s v="WO063228205"/>
    <m/>
    <m/>
    <m/>
    <n v="112.751255"/>
    <n v="-7.2597950000000004"/>
    <s v="MD|MYDB-20260805264495|DN00001/MN00443|LEMBAGA PENDIDIKAN BAHASA CHINA|085113162223"/>
    <s v="MYDIGIBIZPARTNER"/>
    <m/>
    <m/>
    <m/>
    <m/>
    <m/>
    <m/>
    <m/>
    <m/>
    <s v="Management Janji"/>
    <s v="2026-08-07 08:00:00 | Nama : BP RISKY SETIAWAN   No Hp : 085113162223  No Alt : 081259199599  Tgl Pemasangan : 07 Agustus 2026  Interval : PAGI   Note : Hubungi pelanggan terlebih dahulu"/>
    <s v="FCC"/>
    <d v="2026-01-09T09:55:10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07 08:00:00 | Nama : BP RISKY SETIAWAN   No Hp : 085113162223  No Alt : 081259199599  Tgl Pemasangan : 07 Agustus 2026  Interval : PAGI   Note : Hubungi pelanggan terlebih dahulu"/>
    <n v="2026"/>
    <n v="9"/>
    <n v="1"/>
    <d v="2026-09-01T00:00:00"/>
    <n v="-0.29166666666424135"/>
    <x v="1"/>
    <x v="8"/>
  </r>
  <r>
    <n v="1126"/>
    <n v="1002566276"/>
    <n v="3"/>
    <x v="3"/>
    <n v="4"/>
    <s v="MAGELANG"/>
    <s v="MAGELANG"/>
    <s v="MGE"/>
    <s v="REG"/>
    <s v="AO"/>
    <s v="NEW SALES"/>
    <s v="1P INET"/>
    <s v="Completed (PS)"/>
    <s v="RBS-Regional 3"/>
    <d v="2026-09-01T16:38:57"/>
    <d v="2026-09-02T14:21:36"/>
    <n v="69381721"/>
    <m/>
    <n v="146137147391"/>
    <s v="KANTOR KEPALA DESA DASEH"/>
    <s v="ODP-MGE-FBL/010 FBL/D02/010.01"/>
    <s v="WO063287845"/>
    <m/>
    <m/>
    <m/>
    <n v="110.31212480000001"/>
    <n v="-7.4485051000000002"/>
    <s v="|MN02816|MYIA-080589812995/POI/aziz muslim/08562130846/azizmuslimjr78@gmail.com"/>
    <s v="MYIB_ASSISTANT"/>
    <m/>
    <m/>
    <m/>
    <m/>
    <m/>
    <m/>
    <m/>
    <m/>
    <s v="Management Janji"/>
    <s v="2026-09-02 13:00:00 | Nama PIC : bapa muslim No HP : 08562130846 No Alternatif : M Janji : 02/09/2026 Jam Pasang : Pagi NoteÃ‚Â :  Hubungi terlebih dahulu sebelum ke lokasi "/>
    <s v="FCC"/>
    <d v="2026-01-09T16:40:02"/>
    <d v="2026-09-02T13:00:00"/>
    <m/>
    <s v="PS"/>
    <s v="X"/>
    <s v="NO ADDON"/>
    <n v="20260902"/>
    <s v="Completed"/>
    <s v="HSI Bisnis Basic Promo HUT RI PSB 70% - 50 Mbps"/>
    <s v="INDIBIZ"/>
    <m/>
    <m/>
    <d v="2026-09-02T13:00:00"/>
    <s v="2026-09-02 13:00:00 | Nama PIC : bapa muslim No HP : 08562130846 No Alternatif : M Janji : 02/09/2026 Jam Pasang : Pagi NoteÃ‚Â :  Hubungi terlebih dahulu sebelum ke lokasi "/>
    <n v="2026"/>
    <n v="9"/>
    <n v="2"/>
    <d v="2026-09-02T00:00:00"/>
    <n v="-0.54166666666424135"/>
    <x v="1"/>
    <x v="0"/>
  </r>
  <r>
    <n v="1127"/>
    <n v="1002565406"/>
    <n v="3"/>
    <x v="2"/>
    <n v="5"/>
    <s v="MALANG"/>
    <s v="BATU"/>
    <s v="BTU"/>
    <s v="REG"/>
    <s v="AO"/>
    <s v="NEW SALES"/>
    <s v="1P INET"/>
    <s v="Completed (PS)"/>
    <s v="RBS-Regional 3"/>
    <d v="2026-09-01T13:24:57"/>
    <d v="2026-09-02T14:31:03"/>
    <n v="69381495"/>
    <m/>
    <n v="152707239344"/>
    <s v="double s kos"/>
    <s v="ODP-BTU-FB/38 BTU/D04/01.38"/>
    <s v="WO063256456"/>
    <m/>
    <m/>
    <m/>
    <n v="112.54147330000001"/>
    <n v="-7.8921427"/>
    <s v="|MN02812|MYIA-052989664842/POI/septian nurmansyah/081943413546/septyann69@gmail.com"/>
    <s v="MYIB_ASSISTANT"/>
    <m/>
    <m/>
    <m/>
    <m/>
    <m/>
    <m/>
    <m/>
    <m/>
    <s v="Management Janji"/>
    <s v="2026-09-02 13:00:00 | Tanggal pemasangan: 02/09/2026 Jam pemasangan : pagi / siang Info Tambahan : Hubungi pelanggan dulu sebelum ke lokasi terima kasih. "/>
    <s v="FCC"/>
    <d v="2026-01-09T13:39:56"/>
    <d v="2026-09-02T13:00:00"/>
    <m/>
    <s v="PS"/>
    <s v="BATU"/>
    <s v="NO ADDON"/>
    <n v="20260902"/>
    <s v="Completed"/>
    <s v="HSI Bisnis Promo HUT RI PSB 70% - 75 Mbps"/>
    <s v="INDIBIZ"/>
    <m/>
    <m/>
    <d v="2026-09-02T13:00:00"/>
    <s v="2026-09-02 13:00:00 | Tanggal pemasangan: 02/09/2026 Jam pemasangan : pagi / siang Info Tambahan : Hubungi pelanggan dulu sebelum ke lokasi terima kasih. "/>
    <n v="2026"/>
    <n v="9"/>
    <n v="2"/>
    <d v="2026-09-02T00:00:00"/>
    <n v="-0.54166666666424135"/>
    <x v="1"/>
    <x v="30"/>
  </r>
  <r>
    <n v="1128"/>
    <n v="1002565062"/>
    <n v="3"/>
    <x v="7"/>
    <n v="5"/>
    <s v="MATARAM"/>
    <s v="LOMBOK TIMUR UTARA"/>
    <s v="SGG"/>
    <s v="REG"/>
    <s v="AO"/>
    <s v="NEW SALES"/>
    <s v="1P INET"/>
    <s v="Completed (PS)"/>
    <s v="RBS-Regional 3"/>
    <d v="2026-09-01T11:29:56"/>
    <d v="2026-09-02T13:41:16"/>
    <n v="69381411"/>
    <m/>
    <n v="172604214268"/>
    <s v="Toko Masyur"/>
    <s v="ODP-SGG-FAL/33"/>
    <s v="WO063240479"/>
    <m/>
    <m/>
    <m/>
    <n v="116.0894498"/>
    <n v="-8.4311583999999993"/>
    <s v="MD|MYDB-20260901267713|SC00001/MC00046|Toko Masyur|0817368970"/>
    <s v="MYDIGIBIZPARTNER"/>
    <m/>
    <m/>
    <m/>
    <m/>
    <m/>
    <m/>
    <m/>
    <m/>
    <s v="Management Janji"/>
    <s v="2026-09-03 13:00:00 | Nama Pic : Masyur No Hp Pic : 0817368970 No alt : - Jam Pemasangan : pagi  Tanggal Pemasangan : 2 September 2026"/>
    <s v="FCC"/>
    <d v="2026-01-09T11:39:59"/>
    <d v="2026-09-03T13:00:00"/>
    <m/>
    <s v="PS"/>
    <s v="LOMBOK UTARA"/>
    <s v="NO ADDON"/>
    <n v="20260902"/>
    <s v="Completed"/>
    <s v="HSI Bisnis PSB 70% - 150 Mbps"/>
    <s v="INDIBIZ"/>
    <m/>
    <m/>
    <d v="2026-09-03T13:00:00"/>
    <s v="2026-09-03 13:00:00 | Nama Pic : Masyur No Hp Pic : 0817368970 No alt : - Jam Pemasangan : pagi  Tanggal Pemasangan : 2 September 2026"/>
    <n v="2026"/>
    <n v="9"/>
    <n v="2"/>
    <d v="2026-09-02T00:00:00"/>
    <n v="-1.5416666666642413"/>
    <x v="1"/>
    <x v="20"/>
  </r>
  <r>
    <n v="1129"/>
    <n v="1002566521"/>
    <n v="3"/>
    <x v="0"/>
    <n v="4"/>
    <s v="KUDUS"/>
    <s v="JEPARA"/>
    <s v="PEC"/>
    <s v="REG"/>
    <s v="AO"/>
    <s v="NEW SALES"/>
    <s v="1P INET"/>
    <s v="Completed (PS)"/>
    <s v="RBS-Regional 3"/>
    <d v="2026-09-01T19:47:57"/>
    <d v="2026-09-02T13:33:35"/>
    <n v="69381888"/>
    <m/>
    <n v="146593115587"/>
    <s v="SMP Islam Manbaul Ulum"/>
    <s v="ODP-PEC-FJ/100"/>
    <s v="WO063304158"/>
    <m/>
    <m/>
    <m/>
    <n v="110.768336469944"/>
    <n v="-6.72109014731969"/>
    <s v="MD|MYDB-20260901267798|EC60002/MC60029|SMP Islam Manbaul Ulum|082326243372"/>
    <s v="MYDIGIBIZPARTNER"/>
    <m/>
    <m/>
    <m/>
    <m/>
    <m/>
    <m/>
    <m/>
    <m/>
    <s v="Management Janji"/>
    <s v="2026-09-03 08:00:00 | Nama Pic : ahmad No Hp Pic : 082326243372 No alt : - Jam Pemasangan : pagi  Tanggal Pemasangan : 2 September 2026"/>
    <s v="FCC"/>
    <d v="2026-01-09T19:54:57"/>
    <d v="2026-09-03T08:00:00"/>
    <m/>
    <s v="PS"/>
    <s v="PECANGAAN"/>
    <s v="NO ADDON"/>
    <n v="20260902"/>
    <s v="Completed"/>
    <s v="HSI Bisnis Promo HUT RI PSB 70% - 300 Mbps"/>
    <s v="INDIBIZ"/>
    <m/>
    <m/>
    <d v="2026-09-03T08:00:00"/>
    <s v="2026-09-03 08:00:00 | Nama Pic : ahmad No Hp Pic : 082326243372 No alt : - Jam Pemasangan : pagi  Tanggal Pemasangan : 2 September 2026"/>
    <n v="2026"/>
    <n v="9"/>
    <n v="2"/>
    <d v="2026-09-02T00:00:00"/>
    <n v="-1.3333333333357587"/>
    <x v="1"/>
    <x v="0"/>
  </r>
  <r>
    <n v="1130"/>
    <n v="1002566093"/>
    <n v="3"/>
    <x v="6"/>
    <n v="5"/>
    <s v="SBY UTARA"/>
    <s v="MANYAR"/>
    <s v="MGO"/>
    <s v="REG"/>
    <s v="AO"/>
    <s v="NEW SALES"/>
    <s v="1P INET"/>
    <s v="Completed (PS)"/>
    <s v="RBS-Regional 3"/>
    <d v="2026-09-01T15:51:57"/>
    <d v="2026-09-02T12:37:21"/>
    <n v="69381678"/>
    <m/>
    <n v="152413167908"/>
    <s v="CV. Melimpah Anugerah Sentosa Abadi"/>
    <s v="ODP-DMO-FQA/45 FQA/D04/45.01"/>
    <s v="WO063281348"/>
    <m/>
    <m/>
    <m/>
    <n v="112.737238658344"/>
    <n v="-7.2498527509245596"/>
    <s v="MD|MYDB-20260901267726|DN00001/MN00086|CV. Melimpah Anugerah Sentosa Abadi|081294130554"/>
    <s v="MYDIGIBIZPARTNER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5:55:01"/>
    <d v="2026-09-02T15:00:00"/>
    <m/>
    <s v="PS"/>
    <s v="MERGOYOSO"/>
    <s v="NO ADDON"/>
    <n v="20260902"/>
    <s v="Completed"/>
    <s v="HSI Bisnis Promo HUT RI PSB 70% - 5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  <x v="8"/>
  </r>
  <r>
    <n v="1131"/>
    <n v="1002564164"/>
    <n v="3"/>
    <x v="6"/>
    <n v="5"/>
    <s v="SBY UTARA"/>
    <s v="MANYAR"/>
    <s v="MGO"/>
    <s v="REG"/>
    <s v="AO"/>
    <s v="NEW SALES"/>
    <m/>
    <s v="Completed (PS)"/>
    <s v="RBS-Regional 3"/>
    <d v="2026-09-01T08:46:02"/>
    <d v="2026-09-01T10:55:24"/>
    <n v="69379119"/>
    <m/>
    <n v="152413167888"/>
    <s v="SDN KEDUNGDORO V"/>
    <s v="ODP-DMO-FDE/31"/>
    <s v="WO063221985"/>
    <m/>
    <m/>
    <m/>
    <n v="112.7345"/>
    <n v="-7.2671000000000001"/>
    <s v="|MN02749|MYIA-093962166839/POI/Dini Dwi Agustina/089695617281/sdn.kedungdoro5@gmail.com"/>
    <s v="Sales Force DBS"/>
    <m/>
    <m/>
    <m/>
    <m/>
    <m/>
    <m/>
    <m/>
    <m/>
    <s v="Management Janji"/>
    <s v="2026-08-29 15:00:00 | M Janji : (29/08/2026)  jam Pasang : 09:00  Note : hubungi pelanggan jika ingin kelokasi  "/>
    <s v="FCC"/>
    <d v="2026-01-09T08:55:06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5:00:00 | M Janji : (29/08/2026)  jam Pasang : 09:00  Note : hubungi pelanggan jika ingin kelokasi  "/>
    <n v="2026"/>
    <n v="9"/>
    <n v="1"/>
    <d v="2026-09-01T00:00:00"/>
    <n v="-0.29166666666424135"/>
    <x v="1"/>
    <x v="8"/>
  </r>
  <r>
    <n v="1132"/>
    <n v="1002564167"/>
    <n v="3"/>
    <x v="7"/>
    <n v="5"/>
    <s v="MATARAM"/>
    <s v="INNER - NUSA TENGGARA"/>
    <s v="MTR"/>
    <s v="REG"/>
    <s v="AO"/>
    <s v="NEW SALES"/>
    <m/>
    <s v="Completed (PS)"/>
    <s v="RBS-Regional 3"/>
    <d v="2026-09-01T08:46:28"/>
    <d v="2026-09-02T09:45:53"/>
    <n v="69378690"/>
    <m/>
    <n v="172601797511"/>
    <s v="The Studio Lombok"/>
    <s v="ODP-MTR-FDH/27"/>
    <s v="WO063221986"/>
    <m/>
    <m/>
    <m/>
    <n v="116.0652328"/>
    <n v="-8.5082637000000005"/>
    <s v="|MC40311|MYIA-023603842637/POI/Sopantini/08123758840/laras.lombok@gmail.com"/>
    <s v="Sales Profesional"/>
    <m/>
    <m/>
    <m/>
    <m/>
    <m/>
    <m/>
    <m/>
    <m/>
    <s v="Management Janji"/>
    <s v="2026-08-29 13:00:00 | Nama PIC : ibu sopantini  No HP :  08123758840  Alt :   M Janji : (SABTU/29/AGUSTUS/2026)  jam Pasang : 09:00  Note : hubungi pelanggan jika ingin kelokasi"/>
    <s v="FCC"/>
    <d v="2026-01-09T08:55:0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sopantini  No HP :  08123758840  Alt :   M Janji : (SABTU/29/AGUSTUS/2026)  jam Pasang : 09:00  Note : hubungi pelanggan jika ingin kelokasi"/>
    <n v="2026"/>
    <n v="9"/>
    <n v="2"/>
    <d v="2026-09-02T00:00:00"/>
    <n v="0.70833333333575865"/>
    <x v="1"/>
    <x v="15"/>
  </r>
  <r>
    <n v="1133"/>
    <n v="1002565076"/>
    <n v="3"/>
    <x v="0"/>
    <n v="4"/>
    <s v="SOLO"/>
    <s v="INNER - SOLO JATENG TIMUR"/>
    <s v="MSO"/>
    <s v="REG"/>
    <s v="AO"/>
    <s v="NEW SALES"/>
    <m/>
    <s v="Completed (PS)"/>
    <s v="RBS-Regional 3"/>
    <d v="2026-09-01T11:36:12"/>
    <d v="2026-09-01T12:32:40"/>
    <n v="69365080"/>
    <m/>
    <n v="142566103555"/>
    <s v="NEKA NUSUKAN SOLO"/>
    <s v="ODP-MSO-FB/039"/>
    <s v="WO063242058"/>
    <m/>
    <m/>
    <m/>
    <n v="110.82982891"/>
    <n v="-7.5508999330000002"/>
    <s v="|MN02054|MYIA-085917769935/POI/Ayu putri angreani kusanto/08990794495/anext213@gmail.com"/>
    <s v="Amex"/>
    <m/>
    <m/>
    <m/>
    <m/>
    <m/>
    <m/>
    <m/>
    <m/>
    <s v="Management Janji"/>
    <s v="2026-08-14 15:00:00 | Nama Pic : IBU AYU  No Hp Pic : 08990794495  Jam Pemasangan : 08:00 - 12.00  Tanggal Pemasangan : JUMAT 14 AGUSTUS 2026  Info Tambahan : Hubungi pelanggan sebelum datang ke lokasi"/>
    <s v="FCC"/>
    <d v="2026-01-09T11:39:59"/>
    <m/>
    <m/>
    <s v="PS"/>
    <s v="SOLO PALUR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14 15:00:00 | Nama Pic : IBU AYU  No Hp Pic : 08990794495  Jam Pemasangan : 08:00 - 12.00  Tanggal Pemasangan : JUMAT 14 AGUSTUS 2026  Info Tambahan : Hubungi pelanggan sebelum datang ke lokasi"/>
    <n v="2026"/>
    <n v="9"/>
    <n v="1"/>
    <d v="2026-09-01T00:00:00"/>
    <n v="-0.29166666666424135"/>
    <x v="1"/>
    <x v="0"/>
  </r>
  <r>
    <n v="1134"/>
    <n v="1002565865"/>
    <n v="3"/>
    <x v="2"/>
    <n v="5"/>
    <s v="KEDIRI"/>
    <s v="KEDIRI"/>
    <s v="PPR"/>
    <s v="REG"/>
    <s v="AO"/>
    <s v="NEW SALES"/>
    <s v="1P INET"/>
    <s v="Completed (PS)"/>
    <s v="RBS-Regional 3"/>
    <d v="2026-09-01T15:11:58"/>
    <d v="2026-09-02T11:34:11"/>
    <n v="69381655"/>
    <m/>
    <n v="152652205004"/>
    <s v="KOPDES KEPUH"/>
    <s v="ODP-PPR-FB/43 FB/D04/43.01"/>
    <s v="WO063272406"/>
    <m/>
    <m/>
    <m/>
    <n v="112.105591"/>
    <n v="-7.6803629999999998"/>
    <s v="|MN01011|MYIA-064457768300/POI/BELLA LARASATI/085337728462/belalaras90@gmail.com"/>
    <s v="MYIB_ASSISTANT"/>
    <m/>
    <m/>
    <m/>
    <m/>
    <m/>
    <m/>
    <m/>
    <m/>
    <s v="Management Janji"/>
    <s v="2026-09-02 13:00:00 | Nama PIC : ibu bella No HP : 085337728462 Alt :  M Janji : (RABU/2/SEPTEMBER/2026) jam Pasang : 09:00 Note : hubungi pelanggan jika ingin kelokasi"/>
    <s v="FCC"/>
    <d v="2026-01-09T15:25:00"/>
    <d v="2026-09-02T13:00:00"/>
    <m/>
    <s v="PS"/>
    <s v="PARE"/>
    <s v="NO ADDON"/>
    <n v="20260902"/>
    <s v="Completed"/>
    <s v="HSI Bisnis Promo HUT RI PSB 70% - 200 Mbps"/>
    <s v="INDIBIZ"/>
    <m/>
    <m/>
    <d v="2026-09-02T13:00:00"/>
    <s v="2026-09-02 13:00:00 | Nama PIC : ibu bella No HP : 085337728462 Alt :  M Janji : (RABU/2/SEPTEMBER/2026) jam Pasang : 09:00 Note : hubungi pelanggan jika ingin kelokasi"/>
    <n v="2026"/>
    <n v="9"/>
    <n v="2"/>
    <d v="2026-09-02T00:00:00"/>
    <n v="-0.54166666666424135"/>
    <x v="1"/>
    <x v="12"/>
  </r>
  <r>
    <n v="1135"/>
    <n v="1002565915"/>
    <n v="3"/>
    <x v="7"/>
    <n v="5"/>
    <s v="KUPANG"/>
    <s v="KUPANG"/>
    <s v="KPN"/>
    <s v="REG"/>
    <s v="AO"/>
    <s v="NEW SALES"/>
    <s v="1P INET"/>
    <s v="Completed (PS)"/>
    <s v="RBS-Regional 3"/>
    <d v="2026-09-01T15:21:57"/>
    <d v="2026-09-04T17:21:27"/>
    <n v="69381663"/>
    <m/>
    <n v="172502311690"/>
    <s v="SD Negeri Bertingkat Naikoten"/>
    <s v="ODP-KPN-FM/20 FM/D01/20.01"/>
    <s v="WO063276472"/>
    <m/>
    <m/>
    <m/>
    <n v="123.60230300000001"/>
    <n v="-10.182314999999999"/>
    <s v="|MC40288|MYIA-079930681552/POI/Martinha Amaral /081246781152/martinhaamaral52@admin.sd.belajar.id"/>
    <s v="MYIB_ASSISTANT"/>
    <m/>
    <m/>
    <m/>
    <m/>
    <m/>
    <m/>
    <m/>
    <m/>
    <s v="Management Janji"/>
    <s v="2026-09-02 13:00:00 | Nama PIC : Martinha Amaral  No HP : 081246781152 Alt :  M Janji : 02/09/2026 Jam Pasang : 08.00  - 13:00  NoteÃ‚Â :  hubungi terlebih dahulu sebelum ke lokasi, terima kasih."/>
    <s v="FCC"/>
    <d v="2026-01-09T15:25:00"/>
    <d v="2026-09-02T13:00:00"/>
    <m/>
    <s v="PS"/>
    <s v="KUPANG"/>
    <s v="NO ADDON"/>
    <n v="20260904"/>
    <s v="Completed"/>
    <s v="HSI Bisnis Promo HUT RI PSB 70% - 50 Mbps"/>
    <s v="INDIBIZ"/>
    <m/>
    <m/>
    <d v="2026-09-02T13:00:00"/>
    <s v="2026-09-02 13:00:00 | Nama PIC : Martinha Amaral  No HP : 081246781152 Alt :  M Janji : 02/09/2026 Jam Pasang : 08.00  - 13:00  NoteÃ‚Â :  hubungi terlebih dahulu sebelum ke lokasi, terima kasih."/>
    <n v="2026"/>
    <n v="9"/>
    <n v="4"/>
    <d v="2026-09-04T00:00:00"/>
    <n v="1.4583333333357587"/>
    <x v="2"/>
    <x v="29"/>
  </r>
  <r>
    <n v="1136"/>
    <n v="1002566411"/>
    <n v="3"/>
    <x v="5"/>
    <n v="4"/>
    <s v="SEMARANG"/>
    <s v="INNER - SEMARANG JATENG UTARA"/>
    <s v="MJP"/>
    <s v="REG"/>
    <s v="AO"/>
    <s v="NEW SALES"/>
    <m/>
    <s v="Completed (PS)"/>
    <s v="RBS-Regional 3"/>
    <d v="2026-09-01T17:36:22"/>
    <d v="2026-09-01T18:19:36"/>
    <n v="69379981"/>
    <m/>
    <n v="142410346458"/>
    <s v="ERABLUE KENONGO (KARANGAWEN)"/>
    <s v="ODP-MJP-FCA/018"/>
    <s v="WO063294807"/>
    <m/>
    <m/>
    <m/>
    <n v="110.57664844999999"/>
    <n v="-7.0446439280000002"/>
    <s v="|MN00843|MYIA-036219831772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1-09T17:39:53"/>
    <m/>
    <m/>
    <s v="PS"/>
    <s v="MAJAPAHIT"/>
    <s v="NO ADDON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Tanggal pemasangan: 31/08/2026  Jam pemasangan : pagi / siang  Info Tambahan : Hubungi pelanggan dulu sebelum ke lokasi  terima kasih.  "/>
    <n v="2026"/>
    <n v="9"/>
    <n v="1"/>
    <d v="2026-09-01T00:00:00"/>
    <n v="-0.29166666666424135"/>
    <x v="1"/>
    <x v="0"/>
  </r>
  <r>
    <n v="1137"/>
    <n v="1002565896"/>
    <n v="3"/>
    <x v="2"/>
    <n v="5"/>
    <s v="KEDIRI"/>
    <s v="NGANJUK"/>
    <s v="NJK"/>
    <s v="REG"/>
    <s v="AO"/>
    <s v="NEW SALES"/>
    <s v="1P INET"/>
    <s v="Completed (PS)"/>
    <s v="RBS-Regional 3"/>
    <d v="2026-09-01T15:18:56"/>
    <d v="2026-09-03T15:12:33"/>
    <n v="69381667"/>
    <m/>
    <n v="152611229998"/>
    <s v="CAFE GREEN HOUSE"/>
    <s v="ODP-NJK-FY/56 FY/D04/56.01"/>
    <s v="WO063276172"/>
    <m/>
    <m/>
    <m/>
    <n v="111.838794909417"/>
    <n v="-7.5491190295066302"/>
    <s v="MD|MYDB-20260830267534|DN00001/MN02309|CAFE GREEN HOUSE|088983141121"/>
    <s v="MYDIGIBIZPARTNER"/>
    <m/>
    <m/>
    <m/>
    <m/>
    <m/>
    <m/>
    <m/>
    <m/>
    <s v="Management Janji"/>
    <s v="2026-09-02 13:00:00 | Tanggal pemasangan : 02/09/2026 Jam pemasangan : pagi/siang Info Tambahan : Hubungi pelanggan dulu sebelum ke lokasi, terima kasih"/>
    <s v="FCC"/>
    <d v="2026-01-09T15:25:00"/>
    <d v="2026-09-02T13:00:00"/>
    <m/>
    <s v="PS"/>
    <s v="X"/>
    <s v="NO ADDON"/>
    <n v="20260903"/>
    <s v="Completed"/>
    <s v="HSI Bisnis Promo HUT RI PSB 70% - 150 Mbps"/>
    <s v="INDIBIZ"/>
    <m/>
    <m/>
    <d v="2026-09-02T13:00:00"/>
    <s v="2026-09-02 13:00:00 | Tanggal pemasangan : 02/09/2026 Jam pemasangan : pagi/siang Info Tambahan : Hubungi pelanggan dulu sebelum ke lokasi, terima kasih"/>
    <n v="2026"/>
    <n v="9"/>
    <n v="3"/>
    <d v="2026-09-03T00:00:00"/>
    <n v="0.45833333333575865"/>
    <x v="1"/>
    <x v="25"/>
  </r>
  <r>
    <n v="1138"/>
    <n v="1002564644"/>
    <n v="3"/>
    <x v="3"/>
    <n v="4"/>
    <s v="PURWOKERTO"/>
    <s v="BANJARNEGARA"/>
    <s v="KLP"/>
    <s v="REG"/>
    <s v="AO"/>
    <s v="NEW SALES"/>
    <s v="1P INET"/>
    <s v="Completed (PS)"/>
    <s v="RBS-Regional 3"/>
    <d v="2026-09-01T10:11:56"/>
    <d v="2026-09-02T16:52:38"/>
    <n v="69381281"/>
    <m/>
    <n v="143395109404"/>
    <s v="ANGKRINGAN DAN KEDAI LATARE SIMBOK"/>
    <s v="ODP-KLP-FE/012"/>
    <s v="WO063230741"/>
    <m/>
    <m/>
    <m/>
    <n v="109.431105022954"/>
    <n v="-7.4626980231590299"/>
    <s v="|MC00213|MYIA-051521382207/POI/RIZKIANA NUR ARIYANTI/082242532455/agengpamuji1993@gmail.com"/>
    <s v="MYIB_ASSISTANT"/>
    <m/>
    <m/>
    <m/>
    <m/>
    <m/>
    <m/>
    <m/>
    <m/>
    <s v="Management Janji"/>
    <s v="2026-09-03 15:00:00 | Nama PIC : RIZKIANA  No HP : 082242532455 Alt :  M Janji : 02/09/2026 Jam Pasang : 08.00  - 13:00  NoteÃ‚Â :  hubungi terlebih dahulu sebelum ke lokasi, terima kasih."/>
    <s v="FCC"/>
    <d v="2026-01-09T10:25:28"/>
    <d v="2026-09-03T15:00:00"/>
    <m/>
    <s v="PS"/>
    <s v="KLAMPOK"/>
    <s v="NO ADDON"/>
    <n v="20260902"/>
    <s v="Completed"/>
    <s v="HSI Bisnis Promo HUT RI PSB 70% - 100 Mbps Dual Band"/>
    <s v="INDIBIZ"/>
    <m/>
    <m/>
    <d v="2026-09-03T15:00:00"/>
    <s v="2026-09-03 15:00:00 | Nama PIC : RIZKIANA  No HP : 082242532455 Alt :  M Janji : 02/09/2026 Jam Pasang : 08.00  - 13:00  NoteÃ‚Â :  hubungi terlebih dahulu sebelum ke lokasi, terima kasih."/>
    <n v="2026"/>
    <n v="9"/>
    <n v="2"/>
    <d v="2026-09-02T00:00:00"/>
    <n v="-1.625"/>
    <x v="1"/>
    <x v="0"/>
  </r>
  <r>
    <n v="1139"/>
    <n v="1002565046"/>
    <n v="3"/>
    <x v="5"/>
    <n v="4"/>
    <s v="SEMARANG"/>
    <s v="INNER - SEMARANG JATENG UTARA"/>
    <s v="JHR"/>
    <s v="REG"/>
    <s v="AO"/>
    <s v="NEW SALES"/>
    <s v="1P INET"/>
    <s v="Completed (PS)"/>
    <s v="RBS-Regional 3"/>
    <d v="2026-09-01T11:26:57"/>
    <d v="2026-09-02T15:35:07"/>
    <n v="69381409"/>
    <m/>
    <n v="142406122465"/>
    <s v="KOST DAMAI"/>
    <s v="ODP-JHR-FED/048 FED/D06/048.01"/>
    <s v="WO063240024"/>
    <m/>
    <m/>
    <m/>
    <n v="110.437211953103"/>
    <n v="-6.9509257691123096"/>
    <s v="MD|MYDB-20260901267712|DN00001/MN00663|KOST DAMAI|0895393344023"/>
    <s v="MYDIGIBIZPARTNER"/>
    <m/>
    <m/>
    <m/>
    <m/>
    <m/>
    <m/>
    <m/>
    <m/>
    <s v="Management Janji"/>
    <s v="2026-09-02 08:00:00 | No HP : 0895393344023 Alt :  M Janji : 2/09/2026 Jam Pasang : 08.00 - 13:00  NoteÃ‚Â :  hubungi terlebih dahulu sebelum kelokasi "/>
    <s v="FCC"/>
    <d v="2026-01-09T11:39:59"/>
    <d v="2026-09-02T08:00:00"/>
    <m/>
    <s v="PS"/>
    <s v="JOHAR"/>
    <s v="NO ADDON"/>
    <n v="20260902"/>
    <s v="Completed"/>
    <s v="HSI Bisnis Promo HUT RI PSB 70% - 100 Mbps"/>
    <s v="INDIBIZ"/>
    <m/>
    <m/>
    <d v="2026-09-02T08:00:00"/>
    <s v="2026-09-02 08:00:00 | No HP : 0895393344023 Alt :  M Janji : 2/09/2026 Jam Pasang : 08.00 - 13:00  NoteÃ‚Â :  hubungi terlebih dahulu sebelum kelokasi "/>
    <n v="2026"/>
    <n v="9"/>
    <n v="2"/>
    <d v="2026-09-02T00:00:00"/>
    <n v="-0.33333333333575865"/>
    <x v="1"/>
    <x v="0"/>
  </r>
  <r>
    <n v="1140"/>
    <n v="1002565053"/>
    <n v="3"/>
    <x v="5"/>
    <n v="4"/>
    <s v="PEKALONGAN"/>
    <s v="BREBES"/>
    <s v="KTM"/>
    <s v="REG"/>
    <s v="AO"/>
    <s v="NEW SALES"/>
    <m/>
    <s v="Completed (PS)"/>
    <s v="RBS-Regional 3"/>
    <d v="2026-09-01T11:32:57"/>
    <d v="2026-09-02T13:06:45"/>
    <n v="69228573"/>
    <m/>
    <n v="142214107207"/>
    <s v="YAYASAN ARYA SINGASARI KAB. BREBES"/>
    <s v="ODP-KTM-FH/154"/>
    <s v="WO063253175"/>
    <m/>
    <m/>
    <m/>
    <n v="108.9829376"/>
    <n v="-6.9595906999999997"/>
    <s v="AMBS;BAYU;403095;HSI 50MB;439k;PIC 0856-0022-3496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39:59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1"/>
    <x v="0"/>
  </r>
  <r>
    <n v="1141"/>
    <n v="1002564711"/>
    <n v="3"/>
    <x v="3"/>
    <n v="4"/>
    <s v="YOGYAKARTA"/>
    <s v="INNER - YOGYA JATENG SELATAN"/>
    <s v="KBU"/>
    <s v="REG"/>
    <s v="AO"/>
    <s v="NEW SALES"/>
    <s v="1P INET"/>
    <s v="Completed (PS)"/>
    <s v="RBS-Regional 3"/>
    <d v="2026-09-01T10:23:57"/>
    <d v="2026-09-02T14:21:42"/>
    <n v="69381307"/>
    <m/>
    <n v="146113147303"/>
    <s v="Otium Caffe"/>
    <s v="ODP-KBU-FEJ/21"/>
    <s v="WO063231947"/>
    <m/>
    <m/>
    <m/>
    <n v="110.38992449135399"/>
    <n v="-7.7797019308825099"/>
    <s v="|MC80006|MYIA-053985514490/POI/M. Khairul Fajri/085335475335/mkhairulfaj644@gmail.com"/>
    <s v="MYIB_ASSISTANT"/>
    <m/>
    <m/>
    <m/>
    <m/>
    <m/>
    <m/>
    <m/>
    <m/>
    <s v="Management Janji"/>
    <s v="2026-09-02 13:00:00 | Tanggal : 2 September 2026 Jam : pagi siang Hubungi pelanggan sebelum ke lokasi "/>
    <s v="FCC"/>
    <d v="2026-01-09T10:25:28"/>
    <d v="2026-09-02T13:00:00"/>
    <m/>
    <s v="PS"/>
    <s v="X"/>
    <s v="NO ADDON"/>
    <n v="20260902"/>
    <s v="Completed"/>
    <s v="HSI Bisnis PSB 70% - 200 Mbps"/>
    <s v="INDIBIZ"/>
    <m/>
    <m/>
    <d v="2026-09-02T13:00:00"/>
    <s v="2026-09-02 13:00:00 | Tanggal : 2 September 2026 Jam : pagi siang Hubungi pelanggan sebelum ke lokasi "/>
    <n v="2026"/>
    <n v="9"/>
    <n v="2"/>
    <d v="2026-09-02T00:00:00"/>
    <n v="-0.54166666666424135"/>
    <x v="1"/>
    <x v="0"/>
  </r>
  <r>
    <n v="1142"/>
    <n v="1002565535"/>
    <n v="3"/>
    <x v="0"/>
    <n v="4"/>
    <s v="KUDUS"/>
    <s v="PURWODADI"/>
    <s v="GDO"/>
    <s v="REG"/>
    <s v="AO"/>
    <s v="NEW SALES"/>
    <s v="1P INET"/>
    <s v="Completed (PS)"/>
    <s v="RBS-Regional 3"/>
    <d v="2026-09-01T13:59:56"/>
    <d v="2026-09-02T18:41:54"/>
    <n v="69381546"/>
    <m/>
    <n v="142521103415"/>
    <s v="bara coffee"/>
    <s v="ODP-GDO-FC/004 FC/D02/004.01"/>
    <s v="WO063259889"/>
    <m/>
    <m/>
    <m/>
    <n v="110.77288299999999"/>
    <n v="-7.0582070000000003"/>
    <s v="|MN00408|MYIA-097538947095/POI/eni kusrini/08214687879/gitasapta37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4:09:54"/>
    <d v="2026-09-02T13:00:00"/>
    <m/>
    <s v="PS"/>
    <s v="GUBUG"/>
    <s v="NO ADDON"/>
    <n v="20260902"/>
    <s v="Completed"/>
    <s v="HSI Bisnis Promo HUT RI PSB 70% - 100 Mbps"/>
    <s v="INDIBIZ"/>
    <m/>
    <m/>
    <d v="2026-09-02T13:00:00"/>
    <s v="2026-09-02 13:00:00 | Tanggal : 2 September 2026 Jam : siang Hubungi pelanggan sebelum ke lokasi "/>
    <n v="2026"/>
    <n v="9"/>
    <n v="2"/>
    <d v="2026-09-02T00:00:00"/>
    <n v="-0.54166666666424135"/>
    <x v="1"/>
    <x v="0"/>
  </r>
  <r>
    <n v="1143"/>
    <n v="1002564963"/>
    <n v="3"/>
    <x v="1"/>
    <n v="5"/>
    <s v="SIDOARJO"/>
    <s v="JOMBANG"/>
    <s v="MOJ"/>
    <s v="REG"/>
    <s v="AO"/>
    <s v="NEW SALES"/>
    <m/>
    <s v="Completed (PS)"/>
    <s v="RBS-Regional 3"/>
    <d v="2026-09-01T11:12:34"/>
    <d v="2026-09-02T18:52:53"/>
    <n v="69381370"/>
    <m/>
    <n v="152319208065"/>
    <s v="PT. WIRELESSINDO SOLUSI TEKNOLOGI"/>
    <s v="ODP-MOJ-FM/104"/>
    <s v="WO063264270"/>
    <m/>
    <m/>
    <m/>
    <n v="112.3805254"/>
    <n v="-7.5600582999999997"/>
    <s v="|MB00452|/AHMAD ROZIKIN/85939626176/81380532112/admin@wirelessindo.com"/>
    <s v="B2B Partner Management (PM)"/>
    <m/>
    <m/>
    <m/>
    <m/>
    <m/>
    <m/>
    <m/>
    <m/>
    <s v="Management Janji"/>
    <s v="2026-09-02 11:00:00|Tanggal : 2 September 2026 Jam : pagi  Hubungi pelanggan sebelum ke lokasi |40981184|MYDITA"/>
    <s v="FCC"/>
    <d v="2026-01-09T11:25:10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Tanggal : 2 September 2026 Jam : pagi  Hubungi pelanggan sebelum ke lokasi |40981184|MYDITA"/>
    <n v="2026"/>
    <n v="9"/>
    <n v="2"/>
    <d v="2026-09-02T00:00:00"/>
    <n v="-0.45833333333575865"/>
    <x v="1"/>
    <x v="3"/>
  </r>
  <r>
    <n v="1144"/>
    <n v="1002564992"/>
    <n v="3"/>
    <x v="6"/>
    <n v="5"/>
    <s v="SBY UTARA"/>
    <s v="GRESIK"/>
    <s v="GSK"/>
    <s v="REG"/>
    <s v="AO"/>
    <s v="NEW SALES"/>
    <s v="1P INET"/>
    <s v="Completed (PS)"/>
    <s v="RBS-Regional 3"/>
    <d v="2026-09-01T11:15:57"/>
    <d v="2026-09-02T15:28:36"/>
    <n v="69381390"/>
    <m/>
    <n v="152421262549"/>
    <s v="UPT SD NEGERI 1 GRESIK RUANG LAB"/>
    <s v="ODP-GSK-FX/10 FX/D-01/10-01"/>
    <s v="WO063238777"/>
    <m/>
    <m/>
    <m/>
    <n v="112.658372372388"/>
    <n v="-7.1551595617720096"/>
    <s v="MD|MYDB-20260901267716|DN00001/MN02100|UPT SD NEGERI 1 GRESIK RUANG LAB|082245330088"/>
    <s v="MYDIGIBIZPARTNER"/>
    <m/>
    <m/>
    <m/>
    <m/>
    <m/>
    <m/>
    <m/>
    <m/>
    <s v="Management Janji"/>
    <s v="2026-09-08 15:00:00 | Nama PIC : IBU PURWANIS No HP : 082245330088 Alt :  M Janji : (SELASA/8/SEPTEMBER/2026) jam Pasang : 09:00 Note : hubungi pelanggan jika ingin kelokasi"/>
    <s v="FCC"/>
    <d v="2026-01-09T11:25:10"/>
    <d v="2026-09-08T15:00:00"/>
    <m/>
    <s v="PS"/>
    <s v="GRESIK"/>
    <s v="NO ADDON"/>
    <n v="20260902"/>
    <s v="Completed"/>
    <s v="HSI Bisnis Basic Promo HUT RI PSB 70% - 50 Mbps"/>
    <s v="INDIBIZ"/>
    <m/>
    <m/>
    <d v="2026-09-08T15:00:00"/>
    <s v="2026-09-08 15:00:00 | Nama PIC : IBU PURWANIS No HP : 082245330088 Alt :  M Janji : (SELASA/8/SEPTEMBER/2026) jam Pasang : 09:00 Note : hubungi pelanggan jika ingin kelokasi"/>
    <n v="2026"/>
    <n v="9"/>
    <n v="2"/>
    <d v="2026-09-02T00:00:00"/>
    <n v="-6.625"/>
    <x v="1"/>
    <x v="23"/>
  </r>
  <r>
    <n v="1145"/>
    <n v="1002565516"/>
    <n v="3"/>
    <x v="1"/>
    <n v="5"/>
    <s v="SIDOARJO"/>
    <s v="MOJOKERTO"/>
    <s v="MRT"/>
    <s v="REG"/>
    <s v="AO"/>
    <s v="NEW SALES"/>
    <m/>
    <s v="Completed (PS)"/>
    <s v="RBS-Regional 3"/>
    <d v="2026-09-01T13:58:21"/>
    <d v="2026-09-01T20:47:55"/>
    <n v="69381534"/>
    <m/>
    <n v="152312243354"/>
    <s v="REMAJA MANDIRI SUKSES"/>
    <s v="ODP-MRT-FT/23"/>
    <s v="WO063268909"/>
    <m/>
    <m/>
    <m/>
    <n v="112.41749660000001"/>
    <n v="-7.4878688000000002"/>
    <s v="|MN02783|/REMAJA MANDIRI SUKSES/WINBACK HSI B2B + NETMONK + OCA BREACH CHECKER (1:1) 300MBPS 1,306,5RB PSB DISC 70%//yahyazulfikar16@gmail.com/YAHYA ZULFIKAR/85640536164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09:54"/>
    <d v="2026-09-02T11:00:00"/>
    <m/>
    <s v="PS"/>
    <s v="MOJOKERTO"/>
    <s v="NETMONK - OCA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  <x v="3"/>
  </r>
  <r>
    <n v="1146"/>
    <n v="1002565015"/>
    <n v="3"/>
    <x v="3"/>
    <n v="4"/>
    <s v="YOGYAKARTA"/>
    <s v="BANTUL"/>
    <s v="BTL"/>
    <s v="REG"/>
    <s v="AO"/>
    <s v="NEW SALES"/>
    <m/>
    <s v="Completed (PS)"/>
    <s v="RBS-Regional 3"/>
    <d v="2026-09-01T11:21:11"/>
    <d v="2026-09-02T13:28:18"/>
    <n v="69381380"/>
    <m/>
    <n v="146129128456"/>
    <s v="Jaringan Multimedia Indonesia (Kiringan Canden)"/>
    <s v="ODP-BTL-FCK/006"/>
    <s v="WO063270744"/>
    <m/>
    <m/>
    <m/>
    <n v="110.363086736611"/>
    <n v="-7.9457943388721004"/>
    <s v="AMRBS/403103/ANISA DWIARYANI/R3/YOGYAKARTA/PSB HSI BISNIS BASIC 1S 50 MBPS PRMO HUT TELKOM 1:2/081804098210/Tri Johan Firdiyanto/johanfirdi@gmail.com"/>
    <s v="Amex"/>
    <m/>
    <m/>
    <m/>
    <m/>
    <m/>
    <m/>
    <m/>
    <m/>
    <s v="Management Janji"/>
    <s v="2026-09-02 15:00:00|No HP : 081804098210 Alt :  M Janji : 2/09/2026 Jam Pasang : 08.00 - 13:00  NoteÃ‚Â :  hubungi terlebih dahulu sebelum kelokasi |40000802|MYDITA"/>
    <s v="FCC"/>
    <d v="2026-01-09T11:25:10"/>
    <d v="2026-09-02T15:00:00"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15:00:00"/>
    <s v="2026-09-02 15:00:00|No HP : 081804098210 Alt :  M Janji : 2/09/2026 Jam Pasang : 08.00 - 13:00  NoteÃ‚Â :  hubungi terlebih dahulu sebelum kelokasi |40000802|MYDITA"/>
    <n v="2026"/>
    <n v="9"/>
    <n v="2"/>
    <d v="2026-09-02T00:00:00"/>
    <n v="-0.625"/>
    <x v="1"/>
    <x v="0"/>
  </r>
  <r>
    <n v="1147"/>
    <n v="1002565519"/>
    <n v="3"/>
    <x v="5"/>
    <n v="4"/>
    <s v="PEKALONGAN"/>
    <s v="PEKALONGAN"/>
    <s v="KDW"/>
    <s v="REG"/>
    <s v="AO"/>
    <s v="NEW SALES"/>
    <m/>
    <s v="Completed (PS)"/>
    <s v="RBS-Regional 3"/>
    <d v="2026-09-01T13:56:42"/>
    <d v="2026-09-01T15:10:11"/>
    <n v="69380776"/>
    <m/>
    <n v="146285103905"/>
    <s v="SMK GONDANG 1"/>
    <s v="ODP-KDW-FK/227"/>
    <s v="WO063260110"/>
    <m/>
    <m/>
    <m/>
    <n v="109.63218000000001"/>
    <n v="-6.9770830000000004"/>
    <s v="|MN00925|MYIA-036141084083/POI/chuswatul chasanah/089502008976/chuswatulc@gmail.com"/>
    <s v="Sales Profesional"/>
    <m/>
    <m/>
    <m/>
    <m/>
    <m/>
    <m/>
    <m/>
    <m/>
    <s v="Management Janji"/>
    <s v="2026-09-01 13:00:00 | Tanggal : 1 September 2026  Jam : siang  Hubungi pelanggan sebelum ke lokasi 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3:00:00 | Tanggal : 1 September 2026  Jam : siang  Hubungi pelanggan sebelum ke lokasi "/>
    <n v="2026"/>
    <n v="9"/>
    <n v="1"/>
    <d v="2026-09-01T00:00:00"/>
    <n v="-0.29166666666424135"/>
    <x v="1"/>
    <x v="0"/>
  </r>
  <r>
    <n v="1148"/>
    <n v="1002564987"/>
    <n v="3"/>
    <x v="5"/>
    <n v="4"/>
    <s v="PEKALONGAN"/>
    <s v="BREBES"/>
    <s v="TTL"/>
    <s v="REG"/>
    <s v="AO"/>
    <s v="NEW SALES"/>
    <m/>
    <s v="Completed (PS)"/>
    <s v="RBS-Regional 3"/>
    <d v="2026-09-01T11:16:55"/>
    <d v="2026-09-01T13:58:00"/>
    <n v="69361764"/>
    <m/>
    <n v="142204107639"/>
    <s v="CV. SUBEKTI SETIABUDI"/>
    <s v="ODP-TTL-FF/131"/>
    <s v="WO063239264"/>
    <m/>
    <m/>
    <m/>
    <n v="108.878922"/>
    <n v="-6.8734359999999999"/>
    <s v="|MN00292|MYIA-026126076198/POI/SUDIARTO/081804621352/prabowo2121new@gmail.com"/>
    <s v="Account Manager"/>
    <m/>
    <m/>
    <m/>
    <m/>
    <m/>
    <m/>
    <m/>
    <m/>
    <s v="Management Janji"/>
    <s v="2026-09-01 08:00:00|Nama PIC : bapak eko  No HP : 081804621352  No Alternatif :  M Janji : 01/09/2026  Jam Pasang : Pagi  NoteÃ‚Â :  Hubungi terlebih dahulu sebelum ke lokasi  |40951377|MYDITA"/>
    <s v="FCC"/>
    <d v="2026-01-09T11:25:10"/>
    <m/>
    <m/>
    <s v="PS"/>
    <s v="KETANGGUNGAN"/>
    <s v="NO ADDON"/>
    <n v="2026090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1T07:00:00"/>
    <s v="2026-09-01 08:00:00|Nama PIC : bapak eko  No HP : 081804621352  No Alternatif :  M Janji : 01/09/2026  Jam Pasang : Pagi  NoteÃ‚Â :  Hubungi terlebih dahulu sebelum ke lokasi  |40951377|MYDITA"/>
    <n v="2026"/>
    <n v="9"/>
    <n v="1"/>
    <d v="2026-09-01T00:00:00"/>
    <n v="-0.29166666666424135"/>
    <x v="1"/>
    <x v="0"/>
  </r>
  <r>
    <n v="1149"/>
    <n v="1002565560"/>
    <n v="3"/>
    <x v="0"/>
    <n v="4"/>
    <s v="KUDUS"/>
    <s v="JEPARA"/>
    <s v="BAN"/>
    <s v="REG"/>
    <s v="AO"/>
    <s v="NEW SALES"/>
    <m/>
    <s v="Completed (PS)"/>
    <s v="RBS-Regional 3"/>
    <d v="2026-09-01T14:06:27"/>
    <d v="2026-09-01T15:56:29"/>
    <n v="69379112"/>
    <m/>
    <n v="142507105445"/>
    <s v="SPBU 44.594.03 PT. Rejomas Muda MLONGGO- BANGSRI"/>
    <s v="ODP-BAN-FC/061"/>
    <s v="WO063262161"/>
    <m/>
    <m/>
    <m/>
    <n v="110.7289"/>
    <n v="-6.5291399999999999"/>
    <s v="AMRBS;403098;REG3;DANIEL MARWA DENERO;08112876658;CP.DWI RUSTINI;085728852436;PROMO100MB 1:1 535;SPBU 44.594.03 PT. Rejomas Muda MLONGGO- BANGSRI"/>
    <s v="Account Manager"/>
    <m/>
    <m/>
    <m/>
    <m/>
    <m/>
    <m/>
    <m/>
    <m/>
    <s v="Management Janji"/>
    <s v="2026-08-30 08:00:00|Tanggal pemasangan : 29/08/2026  Jam pemasangan : pagi / siang   Info Tambahan : Hubungi pelanggan dulu sebelum ke lokasi Terimakasih|40981184|MYDITA"/>
    <s v="FCC"/>
    <d v="2026-01-09T14:09:54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|Tanggal pemasangan : 29/08/2026  Jam pemasangan : pagi / siang   Info Tambahan : Hubungi pelanggan dulu sebelum ke lokasi Terimakasih|40981184|MYDITA"/>
    <n v="2026"/>
    <n v="9"/>
    <n v="1"/>
    <d v="2026-09-01T00:00:00"/>
    <n v="-0.29166666666424135"/>
    <x v="1"/>
    <x v="0"/>
  </r>
  <r>
    <n v="1150"/>
    <n v="1002565555"/>
    <n v="3"/>
    <x v="7"/>
    <n v="5"/>
    <s v="MATARAM"/>
    <s v="LOMBOK TIMUR UTARA"/>
    <s v="SGG"/>
    <s v="REG"/>
    <s v="AO"/>
    <s v="NEW SALES"/>
    <m/>
    <s v="Completed (PS)"/>
    <s v="RBS-Regional 3"/>
    <d v="2026-09-01T14:04:51"/>
    <d v="2026-09-02T13:16:06"/>
    <n v="69372556"/>
    <m/>
    <n v="172604214263"/>
    <s v="ASTON SUNSET BEACH RESORT"/>
    <s v="ODP-SGG-FAB/05"/>
    <s v="WO063261735"/>
    <m/>
    <m/>
    <m/>
    <n v="116.0288245"/>
    <n v="-8.3446458000000003"/>
    <s v="RBS HSI |ADE RAGIL PURWANDANI | 406650 | TREG 3 | ASTON SUNSET BEACH RESORT | BP SAMUEL| 085338123542 | INET ONLY 100 MBPS"/>
    <s v="Sales Force DBS"/>
    <m/>
    <m/>
    <m/>
    <m/>
    <m/>
    <m/>
    <m/>
    <m/>
    <s v="Management Janji"/>
    <s v="2026-08-30 13:00:00|Waktu pemasnagan : 29 Agustus 2026  Jam pemasangan : 08.00 - 12.00  Mohon hubungi pelanggan sebelum ke lokasi   Terima kasih|40971401|MYDITA"/>
    <s v="FCC"/>
    <d v="2026-01-09T14:09:54"/>
    <m/>
    <m/>
    <s v="PS"/>
    <s v="LOMBOK UTARA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1T07:00:00"/>
    <s v="2026-08-30 13:00:00|Waktu pemasnagan : 29 Agustus 2026  Jam pemasangan : 08.00 - 12.00  Mohon hubungi pelanggan sebelum ke lokasi   Terima kasih|40971401|MYDITA"/>
    <n v="2026"/>
    <n v="9"/>
    <n v="2"/>
    <d v="2026-09-02T00:00:00"/>
    <n v="0.70833333333575865"/>
    <x v="1"/>
    <x v="20"/>
  </r>
  <r>
    <n v="1151"/>
    <n v="1002565542"/>
    <n v="3"/>
    <x v="5"/>
    <n v="4"/>
    <s v="PEKALONGAN"/>
    <s v="PEKALONGAN"/>
    <s v="KDW"/>
    <s v="REG"/>
    <s v="AO"/>
    <s v="NEW SALES"/>
    <m/>
    <s v="Completed (PS)"/>
    <s v="RBS-Regional 3"/>
    <d v="2026-09-01T14:02:20"/>
    <d v="2026-09-01T15:26:04"/>
    <n v="69380877"/>
    <m/>
    <n v="146285103907"/>
    <s v="SMK GONDANG 2"/>
    <s v="ODP-KDW-FK/227"/>
    <s v="WO063261346"/>
    <m/>
    <m/>
    <m/>
    <n v="109.63218000000001"/>
    <n v="-6.9770830000000004"/>
    <s v="|MN00925|MYIA-099496148728/POI/chuswatul chasanah/089502008976/chuswatulc@gmail.com"/>
    <s v="Sales Profesional"/>
    <m/>
    <m/>
    <m/>
    <m/>
    <m/>
    <m/>
    <m/>
    <m/>
    <s v="Management Janji"/>
    <s v="2026-09-01 15:00:00 | Nama PIC : Chuswatul Chasanah  No HP : 089502008976  Alt : 085742364322  M Janji : 01/09/2026  Jam Pasang : 08.00 - 13:00   NoteÃ‚Â :  hubungi terlebih dahulu sebelum kelokasi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5:00:00 | Nama PIC : Chuswatul Chasanah  No HP : 089502008976  Alt : 085742364322  M Janji : 01/09/2026  Jam Pasang : 08.00 - 13:00   NoteÃ‚Â :  hubungi terlebih dahulu sebelum kelokasi"/>
    <n v="2026"/>
    <n v="9"/>
    <n v="1"/>
    <d v="2026-09-01T00:00:00"/>
    <n v="-0.29166666666424135"/>
    <x v="1"/>
    <x v="0"/>
  </r>
  <r>
    <n v="1152"/>
    <n v="1002564957"/>
    <n v="3"/>
    <x v="0"/>
    <n v="4"/>
    <s v="KUDUS"/>
    <s v="PATI"/>
    <s v="PAT"/>
    <s v="REG"/>
    <s v="AO"/>
    <s v="NEW SALES"/>
    <s v="1P INET"/>
    <s v="Completed (PS)"/>
    <s v="RBS-Regional 3"/>
    <d v="2026-09-01T11:09:56"/>
    <d v="2026-09-02T14:34:58"/>
    <n v="69381386"/>
    <m/>
    <n v="142551119567"/>
    <s v="MAN 1 PATI"/>
    <s v="ODP-PAT-FAD/152 FAD/D05/152.01"/>
    <s v="WO063237449"/>
    <m/>
    <m/>
    <m/>
    <n v="111.017602"/>
    <n v="-6.7608309999999996"/>
    <s v="|MC60052|MYIA-015957226276/POI/Moh Kodri/082135883785/manegeri1pati@gmail.com"/>
    <s v="MYIB_ASSISTANT"/>
    <m/>
    <m/>
    <m/>
    <m/>
    <m/>
    <m/>
    <m/>
    <m/>
    <s v="Management Janji"/>
    <s v="2026-09-02 08:00:00 | No HP : 082135883785 Alt :  M Janji : 2/09/2026 Jam Pasang : 08.00 - 13:00  NoteÃ‚Â :  hubungi terlebih dahulu sebelum kelokasi "/>
    <s v="FCC"/>
    <d v="2026-01-09T11:25:10"/>
    <d v="2026-09-02T08:00:00"/>
    <m/>
    <s v="PS"/>
    <s v="X"/>
    <s v="NO ADDON"/>
    <n v="20260902"/>
    <s v="Completed"/>
    <s v="HSI Bisnis Promo HUT RI PSB 70% - 300 Mbps"/>
    <s v="INDIBIZ"/>
    <m/>
    <m/>
    <d v="2026-09-02T08:00:00"/>
    <s v="2026-09-02 08:00:00 | No HP : 082135883785 Alt :  M Janji : 2/09/2026 Jam Pasang : 08.00 - 13:00  NoteÃ‚Â :  hubungi terlebih dahulu sebelum kelokasi "/>
    <n v="2026"/>
    <n v="9"/>
    <n v="2"/>
    <d v="2026-09-02T00:00:00"/>
    <n v="-0.33333333333575865"/>
    <x v="1"/>
    <x v="0"/>
  </r>
  <r>
    <n v="1153"/>
    <n v="1002564112"/>
    <n v="3"/>
    <x v="7"/>
    <n v="5"/>
    <s v="MATARAM"/>
    <s v="BIMA"/>
    <s v="SAP"/>
    <s v="REG"/>
    <s v="AO"/>
    <s v="NEW SALES"/>
    <m/>
    <s v="Completed (PS)"/>
    <s v="RBS-Regional 3"/>
    <d v="2026-09-01T08:31:26"/>
    <d v="2026-09-07T11:23:33"/>
    <n v="69378707"/>
    <m/>
    <n v="172610305799"/>
    <s v="PT. BERKAH SINERGI ARUNIKA"/>
    <s v="ODP-SAP-FAB/62"/>
    <s v="WO063220884"/>
    <m/>
    <m/>
    <m/>
    <n v="118.9974441"/>
    <n v="-8.5741318"/>
    <s v="|MN00458|MYIA-009317735475/POI/Andy Oktapianto/0895335194030/admin@bersinar.co.id"/>
    <s v="Sales Profesional"/>
    <m/>
    <m/>
    <m/>
    <m/>
    <m/>
    <m/>
    <m/>
    <m/>
    <s v="Management Janji"/>
    <s v="2026-08-30 13:00:00 | M Janji : (29/08/2026)  jam Pasang : 09:00  Note : hubungi pelanggan jika ingin kelokasi  "/>
    <s v="FCC"/>
    <d v="2026-01-09T08:39:58"/>
    <m/>
    <m/>
    <s v="PS"/>
    <s v="BIMA BARAT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13:00:00 | M Janji : (29/08/2026)  jam Pasang : 09:00  Note : hubungi pelanggan jika ingin kelokasi  "/>
    <n v="2026"/>
    <n v="9"/>
    <n v="7"/>
    <d v="2026-09-07T00:00:00"/>
    <n v="5.7083333333357587"/>
    <x v="2"/>
    <x v="24"/>
  </r>
  <r>
    <n v="1154"/>
    <n v="1002564132"/>
    <n v="3"/>
    <x v="3"/>
    <n v="4"/>
    <s v="PURWOKERTO"/>
    <s v="BANJARNEGARA"/>
    <s v="BJR"/>
    <s v="REG"/>
    <s v="AO"/>
    <s v="NEW SALES"/>
    <s v="1P INET"/>
    <s v="Completed (PS)"/>
    <s v="RBS-Regional 3"/>
    <d v="2026-09-01T08:36:56"/>
    <d v="2026-09-02T16:53:38"/>
    <n v="69381161"/>
    <m/>
    <n v="146372103739"/>
    <s v="SPPG YAYASAN DUTA JATENG PEDULI"/>
    <s v="ODP-BJR-FAE/023"/>
    <s v="WO063220951"/>
    <m/>
    <m/>
    <m/>
    <n v="109.77256199999999"/>
    <n v="-7.2659840000000004"/>
    <s v="|MN00649|MYIA-077965156610/POI/Singgih amasto/+6285877779488/singgihamasto99@gmail.com"/>
    <s v="MYIB_ASSISTANT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1-09T08:39:58"/>
    <d v="2026-09-03T08:00:00"/>
    <m/>
    <s v="PS"/>
    <s v="X"/>
    <s v="NO ADDON"/>
    <n v="20260902"/>
    <s v="Completed"/>
    <s v="HSI Bisnis Promo HUT RI PSB 70% - 75 Mbps"/>
    <s v="INDIBIZ"/>
    <m/>
    <m/>
    <d v="2026-09-03T08:00:00"/>
    <s v="2026-09-03 08:00:00 | Jam Pemasangan : 08:00 - 12.00 Tanggal Pemasangan : RABU 02 SEPTEMBER 2026 Info Tambahan : Hubungi pelanggan sebelum datang ke lokasi"/>
    <n v="2026"/>
    <n v="9"/>
    <n v="2"/>
    <d v="2026-09-02T00:00:00"/>
    <n v="-1.3333333333357587"/>
    <x v="1"/>
    <x v="0"/>
  </r>
  <r>
    <n v="1155"/>
    <n v="1002565594"/>
    <n v="3"/>
    <x v="7"/>
    <n v="5"/>
    <s v="MATARAM"/>
    <s v="LOMBOK BARAT TENGAH"/>
    <s v="GER"/>
    <s v="REG"/>
    <s v="AO"/>
    <s v="NEW SALES"/>
    <s v="1P INET"/>
    <s v="Completed (PS)"/>
    <s v="RBS-Regional 3"/>
    <d v="2026-09-01T14:09:56"/>
    <d v="2026-09-05T14:07:17"/>
    <n v="69381569"/>
    <m/>
    <n v="172602203033"/>
    <s v="TOKO PENDI"/>
    <s v="ODP-GER-FAP/41"/>
    <s v="WO063261896"/>
    <m/>
    <m/>
    <m/>
    <n v="116.0745301"/>
    <n v="-8.7271529000000001"/>
    <s v="MD|MYDB-20260831267627|DN00001/MN01272|TOKO PENDI|087710909006"/>
    <s v="MYDIGIBIZPARTNER"/>
    <m/>
    <m/>
    <m/>
    <m/>
    <m/>
    <m/>
    <m/>
    <m/>
    <s v="Management Janji"/>
    <s v="2026-09-06 08:00:00 | Nama PIC :  BAPA AHMAD No HP : 087710909006 No Alternatif : M Janji : 06/09/2026 Jam Pasang : Pagi NoteÃ‚Â :  Hubungi terlebih dahulu sebelum ke lokasi "/>
    <s v="FCC"/>
    <d v="2026-01-09T14:25:08"/>
    <d v="2026-09-06T08:00:00"/>
    <m/>
    <s v="PS"/>
    <s v="LOMBOK TENGAH"/>
    <s v="NO ADDON"/>
    <n v="20260905"/>
    <s v="Completed"/>
    <s v="HSI Bisnis Promo HUT RI PSB 70% - 75 Mbps"/>
    <s v="INDIBIZ"/>
    <m/>
    <m/>
    <d v="2026-09-06T08:00:00"/>
    <s v="2026-09-06 08:00:00 | Nama PIC :  BAPA AHMAD No HP : 087710909006 No Alternatif : M Janji : 06/09/2026 Jam Pasang : Pagi NoteÃ‚Â :  Hubungi terlebih dahulu sebelum ke lokasi "/>
    <n v="2026"/>
    <n v="9"/>
    <n v="5"/>
    <d v="2026-09-05T00:00:00"/>
    <n v="-1.3333333333357587"/>
    <x v="1"/>
    <x v="20"/>
  </r>
  <r>
    <n v="1156"/>
    <n v="1002565586"/>
    <n v="3"/>
    <x v="1"/>
    <n v="5"/>
    <s v="SIDOARJO"/>
    <s v="JOMBANG"/>
    <s v="JOM"/>
    <s v="REG"/>
    <s v="AO"/>
    <s v="NEW SALES"/>
    <m/>
    <s v="Completed (PS)"/>
    <s v="RBS-Regional 3"/>
    <d v="2026-09-01T14:10:36"/>
    <d v="2026-09-01T17:49:24"/>
    <n v="69381558"/>
    <m/>
    <n v="152318240210"/>
    <s v="SRC LIMA RASA"/>
    <s v="ODP-JOM-FD/46"/>
    <s v="WO063270031"/>
    <m/>
    <m/>
    <m/>
    <n v="112.215132"/>
    <n v="-7.5832278999999998"/>
    <s v="|MN01614|/SRC LIMA RASA/WINBACK 2.0 HSI B2B (1:1) 50MBPS 355RB PSB DISC 70%//ainunrizkiafandi@gmail.com/AINUN RIZKI AFANDI/85853268953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25:08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  <x v="3"/>
  </r>
  <r>
    <n v="1157"/>
    <n v="1002564319"/>
    <n v="3"/>
    <x v="7"/>
    <n v="5"/>
    <s v="MATARAM"/>
    <s v="BIMA"/>
    <s v="BIM"/>
    <s v="REG"/>
    <s v="AO"/>
    <s v="NEW SALES"/>
    <m/>
    <s v="Completed (PS)"/>
    <s v="RBS-Regional 3"/>
    <d v="2026-09-01T09:16:45"/>
    <d v="2026-09-03T13:31:47"/>
    <n v="69379683"/>
    <m/>
    <n v="172616802034"/>
    <s v="toko akbar"/>
    <s v="ODP-BIM-FAP/01"/>
    <s v="WO063225111"/>
    <m/>
    <m/>
    <m/>
    <n v="118.7702972"/>
    <n v="-8.4851937"/>
    <s v="MD|MYDB-20260828267426|SC00001/MC00127|toko akbar|082342249826"/>
    <s v="MYDIGIBIZPARTNER"/>
    <m/>
    <m/>
    <m/>
    <m/>
    <m/>
    <m/>
    <m/>
    <m/>
    <s v="Management Janji"/>
    <s v="2026-08-30 13:00:00 | Tanggal pemasangan : 30/08/2026  Jam pemasangan : pagi/siang  Info Tambahan : Hubungi pelanggan dulu sebelum ke lokasi, terima kasih"/>
    <s v="FCC"/>
    <d v="2026-01-09T09:25:31"/>
    <m/>
    <m/>
    <s v="PS"/>
    <s v="X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0 13:00:00 | Tanggal pemasangan : 30/08/2026  Jam pemasangan : pagi/siang  Info Tambahan : Hubungi pelanggan dulu sebelum ke lokasi, terima kasih"/>
    <n v="2026"/>
    <n v="9"/>
    <n v="3"/>
    <d v="2026-09-03T00:00:00"/>
    <n v="1.7083333333357587"/>
    <x v="2"/>
    <x v="24"/>
  </r>
  <r>
    <n v="1158"/>
    <n v="1002564360"/>
    <n v="3"/>
    <x v="6"/>
    <n v="5"/>
    <s v="SBY SELATAN"/>
    <s v="MANYAR"/>
    <s v="GBG"/>
    <s v="REG"/>
    <s v="AO"/>
    <s v="NEW SALES"/>
    <s v="1P INET"/>
    <s v="Completed (PS)"/>
    <s v="RBS-Regional 3"/>
    <d v="2026-09-01T09:21:57"/>
    <d v="2026-09-01T19:29:01"/>
    <n v="69381215"/>
    <m/>
    <n v="152320246354"/>
    <s v="SPBU KARANGASEM"/>
    <s v="ODP-MYR-FDE/06 FDE/D01/01.06"/>
    <s v="WO063225232"/>
    <m/>
    <m/>
    <m/>
    <n v="112.7669856"/>
    <n v="-7.2519329999999904"/>
    <s v="MD|MYDB-20260901267696|DN00001/MN00443|SPBU KARANGASEM|085648179811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9:25:31"/>
    <d v="2026-09-02T08:00:00"/>
    <m/>
    <s v="PS"/>
    <s v="DARMO GUBENG"/>
    <s v="NO ADDON"/>
    <n v="20260901"/>
    <s v="Completed"/>
    <s v="HSI Bisnis Promo HUT RI PSB 70% - 50 Mbps"/>
    <s v="INDIBIZ"/>
    <m/>
    <m/>
    <d v="2026-09-02T08:00:00"/>
    <s v="2026-09-02 08:00:00 | Jam Pemasangan : 08:00 - 12.00 Tanggal Pemasangan : RABU 02 SEPTEMBER 2026 Info Tambahan : Hubungi pelanggan sebelum datang ke lokasi"/>
    <n v="2026"/>
    <n v="9"/>
    <n v="1"/>
    <d v="2026-09-01T00:00:00"/>
    <n v="-1.3333333333357587"/>
    <x v="1"/>
    <x v="8"/>
  </r>
  <r>
    <n v="1159"/>
    <n v="1002564309"/>
    <n v="3"/>
    <x v="1"/>
    <n v="5"/>
    <s v="JEMBER"/>
    <s v="BANYUWANGI"/>
    <s v="BWG"/>
    <s v="REG"/>
    <s v="AO"/>
    <s v="NEW SALES"/>
    <m/>
    <s v="Completed (PS)"/>
    <s v="RBS-Regional 3"/>
    <d v="2026-09-01T09:13:18"/>
    <d v="2026-09-01T15:12:52"/>
    <n v="69381199"/>
    <n v="3332821587"/>
    <n v="152503269425"/>
    <s v="PT. WARISAN EURINDO"/>
    <s v="ODP-BWG-FAE/04"/>
    <s v="WO063229353"/>
    <m/>
    <m/>
    <m/>
    <n v="114.3601863"/>
    <n v="-8.1830163999999996"/>
    <s v="AMRBS/405591/AZKI ZARKASI MUHAMMAD/R3/JATIM TIMUR/HSI B2B (1:1) + PHONE (800 MENIT) 50MBPS 445RB PSB DISC 70%/LUTFI KHOIRUL UMAM /lutfiwarisan@gmail.com"/>
    <s v="Amex"/>
    <m/>
    <m/>
    <m/>
    <m/>
    <m/>
    <m/>
    <m/>
    <m/>
    <s v="Management Janji"/>
    <s v="2026-09-02 08:00:00|Nama PIC : BAPA LUTFI No HP : 083187931492 No Alternatif : M Janji : 02/09/2026 Jam Pasang : Pagi NoteÃ‚Â :  Hubungi terlebih dahulu sebelum ke lokasi |40951377|MYDITA"/>
    <s v="FCC"/>
    <d v="2026-01-09T09:25:31"/>
    <d v="2026-09-02T08:00:00"/>
    <m/>
    <s v="PS"/>
    <s v="BANYUWANGI"/>
    <s v="NO ADDON"/>
    <n v="20260901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8:00:00"/>
    <s v="2026-09-02 08:00:00|Nama PIC : BAPA LUTFI No HP : 083187931492 No Alternatif : M Janji : 02/09/2026 Jam Pasang : Pagi NoteÃ‚Â :  Hubungi terlebih dahulu sebelum ke lokasi |40951377|MYDITA"/>
    <n v="2026"/>
    <n v="9"/>
    <n v="1"/>
    <d v="2026-09-01T00:00:00"/>
    <n v="-1.3333333333357587"/>
    <x v="1"/>
    <x v="34"/>
  </r>
  <r>
    <n v="1160"/>
    <n v="1002566447"/>
    <n v="3"/>
    <x v="7"/>
    <n v="5"/>
    <s v="MATARAM"/>
    <s v="LOMBOK TIMUR UTARA"/>
    <s v="SGG"/>
    <s v="REG"/>
    <s v="AO"/>
    <s v="NEW SALES"/>
    <m/>
    <s v="Completed (PS)"/>
    <s v="RBS-Regional 3"/>
    <d v="2026-09-01T18:05:44"/>
    <d v="2026-09-02T19:28:56"/>
    <n v="69379616"/>
    <m/>
    <n v="172604214265"/>
    <s v="PONDOK PESANTREN BAITURRAHMAN"/>
    <s v="ODP-SGG-FBB/39"/>
    <s v="WO063297470"/>
    <m/>
    <m/>
    <m/>
    <n v="116.389690409748"/>
    <n v="-8.2807747139765802"/>
    <s v="|MC40309|MYIA-075993118745/POI/SIRMADI/082266420673/sirmadi401@gmail.com"/>
    <s v="Sales Force DBS"/>
    <m/>
    <m/>
    <m/>
    <m/>
    <m/>
    <m/>
    <m/>
    <m/>
    <s v="Management Janji"/>
    <s v="2026-08-31 15:00:00 | Nama PIC : Bp Sirmadi  No HP : 082266420673  No Alt : -  M Janji : 31 Agustus 2026  Jam Pasang : Pagi / Siang  Note : hubungi pelanggan jika ingin ke lokasi, terima kasih  "/>
    <s v="FCC"/>
    <d v="2026-01-09T18:09:55"/>
    <m/>
    <m/>
    <s v="PS"/>
    <s v="LOMBOK UTARA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1 15:00:00 | Nama PIC : Bp Sirmadi  No HP : 082266420673  No Alt : -  M Janji : 31 Agustus 2026  Jam Pasang : Pagi / Siang  Note : hubungi pelanggan jika ingin ke lokasi, terima kasih  "/>
    <n v="2026"/>
    <n v="9"/>
    <n v="2"/>
    <d v="2026-09-02T00:00:00"/>
    <n v="0.70833333333575865"/>
    <x v="1"/>
    <x v="20"/>
  </r>
  <r>
    <n v="1161"/>
    <n v="1002566441"/>
    <n v="3"/>
    <x v="1"/>
    <n v="5"/>
    <s v="SIDOARJO"/>
    <s v="JOMBANG"/>
    <s v="MOJ"/>
    <s v="REG"/>
    <s v="AO"/>
    <s v="NEW SALES"/>
    <s v="1P INET"/>
    <s v="Completed (PS)"/>
    <s v="RBS-Regional 3"/>
    <d v="2026-09-01T17:54:57"/>
    <d v="2026-09-02T18:52:23"/>
    <n v="69381848"/>
    <m/>
    <n v="152319208069"/>
    <s v="ERABLUE MOJOAGUNG"/>
    <s v="ODP-MOJ-FH/67 FH/D05/67.01"/>
    <s v="WO063296048"/>
    <m/>
    <m/>
    <m/>
    <n v="112.34413499999999"/>
    <n v="-7.5706119999999997"/>
    <s v="|MN00843|MYIA-01311097960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8:09:55"/>
    <d v="2026-09-02T15:00:00"/>
    <m/>
    <s v="PS"/>
    <s v="JOMBANG"/>
    <s v="NO ADDON"/>
    <n v="20260902"/>
    <s v="Completed"/>
    <s v="HSI Bisnis PSB 70% - 5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1"/>
    <x v="3"/>
  </r>
  <r>
    <n v="1162"/>
    <n v="1002566432"/>
    <n v="3"/>
    <x v="2"/>
    <n v="5"/>
    <s v="MALANG"/>
    <s v="KEPANJEN"/>
    <s v="GDI"/>
    <s v="REG"/>
    <s v="AO"/>
    <s v="NEW SALES"/>
    <s v="1P INET"/>
    <s v="Completed (PS)"/>
    <s v="RBS-Regional 3"/>
    <d v="2026-09-01T17:47:57"/>
    <d v="2026-09-02T17:06:03"/>
    <n v="69381827"/>
    <m/>
    <n v="152715213304"/>
    <s v="universitas alqolam"/>
    <s v="ODP-GDI-FCLA/08 GDI/D03/01.03"/>
    <s v="WO063295511"/>
    <m/>
    <m/>
    <m/>
    <n v="112.64369120000001"/>
    <n v="-8.1517681999999994"/>
    <s v="|MN02462|MYIA-098156224873/POI/085154006162/083198579673/jmmtss26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7:54:55"/>
    <d v="2026-09-02T15:00:00"/>
    <m/>
    <s v="PS"/>
    <s v="TUREN"/>
    <s v="NETMONK"/>
    <n v="20260902"/>
    <s v="Completed"/>
    <s v="HSI Bisnis Bundling Netmonk Dual Band Promo 2026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  <x v="28"/>
  </r>
  <r>
    <n v="1163"/>
    <n v="1002566437"/>
    <n v="3"/>
    <x v="5"/>
    <n v="4"/>
    <s v="PEKALONGAN"/>
    <s v="PEMALANG"/>
    <s v="PML"/>
    <s v="REG"/>
    <s v="AO"/>
    <s v="NEW SALES"/>
    <s v="1P INET"/>
    <s v="Completed (PS)"/>
    <s v="RBS-Regional 3"/>
    <d v="2026-09-01T17:51:56"/>
    <d v="2026-09-02T12:52:21"/>
    <n v="69381846"/>
    <m/>
    <n v="142278112752"/>
    <s v="ERABLUE PEMUDA BARAT (PETARUKAN)"/>
    <s v="ODP-PML-FH/067 FH/D08/067.01"/>
    <s v="WO063295859"/>
    <m/>
    <m/>
    <m/>
    <n v="109.45561600000001"/>
    <n v="-6.894787"/>
    <s v="|MN00843|MYIA-003832160487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54:55"/>
    <d v="2026-09-02T15:00:00"/>
    <m/>
    <s v="PS"/>
    <s v="X"/>
    <s v="NO ADDON"/>
    <n v="20260902"/>
    <s v="Completed"/>
    <s v="HSI Bisnis PSB 70% Dual Band - 10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1"/>
    <x v="0"/>
  </r>
  <r>
    <n v="1164"/>
    <n v="1002566415"/>
    <n v="3"/>
    <x v="7"/>
    <n v="5"/>
    <s v="MATARAM"/>
    <s v="LOMBOK BARAT TENGAH"/>
    <s v="GER"/>
    <s v="REG"/>
    <s v="AO"/>
    <s v="NEW SALES"/>
    <m/>
    <s v="Completed (PS)"/>
    <s v="RBS-Regional 3"/>
    <d v="2026-09-01T17:39:30"/>
    <d v="2026-09-02T09:29:31"/>
    <n v="69375993"/>
    <m/>
    <n v="172602202851"/>
    <s v="TOKO KARUNIA"/>
    <s v="ODP-GER-FAC/78"/>
    <s v="WO063295198"/>
    <m/>
    <m/>
    <m/>
    <n v="116.07763903"/>
    <n v="-8.7333719730000006"/>
    <s v="MD|MYDB-20260821266486|DN00001/MN01272|TOKO KARUNIA|087749037630"/>
    <s v="MYDIGIBIZPARTNER"/>
    <m/>
    <m/>
    <m/>
    <m/>
    <m/>
    <m/>
    <m/>
    <m/>
    <s v="Management Janji"/>
    <s v="2026-08-27 13:00:00 | Nama PIC : Adip  No HP : 087749037630  Alt : 081237870613  M Janji : 26/08/2026  Jam Pasang : 08.00 - 13:00   NoteÃ‚Â :  hubungi terlebih dahulu sebelum kelokasi"/>
    <s v="FCC"/>
    <d v="2026-01-09T17:54:55"/>
    <m/>
    <m/>
    <s v="PS"/>
    <s v="LOMBOK TENGAH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27 13:00:00 | Nama PIC : Adip  No HP : 087749037630  Alt : 081237870613  M Janji : 26/08/2026  Jam Pasang : 08.00 - 13:00   NoteÃ‚Â :  hubungi terlebih dahulu sebelum kelokasi"/>
    <n v="2026"/>
    <n v="9"/>
    <n v="2"/>
    <d v="2026-09-02T00:00:00"/>
    <n v="0.70833333333575865"/>
    <x v="1"/>
    <x v="20"/>
  </r>
  <r>
    <n v="1165"/>
    <n v="1002564252"/>
    <n v="3"/>
    <x v="1"/>
    <n v="5"/>
    <s v="SIDOARJO"/>
    <s v="INNER - JATIM TIMUR"/>
    <s v="KRN"/>
    <s v="REG"/>
    <s v="AO"/>
    <s v="NEW SALES"/>
    <m/>
    <s v="Completed (PS)"/>
    <s v="RBS-Regional 3"/>
    <d v="2026-09-01T09:03:58"/>
    <d v="2026-09-01T18:33:39"/>
    <n v="69381184"/>
    <m/>
    <n v="152331251329"/>
    <s v="KEDAI SURUH"/>
    <s v="ODP-KRN-FAN/044"/>
    <s v="WO063228387"/>
    <m/>
    <m/>
    <m/>
    <n v="112.4996391"/>
    <n v="-7.4140965000000003"/>
    <s v="|MN02620|/KEDAI SURUH/WINBACK 2.0 HSI B2B (1:1) 50MBPS 355RB PSB DISC 70%//ksukodani@gmail.com/MOH. SAHAR/85142291927"/>
    <s v="Sales Force DBS"/>
    <m/>
    <m/>
    <m/>
    <m/>
    <m/>
    <m/>
    <m/>
    <m/>
    <s v="Management Janji"/>
    <s v="2026-09-02 08:00:00|No HP : 085142291927 Alt :  M Janji : 2/09/2026 Jam Pasang : 08.00 - 13:00  NoteÃ‚Â :  hubungi terlebih dahulu sebelum kelokasi |40000802|MYDITA"/>
    <s v="FCC"/>
    <d v="2026-01-09T09:10:20"/>
    <d v="2026-09-02T08:00:00"/>
    <m/>
    <s v="PS"/>
    <s v="KRIAN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8:00:00"/>
    <s v="2026-09-02 08:00:00|No HP : 085142291927 Alt :  M Janji : 2/09/2026 Jam Pasang : 08.00 - 13:00  NoteÃ‚Â :  hubungi terlebih dahulu sebelum kelokasi |40000802|MYDITA"/>
    <n v="2026"/>
    <n v="9"/>
    <n v="1"/>
    <d v="2026-09-01T00:00:00"/>
    <n v="-1.3333333333357587"/>
    <x v="1"/>
    <x v="1"/>
  </r>
  <r>
    <n v="1166"/>
    <n v="1002564257"/>
    <n v="3"/>
    <x v="5"/>
    <n v="4"/>
    <s v="SEMARANG"/>
    <s v="SALATIGA"/>
    <s v="SLI"/>
    <s v="REG"/>
    <s v="AO"/>
    <s v="NEW SALES"/>
    <m/>
    <s v="Completed (PS)"/>
    <s v="RBS-Regional 3"/>
    <d v="2026-09-01T09:04:44"/>
    <d v="2026-09-01T16:08:31"/>
    <n v="69379742"/>
    <m/>
    <n v="142434111557"/>
    <s v="New Zamzam Sraten"/>
    <s v="ODP-SLI-FY/018"/>
    <s v="WO063223790"/>
    <m/>
    <m/>
    <m/>
    <n v="110.47078811"/>
    <n v="-7.3204740670000001"/>
    <s v="|MN00481|MYIA-053687896461/POI/fadhila firdauzi azhari/085877020328/zamzamsraten@gmail.com"/>
    <s v="MYDIGIBIZPARTNER"/>
    <m/>
    <m/>
    <m/>
    <m/>
    <m/>
    <m/>
    <m/>
    <m/>
    <s v="Management Janji"/>
    <s v="2026-08-30 13:00:00 | Tanggal Pemasangan : 30 Agustus 2026  Jam Pemasangan : 08:00 15:00  Info Tambahan : Hubungi pelanggan dulu sebelum ke lokasi terimakasih"/>
    <s v="FCC"/>
    <d v="2026-01-09T09:10:20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13:00:00 | Tanggal Pemasangan : 30 Agustus 2026  Jam Pemasangan : 08:00 15:00  Info Tambahan : Hubungi pelanggan dulu sebelum ke lokasi terimakasih"/>
    <n v="2026"/>
    <n v="9"/>
    <n v="1"/>
    <d v="2026-09-01T00:00:00"/>
    <n v="-0.29166666666424135"/>
    <x v="1"/>
    <x v="0"/>
  </r>
  <r>
    <n v="1167"/>
    <n v="1002566137"/>
    <n v="3"/>
    <x v="2"/>
    <n v="5"/>
    <s v="MALANG"/>
    <s v="KEPANJEN"/>
    <s v="KLJ"/>
    <s v="REG"/>
    <s v="AO"/>
    <s v="NEW SALES"/>
    <s v="1P INET"/>
    <s v="Completed (PS)"/>
    <s v="RBS-Regional 3"/>
    <d v="2026-09-01T16:02:57"/>
    <d v="2026-09-02T16:04:35"/>
    <n v="69381727"/>
    <m/>
    <n v="152703903704"/>
    <s v="Amadya Coffee &amp; Eatery"/>
    <s v="ODP-KLJ-FCC/47"/>
    <s v="WO063282857"/>
    <m/>
    <m/>
    <m/>
    <n v="112.62214299999999"/>
    <n v="-7.9638900000000001"/>
    <s v="|MN02703|MYIA-066796374387/POI/Khusi Khusnul Khotimah/0895618446550/the.amadya@gmail.com"/>
    <s v="MYIB_ASSISTANT"/>
    <m/>
    <m/>
    <m/>
    <m/>
    <m/>
    <m/>
    <m/>
    <m/>
    <s v="Management Janji"/>
    <s v="2026-09-02 13:00:00 | No HP : 0895618446550 Alt :  M Janji : 2/09/2026 Jam Pasang : 08.00 - 13:00  NoteÃ‚Â :  hubungi terlebih dahulu sebelum kelokasi "/>
    <s v="FCC"/>
    <d v="2026-01-09T16:10:03"/>
    <d v="2026-09-02T13:00:00"/>
    <m/>
    <s v="PS"/>
    <s v="KLOJEN"/>
    <s v="NO ADDON"/>
    <n v="20260902"/>
    <s v="Completed"/>
    <s v="HSI Bisnis Promo HUT RI PSB 70% - 100 Mbps"/>
    <s v="INDIBIZ"/>
    <m/>
    <m/>
    <d v="2026-09-02T13:00:00"/>
    <s v="2026-09-02 13:00:00 | No HP : 0895618446550 Alt :  M Janji : 2/09/2026 Jam Pasang : 08.00 - 13:00  NoteÃ‚Â :  hubungi terlebih dahulu sebelum kelokasi "/>
    <n v="2026"/>
    <n v="9"/>
    <n v="2"/>
    <d v="2026-09-02T00:00:00"/>
    <n v="-0.54166666666424135"/>
    <x v="1"/>
    <x v="28"/>
  </r>
  <r>
    <n v="1168"/>
    <n v="1002566283"/>
    <n v="3"/>
    <x v="2"/>
    <n v="5"/>
    <s v="MALANG"/>
    <s v="KEPANJEN"/>
    <s v="MLG"/>
    <s v="REG"/>
    <s v="AO"/>
    <s v="NEW SALES"/>
    <s v="1P INET"/>
    <s v="Completed (PS)"/>
    <s v="RBS-Regional 3"/>
    <d v="2026-09-01T16:39:56"/>
    <d v="2026-09-02T12:53:11"/>
    <n v="69381751"/>
    <m/>
    <n v="152701239122"/>
    <s v="kos andalas"/>
    <s v="ODP-MLG-FEH/15 FEH/D01/15.01"/>
    <s v="WO063288064"/>
    <m/>
    <m/>
    <m/>
    <n v="112.62572400000001"/>
    <n v="-7.9933690000000004"/>
    <s v="|MN00519|MYIA-008814791816/POI/weriyanto kurniawan/082156783999/weriyanto.kurniawan@outlook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54:56"/>
    <d v="2026-09-02T13:00:00"/>
    <m/>
    <s v="PS"/>
    <s v="MALANG"/>
    <s v="NO ADDON"/>
    <n v="20260902"/>
    <s v="Completed"/>
    <s v="HSI Bisnis Promo HUT RI PSB 70% - 75 Mbps"/>
    <s v="INDIBIZ"/>
    <m/>
    <m/>
    <d v="2026-09-02T13:00:00"/>
    <s v="2026-09-02 13:00:00 | M Janji :  2 Sept 2026 Jam Pasang : Siang Note : hubungi pelanggan jika ingin ke lokasi, terima kasih."/>
    <n v="2026"/>
    <n v="9"/>
    <n v="2"/>
    <d v="2026-09-02T00:00:00"/>
    <n v="-0.54166666666424135"/>
    <x v="1"/>
    <x v="28"/>
  </r>
  <r>
    <n v="1169"/>
    <n v="1002566158"/>
    <n v="3"/>
    <x v="4"/>
    <n v="5"/>
    <s v="DENPASAR"/>
    <s v="JIMBARAN"/>
    <s v="KUT"/>
    <s v="REG"/>
    <s v="AO"/>
    <s v="NEW SALES"/>
    <m/>
    <s v="Completed (PS)"/>
    <s v="RBS-Regional 2"/>
    <d v="2026-09-01T16:07:13"/>
    <d v="2026-09-01T17:08:18"/>
    <n v="69374767"/>
    <m/>
    <n v="172416429339"/>
    <s v="FTL GYM KUTA BALI"/>
    <s v="ODP-KUT-FAT/10"/>
    <s v="WO063284222"/>
    <m/>
    <m/>
    <m/>
    <n v="115.19119000000001"/>
    <n v="-8.7216970000000007"/>
    <s v="|MN00843| FTL GYM KUTA BALI /Pic Andhika Arif Wicaksana /081818412051 - 081806806070 / andhika.arifwic@gmail.com "/>
    <s v="Sales Profesional"/>
    <m/>
    <m/>
    <m/>
    <m/>
    <m/>
    <m/>
    <m/>
    <m/>
    <s v="Management Janji"/>
    <s v="2026-08-25 13:00:00|Nama Pic : BP ANDHIKA  No Hp Pic : 081818412051  Jam Pemasangan : 08:00 - 12.00  Tanggal Pemasangan : SELASA 25 AGUSTUS 2026   Info Tambahan : Hubungi pelanggan sebelum datang ke lokasi|40000798|MYDITA"/>
    <s v="FCC"/>
    <d v="2026-01-09T16:10:03"/>
    <m/>
    <m/>
    <s v="PS"/>
    <s v="KUTA"/>
    <s v="NO ADDON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1T07:00:00"/>
    <s v="2026-08-25 13:00:00|Nama Pic : BP ANDHIKA  No Hp Pic : 081818412051  Jam Pemasangan : 08:00 - 12.00  Tanggal Pemasangan : SELASA 25 AGUSTUS 2026   Info Tambahan : Hubungi pelanggan sebelum datang ke lokasi|40000798|MYDITA"/>
    <n v="2026"/>
    <n v="9"/>
    <n v="1"/>
    <d v="2026-09-01T00:00:00"/>
    <n v="-0.29166666666424135"/>
    <x v="1"/>
    <x v="26"/>
  </r>
  <r>
    <n v="1170"/>
    <n v="1002566294"/>
    <n v="3"/>
    <x v="2"/>
    <n v="5"/>
    <s v="MALANG"/>
    <s v="KEPANJEN"/>
    <s v="BRG"/>
    <s v="REG"/>
    <s v="AO"/>
    <s v="NEW SALES"/>
    <m/>
    <s v="Completed (PS)"/>
    <s v="RBS-Regional 3"/>
    <d v="2026-09-01T16:46:18"/>
    <d v="2026-09-07T08:43:06"/>
    <n v="18307703"/>
    <m/>
    <n v="152708207587"/>
    <s v="SMA NEGERI 6 MALANG"/>
    <s v="ODP-BRG-FG/33"/>
    <s v="WO063346329"/>
    <m/>
    <m/>
    <m/>
    <n v="112.6431041"/>
    <n v="-8.0098272999999995"/>
    <s v="MN02703|SMAN 6 MALANG|HSI Bisnis 1:1 300 Mbps|0856Ã¢â‚¬â€˜4679Ã¢â‚¬â€˜7397"/>
    <s v="Sales Force DBS"/>
    <m/>
    <m/>
    <m/>
    <m/>
    <m/>
    <m/>
    <m/>
    <m/>
    <s v="Management Janji"/>
    <s v="2026-09-05 08:00:00|Jam pemasangan : 12.00 Info Tambahan : Hubungi pelanggan dulu sebelum ke lokasi terimakasih |40951381|MYDITA"/>
    <s v="FCC"/>
    <d v="2026-01-09T16:54:56"/>
    <d v="2026-09-05T08:00:00"/>
    <m/>
    <s v="PS"/>
    <s v="SAWOJAJAR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08:00:00"/>
    <s v="2026-09-05 08:00:00|Jam pemasangan : 12.00 Info Tambahan : Hubungi pelanggan dulu sebelum ke lokasi terimakasih |40951381|MYDITA"/>
    <n v="2026"/>
    <n v="9"/>
    <n v="7"/>
    <d v="2026-09-07T00:00:00"/>
    <n v="1.6666666666642413"/>
    <x v="2"/>
    <x v="28"/>
  </r>
  <r>
    <n v="1171"/>
    <n v="1002566131"/>
    <n v="3"/>
    <x v="3"/>
    <n v="4"/>
    <s v="PURWOKERTO"/>
    <s v="CILACAP"/>
    <s v="GML"/>
    <s v="REG"/>
    <s v="AO"/>
    <s v="NEW SALES"/>
    <s v="1P INET"/>
    <s v="Completed (PS)"/>
    <s v="RBS-Regional 3"/>
    <d v="2026-09-01T16:00:57"/>
    <d v="2026-09-02T17:42:45"/>
    <n v="69381726"/>
    <m/>
    <n v="141362105347"/>
    <s v="SD MUHAMMADIYAH 05 CILACAP"/>
    <s v="ODP-GML-FQ/026 FQ/D04/026.01"/>
    <s v="WO063282507"/>
    <m/>
    <m/>
    <m/>
    <n v="109.0269304"/>
    <n v="-7.6734384000000002"/>
    <s v="|MN00648|MYIA-093799512799/POI/Kartika/085726218670/kartikarsari05@gmail.com"/>
    <s v="MYIB_ASSISTANT"/>
    <m/>
    <m/>
    <m/>
    <m/>
    <m/>
    <m/>
    <m/>
    <m/>
    <s v="Management Janji"/>
    <s v="2026-09-07 08:00:00 | Tanggal pemasangan : 02/09/2026 Jam pemasangan : pagi/siang Info Tambahan : Hubungi pelanggan dulu sebelum ke lokasi terima kasih."/>
    <s v="FCC"/>
    <d v="2026-01-09T16:10:03"/>
    <d v="2026-09-07T08:00:00"/>
    <m/>
    <s v="PS"/>
    <s v="X"/>
    <s v="NO ADDON"/>
    <n v="20260902"/>
    <s v="Completed"/>
    <s v="HSI Bisnis Basic Promo HUT RI PSB 70% - 100 Mbps"/>
    <s v="INDIBIZ"/>
    <m/>
    <m/>
    <d v="2026-09-07T08:00:00"/>
    <s v="2026-09-07 08:00:00 | Tanggal pemasangan : 02/09/2026 Jam pemasangan : pagi/siang Info Tambahan : Hubungi pelanggan dulu sebelum ke lokasi terima kasih."/>
    <n v="2026"/>
    <n v="9"/>
    <n v="2"/>
    <d v="2026-09-02T00:00:00"/>
    <n v="-5.3333333333357587"/>
    <x v="1"/>
    <x v="0"/>
  </r>
  <r>
    <n v="1172"/>
    <n v="1002566159"/>
    <n v="3"/>
    <x v="0"/>
    <n v="4"/>
    <s v="SOLO"/>
    <s v="INNER - SOLO JATENG TIMUR"/>
    <s v="MSO"/>
    <s v="REG"/>
    <s v="AO"/>
    <s v="NEW SALES"/>
    <s v="1P INET"/>
    <s v="Completed (PS)"/>
    <s v="RBS-Regional 3"/>
    <d v="2026-09-01T16:06:56"/>
    <d v="2026-09-05T14:49:36"/>
    <n v="69381707"/>
    <m/>
    <n v="142566103560"/>
    <s v="PT. AIDEN ENERGI INDONESIA"/>
    <s v="ODP-MSO-FCB/037 FCB/D05/037.01"/>
    <s v="WO063283385"/>
    <m/>
    <m/>
    <m/>
    <n v="110.80564149999999"/>
    <n v="-7.4641721999999904"/>
    <s v="|MN00458|MYIA-002089509425/POI/Jaenuri Efendi/+6281249549394/billing@next1.co.id"/>
    <s v="MYIB_ASSISTANT"/>
    <m/>
    <m/>
    <m/>
    <m/>
    <m/>
    <m/>
    <m/>
    <m/>
    <s v="Management Janji"/>
    <s v="2026-09-04 08:00:00 | Tanggal : 4 September 2026 Jam : pagi  Hubungi pelanggan sebelum ke lokasi "/>
    <s v="FCC"/>
    <d v="2026-01-09T16:10:03"/>
    <d v="2026-09-04T08:00:00"/>
    <m/>
    <s v="PS"/>
    <s v="SOLO PALUR"/>
    <s v="NO ADDON"/>
    <n v="20260905"/>
    <s v="Completed"/>
    <s v="HSI Bisnis PSB 70% - 100 Mbps"/>
    <s v="INDIBIZ"/>
    <m/>
    <m/>
    <d v="2026-09-04T08:00:00"/>
    <s v="2026-09-04 08:00:00 | Tanggal : 4 September 2026 Jam : pagi  Hubungi pelanggan sebelum ke lokasi "/>
    <n v="2026"/>
    <n v="9"/>
    <n v="5"/>
    <d v="2026-09-05T00:00:00"/>
    <n v="0.66666666666424135"/>
    <x v="1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x v="3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569330"/>
    <n v="3"/>
    <x v="0"/>
    <n v="4"/>
    <s v="KUDUS"/>
    <s v="KUDUS"/>
    <s v="KUD"/>
    <s v="REG"/>
    <s v="AO"/>
    <x v="0"/>
    <s v="1P INET"/>
    <s v="97 | SIBEL - CANCEL COMPLETE"/>
    <s v="RBS-Regional 3"/>
    <d v="2026-09-03T11:11:56"/>
    <d v="2026-09-07T09:19:02"/>
    <n v="69382963"/>
    <m/>
    <n v="142401146190"/>
    <s v="MI NU NAHDLOTUL WATHON"/>
    <s v="ODP-KUD-FBF/066 FBF/D05/066.01"/>
    <s v="WO063434526"/>
    <m/>
    <m/>
    <m/>
    <n v="110.8724989"/>
    <n v="-6.7273535999999998"/>
    <s v="|MC60024|MYIA-087374846094/POI/Jami&amp; 39;an /0895421833700/minu_nawa@yahoo.co.id"/>
    <s v="MYIB_ASSISTANT"/>
    <m/>
    <m/>
    <m/>
    <m/>
    <m/>
    <m/>
    <m/>
    <m/>
    <s v="Management Janji"/>
    <s v="2026-09-04 13:00:00 | Tanggal Pemasangan : 04 September 2026 Jam Pemasangan : 08:00 15:00 Info Tambahan : Hubungi pelanggan dulu sebelum ke lokasi terimakasih"/>
    <s v="FCC"/>
    <d v="2026-03-09T11:25:20"/>
    <d v="2026-09-04T13:00:00"/>
    <s v="Kendala Pelanggan"/>
    <s v="CANCEL"/>
    <s v="X"/>
    <s v="NO ADDON"/>
    <m/>
    <m/>
    <s v="HSI Bisnis Basic Promo HUT RI PSB 70% - 200 Mbps"/>
    <s v="INDIBIZ"/>
    <s v="oleh DAVID RAMDHANI ABDULLAH "/>
    <s v="Order dicancel oleh DAVID RAMDHANI ABDULLAH remark : cancel indikasi reseler  response : transactionID : SC1002569330| AccountID CA :  | Order is published."/>
    <d v="2026-09-04T13:00:00"/>
    <s v="2026-09-04 13:00:00 | Tanggal Pemasangan : 04 September 2026 Jam Pemasangan : 08:00 15:00 Info Tambahan : Hubungi pelanggan dulu sebelum ke lokasi terimakasih"/>
    <m/>
    <m/>
    <m/>
    <e v="#NUM!"/>
    <e v="#NUM!"/>
    <x v="0"/>
  </r>
  <r>
    <n v="2"/>
    <n v="1002573594"/>
    <n v="3"/>
    <x v="1"/>
    <n v="5"/>
    <s v="SIDOARJO"/>
    <s v="INNER - JATIM TIMUR"/>
    <s v="KRN"/>
    <s v="REG"/>
    <s v="AO"/>
    <x v="0"/>
    <s v="1P INET"/>
    <s v="98 | OSS - CANCEL COMPLETE"/>
    <s v="RBS-Regional 3"/>
    <d v="2026-09-06T13:23:57"/>
    <d v="2026-09-07T13:32:31"/>
    <n v="69384793"/>
    <m/>
    <n v="152331251426"/>
    <s v="CV. SAKTI ARSHA TEKNO"/>
    <s v="ODP-KRN-FAF/54 FAF/D04/54.01"/>
    <s v="WO063682670"/>
    <m/>
    <m/>
    <m/>
    <n v="112.627538"/>
    <n v="-7.4497710000000001"/>
    <s v="|MC20240|MYIA-046263039628/POI/FAKHRUDDIN &amp; 39;AINI/085151984505/fakhruddinaini@tmails.net"/>
    <s v="MYIB_ASSISTANT"/>
    <m/>
    <m/>
    <m/>
    <m/>
    <m/>
    <m/>
    <m/>
    <m/>
    <s v="Management Janji"/>
    <s v="2026-09-07 11:00:00 | Tanggal pemasangan : 07 SEPTEMBER JULI 2026 Jam pemasangan : pagi/siang Info Tambahan : Hubungi pelanggan dulu sebelum ke lokasi terima kasih"/>
    <s v="FCC"/>
    <d v="2026-06-09T13:25:13"/>
    <d v="2026-09-07T11:00:00"/>
    <s v="Kendala Pelanggan"/>
    <s v="CANCEL"/>
    <s v="KRIAN"/>
    <s v="NETMONK"/>
    <m/>
    <s v="Cancel Completed"/>
    <s v="HSI Bisnis Bundling Netmonk Promo H2 2026 PSB 70% - 200 Mbps"/>
    <s v="INDIBIZ"/>
    <m/>
    <m/>
    <d v="2026-09-07T11:00:00"/>
    <s v="2026-09-07 11:00:00 | Tanggal pemasangan : 07 SEPTEMBER JULI 2026 Jam pemasangan : pagi/siang Info Tambahan : Hubungi pelanggan dulu sebelum ke lokasi terima kasih"/>
    <m/>
    <m/>
    <m/>
    <e v="#NUM!"/>
    <e v="#NUM!"/>
    <x v="0"/>
  </r>
  <r>
    <n v="3"/>
    <n v="1002573093"/>
    <n v="3"/>
    <x v="1"/>
    <n v="5"/>
    <s v="SIDOARJO"/>
    <s v="INNER - JATIM TIMUR"/>
    <s v="KRN"/>
    <s v="REG"/>
    <s v="AO"/>
    <x v="0"/>
    <s v="1P INET"/>
    <s v="98 | OSS - CANCEL COMPLETE"/>
    <s v="RBS-Regional 3"/>
    <d v="2026-09-05T13:32:56"/>
    <d v="2026-09-07T11:02:29"/>
    <n v="69384509"/>
    <m/>
    <n v="152331250935"/>
    <s v="MULYO LESTARI SWALAYAN"/>
    <s v="ODP-KRN-FAF/57 FAF/D03/57.01"/>
    <s v="WO063624688"/>
    <m/>
    <m/>
    <m/>
    <n v="112.632091"/>
    <n v="-7.4530459999999996"/>
    <s v="|MC20240|MYIA-045943626303/POI/DR. UMRIYA RETNOWATI TRI ANINGSIH/08113535966/umriyaretnowatitrianingsih@tmails.net"/>
    <s v="MYIB_ASSISTANT"/>
    <m/>
    <m/>
    <m/>
    <m/>
    <m/>
    <m/>
    <m/>
    <m/>
    <s v="Management Janji"/>
    <s v="2026-09-06 11:00:00 | Jam pemasangan : 08.00 - 12.00 Waktu pemasangan : 4 September 2026 Info Tabaha : Hubungi pelanggan dulu sebelum ke lokasi terimakasih "/>
    <s v="FCC"/>
    <d v="2026-05-09T13:39:58"/>
    <d v="2026-09-06T11:00:00"/>
    <s v="Kendala Pelanggan"/>
    <s v="CANCEL"/>
    <s v="KRIAN"/>
    <s v="NETMONK"/>
    <m/>
    <s v="Cancel Completed"/>
    <s v="HSI Bisnis Bundling Netmonk Promo H2 2026 PSB 70% - 100 Mbps"/>
    <s v="INDIBIZ"/>
    <m/>
    <m/>
    <d v="2026-09-06T11:00:00"/>
    <s v="2026-09-06 11:00:00 | Jam pemasangan : 08.00 - 12.00 Waktu pemasangan : 4 September 2026 Info Tabaha : Hubungi pelanggan dulu sebelum ke lokasi terimakasih "/>
    <m/>
    <m/>
    <m/>
    <e v="#NUM!"/>
    <e v="#NUM!"/>
    <x v="0"/>
  </r>
  <r>
    <n v="4"/>
    <n v="1002573090"/>
    <n v="3"/>
    <x v="2"/>
    <n v="5"/>
    <s v="MADIUN"/>
    <s v="PONOROGO"/>
    <s v="SLH"/>
    <s v="REG"/>
    <s v="AO"/>
    <x v="0"/>
    <s v="1P INET"/>
    <s v="98 | OSS - CANCEL COMPLETE"/>
    <s v="RBS-Regional 3"/>
    <d v="2026-09-05T13:29:57"/>
    <d v="2026-09-08T09:02:02"/>
    <n v="69384487"/>
    <m/>
    <n v="152620220533"/>
    <s v="SMP Negeri 2 slahung"/>
    <s v="ODP-SLH-FA/23 FA/D04/23.01"/>
    <s v="WO063624370"/>
    <m/>
    <m/>
    <m/>
    <n v="111.4147968"/>
    <n v="-8.0360037000000002"/>
    <s v="MD|MYDB-20260903267914|DN00001/MN02053|SMP Negeri 2 slahung|082330250537"/>
    <s v="MYDIGIBIZPARTNER"/>
    <m/>
    <m/>
    <m/>
    <m/>
    <m/>
    <m/>
    <m/>
    <m/>
    <s v="Management Janji"/>
    <s v="2026-09-07 08:00:00 | Nama PIC : Bp Hanafi No HP : 082330250537 No Alt : - M Janji :  07 Sept  2026 Jam Pasang : Pagi / Siang Note : hubungi pelanggan jika ingin kelokasi"/>
    <s v="FCC"/>
    <d v="2026-05-09T13:39:58"/>
    <d v="2026-09-07T08:00:00"/>
    <s v="Kendala Teknik"/>
    <s v="CANCEL"/>
    <s v="SAMBIT SUMOROTO"/>
    <s v="OCA"/>
    <m/>
    <s v="Cancel Completed"/>
    <s v="HSI Bisnis Bundling OCA Breach Checker Promo H2 2026 Dual Band PSB 70% - 100 Mbps"/>
    <s v="INDIBIZ"/>
    <m/>
    <m/>
    <d v="2026-09-07T08:00:00"/>
    <s v="2026-09-07 08:00:00 | Nama PIC : Bp Hanafi No HP : 082330250537 No Alt : - M Janji :  07 Sept  2026 Jam Pasang : Pagi / Siang Note : hubungi pelanggan jika ingin kelokasi"/>
    <m/>
    <m/>
    <m/>
    <e v="#NUM!"/>
    <e v="#NUM!"/>
    <x v="0"/>
  </r>
  <r>
    <n v="5"/>
    <n v="1002573180"/>
    <n v="3"/>
    <x v="1"/>
    <n v="5"/>
    <s v="SIDOARJO"/>
    <s v="JOMBANG"/>
    <s v="POS"/>
    <s v="REG"/>
    <s v="AO"/>
    <x v="0"/>
    <s v="1P INET"/>
    <s v="98 | OSS - CANCEL COMPLETE"/>
    <s v="RBS-Regional 3"/>
    <d v="2026-09-05T14:26:56"/>
    <d v="2026-09-07T10:31:43"/>
    <n v="69384540"/>
    <m/>
    <n v="152333218435"/>
    <s v="Toko Mbak Anis"/>
    <s v="ODP-POS-FD/12 FD/D02/12.01"/>
    <s v="WO063629299"/>
    <m/>
    <m/>
    <m/>
    <n v="112.207080982625"/>
    <n v="-7.4004420837038403"/>
    <s v="MD|MYDB-20260905268072|DC20002/MC20039|Toko Mbak Anis|081238097293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4:39:59"/>
    <d v="2026-09-06T11:00:00"/>
    <s v="Kendala Lainnya"/>
    <s v="CANCEL"/>
    <s v="JOMBANG"/>
    <s v="NO ADDON"/>
    <m/>
    <s v="Cancel Completed"/>
    <s v="HSI Bisnis Promo HUT RI PSB 70% - 100 Mbps Dual Band"/>
    <s v="INDIBIZ"/>
    <m/>
    <m/>
    <d v="2026-09-06T11:00:00"/>
    <s v="2026-09-06 11:00:00 | M Janji : (06/09/2026) jam Pasang : 09:00 Note : hubungi pelanggan jika ingin kelokasi "/>
    <m/>
    <m/>
    <m/>
    <e v="#NUM!"/>
    <e v="#NUM!"/>
    <x v="0"/>
  </r>
  <r>
    <n v="6"/>
    <n v="1002572860"/>
    <n v="3"/>
    <x v="3"/>
    <n v="4"/>
    <s v="PURWOKERTO"/>
    <s v="PURWOKERTO"/>
    <s v="CLO"/>
    <s v="REG"/>
    <s v="AO"/>
    <x v="0"/>
    <m/>
    <s v="98 | OSS - CANCEL COMPLETE"/>
    <s v="RBS-Regional 3"/>
    <d v="2026-09-05T10:15:37"/>
    <d v="2026-09-09T13:11:55"/>
    <n v="69384365"/>
    <m/>
    <n v="146388101168"/>
    <s v="MEDIA SARANA DATA - IRHAM"/>
    <s v="ODP-CLO-FB/049"/>
    <s v="WO063614137"/>
    <m/>
    <m/>
    <m/>
    <n v="109.135374"/>
    <n v="-7.3749010000000004"/>
    <s v="AMRBS/965966/DINA MENTARI/R3/YOGYAKARTA/PSB HSI BISNIS 1S 50 MBPS PROMO HUT TELKOM 1:1/Aldi Prabowo/+6282324686834/+6287738220721/finance.jogja@gmedia.id"/>
    <s v="Amex"/>
    <m/>
    <m/>
    <m/>
    <m/>
    <m/>
    <m/>
    <m/>
    <m/>
    <s v="Management Janji"/>
    <s v="2026-09-06 15:00:00|Nama PIC : Ibu Ningrum No HP : 082324686834 No Alt : - M Janji :  06 Sept  2026 Jam Pasang : Pagi / Siang Note : hubungi pelanggan jika ingin kelokasi|40951378|MYDITA"/>
    <s v="FCC"/>
    <d v="2026-05-09T10:25:41"/>
    <d v="2026-09-06T15:00:00"/>
    <s v="Kendala Teknik"/>
    <s v="CANCEL"/>
    <s v="AJIBARANG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6T15:00:00"/>
    <s v="2026-09-06 15:00:00|Nama PIC : Ibu Ningrum No HP : 082324686834 No Alt : - M Janji :  06 Sept  2026 Jam Pasang : Pagi / Siang Note : hubungi pelanggan jika ingin kelokasi|40951378|MYDITA"/>
    <m/>
    <m/>
    <m/>
    <e v="#NUM!"/>
    <e v="#NUM!"/>
    <x v="0"/>
  </r>
  <r>
    <n v="7"/>
    <n v="1002571452"/>
    <n v="3"/>
    <x v="4"/>
    <n v="5"/>
    <s v="SINGARJA"/>
    <s v="TABANAN"/>
    <s v="TBN"/>
    <s v="REG"/>
    <s v="AO"/>
    <x v="0"/>
    <m/>
    <s v="98 | OSS - CANCEL COMPLETE"/>
    <s v="RBS-Regional 3"/>
    <d v="2026-09-04T12:16:27"/>
    <d v="2026-09-07T08:31:05"/>
    <n v="69382067"/>
    <m/>
    <n v="172413244298"/>
    <s v="SD NEGERI 1 LALANGLINGGAH"/>
    <s v="ODP-TBN-FU/42"/>
    <s v="WO063532290"/>
    <m/>
    <m/>
    <m/>
    <n v="114.963114"/>
    <n v="-8.4938900000000004"/>
    <s v="|MN02856|/PIC NI KADEK DIAN INDRAYANTI/087862138406/dianindrayanti88@gmail.com"/>
    <s v="Sales Force DBS"/>
    <m/>
    <m/>
    <m/>
    <m/>
    <m/>
    <m/>
    <m/>
    <m/>
    <s v="Management Janji"/>
    <s v="2026-09-03 08:00:00|Nama Pic : IBU DIAN  No Hp Pic :   Jam Pemasangan : 08:00 - 12.00  Tanggal Pemasangan : KAMIS 03 SEPTEMBER 2026  Info Tambahan : Hubungi pelanggan sebelum datang ke lokasi|40000798|MYDITA"/>
    <s v="FCC"/>
    <d v="2026-04-09T12:25:16"/>
    <m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4T07:00:00"/>
    <s v="2026-09-03 08:00:00|Nama Pic : IBU DIAN  No Hp Pic :   Jam Pemasangan : 08:00 - 12.00  Tanggal Pemasangan : KAMIS 03 SEPTEMBER 2026  Info Tambahan : Hubungi pelanggan sebelum datang ke lokasi|40000798|MYDITA"/>
    <m/>
    <m/>
    <m/>
    <e v="#NUM!"/>
    <e v="#NUM!"/>
    <x v="0"/>
  </r>
  <r>
    <n v="8"/>
    <n v="1002572524"/>
    <n v="3"/>
    <x v="3"/>
    <n v="4"/>
    <s v="YOGYAKARTA"/>
    <s v="INNER - YOGYA JATENG SELATAN"/>
    <s v="KGD"/>
    <s v="REG"/>
    <s v="AO"/>
    <x v="0"/>
    <s v="1P INET"/>
    <s v="98 | OSS - CANCEL COMPLETE"/>
    <s v="RBS-Regional 3"/>
    <d v="2026-09-04T16:53:57"/>
    <d v="2026-09-07T11:29:24"/>
    <n v="69384162"/>
    <m/>
    <n v="143132123732"/>
    <s v="KOPERASI KBYAR TANI MANDIRI"/>
    <s v="ODP-KGD-FBG/064 FBG/D04/064.01"/>
    <s v="WO063567616"/>
    <m/>
    <m/>
    <m/>
    <n v="110.4951738"/>
    <n v="-7.8424265999999996"/>
    <s v="|MC80054|MYIA-081765065962/POI/HENDRO,S.E/082135553975/koprasikbyartani@gmail.com"/>
    <s v="MYIB_ASSISTANT"/>
    <m/>
    <m/>
    <m/>
    <m/>
    <m/>
    <m/>
    <m/>
    <m/>
    <s v="Management Janji"/>
    <s v="2026-09-05 16:00:00 | Tanggal pemasangan : 05 SEPTEMBER JULI 2026 Jam pemasangan : pagi/siang Info Tambahan : Hubungi pelanggan dulu sebelum ke lokasi terima kasih"/>
    <s v="FCC"/>
    <d v="2026-04-09T16:54:59"/>
    <d v="2026-09-05T16:00:00"/>
    <s v="Kendala Pelanggan"/>
    <s v="CANCEL"/>
    <s v="KOTAGEDE"/>
    <s v="NO ADDON"/>
    <m/>
    <s v="Cancel Completed"/>
    <s v="HSI Bisnis PSB 70% - 300 Mbps"/>
    <s v="INDIBIZ"/>
    <m/>
    <m/>
    <d v="2026-09-05T16:00:00"/>
    <s v="2026-09-05 16:00:00 | Tanggal pemasangan : 05 SEPTEMBER JULI 2026 Jam pemasangan : pagi/siang Info Tambahan : Hubungi pelanggan dulu sebelum ke lokasi terima kasih"/>
    <m/>
    <m/>
    <m/>
    <e v="#NUM!"/>
    <e v="#NUM!"/>
    <x v="0"/>
  </r>
  <r>
    <n v="9"/>
    <n v="1002569977"/>
    <n v="3"/>
    <x v="0"/>
    <n v="4"/>
    <s v="KUDUS"/>
    <s v="JEPARA"/>
    <s v="PEC"/>
    <s v="REG"/>
    <s v="AO"/>
    <x v="0"/>
    <m/>
    <s v="98 | OSS - CANCEL COMPLETE"/>
    <s v="RBS-Regional 3"/>
    <d v="2026-09-03T14:28:19"/>
    <d v="2026-09-07T09:26:53"/>
    <n v="69383248"/>
    <n v="2916944031"/>
    <n v="146593115599"/>
    <s v="PT BPR BKK DEMAK Perseroda Cabang Mijen"/>
    <s v="ODP-PEC-FG/111"/>
    <s v="WO063518964"/>
    <m/>
    <m/>
    <m/>
    <n v="110.726451203213"/>
    <n v="-6.7963993980535102"/>
    <s v="AMRBS;403097;REG3;ACHMADDIN;08122552317;CP.PURWO ADI KURNIAWAN;082133586262;PSB INET + TELP 75MBPS (559.000);PT BPR BKK DEMAK Perseroda Cabang Mijen"/>
    <s v="Account Manager"/>
    <m/>
    <m/>
    <m/>
    <m/>
    <m/>
    <m/>
    <m/>
    <m/>
    <s v="Management Janji"/>
    <s v="2026-09-05 08:00:00|Nama : Bapa anton No HP : 082133586262 No Alternatif : 08122552317 M Janji : 05/09/2026 Jam Pasang : Pagi NoteÃ‚Â :  Hubungi terlebih dahulu sebelum ke lokasi |40951377|MYDITA"/>
    <s v="FCC"/>
    <d v="2026-03-09T14:39:59"/>
    <d v="2026-09-05T08:00:00"/>
    <s v="Kendala Teknik"/>
    <s v="CANCEL"/>
    <s v="PECANGAAN"/>
    <s v="NO ADDON"/>
    <m/>
    <s v="Cancel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08:00:00"/>
    <s v="2026-09-05 08:00:00|Nama : Bapa anton No HP : 082133586262 No Alternatif : 08122552317 M Janji : 05/09/2026 Jam Pasang : Pagi NoteÃ‚Â :  Hubungi terlebih dahulu sebelum ke lokasi |40951377|MYDITA"/>
    <m/>
    <m/>
    <m/>
    <e v="#NUM!"/>
    <e v="#NUM!"/>
    <x v="0"/>
  </r>
  <r>
    <n v="10"/>
    <n v="1002569992"/>
    <n v="3"/>
    <x v="1"/>
    <n v="5"/>
    <s v="SIDOARJO"/>
    <s v="PASURUAN"/>
    <s v="PDA"/>
    <s v="REG"/>
    <s v="AO"/>
    <x v="0"/>
    <m/>
    <s v="98 | OSS - CANCEL COMPLETE"/>
    <s v="RBS-Regional 3"/>
    <d v="2026-09-03T14:30:57"/>
    <d v="2026-09-09T10:49:33"/>
    <n v="69383251"/>
    <m/>
    <n v="152741225072"/>
    <s v="WARKOP SUKO LILO"/>
    <s v="ODP-PDA-FAN/18"/>
    <s v="WO063482276"/>
    <m/>
    <m/>
    <m/>
    <n v="112.6797586"/>
    <n v="-7.6133509999999998"/>
    <s v="|MC30111|/DWI  MOCH YAHYA /81359191181/dwimochyahya@gmail.com"/>
    <s v="Sales Force DBS"/>
    <m/>
    <m/>
    <m/>
    <m/>
    <m/>
    <m/>
    <m/>
    <m/>
    <s v="Management Janji"/>
    <s v="2026-09-08 11:00:00|Nama : bapa dwi No HP : 081359191181 No Alternatif : M Janji : 08/09/2026 Jam Pasang : Pagi NoteÃ‚Â :  Hubungi terlebih dahulu sebelum ke lokasi |40951377|MYDITA"/>
    <s v="FCC"/>
    <d v="2026-03-09T14:39:59"/>
    <d v="2026-09-08T11:00:00"/>
    <s v="Kendala Lainnya"/>
    <s v="CANCEL"/>
    <s v="PANDA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1:00:00"/>
    <s v="2026-09-08 11:00:00|Nama : bapa dwi No HP : 081359191181 No Alternatif : M Janji : 08/09/2026 Jam Pasang : Pagi NoteÃ‚Â :  Hubungi terlebih dahulu sebelum ke lokasi |40951377|MYDITA"/>
    <m/>
    <m/>
    <m/>
    <e v="#NUM!"/>
    <e v="#NUM!"/>
    <x v="0"/>
  </r>
  <r>
    <n v="11"/>
    <n v="1002570541"/>
    <n v="3"/>
    <x v="0"/>
    <n v="4"/>
    <s v="KUDUS"/>
    <s v="KUDUS"/>
    <s v="KUD"/>
    <s v="REG"/>
    <s v="AO"/>
    <x v="0"/>
    <s v="1P INET"/>
    <s v="98 | OSS - CANCEL COMPLETE"/>
    <s v="RBS-Regional 3"/>
    <d v="2026-09-03T16:54:56"/>
    <d v="2026-09-07T09:24:02"/>
    <n v="69383435"/>
    <m/>
    <n v="142401146202"/>
    <s v="PT JANTRA GROUP INDONESIA"/>
    <s v="ODP-KUD-FAA/037 FAA/D03/037.01"/>
    <s v="WO063484405"/>
    <m/>
    <m/>
    <m/>
    <n v="110.8394546"/>
    <n v="-6.8272222999999999"/>
    <s v="|MYIB-CUST|MYTN-040644292466/POI/Alfi Anto/089681628174/antokalfi02@gmail.com"/>
    <s v="MYINDIBIZ"/>
    <m/>
    <m/>
    <m/>
    <m/>
    <m/>
    <m/>
    <m/>
    <m/>
    <s v="Management Janji"/>
    <s v="2026-09-04 13:00:00 | M Janji :  04/09/2026 Jam Pasang : Pagi  Note : hubungi pelanggan jika ingin kelokasi "/>
    <s v="FCC"/>
    <d v="2026-03-09T17:10:22"/>
    <d v="2026-09-04T13:00:00"/>
    <s v="Kendala Pelanggan"/>
    <s v="CANCEL"/>
    <s v="X"/>
    <s v="NO ADDON"/>
    <m/>
    <s v="Cancel Completed"/>
    <s v="HSI Bisnis Promo HUT RI PSB 70% - 50 Mbps"/>
    <s v="INDIBIZ"/>
    <m/>
    <m/>
    <d v="2026-09-04T13:00:00"/>
    <s v="2026-09-04 13:00:00 | M Janji :  04/09/2026 Jam Pasang : Pagi  Note : hubungi pelanggan jika ingin kelokasi "/>
    <m/>
    <m/>
    <m/>
    <e v="#NUM!"/>
    <e v="#NUM!"/>
    <x v="0"/>
  </r>
  <r>
    <n v="12"/>
    <n v="1002569669"/>
    <n v="3"/>
    <x v="5"/>
    <n v="4"/>
    <s v="SEMARANG"/>
    <s v="INNER - SEMARANG JATENG UTARA"/>
    <s v="BMK"/>
    <s v="REG"/>
    <s v="AO"/>
    <x v="0"/>
    <s v="1P INET"/>
    <s v="98 | OSS - CANCEL COMPLETE"/>
    <s v="RBS-Regional 3"/>
    <d v="2026-09-03T13:00:58"/>
    <d v="2026-09-08T14:41:22"/>
    <n v="69383112"/>
    <m/>
    <n v="141423136807"/>
    <s v="Neka mulawarman semarang"/>
    <s v="ODP-BMK-FY/011 FY/D02/011.01"/>
    <s v="WO063448858"/>
    <m/>
    <m/>
    <m/>
    <n v="110.4410724"/>
    <n v="-7.0680452999999996"/>
    <s v="|MN02054|MYIA-039428186366/POI/Ayu putri angreani kusanto/08990794495/anext213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"/>
    <s v="FCC"/>
    <d v="2026-03-09T13:10:34"/>
    <d v="2026-09-04T13:00:00"/>
    <s v="Kendala Pelanggan"/>
    <s v="CANCEL"/>
    <s v="X"/>
    <s v="NO ADDON"/>
    <m/>
    <s v="Cancel Completed"/>
    <s v="HSI Bisnis Promo HUT RI PSB 70% - 50 Mbps"/>
    <s v="INDIBIZ"/>
    <m/>
    <m/>
    <d v="2026-09-04T13:00:00"/>
    <s v="2026-09-04 13:00:00 | Tanggal pemasangan: 04/09/2026 Jam pemasangan : pagi / siang Info Tambahan : Hubungi pelanggan dulu sebelum ke lokasi terima kasih."/>
    <m/>
    <m/>
    <m/>
    <e v="#NUM!"/>
    <e v="#NUM!"/>
    <x v="0"/>
  </r>
  <r>
    <n v="13"/>
    <n v="1002570594"/>
    <n v="3"/>
    <x v="5"/>
    <n v="4"/>
    <s v="PEKALONGAN"/>
    <s v="SLAWI"/>
    <s v="ADW"/>
    <s v="REG"/>
    <s v="AO"/>
    <x v="0"/>
    <m/>
    <s v="98 | OSS - CANCEL COMPLETE"/>
    <s v="RBS-Regional 3"/>
    <d v="2026-09-03T17:17:39"/>
    <d v="2026-09-07T09:20:01"/>
    <n v="69383466"/>
    <m/>
    <n v="146282105643"/>
    <s v="SMK NU WAHID HASYIM TALANG"/>
    <s v="ODP-ADW-FG/036"/>
    <s v="WO063602298"/>
    <m/>
    <m/>
    <m/>
    <n v="109.141057"/>
    <n v="-6.9166420999999998"/>
    <s v="AMRBS;403095;REG3;BAYU PUTRO;HSI 200MB;790k;085100296564;PIC 088802901068;smknuwahasta@gmail.com"/>
    <s v="Account Manager"/>
    <m/>
    <m/>
    <m/>
    <m/>
    <m/>
    <m/>
    <m/>
    <m/>
    <s v="Management Janji"/>
    <s v="2026-09-06 08:00:00|Nama : BU NURUL AFIANI No Hp : 088802901068 No Alt : 083174555497 Tgl Pemasangan : 06 September 2026 Interval : PAGI  Note : Hubungi pelanggan terlebih dahulu|40971402|MYDITA"/>
    <s v="FCC"/>
    <d v="2026-03-09T17:25:18"/>
    <d v="2026-09-06T08:00:00"/>
    <s v="Kendala Pelanggan"/>
    <s v="CANCEL"/>
    <s v="ADIWERNA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8:00:00"/>
    <s v="2026-09-06 08:00:00|Nama : BU NURUL AFIANI No Hp : 088802901068 No Alt : 083174555497 Tgl Pemasangan : 06 September 2026 Interval : PAGI  Note : Hubungi pelanggan terlebih dahulu|40971402|MYDITA"/>
    <m/>
    <m/>
    <m/>
    <e v="#NUM!"/>
    <e v="#NUM!"/>
    <x v="0"/>
  </r>
  <r>
    <n v="14"/>
    <n v="1002568563"/>
    <n v="3"/>
    <x v="5"/>
    <n v="4"/>
    <s v="SEMARANG"/>
    <s v="INNER - SEMARANG JATENG UTARA"/>
    <s v="JHR"/>
    <s v="REG"/>
    <s v="AO"/>
    <x v="0"/>
    <s v="1P INET"/>
    <s v="98 | OSS - CANCEL COMPLETE"/>
    <s v="RBS-Regional 3"/>
    <d v="2026-09-02T18:41:56"/>
    <d v="2026-09-10T09:28:56"/>
    <n v="69382629"/>
    <m/>
    <n v="142406122667"/>
    <s v="gula garam coffe and eatery"/>
    <s v="ODP-JHR-FCP/036 FCP/D03/06.036"/>
    <s v="WO063399967"/>
    <m/>
    <m/>
    <m/>
    <n v="110.405501419705"/>
    <n v="-6.9828250310455298"/>
    <s v="MD|MYIB-011523972957|SYSTEM|Gula garam coffe and eatery|088226894887"/>
    <s v="LPC_EBIS"/>
    <m/>
    <m/>
    <m/>
    <m/>
    <m/>
    <m/>
    <m/>
    <m/>
    <s v="Management Janji"/>
    <s v="2026-09-03 15:00:00 | No HP 088226894887 No Alternatif : M Janji : 03/09/2026 Jam Pasang : Pagi NoteÃ‚Â :  Hubungi terlebih dahulu sebelum ke lokasi  "/>
    <s v="FCC"/>
    <d v="2026-02-09T18:54:56"/>
    <d v="2026-09-03T15:00:00"/>
    <s v="Kendala Pelanggan"/>
    <s v="CANCEL"/>
    <s v="JOHAR"/>
    <s v="NO ADDON"/>
    <m/>
    <s v="Cancel Completed"/>
    <s v="HSI Bisnis Basic Promo HUT RI PSB 70% - 150 Mbps"/>
    <s v="INDIBIZ"/>
    <m/>
    <m/>
    <d v="2026-09-03T15:00:00"/>
    <s v="2026-09-03 15:00:00 | No HP 088226894887 No Alternatif : M Janji : 03/09/2026 Jam Pasang : Pagi NoteÃ‚Â :  Hubungi terlebih dahulu sebelum ke lokasi  "/>
    <m/>
    <m/>
    <m/>
    <e v="#NUM!"/>
    <e v="#NUM!"/>
    <x v="0"/>
  </r>
  <r>
    <n v="15"/>
    <n v="1002567425"/>
    <n v="3"/>
    <x v="3"/>
    <n v="4"/>
    <s v="MAGELANG"/>
    <s v="WONOSOBO"/>
    <s v="WOS"/>
    <s v="REG"/>
    <s v="AO"/>
    <x v="0"/>
    <s v="1P INET"/>
    <s v="98 | OSS - CANCEL COMPLETE"/>
    <s v="RBS-Regional 3"/>
    <d v="2026-09-02T12:05:58"/>
    <d v="2026-09-04T09:29:16"/>
    <n v="69382249"/>
    <m/>
    <n v="141373127581"/>
    <s v="TOKO SUKIRMAN"/>
    <s v="ODP-WOS-FAW/047 FAW/D02/047.01"/>
    <s v="WO063346506"/>
    <m/>
    <m/>
    <m/>
    <n v="109.999415"/>
    <n v="-7.3580639999999997"/>
    <s v="|MN00909|MYIA-082332558221/POI/sukirman/081392819203/sukirmane991@gmail.com"/>
    <s v="MYIB_ASSISTANT"/>
    <m/>
    <m/>
    <m/>
    <m/>
    <m/>
    <m/>
    <m/>
    <m/>
    <s v="Management Janji"/>
    <s v="2026-09-03 13:00:00 | No HP :081392819203 No Alternatif : M Janji : 03/09/2026 Jam Pasang : Pagi NoteÃ‚Â :  Hubungi terlebih dahulu sebelum ke lokasi "/>
    <s v="FCC"/>
    <d v="2026-02-09T12:09:56"/>
    <d v="2026-09-03T13:00:00"/>
    <s v="Kendala Pelanggan"/>
    <s v="CANCEL"/>
    <s v="X"/>
    <s v="NO ADDON"/>
    <m/>
    <s v="Cancel Completed"/>
    <s v="HSI Bisnis Promo HUT RI PSB 70% - 100 Mbps"/>
    <s v="INDIBIZ"/>
    <m/>
    <m/>
    <d v="2026-09-03T13:00:00"/>
    <s v="2026-09-03 13:00:00 | No HP :081392819203 No Alternatif : M Janji : 03/09/2026 Jam Pasang : Pagi NoteÃ‚Â :  Hubungi terlebih dahulu sebelum ke lokasi "/>
    <m/>
    <m/>
    <m/>
    <e v="#NUM!"/>
    <e v="#NUM!"/>
    <x v="0"/>
  </r>
  <r>
    <n v="16"/>
    <n v="1002566822"/>
    <n v="3"/>
    <x v="1"/>
    <n v="5"/>
    <s v="SIDOARJO"/>
    <s v="INNER - JATIM TIMUR"/>
    <s v="KRN"/>
    <s v="REG"/>
    <s v="AO"/>
    <x v="0"/>
    <s v="1P INET"/>
    <s v="98 | OSS - CANCEL COMPLETE"/>
    <s v="RBS-Regional 3"/>
    <d v="2026-09-02T09:23:56"/>
    <d v="2026-09-04T08:50:12"/>
    <n v="69382028"/>
    <m/>
    <n v="152331251351"/>
    <s v="Workshop Tulangan"/>
    <s v="ODP-KRN-FAV/38 FAV/D03/38.01"/>
    <s v="WO063324198"/>
    <m/>
    <m/>
    <m/>
    <n v="112.63323459999999"/>
    <n v="-7.4509832999999999"/>
    <s v="MD|MYDB-20260901267690|DN00001/MN00442|Workshop Tulangan|088991130535"/>
    <s v="MYDIGIBIZPARTNER"/>
    <m/>
    <m/>
    <m/>
    <m/>
    <m/>
    <m/>
    <m/>
    <m/>
    <s v="Management Janji"/>
    <s v="2026-09-05 08:00:00 | Tanggal Pemasangan : 05 September 2026 Jam Pemasangan : 08:00 13:00 Info Tambahan : Hubungi pelanggan dulu sebelum ke lokasi terimakasih"/>
    <s v="FCC"/>
    <d v="2026-02-09T09:40:08"/>
    <d v="2026-09-05T08:00:00"/>
    <s v="Kendala Pelanggan"/>
    <s v="CANCEL"/>
    <s v="KRIAN"/>
    <s v="NO ADDON"/>
    <m/>
    <s v="Cancel Completed"/>
    <s v="HSI Bisnis Promo HUT RI PSB 70% - 200 Mbps"/>
    <s v="INDIBIZ"/>
    <m/>
    <m/>
    <d v="2026-09-05T08:00:00"/>
    <s v="2026-09-05 08:00:00 | Tanggal Pemasangan : 05 September 2026 Jam Pemasangan : 08:00 13:00 Info Tambahan : Hubungi pelanggan dulu sebelum ke lokasi terimakasih"/>
    <m/>
    <m/>
    <m/>
    <e v="#NUM!"/>
    <e v="#NUM!"/>
    <x v="0"/>
  </r>
  <r>
    <n v="17"/>
    <n v="1002567529"/>
    <n v="3"/>
    <x v="5"/>
    <n v="4"/>
    <s v="SEMARANG"/>
    <s v="INNER - SEMARANG JATENG UTARA"/>
    <s v="JHR"/>
    <s v="REG"/>
    <s v="AO"/>
    <x v="0"/>
    <s v="1P INET"/>
    <s v="98 | OSS - CANCEL COMPLETE"/>
    <s v="RBS-Regional 3"/>
    <d v="2026-09-02T12:57:57"/>
    <d v="2026-09-10T09:26:05"/>
    <n v="69382292"/>
    <m/>
    <n v="142406122844"/>
    <s v="SMP Maria Goretti"/>
    <s v="ODP-JHR-FS/025 FS/D02/06.025"/>
    <s v="WO063352975"/>
    <m/>
    <m/>
    <m/>
    <n v="110.41095009999999"/>
    <n v="-6.9813624000000001"/>
    <s v="MD|MYDB-20260902267838|SB00003/MB00385|SMP Maria Goretti|08380550024500"/>
    <s v="MYDIGIBIZPARTNER"/>
    <m/>
    <m/>
    <m/>
    <m/>
    <m/>
    <m/>
    <m/>
    <m/>
    <s v="Management Janji"/>
    <s v="2026-09-03 13:00:00 | Nama PIC:  bp homing No HP: 08380550024500 Alt: Tanggal: 3/9/2026 Jam Pasang: Siang  Note: Hubungi sebelum ke lokasi, terimakasih. "/>
    <s v="FCC"/>
    <d v="2026-02-09T13:10:01"/>
    <d v="2026-09-03T13:00:00"/>
    <s v="Kendala Pelanggan"/>
    <s v="CANCEL"/>
    <s v="JOHAR"/>
    <s v="NO ADDON"/>
    <m/>
    <s v="Cancel Completed"/>
    <s v="HSI Bisnis Basic PSB 70% - 50 Mbps"/>
    <s v="INDIBIZ"/>
    <m/>
    <m/>
    <d v="2026-09-03T13:00:00"/>
    <s v="2026-09-03 13:00:00 | Nama PIC:  bp homing No HP: 08380550024500 Alt: Tanggal: 3/9/2026 Jam Pasang: Siang  Note: Hubungi sebelum ke lokasi, terimakasih. "/>
    <m/>
    <m/>
    <m/>
    <e v="#NUM!"/>
    <e v="#NUM!"/>
    <x v="0"/>
  </r>
  <r>
    <n v="18"/>
    <n v="1002566474"/>
    <n v="3"/>
    <x v="0"/>
    <n v="4"/>
    <s v="KUDUS"/>
    <s v="PURWODADI"/>
    <s v="GBU"/>
    <s v="REG"/>
    <s v="AO"/>
    <x v="0"/>
    <s v="1P INET"/>
    <s v="98 | OSS - CANCEL COMPLETE"/>
    <s v="RBS-Regional 3"/>
    <d v="2026-09-01T18:36:56"/>
    <d v="2026-09-05T10:12:14"/>
    <n v="69381855"/>
    <m/>
    <n v="146516109250"/>
    <s v="NEW QUEEN"/>
    <s v="ODP-GBU-FC/039 FC/D03/039.01"/>
    <s v="WO063299338"/>
    <m/>
    <m/>
    <m/>
    <n v="110.669162"/>
    <n v="-7.0585110000000002"/>
    <s v="|MN00410|MYIA-075581865309/POI/SITI RUBIYATUN/087898490248/newq675@gmail.com"/>
    <s v="MYIB_ASSISTANT"/>
    <m/>
    <m/>
    <m/>
    <m/>
    <m/>
    <m/>
    <m/>
    <m/>
    <s v="Management Janji"/>
    <s v="2026-09-03 08:00:00 | Jam pemasangan : 12.00 Info Tambahan : Hubungi pelanggan dulu sebelum ke lokasi terimakasih  "/>
    <s v="FCC"/>
    <d v="2026-01-09T18:39:58"/>
    <d v="2026-09-03T08:00:00"/>
    <s v="Kendala Pelanggan"/>
    <s v="CANCEL"/>
    <s v="GUBUG"/>
    <s v="NO ADDON"/>
    <m/>
    <s v="Cancel Completed"/>
    <s v="HSI Bisnis Promo HUT RI PSB 70% - 100 Mbps"/>
    <s v="INDIBIZ"/>
    <m/>
    <m/>
    <d v="2026-09-03T08:00:00"/>
    <s v="2026-09-03 08:00:00 | Jam pemasangan : 12.00 Info Tambahan : Hubungi pelanggan dulu sebelum ke lokasi terimakasih  "/>
    <m/>
    <m/>
    <m/>
    <e v="#NUM!"/>
    <e v="#NUM!"/>
    <x v="0"/>
  </r>
  <r>
    <n v="19"/>
    <n v="1002578520"/>
    <n v="3"/>
    <x v="1"/>
    <n v="5"/>
    <s v="SIDOARJO"/>
    <s v="MOJOKERTO"/>
    <s v="MRT"/>
    <s v="REG"/>
    <s v="AO"/>
    <x v="0"/>
    <m/>
    <s v="CANCEL COMPLETED"/>
    <s v="RBS-Regional 3"/>
    <d v="2026-09-09T11:35:54"/>
    <d v="2026-09-10T10:47:50"/>
    <n v="69386778"/>
    <m/>
    <n v="152312243418"/>
    <s v="BANK BTN RUANG BANKING HALL"/>
    <s v="ODP-MRT-FAF/15"/>
    <m/>
    <m/>
    <m/>
    <m/>
    <n v="112.4319339"/>
    <n v="-7.4672004999999997"/>
    <s v="|MN02783|/BANK BTN RUANG BANKING HALL/WINBACK 2.0 HSI B2B (1:1) 50MBPS 355RB PSB DISC 70%/kc.mojokerto@gmail.com/DONY SATRIO WIJAYANTO/85730000824"/>
    <s v="Sales Force DBS"/>
    <m/>
    <m/>
    <m/>
    <m/>
    <m/>
    <m/>
    <m/>
    <m/>
    <m/>
    <m/>
    <m/>
    <d v="2026-09-09T11:39:55"/>
    <m/>
    <m/>
    <s v="REJECT_FCC"/>
    <s v="MOJOKERTO"/>
    <s v="NO ADDON"/>
    <m/>
    <s v="DECLINE : Decline - Pindah Segmentasi Ivan Sutiawan 400105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0"/>
    <n v="1002578453"/>
    <n v="3"/>
    <x v="3"/>
    <n v="4"/>
    <s v="PURWOKERTO"/>
    <s v="CILACAP"/>
    <s v="MAO"/>
    <s v="REG"/>
    <s v="AO"/>
    <x v="0"/>
    <m/>
    <s v="CANCEL COMPLETED"/>
    <s v="RBS-Regional 2"/>
    <d v="2026-09-09T11:16:23"/>
    <d v="2026-09-09T15:57:28"/>
    <n v="69386740"/>
    <m/>
    <n v="146389102582"/>
    <s v="Media Cepat Indonesia"/>
    <s v="ODP-MAO-FF/051"/>
    <m/>
    <m/>
    <m/>
    <m/>
    <n v="109.1310146"/>
    <n v="-7.6283225999999997"/>
    <s v="RBS/R2/AM 406543 ROBERTO RAPSANJANI/081285505152/Media Cepat Indonesia/FAISAL AFNAN/085888245637/admin@rapid.net.id/PSB 150 Mbps 1:1 Rp. 819.000  (Exclude PPN)"/>
    <s v="Account Manager"/>
    <m/>
    <m/>
    <m/>
    <m/>
    <m/>
    <m/>
    <m/>
    <m/>
    <m/>
    <m/>
    <m/>
    <d v="2026-09-09T11:25:32"/>
    <m/>
    <m/>
    <s v="REJECT_FCC"/>
    <s v="KROYA"/>
    <s v="NO ADDON"/>
    <m/>
    <s v="DECLINE : Decline - Batal Order Munah Oktaviani 40971402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</r>
  <r>
    <n v="21"/>
    <n v="1002578556"/>
    <n v="3"/>
    <x v="4"/>
    <n v="5"/>
    <s v="SINGARJA"/>
    <s v="KLUNGKUNG"/>
    <s v="SMA"/>
    <s v="REG"/>
    <s v="AO"/>
    <x v="0"/>
    <m/>
    <s v="CANCEL COMPLETED"/>
    <s v="RBS-Regional 3"/>
    <d v="2026-09-09T11:50:15"/>
    <d v="2026-09-09T13:03:32"/>
    <n v="69386806"/>
    <m/>
    <n v="172428816111"/>
    <s v="Homestay Acharya"/>
    <s v="ODP-SMA-FZ/12"/>
    <m/>
    <m/>
    <m/>
    <m/>
    <n v="115.44599789999999"/>
    <n v="-8.6786425000000005"/>
    <s v="|MN02750|/CP GDE ACHARYA PANDJI SETIAWAN/085171217247/wilkerlembongan@gmail.com"/>
    <s v="Sales Force DBS"/>
    <m/>
    <m/>
    <m/>
    <m/>
    <m/>
    <m/>
    <m/>
    <m/>
    <m/>
    <m/>
    <m/>
    <d v="2026-09-09T11:54:57"/>
    <m/>
    <m/>
    <s v="REJECT_FCC"/>
    <s v="SEMARAPURA"/>
    <s v="NO ADDON"/>
    <m/>
    <s v="DECLINE : Decline - Pindah Segmentasi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2"/>
    <n v="1002577136"/>
    <n v="3"/>
    <x v="1"/>
    <n v="5"/>
    <s v="JEMBER"/>
    <s v="BONDOWOSO"/>
    <s v="BOW"/>
    <s v="REG"/>
    <s v="AO"/>
    <x v="0"/>
    <s v="1P INET"/>
    <s v="CANCEL COMPLETED"/>
    <s v="RBS-Regional 3"/>
    <d v="2026-09-08T14:23:56"/>
    <d v="2026-09-08T16:41:12"/>
    <n v="69386152"/>
    <m/>
    <n v="152507224352"/>
    <s v="PANDAI BESI AAN"/>
    <s v="ODP-SKW-FB/48 FB/D05/48.01"/>
    <s v="WO063843060"/>
    <m/>
    <m/>
    <m/>
    <n v="113.8480326"/>
    <n v="-8.0032695"/>
    <s v="|MC30280|MYIA-020613826634/POI/BAHRUDDIN PANJI DIPONOGORO u/081515847627/bahrudinpanji@gmail.com"/>
    <s v="MYIB_ASSISTANT"/>
    <m/>
    <m/>
    <m/>
    <m/>
    <m/>
    <m/>
    <m/>
    <m/>
    <s v="Management Janji"/>
    <s v="2026-09-09 11:00:00 | M Janji : (09/09/2026) jam Pasang : 09:00 Note : hubungi pelanggan jika ingin kelokasi "/>
    <s v="FCC"/>
    <d v="2026-08-09T14:25:36"/>
    <d v="2026-09-09T11:00:00"/>
    <m/>
    <s v="CANCEL"/>
    <s v="BONDOWOSO"/>
    <s v="NO ADDON"/>
    <m/>
    <s v="CANCEL ORDER INVALID SURVEY remark : Dobel input dengan order lain yaitu MYIA-020841601531 response : OK"/>
    <s v="HSI Bisnis Promo HUT RI PSB 70% - 100 Mbps Dual Band"/>
    <s v="INDIBIZ"/>
    <m/>
    <m/>
    <d v="2026-09-09T11:00:00"/>
    <s v="2026-09-09 11:00:00 | M Janji : (09/09/2026) jam Pasang : 09:00 Note : hubungi pelanggan jika ingin kelokasi "/>
    <m/>
    <m/>
    <m/>
    <e v="#NUM!"/>
    <e v="#NUM!"/>
    <x v="0"/>
  </r>
  <r>
    <n v="23"/>
    <n v="1002577093"/>
    <n v="3"/>
    <x v="6"/>
    <n v="5"/>
    <s v="SBY UTARA"/>
    <s v="MANYAR"/>
    <s v="MGO"/>
    <s v="REG"/>
    <s v="AO"/>
    <x v="0"/>
    <m/>
    <s v="CANCEL COMPLETED"/>
    <s v="RBS-Regional 3"/>
    <d v="2026-09-08T14:16:18"/>
    <d v="2026-09-08T15:25:39"/>
    <n v="69386121"/>
    <m/>
    <n v="152413168025"/>
    <s v="PT KBBF SURABAYA"/>
    <s v="ODP-DMO-FTE/08"/>
    <m/>
    <m/>
    <m/>
    <m/>
    <n v="112.7449129"/>
    <n v="-7.2656732000000002"/>
    <s v="AMRBS;405989;AMEX;MUJI;RBS-3;SURAMADU;PT KBBF SURABAYA;HSI Basic Promo HUT Telkom (1:2) 75 Mbps (Rp 365.000) PSB Rp 150.000;082233938129;Meyvi.suwardi@bukopinfinance.co.id;Graha Bukopin Surabaya Lt 3, Jl. Panglima Sudirman No.10-18, Embong Kaliasin, Gente"/>
    <s v="Amex"/>
    <m/>
    <m/>
    <m/>
    <m/>
    <m/>
    <m/>
    <m/>
    <m/>
    <m/>
    <m/>
    <m/>
    <d v="2026-08-09T14:25:36"/>
    <m/>
    <m/>
    <s v="REJECT_FCC"/>
    <s v="MERGOYOSO"/>
    <s v="NO ADDON"/>
    <m/>
    <s v="DECLINE : Decline - Pindah Segmentasi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24"/>
    <n v="1002576713"/>
    <n v="3"/>
    <x v="6"/>
    <n v="5"/>
    <s v="SBY UTARA"/>
    <s v="MANYAR"/>
    <s v="MGO"/>
    <s v="REG"/>
    <s v="AO"/>
    <x v="0"/>
    <m/>
    <s v="CANCEL COMPLETED"/>
    <s v="RBS-Regional 3"/>
    <d v="2026-09-08T11:33:02"/>
    <d v="2026-09-08T12:46:58"/>
    <n v="69385943"/>
    <m/>
    <n v="152413168022"/>
    <s v="PT KB BUKOPIN FINANCE"/>
    <s v="ODP-DMO-FTE/07"/>
    <m/>
    <m/>
    <m/>
    <m/>
    <n v="112.7449129"/>
    <n v="-7.2656732000000002"/>
    <s v="AMRBS;405989;AMEX;MUJI;RBS-3;SURAMADU;PT KB BUKOPIN FINANCE;HSI Basic Promo HUT Telkom (1:2) 75 Mbps (Rp 365.000) PSB Rp 150.000;082233938129;Meyvi.suwardi@bukopinfinance.co.id;Graha Bukopin Surabaya Lt 3, Jl. Panglima Sudirman No.10-18, Embong Kaliasin, "/>
    <s v="Amex"/>
    <m/>
    <m/>
    <m/>
    <m/>
    <m/>
    <m/>
    <m/>
    <m/>
    <m/>
    <m/>
    <m/>
    <d v="2026-08-09T11:39:56"/>
    <m/>
    <m/>
    <s v="REJECT_FCC"/>
    <s v="MERGOYOSO"/>
    <s v="NO ADDON"/>
    <m/>
    <s v="DECLINE : Decline - Pindah Segmentasi YUDA SEPTIAN 40000798|MYDITA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m/>
    <m/>
    <m/>
    <m/>
    <m/>
    <e v="#NUM!"/>
    <e v="#NUM!"/>
    <x v="0"/>
  </r>
  <r>
    <n v="25"/>
    <n v="1002576954"/>
    <n v="3"/>
    <x v="4"/>
    <n v="5"/>
    <s v="DENPASAR"/>
    <s v="UBUNG"/>
    <s v="MMN"/>
    <s v="REG"/>
    <s v="AO"/>
    <x v="0"/>
    <m/>
    <s v="CANCEL COMPLETED"/>
    <s v="RBS-Regional 3"/>
    <d v="2026-09-08T13:31:04"/>
    <d v="2026-09-08T16:25:54"/>
    <n v="69386071"/>
    <n v="3619592056"/>
    <n v="172419207307"/>
    <s v="PT SURYA NUSA ENERGI"/>
    <s v="ODP-MMN-FP/01"/>
    <m/>
    <m/>
    <m/>
    <m/>
    <n v="115.1879915"/>
    <n v="-8.6945142999999998"/>
    <s v="|MN02677|/CP IBU ADELA/088971613850-085162676996/suryanusae@gmail.com"/>
    <s v="Sales Profesional"/>
    <m/>
    <m/>
    <m/>
    <m/>
    <m/>
    <m/>
    <m/>
    <m/>
    <m/>
    <m/>
    <m/>
    <d v="2026-08-09T13:39:52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6"/>
    <n v="1002576911"/>
    <n v="3"/>
    <x v="4"/>
    <n v="5"/>
    <s v="DENPASAR"/>
    <s v="UBUNG"/>
    <s v="MMN"/>
    <s v="REG"/>
    <s v="AO"/>
    <x v="0"/>
    <m/>
    <s v="CANCEL COMPLETED"/>
    <s v="RBS-Regional 3"/>
    <d v="2026-09-08T13:20:51"/>
    <d v="2026-09-08T16:25:14"/>
    <n v="69386038"/>
    <n v="3619592055"/>
    <n v="172419207306"/>
    <s v="PT SURYA NUSA ENERGI"/>
    <s v="ODP-MMN-FP/01"/>
    <m/>
    <m/>
    <m/>
    <m/>
    <n v="115.1879915"/>
    <n v="-8.6945142999999998"/>
    <s v="|MN02677|/CP IBU ADELA/088971613850-085162676996/suryanusae@gmail.com"/>
    <s v="Sales Profesional"/>
    <m/>
    <m/>
    <m/>
    <m/>
    <m/>
    <m/>
    <m/>
    <m/>
    <m/>
    <m/>
    <m/>
    <d v="2026-08-09T13:25:10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s v="DECLINE : Decline - Batal Order Novin Dwigo Prayudha 40961371|MYDITA"/>
    <m/>
    <m/>
    <m/>
    <m/>
    <m/>
    <e v="#NUM!"/>
    <e v="#NUM!"/>
    <x v="0"/>
  </r>
  <r>
    <n v="27"/>
    <n v="1002577763"/>
    <n v="3"/>
    <x v="6"/>
    <n v="5"/>
    <s v="MADURA"/>
    <s v="BANGKALAN"/>
    <s v="KML"/>
    <s v="REG"/>
    <s v="AO"/>
    <x v="0"/>
    <m/>
    <s v="CANCEL COMPLETED"/>
    <s v="RBS-Regional 3"/>
    <d v="2026-09-08T18:24:30"/>
    <d v="2026-09-09T09:25:41"/>
    <n v="69386447"/>
    <m/>
    <n v="152436205866"/>
    <s v="YAYASAN NASHRUL HAQ (SPPG LABANG)"/>
    <s v="ODP-KML-FF/37"/>
    <m/>
    <m/>
    <m/>
    <m/>
    <n v="112.77309440000001"/>
    <n v="-7.1396100000000002"/>
    <s v="|MN02601|/YAYASAN NASHRUL HAQ (SPPG LABANG)/MOCHAMAD FARIED SJAIFULLAH/081330994852/082237450719/cv.syella123@gmail.com/HSI Bisnis Promo HUT Telkom (1:1) 75 Mbps (Rp 415.000) PSB Rp 150.000/"/>
    <s v="Sales Force DBS"/>
    <m/>
    <m/>
    <m/>
    <m/>
    <m/>
    <m/>
    <m/>
    <m/>
    <m/>
    <m/>
    <m/>
    <d v="2026-08-09T18:25:32"/>
    <m/>
    <m/>
    <s v="REJECT_FCC"/>
    <s v="X"/>
    <s v="NO ADDON"/>
    <m/>
    <s v="DECLINE : Decline - Batal Order Ghina Swanti Ariesa 4094114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28"/>
    <n v="1002573876"/>
    <n v="3"/>
    <x v="6"/>
    <n v="5"/>
    <s v="MADURA"/>
    <s v="BANGKALAN"/>
    <s v="KPP"/>
    <s v="REG"/>
    <s v="AO"/>
    <x v="0"/>
    <m/>
    <s v="CANCEL COMPLETED"/>
    <s v="RBS-Regional 3"/>
    <d v="2026-09-07T08:41:49"/>
    <d v="2026-09-07T19:18:59"/>
    <n v="69384944"/>
    <m/>
    <n v="152437905761"/>
    <s v="Toko Nory"/>
    <s v="ODP-KPP-FAD/76"/>
    <m/>
    <m/>
    <m/>
    <m/>
    <n v="113.2758652"/>
    <n v="-6.9392114999999999"/>
    <s v="|MN00572|/Toko Nory/HSI Bisnis + Netmonk Promo 2026 100 Mbps (Rp 591.100) PSB 150.000/08139373105/tokonory1211@gmail.com/Arifin/-6.939157,113.275989/376G+89Q Bunten Bar., Kabupaten Sampang, Jawa Timur"/>
    <s v="Sales Force DBS"/>
    <m/>
    <m/>
    <m/>
    <m/>
    <m/>
    <m/>
    <m/>
    <m/>
    <m/>
    <m/>
    <m/>
    <d v="2026-07-09T08:54:58"/>
    <m/>
    <m/>
    <s v="REJECT_FCC"/>
    <s v="X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9"/>
    <n v="1002573908"/>
    <n v="3"/>
    <x v="1"/>
    <n v="5"/>
    <s v="SIDOARJO"/>
    <s v="MOJOKERTO"/>
    <s v="MJS"/>
    <s v="REG"/>
    <s v="AO"/>
    <x v="0"/>
    <m/>
    <s v="CANCEL COMPLETED"/>
    <s v="RBS-Regional 3"/>
    <d v="2026-09-07T08:50:55"/>
    <d v="2026-09-09T11:30:47"/>
    <n v="69384987"/>
    <m/>
    <n v="152330220830"/>
    <s v="UD SUMBER BAROKAH"/>
    <s v="ODP-MJS-FV/48"/>
    <m/>
    <m/>
    <m/>
    <m/>
    <n v="112.5071179"/>
    <n v="-7.5153603999999996"/>
    <s v="|MN02783|/UD SUMBER BAROKAH/WINBACK 2.0 HSI B2B (1:2) 50MBPS 320RB PSB DISC 70%//wennyindriahapsari@gmail.com/WENNY INDRIA HAPSARI/82320233811"/>
    <s v="Sales Force DBS"/>
    <m/>
    <m/>
    <m/>
    <m/>
    <m/>
    <m/>
    <m/>
    <m/>
    <m/>
    <m/>
    <m/>
    <d v="2026-07-09T08:54:58"/>
    <m/>
    <m/>
    <s v="REJECT_FCC"/>
    <s v="MOJOKERT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30"/>
    <n v="1002574779"/>
    <n v="3"/>
    <x v="4"/>
    <n v="5"/>
    <s v="SINGARJA"/>
    <s v="KLUNGKUNG"/>
    <s v="SMA"/>
    <s v="REG"/>
    <s v="AO"/>
    <x v="0"/>
    <m/>
    <s v="CANCEL COMPLETED"/>
    <s v="RBS-Regional 3"/>
    <d v="2026-09-07T12:20:11"/>
    <d v="2026-09-08T16:08:34"/>
    <n v="69385229"/>
    <m/>
    <n v="172428815951"/>
    <s v="PT Wilkerlembongan"/>
    <s v="ODP-SMA-FZ/12"/>
    <m/>
    <m/>
    <m/>
    <m/>
    <n v="115.4458211"/>
    <n v="-8.6790295000000004"/>
    <s v="|MN02750|/CP GDE ACHARYA PANDJI SETIAWAN/085171217247/wilkerlembongan@gmail.com"/>
    <s v="Sales Force DBS"/>
    <m/>
    <m/>
    <m/>
    <m/>
    <m/>
    <m/>
    <m/>
    <m/>
    <m/>
    <m/>
    <m/>
    <d v="2026-07-09T12:25:27"/>
    <m/>
    <m/>
    <s v="REJECT_FCC"/>
    <s v="SEMARAPURA"/>
    <s v="NO ADDON"/>
    <m/>
    <s v="DECLINE : Decline - Pindah Segmentasi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31"/>
    <n v="1002575905"/>
    <n v="3"/>
    <x v="4"/>
    <n v="5"/>
    <s v="DENPASAR"/>
    <s v="UBUNG"/>
    <s v="MMN"/>
    <s v="REG"/>
    <s v="AO"/>
    <x v="0"/>
    <m/>
    <s v="CANCEL COMPLETED"/>
    <s v="RBS-Regional 3"/>
    <d v="2026-09-07T18:05:43"/>
    <d v="2026-09-08T10:00:43"/>
    <n v="69385626"/>
    <n v="3619592038"/>
    <n v="172419207295"/>
    <s v="PT SURYA NUSA PENIDA"/>
    <s v="ODP-MMN-FP/01"/>
    <m/>
    <m/>
    <m/>
    <m/>
    <n v="115.1879915"/>
    <n v="-8.6945142999999998"/>
    <s v="|MN02677|/CP ADELA/088971613850-085162676996/suryanusae@gmail.com  "/>
    <s v="Sales Force DBS"/>
    <m/>
    <m/>
    <m/>
    <m/>
    <m/>
    <m/>
    <m/>
    <m/>
    <m/>
    <m/>
    <m/>
    <d v="2026-07-09T18:10:10"/>
    <m/>
    <m/>
    <s v="REJECT_FCC"/>
    <s v="MONANG MANING"/>
    <s v="NO ADDON"/>
    <m/>
    <s v="DECLINE : Decline - Batal Order Novin Dwigo Prayudha 40961371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32"/>
    <n v="1002575787"/>
    <n v="3"/>
    <x v="4"/>
    <n v="5"/>
    <s v="DENPASAR"/>
    <s v="UBUNG"/>
    <s v="MMN"/>
    <s v="REG"/>
    <s v="AO"/>
    <x v="0"/>
    <m/>
    <s v="CANCEL COMPLETED"/>
    <s v="RBS-Regional 3"/>
    <d v="2026-09-07T16:46:08"/>
    <d v="2026-09-08T10:00:03"/>
    <n v="69385562"/>
    <n v="3619592036"/>
    <n v="172419207293"/>
    <s v="PT SURYA NUSA PENIDA"/>
    <s v="ODP-MMN-FP/01"/>
    <m/>
    <m/>
    <m/>
    <m/>
    <m/>
    <m/>
    <s v="|MN02677|/CP ADELA/088971613850-085162676996/suryanusae@gmail.com"/>
    <s v="Sales Force DBS"/>
    <m/>
    <m/>
    <m/>
    <m/>
    <m/>
    <m/>
    <m/>
    <m/>
    <m/>
    <m/>
    <m/>
    <d v="2026-07-09T16:55:03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s v="DECLINE : Decline - Batal Order Novin Dwigo Prayudha 40961371|MYDITA"/>
    <m/>
    <m/>
    <m/>
    <m/>
    <m/>
    <e v="#NUM!"/>
    <e v="#NUM!"/>
    <x v="0"/>
  </r>
  <r>
    <n v="33"/>
    <n v="1002575479"/>
    <n v="3"/>
    <x v="0"/>
    <n v="4"/>
    <s v="KUDUS"/>
    <s v="PURWODADI"/>
    <s v="GDO"/>
    <s v="REG"/>
    <s v="AO"/>
    <x v="0"/>
    <s v="1P INET"/>
    <s v="CANCEL COMPLETED"/>
    <s v="RBS-Regional 3"/>
    <d v="2026-09-07T15:23:57"/>
    <d v="2026-09-08T12:33:50"/>
    <n v="69385464"/>
    <m/>
    <n v="142521103440"/>
    <s v="PONDOK PESANTREN AL-MAYMUN"/>
    <s v="ODP-GDO-FG/014 FG/D02/014.01"/>
    <s v="WO063769275"/>
    <m/>
    <m/>
    <m/>
    <n v="110.796673"/>
    <n v="-7.008483"/>
    <s v="|MC20002|MYIA-043679275042/POI/AGUS SUGIARTO /089618566793/sugiartoa02@tmails.net"/>
    <s v="MYIB_ASSISTANT"/>
    <m/>
    <m/>
    <m/>
    <m/>
    <m/>
    <m/>
    <m/>
    <m/>
    <s v="Management Janji"/>
    <s v="2026-09-08 13:00:00 | Nama PIC : Agus No HP : 089618566793 Alt :  M Janji : 08 September 2026 Jam Pasang : 08.00 - 13:00  NoteÃ‚Â :  hubungi terlebih dahulu sebelum kelokasi"/>
    <s v="FCC"/>
    <d v="2026-07-09T15:25:34"/>
    <d v="2026-09-08T13:00:00"/>
    <m/>
    <s v="CANCEL"/>
    <s v="GUBUG"/>
    <s v="NETMONK"/>
    <m/>
    <s v="CANCEL ORDER INVALID SURVEY remark : cancel krn indikasi reseller  response : OK"/>
    <s v="HSI Bisnis Bundling Netmonk Promo H2 2026 PSB 70% - 150 Mbps"/>
    <s v="INDIBIZ"/>
    <m/>
    <m/>
    <d v="2026-09-08T13:00:00"/>
    <s v="2026-09-08 13:00:00 | Nama PIC : Agus No HP : 089618566793 Alt :  M Janji : 08 September 2026 Jam Pasang : 08.00 - 13:00  NoteÃ‚Â :  hubungi terlebih dahulu sebelum kelokasi"/>
    <m/>
    <m/>
    <m/>
    <e v="#NUM!"/>
    <e v="#NUM!"/>
    <x v="0"/>
  </r>
  <r>
    <n v="34"/>
    <n v="1002574672"/>
    <n v="3"/>
    <x v="6"/>
    <n v="5"/>
    <s v="SBY UTARA"/>
    <s v="MANYAR"/>
    <s v="MGO"/>
    <s v="REG"/>
    <s v="AO"/>
    <x v="0"/>
    <m/>
    <s v="CANCEL COMPLETED"/>
    <s v="RBS-Regional 3"/>
    <d v="2026-09-07T11:46:21"/>
    <d v="2026-09-07T14:03:58"/>
    <n v="69385148"/>
    <m/>
    <n v="152413167030"/>
    <s v="PT KB BUKOPIN FINANCE"/>
    <s v="ODP-DMO-FTE/03"/>
    <m/>
    <m/>
    <m/>
    <m/>
    <n v="112.74423280000001"/>
    <n v="-7.2677389999999997"/>
    <s v="AMRBS;405989;AMEX;MUJI;RBS-3;SURAMADU;PT KB BUKOPIN FINANCE;HSI Basic Promo HUT Telkom (1:2) 75 Mbps (Rp 365.000) PSB Rp 150.000;082233938129;Meyvi.suwardi@bukopinfinance.co.id;Graha Bukopin Surabaya Lt 3, Jl. Panglima Sudirman No.10-18, Embong Kaliasin, "/>
    <s v="Amex"/>
    <m/>
    <m/>
    <m/>
    <m/>
    <m/>
    <m/>
    <m/>
    <m/>
    <m/>
    <m/>
    <m/>
    <d v="2026-07-09T11:54:56"/>
    <m/>
    <m/>
    <s v="REJECT_FCC"/>
    <s v="MERGOYOSO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35"/>
    <n v="1002574621"/>
    <n v="3"/>
    <x v="3"/>
    <n v="4"/>
    <s v="YOGYAKARTA"/>
    <s v="INNER - YOGYA JATENG SELATAN"/>
    <s v="KGD"/>
    <s v="REG"/>
    <s v="AO"/>
    <x v="0"/>
    <s v="1P INET"/>
    <s v="CANCEL COMPLETED"/>
    <s v="RBS-Regional 3"/>
    <d v="2026-09-07T11:32:57"/>
    <d v="2026-09-07T16:05:49"/>
    <n v="69385156"/>
    <m/>
    <n v="143132123750"/>
    <s v="SOLUTION PRODUC"/>
    <s v="ODP-KGD-FAM/148 FAM/D08/148.01"/>
    <s v="WO063734807"/>
    <m/>
    <m/>
    <m/>
    <n v="110.4207"/>
    <n v="-7.8322180000000001"/>
    <s v="|MC80066|MYIA-061497254580/POI/SUSILO NUGROHO/089624724756/solutionproduc@gmail.com"/>
    <s v="MYIB_ASSISTANT"/>
    <m/>
    <m/>
    <m/>
    <m/>
    <m/>
    <m/>
    <m/>
    <m/>
    <s v="Management Janji"/>
    <s v="2026-09-10 08:00:00 | Nama PIC : Bp Susilo No Hp : 089624724756 No Alt : - Tgl Pemasangan : 10 Sept 2026 Interval : PAGI SIANG Note : Hubungi pelanggan terlebih dahulu"/>
    <s v="FCC"/>
    <d v="2026-07-09T11:40:03"/>
    <d v="2026-09-10T08:00:00"/>
    <m/>
    <s v="CANCEL"/>
    <s v="KOTAGEDE"/>
    <s v="NO ADDON"/>
    <m/>
    <s v="CANCEL ORDER INVALID SURVEY remark : [07/09/2026 16:01] ihsan: Mas, maap jadinya cancel ya. [07/09/2026 16:01] ihsan: Ada mis"/>
    <s v="HSI Bisnis Promo HUT RI PSB 70% - 100 Mbps"/>
    <s v="INDIBIZ"/>
    <m/>
    <m/>
    <d v="2026-09-10T08:00:00"/>
    <s v="2026-09-10 08:00:00 | Nama PIC : Bp Susilo No Hp : 089624724756 No Alt : - Tgl Pemasangan : 10 Sept 2026 Interval : PAGI SIANG Note : Hubungi pelanggan terlebih dahulu"/>
    <m/>
    <m/>
    <m/>
    <e v="#NUM!"/>
    <e v="#NUM!"/>
    <x v="0"/>
  </r>
  <r>
    <n v="36"/>
    <n v="1002575234"/>
    <n v="3"/>
    <x v="4"/>
    <n v="5"/>
    <s v="DENPASAR"/>
    <s v="UBUNG"/>
    <s v="SMY"/>
    <s v="REG"/>
    <s v="AO"/>
    <x v="0"/>
    <m/>
    <s v="CANCEL COMPLETED"/>
    <s v="RBS-Regional 3"/>
    <d v="2026-09-07T14:33:29"/>
    <d v="2026-09-08T08:37:19"/>
    <n v="69385384"/>
    <m/>
    <n v="172416797959"/>
    <s v="HOMESTAY DENIS"/>
    <s v="ODP-SMY-FAG/06"/>
    <m/>
    <m/>
    <m/>
    <m/>
    <n v="115.1644771"/>
    <n v="-8.6721342999999997"/>
    <s v="|MN02364|/PIC Hanin Azizah/081908632195-081237905230/hanin.azizah17@gmail.com"/>
    <s v="Sales Force DBS"/>
    <m/>
    <m/>
    <m/>
    <m/>
    <m/>
    <m/>
    <m/>
    <m/>
    <m/>
    <m/>
    <m/>
    <d v="2026-07-09T14:40:04"/>
    <m/>
    <m/>
    <s v="REJECT_FCC"/>
    <s v="SEMINYAK"/>
    <s v="OCA"/>
    <m/>
    <s v="DECLINE : Decline - Batal Order Sonya Rahma Winata 40951375|MYDITA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m/>
    <m/>
    <m/>
    <m/>
    <m/>
    <e v="#NUM!"/>
    <e v="#NUM!"/>
    <x v="0"/>
  </r>
  <r>
    <n v="37"/>
    <n v="1002572982"/>
    <n v="3"/>
    <x v="4"/>
    <n v="5"/>
    <s v="SINGARJA"/>
    <s v="KLUNGKUNG"/>
    <s v="SMA"/>
    <s v="REG"/>
    <s v="AO"/>
    <x v="0"/>
    <m/>
    <s v="CANCEL COMPLETED"/>
    <s v="RBS-Regional 3"/>
    <d v="2026-09-05T11:58:25"/>
    <d v="2026-09-05T18:23:07"/>
    <n v="69384429"/>
    <m/>
    <n v="172428816084"/>
    <s v="Pelabuhan Nusa Lembongan"/>
    <s v="ODP-SMA-FZ/12"/>
    <m/>
    <m/>
    <m/>
    <m/>
    <n v="106.843779087066"/>
    <n v="-6.1670089767355103"/>
    <s v="|MN02750|/PIC GDE ACHARYA PANDJI SETIAWAN/085171217247/wilkerlembongan@gmail.com"/>
    <s v="Sales Force DBS"/>
    <m/>
    <m/>
    <m/>
    <m/>
    <m/>
    <m/>
    <m/>
    <m/>
    <m/>
    <m/>
    <m/>
    <d v="2026-05-09T12:09:56"/>
    <m/>
    <m/>
    <s v="REJECT_FCC"/>
    <s v="SEMARAPURA"/>
    <s v="NO ADDON"/>
    <m/>
    <s v="DECLINE : Decline - Pindah Segmentasi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NENG PUTRI MEILINDA PERMATASARI 40981184|MYDITA"/>
    <m/>
    <m/>
    <m/>
    <m/>
    <m/>
    <e v="#NUM!"/>
    <e v="#NUM!"/>
    <x v="0"/>
  </r>
  <r>
    <n v="38"/>
    <n v="1002572983"/>
    <n v="3"/>
    <x v="2"/>
    <n v="5"/>
    <s v="MADIUN"/>
    <s v="BOJONEGORO"/>
    <s v="BJN"/>
    <s v="REG"/>
    <s v="AO"/>
    <x v="0"/>
    <m/>
    <s v="CANCEL COMPLETED"/>
    <s v="RBS-Regional 3"/>
    <d v="2026-09-05T11:59:24"/>
    <d v="2026-09-09T22:00:00"/>
    <n v="69384433"/>
    <m/>
    <n v="152609258712"/>
    <s v="Aston Bojonegoro City Hotel"/>
    <s v="ODP-BJN-FJ/46"/>
    <m/>
    <m/>
    <m/>
    <m/>
    <n v="111.874528"/>
    <n v="-7.1470820000000002"/>
    <s v="AMRBS;403658;AGIL MAULANA;PSB PAKET 1P-300MB 1.130K PSB 150K;081357447788"/>
    <s v="Amex"/>
    <m/>
    <m/>
    <m/>
    <m/>
    <m/>
    <m/>
    <m/>
    <m/>
    <m/>
    <m/>
    <m/>
    <d v="2026-05-09T12:09:56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39"/>
    <n v="1002572979"/>
    <n v="3"/>
    <x v="2"/>
    <n v="5"/>
    <s v="MADIUN"/>
    <s v="BOJONEGORO"/>
    <s v="BJN"/>
    <s v="REG"/>
    <s v="AO"/>
    <x v="0"/>
    <m/>
    <s v="CANCEL COMPLETED"/>
    <s v="RBS-Regional 3"/>
    <d v="2026-09-05T11:57:44"/>
    <d v="2026-09-09T22:00:00"/>
    <n v="69384432"/>
    <m/>
    <n v="152609258711"/>
    <s v="Favehotel Sudirman Bojonegoro"/>
    <s v="ODP-BJN-FN/19"/>
    <m/>
    <m/>
    <m/>
    <m/>
    <n v="111.874308"/>
    <n v="-7.1519950000000003"/>
    <s v="AMRBS;403658;AGIL MAULANA;PSB PAKET 1P-200MB 790K PSB 150K;081357447788"/>
    <s v="Amex"/>
    <m/>
    <m/>
    <m/>
    <m/>
    <m/>
    <m/>
    <m/>
    <m/>
    <m/>
    <m/>
    <m/>
    <d v="2026-05-09T12:09:56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40"/>
    <n v="1002571282"/>
    <n v="3"/>
    <x v="6"/>
    <n v="5"/>
    <s v="MADURA"/>
    <s v="PAMEKASAN"/>
    <s v="PME"/>
    <s v="REG"/>
    <s v="AO"/>
    <x v="0"/>
    <m/>
    <s v="CANCEL COMPLETED"/>
    <s v="RBS-Regional 3"/>
    <d v="2026-09-04T11:07:18"/>
    <d v="2026-09-05T10:41:36"/>
    <n v="69383729"/>
    <m/>
    <n v="152426928636"/>
    <s v="PONDOK PESANTREN AL-ISLAMY AL-MUBARAKA KARANG MANGGIS"/>
    <s v="ODP-PME-FAT/47"/>
    <m/>
    <m/>
    <m/>
    <m/>
    <n v="113.4406649"/>
    <n v="-7.0693732000000002"/>
    <s v="|MN00213|/PONPES AL-ISLAMY AL-MUBARAKA/HSI Bisnis + Netmonk Promo 2026 100 Mbps (Rp 591.100) PSB 150.000/087777016670/majidah.zulpatul@gmail.com/ZULPATUL MAJIDAH/-7.0702874,113.4426971,770/WCHV+V3P Dsn Klompang Robbu  Rombuh Kec.Palengaan Pamekasan"/>
    <s v="Sales Force DBS"/>
    <m/>
    <m/>
    <m/>
    <m/>
    <m/>
    <m/>
    <m/>
    <m/>
    <m/>
    <m/>
    <m/>
    <d v="2026-04-09T11:10:09"/>
    <m/>
    <m/>
    <s v="REJECT_FCC"/>
    <s v="PAMEKASAN"/>
    <s v="NETMONK"/>
    <m/>
    <s v="DECLINE : Decline - Batal Order EVI PUSPITA EKASARI 40931150|MYDITA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m/>
    <m/>
    <m/>
    <m/>
    <m/>
    <e v="#NUM!"/>
    <e v="#NUM!"/>
    <x v="0"/>
  </r>
  <r>
    <n v="41"/>
    <n v="1002571315"/>
    <n v="3"/>
    <x v="4"/>
    <n v="5"/>
    <s v="DENPASAR"/>
    <s v="UBUNG"/>
    <s v="SMY"/>
    <s v="REG"/>
    <s v="AO"/>
    <x v="0"/>
    <m/>
    <s v="CANCEL COMPLETED"/>
    <s v="RBS-Regional 3"/>
    <d v="2026-09-04T11:16:14"/>
    <d v="2026-09-04T18:34:54"/>
    <n v="69383713"/>
    <m/>
    <n v="172416797794"/>
    <s v="VILLA DENIS"/>
    <s v="ODP-SMY-FAG/20"/>
    <m/>
    <m/>
    <m/>
    <m/>
    <n v="115.1606685"/>
    <n v="-8.6718902999999994"/>
    <s v="|MN02677|/CP IBU HANIN AZIZAH/081908632195/hanin.azizah17@gmail.com"/>
    <s v="Sales Force DBS"/>
    <m/>
    <m/>
    <m/>
    <m/>
    <m/>
    <m/>
    <m/>
    <m/>
    <m/>
    <m/>
    <m/>
    <d v="2026-04-09T11:25:14"/>
    <m/>
    <m/>
    <s v="REJECT_FCC"/>
    <s v="SEMINYAK"/>
    <s v="NO ADDON"/>
    <m/>
    <s v="DECLINE : Decline - Pindah Segmentas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42"/>
    <n v="1002571324"/>
    <n v="3"/>
    <x v="1"/>
    <n v="5"/>
    <s v="SIDOARJO"/>
    <s v="INNER - JATIM TIMUR"/>
    <s v="SDA"/>
    <s v="REG"/>
    <s v="AO"/>
    <x v="0"/>
    <m/>
    <s v="CANCEL COMPLETED"/>
    <s v="RBS-Regional 3"/>
    <d v="2026-09-04T11:18:21"/>
    <d v="2026-09-04T14:41:06"/>
    <n v="69383756"/>
    <m/>
    <n v="152316232597"/>
    <s v="DELTRAS STORE"/>
    <s v="ODP-SDA-FCX/10"/>
    <m/>
    <m/>
    <m/>
    <m/>
    <n v="112.7058031"/>
    <n v="-7.4476820999999997"/>
    <s v="|MN00501|/DELTRAS STORE/WINBACK 2.0 HSI B2B (1:1) 100MBPS 535RB PSB DISC 70%//sibromulis20@gmial.com/SIBRO MULIS/85232076285"/>
    <s v="Sales Force DBS"/>
    <m/>
    <m/>
    <m/>
    <m/>
    <m/>
    <m/>
    <m/>
    <m/>
    <m/>
    <m/>
    <m/>
    <d v="2026-04-09T11:25:14"/>
    <m/>
    <m/>
    <s v="REJECT_FCC"/>
    <s v="SIDOARJO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43"/>
    <n v="1002571933"/>
    <n v="3"/>
    <x v="4"/>
    <n v="5"/>
    <s v="DENPASAR"/>
    <s v="UBUNG"/>
    <s v="SMY"/>
    <s v="REG"/>
    <s v="AO"/>
    <x v="0"/>
    <m/>
    <s v="CANCEL COMPLETED"/>
    <s v="RBS-Regional 3"/>
    <d v="2026-09-04T14:40:14"/>
    <d v="2026-09-07T12:44:28"/>
    <n v="69383979"/>
    <m/>
    <n v="172416797940"/>
    <s v="VILLA DENIS"/>
    <s v="ODP-SMY-FAG/06"/>
    <m/>
    <m/>
    <m/>
    <m/>
    <n v="115.1644771"/>
    <n v="-8.6721342999999997"/>
    <s v="|MN02364|/PIC Hanin Azizah/081908632195/hanin.azizah17@gmail.com"/>
    <s v="Sales Force DBS"/>
    <m/>
    <m/>
    <m/>
    <m/>
    <m/>
    <m/>
    <m/>
    <m/>
    <m/>
    <m/>
    <m/>
    <d v="2026-04-09T14:55:04"/>
    <m/>
    <m/>
    <s v="REJECT_FCC"/>
    <s v="SEMINYAK"/>
    <s v="OCA"/>
    <m/>
    <s v="DECLINE : Decline - Pindah Segmentasi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44"/>
    <n v="1002572287"/>
    <n v="3"/>
    <x v="1"/>
    <n v="5"/>
    <s v="SIDOARJO"/>
    <s v="INNER - JATIM TIMUR"/>
    <s v="SDA"/>
    <s v="REG"/>
    <s v="AO"/>
    <x v="0"/>
    <m/>
    <s v="CANCEL COMPLETED"/>
    <s v="RBS-Regional 3"/>
    <d v="2026-09-04T16:01:33"/>
    <d v="2026-09-04T16:35:12"/>
    <n v="69384094"/>
    <m/>
    <n v="152316232601"/>
    <s v="DELTRAS STORE"/>
    <s v="ODP-SDA-FCX/10"/>
    <m/>
    <m/>
    <m/>
    <m/>
    <n v="112.7058031"/>
    <n v="-7.4476820999999997"/>
    <s v="|MN00501|/DELTRAS STORE/WINBACK 2.0 HSI B2B (1:1) 100MBPS 535RB PSB DISC 70%//sibromulis20@gmial.com/SIBRO MULIS/85232076285  "/>
    <s v="Sales Force DBS"/>
    <m/>
    <m/>
    <m/>
    <m/>
    <m/>
    <m/>
    <m/>
    <m/>
    <m/>
    <m/>
    <m/>
    <d v="2026-04-09T16:10:02"/>
    <m/>
    <m/>
    <s v="REJECT_FCC"/>
    <s v="SIDOARJO"/>
    <s v="NO ADDON"/>
    <m/>
    <s v="DECLINE : Decline - Batal Order Siti QoriAh 40971401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Siti QoriAh 40971401|MYDITA"/>
    <m/>
    <m/>
    <m/>
    <m/>
    <m/>
    <e v="#NUM!"/>
    <e v="#NUM!"/>
    <x v="0"/>
  </r>
  <r>
    <n v="45"/>
    <n v="1002568764"/>
    <n v="3"/>
    <x v="4"/>
    <n v="5"/>
    <s v="SINGARJA"/>
    <s v="TABANAN"/>
    <s v="TBN"/>
    <s v="REG"/>
    <s v="AO"/>
    <x v="0"/>
    <m/>
    <s v="CANCEL COMPLETED"/>
    <s v="RBS-Regional 3"/>
    <d v="2026-09-03T08:47:08"/>
    <d v="2026-09-03T14:03:09"/>
    <n v="69382731"/>
    <m/>
    <n v="172413244719"/>
    <s v="BRI UNIT MEGATI TABANAN"/>
    <s v="ODP-TBN-FCQ/22"/>
    <m/>
    <m/>
    <m/>
    <m/>
    <n v="115.0674085"/>
    <n v="-8.5025791000000002"/>
    <s v="|MC10003|/PIC Ni Wayan Evi Aprilina/085792719035/pinaaprilinna26@gmail.com"/>
    <s v="Sales Force DBS"/>
    <m/>
    <m/>
    <m/>
    <m/>
    <m/>
    <m/>
    <m/>
    <m/>
    <m/>
    <m/>
    <m/>
    <d v="2026-03-09T08:55:05"/>
    <m/>
    <m/>
    <s v="REJECT_FCC"/>
    <s v="TABANAN"/>
    <s v="NO ADDON"/>
    <m/>
    <s v="DECLINE : Decline - Pindah Segmentas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46"/>
    <n v="1002568878"/>
    <n v="3"/>
    <x v="1"/>
    <n v="5"/>
    <s v="SIDOARJO"/>
    <s v="PASURUAN"/>
    <s v="GEM"/>
    <s v="REG"/>
    <s v="AO"/>
    <x v="0"/>
    <m/>
    <s v="CANCEL COMPLETED"/>
    <s v="RBS-Regional 3"/>
    <d v="2026-09-03T09:17:06"/>
    <d v="2026-09-03T19:12:48"/>
    <n v="69382789"/>
    <m/>
    <n v="152743216268"/>
    <s v="SMA KEMALA BHAYANGKARI"/>
    <s v="ODP-GEM-FL/19"/>
    <m/>
    <m/>
    <m/>
    <m/>
    <n v="112.69097189999999"/>
    <n v="-7.5412992000000001"/>
    <s v="|MN02627|/SMA KEMALA BHAYANGKARI /WINBACK 2.0 HSI B2B (1:1) 50MBPS 355RB PSB DISC 70%//fitracool19@gmail.com /FITRA FIRMANSYAH/82332903998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47"/>
    <n v="1002568907"/>
    <n v="3"/>
    <x v="1"/>
    <n v="5"/>
    <s v="SIDOARJO"/>
    <s v="PASURUAN"/>
    <s v="GEM"/>
    <s v="REG"/>
    <s v="AO"/>
    <x v="0"/>
    <m/>
    <s v="CANCEL COMPLETED"/>
    <s v="RBS-Regional 3"/>
    <d v="2026-09-03T09:24:27"/>
    <d v="2026-09-03T19:14:02"/>
    <n v="69382810"/>
    <m/>
    <n v="152743216139"/>
    <s v="SMA KEMALA BHAYANGKARI"/>
    <s v="ODP-GEM-FT/23"/>
    <m/>
    <m/>
    <m/>
    <m/>
    <n v="112.69097189999999"/>
    <n v="-7.5412992000000001"/>
    <s v="|MN02627|/SMA KEMALA BHAYANGKARI /WINBACK 2.0 HSI B2B (1:1) 50MBPS 355RB PSB DISC 70%//fitracool19@gmail.com /FITRA FIRMANSYAH/82332903998  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RIRIN RISNAWATI 40931149|MYDITA"/>
    <m/>
    <m/>
    <m/>
    <m/>
    <m/>
    <e v="#NUM!"/>
    <e v="#NUM!"/>
    <x v="0"/>
  </r>
  <r>
    <n v="48"/>
    <n v="1002568895"/>
    <n v="3"/>
    <x v="1"/>
    <n v="5"/>
    <s v="SIDOARJO"/>
    <s v="PASURUAN"/>
    <s v="GEM"/>
    <s v="REG"/>
    <s v="AO"/>
    <x v="0"/>
    <m/>
    <s v="CANCEL COMPLETED"/>
    <s v="RBS-Regional 3"/>
    <d v="2026-09-03T09:21:21"/>
    <d v="2026-09-03T19:14:04"/>
    <n v="69382783"/>
    <m/>
    <n v="152743216138"/>
    <s v="SMA KEMALA BHAYANGKARI"/>
    <s v="ODP-GEM-FL/19"/>
    <m/>
    <m/>
    <m/>
    <m/>
    <n v="112.69097189999999"/>
    <n v="-7.5412992000000001"/>
    <s v="|MN02627|/SMA KEMALA BHAYANGKARI /WINBACK 2.0 HSI B2B (1:1) 50MBPS 355RB PSB DISC 70%//fitracool19@gmail.com /FITRA FIRMANSYAH/82332903998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49"/>
    <n v="1002570414"/>
    <n v="3"/>
    <x v="4"/>
    <n v="5"/>
    <s v="SINGARJA"/>
    <s v="KLUNGKUNG"/>
    <s v="SMA"/>
    <s v="REG"/>
    <s v="AO"/>
    <x v="0"/>
    <m/>
    <s v="CANCEL COMPLETED"/>
    <s v="RBS-Regional 3"/>
    <d v="2026-09-03T16:16:26"/>
    <d v="2026-09-05T09:25:06"/>
    <n v="69383387"/>
    <m/>
    <n v="172428816074"/>
    <s v="BAWASLU KABUPATEN KLUNGKUNG"/>
    <s v="ODP-SMA-FAB/19"/>
    <m/>
    <m/>
    <m/>
    <m/>
    <n v="115.39076609999999"/>
    <n v="-8.5526589000000008"/>
    <s v="|MN02750|/CP KUH PUTU SUDIANI/081339281836/bawaslu.klungkung@gmail.com  "/>
    <s v="Sales Force DBS"/>
    <m/>
    <m/>
    <m/>
    <m/>
    <m/>
    <m/>
    <m/>
    <m/>
    <m/>
    <m/>
    <m/>
    <d v="2026-03-09T16:25:22"/>
    <m/>
    <m/>
    <s v="REJECT_FCC"/>
    <s v="SEMARAPURA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SOPHAN SOPYAN 40900827|MYDITA"/>
    <m/>
    <m/>
    <m/>
    <m/>
    <m/>
    <e v="#NUM!"/>
    <e v="#NUM!"/>
    <x v="0"/>
  </r>
  <r>
    <n v="50"/>
    <n v="1002570341"/>
    <n v="3"/>
    <x v="4"/>
    <n v="5"/>
    <s v="SINGARJA"/>
    <s v="KLUNGKUNG"/>
    <s v="SMA"/>
    <s v="REG"/>
    <s v="AO"/>
    <x v="0"/>
    <m/>
    <s v="CANCEL COMPLETED"/>
    <s v="RBS-Regional 3"/>
    <d v="2026-09-03T15:59:59"/>
    <d v="2026-09-05T09:27:23"/>
    <n v="69383357"/>
    <m/>
    <n v="172428816071"/>
    <s v="BAWASLU KABUPATEN KLUNGKUNG"/>
    <s v="ODP-SMA-FAB/18"/>
    <m/>
    <m/>
    <m/>
    <m/>
    <n v="115.3907672"/>
    <n v="-8.5526590000000002"/>
    <s v="|MN02750|/CP KUH PUTU SUDIANI/081339281836/bawaslu.klungkung@gmail.com"/>
    <s v="Sales Force DBS"/>
    <m/>
    <m/>
    <m/>
    <m/>
    <m/>
    <m/>
    <m/>
    <m/>
    <m/>
    <m/>
    <m/>
    <d v="2026-03-09T16:10:16"/>
    <m/>
    <m/>
    <s v="REJECT_FCC"/>
    <s v="SEMARAPURA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SOPHAN SOPYAN 40900827|MYDITA"/>
    <m/>
    <m/>
    <m/>
    <m/>
    <m/>
    <e v="#NUM!"/>
    <e v="#NUM!"/>
    <x v="0"/>
  </r>
  <r>
    <n v="51"/>
    <n v="1002568688"/>
    <n v="3"/>
    <x v="4"/>
    <n v="5"/>
    <s v="SINGARJA"/>
    <s v="TABANAN"/>
    <s v="TBN"/>
    <s v="REG"/>
    <s v="AO"/>
    <x v="0"/>
    <m/>
    <s v="CANCEL COMPLETED"/>
    <s v="RBS-Regional 3"/>
    <d v="2026-09-03T08:22:37"/>
    <d v="2026-09-07T22:00:01"/>
    <n v="69382695"/>
    <m/>
    <n v="172413244714"/>
    <s v="CV. Kontraktor"/>
    <s v="ODP-TBN-FAU/04"/>
    <m/>
    <m/>
    <m/>
    <m/>
    <n v="115.143073"/>
    <n v="-8.5688189999999995"/>
    <s v="|MN02364|/PIC DWI PRIYANTO DJATMIKO/087726675737/diajengnastiti39@gmail.com"/>
    <s v="Sales Force DBS"/>
    <m/>
    <m/>
    <m/>
    <m/>
    <m/>
    <m/>
    <m/>
    <m/>
    <m/>
    <m/>
    <m/>
    <d v="2026-03-09T08:25:04"/>
    <m/>
    <m/>
    <s v="REJECT_FCC"/>
    <s v="TABANAN"/>
    <s v="OCA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52"/>
    <n v="1002566939"/>
    <n v="3"/>
    <x v="1"/>
    <n v="5"/>
    <s v="SIDOARJO"/>
    <s v="PASURUAN"/>
    <s v="PWS"/>
    <s v="REG"/>
    <s v="AO"/>
    <x v="0"/>
    <m/>
    <s v="CANCEL COMPLETED"/>
    <s v="RBS-Regional 3"/>
    <d v="2026-09-02T09:51:35"/>
    <d v="2026-09-02T17:44:09"/>
    <n v="69382069"/>
    <m/>
    <n v="152740208101"/>
    <s v="TOKO AL FALAH"/>
    <s v="ODP-PWS-FA/70"/>
    <m/>
    <m/>
    <m/>
    <m/>
    <n v="112.8256774"/>
    <n v="-7.7647108999999999"/>
    <s v="|MN01982|/TOKO AL FALAH/WINBACK 2.0 HSI B2B (1:1) 50MBPS 355RB PSB DISC 70%/PSN/distributorberaspunelpasuruan@gmail.com/M ROFI'I/85604420252"/>
    <s v="Sales Force DBS"/>
    <m/>
    <m/>
    <m/>
    <m/>
    <m/>
    <m/>
    <m/>
    <m/>
    <m/>
    <m/>
    <m/>
    <d v="2026-02-09T09:55:06"/>
    <m/>
    <m/>
    <s v="REJECT_FCC"/>
    <s v="PANDAAN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3"/>
    <n v="1002566730"/>
    <n v="3"/>
    <x v="0"/>
    <n v="4"/>
    <s v="SOLO"/>
    <s v="INNER - SOLO JATENG TIMUR"/>
    <s v="KRT"/>
    <s v="REG"/>
    <s v="AO"/>
    <x v="0"/>
    <m/>
    <s v="CANCEL COMPLETED"/>
    <s v="RBS-Regional 3"/>
    <d v="2026-09-02T08:54:26"/>
    <d v="2026-09-02T10:16:52"/>
    <n v="69381954"/>
    <m/>
    <n v="142505403232"/>
    <s v="PT. ASTRA INTERNASIONAL"/>
    <s v="ODP-KRT-FAC/102"/>
    <m/>
    <m/>
    <m/>
    <m/>
    <n v="110.7841482"/>
    <n v="-7.5490475000000004"/>
    <s v="|MC60143|/Edi/081215697435/edi.purnomo@dso.astra.co.id/ PSB  1S INET ONLY BISNIS WINBACK 2.0 100mbps ABODEMEN 535.000 PLUS PPN/ TTPN PLASA"/>
    <s v="Sales Force DBS"/>
    <m/>
    <m/>
    <m/>
    <m/>
    <m/>
    <m/>
    <m/>
    <m/>
    <m/>
    <m/>
    <m/>
    <d v="2026-02-09T09:10:07"/>
    <m/>
    <m/>
    <s v="REJECT_FCC"/>
    <s v="X"/>
    <s v="NO ADDON"/>
    <m/>
    <s v="DECLINE : Decline - Pindah Segmentasi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4"/>
    <n v="1002566613"/>
    <n v="3"/>
    <x v="4"/>
    <n v="5"/>
    <s v="SINGARJA"/>
    <s v="TABANAN"/>
    <s v="TBN"/>
    <s v="REG"/>
    <s v="AO"/>
    <x v="0"/>
    <m/>
    <s v="CANCEL COMPLETED"/>
    <s v="RBS-Regional 3"/>
    <d v="2026-09-02T08:18:13"/>
    <d v="2026-09-09T13:35:48"/>
    <n v="69381917"/>
    <m/>
    <n v="172413244690"/>
    <s v="WR 24 Jaam"/>
    <s v="ODP-TBN-FSA/07"/>
    <m/>
    <m/>
    <m/>
    <m/>
    <n v="115.01495749999999"/>
    <n v="-8.4991479999999999"/>
    <s v="|MN02844|/PIC MAS SUWITO/081337203373/suwito08081973@gmail.com"/>
    <s v="Sales Force DBS"/>
    <m/>
    <m/>
    <m/>
    <m/>
    <m/>
    <m/>
    <m/>
    <m/>
    <m/>
    <m/>
    <m/>
    <d v="2026-02-09T08:25:06"/>
    <m/>
    <m/>
    <s v="REJECT_FCC"/>
    <s v="TABAN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5"/>
    <n v="1002564745"/>
    <n v="3"/>
    <x v="6"/>
    <n v="5"/>
    <s v="MADURA"/>
    <s v="BANGKALAN"/>
    <s v="SPG"/>
    <s v="REG"/>
    <s v="AO"/>
    <x v="0"/>
    <m/>
    <s v="CANCEL COMPLETED"/>
    <s v="RBS-Regional 3"/>
    <d v="2026-09-01T10:35:53"/>
    <d v="2026-09-07T14:13:30"/>
    <n v="69381308"/>
    <m/>
    <n v="152434913996"/>
    <s v="Warung Rojak Jalil"/>
    <s v="ODP-SPG-FS/62"/>
    <m/>
    <m/>
    <m/>
    <m/>
    <n v="113.2519231"/>
    <n v="-7.1953864999999997"/>
    <s v="|MN02600|/Warung Rojak Jalil/081995210518/rifashooting@gmail.com/HSI Bisnis Promo HUT Telkom (1:1) 75 Mbps (Rp 415.000) PSB Rp 150.000/ABD. JALIL/https://maps.app.goo.gl/M1hA7GshBBsHr61K9?g_st=atm"/>
    <s v="Sales Force DBS"/>
    <m/>
    <m/>
    <m/>
    <m/>
    <m/>
    <m/>
    <m/>
    <m/>
    <m/>
    <m/>
    <m/>
    <d v="2026-01-09T10:39:57"/>
    <m/>
    <m/>
    <s v="REJECT_FCC"/>
    <s v="SAMPANG"/>
    <s v="NO ADDON"/>
    <m/>
    <s v="DECLINE : Decline - Batal Order YUDA SEPTIAN 4000079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YUDA SEPTIAN 40000798|MYDITA"/>
    <m/>
    <m/>
    <m/>
    <m/>
    <m/>
    <e v="#NUM!"/>
    <e v="#NUM!"/>
    <x v="0"/>
  </r>
  <r>
    <n v="56"/>
    <n v="1002564244"/>
    <n v="3"/>
    <x v="5"/>
    <n v="4"/>
    <s v="PEKALONGAN"/>
    <s v="PEKALONGAN"/>
    <s v="KJE"/>
    <s v="REG"/>
    <s v="AO"/>
    <x v="0"/>
    <s v="1P INET"/>
    <s v="CANCEL COMPLETED"/>
    <s v="RBS-Regional 3"/>
    <d v="2026-09-01T09:01:32"/>
    <d v="2026-09-01T14:56:22"/>
    <n v="69377558"/>
    <m/>
    <m/>
    <s v="FR James Official Shop"/>
    <m/>
    <s v="WO062804348"/>
    <m/>
    <m/>
    <m/>
    <n v="109.52406000000001"/>
    <n v="-7.0198"/>
    <s v="|MN01881|MYIA-063425384648/POI/fakhrus radifan /085742914669/fakhrusradifan@gmail.com"/>
    <s v="MYIB_ASSISTANT"/>
    <m/>
    <m/>
    <m/>
    <m/>
    <m/>
    <m/>
    <m/>
    <m/>
    <s v="Management Janji"/>
    <s v="2026-08-28 08:00:00 | Nama Pic : bp fakhrus radifan  No Hp Pic : 085742914669 No alt : - Jam Pemasangan : pagi  Tanggal Pemasangan : 28 Agustus 2026"/>
    <s v="FCC"/>
    <d v="2026-01-09T09:10:20"/>
    <d v="2026-08-28T00:00:00"/>
    <m/>
    <s v="REJECT_FCC"/>
    <s v="KAJEN"/>
    <s v="NO ADDON"/>
    <m/>
    <s v="DECLINE : Pelanggan tidak ingin menunggu Ghina Swanti Ariesa 40941148|MYDITA"/>
    <s v="HSI Bisnis Promo HUT RI PSB 70% - 50 Mbps"/>
    <s v="INDIBIZ"/>
    <m/>
    <s v="DECLINE : Pelanggan tidak ingin menunggu Ghina Swanti Ariesa 40941148|MYDITA"/>
    <d v="2026-08-28T08:00:00"/>
    <s v="2026-08-28 08:00:00 | Nama Pic : bp fakhrus radifan  No Hp Pic : 085742914669 No alt : - Jam Pemasangan : pagi  Tanggal Pemasangan : 28 Agustus 2026"/>
    <m/>
    <m/>
    <m/>
    <e v="#NUM!"/>
    <e v="#NUM!"/>
    <x v="0"/>
  </r>
  <r>
    <n v="57"/>
    <n v="1002577909"/>
    <n v="3"/>
    <x v="2"/>
    <n v="5"/>
    <s v="KEDIRI"/>
    <s v="KEDIRI"/>
    <s v="KDI"/>
    <s v="REG"/>
    <s v="AO"/>
    <x v="0"/>
    <s v="1P INET"/>
    <s v="SIBEL - CREATE ORDER FAIL"/>
    <s v="RBS-Regional 3"/>
    <d v="2026-09-09T08:23:56"/>
    <d v="2026-09-10T08:04:32"/>
    <n v="69386503"/>
    <m/>
    <n v="152610241611"/>
    <s v="WMH MART"/>
    <s v="ODP-KDI-FA/01 FA/D01/01.01"/>
    <s v="WO063882752"/>
    <m/>
    <m/>
    <m/>
    <n v="112.06008888781"/>
    <n v="-7.8639978940553501"/>
    <s v="MD|MYDB-20260908268325|DC20010/MC20002|WMH MART|0895633913308"/>
    <s v="MYDIGIBIZPARTNER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8:25:15"/>
    <d v="2026-09-10T08:00:00"/>
    <m/>
    <s v="INPROGRESS_SC"/>
    <s v="X"/>
    <s v="OCA"/>
    <m/>
    <s v="[ERROR Orchestrate Product] - (SBL-BPR-00162)--(SBL-SCR-00140) - Error invoking service 'CONS OLI Orchestrate Service', metho"/>
    <s v="HSI Bisnis Bundling OCA Breach Checker Promo H2 2026 PSB 70% - 200 Mbps"/>
    <s v="INDIBIZ"/>
    <m/>
    <m/>
    <d v="2026-09-10T08:00:00"/>
    <s v="2026-09-10 08:00:00 | Tanggal pemasangan : 10 SEPTEMBER JULI 2026 Jam pemasangan : pagi/siang Info Tambahan : Hubungi pelanggan dulu sebelum ke lokasi terima kasih"/>
    <m/>
    <m/>
    <m/>
    <e v="#NUM!"/>
    <e v="#NUM!"/>
    <x v="0"/>
  </r>
  <r>
    <n v="58"/>
    <n v="1002578420"/>
    <n v="3"/>
    <x v="3"/>
    <n v="4"/>
    <s v="MAGELANG"/>
    <s v="TEMANGGUNG"/>
    <s v="PRN"/>
    <s v="REG"/>
    <s v="AO"/>
    <x v="0"/>
    <s v="1P INET"/>
    <s v="SIBEL - CREATE ORDER FAIL"/>
    <s v="RBS-Regional 3"/>
    <d v="2026-09-09T11:05:57"/>
    <d v="2026-09-10T08:04:07"/>
    <n v="69386737"/>
    <m/>
    <n v="141149112975"/>
    <s v="TOKO AFIFAH"/>
    <s v="ODP-PRN-FAW/020 FAW/D02/020.01"/>
    <s v="WO063897293"/>
    <m/>
    <m/>
    <m/>
    <n v="110.04271199999999"/>
    <n v="-7.3310519999999997"/>
    <s v="|MN00909|MYIA-099192513238/POI/wulanti nur afifah/085337900279/re.gistrasipendaftaraninte.rnet1@gmail.com"/>
    <s v="MYIB_ASSISTANT"/>
    <m/>
    <m/>
    <m/>
    <m/>
    <m/>
    <m/>
    <m/>
    <m/>
    <s v="Management Janji"/>
    <s v="2026-09-10 08:00:00 | Nama : ibu wulanti No HP : 085337900279 No Alternatif : M Janji : 10/09/2026 Jam Pasang : Pagi NoteÃ‚Â :  Hubungi terlebih dahulu sebelum ke lokasi "/>
    <s v="FCC"/>
    <d v="2026-09-09T11:10:15"/>
    <d v="2026-09-10T08:00:00"/>
    <m/>
    <s v="INPROGRESS_SC"/>
    <s v="PARAKAN"/>
    <s v="NO ADDON"/>
    <m/>
    <s v="Error invoking service 'EAI Siebel Adapter', method 'Upsert' at step 'Upsert CA BA SA'.(SBL-BPR-00162) -- Method 'Execute' of"/>
    <s v="HSI Bisnis Promo HUT RI PSB 70% - 100 Mbps"/>
    <s v="INDIBIZ"/>
    <m/>
    <m/>
    <d v="2026-09-10T08:00:00"/>
    <s v="2026-09-10 08:00:00 | Nama : ibu wulanti No HP : 085337900279 No Alternatif : M Janji : 10/09/2026 Jam Pasang : Pagi NoteÃ‚Â :  Hubungi terlebih dahulu sebelum ke lokasi "/>
    <m/>
    <m/>
    <m/>
    <e v="#NUM!"/>
    <e v="#NUM!"/>
    <x v="0"/>
  </r>
  <r>
    <n v="59"/>
    <n v="1002578318"/>
    <n v="3"/>
    <x v="4"/>
    <n v="5"/>
    <s v="SINGARJA"/>
    <s v="SINGARAJA"/>
    <s v="KNT"/>
    <s v="REG"/>
    <s v="AO"/>
    <x v="0"/>
    <s v="2P INET + VOICE"/>
    <s v="SIBEL - CREATE ORDER FAIL"/>
    <s v="RBS-Regional 3"/>
    <d v="2026-09-09T10:35:56"/>
    <d v="2026-09-10T08:04:32"/>
    <n v="69386697"/>
    <n v="3665511003"/>
    <n v="172406212677"/>
    <s v="PCN MR DIY XBNL"/>
    <s v="ODP-KNT-FM/19 FM/D02/19.01"/>
    <s v="WO063893973"/>
    <m/>
    <m/>
    <m/>
    <n v="115.357399"/>
    <n v="-8.2797110000000007"/>
    <s v="|MN00843|MYIA-078543372387/POI/RIZKY NANDA /081289014442/diy.xbnl@panducitiakses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40:00"/>
    <d v="2026-09-10T08:00:00"/>
    <m/>
    <s v="INPROGRESS_SC"/>
    <s v="X"/>
    <s v="NO ADDON"/>
    <m/>
    <s v="[ERROR Orchestrate Product] - (SBL-BPR-00162)--(SBL-SCR-00140) - Error invoking service 'CONS OLI Orchestrate Service', metho"/>
    <s v="HSI Bisnis Basic Bundling Phone PSB 70% - Free 800 Menit - 50 Mbps"/>
    <s v="INDIBIZ"/>
    <m/>
    <m/>
    <d v="2026-09-10T08:00:00"/>
    <s v="2026-09-10 08:00:00 | Tanggal pemasangan: 10/09/2026 Jam pemasangan : pagi / siang Info Tambahan : Hubungi pelanggan dulu sebelum ke lokasi. terima kasih"/>
    <m/>
    <m/>
    <m/>
    <e v="#NUM!"/>
    <e v="#NUM!"/>
    <x v="0"/>
  </r>
  <r>
    <n v="60"/>
    <n v="1002577980"/>
    <n v="3"/>
    <x v="3"/>
    <n v="4"/>
    <s v="MAGELANG"/>
    <s v="TEMANGGUNG"/>
    <s v="TEM"/>
    <s v="REG"/>
    <s v="AO"/>
    <x v="0"/>
    <s v="1P INET"/>
    <s v="SIBEL - CREATE ORDER FAIL"/>
    <s v="RBS-Regional 3"/>
    <d v="2026-09-09T08:53:56"/>
    <d v="2026-09-10T08:04:22"/>
    <n v="69386538"/>
    <m/>
    <n v="146149124494"/>
    <s v="Mekar cell"/>
    <s v="ODP-TMG-FAT/084 FAT/D05/084.01"/>
    <s v="WO063884943"/>
    <m/>
    <m/>
    <m/>
    <n v="110.172799"/>
    <n v="-7.3682259999999999"/>
    <s v="|MC80008|MYIA-041113806321/POI/Slamet Yuni wiyono/08562923462/gane5454545454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8:55:34"/>
    <d v="2026-09-10T08:00:00"/>
    <m/>
    <s v="INPROGRESS_SC"/>
    <s v="X"/>
    <s v="NO ADDON"/>
    <m/>
    <s v="[ERROR Orchestrate Product] - (SBL-BPR-00162)--(SBL-SCR-00140) - Error invoking service 'CONS OLI Orchestrate Service', metho"/>
    <s v="HSI Bisnis Promo HUT RI PSB 70% - 100 Mbps Dual Band"/>
    <s v="INDIBIZ"/>
    <m/>
    <m/>
    <d v="2026-09-10T08:00:00"/>
    <s v="2026-09-10 08:00:00 | M Janji : (10/09/2026) jam Pasang : 09:00 Note : hubungi pelanggan jika ingin kelokasi"/>
    <m/>
    <m/>
    <m/>
    <e v="#NUM!"/>
    <e v="#NUM!"/>
    <x v="0"/>
  </r>
  <r>
    <n v="61"/>
    <n v="1002577971"/>
    <n v="3"/>
    <x v="7"/>
    <n v="5"/>
    <s v="KUPANG"/>
    <s v="MAUMERE"/>
    <s v="MMR"/>
    <s v="REG"/>
    <s v="AO"/>
    <x v="0"/>
    <s v="1P INET"/>
    <s v="SIBEL - CREATE ORDER FAIL"/>
    <s v="RBS-Regional 3"/>
    <d v="2026-09-09T08:50:56"/>
    <d v="2026-09-10T08:04:26"/>
    <n v="69386537"/>
    <m/>
    <n v="172508209131"/>
    <s v="FEDERAL INTERNTIONAL FINANCE"/>
    <s v="ODP-MMR-FL/75 FL/D04/75.01"/>
    <s v="WO063884763"/>
    <m/>
    <m/>
    <m/>
    <n v="122.292166762053"/>
    <n v="-8.6442111897363691"/>
    <s v="MD|MYDB-20260909268331|SC00001/MC00135|FEDERAL INTERNTIONAL FINANCE|082247582442"/>
    <s v="MYDIGIBIZPARTNER"/>
    <m/>
    <m/>
    <m/>
    <m/>
    <m/>
    <m/>
    <m/>
    <m/>
    <s v="Management Janji"/>
    <s v="2026-09-10 08:00:00 | Nama PIC:  tomas No HP: 082247582442 Alt: Tanggal: 10/9/2026 Jam Pasang:  Note: Hubungi sebelum ke lokasi, terimakasih. "/>
    <s v="FCC"/>
    <d v="2026-09-09T08:55:34"/>
    <d v="2026-09-10T08:00:00"/>
    <m/>
    <s v="INPROGRESS_SC"/>
    <s v="X"/>
    <s v="NO ADDON"/>
    <m/>
    <s v="[ERROR Orchestrate Product] - (SBL-BPR-00162)--(SBL-SCR-00140) - Error invoking service 'CONS OLI Orchestrate Service', metho"/>
    <s v="HSI Bisnis Basic PSB 70% - 50 Mbps"/>
    <s v="INDIBIZ"/>
    <m/>
    <m/>
    <d v="2026-09-10T08:00:00"/>
    <s v="2026-09-10 08:00:00 | Nama PIC:  tomas No HP: 082247582442 Alt: Tanggal: 10/9/2026 Jam Pasang:  Note: Hubungi sebelum ke lokasi, terimakasih. "/>
    <m/>
    <m/>
    <m/>
    <e v="#NUM!"/>
    <e v="#NUM!"/>
    <x v="0"/>
  </r>
  <r>
    <n v="62"/>
    <n v="1002577949"/>
    <n v="3"/>
    <x v="5"/>
    <n v="4"/>
    <s v="SEMARANG"/>
    <s v="INNER - SEMARANG JATENG UTARA"/>
    <s v="MJP"/>
    <s v="REG"/>
    <s v="AO"/>
    <x v="0"/>
    <s v="1P INET"/>
    <s v="SIBEL - CREATE ORDER FAIL"/>
    <s v="RBS-Regional 3"/>
    <d v="2026-09-09T08:41:56"/>
    <d v="2026-09-10T08:04:22"/>
    <n v="69386531"/>
    <m/>
    <n v="142410346573"/>
    <s v="Burjo Semarang"/>
    <s v="ODP-MJP-FBG/003 FBG/D01/003.01"/>
    <s v="WO063883974"/>
    <m/>
    <m/>
    <m/>
    <n v="110.46307180076801"/>
    <n v="-7.0216828911051197"/>
    <s v="MD|MYDB-20260908268260|DN00001/MN00663|Burjo Semarang|082348409995"/>
    <s v="MYDIGIBIZPARTNER"/>
    <m/>
    <m/>
    <m/>
    <m/>
    <m/>
    <m/>
    <m/>
    <m/>
    <s v="Management Janji"/>
    <s v="2026-09-10 08:00:00 | M Janji : (10/09/2026) jam Pasang : 09:00 Note : hubungi pelanggan jika ingin kelokasi"/>
    <s v="FCC"/>
    <d v="2026-09-09T08:55:34"/>
    <d v="2026-09-10T08:00:00"/>
    <m/>
    <s v="INPROGRESS_SC"/>
    <s v="MAJAPAHIT"/>
    <s v="NO ADDON"/>
    <m/>
    <s v="[ERROR Orchestrate Product] - (SBL-BPR-00162)--(SBL-SCR-00140) - Error invoking service 'CONS OLI Orchestrate Service', metho"/>
    <s v="HSI Bisnis Promo HUT RI PSB 70% - 50 Mbps"/>
    <s v="INDIBIZ"/>
    <m/>
    <m/>
    <d v="2026-09-10T08:00:00"/>
    <s v="2026-09-10 08:00:00 | M Janji : (10/09/2026) jam Pasang : 09:00 Note : hubungi pelanggan jika ingin kelokasi"/>
    <m/>
    <m/>
    <m/>
    <e v="#NUM!"/>
    <e v="#NUM!"/>
    <x v="0"/>
  </r>
  <r>
    <n v="63"/>
    <n v="1002578013"/>
    <n v="3"/>
    <x v="7"/>
    <n v="5"/>
    <s v="MATARAM"/>
    <s v="INNER - NUSA TENGGARA"/>
    <s v="SWE"/>
    <s v="REG"/>
    <s v="AO"/>
    <x v="0"/>
    <s v="1P INET"/>
    <s v="SIBEL - CREATE ORDER FAIL"/>
    <s v="RBS-Regional 3"/>
    <d v="2026-09-09T09:05:56"/>
    <d v="2026-09-10T08:04:20"/>
    <n v="69386551"/>
    <m/>
    <n v="172605804390"/>
    <s v="Toko wadi"/>
    <s v="ODP-SWE-FAZ/104 FAZ/D08/104.01"/>
    <s v="WO063885980"/>
    <m/>
    <m/>
    <m/>
    <n v="116.22660999999999"/>
    <n v="-8.570862"/>
    <s v="|MC40234|MYIA-058298246366/POI/sapar wadi/+6287841750474/zzaenl99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10:07"/>
    <d v="2026-09-10T08:00:00"/>
    <m/>
    <s v="INPROGRESS_SC"/>
    <s v="X"/>
    <s v="NO ADDON"/>
    <m/>
    <s v="[ERROR Orchestrate Product] - (SBL-BPR-00162)--(SBL-SCR-00140) - Error invoking service 'CONS OLI Orchestrate Service', metho"/>
    <s v="HSI Bisnis PSB 70% - 100 Mbps"/>
    <s v="INDIBIZ"/>
    <m/>
    <m/>
    <d v="2026-09-10T08:00:00"/>
    <s v="2026-09-10 08:00:00 | M Janji : (10/09/2026) jam Pasang : 09:00 Note : hubungi pelanggan jika ingin kelokasi"/>
    <m/>
    <m/>
    <m/>
    <e v="#NUM!"/>
    <e v="#NUM!"/>
    <x v="0"/>
  </r>
  <r>
    <n v="64"/>
    <n v="1002578462"/>
    <n v="3"/>
    <x v="5"/>
    <n v="4"/>
    <s v="PEKALONGAN"/>
    <s v="SLAWI"/>
    <s v="ADW"/>
    <s v="REG"/>
    <s v="AO"/>
    <x v="0"/>
    <s v="1P INET"/>
    <s v="SIBEL - CREATE ORDER FAIL"/>
    <s v="RBS-Regional 3"/>
    <d v="2026-09-09T11:17:56"/>
    <d v="2026-09-10T08:04:26"/>
    <n v="69386743"/>
    <m/>
    <n v="146282105669"/>
    <s v="SDN PESAYANGAN 02"/>
    <s v="ODP-ADW-FG/035 FG/D02/035.01"/>
    <s v="WO063898764"/>
    <m/>
    <m/>
    <m/>
    <n v="109.14026699999999"/>
    <n v="-6.9196530000000003"/>
    <s v="|MN00292|MYIA-069481388953/POI/Rosikha/087802525467/sdnpesayangan002@gmail.com"/>
    <s v="MYIB_ASSISTANT"/>
    <m/>
    <m/>
    <m/>
    <m/>
    <m/>
    <m/>
    <m/>
    <m/>
    <s v="Management Janji"/>
    <s v="2026-09-10 08:00:00 | Nama PIC : IBU SITI No HP : 087802525467 Alt :  M Janji : (KAMIS/10/SEPTEMBER/2026) jam Pasang : 09:00 Note : hubungi pelanggan jika ingin kelokasi"/>
    <s v="FCC"/>
    <d v="2026-09-09T11:25:32"/>
    <d v="2026-09-10T08:00:00"/>
    <m/>
    <s v="INPROGRESS_SC"/>
    <s v="ADIWERNA"/>
    <s v="NO ADDON"/>
    <m/>
    <s v="[ERROR Orchestrate Product] - (SBL-BPR-00162)--(SBL-SCR-00140) - Error invoking service 'CONS OLI Orchestrate Service', metho"/>
    <s v="HSI Bisnis Promo HUT RI PSB 70% - 50 Mbps"/>
    <s v="INDIBIZ"/>
    <m/>
    <m/>
    <d v="2026-09-10T08:00:00"/>
    <s v="2026-09-10 08:00:00 | Nama PIC : IBU SITI No HP : 087802525467 Alt :  M Janji : (KAMIS/10/SEPTEMBER/2026) jam Pasang : 09:00 Note : hubungi pelanggan jika ingin kelokasi"/>
    <m/>
    <m/>
    <m/>
    <e v="#NUM!"/>
    <e v="#NUM!"/>
    <x v="0"/>
  </r>
  <r>
    <n v="65"/>
    <n v="1002578479"/>
    <n v="3"/>
    <x v="5"/>
    <n v="4"/>
    <s v="PEKALONGAN"/>
    <s v="SLAWI"/>
    <s v="SLW"/>
    <s v="REG"/>
    <s v="AO"/>
    <x v="0"/>
    <s v="1P INET"/>
    <s v="SIBEL - CREATE ORDER FAIL"/>
    <s v="RBS-Regional 3"/>
    <d v="2026-09-09T11:23:57"/>
    <d v="2026-09-10T08:04:20"/>
    <n v="69386769"/>
    <m/>
    <n v="142283120044"/>
    <s v="PUSKESMAS SLAWI"/>
    <s v="ODP-SLW-FJ/016 FJ/D02/016.01"/>
    <s v="WO063899645"/>
    <m/>
    <m/>
    <m/>
    <n v="109.138634"/>
    <n v="-6.9712430000000003"/>
    <s v="|MN00292|MYIA-046279087851/POI/Sholikhin/085869131218/puskesmasslawi1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1:25:32"/>
    <d v="2026-09-10T08:00:00"/>
    <m/>
    <s v="INPROGRESS_SC"/>
    <s v="X"/>
    <s v="NO ADDON"/>
    <m/>
    <s v="[ERROR Orchestrate Product] - (SBL-BPR-00162)--(SBL-SCR-00140) - Error invoking service 'CONS OLI Orchestrate Service', metho"/>
    <s v="HSI Bisnis Promo HUT RI PSB 70% - 50 Mbps"/>
    <s v="INDIBIZ"/>
    <m/>
    <m/>
    <d v="2026-09-10T08:00:00"/>
    <s v="2026-09-10 08:00:00 | Tanggal pemasangan: 10/09/2026 Jam pemasangan : pagi / siang Info Tambahan : Hubungi pelanggan dulu sebelum ke lokasi. terima kasih"/>
    <m/>
    <m/>
    <m/>
    <e v="#NUM!"/>
    <e v="#NUM!"/>
    <x v="0"/>
  </r>
  <r>
    <n v="66"/>
    <n v="1002578079"/>
    <n v="3"/>
    <x v="2"/>
    <n v="5"/>
    <s v="MADIUN"/>
    <s v="NGAWI"/>
    <s v="NWI"/>
    <s v="REG"/>
    <s v="AO"/>
    <x v="0"/>
    <s v="1P INET"/>
    <s v="SIBEL - CREATE ORDER FAIL"/>
    <s v="RBS-Regional 3"/>
    <d v="2026-09-09T09:26:57"/>
    <d v="2026-09-10T08:04:30"/>
    <n v="69386592"/>
    <m/>
    <n v="152605224377"/>
    <s v="PT HONGSEN CHEMICAL NEW MATERIALS"/>
    <s v="ODP-NWI-FA/161"/>
    <s v="WO063887667"/>
    <m/>
    <m/>
    <m/>
    <n v="111.42609830000001"/>
    <n v="-7.4778848"/>
    <s v="MD|MYID-4042609090001|RBIZsanbiz|PT HONGSEN CHEMICAL NEW MATERIALS|082125269181"/>
    <s v="SOBIZ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40:07"/>
    <d v="2026-09-10T08:00:00"/>
    <m/>
    <s v="INPROGRESS_SC"/>
    <s v="X"/>
    <s v="NETMONK"/>
    <m/>
    <s v="[ERROR Orchestrate Product] - (SBL-BPR-00162)--(SBL-SCR-00140) - Error invoking service 'CONS OLI Orchestrate Service', metho"/>
    <s v="HSI Bisnis Bundling Netmonk Promo H2 2026 PSB 70% - 200 Mbps"/>
    <s v="INDIBIZ"/>
    <m/>
    <m/>
    <d v="2026-09-10T08:00:00"/>
    <s v="2026-09-10 08:00:00 | Tanggal pemasangan: 10/09/2026 Jam pemasangan : pagi / siang Info Tambahan : Hubungi pelanggan dulu sebelum ke lokasi. terima kasih"/>
    <m/>
    <m/>
    <m/>
    <e v="#NUM!"/>
    <e v="#NUM!"/>
    <x v="0"/>
  </r>
  <r>
    <n v="67"/>
    <n v="1002578112"/>
    <n v="3"/>
    <x v="0"/>
    <n v="4"/>
    <s v="KUDUS"/>
    <s v="KUDUS"/>
    <s v="DMA"/>
    <s v="REG"/>
    <s v="AO"/>
    <x v="0"/>
    <s v="1P INET"/>
    <s v="SIBEL - CREATE ORDER FAIL"/>
    <s v="RBS-Regional 3"/>
    <d v="2026-09-09T09:38:56"/>
    <d v="2026-09-10T08:04:22"/>
    <n v="69386605"/>
    <m/>
    <n v="141456115481"/>
    <s v="TOKO TAZA FOTO"/>
    <s v="ODP-DMA-FDA/091 FDA/D03/091/01"/>
    <s v="WO063888421"/>
    <m/>
    <m/>
    <m/>
    <n v="110.6038001"/>
    <n v="-6.9159379999999997"/>
    <s v="|MN00880|MYIA-026503657278/POI/MOHAMMAD ISNAINI/085742221842/ayaheamiramumtaz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40:07"/>
    <d v="2026-09-10T08:00:00"/>
    <m/>
    <s v="INPROGRESS_SC"/>
    <s v="DEMAK"/>
    <s v="NO ADDON"/>
    <m/>
    <s v="[ERROR Orchestrate Product] - (SBL-BPR-00162)--(SBL-SCR-00140) - Error invoking service 'CONS OLI Orchestrate Service', metho"/>
    <s v="HSI Bisnis Basic Promo HUT RI PSB 70% - 100 Mbps Dual Band"/>
    <s v="INDIBIZ"/>
    <m/>
    <m/>
    <d v="2026-09-10T08:00:00"/>
    <s v="2026-09-10 08:00:00 | M Janji : (10/09/2026) jam Pasang : 09:00 Note : hubungi pelanggan jika ingin kelokasi"/>
    <m/>
    <m/>
    <m/>
    <e v="#NUM!"/>
    <e v="#NUM!"/>
    <x v="0"/>
  </r>
  <r>
    <n v="68"/>
    <n v="1002578342"/>
    <n v="3"/>
    <x v="5"/>
    <n v="4"/>
    <s v="PEKALONGAN"/>
    <s v="PEKALONGAN"/>
    <s v="KDW"/>
    <s v="REG"/>
    <s v="AO"/>
    <x v="0"/>
    <s v="1P INET"/>
    <s v="SIBEL - CREATE ORDER FAIL"/>
    <s v="RBS-Regional 3"/>
    <d v="2026-09-09T10:41:57"/>
    <d v="2026-09-10T08:04:20"/>
    <n v="69386684"/>
    <m/>
    <n v="146285103949"/>
    <s v="RUMAH MODE"/>
    <s v="ODP-KDW-FK/042 FK/D02/042.01"/>
    <s v="WO063894795"/>
    <m/>
    <m/>
    <m/>
    <n v="109.63503833874999"/>
    <n v="-6.98432716798931"/>
    <s v="|MN02342|MYIA-003402698512/POI/Akhmad Imanullah /082210101414/klslkdw01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0:55:21"/>
    <d v="2026-09-10T08:00:00"/>
    <m/>
    <s v="INPROGRESS_SC"/>
    <s v="KAJEN"/>
    <s v="NO ADDON"/>
    <m/>
    <s v="[ERROR Orchestrate Product] - (SBL-BPR-00162)--(SBL-SCR-00140) - Error invoking service 'CONS OLI Orchestrate Service', metho"/>
    <s v="HSI Bisnis Promo HUT RI PSB 70% - 50 Mbps"/>
    <s v="INDIBIZ"/>
    <m/>
    <m/>
    <d v="2026-09-10T08:00:00"/>
    <s v="2026-09-10 08:00:00 | Tanggal pemasangan : 10 SEPTEMBER JULI 2026 Jam pemasangan : pagi/siang Info Tambahan : Hubungi pelanggan dulu sebelum ke lokasi terima kasih"/>
    <m/>
    <m/>
    <m/>
    <e v="#NUM!"/>
    <e v="#NUM!"/>
    <x v="0"/>
  </r>
  <r>
    <n v="69"/>
    <n v="1002578552"/>
    <n v="3"/>
    <x v="5"/>
    <n v="4"/>
    <s v="SEMARANG"/>
    <s v="SALATIGA"/>
    <s v="SLI"/>
    <s v="REG"/>
    <s v="AO"/>
    <x v="0"/>
    <s v="1P INET"/>
    <s v="SIBEL - CREATE ORDER FAIL"/>
    <s v="RBS-Regional 3"/>
    <d v="2026-09-09T11:47:58"/>
    <d v="2026-09-10T08:04:25"/>
    <n v="69386795"/>
    <m/>
    <n v="142434111646"/>
    <s v="MA AL MANAR"/>
    <s v="ODP-SLI-FAB/017"/>
    <s v="WO063902390"/>
    <m/>
    <m/>
    <m/>
    <n v="110.5190116"/>
    <n v="-7.3787487999999897"/>
    <s v="|MN00238|MYIA-010113350260/POI/MAKMUN SANTOSO/085786991854/maalmanarplus@gmail.com"/>
    <s v="MYIB_ASSISTANT"/>
    <m/>
    <m/>
    <m/>
    <m/>
    <m/>
    <m/>
    <m/>
    <m/>
    <s v="Management Janji"/>
    <s v="2026-09-10 08:00:00 | Nama PIC:  MA AL MANAR No HP: 085786991854 Alt: Tanggal: 10/9/2026 Jam Pasang:  Note: Hubungi sebelum ke lokasi, terimakasih. "/>
    <s v="FCC"/>
    <d v="2026-09-09T11:54:57"/>
    <d v="2026-09-10T08:00:00"/>
    <m/>
    <s v="INPROGRESS_SC"/>
    <s v="X"/>
    <s v="NO ADDON"/>
    <m/>
    <s v="[ERROR Orchestrate Product] - (SBL-BPR-00162)--(SBL-SCR-00140) - Error invoking service 'CONS OLI Orchestrate Service', metho"/>
    <s v="HSI Bisnis Promo HUT RI PSB 70% - 75 Mbps"/>
    <s v="INDIBIZ"/>
    <m/>
    <m/>
    <d v="2026-09-10T08:00:00"/>
    <s v="2026-09-10 08:00:00 | Nama PIC:  MA AL MANAR No HP: 085786991854 Alt: Tanggal: 10/9/2026 Jam Pasang:  Note: Hubungi sebelum ke lokasi, terimakasih. "/>
    <m/>
    <m/>
    <m/>
    <e v="#NUM!"/>
    <e v="#NUM!"/>
    <x v="0"/>
  </r>
  <r>
    <n v="70"/>
    <n v="1002577815"/>
    <n v="3"/>
    <x v="5"/>
    <n v="4"/>
    <s v="SEMARANG"/>
    <s v="INNER - SEMARANG JATENG UTARA"/>
    <s v="JHR"/>
    <s v="REG"/>
    <s v="AO"/>
    <x v="0"/>
    <s v="1P INET"/>
    <s v="SIBEL - CREATE ORDER FAIL"/>
    <s v="RBS-Regional 3"/>
    <d v="2026-09-08T19:56:56"/>
    <d v="2026-09-10T08:04:07"/>
    <n v="69386444"/>
    <m/>
    <n v="142406122875"/>
    <s v="GULA GARAM ATAS"/>
    <s v="ODP-JHR-FCP/018 FCP/D02/13.018"/>
    <s v="WO063873086"/>
    <m/>
    <m/>
    <m/>
    <n v="110.4055503"/>
    <n v="-6.9829996999999997"/>
    <s v="MD|MYDB-20260908268292|DN00001/MN02296|GULA GARAM ATAS|088226894887"/>
    <s v="MYDIGIBIZPARTNER"/>
    <m/>
    <m/>
    <m/>
    <m/>
    <m/>
    <m/>
    <m/>
    <m/>
    <s v="Management Janji"/>
    <s v="2026-09-10 08:00:00 | Nama PIC : Ibu Annisa No HP : 088226894887 No Alt : - M Janji : 10 Sept 2026 Jam Pasang : Pagi / Siang Note : hubungi pelanggan jika ingin kelokasi"/>
    <s v="FCC"/>
    <d v="2026-08-09T20:10:24"/>
    <d v="2026-09-10T08:00:00"/>
    <m/>
    <s v="INPROGRESS_SC"/>
    <s v="JOHAR"/>
    <s v="NO ADDON"/>
    <m/>
    <s v="Error invoking service 'EAI Siebel Adapter', method 'Upsert' at step 'Upsert CA BA SA'.(SBL-BPR-00162) -- Method 'Execute' of"/>
    <s v="HSI Bisnis Basic Promo HUT RI PSB 70% - 150 Mbps"/>
    <s v="INDIBIZ"/>
    <m/>
    <m/>
    <d v="2026-09-10T08:00:00"/>
    <s v="2026-09-10 08:00:00 | Nama PIC : Ibu Annisa No HP : 088226894887 No Alt : - M Janji : 10 Sept 2026 Jam Pasang : Pagi / Siang Note : hubungi pelanggan jika ingin kelokasi"/>
    <m/>
    <m/>
    <m/>
    <e v="#NUM!"/>
    <e v="#NUM!"/>
    <x v="0"/>
  </r>
  <r>
    <n v="71"/>
    <n v="1002577453"/>
    <n v="3"/>
    <x v="1"/>
    <n v="5"/>
    <s v="SIDOARJO"/>
    <s v="INNER - JATIM TIMUR"/>
    <s v="SDA"/>
    <s v="REG"/>
    <s v="AO"/>
    <x v="0"/>
    <m/>
    <s v="SIBEL - CREATE ORDER FAIL"/>
    <s v="RBS-Regional 3"/>
    <d v="2026-09-08T15:50:51"/>
    <d v="2026-09-10T09:26:21"/>
    <n v="69386328"/>
    <n v="3135917285"/>
    <n v="152316232690"/>
    <s v="FLASH FITNES"/>
    <s v="ODP-SDA-FT/32"/>
    <s v="WO063862028"/>
    <m/>
    <m/>
    <m/>
    <n v="112.69574729999999"/>
    <n v="-7.4388022999999999"/>
    <s v="|MN02580|/FLASH FITNES/HSI B2B (1:1) + PHONE (800 MENIT) 100MBPS 645RB PSB DISC 70%//flashfitneslipo@gmail.com/ACHMAD DZUL HILMI/85732225330"/>
    <s v="Sales Force DBS"/>
    <m/>
    <m/>
    <m/>
    <m/>
    <m/>
    <m/>
    <m/>
    <m/>
    <s v="Management Janji"/>
    <s v="2026-09-09 15:00:00|telp :085732225330 Waktu pemasangan : 9 September 2026 Info Tabaha : Hubungi pelanggan dulu sebelum ke lokasi terimakasih |40000802|MYDITA"/>
    <s v="FCC"/>
    <d v="2026-08-09T15:54:57"/>
    <d v="2026-09-09T15:00:00"/>
    <m/>
    <s v="INPROGRESS_SC"/>
    <s v="SIDOARJO"/>
    <s v="NO ADDON"/>
    <m/>
    <s v="[ERROR Orchestrate Product] - (SBL-BPR-00162)--(SBL-SCR-00140) - Error invoking service 'CONS OLI Orchestrate Service', meth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elp :085732225330 Waktu pemasangan : 9 September 2026 Info Tabaha : Hubungi pelanggan dulu sebelum ke lokasi terimakasih |40000802|MYDITA"/>
    <m/>
    <m/>
    <m/>
    <e v="#NUM!"/>
    <e v="#NUM!"/>
    <x v="0"/>
  </r>
  <r>
    <n v="72"/>
    <n v="1002575954"/>
    <n v="3"/>
    <x v="7"/>
    <n v="5"/>
    <s v="MATARAM"/>
    <s v="SUMBAWA"/>
    <s v="SBW"/>
    <s v="REG"/>
    <s v="AO"/>
    <x v="0"/>
    <s v="1P INET"/>
    <s v="SIBEL - CREATE ORDER FAIL"/>
    <s v="RBS-Regional 3"/>
    <d v="2026-09-07T19:44:56"/>
    <d v="2026-09-10T08:04:20"/>
    <n v="69385644"/>
    <m/>
    <n v="172606792456"/>
    <s v="kios pak ilham"/>
    <s v="ODP-SBW-FAA/97 FAA/D08/97.01"/>
    <s v="WO063793866"/>
    <m/>
    <m/>
    <m/>
    <n v="117.40047030150799"/>
    <n v="-8.4700250887421191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7-09T19:54:50"/>
    <d v="2026-09-10T08:00:00"/>
    <m/>
    <s v="INPROGRESS_SC"/>
    <s v="X"/>
    <s v="NO ADDON"/>
    <m/>
    <s v="[ERROR Orchestrate Product] - (SBL-BPR-00162)--(SBL-SCR-00140) - Error invoking service 'CONS OLI Orchestrate Service', metho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0"/>
  </r>
  <r>
    <n v="73"/>
    <n v="1002576476"/>
    <n v="3"/>
    <x v="2"/>
    <n v="5"/>
    <s v="MADIUN"/>
    <s v="NGAWI"/>
    <s v="JGO"/>
    <s v="REG"/>
    <s v="AO"/>
    <x v="0"/>
    <s v="1P INET"/>
    <s v="SIBEL - CREATE ORDER"/>
    <s v="RBS-Regional 3"/>
    <d v="2026-09-08T10:26:57"/>
    <d v="2026-09-09T08:04:23"/>
    <n v="69385885"/>
    <m/>
    <n v="152635205095"/>
    <s v="MADRASAH ALIYAH AL HIDAYAH"/>
    <s v="ODP-JGO-FB/53 FB/D02/53.01"/>
    <s v="WO063816892"/>
    <m/>
    <m/>
    <m/>
    <n v="111.30850599999999"/>
    <n v="-7.5678599999999996"/>
    <s v="|MN00265|MYIA-033736412043/POI/KHOIRI/085648412343/maalhidayahkendal@gmail.com"/>
    <s v="MYIB_ASSISTANT"/>
    <m/>
    <m/>
    <m/>
    <m/>
    <m/>
    <m/>
    <m/>
    <m/>
    <s v="Management Janji"/>
    <s v="2026-09-09 08:00:00 | Nama Pic : bp KHOIRI No Hp Pic : 085648412343 No alt : - Jam Pemasangan : pagi  Tanggal Pemasangan : 9 September 2026"/>
    <s v="FCC"/>
    <d v="2026-08-09T10:39:53"/>
    <d v="2026-09-09T08:00:00"/>
    <m/>
    <s v="INPROGRESS_SC"/>
    <s v="X"/>
    <s v="NO ADDON"/>
    <m/>
    <s v="SIEBEL_INFO=3-389725876773|Successfully Order Creation "/>
    <s v="HSI Bisnis Promo HUT RI PSB 70% - 50 Mbps"/>
    <s v="INDIBIZ"/>
    <m/>
    <m/>
    <d v="2026-09-09T08:00:00"/>
    <s v="2026-09-09 08:00:00 | Nama Pic : bp KHOIRI No Hp Pic : 085648412343 No alt : - Jam Pemasangan : pagi  Tanggal Pemasangan : 9 September 2026"/>
    <m/>
    <m/>
    <m/>
    <e v="#NUM!"/>
    <e v="#NUM!"/>
    <x v="0"/>
  </r>
  <r>
    <n v="74"/>
    <n v="1002578823"/>
    <n v="3"/>
    <x v="0"/>
    <n v="4"/>
    <s v="SOLO"/>
    <s v="INNER - SOLO JATENG TIMUR"/>
    <s v="KRT"/>
    <s v="REG"/>
    <s v="AO"/>
    <x v="0"/>
    <m/>
    <s v="FCC - HD1A - PROGRESS"/>
    <s v="RBS-Regional 3"/>
    <d v="2026-09-09T13:49:12"/>
    <d v="2026-09-09T13:50:08"/>
    <n v="69386938"/>
    <m/>
    <m/>
    <s v="GEDUNG OFFLINE LOKASI 1"/>
    <m/>
    <m/>
    <m/>
    <m/>
    <m/>
    <n v="110.76519"/>
    <n v="-7.5410199999999996"/>
    <s v="|MN00440|/Yudha Prasetyo/082227063842/yudhaprasetya22@gmail.com/ PSB  1S INET ONLY BISNIS WINBACK 2.0 300mbps ABODEMEN 1.130.000 PLUS PPN"/>
    <s v="Sales Force DBS"/>
    <m/>
    <m/>
    <m/>
    <m/>
    <m/>
    <m/>
    <m/>
    <m/>
    <s v="Management Janji"/>
    <d v="1970-01-01T00:00:00"/>
    <s v="FCC"/>
    <d v="2026-09-09T13:54:48"/>
    <m/>
    <m/>
    <s v="FCC"/>
    <s v="X"/>
    <s v="NO ADDON"/>
    <m/>
    <s v="MYDITA RBS - HD1A - PROGRESS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1970-01-01T00:00:00"/>
    <d v="1970-01-01T00:00:00"/>
    <m/>
    <m/>
    <m/>
    <e v="#NUM!"/>
    <e v="#NUM!"/>
    <x v="0"/>
  </r>
  <r>
    <n v="75"/>
    <n v="1002577475"/>
    <n v="3"/>
    <x v="0"/>
    <n v="4"/>
    <s v="SOLO"/>
    <s v="INNER - SOLO JATENG TIMUR"/>
    <s v="KRT"/>
    <s v="REG"/>
    <s v="AO"/>
    <x v="0"/>
    <m/>
    <s v="FCC - HD1A - PROGRESS"/>
    <s v="RBS-Regional 3"/>
    <d v="2026-09-08T15:56:26"/>
    <d v="2026-09-10T11:12:08"/>
    <n v="69386333"/>
    <m/>
    <n v="142505404477"/>
    <s v="New Balance Solo Paragon"/>
    <s v="ODP-KRT-FED/010"/>
    <m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m/>
    <m/>
    <m/>
    <d v="2026-08-09T16:09:55"/>
    <d v="2026-09-11T08:00:00"/>
    <m/>
    <s v="FCC"/>
    <s v="X"/>
    <s v="NO ADDON"/>
    <m/>
    <s v="MYDITA RBS - HD1A - PROGRESS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</r>
  <r>
    <n v="76"/>
    <n v="1002571936"/>
    <n v="3"/>
    <x v="3"/>
    <n v="4"/>
    <s v="YOGYAKARTA"/>
    <s v="INNER - YOGYA JATENG SELATAN"/>
    <s v="KEN"/>
    <s v="REG"/>
    <s v="AO"/>
    <x v="0"/>
    <m/>
    <s v="FCC - HD1A - PROGRESS"/>
    <s v="RBS-Regional 3"/>
    <d v="2026-09-04T14:39:13"/>
    <d v="2026-09-04T14:40:08"/>
    <n v="69383994"/>
    <m/>
    <n v="146130138769"/>
    <s v="Astana Property 6"/>
    <m/>
    <m/>
    <m/>
    <m/>
    <m/>
    <n v="110.38986893226"/>
    <n v="-7.7146899374275399"/>
    <s v="|MC80063|/WILLIAM MAHARDIKA DARLIUS/087838403677/rarautha85@gmail.com/INPUL SC1002514449"/>
    <s v="Sales Profesional"/>
    <m/>
    <m/>
    <m/>
    <m/>
    <m/>
    <m/>
    <m/>
    <m/>
    <m/>
    <m/>
    <m/>
    <d v="2026-04-09T14:40:04"/>
    <m/>
    <m/>
    <s v="FCC"/>
    <s v="KENTUNGAN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7"/>
    <n v="1002571916"/>
    <n v="3"/>
    <x v="3"/>
    <n v="4"/>
    <s v="YOGYAKARTA"/>
    <s v="INNER - YOGYA JATENG SELATAN"/>
    <s v="KEN"/>
    <s v="REG"/>
    <s v="AO"/>
    <x v="0"/>
    <m/>
    <s v="FCC - HD1A - PROGRESS"/>
    <s v="RBS-Regional 3"/>
    <d v="2026-09-04T14:36:17"/>
    <d v="2026-09-04T14:38:03"/>
    <n v="69383992"/>
    <m/>
    <n v="146130138768"/>
    <s v="Astana Property 5"/>
    <m/>
    <m/>
    <m/>
    <m/>
    <m/>
    <n v="110.390071951319"/>
    <n v="-7.7146557312748802"/>
    <s v="|MC80063|/WILLIAM MAHARDIKA DARLIUS/087838403677/rarautha85@gmail.com/INPUL SC1002514402"/>
    <s v="Sales Profesional"/>
    <m/>
    <m/>
    <m/>
    <m/>
    <m/>
    <m/>
    <m/>
    <m/>
    <m/>
    <m/>
    <m/>
    <d v="2026-04-09T14:40:04"/>
    <m/>
    <m/>
    <s v="FCC"/>
    <s v="KENTUNGAN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78"/>
    <n v="1002568834"/>
    <n v="3"/>
    <x v="0"/>
    <n v="4"/>
    <s v="SOLO"/>
    <s v="INNER - SOLO JATENG TIMUR"/>
    <s v="KRT"/>
    <s v="REG"/>
    <s v="AO"/>
    <x v="0"/>
    <m/>
    <s v="FCC - HD1A - PROGRESS"/>
    <s v="RBS-Regional 3"/>
    <d v="2026-09-03T09:10:58"/>
    <d v="2026-09-03T09:12:08"/>
    <n v="69382772"/>
    <m/>
    <m/>
    <s v="Gedung Audit fraud ANS 3"/>
    <m/>
    <m/>
    <m/>
    <m/>
    <m/>
    <n v="110.7651166"/>
    <n v="-7.5409540000000002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d v="1970-01-01T00:00:00"/>
    <s v="FCC"/>
    <d v="2026-03-09T09:25:39"/>
    <m/>
    <m/>
    <s v="FCC"/>
    <s v="X"/>
    <s v="NO ADDON"/>
    <m/>
    <s v="MYDITA RBS - HD1A - PROGRESS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0"/>
  </r>
  <r>
    <n v="79"/>
    <n v="1002576699"/>
    <n v="3"/>
    <x v="6"/>
    <n v="5"/>
    <s v="SBY UTARA"/>
    <s v="MANYAR"/>
    <s v="MGO"/>
    <s v="REG"/>
    <s v="AO"/>
    <x v="0"/>
    <m/>
    <s v="FCC - HD1A - SUBMIT"/>
    <s v="RBS-Regional 3"/>
    <d v="2026-09-08T11:30:15"/>
    <d v="2026-09-10T07:32:22"/>
    <n v="69385960"/>
    <m/>
    <m/>
    <s v="SMPN 3 SURABAYA"/>
    <s v="ODP-DMO-FMR/72"/>
    <s v="WO063955007"/>
    <m/>
    <m/>
    <m/>
    <n v="112.736090894524"/>
    <n v="-7.2563005838302397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4 11:00:00|Tanggal: 11/9/2026 Jam Pasang: 08.00 - 12.00 Note: Hubungi sebelum ke lokasi, terimakasih. |40961371|MYDITA"/>
    <s v="FCC"/>
    <d v="2026-08-09T11:39:56"/>
    <m/>
    <m/>
    <s v="FCC"/>
    <s v="MERGOYOSO"/>
    <s v="OCA"/>
    <m/>
    <s v="AGREE : Lanjut berlangganan by Novin Dwigo Prayudha 40961371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4T11:00:00"/>
    <s v="2026-09-14 11:00:00|Tanggal: 11/9/2026 Jam Pasang: 08.00 - 12.00 Note: Hubungi sebelum ke lokasi, terimakasih. |40961371|MYDITA"/>
    <m/>
    <m/>
    <m/>
    <e v="#NUM!"/>
    <e v="#NUM!"/>
    <x v="0"/>
  </r>
  <r>
    <n v="80"/>
    <n v="1002576748"/>
    <n v="3"/>
    <x v="6"/>
    <n v="5"/>
    <s v="SBY UTARA"/>
    <s v="MANYAR"/>
    <s v="MGO"/>
    <s v="REG"/>
    <s v="AO"/>
    <x v="0"/>
    <m/>
    <s v="FCC - HD1A - SUBMIT"/>
    <s v="RBS-Regional 3"/>
    <d v="2026-09-08T11:42:20"/>
    <d v="2026-09-10T07:29:27"/>
    <n v="69385972"/>
    <m/>
    <m/>
    <s v="SMPN 3 SURABAYA"/>
    <s v="ODP-DMO-FMR/72"/>
    <s v="WO063954952"/>
    <m/>
    <m/>
    <m/>
    <n v="112.736084859554"/>
    <n v="-7.2563005838302397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4 11:00:00|Tanggal: 11/9/2026 Jam Pasang: 08.00 - 12.00 Note: Hubungi sebelum ke lokasi, terimakasih. |40961371|MYDITA"/>
    <s v="FCC"/>
    <d v="2026-08-09T11:55:11"/>
    <m/>
    <m/>
    <s v="FCC"/>
    <s v="MERGOYOSO"/>
    <s v="OCA"/>
    <m/>
    <s v="AGREE : Lanjut berlangganan by Novin Dwigo Prayudha 40961371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4T11:00:00"/>
    <s v="2026-09-14 11:00:00|Tanggal: 11/9/2026 Jam Pasang: 08.00 - 12.00 Note: Hubungi sebelum ke lokasi, terimakasih. |40961371|MYDITA"/>
    <m/>
    <m/>
    <m/>
    <e v="#NUM!"/>
    <e v="#NUM!"/>
    <x v="0"/>
  </r>
  <r>
    <n v="81"/>
    <n v="1002576667"/>
    <n v="3"/>
    <x v="6"/>
    <n v="5"/>
    <s v="SBY UTARA"/>
    <s v="MANYAR"/>
    <s v="MGO"/>
    <s v="REG"/>
    <s v="AO"/>
    <x v="0"/>
    <m/>
    <s v="FCC - HD1A - SUBMIT"/>
    <s v="RBS-Regional 3"/>
    <d v="2026-09-08T11:23:37"/>
    <d v="2026-09-10T11:20:30"/>
    <n v="69385936"/>
    <m/>
    <m/>
    <s v="SMPN 3 SURABAYA"/>
    <s v="ODP-DMO-FMR/72"/>
    <s v="WO063974428"/>
    <m/>
    <m/>
    <m/>
    <n v="112.73608687121001"/>
    <n v="-7.2563032445575599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5 11:00:00|Nama PIC : Budi No HP : 0895631767681 Alt :  M Janji : 11/09/2026 Jam Pasang : 08.00 - 13:00  NoteÃ‚Â :  hubungi terlebih dahulu sebelum kelokasi|40981184|MYDITA"/>
    <s v="FCC"/>
    <d v="2026-08-09T11:25:22"/>
    <m/>
    <m/>
    <s v="FCC"/>
    <s v="MERGOYOSO"/>
    <s v="OCA"/>
    <m/>
    <s v="AGREE : Lanjut berlangganan by NENG PUTRI MEILINDA PERMATASARI 40981184|MYDITA"/>
    <s v="- 11_11446;Biaya PSB HSI EBIS Tunai di Depan ~ 11[150000]  - E25023;E25023 ~ ES25 - Paket Produk OCA Breach Checker[0]  - E25023~null~104837;E25023||77||Abodemen 0[0]  - E25023~null~E25023_OCABRECHE;OCABRECHE ~ OCA Breach Checker ~ E25023[30500]  - E24058"/>
    <s v="INDIBIZ"/>
    <m/>
    <m/>
    <d v="2026-09-15T11:00:00"/>
    <s v="2026-09-15 11:00:00|Nama PIC : Budi No HP : 0895631767681 Alt :  M Janji : 11/09/2026 Jam Pasang : 08.00 - 13:00  NoteÃ‚Â :  hubungi terlebih dahulu sebelum kelokasi|40981184|MYDITA"/>
    <m/>
    <m/>
    <m/>
    <e v="#NUM!"/>
    <e v="#NUM!"/>
    <x v="0"/>
  </r>
  <r>
    <n v="82"/>
    <n v="1002568862"/>
    <n v="3"/>
    <x v="0"/>
    <n v="4"/>
    <s v="SOLO"/>
    <s v="INNER - SOLO JATENG TIMUR"/>
    <s v="KRT"/>
    <s v="REG"/>
    <s v="AO"/>
    <x v="0"/>
    <m/>
    <s v="FCC - HD1A - SUBMIT"/>
    <s v="RBS-Regional 3"/>
    <d v="2026-09-03T09:15:42"/>
    <d v="2026-09-09T17:27:07"/>
    <n v="69382744"/>
    <m/>
    <m/>
    <s v="GEDUNG ANSENA AUDIT GLOBAL 4"/>
    <s v="ODP-KRT-FZ/009"/>
    <s v="WO063941144"/>
    <m/>
    <m/>
    <m/>
    <n v="110.7651166"/>
    <n v="-7.5409540000000002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s v="2026-09-10 15:00:00|Nama PIC:  bp elyonaei No HP: 085764652186 Alt: Tanggal: 10/9/2026 Jam Pasang: Sore Note: Hubungi sebelum ke lokasi, terimakasih. |40931149|MYDITA"/>
    <s v="FCC"/>
    <d v="2026-03-09T09:25:39"/>
    <m/>
    <m/>
    <s v="FCC"/>
    <s v="X"/>
    <s v="NO ADDON"/>
    <m/>
    <s v="AGREE : Lanjut berlangganan by RIRIN RISNAWATI 40931149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0T15:00:00"/>
    <s v="2026-09-10 15:00:00|Nama PIC:  bp elyonaei No HP: 085764652186 Alt: Tanggal: 10/9/2026 Jam Pasang: Sore Note: Hubungi sebelum ke lokasi, terimakasih. |40931149|MYDITA"/>
    <m/>
    <m/>
    <m/>
    <e v="#NUM!"/>
    <e v="#NUM!"/>
    <x v="0"/>
  </r>
  <r>
    <n v="83"/>
    <n v="1002568893"/>
    <n v="3"/>
    <x v="0"/>
    <n v="4"/>
    <s v="SOLO"/>
    <s v="INNER - SOLO JATENG TIMUR"/>
    <s v="KRT"/>
    <s v="REG"/>
    <s v="AO"/>
    <x v="0"/>
    <m/>
    <s v="FCC - HD1A - SUBMIT"/>
    <s v="RBS-Regional 3"/>
    <d v="2026-09-03T09:21:23"/>
    <d v="2026-09-07T11:24:23"/>
    <n v="69382805"/>
    <m/>
    <m/>
    <s v="GEDUNG ANSENA AUDIT GLOBAL 5"/>
    <s v="ODP-KRT-FW/035"/>
    <s v="WO063734077"/>
    <m/>
    <m/>
    <m/>
    <n v="110.7651166"/>
    <n v="-7.5409540000000002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s v="2026-09-08 08:00:00|Nama PIC : Cahyo No HP : 085764652186 Alt :  M Janji : 08 September 2026 Jam Pasang : 08.00 - 13:00  NoteÃ‚Â :  hubungi terlebih dahulu sebelum kelokasi|40981184|MYDITA"/>
    <s v="FCC"/>
    <d v="2026-03-09T09:25:39"/>
    <m/>
    <m/>
    <s v="FCC"/>
    <s v="X"/>
    <s v="NO ADDON"/>
    <m/>
    <s v="AGREE : Lanjut berlangganan by NENG PUTRI MEILINDA PERMATASARI 40981184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8T08:00:00"/>
    <s v="2026-09-08 08:00:00|Nama PIC : Cahyo No HP : 085764652186 Alt :  M Janji : 08 September 2026 Jam Pasang : 08.00 - 13:00  NoteÃ‚Â :  hubungi terlebih dahulu sebelum kelokasi|40981184|MYDITA"/>
    <m/>
    <m/>
    <m/>
    <e v="#NUM!"/>
    <e v="#NUM!"/>
    <x v="0"/>
  </r>
  <r>
    <n v="84"/>
    <n v="1002579031"/>
    <n v="3"/>
    <x v="1"/>
    <n v="5"/>
    <s v="SIDOARJO"/>
    <s v="INNER - JATIM TIMUR"/>
    <s v="KRN"/>
    <s v="REG"/>
    <s v="AO"/>
    <x v="0"/>
    <m/>
    <s v="MYCX - SEND OPEN PAPERLESS"/>
    <s v="RBS-Regional 3"/>
    <d v="2026-09-09T14:36:42"/>
    <d v="2026-09-09T14:38:05"/>
    <n v="69387035"/>
    <m/>
    <n v="152331251485"/>
    <s v=" PT TUNAS BAJA NINDIA PERKASA"/>
    <s v="ODP-KRN-FBD/02"/>
    <m/>
    <m/>
    <m/>
    <m/>
    <n v="112.588207809396"/>
    <n v="-7.3944572965206499"/>
    <s v="AMRBS;950225;REG3;PRAMUDIASTUTI AGENG N;081225561924;CP.M. Suryadi Anggoro;0819-1918-9899;inidbiz 100mbps / 535.000; PT TUNAS BAJA NINDIA PERKASA"/>
    <s v="Account Manager"/>
    <m/>
    <m/>
    <m/>
    <m/>
    <m/>
    <m/>
    <m/>
    <m/>
    <m/>
    <m/>
    <m/>
    <d v="2026-09-09T14:39:49"/>
    <m/>
    <m/>
    <s v="INPROGRESS_SC"/>
    <s v="KRIAN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5"/>
    <n v="1002578039"/>
    <n v="3"/>
    <x v="4"/>
    <n v="5"/>
    <s v="DENPASAR"/>
    <s v="SANUR"/>
    <s v="SWI"/>
    <s v="REG"/>
    <s v="AO"/>
    <x v="0"/>
    <m/>
    <s v="MYCX - SEND OPEN PAPERLESS"/>
    <s v="RBS-Regional 3"/>
    <d v="2026-09-09T09:31:50"/>
    <d v="2026-09-09T09:34:04"/>
    <n v="69386557"/>
    <m/>
    <n v="172423220154"/>
    <s v="UD LINDIA MAS"/>
    <s v="ODP-SWI-FL/36"/>
    <m/>
    <m/>
    <m/>
    <m/>
    <n v="115.257179114086"/>
    <n v="-8.6240399762541706"/>
    <s v="|MN02658| BAPAK KOMING/089671149863/spbu.bali.5480508@gmail.com"/>
    <s v="Sales Force DBS"/>
    <m/>
    <m/>
    <m/>
    <m/>
    <m/>
    <m/>
    <m/>
    <m/>
    <m/>
    <m/>
    <m/>
    <d v="2026-09-09T09:40:07"/>
    <m/>
    <m/>
    <s v="INPROGRESS_SC"/>
    <s v="TOHPATI SUKAWATI"/>
    <s v="NO ADDON"/>
    <m/>
    <s v="SEND PAPERLESS OPEN"/>
    <s v="- SP_NOSS;SP_NOSS ~ Internet NOSS Multispeed Network[0]  - E23015;E23015 ~ ES23 - Perangkat ONT[0]  - E23015~null~44292;E23015||11||Abodemen 0[0]  - E23015~null~E23015_SWONT;SWONT ~ Biaya Sewa ONT ~ E23015[30000]  - E26016;E26016 ~ ES26 - Paket HSI Bisnis"/>
    <s v="INDIBIZ"/>
    <m/>
    <m/>
    <m/>
    <m/>
    <m/>
    <m/>
    <m/>
    <e v="#NUM!"/>
    <e v="#NUM!"/>
    <x v="0"/>
  </r>
  <r>
    <n v="86"/>
    <n v="1002576191"/>
    <n v="3"/>
    <x v="0"/>
    <n v="4"/>
    <s v="SOLO"/>
    <s v="INNER - SOLO JATENG TIMUR"/>
    <s v="KRT"/>
    <s v="REG"/>
    <s v="AO"/>
    <x v="0"/>
    <m/>
    <s v="MYCX - SEND OPEN PAPERLESS"/>
    <s v="RBS-Regional 3"/>
    <d v="2026-09-08T09:04:16"/>
    <d v="2026-09-08T09:06:17"/>
    <n v="69385750"/>
    <m/>
    <n v="142505404339"/>
    <s v="New Era Solo Paragon"/>
    <s v="ODP-KRT-FED/010"/>
    <m/>
    <m/>
    <m/>
    <m/>
    <n v="110.80988120000001"/>
    <n v="-7.562327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m/>
    <m/>
    <m/>
    <d v="2026-08-09T09:10:40"/>
    <m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7"/>
    <n v="1002575178"/>
    <n v="3"/>
    <x v="0"/>
    <n v="4"/>
    <s v="SOLO"/>
    <s v="INNER - SOLO JATENG TIMUR"/>
    <s v="KTO"/>
    <s v="REG"/>
    <s v="AO"/>
    <x v="0"/>
    <m/>
    <s v="MYCX - SEND OPEN PAPERLESS"/>
    <s v="RBS-Regional 3"/>
    <d v="2026-09-07T14:21:52"/>
    <d v="2026-09-07T14:24:06"/>
    <n v="69385370"/>
    <m/>
    <n v="146528601881"/>
    <s v="CV. INDONAGA FOOD"/>
    <s v="ODP-KTO-FG/007"/>
    <m/>
    <m/>
    <m/>
    <m/>
    <n v="110.744845"/>
    <n v="-7.5857710000000003"/>
    <s v="AMRBS;405678/Nighara Asmarantaka Sulya//TREG4SOLO/Wachid Chrussiawanto 085148422878 dan 081228336363/finance.indonaga@gmail.com/PSB HSI BISNIS WINBACK 2.0 300mbps ABODEMEN 1.130.000 PLUS PPN"/>
    <s v="Amex"/>
    <m/>
    <m/>
    <m/>
    <m/>
    <m/>
    <m/>
    <m/>
    <m/>
    <m/>
    <m/>
    <m/>
    <d v="2026-07-09T14:25:26"/>
    <m/>
    <m/>
    <s v="INPROGRESS_SC"/>
    <s v="SOLO KARTOSURO"/>
    <s v="NO ADDON"/>
    <m/>
    <s v="SEND PAPERLESS OPE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88"/>
    <n v="1002578668"/>
    <n v="3"/>
    <x v="7"/>
    <n v="5"/>
    <s v="KUPANG"/>
    <s v="LABOAN BAJO"/>
    <s v="RTE"/>
    <s v="REG"/>
    <s v="AO"/>
    <x v="0"/>
    <s v="1P INET"/>
    <s v="Ready to Submit (JOB SYSTEM)"/>
    <s v="RBS-Regional 3"/>
    <d v="2026-09-09T12:56:57"/>
    <d v="2026-09-10T11:23:42"/>
    <n v="69386874"/>
    <m/>
    <n v="172514217104"/>
    <s v="Hotel Charisma Borong"/>
    <s v="ODP-RTE-FE/11 FE/D02/11.01"/>
    <s v="WO063909891"/>
    <m/>
    <m/>
    <m/>
    <n v="120.6162451"/>
    <n v="-8.8174501000000003"/>
    <s v="|MN00118|MYIA-094488968165/POI/Pak Charles/081238808209/vinsensiussetiabudi95@gmail.com"/>
    <s v="MYIB_ASSISTANT"/>
    <m/>
    <m/>
    <m/>
    <m/>
    <m/>
    <m/>
    <m/>
    <m/>
    <s v="Management Janji"/>
    <s v="2026-09-10 11:00:00 | Nama PIC:  bp charles No HP: 081238808209 Alt: Tanggal: 10/9/2026 Jam Pasang: Siang  Note: Hubungi sebelum ke lokasi, terimakasih.  "/>
    <s v="FCC"/>
    <d v="2026-09-09T13:10:13"/>
    <d v="2026-09-10T11:00:00"/>
    <m/>
    <s v="INPROGRESS_SC"/>
    <s v="X"/>
    <s v="NO ADDON"/>
    <m/>
    <m/>
    <s v="HSI Bisnis Promo HUT RI PSB 70% - 50 Mbps"/>
    <s v="INDIBIZ"/>
    <m/>
    <m/>
    <d v="2026-09-10T11:00:00"/>
    <s v="2026-09-10 11:00:00 | Nama PIC:  bp charles No HP: 081238808209 Alt: Tanggal: 10/9/2026 Jam Pasang: Siang  Note: Hubungi sebelum ke lokasi, terimakasih.  "/>
    <m/>
    <m/>
    <m/>
    <e v="#NUM!"/>
    <e v="#NUM!"/>
    <x v="0"/>
  </r>
  <r>
    <n v="89"/>
    <n v="1002578881"/>
    <n v="3"/>
    <x v="7"/>
    <n v="5"/>
    <s v="MATARAM"/>
    <s v="SUMBAWA"/>
    <s v="MLK"/>
    <s v="REG"/>
    <s v="AO"/>
    <x v="0"/>
    <s v="1P INET"/>
    <s v="Ready to Submit (JOB SYSTEM)"/>
    <s v="RBS-Regional 3"/>
    <d v="2026-09-09T13:59:56"/>
    <d v="2026-09-10T11:23:45"/>
    <n v="69386959"/>
    <m/>
    <n v="172608206309"/>
    <s v="KOST RAFFI"/>
    <s v="ODP-MLK-FAE/02 FAE/D01/02.01"/>
    <s v="WO063917408"/>
    <m/>
    <m/>
    <m/>
    <n v="116.75455767819599"/>
    <n v="-8.8944907353211597"/>
    <s v="|MN02367|MYIA-066735861526/POI/RAFLI NANDA PRADANA/08123773077/memeng76@gmail.com"/>
    <s v="MYIB_ASSISTANT"/>
    <m/>
    <m/>
    <m/>
    <m/>
    <m/>
    <m/>
    <m/>
    <m/>
    <s v="Management Janji"/>
    <s v="2026-09-10 11:00:00 | Nama PIC : BAPAK RAFLI No HP : 08123773077 Alt :  M Janji : (KAMIS/10/SEPTEMBER/2026) jam Pasang : 09:00 Note : hubungi pelanggan jika ingin kelokasi"/>
    <s v="FCC"/>
    <d v="2026-09-09T14:10:36"/>
    <d v="2026-09-10T11:00:00"/>
    <m/>
    <s v="INPROGRESS_SC"/>
    <s v="SUMBAWA BARAT"/>
    <s v="NETMONK"/>
    <m/>
    <m/>
    <s v="HSI Bisnis Bundling Netmonk Promo H2 2026 PSB 70% - 150 Mbps"/>
    <s v="INDIBIZ"/>
    <m/>
    <m/>
    <d v="2026-09-10T11:00:00"/>
    <s v="2026-09-10 11:00:00 | Nama PIC : BAPAK RAFLI No HP : 08123773077 Alt :  M Janji : (KAMIS/10/SEPTEMBER/2026) jam Pasang : 09:00 Note : hubungi pelanggan jika ingin kelokasi"/>
    <m/>
    <m/>
    <m/>
    <e v="#NUM!"/>
    <e v="#NUM!"/>
    <x v="0"/>
  </r>
  <r>
    <n v="90"/>
    <n v="1002578892"/>
    <n v="3"/>
    <x v="2"/>
    <n v="5"/>
    <s v="KEDIRI"/>
    <s v="KEDIRI"/>
    <s v="MJT"/>
    <s v="REG"/>
    <s v="AO"/>
    <x v="0"/>
    <s v="1P INET"/>
    <s v="Ready to Submit (JOB SYSTEM)"/>
    <s v="RBS-Regional 3"/>
    <d v="2026-09-09T14:02:57"/>
    <d v="2026-09-10T11:23:49"/>
    <n v="69386963"/>
    <m/>
    <n v="152640225990"/>
    <s v="WIJAYA"/>
    <s v="ODP-MJT-FAG/06 FAG/D01/06.01"/>
    <s v="WO063917820"/>
    <m/>
    <m/>
    <m/>
    <n v="111.98830769999999"/>
    <n v="-7.8094543999999901"/>
    <s v="|MC20057|MYIA-084753569051/POI/Mokhamad Ridwan/081252020280/surabaya.sita@gmail.com"/>
    <s v="MYIB_ASSISTANT"/>
    <m/>
    <m/>
    <m/>
    <m/>
    <m/>
    <m/>
    <m/>
    <m/>
    <s v="Management Janji"/>
    <s v="2026-09-10 11:00:00 | Nama PIC:  bp ridwan  No HP: 081252020280 Alt: Tanggal: 10/9/2026 Jam Pasang: Siang Note: Hubungi sebelum ke lokasi, terimakasih.  "/>
    <s v="FCC"/>
    <d v="2026-09-09T14:10:36"/>
    <d v="2026-09-10T11:00:00"/>
    <m/>
    <s v="INPROGRESS_SC"/>
    <s v="NGADILUWIH"/>
    <s v="NO ADDON"/>
    <m/>
    <m/>
    <s v="HSI Bisnis Promo HUT RI PSB 70% - 150 Mbps"/>
    <s v="INDIBIZ"/>
    <m/>
    <m/>
    <d v="2026-09-10T11:00:00"/>
    <s v="2026-09-10 11:00:00 | Nama PIC:  bp ridwan  No HP: 081252020280 Alt: Tanggal: 10/9/2026 Jam Pasang: Siang Note: Hubungi sebelum ke lokasi, terimakasih.  "/>
    <m/>
    <m/>
    <m/>
    <e v="#NUM!"/>
    <e v="#NUM!"/>
    <x v="0"/>
  </r>
  <r>
    <n v="91"/>
    <n v="1002578995"/>
    <n v="3"/>
    <x v="5"/>
    <n v="4"/>
    <s v="PEKALONGAN"/>
    <s v="PEMALANG"/>
    <s v="CMA"/>
    <s v="REG"/>
    <s v="AO"/>
    <x v="0"/>
    <s v="1P INET"/>
    <s v="Ready to Submit (JOB SYSTEM)"/>
    <s v="RBS-Regional 3"/>
    <d v="2026-09-09T14:26:56"/>
    <d v="2026-09-10T11:23:43"/>
    <n v="69387006"/>
    <m/>
    <n v="142211111637"/>
    <s v="Tim Creative Desain Percetakan"/>
    <s v="ODP-CMA-FH/011 FH/D01/011.01"/>
    <s v="WO063920435"/>
    <m/>
    <m/>
    <m/>
    <n v="109.50754499999999"/>
    <n v="-6.9228420000000002"/>
    <s v="|MN00915|MYIA-056427245464/POI/Taufik Imam Mustakim/085326823642/taufikim06@gmail.com"/>
    <s v="MYIB_ASSISTANT"/>
    <m/>
    <m/>
    <m/>
    <m/>
    <m/>
    <m/>
    <m/>
    <m/>
    <s v="Management Janji"/>
    <s v="2026-09-10 11:00:00 | Nama PIC: SUDIMAN No HP: 085326823642 Alt: Tanggal: 10/9/2026 Jam Pasang:  Note: Hubungi sebelum ke lokasi, terimakasih. "/>
    <s v="FCC"/>
    <d v="2026-09-09T14:39:49"/>
    <d v="2026-09-10T11:00:00"/>
    <m/>
    <s v="INPROGRESS_SC"/>
    <s v="X"/>
    <s v="NO ADDON"/>
    <m/>
    <m/>
    <s v="HSI Bisnis Promo HUT RI PSB 70% - 100 Mbps"/>
    <s v="INDIBIZ"/>
    <m/>
    <m/>
    <d v="2026-09-10T11:00:00"/>
    <s v="2026-09-10 11:00:00 | Nama PIC: SUDIMAN No HP: 085326823642 Alt: Tanggal: 10/9/2026 Jam Pasang:  Note: Hubungi sebelum ke lokasi, terimakasih. "/>
    <m/>
    <m/>
    <m/>
    <e v="#NUM!"/>
    <e v="#NUM!"/>
    <x v="0"/>
  </r>
  <r>
    <n v="92"/>
    <n v="1002578564"/>
    <n v="3"/>
    <x v="3"/>
    <n v="4"/>
    <s v="YOGYAKARTA"/>
    <s v="GUNUNG KIDUL"/>
    <s v="WNS"/>
    <s v="REG"/>
    <s v="AO"/>
    <x v="0"/>
    <s v="1P INET"/>
    <s v="Ready to Submit (JOB SYSTEM)"/>
    <s v="RBS-Regional 3"/>
    <d v="2026-09-09T11:53:56"/>
    <d v="2026-09-10T11:23:51"/>
    <n v="69386799"/>
    <m/>
    <n v="143135115222"/>
    <s v="MIE AYAM DAN BAKSO PUNOKAWAN"/>
    <s v="ODP-WNS-FBQ/002 FBQ/D01/002.01"/>
    <s v="WO063902724"/>
    <m/>
    <m/>
    <m/>
    <n v="110.63493699999999"/>
    <n v="-7.8634719999999998"/>
    <s v="|MC80045|MYIA-055686795078/POI/MUHAMMAD RUSDIANSYAH/087836150051/newrusdiansyah@gmail.com"/>
    <s v="MYIB_ASSISTANT"/>
    <m/>
    <m/>
    <m/>
    <m/>
    <m/>
    <m/>
    <m/>
    <m/>
    <s v="Management Janji"/>
    <s v="2026-09-10 11:00:00 | Jam Pemasangan : siang  Tanggal Pemasangan : 10 September 2026 Note : Mohon Hub Pelanggan dulu sebelum ke lokasi, terima kasih."/>
    <s v="FCC"/>
    <d v="2026-09-09T11:54:57"/>
    <d v="2026-09-10T11:00:00"/>
    <m/>
    <s v="INPROGRESS_SC"/>
    <s v="WONOSARI"/>
    <s v="NO ADDON"/>
    <m/>
    <m/>
    <s v="HSI Bisnis Promo HUT RI PSB 70% - 200 Mbps"/>
    <s v="INDIBIZ"/>
    <m/>
    <m/>
    <d v="2026-09-10T11:00:00"/>
    <s v="2026-09-10 11:00:00 | Jam Pemasangan : siang  Tanggal Pemasangan : 10 September 2026 Note : Mohon Hub Pelanggan dulu sebelum ke lokasi, terima kasih."/>
    <m/>
    <m/>
    <m/>
    <e v="#NUM!"/>
    <e v="#NUM!"/>
    <x v="0"/>
  </r>
  <r>
    <n v="93"/>
    <n v="1002578535"/>
    <n v="3"/>
    <x v="4"/>
    <n v="5"/>
    <s v="DENPASAR"/>
    <s v="UBUNG"/>
    <s v="UBN"/>
    <s v="REG"/>
    <s v="AO"/>
    <x v="0"/>
    <m/>
    <s v="Ready to Submit (JOB SYSTEM)"/>
    <s v="RBS-Regional 3"/>
    <d v="2026-09-09T11:40:42"/>
    <d v="2026-09-09T13:32:57"/>
    <n v="69386780"/>
    <n v="3612100066"/>
    <n v="172418758885"/>
    <s v="PT. Ignite"/>
    <s v="ODP-UBN-FCR/18"/>
    <s v="WO063915029"/>
    <m/>
    <m/>
    <m/>
    <n v="115.21616830000001"/>
    <n v="-8.6363517999999999"/>
    <s v="|MN02364|/PIC IDA BAGUS DIPA ABADI/08123914709/zul.abd@joinignite.com"/>
    <s v="Sales Force DBS"/>
    <m/>
    <m/>
    <m/>
    <m/>
    <m/>
    <m/>
    <m/>
    <m/>
    <s v="Management Janji"/>
    <s v="2026-09-10 11:00:00|M Janji : 10/09/2026 Jam Pasang : 08.00 - 13:00  NoteÃ‚Â :  hubungi terlebih dahulu sebelum kelokasi  |40951378|MYDITA"/>
    <s v="FCC"/>
    <d v="2026-09-09T11:54:57"/>
    <d v="2026-09-10T11:00:00"/>
    <m/>
    <s v="INPROGRESS_SC"/>
    <s v="UBUNG"/>
    <s v="NO ADDON"/>
    <m/>
    <s v="Inprogress Asyn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M Janji : 10/09/2026 Jam Pasang : 08.00 - 13:00  NoteÃ‚Â :  hubungi terlebih dahulu sebelum kelokasi  |40951378|MYDITA"/>
    <m/>
    <m/>
    <m/>
    <e v="#NUM!"/>
    <e v="#NUM!"/>
    <x v="0"/>
  </r>
  <r>
    <n v="94"/>
    <n v="1002577889"/>
    <n v="3"/>
    <x v="0"/>
    <n v="4"/>
    <s v="SOLO"/>
    <s v="INNER - SOLO JATENG TIMUR"/>
    <s v="KTO"/>
    <s v="REG"/>
    <s v="AO"/>
    <x v="0"/>
    <m/>
    <s v="CC - HD1A - INPROGRESS UNCONTACTED"/>
    <s v="RBS-Regional 3"/>
    <d v="2026-09-09T08:16:57"/>
    <d v="2026-09-10T09:48:00"/>
    <n v="69386505"/>
    <m/>
    <n v="146528602036"/>
    <s v="CV. INDONAGA FOOD"/>
    <s v="ODP-KTO-FG/007"/>
    <m/>
    <m/>
    <m/>
    <m/>
    <n v="110.74509125081801"/>
    <n v="-7.5860393207763996"/>
    <s v="AMRBS;405678/Nighara Asmarantaka Sulya//TREG4SOLO/Wachid Chrussiawanto 085148422878 dan 081228336363/finance.indonaga@gmail.com/PSB HSI BISNIS WINBACK 2.0 100mbps ABODEMEN 535.000 PLUS PPN"/>
    <s v="Amex"/>
    <m/>
    <m/>
    <m/>
    <m/>
    <m/>
    <m/>
    <m/>
    <m/>
    <m/>
    <m/>
    <m/>
    <d v="2026-09-09T08:25:15"/>
    <m/>
    <m/>
    <s v="FCC"/>
    <s v="SOLO KARTOSURO"/>
    <s v="NO ADDON"/>
    <m/>
    <s v="UNCONTACTED : Telepon Tidak Diangkat - RNA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95"/>
    <n v="1002578575"/>
    <n v="3"/>
    <x v="4"/>
    <n v="5"/>
    <s v="SINGARJA"/>
    <s v="KLUNGKUNG"/>
    <s v="APR"/>
    <s v="REG"/>
    <s v="AO"/>
    <x v="0"/>
    <m/>
    <s v="CC - HD1A - INPROGRESS UNCONTACTED"/>
    <s v="RBS-Regional 3"/>
    <d v="2026-09-09T11:59:40"/>
    <d v="2026-09-10T09:56:32"/>
    <n v="69386804"/>
    <m/>
    <n v="172404209372"/>
    <s v="Villa Sharka"/>
    <s v="ODP-APR-FE/14"/>
    <m/>
    <m/>
    <m/>
    <m/>
    <n v="115.5732689"/>
    <n v="-8.2490272999999998"/>
    <s v="|MN02750|/PIC I NYOMAN SUDITA/081339743732/nyomansudit93@gmail.com"/>
    <s v="Sales Force DBS"/>
    <m/>
    <m/>
    <m/>
    <m/>
    <m/>
    <m/>
    <m/>
    <m/>
    <m/>
    <m/>
    <m/>
    <d v="2026-09-09T12:10:31"/>
    <m/>
    <m/>
    <s v="FCC"/>
    <s v="KARANGASEM"/>
    <s v="NO ADDON"/>
    <m/>
    <s v="UNCONTACTED : Telepon Tidak Diangkat - RNA RANGGA WISNU EKAPAKSI 40951381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96"/>
    <n v="1002578582"/>
    <n v="3"/>
    <x v="4"/>
    <n v="5"/>
    <s v="SINGARJA"/>
    <s v="KLUNGKUNG"/>
    <s v="APR"/>
    <s v="REG"/>
    <s v="AO"/>
    <x v="0"/>
    <m/>
    <s v="CC - HD1A - INPROGRESS UNCONTACTED"/>
    <s v="RBS-Regional 3"/>
    <d v="2026-09-09T12:03:01"/>
    <d v="2026-09-10T09:57:43"/>
    <n v="69386817"/>
    <m/>
    <n v="172404209373"/>
    <s v="Villa Sharka"/>
    <s v="ODP-APR-FE/14"/>
    <m/>
    <m/>
    <m/>
    <m/>
    <n v="115.5732689"/>
    <n v="-8.2490272999999998"/>
    <s v="|MN02750|/PIC I NYOMAN SUDITA/081339743732/nyomansudit93@gmail.com"/>
    <s v="Sales Force DBS"/>
    <m/>
    <m/>
    <m/>
    <m/>
    <m/>
    <m/>
    <m/>
    <m/>
    <m/>
    <m/>
    <m/>
    <d v="2026-09-09T12:10:31"/>
    <m/>
    <m/>
    <s v="FCC"/>
    <s v="KARANGASEM"/>
    <s v="NO ADDON"/>
    <m/>
    <s v="UNCONTACTED : Telepon Tidak Diangkat - RNA RANGGA WISNU EKAPAKSI 40951381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97"/>
    <n v="1002578339"/>
    <n v="3"/>
    <x v="5"/>
    <n v="4"/>
    <s v="SEMARANG"/>
    <s v="INNER - SEMARANG JATENG UTARA"/>
    <s v="BMK"/>
    <s v="REG"/>
    <s v="AO"/>
    <x v="0"/>
    <m/>
    <s v="CC - HD1A - INPROGRESS UNCONTACTED"/>
    <s v="RBS-Regional 3"/>
    <d v="2026-09-09T10:51:28"/>
    <d v="2026-09-10T10:15:35"/>
    <n v="69386679"/>
    <m/>
    <n v="141423120519"/>
    <s v="NISSAN SETIABUDI SEMARANG"/>
    <s v="ODP-BMK-FB/039"/>
    <m/>
    <m/>
    <m/>
    <m/>
    <n v="110.4147796"/>
    <n v="-7.0592202000000004"/>
    <s v="AMRBS;403538;REG3;RACHMAT;081391599400;CP.Andika Herda Permana;081283164256;PAKET 1S INET 100 MBPS (669.000);NISSAN SETIABUDI SEMARANG"/>
    <s v="Account Manager"/>
    <m/>
    <m/>
    <m/>
    <m/>
    <m/>
    <m/>
    <m/>
    <m/>
    <m/>
    <m/>
    <m/>
    <d v="2026-09-09T10:55:21"/>
    <m/>
    <m/>
    <s v="FCC"/>
    <s v="X"/>
    <s v="NO ADDON"/>
    <m/>
    <s v="UNCONTACTED : Call rejected RANGGA WISNU EKAPAKSI 40951381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</r>
  <r>
    <n v="98"/>
    <n v="1002577497"/>
    <n v="3"/>
    <x v="7"/>
    <n v="5"/>
    <s v="MATARAM"/>
    <s v="LOMBOK TIMUR UTARA"/>
    <s v="SGG"/>
    <s v="REG"/>
    <s v="AO"/>
    <x v="0"/>
    <m/>
    <s v="CC - HD1A - INPROGRESS UNCONTACTED"/>
    <s v="RBS-Regional 3"/>
    <d v="2026-09-08T16:05:07"/>
    <d v="2026-09-09T17:04:51"/>
    <n v="69386335"/>
    <m/>
    <n v="172604214306"/>
    <s v="Sadev Deluxe"/>
    <s v="ODP-SGG-FAB/14"/>
    <m/>
    <m/>
    <m/>
    <m/>
    <n v="116.04135119999999"/>
    <n v="-8.3465576000000006"/>
    <s v="RBS HSI |DINDA PUSPITASARI | 40951593 | TREG| 3 Sadev Deluxe| 81288887313| PSB 1S 50MBPS"/>
    <s v="Amex"/>
    <m/>
    <m/>
    <m/>
    <m/>
    <m/>
    <m/>
    <m/>
    <m/>
    <m/>
    <m/>
    <m/>
    <d v="2026-08-09T16:09:55"/>
    <m/>
    <m/>
    <s v="FCC"/>
    <s v="LOMBOK UTARA"/>
    <s v="NO ADDON"/>
    <m/>
    <s v="UNCONTACTED : Invalid Phone Number Ivan Sutiawan 400105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99"/>
    <n v="1002576805"/>
    <n v="3"/>
    <x v="4"/>
    <n v="5"/>
    <s v="SINGARJA"/>
    <s v="KLUNGKUNG"/>
    <s v="SMA"/>
    <s v="REG"/>
    <s v="AO"/>
    <x v="0"/>
    <m/>
    <s v="CC - HD1A - INPROGRESS UNCONTACTED"/>
    <s v="RBS-Regional 3"/>
    <d v="2026-09-08T12:13:30"/>
    <d v="2026-09-10T11:24:31"/>
    <n v="69386012"/>
    <m/>
    <n v="172428816094"/>
    <s v="MINGZHEN COLLECTION"/>
    <s v="ODP-SMA-FAE/11"/>
    <m/>
    <m/>
    <m/>
    <m/>
    <n v="115.41548040000001"/>
    <n v="-8.5268367000000005"/>
    <s v="|MN02750|/PIC NI PUTU SRI ARTINI/081999854549/sriartini501@yahoo.com"/>
    <s v="Sales Force DBS"/>
    <m/>
    <m/>
    <m/>
    <m/>
    <m/>
    <m/>
    <m/>
    <m/>
    <m/>
    <m/>
    <m/>
    <d v="2026-08-09T12:25:32"/>
    <m/>
    <m/>
    <s v="FCC"/>
    <s v="SEMARAPURA"/>
    <s v="OCA"/>
    <m/>
    <s v="UNCONTACTED : Mail Box - Memo Novin Dwigo Prayudha 40961371|MYDITA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m/>
    <m/>
    <m/>
    <m/>
    <m/>
    <e v="#NUM!"/>
    <e v="#NUM!"/>
    <x v="0"/>
  </r>
  <r>
    <n v="100"/>
    <n v="1002576801"/>
    <n v="3"/>
    <x v="5"/>
    <n v="4"/>
    <s v="SEMARANG"/>
    <s v="KENDAL"/>
    <s v="KDL"/>
    <s v="REG"/>
    <s v="AO"/>
    <x v="0"/>
    <m/>
    <s v="CC - HD1A - INPROGRESS UNCONTACTED"/>
    <s v="RBS-Regional 3"/>
    <d v="2026-09-08T12:12:29"/>
    <d v="2026-09-10T10:26:48"/>
    <n v="69385979"/>
    <m/>
    <n v="146457106483"/>
    <s v="SMK NU 01 Kendal "/>
    <s v="ODP-KDL-FA/018"/>
    <m/>
    <m/>
    <m/>
    <m/>
    <n v="110.202203544969"/>
    <n v="-6.9219595063497703"/>
    <s v="AMRBS;401428;REG3;FIRONIKA;081393111688;CP.Farikin;089685853879;PAKET 300 Mbps abonemen Rp 1.130.000;SMK NU 01 Kendal "/>
    <s v="Account Manager"/>
    <m/>
    <m/>
    <m/>
    <m/>
    <m/>
    <m/>
    <m/>
    <m/>
    <m/>
    <m/>
    <m/>
    <d v="2026-08-09T12:25:32"/>
    <m/>
    <m/>
    <s v="FCC"/>
    <s v="X"/>
    <s v="NO ADDON"/>
    <m/>
    <s v="UNCONTACTED : Telepon Tidak Diangkat - RNA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01"/>
    <n v="1002566671"/>
    <n v="3"/>
    <x v="4"/>
    <n v="5"/>
    <s v="SINGARJA"/>
    <s v="TABANAN"/>
    <s v="TBN"/>
    <s v="REG"/>
    <s v="AO"/>
    <x v="0"/>
    <m/>
    <s v="CC - HD1A - INPROGRESS UNCONTACTED"/>
    <s v="RBS-Regional 3"/>
    <d v="2026-09-02T08:33:23"/>
    <d v="2026-09-09T15:09:33"/>
    <n v="69381948"/>
    <m/>
    <n v="172413244691"/>
    <s v="LPD DESA ADAT BANJARSAYAN"/>
    <s v="ODP-TBN-FCU/13"/>
    <m/>
    <m/>
    <m/>
    <m/>
    <n v="115.1825267"/>
    <n v="-8.5028325000000002"/>
    <s v="MN02658/LPD DESA ADAT BANJAR SAYAN/PIC I MADE EKA WIPRAYANA/08873805574/ekawip45@gmail.com"/>
    <s v="Sales Force DBS"/>
    <m/>
    <m/>
    <m/>
    <m/>
    <m/>
    <m/>
    <m/>
    <m/>
    <m/>
    <m/>
    <m/>
    <d v="2026-02-09T08:40:01"/>
    <m/>
    <m/>
    <s v="FCC"/>
    <s v="TABANAN"/>
    <s v="NO ADDON"/>
    <m/>
    <s v="UNCONTACTED : Mail Box - Memo Ivan Sutiawan 400105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02"/>
    <n v="1002571774"/>
    <n v="3"/>
    <x v="2"/>
    <n v="5"/>
    <s v="KEDIRI"/>
    <s v="BLITAR"/>
    <s v="PAN"/>
    <s v="REG"/>
    <s v="AO"/>
    <x v="0"/>
    <s v="1P INET"/>
    <s v="WAITING AKTIFASI IHLD"/>
    <s v="RBS-Regional 3"/>
    <d v="2026-09-04T14:07:47"/>
    <d v="2026-09-05T12:15:01"/>
    <n v="69381290"/>
    <m/>
    <m/>
    <s v="BASECAMP PENDAKIAN GUNUNG KELUD VIA KARANGREJO"/>
    <m/>
    <s v="WO063230138"/>
    <m/>
    <m/>
    <m/>
    <n v="112.24788100000001"/>
    <n v="-8.0174819999999993"/>
    <s v="MD|MYDB-20260831267646|DN00001/MN00419|BASECAMP PENDAKIAN GUNUNG KELUD VIA KARANGREJO|089510504714"/>
    <s v="MYDIGIBIZPARTNER"/>
    <m/>
    <m/>
    <m/>
    <m/>
    <m/>
    <m/>
    <m/>
    <m/>
    <s v="Management Janji"/>
    <s v="2026-09-03 13:00:00|Rt. 02 Rw. 06 Dsn. Karangrejo Ds. Karangrejo Kec. Garum Kabupaten Blitar. Prov. Jawa Timur|SYSTEM|MYDITA"/>
    <s v="FCC"/>
    <d v="2026-04-09T14:10:02"/>
    <m/>
    <m/>
    <s v="UNSC"/>
    <s v="WLINGI"/>
    <s v="NO ADDON"/>
    <m/>
    <s v="WAITING:  |MYDITA"/>
    <s v="HSI Bisnis Promo HUT RI PSB 70% - 50 Mbps"/>
    <s v="INDIBIZ"/>
    <m/>
    <m/>
    <d v="2026-09-03T13:00:00"/>
    <s v="2026-09-03 13:00:00|Rt. 02 Rw. 06 Dsn. Karangrejo Ds. Karangrejo Kec. Garum Kabupaten Blitar. Prov. Jawa Timur|SYSTEM|MYDITA"/>
    <m/>
    <m/>
    <m/>
    <e v="#NUM!"/>
    <e v="#NUM!"/>
    <x v="0"/>
  </r>
  <r>
    <n v="103"/>
    <n v="1002570665"/>
    <n v="3"/>
    <x v="6"/>
    <n v="5"/>
    <s v="SBY UTARA"/>
    <s v="KENJERAN"/>
    <s v="KJR"/>
    <s v="REG"/>
    <s v="AO"/>
    <x v="0"/>
    <s v="1P INET"/>
    <s v="WAITING AKTIFASI IHLD"/>
    <s v="RBS-Regional 3"/>
    <d v="2026-09-03T18:36:57"/>
    <d v="2026-09-04T11:54:02"/>
    <n v="69383511"/>
    <m/>
    <n v="152407281666"/>
    <s v="PT SUKSES SEHAT SEJAHTERA SELAMANYA"/>
    <s v="ODP-KJR-FAL/22 FAL/D01/22.01"/>
    <s v="WO063492395"/>
    <m/>
    <m/>
    <m/>
    <n v="112.78979200000001"/>
    <n v="-7.2524105999999904"/>
    <s v="MD|MYDB-20260903267965|DN00001/MN00443|PT SUKSES SEHAT SEJAHTERA SELAMANYA|081296766886"/>
    <s v="MYDIGIBIZPARTNER"/>
    <m/>
    <m/>
    <m/>
    <m/>
    <m/>
    <m/>
    <m/>
    <m/>
    <s v="Management Janji"/>
    <s v="2026-09-09 08:00:00 | telp :081296766886 alt : manja : pagi / siang 09/09/2026 hub sebelum kelokasi"/>
    <s v="FCC"/>
    <d v="2026-03-09T18:40:02"/>
    <d v="2026-09-09T08:00:00"/>
    <m/>
    <s v="UNSC"/>
    <s v="KENJERAN"/>
    <s v="NO ADDON"/>
    <m/>
    <s v="WAITING:  |MYDITA"/>
    <s v="HSI Bisnis Khusus Winback PSB 70% - 300 Mbps"/>
    <s v="INDIBIZ"/>
    <m/>
    <m/>
    <d v="2026-09-09T08:00:00"/>
    <s v="2026-09-09 08:00:00 | telp :081296766886 alt : manja : pagi / siang 09/09/2026 hub sebelum kelokasi"/>
    <m/>
    <m/>
    <m/>
    <e v="#NUM!"/>
    <e v="#NUM!"/>
    <x v="0"/>
  </r>
  <r>
    <n v="104"/>
    <n v="1002564602"/>
    <n v="3"/>
    <x v="7"/>
    <n v="5"/>
    <s v="MATARAM"/>
    <s v="LOMBOK BARAT TENGAH"/>
    <s v="PRY"/>
    <s v="REG"/>
    <s v="AO"/>
    <x v="0"/>
    <s v="1P INET"/>
    <s v="WAITING AKTIFASI IHLD"/>
    <s v="RBS-Regional 3"/>
    <d v="2026-09-01T10:02:42"/>
    <d v="2026-09-03T17:15:02"/>
    <n v="69374745"/>
    <m/>
    <n v="172603791824"/>
    <s v="Toko Salehudin"/>
    <s v="ODP-PYA-FAN/12"/>
    <s v="WO062537812"/>
    <m/>
    <m/>
    <m/>
    <n v="116.316"/>
    <n v="-8.6163000000000007"/>
    <s v="MD|MYDB-20260823266770|SC00001/MC00046|Toko Salehudin|081803310007"/>
    <s v="MYDIGIBIZPARTNER"/>
    <m/>
    <m/>
    <m/>
    <m/>
    <m/>
    <m/>
    <m/>
    <m/>
    <s v="Management Janji"/>
    <s v="2026-08-27 15:00:00 | Tanggal Pemasangan : 27 Agustus 2026 Jam Pemasangan : 08:00 15:00 Info Tambahan : Hubungi pelanggan dulu sebelum ke lokasi terimakasih"/>
    <s v="FCC"/>
    <d v="2026-01-09T10:10:03"/>
    <d v="2026-08-27T00:00:00"/>
    <m/>
    <s v="UNSC"/>
    <s v="LOMBOK TENGAH"/>
    <s v="NO ADDON"/>
    <m/>
    <s v="WAITING:  |MYDITA"/>
    <s v="HSI Bisnis PSB 70% - 150 Mbps"/>
    <s v="INDIBIZ"/>
    <m/>
    <m/>
    <d v="2026-08-27T15:00:00"/>
    <s v="2026-08-27 15:00:00 | Tanggal Pemasangan : 27 Agustus 2026 Jam Pemasangan : 08:00 15:00 Info Tambahan : Hubungi pelanggan dulu sebelum ke lokasi terimakasih"/>
    <m/>
    <m/>
    <m/>
    <e v="#NUM!"/>
    <e v="#NUM!"/>
    <x v="0"/>
  </r>
  <r>
    <n v="105"/>
    <n v="1002566333"/>
    <n v="3"/>
    <x v="3"/>
    <n v="4"/>
    <s v="YOGYAKARTA"/>
    <s v="GUNUNG KIDUL"/>
    <s v="WNS"/>
    <s v="REG"/>
    <s v="AO"/>
    <x v="0"/>
    <s v="1P INET"/>
    <s v="WAITING AKTIFASI IHLD"/>
    <s v="RBS-Regional 3"/>
    <d v="2026-09-01T16:54:01"/>
    <d v="2026-09-02T11:03:02"/>
    <n v="69380335"/>
    <m/>
    <m/>
    <s v="SMP Negeri 2 Ponjong"/>
    <m/>
    <s v="WO063116540"/>
    <m/>
    <m/>
    <m/>
    <n v="110.74294399999999"/>
    <n v="-8.0177610000000001"/>
    <s v="|MC80006|MYIA-002573252988/POI/Septanto endro edi nugroho/08175464830/nalendra.nugraha86@gmail.com"/>
    <s v="MYIB_ASSISTANT"/>
    <m/>
    <m/>
    <m/>
    <m/>
    <m/>
    <m/>
    <m/>
    <m/>
    <s v="Management Janji"/>
    <s v="2026-09-01 15:00:00 | Tanggal pemasangan : 01/09/2026 Jam pemasangan : pagi/siang Info Tambahan : Hubungi pelanggan dulu sebelum ke lokasi, terima kasih"/>
    <s v="FCC"/>
    <d v="2026-01-09T16:54:56"/>
    <d v="2026-09-01T00:00:00"/>
    <m/>
    <s v="UNSC"/>
    <s v="WONOSARI"/>
    <s v="NO ADDON"/>
    <m/>
    <s v="WAITING:  |MYDITA"/>
    <s v="HSI Bisnis PSB 70% - 200 Mbps"/>
    <s v="INDIBIZ"/>
    <m/>
    <m/>
    <d v="2026-09-01T15:00:00"/>
    <s v="2026-09-01 15:00:00 | Tanggal pemasangan : 01/09/2026 Jam pemasangan : pagi/siang Info Tambahan : Hubungi pelanggan dulu sebelum ke lokasi, terima kasih"/>
    <m/>
    <m/>
    <m/>
    <e v="#NUM!"/>
    <e v="#NUM!"/>
    <x v="0"/>
  </r>
  <r>
    <n v="106"/>
    <n v="1002578858"/>
    <n v="3"/>
    <x v="6"/>
    <n v="5"/>
    <s v="SBY UTARA"/>
    <s v="GRESIK"/>
    <s v="GSK"/>
    <s v="REG"/>
    <s v="AO"/>
    <x v="0"/>
    <m/>
    <s v="MIE - SEND SURVEY"/>
    <s v="RBS-Regional 3"/>
    <d v="2026-09-09T13:55:55"/>
    <d v="2026-09-09T15:02:10"/>
    <n v="69386944"/>
    <m/>
    <n v="152421262684"/>
    <s v="PT BORWITA CITRA PRIMA"/>
    <s v="ODP-GSK-FJ/66"/>
    <s v="WO063924575"/>
    <m/>
    <m/>
    <m/>
    <n v="112.6186941"/>
    <n v="-7.1447491000000003"/>
    <s v="AMRBS/405529/YULYAN MAHARTA SAVIAR/R3/JATIM TIMUR/WINBACK 2.0 HSI B2B (1:1) 50MBPS 355RB PSB DISC 70%/SAN AGUS NUGROHO /it.sangus@borwita.co.id"/>
    <s v="Amex"/>
    <m/>
    <m/>
    <m/>
    <m/>
    <m/>
    <m/>
    <m/>
    <m/>
    <s v="Management Janji"/>
    <s v="2026-09-14 15:00:00|M Janji : (10/09/2026) jam Pasang : 09:00 Note : hubungi pelanggan jika ingin kelokasi|40981182|MYDITA"/>
    <s v="FCC"/>
    <d v="2026-09-09T14:10:36"/>
    <d v="2026-09-14T15:00:00"/>
    <m/>
    <s v="SURVEY_NEW_MANJA"/>
    <s v="GRESIK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15:00:00"/>
    <s v="2026-09-14 15:00:00|M Janji : (10/09/2026) jam Pasang : 09:00 Note : hubungi pelanggan jika ingin kelokasi|40981182|MYDITA"/>
    <m/>
    <m/>
    <m/>
    <e v="#NUM!"/>
    <e v="#NUM!"/>
    <x v="0"/>
  </r>
  <r>
    <n v="107"/>
    <n v="1002578865"/>
    <n v="3"/>
    <x v="3"/>
    <n v="4"/>
    <s v="MAGELANG"/>
    <s v="MAGELANG"/>
    <s v="MGE"/>
    <s v="REG"/>
    <s v="AO"/>
    <x v="0"/>
    <s v="1P INET"/>
    <s v="MIE - SEND SURVEY"/>
    <s v="RBS-Regional 3"/>
    <d v="2026-09-09T13:56:57"/>
    <d v="2026-09-09T13:58:06"/>
    <n v="69386956"/>
    <m/>
    <n v="146137147991"/>
    <s v="PONPES BINA MADANI PUTRI (RUANG LAB)"/>
    <s v="ODP-MGE-FU/144 FU/D08/144.01"/>
    <s v="WO063917311"/>
    <m/>
    <m/>
    <m/>
    <n v="110.3280573"/>
    <n v="-7.3762453999999904"/>
    <s v="|MN02395|MYIA-075569874555/POI/SHALIHATUNNISA RABBANIYAH/082280039924/shalihatunnisar@gmail.com"/>
    <s v="MYIB_ASSISTANT"/>
    <m/>
    <m/>
    <m/>
    <m/>
    <m/>
    <m/>
    <m/>
    <m/>
    <s v="Management Janji"/>
    <s v="2026-09-11 15:00:00 | Tanggal pemasangan : 11/09/2026 Jam pemasangan : 10.00 Info Tambahan : Hubungi pelanggan dulu sebelum ke Lokasi terima kasih."/>
    <s v="FCC"/>
    <d v="2026-09-09T14:10:36"/>
    <d v="2026-09-11T15:00:00"/>
    <m/>
    <s v="SURVEY_NEW_MANJA"/>
    <s v="X"/>
    <s v="NO ADDON"/>
    <m/>
    <s v="MIE - SEND SURVEY"/>
    <s v="HSI Bisnis Promo HUT RI PSB 70% - 100 Mbps"/>
    <s v="INDIBIZ"/>
    <m/>
    <m/>
    <d v="2026-09-11T15:00:00"/>
    <s v="2026-09-11 15:00:00 | Tanggal pemasangan : 11/09/2026 Jam pemasangan : 10.00 Info Tambahan : Hubungi pelanggan dulu sebelum ke Lokasi terima kasih."/>
    <m/>
    <m/>
    <m/>
    <e v="#NUM!"/>
    <e v="#NUM!"/>
    <x v="0"/>
  </r>
  <r>
    <n v="108"/>
    <n v="1002578890"/>
    <n v="3"/>
    <x v="0"/>
    <n v="4"/>
    <s v="KUDUS"/>
    <s v="KUDUS"/>
    <s v="KUD"/>
    <s v="REG"/>
    <s v="AO"/>
    <x v="0"/>
    <m/>
    <s v="MIE - SEND SURVEY"/>
    <s v="RBS-Regional 2"/>
    <d v="2026-09-09T14:04:31"/>
    <d v="2026-09-09T15:40:07"/>
    <n v="69386964"/>
    <m/>
    <n v="142401146249"/>
    <s v="CV. Rabbani Asysa"/>
    <s v="ODP-KUD-FQ/079"/>
    <s v="WO063930394"/>
    <m/>
    <m/>
    <m/>
    <n v="110.839584"/>
    <n v="-6.8063795000000002"/>
    <s v="AMRBS;406230;SANTOSO AJI;WITEL BDG;CV. Rabbani Asysa;PIC 081327787173;HSI BASIC 50MBPS"/>
    <s v="Amex"/>
    <m/>
    <m/>
    <m/>
    <m/>
    <m/>
    <m/>
    <m/>
    <m/>
    <s v="Management Janji"/>
    <s v="2026-09-10 15:00:00|Nama PIC: CV. Rabbani Asysa No HP: 082216797750 Alt: Tanggal: 10/9/2026 Jam Pasang:  Note: Hubungi sebelum ke lokasi, terimakasih. |40951377|MYDITA"/>
    <s v="FCC"/>
    <d v="2026-09-09T14:10:36"/>
    <d v="2026-09-10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0T15:00:00"/>
    <s v="2026-09-10 15:00:00|Nama PIC: CV. Rabbani Asysa No HP: 082216797750 Alt: Tanggal: 10/9/2026 Jam Pasang:  Note: Hubungi sebelum ke lokasi, terimakasih. |40951377|MYDITA"/>
    <m/>
    <m/>
    <m/>
    <e v="#NUM!"/>
    <e v="#NUM!"/>
    <x v="0"/>
  </r>
  <r>
    <n v="109"/>
    <n v="1002578330"/>
    <n v="3"/>
    <x v="0"/>
    <n v="4"/>
    <s v="SOLO"/>
    <s v="BOYOLALI"/>
    <s v="BYL"/>
    <s v="REG"/>
    <s v="AO"/>
    <x v="0"/>
    <s v="1P INET"/>
    <s v="MIE - SEND SURVEY"/>
    <s v="RBS-Regional 3"/>
    <d v="2026-09-09T10:38:57"/>
    <d v="2026-09-09T10:40:07"/>
    <n v="69386680"/>
    <m/>
    <n v="141553109848"/>
    <s v="SD Negeri 7 Boyolali"/>
    <s v="ODP-BYL-FQ/128 FQ/D09/128.01"/>
    <s v="WO063894275"/>
    <m/>
    <m/>
    <m/>
    <n v="110.599488915385"/>
    <n v="-7.5327424502014502"/>
    <s v="|MN00372|MYIA-061778253603/POI/Devi Retno Anggraini/088215769224/sdnegeri7.boyolali@gmqil.com"/>
    <s v="MYIB_ASSISTANT"/>
    <m/>
    <m/>
    <m/>
    <m/>
    <m/>
    <m/>
    <m/>
    <m/>
    <s v="Management Janji"/>
    <s v="2026-09-14 11:00:00 | Nama Pic : bu Devi  No Hp Pic : 088215769224 No alt : - Jam Pemasangan : pagi  Tanggal Pemasangan : 14 September 2026"/>
    <s v="FCC"/>
    <d v="2026-09-09T10:40:00"/>
    <d v="2026-09-14T11:00:00"/>
    <m/>
    <s v="SURVEY_NEW_MANJA"/>
    <s v="BOYOLALI"/>
    <s v="NO ADDON"/>
    <m/>
    <s v="MIE - SEND SURVEY"/>
    <s v="HSI Bisnis Basic Promo HUT RI PSB 70% - 50 Mbps"/>
    <s v="INDIBIZ"/>
    <m/>
    <m/>
    <d v="2026-09-14T11:00:00"/>
    <s v="2026-09-14 11:00:00 | Nama Pic : bu Devi  No Hp Pic : 088215769224 No alt : - Jam Pemasangan : pagi  Tanggal Pemasangan : 14 September 2026"/>
    <m/>
    <m/>
    <m/>
    <e v="#NUM!"/>
    <e v="#NUM!"/>
    <x v="0"/>
  </r>
  <r>
    <n v="110"/>
    <n v="1002579205"/>
    <n v="3"/>
    <x v="5"/>
    <n v="4"/>
    <s v="SEMARANG"/>
    <s v="INNER - SEMARANG JATENG UTARA"/>
    <s v="JHR"/>
    <s v="REG"/>
    <s v="AO"/>
    <x v="0"/>
    <s v="1P INET"/>
    <s v="MIE - SEND SURVEY"/>
    <s v="RBS-Regional 3"/>
    <d v="2026-09-09T15:26:56"/>
    <d v="2026-09-09T15:28:06"/>
    <n v="69387078"/>
    <m/>
    <n v="142406122711"/>
    <s v="PT SAMUDERA LAUTAN LUAS"/>
    <s v="ODP-JHR-FBN/079 FBN/D05/079.01"/>
    <s v="WO063928421"/>
    <m/>
    <m/>
    <m/>
    <n v="110.413607"/>
    <n v="-6.9813789999999996"/>
    <s v="|MA60103|MYIA-039952034992/POI/FAHRANY/081262447132/acct.smg@samuderalautanluas.co.id"/>
    <s v="MYIB_ASSISTANT"/>
    <m/>
    <m/>
    <m/>
    <m/>
    <m/>
    <m/>
    <m/>
    <m/>
    <s v="Management Janji"/>
    <s v="2026-09-10 15:00:00 | Nama PIC : ibu rani No HP : 081262447132 Alt :  M Janji : (KAMIS/10/SEPTEMBER/2026) jam Pasang : 09:00 Note : hubungi pelanggan jika ingin kelokasi"/>
    <s v="FCC"/>
    <d v="2026-09-09T15:40:26"/>
    <d v="2026-09-10T15:00:00"/>
    <m/>
    <s v="SURVEY_NEW_MANJA"/>
    <s v="JOHAR"/>
    <s v="NO ADDON"/>
    <m/>
    <s v="MIE - SEND SURVEY"/>
    <s v="HSI Bisnis PSB 70% - 100 Mbps"/>
    <s v="INDIBIZ"/>
    <m/>
    <m/>
    <d v="2026-09-10T15:00:00"/>
    <s v="2026-09-10 15:00:00 | Nama PIC : ibu rani No HP : 081262447132 Alt :  M Janji : (KAMIS/10/SEPTEMBER/2026) jam Pasang : 09:00 Note : hubungi pelanggan jika ingin kelokasi"/>
    <m/>
    <m/>
    <m/>
    <e v="#NUM!"/>
    <e v="#NUM!"/>
    <x v="0"/>
  </r>
  <r>
    <n v="111"/>
    <n v="1002578580"/>
    <n v="3"/>
    <x v="6"/>
    <n v="5"/>
    <s v="SBY UTARA"/>
    <s v="TANDES"/>
    <s v="KNN"/>
    <s v="REG"/>
    <s v="AO"/>
    <x v="0"/>
    <s v="1P INET"/>
    <s v="MIE - SEND SURVEY"/>
    <s v="RBS-Regional 3"/>
    <d v="2026-09-09T11:59:57"/>
    <d v="2026-09-09T12:02:01"/>
    <n v="69386810"/>
    <m/>
    <n v="152412249208"/>
    <s v="RICKINDO"/>
    <s v="ODP-KND-FDS/19 FDS/D01/19.01"/>
    <s v="WO063903707"/>
    <m/>
    <m/>
    <m/>
    <n v="112.62969750000001"/>
    <n v="-7.2388484000000002"/>
    <s v="|MN00443|MYIA-030053006571/POI/Pak Nova/081297247393/nova.geocell@gmail.com"/>
    <s v="MYIB_ASSISTANT"/>
    <m/>
    <m/>
    <m/>
    <m/>
    <m/>
    <m/>
    <m/>
    <m/>
    <s v="Management Janji"/>
    <s v="2026-09-12 11:00:00 | Nama PIC : bapak nova No HP : 081297247393 Alt :  M Janji : (sabtu/12/SEPTEMBER/2026) jam Pasang : 09:00 Note : hubungi pelanggan jika ingin kelokasi"/>
    <s v="FCC"/>
    <d v="2026-09-09T12:10:31"/>
    <d v="2026-09-12T11:00:00"/>
    <m/>
    <s v="SURVEY_NEW_MANJA"/>
    <s v="KANDANGAN"/>
    <s v="OCA"/>
    <m/>
    <s v="MIE - SEND SURVEY"/>
    <s v="HSI Bisnis Bundling OCA Breach Checker Promo H2 2026 PSB 70% - 100 Mbps"/>
    <s v="INDIBIZ"/>
    <m/>
    <m/>
    <d v="2026-09-12T11:00:00"/>
    <s v="2026-09-12 11:00:00 | Nama PIC : bapak nova No HP : 081297247393 Alt :  M Janji : (sabtu/12/SEPTEMBER/2026) jam Pasang : 09:00 Note : hubungi pelanggan jika ingin kelokasi"/>
    <m/>
    <m/>
    <m/>
    <e v="#NUM!"/>
    <e v="#NUM!"/>
    <x v="0"/>
  </r>
  <r>
    <n v="112"/>
    <n v="1002578577"/>
    <n v="3"/>
    <x v="3"/>
    <n v="4"/>
    <s v="MAGELANG"/>
    <s v="KEBUMEN"/>
    <s v="KAK"/>
    <s v="REG"/>
    <s v="AO"/>
    <x v="0"/>
    <s v="1P INET"/>
    <s v="MIE - SEND SURVEY"/>
    <s v="RBS-Regional 3"/>
    <d v="2026-09-09T11:59:58"/>
    <d v="2026-09-09T12:02:01"/>
    <n v="69386829"/>
    <m/>
    <n v="141177105470"/>
    <s v="SEKOLAH DASAR NEGERI KEDALEMAN KULON"/>
    <s v="ODP-KAK-FAH/007 FAH/D03/007.01"/>
    <s v="WO063903784"/>
    <m/>
    <m/>
    <m/>
    <n v="109.502386"/>
    <n v="-7.7344580000000001"/>
    <s v="|MN00662|MYIA-059941122823/POI/Suratin/088228906388/toyotamaco@gmail.com"/>
    <s v="MYIB_ASSISTANT"/>
    <m/>
    <m/>
    <m/>
    <m/>
    <m/>
    <m/>
    <m/>
    <m/>
    <s v="Management Janji"/>
    <s v="2026-09-12 08:00:00 | Nama PIC:  bp suratin No HP: 088228906388 Alt: Tanggal: 12/9/2026 Jam Pasang: Pagi Note: Hubungi sebelum ke lokasi, terimakasih.  "/>
    <s v="FCC"/>
    <d v="2026-09-09T12:10:31"/>
    <d v="2026-09-12T08:00:00"/>
    <m/>
    <s v="SURVEY_NEW_MANJA"/>
    <s v="GOMBONG"/>
    <s v="NO ADDON"/>
    <m/>
    <s v="MIE - SEND SURVEY"/>
    <s v="HSI Bisnis Basic Promo HUT RI PSB 70% - 50 Mbps"/>
    <s v="INDIBIZ"/>
    <m/>
    <m/>
    <d v="2026-09-12T08:00:00"/>
    <s v="2026-09-12 08:00:00 | Nama PIC:  bp suratin No HP: 088228906388 Alt: Tanggal: 12/9/2026 Jam Pasang: Pagi Note: Hubungi sebelum ke lokasi, terimakasih.  "/>
    <m/>
    <m/>
    <m/>
    <e v="#NUM!"/>
    <e v="#NUM!"/>
    <x v="0"/>
  </r>
  <r>
    <n v="113"/>
    <n v="1002578005"/>
    <n v="3"/>
    <x v="7"/>
    <n v="5"/>
    <s v="MATARAM"/>
    <s v="BIMA"/>
    <s v="SIL"/>
    <s v="REG"/>
    <s v="AO"/>
    <x v="0"/>
    <s v="1P INET"/>
    <s v="MIE - SEND SURVEY"/>
    <s v="RBS-Regional 3"/>
    <d v="2026-09-09T09:02:57"/>
    <d v="2026-09-09T09:04:06"/>
    <n v="69386546"/>
    <m/>
    <n v="172617203100"/>
    <s v="SMA MUHAMMADIYAH BOLO"/>
    <s v="ODP-SIL-FAA/59 FAA/D03/59.01"/>
    <s v="WO063885649"/>
    <m/>
    <m/>
    <m/>
    <n v="118.62208699999999"/>
    <n v="-8.5025969999999997"/>
    <s v="|MC40271|MYIA-029874579877/POI/SITI RAHMAH/081239577675/smamuhammadiyah95@gmail.com"/>
    <s v="MYIB_ASSISTANT"/>
    <m/>
    <m/>
    <m/>
    <m/>
    <m/>
    <m/>
    <m/>
    <m/>
    <s v="Management Janji"/>
    <s v="2026-09-11 08:00:00 | M Janji : (10/09/2026) jam Pasang : 09:00 Note : hubungi pelanggan jika ingin kelokasi"/>
    <s v="FCC"/>
    <d v="2026-09-09T09:10:07"/>
    <d v="2026-09-11T08:00:00"/>
    <m/>
    <s v="SURVEY_NEW_MANJA"/>
    <s v="BIMA BARAT"/>
    <s v="NO ADDON"/>
    <m/>
    <s v="MIE - SEND SURVEY"/>
    <s v="HSI Bisnis Basic Promo HUT RI PSB 70% - 50 Mbps"/>
    <s v="INDIBIZ"/>
    <m/>
    <m/>
    <d v="2026-09-11T08:00:00"/>
    <s v="2026-09-11 08:00:00 | M Janji : (10/09/2026) jam Pasang : 09:00 Note : hubungi pelanggan jika ingin kelokasi"/>
    <m/>
    <m/>
    <m/>
    <e v="#NUM!"/>
    <e v="#NUM!"/>
    <x v="0"/>
  </r>
  <r>
    <n v="114"/>
    <n v="1002578586"/>
    <n v="3"/>
    <x v="6"/>
    <n v="5"/>
    <s v="SBY UTARA"/>
    <s v="TANDES"/>
    <s v="KNN"/>
    <s v="REG"/>
    <s v="AO"/>
    <x v="0"/>
    <s v="1P INET"/>
    <s v="MIE - SEND SURVEY"/>
    <s v="RBS-Regional 3"/>
    <d v="2026-09-09T12:02:56"/>
    <d v="2026-09-09T12:04:06"/>
    <n v="69386813"/>
    <m/>
    <n v="152412249209"/>
    <s v="RICKINDO"/>
    <s v="ODP-TDS-FHD/26 FHD/D02/26.01"/>
    <s v="WO063903822"/>
    <m/>
    <m/>
    <m/>
    <n v="112.6091045"/>
    <n v="-7.2354289999999999"/>
    <s v="|MN00443|MYIA-073162437313/POI/Pak Nova/081297247393/nova.geocell@gmail.com"/>
    <s v="MYIB_ASSISTANT"/>
    <m/>
    <m/>
    <m/>
    <m/>
    <m/>
    <m/>
    <m/>
    <m/>
    <s v="Management Janji"/>
    <s v="2026-09-12 11:00:00 | Nama PIC : bapak nova No HP : 081297247393 Alt :  M Janji : (sabtu/12/SEPTEMBER/2026) jam Pasang : 09:00 Note : hubungi pelanggan jika ingin kelokasi"/>
    <s v="FCC"/>
    <d v="2026-09-09T12:10:31"/>
    <d v="2026-09-12T11:00:00"/>
    <m/>
    <s v="SURVEY_NEW_MANJA"/>
    <s v="KANDANGAN"/>
    <s v="OCA"/>
    <m/>
    <s v="MIE - SEND SURVEY"/>
    <s v="HSI Bisnis Bundling OCA Breach Checker Promo H2 2026 PSB 70% - 100 Mbps"/>
    <s v="INDIBIZ"/>
    <m/>
    <m/>
    <d v="2026-09-12T11:00:00"/>
    <s v="2026-09-12 11:00:00 | Nama PIC : bapak nova No HP : 081297247393 Alt :  M Janji : (sabtu/12/SEPTEMBER/2026) jam Pasang : 09:00 Note : hubungi pelanggan jika ingin kelokasi"/>
    <m/>
    <m/>
    <m/>
    <e v="#NUM!"/>
    <e v="#NUM!"/>
    <x v="0"/>
  </r>
  <r>
    <n v="115"/>
    <n v="1002579572"/>
    <n v="3"/>
    <x v="0"/>
    <n v="4"/>
    <s v="SOLO"/>
    <s v="KLATEN"/>
    <s v="DLG"/>
    <s v="REG"/>
    <s v="AO"/>
    <x v="0"/>
    <s v="1P INET"/>
    <s v="MIE - SEND SURVEY"/>
    <s v="RBS-Regional 3"/>
    <d v="2026-09-09T17:47:57"/>
    <d v="2026-09-09T17:50:06"/>
    <n v="69387207"/>
    <m/>
    <n v="143592106809"/>
    <s v="CV ERCILY CERIA"/>
    <s v="ODP-DLG-FE/001 FE/D01/001.01"/>
    <s v="WO063942408"/>
    <m/>
    <m/>
    <m/>
    <n v="110.65546399999999"/>
    <n v="-7.5932890000000004"/>
    <s v="|MN00943|MYIA-085750272361/POI/HELMI RAIS ALGANI/081234569875/helmirais77@gmail.com"/>
    <s v="MYIB_ASSISTANT"/>
    <m/>
    <m/>
    <m/>
    <m/>
    <m/>
    <m/>
    <m/>
    <m/>
    <s v="Management Janji"/>
    <s v="2026-09-10 15:00:00 | Nama PIC:  bp helmi No HP: 081234569875 Alt: Tanggal: 10/9/2026 Jam Pasang: Sore Note: Hubungi sebelum ke lokasi, terimakasih. "/>
    <s v="FCC"/>
    <d v="2026-09-09T17:54:51"/>
    <d v="2026-09-10T15:00:00"/>
    <m/>
    <s v="SURVEY_NEW_MANJA"/>
    <s v="DELANGGU"/>
    <s v="NO ADDON"/>
    <m/>
    <s v="MIE - SEND SURVEY"/>
    <s v="HSI Bisnis Promo HUT RI PSB 70% - 100 Mbps Dual Band"/>
    <s v="INDIBIZ"/>
    <m/>
    <m/>
    <d v="2026-09-10T15:00:00"/>
    <s v="2026-09-10 15:00:00 | Nama PIC:  bp helmi No HP: 081234569875 Alt: Tanggal: 10/9/2026 Jam Pasang: Sore Note: Hubungi sebelum ke lokasi, terimakasih. "/>
    <m/>
    <m/>
    <m/>
    <e v="#NUM!"/>
    <e v="#NUM!"/>
    <x v="0"/>
  </r>
  <r>
    <n v="116"/>
    <n v="1002579567"/>
    <n v="3"/>
    <x v="3"/>
    <n v="4"/>
    <s v="PURWOKERTO"/>
    <s v="BANJARNEGARA"/>
    <s v="KLP"/>
    <s v="REG"/>
    <s v="AO"/>
    <x v="0"/>
    <s v="1P INET"/>
    <s v="MIE - SEND SURVEY"/>
    <s v="RBS-Regional 3"/>
    <d v="2026-09-09T17:44:56"/>
    <d v="2026-09-09T17:46:07"/>
    <n v="69387184"/>
    <m/>
    <n v="143395107241"/>
    <s v="SMK NEGERI 1 MANDIRAJA"/>
    <s v="ODP-KLP-FH/035 FH/D02/035.01"/>
    <s v="WO063942260"/>
    <m/>
    <m/>
    <m/>
    <n v="109.483311"/>
    <n v="-7.4774779999999996"/>
    <s v="|MN00909|MYIA-070272639533/POI/rachmat firman/082322878123/rachmatfirmanmaulana@gmail.com"/>
    <s v="MYIB_ASSISTANT"/>
    <m/>
    <m/>
    <m/>
    <m/>
    <m/>
    <m/>
    <m/>
    <m/>
    <s v="Management Janji"/>
    <s v="2026-09-11 08:00:00 | M Janji : 10/09/2026 Jam Pasang : 08.00 - 13:00  NoteÃ‚Â :  hubungi terlebih dahulu sebelum kelokasi  "/>
    <s v="FCC"/>
    <d v="2026-09-09T17:54:51"/>
    <d v="2026-09-11T08:00:00"/>
    <m/>
    <s v="SURVEY_NEW_MANJA"/>
    <s v="KLAMPOK"/>
    <s v="NO ADDON"/>
    <m/>
    <s v="MIE - SEND SURVEY"/>
    <s v="HSI Bisnis Promo HUT RI PSB 70% - 200 Mbps"/>
    <s v="INDIBIZ"/>
    <m/>
    <m/>
    <d v="2026-09-11T08:00:00"/>
    <s v="2026-09-11 08:00:00 | M Janji : 10/09/2026 Jam Pasang : 08.00 - 13:00  NoteÃ‚Â :  hubungi terlebih dahulu sebelum kelokasi  "/>
    <m/>
    <m/>
    <m/>
    <e v="#NUM!"/>
    <e v="#NUM!"/>
    <x v="0"/>
  </r>
  <r>
    <n v="117"/>
    <n v="1002578722"/>
    <n v="3"/>
    <x v="3"/>
    <n v="4"/>
    <s v="MAGELANG"/>
    <s v="MAGELANG"/>
    <s v="MGE"/>
    <s v="REG"/>
    <s v="AO"/>
    <x v="0"/>
    <s v="1P INET"/>
    <s v="MIE - SEND SURVEY"/>
    <s v="RBS-Regional 3"/>
    <d v="2026-09-09T13:17:56"/>
    <d v="2026-09-09T13:20:06"/>
    <n v="69386897"/>
    <m/>
    <n v="146137147984"/>
    <s v="RUANG GURU SMPN 8 MAGELANG"/>
    <s v="ODP-MGE-FL/052 FL/D03/032.01"/>
    <s v="WO063913005"/>
    <m/>
    <m/>
    <m/>
    <n v="110.2252568"/>
    <n v="-7.4916248999999997"/>
    <s v="|MN02255|MYIA-010517634333/POI/WAHYU TUNGGUL AJI/085113624001/wahyuaji54@admin.smp.belajar.id"/>
    <s v="MYIB_ASSISTANT"/>
    <m/>
    <m/>
    <m/>
    <m/>
    <m/>
    <m/>
    <m/>
    <m/>
    <s v="Management Janji"/>
    <s v="2026-09-11 08:00:00 | Jam pemasangan : 15.00 Waktu pemasangan : 10 September 2026 Info Tabaha : Hubungi pelanggan dulu sebelum ke lokasi terimakasih  "/>
    <s v="FCC"/>
    <d v="2026-09-09T13:25:54"/>
    <d v="2026-09-11T08:00:00"/>
    <m/>
    <s v="SURVEY_NEW_MANJA"/>
    <s v="X"/>
    <s v="NO ADDON"/>
    <m/>
    <s v="MIE - SEND SURVEY"/>
    <s v="HSI Bisnis Basic Promo HUT RI PSB 70% - 50 Mbps"/>
    <s v="INDIBIZ"/>
    <m/>
    <m/>
    <d v="2026-09-11T08:00:00"/>
    <s v="2026-09-11 08:00:00 | Jam pemasangan : 15.00 Waktu pemasangan : 10 September 2026 Info Tabaha : Hubungi pelanggan dulu sebelum ke lokasi terimakasih  "/>
    <m/>
    <m/>
    <m/>
    <e v="#NUM!"/>
    <e v="#NUM!"/>
    <x v="0"/>
  </r>
  <r>
    <n v="118"/>
    <n v="1002579612"/>
    <n v="3"/>
    <x v="2"/>
    <n v="5"/>
    <s v="KEDIRI"/>
    <s v="BLITAR"/>
    <s v="PAN"/>
    <s v="REG"/>
    <s v="AO"/>
    <x v="0"/>
    <s v="1P INET"/>
    <s v="MIE - SEND SURVEY"/>
    <s v="RBS-Regional 3"/>
    <d v="2026-09-09T18:32:56"/>
    <d v="2026-09-09T18:34:06"/>
    <n v="69387227"/>
    <m/>
    <n v="152735209559"/>
    <s v="PUSKESMAS NGLEGOK"/>
    <s v="ODP-PAN-FA/10 FA/D03/10.01"/>
    <s v="WO063945372"/>
    <m/>
    <m/>
    <m/>
    <n v="112.2152512"/>
    <n v="-8.0269385999999994"/>
    <s v="MD|MYDB-20260909268350|DN00001/MN00419|PUSKESMAS NGLEGOK|081332030960"/>
    <s v="MYDIGIBIZPARTNER"/>
    <m/>
    <m/>
    <m/>
    <m/>
    <m/>
    <m/>
    <m/>
    <m/>
    <s v="Management Janji"/>
    <s v="2026-09-10 15:00:00 | M Janji : 10/09/2026 Jam Pasang : 08.00 - 13:00  NoteÃ‚Â :  hubungi terlebih dahulu sebelum kelokasi  "/>
    <s v="FCC"/>
    <d v="2026-09-09T18:39:55"/>
    <d v="2026-09-10T15:00:00"/>
    <m/>
    <s v="SURVEY_NEW_MANJA"/>
    <s v="WLINGI"/>
    <s v="NO ADDON"/>
    <m/>
    <s v="MIE - SEND SURVEY"/>
    <s v="HSI Bisnis Promo HUT RI PSB 70% - 100 Mbps"/>
    <s v="INDIBIZ"/>
    <m/>
    <m/>
    <d v="2026-09-10T15:00:00"/>
    <s v="2026-09-10 15:00:00 | M Janji : 10/09/2026 Jam Pasang : 08.00 - 13:00  NoteÃ‚Â :  hubungi terlebih dahulu sebelum kelokasi  "/>
    <m/>
    <m/>
    <m/>
    <e v="#NUM!"/>
    <e v="#NUM!"/>
    <x v="0"/>
  </r>
  <r>
    <n v="119"/>
    <n v="1002579610"/>
    <n v="3"/>
    <x v="5"/>
    <n v="4"/>
    <s v="PEKALONGAN"/>
    <s v="SLAWI"/>
    <s v="BLU"/>
    <s v="REG"/>
    <s v="AO"/>
    <x v="0"/>
    <s v="1P INET"/>
    <s v="MIE - SEND SURVEY"/>
    <s v="RBS-Regional 3"/>
    <d v="2026-09-09T18:29:56"/>
    <d v="2026-09-09T18:32:06"/>
    <n v="69387226"/>
    <m/>
    <n v="142206131393"/>
    <s v="mekar bumijawa 3"/>
    <s v="ODP-BLU-FZ/004 FZ/D01/004.01"/>
    <s v="WO063945131"/>
    <m/>
    <m/>
    <m/>
    <n v="109.075820893049"/>
    <n v="-7.1699768925932501"/>
    <s v="MD|MYDB-20260909268379|DN00001/MN00377|mekar bumijawa 3|085181809139"/>
    <s v="MYDIGIBIZPARTNER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8:39:55"/>
    <d v="2026-09-10T15:00:00"/>
    <m/>
    <s v="SURVEY_NEW_MANJA"/>
    <s v="X"/>
    <s v="NO ADDON"/>
    <m/>
    <s v="MIE - SEND SURVEY"/>
    <s v="HSI Bisnis Promo HUT RI PSB 70% - 50 Mbps"/>
    <s v="INDIBIZ"/>
    <m/>
    <m/>
    <d v="2026-09-10T15:00:00"/>
    <s v="2026-09-10 15:00:00 | Jam Pemasangan : siang  Tanggal Pemasangan : 10 September 2026 Note : Mohon Hub Pelanggan dulu sebelum ke lokasi, terima kasih."/>
    <m/>
    <m/>
    <m/>
    <e v="#NUM!"/>
    <e v="#NUM!"/>
    <x v="0"/>
  </r>
  <r>
    <n v="120"/>
    <n v="1002579568"/>
    <n v="3"/>
    <x v="1"/>
    <n v="5"/>
    <s v="SIDOARJO"/>
    <s v="INNER - JATIM TIMUR"/>
    <s v="KRN"/>
    <s v="REG"/>
    <s v="AO"/>
    <x v="0"/>
    <s v="1P INET"/>
    <s v="MIE - SEND SURVEY"/>
    <s v="RBS-Regional 3"/>
    <d v="2026-09-09T17:44:57"/>
    <d v="2026-09-09T17:46:01"/>
    <n v="69387183"/>
    <m/>
    <n v="152331251491"/>
    <s v="Fajar Mulia Transindo"/>
    <s v="ODP-KRN-FL/28 FL/D02/28.01"/>
    <s v="WO063942185"/>
    <m/>
    <m/>
    <m/>
    <n v="112.5554343"/>
    <n v="-7.4071842999999999"/>
    <s v="|MN01401|MYIA-023428045723/POI/Andrew Solimy/085733668880/finance.fmt@gmail.com"/>
    <s v="MYIB_ASSISTANT"/>
    <m/>
    <m/>
    <m/>
    <m/>
    <m/>
    <m/>
    <m/>
    <m/>
    <s v="Management Janji"/>
    <s v="2026-09-10 15:00:00 | Nama : BP ANDREW SOLIMY No Hp : 085733668880 No Alt :  Tgl Pemasangan : 10 September 2026 Interval : PAGI  Note : Hubungi pelanggan terlebih dahulu"/>
    <s v="FCC"/>
    <d v="2026-09-09T17:54:51"/>
    <d v="2026-09-10T15:00:00"/>
    <m/>
    <s v="SURVEY_NEW_MANJA"/>
    <s v="KRIAN"/>
    <s v="NO ADDON"/>
    <m/>
    <s v="MIE - SEND SURVEY"/>
    <s v="HSI Bisnis Basic Promo HUT RI PSB 70% - 50 Mbps"/>
    <s v="INDIBIZ"/>
    <m/>
    <m/>
    <d v="2026-09-10T15:00:00"/>
    <s v="2026-09-10 15:00:00 | Nama : BP ANDREW SOLIMY No Hp : 085733668880 No Alt :  Tgl Pemasangan : 10 September 2026 Interval : PAGI  Note : Hubungi pelanggan terlebih dahulu"/>
    <m/>
    <m/>
    <m/>
    <e v="#NUM!"/>
    <e v="#NUM!"/>
    <x v="0"/>
  </r>
  <r>
    <n v="121"/>
    <n v="1002579324"/>
    <n v="3"/>
    <x v="6"/>
    <n v="5"/>
    <s v="SBY UTARA"/>
    <s v="TANDES"/>
    <s v="TNS"/>
    <s v="REG"/>
    <s v="AO"/>
    <x v="0"/>
    <s v="1P INET"/>
    <s v="MIE - SEND SURVEY"/>
    <s v="RBS-Regional 3"/>
    <d v="2026-09-09T16:02:56"/>
    <d v="2026-09-09T16:04:01"/>
    <n v="69387137"/>
    <m/>
    <n v="152409278572"/>
    <s v="TOKO KEVIN"/>
    <s v="ODP-TDS-FHH/32 FHH/D03/32.01"/>
    <s v="WO063932659"/>
    <m/>
    <m/>
    <m/>
    <n v="112.6681827"/>
    <n v="-7.2914964999999903"/>
    <s v="MD|MYDB-20260909268361|DN00001/MN00086|TOKO KEVIN|085100076666"/>
    <s v="MYDIGIBIZPARTNER"/>
    <m/>
    <m/>
    <m/>
    <m/>
    <m/>
    <m/>
    <m/>
    <m/>
    <s v="Management Janji"/>
    <s v="2026-09-10 15:00:00 | Nama : bapak KEVIN No HP : 085100076666 No Alternatif : M Janji : 10/09/2026 Jam Pasang : Pagi NoteÃ‚Â :  Hubungi terlebih dahulu sebelum ke lokasi "/>
    <s v="FCC"/>
    <d v="2026-09-09T16:10:37"/>
    <d v="2026-09-10T15:00:00"/>
    <m/>
    <s v="SURVEY_NEW_MANJA"/>
    <s v="TANDES"/>
    <s v="OCA"/>
    <m/>
    <s v="MIE - SEND SURVEY"/>
    <s v="HSI Bisnis Bundling OCA Breach Checker Promo H2 2026 PSB 70% - 100 Mbps"/>
    <s v="INDIBIZ"/>
    <m/>
    <m/>
    <d v="2026-09-10T15:00:00"/>
    <s v="2026-09-10 15:00:00 | Nama : bapak KEVIN No HP : 085100076666 No Alternatif : M Janji : 10/09/2026 Jam Pasang : Pagi NoteÃ‚Â :  Hubungi terlebih dahulu sebelum ke lokasi "/>
    <m/>
    <m/>
    <m/>
    <e v="#NUM!"/>
    <e v="#NUM!"/>
    <x v="0"/>
  </r>
  <r>
    <n v="122"/>
    <n v="1002579026"/>
    <n v="3"/>
    <x v="3"/>
    <n v="4"/>
    <s v="MAGELANG"/>
    <s v="MAGELANG"/>
    <s v="MTY"/>
    <s v="REG"/>
    <s v="AO"/>
    <x v="0"/>
    <m/>
    <s v="MIE - SEND SURVEY"/>
    <s v="RBS-Regional 2"/>
    <d v="2026-09-09T14:35:31"/>
    <d v="2026-09-09T16:32:02"/>
    <n v="66525052"/>
    <m/>
    <n v="146175114808"/>
    <s v="PT. BANGUN INFORMASI TEKNOLOGI"/>
    <s v="ODP-MTY-FAT/009"/>
    <s v="WO063936143"/>
    <m/>
    <m/>
    <m/>
    <n v="110.2254478"/>
    <n v="-7.5039806000000002"/>
    <s v="AMRBS;950223;ALDHIAZ;JKT OUTER;HSI Bisnis PSB 70% - 50 Mbps - (439000);CP LOKASI RIZKY 0877-8573-3820 ALT  SANDY 087778113956;billing@bnteknologi.com"/>
    <s v="Account Manager"/>
    <m/>
    <m/>
    <m/>
    <m/>
    <m/>
    <m/>
    <m/>
    <m/>
    <s v="Management Janji"/>
    <s v="2026-09-10 15:00:00|M Janji : (10/09/2026) jam Pasang : 09:00 Note : hubungi pelanggan jika ingin kelokasi |40981182|MYDITA"/>
    <s v="FCC"/>
    <d v="2026-09-09T14:39:49"/>
    <d v="2026-09-10T15:00:00"/>
    <m/>
    <s v="SURVEY_NEW_MANJA"/>
    <s v="MERTOYUD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(10/09/2026) jam Pasang : 09:00 Note : hubungi pelanggan jika ingin kelokasi |40981182|MYDITA"/>
    <m/>
    <m/>
    <m/>
    <e v="#NUM!"/>
    <e v="#NUM!"/>
    <x v="0"/>
  </r>
  <r>
    <n v="123"/>
    <n v="1002579306"/>
    <n v="3"/>
    <x v="3"/>
    <n v="4"/>
    <s v="MAGELANG"/>
    <s v="KEBUMEN"/>
    <s v="KAK"/>
    <s v="REG"/>
    <s v="AO"/>
    <x v="0"/>
    <s v="1P INET"/>
    <s v="MIE - SEND SURVEY"/>
    <s v="RBS-Regional 3"/>
    <d v="2026-09-09T15:56:56"/>
    <d v="2026-09-09T15:58:01"/>
    <n v="69387109"/>
    <m/>
    <n v="141177105472"/>
    <s v="SEKOLAH DASAR NEGERI 1 TAMBAKMULYO"/>
    <s v="ODP-KAK-FAH/003 FAH/D01/003.01"/>
    <s v="WO063932023"/>
    <m/>
    <m/>
    <m/>
    <n v="109.492532"/>
    <n v="-7.7409369999999997"/>
    <s v="|MN00662|MYIA-023168350885/POI/Mujiatun /082137075005/muji20675@gmail.com"/>
    <s v="MYIB_ASSISTANT"/>
    <m/>
    <m/>
    <m/>
    <m/>
    <m/>
    <m/>
    <m/>
    <m/>
    <s v="Management Janji"/>
    <s v="2026-09-12 08:00:00 | M Janji : 10/09/2026 Jam Pasang : 08.00 - 13:00  NoteÃ‚Â :  hubungi terlebih dahulu sebelum kelokasi  "/>
    <s v="FCC"/>
    <d v="2026-09-09T16:10:37"/>
    <d v="2026-09-12T08:00:00"/>
    <m/>
    <s v="SURVEY_NEW_MANJA"/>
    <s v="GOMBONG"/>
    <s v="NO ADDON"/>
    <m/>
    <s v="MIE - SEND SURVEY"/>
    <s v="HSI Bisnis Basic Promo HUT RI PSB 70% - 75 Mbps"/>
    <s v="INDIBIZ"/>
    <m/>
    <m/>
    <d v="2026-09-12T08:00:00"/>
    <s v="2026-09-12 08:00:00 | M Janji : 10/09/2026 Jam Pasang : 08.00 - 13:00  NoteÃ‚Â :  hubungi terlebih dahulu sebelum kelokasi  "/>
    <m/>
    <m/>
    <m/>
    <e v="#NUM!"/>
    <e v="#NUM!"/>
    <x v="0"/>
  </r>
  <r>
    <n v="124"/>
    <n v="1002578994"/>
    <n v="3"/>
    <x v="3"/>
    <n v="4"/>
    <s v="YOGYAKARTA"/>
    <s v="SLEMAN"/>
    <s v="SMN"/>
    <s v="REG"/>
    <s v="AO"/>
    <x v="0"/>
    <s v="1P INET"/>
    <s v="MIE - SEND SURVEY"/>
    <s v="RBS-Regional 3"/>
    <d v="2026-09-09T14:26:56"/>
    <d v="2026-09-09T14:28:07"/>
    <n v="69387027"/>
    <m/>
    <n v="146133133248"/>
    <s v="VILA GREEN HOUSE dan MELON / ASRAM"/>
    <s v="ODP-SMN-FBG/059 FBG/D01/059.01"/>
    <s v="WO063920577"/>
    <m/>
    <m/>
    <m/>
    <n v="110.3528651"/>
    <n v="-7.7222336"/>
    <s v="|MC80054|MYIA-038433925648/POI/SUGIARTO HADINANTA/081391579742/purch.asramedu@gmail.com"/>
    <s v="MYIB_ASSISTANT"/>
    <m/>
    <m/>
    <m/>
    <m/>
    <m/>
    <m/>
    <m/>
    <m/>
    <s v="Management Janji"/>
    <s v="2026-09-10 15:00:00 | Nama : BAPA SUGIARTO No HP : 081391579742 No Alternatif : M Janji : 10/09/2026 Jam Pasang : Pagi NoteÃ‚Â :  Hubungi terlebih dahulu sebelum ke lokasi "/>
    <s v="FCC"/>
    <d v="2026-09-09T14:39:49"/>
    <d v="2026-09-10T15:00:00"/>
    <m/>
    <s v="SURVEY_NEW_MANJA"/>
    <s v="X"/>
    <s v="NO ADDON"/>
    <m/>
    <s v="MIE - SEND SURVEY"/>
    <s v="HSI Bisnis Promo HUT RI PSB 70% - 100 Mbps"/>
    <s v="INDIBIZ"/>
    <m/>
    <m/>
    <d v="2026-09-10T15:00:00"/>
    <s v="2026-09-10 15:00:00 | Nama : BAPA SUGIARTO No HP : 081391579742 No Alternatif : M Janji : 10/09/2026 Jam Pasang : Pagi NoteÃ‚Â :  Hubungi terlebih dahulu sebelum ke lokasi "/>
    <m/>
    <m/>
    <m/>
    <e v="#NUM!"/>
    <e v="#NUM!"/>
    <x v="0"/>
  </r>
  <r>
    <n v="125"/>
    <n v="1002578631"/>
    <n v="3"/>
    <x v="3"/>
    <n v="4"/>
    <s v="MAGELANG"/>
    <s v="MAGELANG"/>
    <s v="MGE"/>
    <s v="REG"/>
    <s v="AO"/>
    <x v="0"/>
    <s v="1P INET"/>
    <s v="MIE - SEND SURVEY"/>
    <s v="RBS-Regional 3"/>
    <d v="2026-09-09T12:26:56"/>
    <d v="2026-09-09T12:28:01"/>
    <n v="69386847"/>
    <m/>
    <n v="146137147943"/>
    <s v="PONPES BINA MADANI PUTRI (KANTOR PSB)"/>
    <s v="ODP-MGE-FU/144 FU/D08/144.01"/>
    <s v="WO063906742"/>
    <m/>
    <m/>
    <m/>
    <n v="110.32806409948699"/>
    <n v="-7.3763053546052202"/>
    <s v="|MN02395|MYIA-067169395894/POI/SHALIHATUNNISA RABBANIYAH/082280039924/shalihatunnisar@gmail.com"/>
    <s v="MYIB_ASSISTANT"/>
    <m/>
    <m/>
    <m/>
    <m/>
    <m/>
    <m/>
    <m/>
    <m/>
    <s v="Management Janji"/>
    <s v="2026-09-11 15:00:00 | Nama Pic : shalihatunnisar No Hp Pic : 082280039924 No alt : - Jam Pemasangan : siang  Tanggal Pemasangan : 10 September 2026"/>
    <s v="FCC"/>
    <d v="2026-09-09T12:39:55"/>
    <d v="2026-09-11T15:00:00"/>
    <m/>
    <s v="SURVEY_NEW_MANJA"/>
    <s v="X"/>
    <s v="NO ADDON"/>
    <m/>
    <s v="MIE - SEND SURVEY"/>
    <s v="HSI Bisnis Basic Promo HUT RI PSB 70% - 50 Mbps"/>
    <s v="INDIBIZ"/>
    <m/>
    <m/>
    <d v="2026-09-11T15:00:00"/>
    <s v="2026-09-11 15:00:00 | Nama Pic : shalihatunnisar No Hp Pic : 082280039924 No alt : - Jam Pemasangan : siang  Tanggal Pemasangan : 10 September 2026"/>
    <m/>
    <m/>
    <m/>
    <e v="#NUM!"/>
    <e v="#NUM!"/>
    <x v="0"/>
  </r>
  <r>
    <n v="126"/>
    <n v="1002578036"/>
    <n v="3"/>
    <x v="1"/>
    <n v="5"/>
    <s v="SIDOARJO"/>
    <s v="INNER - JATIM TIMUR"/>
    <s v="KRN"/>
    <s v="REG"/>
    <s v="AO"/>
    <x v="0"/>
    <m/>
    <s v="MIE - SEND SURVEY"/>
    <s v="RBS-Regional 2"/>
    <d v="2026-09-09T09:21:14"/>
    <d v="2026-09-09T11:24:07"/>
    <n v="69276678"/>
    <m/>
    <n v="152331251475"/>
    <s v="PT. LASTANA EXPRESS INDONESIA"/>
    <s v="ODP-KRN-FA/22"/>
    <s v="WO063899781"/>
    <m/>
    <m/>
    <m/>
    <n v="112.579991762463"/>
    <n v="-7.4201197847834504"/>
    <s v="AMRBS;404885;WITEL BANTEN;ALWAN IKHSAN;PT. Lastana Express Indonesia;Fasilitas Sidoarjo, Kab. Sidoarjo;PIC Fasnan Wismara Agni;08121029533;f.agni@lazada.com;1P HSI BISNIS 1:1 75MBPS 519RB;Ruko Kraton Superblock, Jl. Bypass Krian No. 30, Sidomukti, Krian, "/>
    <s v="Account Manager"/>
    <m/>
    <m/>
    <m/>
    <m/>
    <m/>
    <m/>
    <m/>
    <m/>
    <s v="Management Janji"/>
    <s v="2026-09-11 08:00:00|Tanggal pemasangan : 11 SEPTEMBER JULI 2026 Jam pemasangan : pagi/siang Info Tambahan : Hubungi pelanggan dulu sebelum ke lokasi terima kasih|40010577|MYDITA"/>
    <s v="FCC"/>
    <d v="2026-09-09T09:40:07"/>
    <d v="2026-09-11T08:00:00"/>
    <m/>
    <s v="SURVEY_NEW_MANJA"/>
    <s v="KRI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Tanggal pemasangan : 11 SEPTEMBER JULI 2026 Jam pemasangan : pagi/siang Info Tambahan : Hubungi pelanggan dulu sebelum ke lokasi terima kasih|40010577|MYDITA"/>
    <m/>
    <m/>
    <m/>
    <e v="#NUM!"/>
    <e v="#NUM!"/>
    <x v="0"/>
  </r>
  <r>
    <n v="127"/>
    <n v="1002578080"/>
    <n v="3"/>
    <x v="3"/>
    <n v="4"/>
    <s v="YOGYAKARTA"/>
    <s v="SLEMAN"/>
    <s v="SMN"/>
    <s v="REG"/>
    <s v="AO"/>
    <x v="0"/>
    <m/>
    <s v="MIE - SEND SURVEY"/>
    <s v="RBS-Regional 3"/>
    <d v="2026-09-09T09:30:55"/>
    <d v="2026-09-09T18:22:10"/>
    <n v="69386594"/>
    <m/>
    <n v="146133133239"/>
    <s v="Pt. Sun Star Motor"/>
    <s v="ODP-SMN-FBD/009"/>
    <s v="WO063944718"/>
    <m/>
    <m/>
    <m/>
    <n v="110.34147483802199"/>
    <n v="-7.6876582984983797"/>
    <s v="AMRBS;820063/ANETTA NIMASAYU//TREG4SOLO/Florentia Weny Oktarina 085725672899/adh.ssmyogya@sunstarmotor.com/PSB 1S HSI BISNIS 100 mbps ABODEMEN 669.000 PLUS PPN"/>
    <s v="Account Manager"/>
    <m/>
    <m/>
    <m/>
    <m/>
    <m/>
    <m/>
    <m/>
    <m/>
    <s v="Management Janji"/>
    <s v="2026-09-11 11:00:00|M Janji : 10/09/2026 Jam Pasang : 08.00 - 13:00  NoteÃ‚Â :  hubungi terlebih dahulu sebelum kelokasi  |40951378|MYDITA"/>
    <s v="FCC"/>
    <d v="2026-09-09T09:40:07"/>
    <d v="2026-09-11T11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1T11:00:00"/>
    <s v="2026-09-11 11:00:00|M Janji : 10/09/2026 Jam Pasang : 08.00 - 13:00  NoteÃ‚Â :  hubungi terlebih dahulu sebelum kelokasi  |40951378|MYDITA"/>
    <m/>
    <m/>
    <m/>
    <e v="#NUM!"/>
    <e v="#NUM!"/>
    <x v="0"/>
  </r>
  <r>
    <n v="128"/>
    <n v="1002579296"/>
    <n v="3"/>
    <x v="0"/>
    <n v="4"/>
    <s v="SOLO"/>
    <s v="INNER - SOLO JATENG TIMUR"/>
    <s v="KTO"/>
    <s v="REG"/>
    <s v="AO"/>
    <x v="0"/>
    <s v="1P INET"/>
    <s v="MIE - SEND SURVEY"/>
    <s v="RBS-Regional 3"/>
    <d v="2026-09-09T15:53:56"/>
    <d v="2026-09-09T15:56:06"/>
    <n v="69387130"/>
    <m/>
    <n v="146528602037"/>
    <s v="Chatime Ruko Harlin Colomadu"/>
    <s v="ODP-KTO-FS/070 FS/D04/070.01"/>
    <s v="WO063931683"/>
    <m/>
    <m/>
    <m/>
    <n v="110.745863"/>
    <n v="-7.5384820000000001"/>
    <s v="|MN02054|MYIA-008416464295/POI/Ayu putri angreani kusanto/08990794495/anext213@gmail.com"/>
    <s v="MYIB_ASSISTANT"/>
    <m/>
    <m/>
    <m/>
    <m/>
    <m/>
    <m/>
    <m/>
    <m/>
    <s v="Management Janji"/>
    <s v="2026-09-10 15:00:00 | Tanggal pemasangan : 10/09/2026 Jam pemasangan : 12.00 Info Tambahan : Hubungi pelanggan dulu sebelum ke Lokasi terima kasih."/>
    <s v="FCC"/>
    <d v="2026-09-09T15:55:27"/>
    <d v="2026-09-10T15:00:00"/>
    <m/>
    <s v="SURVEY_NEW_MANJA"/>
    <s v="SOLO KARTOSURO"/>
    <s v="NO ADDON"/>
    <m/>
    <s v="MIE - SEND SURVEY"/>
    <s v="HSI Bisnis Promo HUT RI PSB 70% - 50 Mbps"/>
    <s v="INDIBIZ"/>
    <m/>
    <m/>
    <d v="2026-09-10T15:00:00"/>
    <s v="2026-09-10 15:00:00 | Tanggal pemasangan : 10/09/2026 Jam pemasangan : 12.00 Info Tambahan : Hubungi pelanggan dulu sebelum ke Lokasi terima kasih."/>
    <m/>
    <m/>
    <m/>
    <e v="#NUM!"/>
    <e v="#NUM!"/>
    <x v="0"/>
  </r>
  <r>
    <n v="129"/>
    <n v="1002579277"/>
    <n v="3"/>
    <x v="3"/>
    <n v="4"/>
    <s v="YOGYAKARTA"/>
    <s v="SLEMAN"/>
    <s v="SMN"/>
    <s v="REG"/>
    <s v="AO"/>
    <x v="0"/>
    <m/>
    <s v="MIE - SEND SURVEY"/>
    <s v="RBS-Regional 3"/>
    <d v="2026-09-09T15:47:49"/>
    <d v="2026-09-10T10:48:02"/>
    <n v="69387125"/>
    <m/>
    <n v="146133133250"/>
    <s v="Global Jet Express / TCSLM101"/>
    <s v="ODP-SMN-FBV/005"/>
    <s v="WO063970532"/>
    <m/>
    <m/>
    <m/>
    <n v="110.35799470000001"/>
    <n v="-7.7339865999999997"/>
    <s v="AMRBS/403103/ANISA DWIARYANI/R3/YOGYAKARTA/PSB HSI BISNIS 1S  100 MBPS PROMO HUT TELKOM 1:1Rahmawati Tianingrum/081127008226/085326149199/purchasepilarprima@gmail.com"/>
    <s v="Amex"/>
    <m/>
    <m/>
    <m/>
    <m/>
    <m/>
    <m/>
    <m/>
    <m/>
    <s v="Management Janji"/>
    <s v="2026-09-11 08:00:00|Jam pemasangan : 12.00 Info Tambahan : Hubungi pelanggan dulu sebelum ke lokasi terimakasih  |40951381|MYDITA"/>
    <s v="FCC"/>
    <d v="2026-09-09T15:55:27"/>
    <d v="2026-09-11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Jam pemasangan : 12.00 Info Tambahan : Hubungi pelanggan dulu sebelum ke lokasi terimakasih  |40951381|MYDITA"/>
    <m/>
    <m/>
    <m/>
    <e v="#NUM!"/>
    <e v="#NUM!"/>
    <x v="0"/>
  </r>
  <r>
    <n v="130"/>
    <n v="1002578758"/>
    <n v="3"/>
    <x v="4"/>
    <n v="5"/>
    <s v="DENPASAR"/>
    <s v="UBUNG"/>
    <s v="SMY"/>
    <s v="REG"/>
    <s v="AO"/>
    <x v="0"/>
    <m/>
    <s v="MIE - SEND SURVEY"/>
    <s v="RBS-Regional 3"/>
    <d v="2026-09-09T13:30:47"/>
    <d v="2026-09-09T16:20:01"/>
    <n v="69386906"/>
    <n v="3619596340"/>
    <n v="172416797973"/>
    <s v="PENITI VALASINDO"/>
    <s v="ODP-SMY-FJ/01"/>
    <s v="WO063934956"/>
    <m/>
    <m/>
    <m/>
    <n v="115.1722683"/>
    <n v="-8.6889374999999998"/>
    <s v="|MN00737|/CP PAK JOHN PATRICK SALIM/081125252999/bali@peniti.co.id"/>
    <s v="Sales Profesional"/>
    <m/>
    <m/>
    <m/>
    <m/>
    <m/>
    <m/>
    <m/>
    <m/>
    <s v="Management Janji"/>
    <s v="2026-09-10 15:00:00|M Janji : (10/09/2026) jam Pasang : 09:00 Note : hubungi pelanggan jika ingin kelokasi |40981182|MYDITA"/>
    <s v="FCC"/>
    <d v="2026-09-09T13:39:50"/>
    <d v="2026-09-10T15:00:00"/>
    <m/>
    <s v="SURVEY_NEW_MANJA"/>
    <s v="SEMINYAK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(10/09/2026) jam Pasang : 09:00 Note : hubungi pelanggan jika ingin kelokasi |40981182|MYDITA"/>
    <m/>
    <m/>
    <m/>
    <e v="#NUM!"/>
    <e v="#NUM!"/>
    <x v="0"/>
  </r>
  <r>
    <n v="131"/>
    <n v="1002579532"/>
    <n v="3"/>
    <x v="7"/>
    <n v="5"/>
    <s v="KUPANG"/>
    <s v="LABOAN BAJO"/>
    <s v="LBO"/>
    <s v="REG"/>
    <s v="AO"/>
    <x v="0"/>
    <s v="1P INET"/>
    <s v="MIE - SEND SURVEY"/>
    <s v="RBS-Regional 3"/>
    <d v="2026-09-09T17:20:57"/>
    <d v="2026-09-09T17:22:06"/>
    <n v="69387196"/>
    <m/>
    <n v="172512452739"/>
    <s v="BAJO BAKING"/>
    <s v="ODP-LBO-FC/05 FC/D05/05.01"/>
    <s v="WO063940327"/>
    <m/>
    <m/>
    <m/>
    <n v="119.882450737059"/>
    <n v="-8.5023741835223401"/>
    <s v="MD|MYDB-20260909268365|SC00001/MC00041|BAJO BAKING|087761299218"/>
    <s v="MYDIGIBIZPARTNER"/>
    <m/>
    <m/>
    <m/>
    <m/>
    <m/>
    <m/>
    <m/>
    <m/>
    <s v="Management Janji"/>
    <s v="2026-09-10 15:00:00 | Nama PIC:  bu priscilia No HP: 087761299218 Alt: Tanggal: 10/9/2026 Jam Pasang: Sore Note: Hubungi sebelum ke lokasi, terimakasih. "/>
    <s v="FCC"/>
    <d v="2026-09-09T17:24:54"/>
    <d v="2026-09-10T15:00:00"/>
    <m/>
    <s v="SURVEY_NEW_MANJA"/>
    <s v="LABUAN BAJO"/>
    <s v="NO ADDON"/>
    <m/>
    <s v="MIE - SEND SURVEY"/>
    <s v="HSI Bisnis Promo HUT RI PSB 70% - 50 Mbps"/>
    <s v="INDIBIZ"/>
    <m/>
    <m/>
    <d v="2026-09-10T15:00:00"/>
    <s v="2026-09-10 15:00:00 | Nama PIC:  bu priscilia No HP: 087761299218 Alt: Tanggal: 10/9/2026 Jam Pasang: Sore Note: Hubungi sebelum ke lokasi, terimakasih. "/>
    <m/>
    <m/>
    <m/>
    <e v="#NUM!"/>
    <e v="#NUM!"/>
    <x v="0"/>
  </r>
  <r>
    <n v="132"/>
    <n v="1002579173"/>
    <n v="3"/>
    <x v="1"/>
    <n v="5"/>
    <s v="SIDOARJO"/>
    <s v="PASURUAN"/>
    <s v="PWS"/>
    <s v="REG"/>
    <s v="AO"/>
    <x v="0"/>
    <s v="1P INET"/>
    <s v="MIE - SEND SURVEY"/>
    <s v="RBS-Regional 3"/>
    <d v="2026-09-09T15:14:57"/>
    <d v="2026-09-09T15:16:06"/>
    <n v="69387075"/>
    <m/>
    <n v="152740208084"/>
    <s v="WAHYU REDJO WONOREJO"/>
    <s v="ODP-PWS-FA/05 FA/D01/01.05"/>
    <s v="WO063926887"/>
    <m/>
    <m/>
    <m/>
    <n v="112.80266880000001"/>
    <n v="-7.7180628000000002"/>
    <s v="|MN01401|MYIA-006086155364/POI/Sany/081513999957/eslilin8788@gmail.com"/>
    <s v="MYIB_ASSISTANT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5:25:56"/>
    <d v="2026-09-10T15:00:00"/>
    <m/>
    <s v="SURVEY_NEW_MANJA"/>
    <s v="PANDAAN"/>
    <s v="NO ADDON"/>
    <m/>
    <s v="MIE - SEND SURVEY"/>
    <s v="HSI Bisnis Promo HUT RI PSB 70% - 50 Mbps"/>
    <s v="INDIBIZ"/>
    <m/>
    <m/>
    <d v="2026-09-10T15:00:00"/>
    <s v="2026-09-10 15:00:00 | Jam Pemasangan : siang  Tanggal Pemasangan : 10 September 2026 Note : Mohon Hub Pelanggan dulu sebelum ke lokasi, terima kasih."/>
    <m/>
    <m/>
    <m/>
    <e v="#NUM!"/>
    <e v="#NUM!"/>
    <x v="0"/>
  </r>
  <r>
    <n v="133"/>
    <n v="1002579653"/>
    <n v="3"/>
    <x v="7"/>
    <n v="5"/>
    <s v="MATARAM"/>
    <s v="LOMBOK TIMUR UTARA"/>
    <s v="SGG"/>
    <s v="REG"/>
    <s v="AO"/>
    <x v="0"/>
    <s v="1P INET"/>
    <s v="MIE - SEND SURVEY"/>
    <s v="RBS-Regional 3"/>
    <d v="2026-09-09T19:29:58"/>
    <d v="2026-09-09T19:32:01"/>
    <n v="69387220"/>
    <m/>
    <n v="172604213959"/>
    <s v="The gilis laundry"/>
    <s v="GCL-SGG-F25/02 GCL/F25/02.01"/>
    <s v="WO063947894"/>
    <m/>
    <m/>
    <m/>
    <n v="116.08454690000001"/>
    <n v="-8.3635374999999996"/>
    <s v="MD|MYDB-20260902267818|SC00001/MC00046|The gilis laundry|082339426633"/>
    <s v="MYDIGIBIZPARTNER"/>
    <m/>
    <m/>
    <m/>
    <m/>
    <m/>
    <m/>
    <m/>
    <m/>
    <s v="Management Janji"/>
    <s v="2026-09-11 08:00:00 | Nama PIC:  bu ayu No HP: 082339426633 Alt: 087861689358 Tanggal: 11/9/2026 Jam Pasang: Pagi Note: Hubungi sebelum ke lokasi, terimakasih. "/>
    <s v="FCC"/>
    <d v="2026-09-09T19:39:54"/>
    <d v="2026-09-11T08:00:00"/>
    <m/>
    <s v="SURVEY_NEW_MANJA"/>
    <s v="LOMBOK UTARA"/>
    <s v="NO ADDON"/>
    <m/>
    <s v="MIE - SEND SURVEY"/>
    <s v="HSI Bisnis PSB 70% - 50 Mbps"/>
    <s v="INDIBIZ"/>
    <m/>
    <m/>
    <d v="2026-09-11T08:00:00"/>
    <s v="2026-09-11 08:00:00 | Nama PIC:  bu ayu No HP: 082339426633 Alt: 087861689358 Tanggal: 11/9/2026 Jam Pasang: Pagi Note: Hubungi sebelum ke lokasi, terimakasih. "/>
    <m/>
    <m/>
    <m/>
    <e v="#NUM!"/>
    <e v="#NUM!"/>
    <x v="0"/>
  </r>
  <r>
    <n v="134"/>
    <n v="1002579672"/>
    <n v="3"/>
    <x v="6"/>
    <n v="5"/>
    <s v="MADURA"/>
    <s v="PAMEKASAN"/>
    <s v="PME"/>
    <s v="REG"/>
    <s v="AO"/>
    <x v="0"/>
    <s v="1P INET"/>
    <s v="MIE - SEND SURVEY"/>
    <s v="RBS-Regional 3"/>
    <d v="2026-09-09T19:53:56"/>
    <d v="2026-09-09T19:56:01"/>
    <n v="69387234"/>
    <m/>
    <n v="152426928726"/>
    <s v="BERKAH SENTOSA"/>
    <s v="ODP-PME-FAM/86 FAM/D08/86.01"/>
    <s v="WO063948861"/>
    <m/>
    <m/>
    <m/>
    <n v="113.502062894403"/>
    <n v="-7.1583105552792601"/>
    <s v="MD|MYDB-20260909268385|DN00001/MN00806|BERKAH SENTOSA|083152888013"/>
    <s v="MYDIGIBIZPARTNER"/>
    <m/>
    <m/>
    <m/>
    <m/>
    <m/>
    <m/>
    <m/>
    <m/>
    <s v="Management Janji"/>
    <s v="2026-09-11 08:00:00 | Nama PIC:  bu rini  No HP:  Alt: Tanggal: 11/9/2026 Jam Pasang: Pagi Note: Hubungi sebelum ke lokasi, terimakasih. "/>
    <s v="FCC"/>
    <d v="2026-09-09T19:54:56"/>
    <d v="2026-09-11T08:00:00"/>
    <m/>
    <s v="SURVEY_NEW_MANJA"/>
    <s v="PAMEKASAN"/>
    <s v="NETMONK"/>
    <m/>
    <s v="MIE - SEND SURVEY"/>
    <s v="HSI Bisnis Bundling Netmonk Promo 2026 PSB 70% - 100 Mbps"/>
    <s v="INDIBIZ"/>
    <m/>
    <m/>
    <d v="2026-09-11T08:00:00"/>
    <s v="2026-09-11 08:00:00 | Nama PIC:  bu rini  No HP:  Alt: Tanggal: 11/9/2026 Jam Pasang: Pagi Note: Hubungi sebelum ke lokasi, terimakasih. "/>
    <m/>
    <m/>
    <m/>
    <e v="#NUM!"/>
    <e v="#NUM!"/>
    <x v="0"/>
  </r>
  <r>
    <n v="135"/>
    <n v="1002578560"/>
    <n v="3"/>
    <x v="1"/>
    <n v="5"/>
    <s v="SIDOARJO"/>
    <s v="PASURUAN"/>
    <s v="PDA"/>
    <s v="REG"/>
    <s v="AO"/>
    <x v="0"/>
    <m/>
    <s v="MIE - SEND SURVEY"/>
    <s v="RBS-Regional 3"/>
    <d v="2026-09-09T11:52:14"/>
    <d v="2026-09-09T18:44:01"/>
    <n v="69386800"/>
    <m/>
    <n v="152741225120"/>
    <s v="COTTAGE SAKURA"/>
    <s v="ODP-PDA-FV/06"/>
    <s v="WO063946034"/>
    <m/>
    <m/>
    <m/>
    <n v="112.67473080000001"/>
    <n v="-7.6496750999999996"/>
    <s v="|MN01575|/COTTAGE SAKURA/WINBACK 2.0 HSI B2B (1:1) 75MBPS 415RB PSB DISC 70%//Wiyonojagatcode@gmail.com/WIYONO/85236111925"/>
    <s v="Sales Force DBS"/>
    <m/>
    <m/>
    <m/>
    <m/>
    <m/>
    <m/>
    <m/>
    <m/>
    <s v="Management Janji"/>
    <s v="2026-09-12 08:00:00|Jam pemasangan : 08.00 - 12.00 Waktu pemasangan : 10 September 2026 Info Tabaha : Hubungi pelanggan dulu sebelum ke lokasi terimakasih |40971401|MYDITA"/>
    <s v="FCC"/>
    <d v="2026-09-09T11:54:57"/>
    <d v="2026-09-12T08:00:00"/>
    <m/>
    <s v="SURVEY_NEW_MANJA"/>
    <s v="PANDA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Jam pemasangan : 08.00 - 12.00 Waktu pemasangan : 10 September 2026 Info Tabaha : Hubungi pelanggan dulu sebelum ke lokasi terimakasih |40971401|MYDITA"/>
    <m/>
    <m/>
    <m/>
    <e v="#NUM!"/>
    <e v="#NUM!"/>
    <x v="0"/>
  </r>
  <r>
    <n v="136"/>
    <n v="1002578546"/>
    <n v="3"/>
    <x v="3"/>
    <n v="4"/>
    <s v="YOGYAKARTA"/>
    <s v="INNER - YOGYA JATENG SELATAN"/>
    <s v="KGD"/>
    <s v="REG"/>
    <s v="AO"/>
    <x v="0"/>
    <s v="1P INET"/>
    <s v="MIE - SEND SURVEY"/>
    <s v="RBS-Regional 3"/>
    <d v="2026-09-09T11:44:57"/>
    <d v="2026-09-09T11:46:01"/>
    <n v="69386791"/>
    <m/>
    <n v="143132123772"/>
    <s v="PT GLOBAL YIMI CARGO"/>
    <s v="ODP-KGD-FBC/031"/>
    <s v="WO063901923"/>
    <m/>
    <m/>
    <m/>
    <n v="110.411154"/>
    <n v="-7.8401379999999996"/>
    <s v="|MB00503|MYIA-027933165765/POI/bapak/082144808483/itcargoagents18@gmail.com"/>
    <s v="MYIB_ASSISTANT"/>
    <m/>
    <m/>
    <m/>
    <m/>
    <m/>
    <m/>
    <m/>
    <m/>
    <s v="Management Janji"/>
    <s v="2026-09-16 11:00:00 | Nama PIC : bapak viki No HP : 082144808483 Alt :  M Janji : (rabu/16/SEPTEMBER/2026) jam Pasang : 09:00 Note : hubungi pelanggan jika ingin kelokasi"/>
    <s v="FCC"/>
    <d v="2026-09-09T11:54:57"/>
    <d v="2026-09-16T11:00:00"/>
    <m/>
    <s v="SURVEY_NEW_MANJA"/>
    <s v="KOTAGEDE"/>
    <s v="NO ADDON"/>
    <m/>
    <s v="MIE - SEND SURVEY"/>
    <s v="HSI Bisnis PSB 70% - 300 Mbps"/>
    <s v="INDIBIZ"/>
    <m/>
    <m/>
    <d v="2026-09-16T11:00:00"/>
    <s v="2026-09-16 11:00:00 | Nama PIC : bapak viki No HP : 082144808483 Alt :  M Janji : (rabu/16/SEPTEMBER/2026) jam Pasang : 09:00 Note : hubungi pelanggan jika ingin kelokasi"/>
    <m/>
    <m/>
    <m/>
    <e v="#NUM!"/>
    <e v="#NUM!"/>
    <x v="0"/>
  </r>
  <r>
    <n v="137"/>
    <n v="1002579423"/>
    <n v="3"/>
    <x v="5"/>
    <n v="4"/>
    <s v="SEMARANG"/>
    <s v="KENDAL"/>
    <s v="SKR"/>
    <s v="REG"/>
    <s v="AO"/>
    <x v="0"/>
    <s v="1P INET"/>
    <s v="MIE - SEND SURVEY"/>
    <s v="RBS-Regional 3"/>
    <d v="2026-09-09T16:29:57"/>
    <d v="2026-09-09T16:32:06"/>
    <n v="69387166"/>
    <m/>
    <n v="141409102973"/>
    <s v="SPPG GEDONG 1"/>
    <s v="ODP-SKR-FE/030"/>
    <s v="WO063935833"/>
    <m/>
    <m/>
    <m/>
    <n v="110.058514622627"/>
    <n v="-7.0961575188153097"/>
    <s v="|MN01684|MYIA-005925521942/POI/Firman Alifudin/088980969417/firmanalifudin978@gmail.com"/>
    <s v="MYIB_ASSISTANT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6:39:53"/>
    <d v="2026-09-10T15:00:00"/>
    <m/>
    <s v="SURVEY_NEW_MANJA"/>
    <s v="X"/>
    <s v="NO ADDON"/>
    <m/>
    <s v="MIE - SEND SURVEY"/>
    <s v="HSI Bisnis Basic Promo HUT RI PSB 70% - 50 Mbps"/>
    <s v="INDIBIZ"/>
    <m/>
    <m/>
    <d v="2026-09-10T15:00:00"/>
    <s v="2026-09-10 15:00:00 | Jam Pemasangan : siang  Tanggal Pemasangan : 10 September 2026 Note : Mohon Hub Pelanggan dulu sebelum ke lokasi, terima kasih."/>
    <m/>
    <m/>
    <m/>
    <e v="#NUM!"/>
    <e v="#NUM!"/>
    <x v="0"/>
  </r>
  <r>
    <n v="138"/>
    <n v="1002579442"/>
    <n v="3"/>
    <x v="3"/>
    <n v="4"/>
    <s v="MAGELANG"/>
    <s v="KEBUMEN"/>
    <s v="GOM"/>
    <s v="REG"/>
    <s v="AO"/>
    <x v="0"/>
    <s v="1P INET"/>
    <s v="MIE - SEND SURVEY"/>
    <s v="RBS-Regional 3"/>
    <d v="2026-09-09T16:35:56"/>
    <d v="2026-09-09T16:38:06"/>
    <n v="69387158"/>
    <m/>
    <n v="146140112263"/>
    <s v="MIE GACORIN KUWARASAN - KBM"/>
    <s v="ODP-GOM-FAD/078 FAD/D06/078.01"/>
    <s v="WO063936218"/>
    <m/>
    <m/>
    <m/>
    <n v="109.5091176"/>
    <n v="-7.6629604999999996"/>
    <s v="|MN00664|MYIA-031377396420/POI/Supriyono/083863664242/gigihilhamsangaji@gmail.com"/>
    <s v="MYIB_ASSISTANT"/>
    <m/>
    <m/>
    <m/>
    <m/>
    <m/>
    <m/>
    <m/>
    <m/>
    <s v="Management Janji"/>
    <s v="2026-09-11 11:00:00 | Nama : BP GIGIH ILHAM SANGAJI No Hp : 083863664242 No Alt :  Tgl Pemasangan : 10 September 2026 Interval : SIANG Note : Hubungi pelanggan terlebih dahulu"/>
    <s v="FCC"/>
    <d v="2026-09-09T16:39:53"/>
    <d v="2026-09-11T11:00:00"/>
    <m/>
    <s v="SURVEY_NEW_MANJA"/>
    <s v="GOMBONG"/>
    <s v="NO ADDON"/>
    <m/>
    <s v="MIE - SEND SURVEY"/>
    <s v="HSI Bisnis Promo HUT RI PSB 70% - 150 Mbps"/>
    <s v="INDIBIZ"/>
    <m/>
    <m/>
    <d v="2026-09-11T11:00:00"/>
    <s v="2026-09-11 11:00:00 | Nama : BP GIGIH ILHAM SANGAJI No Hp : 083863664242 No Alt :  Tgl Pemasangan : 10 September 2026 Interval : SIANG Note : Hubungi pelanggan terlebih dahulu"/>
    <m/>
    <m/>
    <m/>
    <e v="#NUM!"/>
    <e v="#NUM!"/>
    <x v="0"/>
  </r>
  <r>
    <n v="139"/>
    <n v="1002579624"/>
    <n v="3"/>
    <x v="2"/>
    <n v="5"/>
    <s v="KEDIRI"/>
    <s v="NGANJUK"/>
    <s v="WRJ"/>
    <s v="REG"/>
    <s v="AO"/>
    <x v="0"/>
    <s v="1P INET"/>
    <s v="MIE - SEND SURVEY"/>
    <s v="RBS-Regional 3"/>
    <d v="2026-09-09T18:53:57"/>
    <d v="2026-09-09T18:56:06"/>
    <n v="69387228"/>
    <m/>
    <n v="152641205966"/>
    <s v="Toko Arini"/>
    <s v="ODP-WRJ-FD/21 FD/D03/21.01"/>
    <s v="WO063946398"/>
    <m/>
    <m/>
    <m/>
    <n v="112.0581091"/>
    <n v="-7.6770953999999998"/>
    <s v="|MC20057|MYIA-074186174345/POI/Eda Era suta Mulyono/085607013779/zeameccashaqueenibrahim@gmail.com"/>
    <s v="MYIB_ASSISTANT"/>
    <m/>
    <m/>
    <m/>
    <m/>
    <m/>
    <m/>
    <m/>
    <m/>
    <s v="Management Janji"/>
    <s v="2026-09-10 15:00:00 | Nama PIC : IBU EDA No HP : 085607013779 Alt :  M Janji : (KAMIS/10/SEPTEMBER/2026) jam Pasang : 09:00 Note : hubungi pelanggan jika ingin kelokasi"/>
    <s v="FCC"/>
    <d v="2026-09-09T18:54:56"/>
    <d v="2026-09-10T15:00:00"/>
    <m/>
    <s v="SURVEY_NEW_MANJA"/>
    <s v="KERTOSONO"/>
    <s v="NO ADDON"/>
    <m/>
    <s v="MIE - SEND SURVEY"/>
    <s v="HSI Bisnis Basic Promo HUT RI PSB 70% - 50 Mbps"/>
    <s v="INDIBIZ"/>
    <m/>
    <m/>
    <d v="2026-09-10T15:00:00"/>
    <s v="2026-09-10 15:00:00 | Nama PIC : IBU EDA No HP : 085607013779 Alt :  M Janji : (KAMIS/10/SEPTEMBER/2026) jam Pasang : 09:00 Note : hubungi pelanggan jika ingin kelokasi"/>
    <m/>
    <m/>
    <m/>
    <e v="#NUM!"/>
    <e v="#NUM!"/>
    <x v="0"/>
  </r>
  <r>
    <n v="140"/>
    <n v="1002579630"/>
    <n v="3"/>
    <x v="1"/>
    <n v="5"/>
    <s v="SIDOARJO"/>
    <s v="INNER - JATIM TIMUR"/>
    <s v="SDA"/>
    <s v="REG"/>
    <s v="AO"/>
    <x v="0"/>
    <s v="1P INET"/>
    <s v="MIE - SEND SURVEY"/>
    <s v="RBS-Regional 3"/>
    <d v="2026-09-09T19:02:56"/>
    <d v="2026-09-09T19:06:06"/>
    <n v="69387215"/>
    <m/>
    <n v="152316232720"/>
    <s v="LEDINGDING TRADE INDONESIA"/>
    <s v="ODP-SDA-FG/02 FG/D01/01.02"/>
    <s v="WO063946738"/>
    <m/>
    <m/>
    <m/>
    <n v="112.728564991005"/>
    <n v="-7.4243576818810597"/>
    <s v="|MYIB-CUST|MYTN-035575554797/POI/Janice Kosasih/085210031584/janicekosasih@gmail.com"/>
    <s v="MYINDIBIZ"/>
    <m/>
    <m/>
    <m/>
    <m/>
    <m/>
    <m/>
    <m/>
    <m/>
    <s v="Management Janji"/>
    <s v="2026-09-11 08:00:00 | M Janji : 11/09/2026 Jam Pasang : 08.00 - 13:00  NoteÃ‚Â :  hubungi terlebih dahulu sebelum kelokasi  "/>
    <s v="FCC"/>
    <d v="2026-09-09T19:10:08"/>
    <d v="2026-09-11T08:00:00"/>
    <m/>
    <s v="SURVEY_NEW_MANJA"/>
    <s v="SIDOARJO"/>
    <s v="OCA"/>
    <m/>
    <s v="MIE - SEND SURVEY"/>
    <s v="HSI Bisnis Basic Bundling OCA Breach Checker PSB 70% Promo - 150 Mbps"/>
    <s v="INDIBIZ"/>
    <m/>
    <m/>
    <d v="2026-09-11T08:00:00"/>
    <s v="2026-09-11 08:00:00 | M Janji : 11/09/2026 Jam Pasang : 08.00 - 13:00  NoteÃ‚Â :  hubungi terlebih dahulu sebelum kelokasi  "/>
    <m/>
    <m/>
    <m/>
    <e v="#NUM!"/>
    <e v="#NUM!"/>
    <x v="0"/>
  </r>
  <r>
    <n v="141"/>
    <n v="1002576741"/>
    <n v="3"/>
    <x v="5"/>
    <n v="4"/>
    <s v="SEMARANG"/>
    <s v="INNER - SEMARANG JATENG UTARA"/>
    <s v="JHR"/>
    <s v="REG"/>
    <s v="AO"/>
    <x v="0"/>
    <s v="1P INET"/>
    <s v="MIE - SEND SURVEY"/>
    <s v="RBS-Regional 3"/>
    <d v="2026-09-08T11:38:57"/>
    <d v="2026-09-08T11:40:06"/>
    <n v="69385971"/>
    <m/>
    <n v="142406122871"/>
    <s v="Flowrise Entertainment Indonesia"/>
    <s v="ODP-JHR-FBP/013 FBP.D01/04.13"/>
    <s v="WO063824898"/>
    <m/>
    <m/>
    <m/>
    <n v="110.420259"/>
    <n v="-6.9754129999999996"/>
    <s v="|MC50018|MYIA-053830363821/POI/ANNISA NOVIANA PUTRI/081558953099/flowriseentertainmentindonesia@gmail.com"/>
    <s v="MYIB_ASSISTANT"/>
    <m/>
    <m/>
    <m/>
    <m/>
    <m/>
    <m/>
    <m/>
    <m/>
    <s v="Management Janji"/>
    <s v="2026-09-15 08:00:00 | Nama PIC : Nina  No HP : 081558953099 Alt :  M Janji : 18/09/2026 Jam Pasang : 08.00 - 13:00  NoteÃ‚Â :  hubungi terlebih dahulu sebelum kelokasi"/>
    <s v="FCC"/>
    <d v="2026-08-09T11:39:56"/>
    <d v="2026-09-15T08:00:00"/>
    <m/>
    <s v="SURVEY_NEW_MANJA"/>
    <s v="JOHAR"/>
    <s v="NO ADDON"/>
    <m/>
    <s v="MIE - SEND SURVEY"/>
    <s v="HSI Bisnis PSB 70% - 300 Mbps"/>
    <s v="INDIBIZ"/>
    <m/>
    <m/>
    <d v="2026-09-15T08:00:00"/>
    <s v="2026-09-15 08:00:00 | Nama PIC : Nina  No HP : 081558953099 Alt :  M Janji : 18/09/2026 Jam Pasang : 08.00 - 13:00  NoteÃ‚Â :  hubungi terlebih dahulu sebelum kelokasi"/>
    <m/>
    <m/>
    <m/>
    <e v="#NUM!"/>
    <e v="#NUM!"/>
    <x v="0"/>
  </r>
  <r>
    <n v="142"/>
    <n v="1002576169"/>
    <n v="3"/>
    <x v="0"/>
    <n v="4"/>
    <s v="SOLO"/>
    <s v="INNER - SOLO JATENG TIMUR"/>
    <s v="KRT"/>
    <s v="REG"/>
    <s v="AO"/>
    <x v="0"/>
    <m/>
    <s v="MIE - SEND SURVEY"/>
    <s v="RBS-Regional 3"/>
    <d v="2026-09-08T08:59:46"/>
    <d v="2026-09-10T10:38:07"/>
    <n v="69385745"/>
    <m/>
    <n v="142505404338"/>
    <s v="Converse Solo Paragon"/>
    <s v="ODP-KRT-FED/010"/>
    <s v="WO063969057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11 08:00:00|Nama PIC : Ibu Ayu No Hp : 08990794495 No Alt : - Tgl Pemasangan : 11 Sept 2026 Interval : Pagi / Siang Note : Hubungi pelanggan terlebih dahulu, terima  |40951378|MYDITA"/>
    <s v="FCC"/>
    <d v="2026-08-09T09:10:40"/>
    <d v="2026-09-11T08:00:00"/>
    <m/>
    <s v="SURVEY_NEW_MANJA"/>
    <s v="X"/>
    <s v="NO ADDON"/>
    <m/>
    <s v="MIE - SEND SURVEY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11T08:00:00"/>
    <s v="2026-09-11 08:00:00|Nama PIC : Ibu Ayu No Hp : 08990794495 No Alt : - Tgl Pemasangan : 11 Sept 2026 Interval : Pagi / Siang Note : Hubungi pelanggan terlebih dahulu, terima  |40951378|MYDITA"/>
    <m/>
    <m/>
    <m/>
    <e v="#NUM!"/>
    <e v="#NUM!"/>
    <x v="0"/>
  </r>
  <r>
    <n v="143"/>
    <n v="1002577702"/>
    <n v="3"/>
    <x v="4"/>
    <n v="5"/>
    <s v="DENPASAR"/>
    <s v="JIMBARAN"/>
    <s v="BNO"/>
    <s v="REG"/>
    <s v="AO"/>
    <x v="0"/>
    <s v="2P INET + VOICE"/>
    <s v="MIE - SEND SURVEY"/>
    <s v="RBS-Regional 3"/>
    <d v="2026-09-08T17:20:57"/>
    <d v="2026-09-08T17:22:01"/>
    <n v="69386413"/>
    <n v="3619591439"/>
    <n v="172402203879"/>
    <s v="PT. WARNA ABADI MITRA BERSAMA"/>
    <s v="ODP-BNO-FG/36 FG/D01/36.01"/>
    <s v="WO063864301"/>
    <m/>
    <m/>
    <m/>
    <n v="115.21873608305199"/>
    <n v="-8.7111073280359506"/>
    <s v="|MN02631|MYIA-061779493950/POI/pak arsana/089527440131/oprluarjawa.wamb@gmail.com"/>
    <s v="MYIB_ASSISTANT"/>
    <m/>
    <m/>
    <m/>
    <m/>
    <m/>
    <m/>
    <m/>
    <m/>
    <s v="Management Janji"/>
    <s v="2026-09-11 08:00:00 | Tanggal : 9 September 2026 Jam : pagi siang Hubungi pelanggan sebelum ke lokasi  "/>
    <s v="FCC"/>
    <d v="2026-08-09T17:25:37"/>
    <d v="2026-09-11T08:00:00"/>
    <m/>
    <s v="SURVEY_NEW_MANJA"/>
    <s v="BENOA"/>
    <s v="NO ADDON"/>
    <m/>
    <s v="MIE - SEND SURVEY"/>
    <s v="HSI Bisnis Basic Bundling Phone PSB 70% - Free 800 Menit - 50 Mbps"/>
    <s v="INDIBIZ"/>
    <m/>
    <m/>
    <d v="2026-09-11T08:00:00"/>
    <s v="2026-09-11 08:00:00 | Tanggal : 9 September 2026 Jam : pagi siang Hubungi pelanggan sebelum ke lokasi  "/>
    <m/>
    <m/>
    <m/>
    <e v="#NUM!"/>
    <e v="#NUM!"/>
    <x v="0"/>
  </r>
  <r>
    <n v="144"/>
    <n v="1002577359"/>
    <n v="3"/>
    <x v="5"/>
    <n v="4"/>
    <s v="SEMARANG"/>
    <s v="INNER - SEMARANG JATENG UTARA"/>
    <s v="JHR"/>
    <s v="REG"/>
    <s v="AO"/>
    <x v="0"/>
    <s v="1P INET"/>
    <s v="MIE - SEND SURVEY"/>
    <s v="RBS-Regional 3"/>
    <d v="2026-09-08T15:20:56"/>
    <d v="2026-09-08T15:22:07"/>
    <n v="69386272"/>
    <m/>
    <n v="142406122873"/>
    <s v="Flowrise Entertainment Indonesia"/>
    <s v="ODP-JHR-FBP/013"/>
    <s v="WO063850337"/>
    <m/>
    <m/>
    <m/>
    <n v="110.420259"/>
    <n v="-6.9754129999999996"/>
    <s v="|MC50018|MYIA-008121009369/POI/ANNISA NOVIANA PUTRI/081558953099/flowriseentertainmentindonesia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08-09T15:25:28"/>
    <d v="2026-09-14T08:00:00"/>
    <m/>
    <s v="SURVEY_NEW_MANJA"/>
    <s v="JOHAR"/>
    <s v="NO ADDON"/>
    <m/>
    <s v="MIE - SEND SURVEY"/>
    <s v="HSI Bisnis PSB 70% - 300 Mbps"/>
    <s v="INDIBIZ"/>
    <m/>
    <m/>
    <d v="2026-09-14T08:00:00"/>
    <s v="2026-09-14 08:00:00 | Tanggal Pemasangan : 14 September 2026 Jam Pemasangan : 08:00 15:00 Info Tambahan : Hubungi pelanggan dulu sebelum ke lokasi terimakasih"/>
    <m/>
    <m/>
    <m/>
    <e v="#NUM!"/>
    <e v="#NUM!"/>
    <x v="0"/>
  </r>
  <r>
    <n v="145"/>
    <n v="1002576270"/>
    <n v="3"/>
    <x v="6"/>
    <n v="5"/>
    <s v="SBY UTARA"/>
    <s v="TANDES"/>
    <s v="LKI"/>
    <s v="REG"/>
    <s v="AO"/>
    <x v="0"/>
    <m/>
    <s v="MIE - SEND SURVEY"/>
    <s v="RBS-Regional 3"/>
    <d v="2026-09-08T09:28:59"/>
    <d v="2026-09-08T14:38:06"/>
    <n v="69385779"/>
    <m/>
    <n v="152424212607"/>
    <s v="PT Jalur Mandiri Utama"/>
    <s v="ODP-LKS-FAJ/35"/>
    <s v="WO063844885"/>
    <m/>
    <m/>
    <m/>
    <n v="112.6991622"/>
    <n v="-7.3119791000000003"/>
    <s v="|MN00086|/PT Jalur Mandiri Utama/85103825299/kadijaarum@gmail.com/HSI Bisnis Winback + Antares Eazy (1:1) 300 Mbps (Rp 1.255.000) PSB Rp 150.000/KADIJJA ARUM NUR OCTAVIANI /Jalan Keramat 1 Ruko Mall Puncak CBD 8F-APT Jajar Tunggal, Wiyung, Surabaya, East "/>
    <s v="Sales Force DBS"/>
    <m/>
    <m/>
    <m/>
    <m/>
    <m/>
    <m/>
    <m/>
    <m/>
    <s v="Management Janji"/>
    <s v="2026-09-11 11:00:00|Tanggal : 11 September 2026 Jam : siang Hubungi pelanggan sebelum ke lokasi  |40900827|MYDITA"/>
    <s v="FCC"/>
    <d v="2026-08-09T09:39:49"/>
    <d v="2026-09-11T11:00:00"/>
    <m/>
    <s v="SURVEY_NEW_MANJA"/>
    <s v="TANDES"/>
    <s v="ANTAREZ"/>
    <m/>
    <s v="MIE - SEND SURVEY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11T11:00:00"/>
    <s v="2026-09-11 11:00:00|Tanggal : 11 September 2026 Jam : siang Hubungi pelanggan sebelum ke lokasi  |40900827|MYDITA"/>
    <m/>
    <m/>
    <m/>
    <e v="#NUM!"/>
    <e v="#NUM!"/>
    <x v="0"/>
  </r>
  <r>
    <n v="146"/>
    <n v="1002576587"/>
    <n v="3"/>
    <x v="5"/>
    <n v="4"/>
    <s v="SEMARANG"/>
    <s v="INNER - SEMARANG JATENG UTARA"/>
    <s v="JHR"/>
    <s v="REG"/>
    <s v="AO"/>
    <x v="0"/>
    <s v="1P INET"/>
    <s v="MIE - SEND SURVEY"/>
    <s v="RBS-Regional 3"/>
    <d v="2026-09-08T10:56:57"/>
    <d v="2026-09-08T10:58:01"/>
    <n v="69385914"/>
    <m/>
    <n v="142406122870"/>
    <s v="Flowrise Entertainment Indonesia"/>
    <s v="ODP-JHR-FBP/013 FBP.D01/04.13"/>
    <s v="WO063820276"/>
    <m/>
    <m/>
    <m/>
    <n v="110.420259"/>
    <n v="-6.9754129999999996"/>
    <s v="|MC50018|MYIA-022666093223/POI/Annisa noviana putri/081558953099/flowriseentertainmentindonesia@gmail.com"/>
    <s v="MYIB_ASSISTANT"/>
    <m/>
    <m/>
    <m/>
    <m/>
    <m/>
    <m/>
    <m/>
    <m/>
    <s v="Management Janji"/>
    <s v="2026-09-14 08:00:00 | Nama : IBU ANNISA No HP : 081558953099 No Alternatif : M Janji : 14/09/2026 Jam Pasang : Pagi NoteÃ‚Â :  Hubungi terlebih dahulu sebelum ke lokasi "/>
    <s v="FCC"/>
    <d v="2026-08-09T11:10:23"/>
    <d v="2026-09-14T08:00:00"/>
    <m/>
    <s v="SURVEY_NEW_MANJA"/>
    <s v="JOHAR"/>
    <s v="NO ADDON"/>
    <m/>
    <s v="MIE - SEND SURVEY"/>
    <s v="HSI Bisnis PSB 70% - 200 Mbps"/>
    <s v="INDIBIZ"/>
    <m/>
    <m/>
    <d v="2026-09-14T08:00:00"/>
    <s v="2026-09-14 08:00:00 | Nama : IBU ANNISA No HP : 081558953099 No Alternatif : M Janji : 14/09/2026 Jam Pasang : Pagi NoteÃ‚Â :  Hubungi terlebih dahulu sebelum ke lokasi "/>
    <m/>
    <m/>
    <m/>
    <e v="#NUM!"/>
    <e v="#NUM!"/>
    <x v="0"/>
  </r>
  <r>
    <n v="147"/>
    <n v="1002575809"/>
    <n v="3"/>
    <x v="3"/>
    <n v="4"/>
    <s v="MAGELANG"/>
    <s v="MAGELANG"/>
    <s v="MGE"/>
    <s v="REG"/>
    <s v="AO"/>
    <x v="0"/>
    <s v="1P INET"/>
    <s v="MIE - SEND SURVEY"/>
    <s v="RBS-Regional 3"/>
    <d v="2026-09-07T16:50:58"/>
    <d v="2026-09-07T16:52:01"/>
    <n v="69385588"/>
    <m/>
    <n v="146137147888"/>
    <s v="SMP MUHAMMADIYAH BANDONGAN"/>
    <s v="ODP-MGE-FAM/068 FAM/D01/068.01"/>
    <s v="WO063780915"/>
    <m/>
    <m/>
    <m/>
    <n v="110.19097715772899"/>
    <n v="-7.4640438536229397"/>
    <s v="|MN00935|MYIA-095871321558/POI/rizki adisetiayunus/085643918979/spemuba25@gmail.com"/>
    <s v="MYIB_ASSISTANT"/>
    <m/>
    <m/>
    <m/>
    <m/>
    <m/>
    <m/>
    <m/>
    <m/>
    <s v="Management Janji"/>
    <s v="2026-09-14 13:00:00 | Nama : BAPA RIZKI No HP : 085643918979 No Alternatif : M Janji : 14/09/2026 Jam Pasang : Pagi NoteÃ‚Â :  Hubungi terlebih dahulu sebelum ke lokasi"/>
    <s v="FCC"/>
    <d v="2026-07-09T16:55:03"/>
    <d v="2026-09-14T13:00:00"/>
    <m/>
    <s v="SURVEY_NEW_MANJA"/>
    <s v="X"/>
    <s v="NO ADDON"/>
    <m/>
    <s v="MIE - SEND SURVEY"/>
    <s v="HSI Bisnis Basic Promo HUT RI PSB 70% - 100 Mbps"/>
    <s v="INDIBIZ"/>
    <m/>
    <m/>
    <d v="2026-09-14T13:00:00"/>
    <s v="2026-09-14 13:00:00 | Nama : BAPA RIZKI No HP : 085643918979 No Alternatif : M Janji : 14/09/2026 Jam Pasang : Pagi NoteÃ‚Â :  Hubungi terlebih dahulu sebelum ke lokasi"/>
    <m/>
    <m/>
    <m/>
    <e v="#NUM!"/>
    <e v="#NUM!"/>
    <x v="0"/>
  </r>
  <r>
    <n v="148"/>
    <n v="1002574645"/>
    <n v="3"/>
    <x v="3"/>
    <n v="4"/>
    <s v="MAGELANG"/>
    <s v="MAGELANG"/>
    <s v="MGE"/>
    <s v="REG"/>
    <s v="AO"/>
    <x v="0"/>
    <s v="1P INET"/>
    <s v="MIE - SEND SURVEY"/>
    <s v="RBS-Regional 3"/>
    <d v="2026-09-07T11:38:56"/>
    <d v="2026-09-07T11:40:06"/>
    <n v="69385161"/>
    <m/>
    <n v="146137147866"/>
    <s v="Kantor Desa Glagahombo"/>
    <s v="ODP-MGE-FR/046"/>
    <s v="WO063735475"/>
    <m/>
    <m/>
    <m/>
    <n v="110.24799350000001"/>
    <n v="-7.4611879999999999"/>
    <s v="|MN02816|MYIA-088780414762/POI/Yuni kis Ekowati/085641804497/glagahsetara010@gmail.com"/>
    <s v="MYIB_ASSISTANT"/>
    <m/>
    <m/>
    <m/>
    <m/>
    <m/>
    <m/>
    <m/>
    <m/>
    <s v="Management Janji"/>
    <s v="2026-09-10 15:00:00 | Nama Pic : IBU YUNI No Hp Pic : 085641804497 Jam Pemasangan : 08:00 - 12.00 Tanggal Pemasangan : SELASA 08 SEPTEMBER 2026 Info Tambahan : Hubungi pelanggan sebelum datang ke lokasi"/>
    <s v="FCC"/>
    <d v="2026-07-09T11:40:03"/>
    <d v="2026-09-10T15:00:00"/>
    <m/>
    <s v="SURVEY_NEW_MANJA"/>
    <s v="X"/>
    <s v="NO ADDON"/>
    <m/>
    <s v="MIE - SEND SURVEY"/>
    <s v="HSI Bisnis Basic Promo HUT RI PSB 70% - 50 Mbps"/>
    <s v="INDIBIZ"/>
    <m/>
    <m/>
    <d v="2026-09-10T15:00:00"/>
    <s v="2026-09-10 15:00:00 | Nama Pic : IBU YUNI No Hp Pic : 085641804497 Jam Pemasangan : 08:00 - 12.00 Tanggal Pemasangan : SELASA 08 SEPTEMBER 2026 Info Tambahan : Hubungi pelanggan sebelum datang ke lokasi"/>
    <m/>
    <m/>
    <m/>
    <e v="#NUM!"/>
    <e v="#NUM!"/>
    <x v="0"/>
  </r>
  <r>
    <n v="149"/>
    <n v="1002574588"/>
    <n v="3"/>
    <x v="7"/>
    <n v="5"/>
    <s v="MATARAM"/>
    <s v="SUMBAWA"/>
    <s v="MLK"/>
    <s v="REG"/>
    <s v="AO"/>
    <x v="0"/>
    <m/>
    <s v="MIE - SEND SURVEY"/>
    <s v="RBS-Regional 3"/>
    <d v="2026-09-07T11:29:00"/>
    <d v="2026-09-10T09:30:06"/>
    <n v="69385138"/>
    <m/>
    <n v="172608206305"/>
    <s v="PT ALEPH MAKTUB LIFESTYLE"/>
    <s v="ODP-MLK-FAC/43"/>
    <s v="WO063962666"/>
    <m/>
    <m/>
    <m/>
    <n v="116.73837330000001"/>
    <n v="-8.9726975000000007"/>
    <s v="RBS|HSI|AO|ADE WIRASWATI|406290|82236016550|PT ALEPH MAKTUB LIFESTYLE|HSI BISNIS 50MBPS NETMONK"/>
    <s v="Amex"/>
    <m/>
    <m/>
    <m/>
    <m/>
    <m/>
    <m/>
    <m/>
    <m/>
    <s v="Management Janji"/>
    <s v="2026-09-11 08:00:00|Nama PIC : Bp Liu No Hp : 082236016550 (WA) No Alt : 082234816122 (WA) Tgl Pemasangan : 11 Sept 2026 Interval : Pagi / Siang Note : Hubungi pelanggan terlebih dahulu, terima  |40951378|MYDITA"/>
    <s v="FCC"/>
    <d v="2026-07-09T11:40:03"/>
    <d v="2026-09-11T08:00:00"/>
    <m/>
    <s v="SURVEY_NEW_MANJA"/>
    <s v="SUMBAWA BARAT"/>
    <s v="NETMONK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Liu No Hp : 082236016550 (WA) No Alt : 082234816122 (WA) Tgl Pemasangan : 11 Sept 2026 Interval : Pagi / Siang Note : Hubungi pelanggan terlebih dahulu, terima  |40951378|MYDITA"/>
    <m/>
    <m/>
    <m/>
    <e v="#NUM!"/>
    <e v="#NUM!"/>
    <x v="0"/>
  </r>
  <r>
    <n v="150"/>
    <n v="1002577951"/>
    <n v="3"/>
    <x v="6"/>
    <n v="5"/>
    <s v="MADURA"/>
    <s v="PAMEKASAN"/>
    <s v="PME"/>
    <s v="REG"/>
    <s v="AO"/>
    <x v="0"/>
    <m/>
    <s v="QC MIA - INVALID QUALITY CONTROL MIA"/>
    <s v="RBS-Regional 3"/>
    <d v="2026-09-09T08:45:59"/>
    <d v="2026-09-09T19:24:10"/>
    <n v="69386533"/>
    <m/>
    <n v="152426928710"/>
    <s v="@arabb27 (Streaming Tiktok)"/>
    <s v="ODP-PME-FD/17"/>
    <m/>
    <m/>
    <m/>
    <m/>
    <n v="113.47756300371"/>
    <n v="-7.1603223036737704"/>
    <s v="|MN00213|/@arabb27 (Streaming Tiktok)/ZIDAN FARID/081336971419/arabrab771@gmail.com/HSI Bisnis Promo HUT Telkom (1:1) 100 Mbps (Rp 535.000) PSB Rp 150.000/"/>
    <s v="Sales Force DBS"/>
    <m/>
    <m/>
    <m/>
    <m/>
    <m/>
    <m/>
    <m/>
    <m/>
    <m/>
    <m/>
    <m/>
    <d v="2026-09-09T08:55:34"/>
    <m/>
    <m/>
    <s v="QC1"/>
    <s v="PAMEKASAN"/>
    <s v="NO ADDON"/>
    <m/>
    <s v="QC MIA - INVALID QUALITY CONTROL MIA - Foto Lokasi Instalasi Tidak Valid - tampak 2 lokasi berbeda, upload salah satu saja 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m/>
    <m/>
    <m/>
    <m/>
    <m/>
    <e v="#NUM!"/>
    <e v="#NUM!"/>
    <x v="0"/>
  </r>
  <r>
    <n v="151"/>
    <n v="1002579501"/>
    <n v="3"/>
    <x v="6"/>
    <n v="5"/>
    <s v="SBY UTARA"/>
    <s v="GRESIK"/>
    <s v="SDY"/>
    <s v="REG"/>
    <s v="AO"/>
    <x v="0"/>
    <m/>
    <s v="QC MIA - INVALID QUALITY CONTROL MIA"/>
    <s v="RBS-Regional 3"/>
    <d v="2026-09-09T17:03:37"/>
    <d v="2026-09-10T09:31:40"/>
    <n v="69387173"/>
    <m/>
    <n v="152451212182"/>
    <s v="MESS TNI"/>
    <s v="ODP-SDY-FA/54"/>
    <m/>
    <m/>
    <m/>
    <m/>
    <n v="112.465695506575"/>
    <n v="-6.9464438029310802"/>
    <s v="|MC70134|/ALTHAF REYYUDHA-MESS TNI/089699814281/areyyudhaaj@gmail.com/HSI Bisnis Promo HUT Telkom (1:1) 75 Mbps (Rp 415.000) PSB Rp 150.000/-6.945165791298524, 112.46466553831382/Taman Teknologi Pertanian Gresik Kel. Sukodono, Kec. Panceng, Kabupaten Gres"/>
    <s v="Sales Force DBS"/>
    <m/>
    <m/>
    <m/>
    <m/>
    <m/>
    <m/>
    <m/>
    <m/>
    <m/>
    <m/>
    <m/>
    <d v="2026-09-09T17:10:02"/>
    <m/>
    <m/>
    <s v="QC1"/>
    <s v="GRESIK"/>
    <s v="NO ADDON"/>
    <m/>
    <s v="QC MIA - INVALID QUALITY CONTROL MIA - Tidak mengunggah Dokumen Usaha - upload dokumen NIB/SIUP/IUMK/SKU atas nama pribadi at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152"/>
    <n v="1002579322"/>
    <n v="3"/>
    <x v="7"/>
    <n v="5"/>
    <s v="MATARAM"/>
    <s v="LOMBOK TIMUR UTARA"/>
    <s v="SEL"/>
    <s v="REG"/>
    <s v="AO"/>
    <x v="0"/>
    <m/>
    <s v="QC MIA - INVALID QUALITY CONTROL MIA"/>
    <s v="RBS-Regional 2"/>
    <d v="2026-09-09T16:03:56"/>
    <d v="2026-09-10T08:56:30"/>
    <n v="69387139"/>
    <n v="3763531167"/>
    <n v="172619203256"/>
    <s v="XIAOMI LOMBOK - PT PRIMA PESONA PRAKARSA"/>
    <s v="ODP-SEL-FAF/31"/>
    <m/>
    <m/>
    <m/>
    <m/>
    <n v="116.51919100000001"/>
    <n v="-8.6459259999999993"/>
    <s v="|MN00062|/Intan Kumala Dewi/081385865723/dl-rutinfinance@erajaya.com"/>
    <s v="B2B Partner Management (PM)"/>
    <m/>
    <m/>
    <m/>
    <m/>
    <m/>
    <m/>
    <m/>
    <m/>
    <m/>
    <m/>
    <m/>
    <d v="2026-09-09T16:10:37"/>
    <m/>
    <m/>
    <s v="QC1"/>
    <s v="LOMBOK TIMUR"/>
    <s v="NO ADDON"/>
    <m/>
    <s v="QC MIA - INVALID QUALITY CONTROL MIA - Upload Kartu Identitas Tidak Sesuai - upload KTP fisik aslinya 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153"/>
    <n v="1002578110"/>
    <n v="3"/>
    <x v="1"/>
    <n v="5"/>
    <s v="PASURUAN"/>
    <s v="LUMAJANG"/>
    <s v="PII"/>
    <s v="REG"/>
    <s v="AO"/>
    <x v="0"/>
    <m/>
    <s v="QC MIA - INVALID QUALITY CONTROL MIA"/>
    <s v="RBS-Regional 3"/>
    <d v="2026-09-09T09:40:01"/>
    <d v="2026-09-09T16:44:21"/>
    <n v="69386577"/>
    <m/>
    <n v="152542208154"/>
    <s v="ANDI WILLY PJTKI 88 COMPANY"/>
    <s v="ODP-PII-FG/63"/>
    <m/>
    <m/>
    <m/>
    <m/>
    <n v="112.989153"/>
    <n v="-8.2726506000000004"/>
    <s v="|MN02545|/CP PAK ANDIK UTOMO/081333882368/andikwiliam@gmail.com"/>
    <s v="Sales Profesional"/>
    <m/>
    <m/>
    <m/>
    <m/>
    <m/>
    <m/>
    <m/>
    <m/>
    <m/>
    <m/>
    <m/>
    <d v="2026-09-09T09:55:15"/>
    <m/>
    <m/>
    <s v="QC1"/>
    <s v="X"/>
    <s v="NO ADDON"/>
    <m/>
    <s v="QC MIA - INVALID QUALITY CONTROL MIA - Tidak mengunggah Dokumen Usaha - upload dokumen NIB/NPWP/SIUP/IUMK/SKU atas nama PIC/U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154"/>
    <n v="1002579098"/>
    <n v="3"/>
    <x v="0"/>
    <n v="4"/>
    <s v="SOLO"/>
    <s v="INNER - SOLO JATENG TIMUR"/>
    <s v="SLO"/>
    <s v="REG"/>
    <s v="AO"/>
    <x v="0"/>
    <m/>
    <s v="QC MIA - INVALID QUALITY CONTROL MIA"/>
    <s v="RBS-Regional 3"/>
    <d v="2026-09-09T14:55:05"/>
    <d v="2026-09-09T16:11:21"/>
    <n v="69387055"/>
    <m/>
    <n v="146527612049"/>
    <s v="PT KEBAKKRAMAT ELANG PERKASA  (RUMAH DINAS AN. HANDOKO TEDJA)"/>
    <s v="ODP-SLO-FK/031"/>
    <m/>
    <m/>
    <m/>
    <m/>
    <n v="110.8046676"/>
    <n v="-7.6091734000000004"/>
    <s v="AMRBS;820063/ANETTA NIMASAYU//TREG4SOLO/Ahmad Wahyudi 0851-5663-7226 atau  0271-821491/ga.kkepg@gmail.com/PSB 1S HSI BISNIS 150 mbps ABODEMEN 819.000 PLUS PPN"/>
    <s v="Account Manager"/>
    <m/>
    <m/>
    <m/>
    <m/>
    <m/>
    <m/>
    <m/>
    <m/>
    <m/>
    <m/>
    <m/>
    <d v="2026-09-09T15:09:55"/>
    <m/>
    <m/>
    <s v="QC1"/>
    <s v="X"/>
    <s v="NO ADDON"/>
    <m/>
    <s v="QC MIA - INVALID QUALITY CONTROL MIA - Indikasi Foto Diambil dari Google Maps - mohon upload lokasi langsung, tidak dari goo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55"/>
    <n v="1002577067"/>
    <n v="3"/>
    <x v="6"/>
    <n v="5"/>
    <s v="MADURA"/>
    <s v="BANGKALAN"/>
    <s v="BKL"/>
    <s v="REG"/>
    <s v="AO"/>
    <x v="0"/>
    <m/>
    <s v="QC MIA - INVALID QUALITY CONTROL MIA"/>
    <s v="RBS-Regional 3"/>
    <d v="2026-09-08T14:06:01"/>
    <d v="2026-09-09T16:47:07"/>
    <n v="69386133"/>
    <m/>
    <n v="152435910348"/>
    <s v="TOKO BAROKAH PADI"/>
    <s v="ODP-BKL-FBC/23"/>
    <m/>
    <m/>
    <m/>
    <m/>
    <n v="112.703694029292"/>
    <n v="-7.04341277816164"/>
    <s v="|MN02601|/TOKO BAROKAH PADI/FITRIANI/082331153000/082334130000/fitrianinasib@gmail.com/HSI Bisnis Promo HUT Telkom (1:1) 50 Mbps (Rp 355.000) PSB Rp 150.000/"/>
    <s v="Sales Force DBS"/>
    <m/>
    <m/>
    <m/>
    <m/>
    <m/>
    <m/>
    <m/>
    <m/>
    <m/>
    <m/>
    <m/>
    <d v="2026-08-09T14:25:36"/>
    <m/>
    <m/>
    <s v="QC1"/>
    <s v="X"/>
    <s v="NO ADDON"/>
    <m/>
    <s v="QC MIA - INVALID QUALITY CONTROL MIA - Foto Lokasi Instalasi Tidak Valid - upload foto lokasi tanpa editan nama usah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m/>
    <m/>
    <m/>
    <m/>
    <m/>
    <e v="#NUM!"/>
    <e v="#NUM!"/>
    <x v="0"/>
  </r>
  <r>
    <n v="156"/>
    <n v="1002568753"/>
    <n v="3"/>
    <x v="7"/>
    <n v="5"/>
    <s v="MATARAM"/>
    <s v="SUMBAWA"/>
    <s v="TLW"/>
    <s v="REG"/>
    <s v="AO"/>
    <x v="0"/>
    <m/>
    <s v="QC MIA - INVALID QUALITY CONTROL MIA"/>
    <s v="RBS-Regional 3"/>
    <d v="2026-09-03T08:43:07"/>
    <d v="2026-09-09T17:52:17"/>
    <n v="69382753"/>
    <m/>
    <n v="172610203605"/>
    <s v="HOMESTAY DOKTER"/>
    <s v="ODP-TLW-FB/65"/>
    <m/>
    <m/>
    <m/>
    <m/>
    <n v="116.850988"/>
    <n v="-8.734769"/>
    <s v="RBS HSI | ADE WIRASWATI | 406290 | TREG 3 | HOMESTAY DOKTER | BP IDA BAGUS MANUBAWA PEMARON | 085947006101 | HSI BISNIS BASIC 50 MBPS"/>
    <s v="Amex"/>
    <m/>
    <m/>
    <m/>
    <m/>
    <m/>
    <m/>
    <m/>
    <m/>
    <m/>
    <m/>
    <m/>
    <d v="2026-03-09T08:55:05"/>
    <m/>
    <m/>
    <s v="QC1"/>
    <s v="SUMBAWA BARAT"/>
    <s v="NO ADDON"/>
    <m/>
    <s v="QC MIA - INVALID QUALITY CONTROL MIA - Foto Dokumen Usaha Tidak Valid - Mohon upload dokumen NIB/SIUP/NPWP a.n usaha yang men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157"/>
    <n v="1002568709"/>
    <n v="3"/>
    <x v="4"/>
    <n v="5"/>
    <s v="SINGARJA"/>
    <s v="TABANAN"/>
    <s v="TBN"/>
    <s v="REG"/>
    <s v="AO"/>
    <x v="0"/>
    <m/>
    <s v="QC MIA - INVALID QUALITY CONTROL MIA"/>
    <s v="RBS-Regional 3"/>
    <d v="2026-09-03T08:33:24"/>
    <d v="2026-09-03T09:14:11"/>
    <n v="69382703"/>
    <m/>
    <n v="172413244716"/>
    <s v="CV. KONTRAKTOR"/>
    <s v="ODP-TBN-FAU/04"/>
    <m/>
    <m/>
    <m/>
    <m/>
    <n v="115.143073"/>
    <n v="-8.5688189999999995"/>
    <s v="|MN02364|/PIC DWI PRIYO JATMIKO/087726675737/diajengnastiti39@gmail.com"/>
    <s v="Sales Force DBS"/>
    <m/>
    <m/>
    <m/>
    <m/>
    <m/>
    <m/>
    <m/>
    <m/>
    <m/>
    <m/>
    <m/>
    <d v="2026-03-09T08:40:02"/>
    <m/>
    <m/>
    <s v="QC1"/>
    <s v="TABANAN"/>
    <s v="OCA"/>
    <m/>
    <s v="QC MIA - INVALID QUALITY CONTROL MIA - Foto Dokumen Usaha Tidak Valid - Mohon upload dokumen atas nama CVny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58"/>
    <n v="1002570552"/>
    <n v="3"/>
    <x v="3"/>
    <n v="4"/>
    <s v="PURWOKERTO"/>
    <s v="PURWOKERTO"/>
    <s v="CLO"/>
    <s v="REG"/>
    <s v="AO"/>
    <x v="0"/>
    <m/>
    <s v="QC MIA - INVALID QUALITY CONTROL MIA"/>
    <s v="RBS-Regional 3"/>
    <d v="2026-09-03T16:59:04"/>
    <d v="2026-09-09T17:39:06"/>
    <n v="69383438"/>
    <m/>
    <n v="146388101172"/>
    <s v="GMEDIA - IRHAM"/>
    <s v="ODP-CLO-FB/049"/>
    <m/>
    <m/>
    <m/>
    <m/>
    <n v="109.135374"/>
    <n v="-7.3749010000000004"/>
    <s v="AMRBS/965966/DINA MENTARI/R3/YOGYAKARTA/PSB HSI BISNIS 1S 50 MBPS PROMO HUT TELKOM 1:1/Aldi Prabowo/+6282324686834/+6287738220721/finance.jogja@gmedia.id"/>
    <s v="Account Manager"/>
    <m/>
    <m/>
    <m/>
    <m/>
    <m/>
    <m/>
    <m/>
    <m/>
    <m/>
    <m/>
    <m/>
    <d v="2026-03-09T17:10:22"/>
    <m/>
    <m/>
    <s v="QC1"/>
    <s v="AJIBARANG"/>
    <s v="NO ADDON"/>
    <m/>
    <s v="QC MIA - INVALID QUALITY CONTROL MIA - Foto Dokumen Usaha Tidak Valid - upload dokumen NPWP/SIUP/NIB atas nama usahanya yg se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59"/>
    <n v="1002566538"/>
    <n v="3"/>
    <x v="3"/>
    <n v="4"/>
    <s v="YOGYAKARTA"/>
    <s v="INNER - YOGYA JATENG SELATAN"/>
    <s v="KEN"/>
    <s v="REG"/>
    <s v="AO"/>
    <x v="0"/>
    <m/>
    <s v="QC MIA - INVALID QUALITY CONTROL MIA"/>
    <s v="RBS-Regional 3"/>
    <d v="2026-09-01T23:10:21"/>
    <d v="2026-09-09T17:40:52"/>
    <n v="69381894"/>
    <m/>
    <n v="146130138736"/>
    <s v="Warung Sembako Nur"/>
    <s v="ODP-KEN-FGM/029"/>
    <m/>
    <m/>
    <m/>
    <m/>
    <n v="110.433431469799"/>
    <n v="-7.7632600050565603"/>
    <s v="AMRBS/406656/AFIFAH NUR NOVAYANTI PUTRI/R3/YOGYAKARTA/PSB HSI BISNIS 1S 50 MBPS PROMO HUT TELKOM 1:1/Sukarsih/08179341500/blessed.idshop@gmail.com"/>
    <s v="Amex"/>
    <m/>
    <m/>
    <m/>
    <m/>
    <m/>
    <m/>
    <m/>
    <m/>
    <m/>
    <m/>
    <m/>
    <d v="2026-01-09T23:25:08"/>
    <m/>
    <m/>
    <s v="QC1"/>
    <s v="KENTUNGAN"/>
    <s v="NO ADDON"/>
    <m/>
    <s v="QC MIA - INVALID QUALITY CONTROL MIA - Foto Lokasi Instalasi Tidak Valid - upload lokasi tampak depan menyeluruh dan dokumen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60"/>
    <n v="1002578662"/>
    <n v="3"/>
    <x v="1"/>
    <n v="5"/>
    <s v="PASURUAN"/>
    <s v="LUMAJANG"/>
    <s v="LMJ"/>
    <s v="REG"/>
    <s v="AO"/>
    <x v="0"/>
    <s v="1P INET"/>
    <s v="MIA - INVALID SURVEY"/>
    <s v="RBS-Regional 3"/>
    <d v="2026-09-09T12:53:56"/>
    <d v="2026-09-09T18:41:09"/>
    <n v="69386856"/>
    <m/>
    <n v="152504261603"/>
    <s v="PT KUANTAR GROUP INDONESIA"/>
    <s v="ODP-LMJ-F02/07 FCL/F02/01.07"/>
    <s v="WO063909715"/>
    <m/>
    <m/>
    <m/>
    <n v="113.2412351"/>
    <n v="-8.1620050000000006"/>
    <s v="|MN02627|MYIA-092778431566/POI/NURUL YAQIN/082330220470/khafid.ikhtiar@gmail.com"/>
    <s v="MYIB_ASSISTANT"/>
    <m/>
    <m/>
    <m/>
    <m/>
    <m/>
    <m/>
    <m/>
    <m/>
    <s v="Management Janji"/>
    <s v="2026-09-10 11:00:00 | Jam Pemasangan : pagi siang  Tanggal Pemasangan : 10 September 2026 Note : Mohon Hub Pelanggan dulu sebelum ke lokasi, terima kasih."/>
    <s v="FCC"/>
    <d v="2026-09-09T12:54:54"/>
    <d v="2026-09-10T11:00:00"/>
    <m/>
    <s v="SURVEY_NEW_MANJA"/>
    <s v="LUMAJANG"/>
    <s v="NO ADDON"/>
    <m/>
    <s v="MIE - INVALID SURVEY - Pelanggan RNA"/>
    <s v="HSI Bisnis Promo HUT RI PSB 70% - 75 Mbps"/>
    <s v="INDIBIZ"/>
    <m/>
    <m/>
    <d v="2026-09-10T11:00:00"/>
    <s v="2026-09-10 11:00:00 | Jam Pemasangan : pagi siang  Tanggal Pemasangan : 10 September 2026 Note : Mohon Hub Pelanggan dulu sebelum ke lokasi, terima kasih."/>
    <m/>
    <m/>
    <m/>
    <e v="#NUM!"/>
    <e v="#NUM!"/>
    <x v="0"/>
  </r>
  <r>
    <n v="161"/>
    <n v="1002578218"/>
    <n v="3"/>
    <x v="6"/>
    <n v="5"/>
    <s v="MADURA"/>
    <s v="BANGKALAN"/>
    <s v="OMB"/>
    <s v="REG"/>
    <s v="AO"/>
    <x v="0"/>
    <s v="1P INET"/>
    <s v="MIA - INVALID SURVEY"/>
    <s v="RBS-Regional 3"/>
    <d v="2026-09-09T10:08:56"/>
    <d v="2026-09-09T21:26:22"/>
    <n v="69386641"/>
    <m/>
    <n v="152438209048"/>
    <s v="TOKO RIZQUNA"/>
    <s v="ODP-OMB-FC/12 FC/D04/12.01"/>
    <s v="WO063891295"/>
    <m/>
    <m/>
    <m/>
    <n v="113.386967293918"/>
    <n v="-6.9795044555974401"/>
    <s v="MD|MYDB-20260907268242|DN00001/MN02006|TOKO RIZQUNA|087868622923"/>
    <s v="MYDIGIBIZPARTNER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10:01"/>
    <d v="2026-09-10T08:00:00"/>
    <m/>
    <s v="SURVEY_NEW_MANJA"/>
    <s v="X"/>
    <s v="NO ADDON"/>
    <m/>
    <s v="MIE - INVALID SURVEY - Kendala Jalur/Rute Tarikan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m/>
    <m/>
    <m/>
    <e v="#NUM!"/>
    <e v="#NUM!"/>
    <x v="0"/>
  </r>
  <r>
    <n v="162"/>
    <n v="1002579119"/>
    <n v="3"/>
    <x v="6"/>
    <n v="5"/>
    <s v="MADURA"/>
    <s v="PAMEKASAN"/>
    <s v="PME"/>
    <s v="REG"/>
    <s v="AO"/>
    <x v="0"/>
    <s v="1P INET"/>
    <s v="MIA - INVALID SURVEY"/>
    <s v="RBS-Regional 3"/>
    <d v="2026-09-09T14:56:57"/>
    <d v="2026-09-09T21:27:03"/>
    <n v="69387056"/>
    <m/>
    <n v="152426928724"/>
    <s v="PR.CLASSY"/>
    <s v="ODP-PME-FBM/05 FBM/D01/05.01"/>
    <s v="WO063923709"/>
    <m/>
    <m/>
    <m/>
    <n v="113.49669849999999"/>
    <n v="-7.1372175999999996"/>
    <s v="MD|MYDB-20260908268315|DN00001/MN00558|PR.CLASSY|087871898971"/>
    <s v="MYDIGIBIZPARTNER"/>
    <m/>
    <m/>
    <m/>
    <m/>
    <m/>
    <m/>
    <m/>
    <m/>
    <s v="Management Janji"/>
    <s v="2026-09-10 11:00:00 | Nama PIC:  bp ega No HP: 087871898971 Alt: Tanggal: 10/9/2026 Jam Pasang: Siang Note: Hubungi sebelum ke lokasi, terimakasih.  "/>
    <s v="FCC"/>
    <d v="2026-09-09T15:09:55"/>
    <d v="2026-09-10T11:00:00"/>
    <m/>
    <s v="SURVEY_NEW_MANJA"/>
    <s v="PAMEKASAN"/>
    <s v="NO ADDON"/>
    <m/>
    <s v="MIE - INVALID SURVEY - Kendala Jalur/Rute Tarikan"/>
    <s v="HSI Bisnis Khusus Winback PSB 70% - 150 Mbps"/>
    <s v="INDIBIZ"/>
    <m/>
    <m/>
    <d v="2026-09-10T11:00:00"/>
    <s v="2026-09-10 11:00:00 | Nama PIC:  bp ega No HP: 087871898971 Alt: Tanggal: 10/9/2026 Jam Pasang: Siang Note: Hubungi sebelum ke lokasi, terimakasih.  "/>
    <m/>
    <m/>
    <m/>
    <e v="#NUM!"/>
    <e v="#NUM!"/>
    <x v="0"/>
  </r>
  <r>
    <n v="163"/>
    <n v="1002577862"/>
    <n v="3"/>
    <x v="6"/>
    <n v="5"/>
    <s v="SBY UTARA"/>
    <s v="TANDES"/>
    <s v="KNN"/>
    <s v="REG"/>
    <s v="AO"/>
    <x v="0"/>
    <s v="1P INET"/>
    <s v="MIA - INVALID SURVEY"/>
    <s v="RBS-Regional 3"/>
    <d v="2026-09-09T07:50:57"/>
    <d v="2026-09-09T11:53:58"/>
    <n v="69386490"/>
    <m/>
    <n v="152412249200"/>
    <s v="Kim baby shop"/>
    <s v="ODP-TDS-FDZ/36 FDZ/D06/36.01"/>
    <s v="WO063880014"/>
    <m/>
    <m/>
    <m/>
    <n v="112.642276"/>
    <n v="-7.2783680000000004"/>
    <s v="|MN02580|MYIA-053635168821/POI/liongnarto Nurdi pangestu/08175081755/lnurdi@gmail.com"/>
    <s v="MYIB_ASSISTANT"/>
    <m/>
    <m/>
    <m/>
    <m/>
    <m/>
    <m/>
    <m/>
    <m/>
    <s v="Management Janji"/>
    <s v="2026-09-13 08:00:00 | Tanggal pemasangan : 09/09/2026 Jam pemasangan : 08.00 - 12.00 Info Tambahan : Hubungi pelanggan dulu sebelum ke Lokai terima kasih."/>
    <s v="FCC"/>
    <d v="2026-09-09T07:54:53"/>
    <d v="2026-09-13T08:00:00"/>
    <m/>
    <s v="SURVEY_NEW_MANJA"/>
    <s v="KANDANGAN"/>
    <s v="NO ADDON"/>
    <m/>
    <s v="MIE - INVALID SURVEY - Kendala Perizinan/IKR-IKG"/>
    <s v="HSI Bisnis Promo HUT RI PSB 70% - 75 Mbps"/>
    <s v="INDIBIZ"/>
    <m/>
    <m/>
    <d v="2026-09-13T08:00:00"/>
    <s v="2026-09-13 08:00:00 | Tanggal pemasangan : 09/09/2026 Jam pemasangan : 08.00 - 12.00 Info Tambahan : Hubungi pelanggan dulu sebelum ke Lokai terima kasih."/>
    <m/>
    <m/>
    <m/>
    <e v="#NUM!"/>
    <e v="#NUM!"/>
    <x v="0"/>
  </r>
  <r>
    <n v="164"/>
    <n v="1002576957"/>
    <n v="3"/>
    <x v="6"/>
    <n v="5"/>
    <s v="SBY UTARA"/>
    <s v="KENJERAN"/>
    <s v="KJR"/>
    <s v="REG"/>
    <s v="AO"/>
    <x v="0"/>
    <s v="1P INET"/>
    <s v="MIA - INVALID SURVEY"/>
    <s v="RBS-Regional 3"/>
    <d v="2026-09-08T13:29:56"/>
    <d v="2026-09-08T21:36:15"/>
    <n v="69386085"/>
    <m/>
    <n v="152407282324"/>
    <s v="Ryse Performance Lab"/>
    <s v="ODP-MYR-FEY/21"/>
    <s v="WO063836389"/>
    <m/>
    <m/>
    <m/>
    <n v="112.7982543"/>
    <n v="-7.2505226999999897"/>
    <s v="|MN01401|MYIA-083548791628/POI/EKA NOVI PUSPITASARI/089616728331/ryse.experience26@gmail.com"/>
    <s v="MYIB_ASSISTANT"/>
    <m/>
    <m/>
    <m/>
    <m/>
    <m/>
    <m/>
    <m/>
    <m/>
    <s v="Management Janji"/>
    <s v="2026-09-09 11:00:00 | Nama PIC : ibu novi No HP : 089616728331 Alt :  M Janji : (RABU/9/SEPTEMBER/2026) jam Pasang : 09:00 Note : hubungi pelanggan jika ingin kelokasi"/>
    <s v="FCC"/>
    <d v="2026-08-09T13:39:52"/>
    <d v="2026-09-09T11:00:00"/>
    <m/>
    <s v="SURVEY_NEW_MANJA"/>
    <s v="KENJERAN"/>
    <s v="NO ADDON"/>
    <m/>
    <s v="MIE - INVALID SURVEY - Kendala Jalur/Rute Tarikan"/>
    <s v="HSI Bisnis Promo HUT RI PSB 70% - 100 Mbps"/>
    <s v="INDIBIZ"/>
    <m/>
    <m/>
    <d v="2026-09-09T11:00:00"/>
    <s v="2026-09-09 11:00:00 | Nama PIC : ibu novi No HP : 089616728331 Alt :  M Janji : (RABU/9/SEPTEMBER/2026) jam Pasang : 09:00 Note : hubungi pelanggan jika ingin kelokasi"/>
    <m/>
    <m/>
    <m/>
    <e v="#NUM!"/>
    <e v="#NUM!"/>
    <x v="0"/>
  </r>
  <r>
    <n v="165"/>
    <n v="1002576138"/>
    <n v="3"/>
    <x v="6"/>
    <n v="5"/>
    <s v="SBY UTARA"/>
    <s v="GRESIK"/>
    <s v="KDE"/>
    <s v="REG"/>
    <s v="AO"/>
    <x v="0"/>
    <m/>
    <s v="MIA - INVALID SURVEY"/>
    <s v="RBS-Regional 3"/>
    <d v="2026-09-08T08:48:09"/>
    <d v="2026-09-09T10:43:15"/>
    <n v="69385714"/>
    <m/>
    <n v="152442202399"/>
    <s v="CV. Berkat Alam Indonesia"/>
    <s v="ODP-KDE-FAD/72"/>
    <s v="WO063820526"/>
    <m/>
    <m/>
    <m/>
    <n v="112.5637943"/>
    <n v="-7.2846428999999997"/>
    <s v="|MC70134|/LIDIAWATI-CV. Berkat Alam Indonesia/Lidia 081220259076 - Lik Djiang 082233607258/berkatalam.kasir@gmail.com/HSI Bisnis (1:1) 50 Mbps (Rp 439.000) PSB Rp 150.000/PH78+RFQ Domas, Gresik Regency, East Java"/>
    <s v="Sales Force DBS"/>
    <m/>
    <m/>
    <m/>
    <m/>
    <m/>
    <m/>
    <m/>
    <m/>
    <s v="Management Janji"/>
    <s v="2026-09-10 11:00:00|Jam Pemasangan : 08:00 - 12.00 Tanggal Pemasangan : RABU 08 SEPTEMBER 2026 Info Tambahan : Hubungi pelanggan sebelum datang ke lokasi|40000798|MYDITA"/>
    <s v="FCC"/>
    <d v="2026-08-09T08:54:56"/>
    <d v="2026-09-10T11:00:00"/>
    <m/>
    <s v="SURVEY_NEW_MANJA"/>
    <s v="NON-HERO GRESIK"/>
    <s v="NO ADDON"/>
    <m/>
    <s v="MIE - INVALID SURVEY - Tidak Ada ODP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0T11:00:00"/>
    <s v="2026-09-10 11:00:00|Jam Pemasangan : 08:00 - 12.00 Tanggal Pemasangan : RABU 08 SEPTEMBER 2026 Info Tambahan : Hubungi pelanggan sebelum datang ke lokasi|40000798|MYDITA"/>
    <m/>
    <m/>
    <m/>
    <e v="#NUM!"/>
    <e v="#NUM!"/>
    <x v="0"/>
  </r>
  <r>
    <n v="166"/>
    <n v="1002576206"/>
    <n v="3"/>
    <x v="0"/>
    <n v="4"/>
    <s v="SOLO"/>
    <s v="INNER - SOLO JATENG TIMUR"/>
    <s v="KRT"/>
    <s v="REG"/>
    <s v="AO"/>
    <x v="0"/>
    <m/>
    <s v="MIA - INVALID SURVEY"/>
    <s v="RBS-Regional 3"/>
    <d v="2026-09-08T09:08:55"/>
    <d v="2026-09-09T08:38:43"/>
    <n v="69385765"/>
    <m/>
    <n v="142505404340"/>
    <s v="Crocs Solo Paragon"/>
    <s v="ODP-KRT-FED/010"/>
    <s v="WO063861477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09 15:00:00|telp :08990794495 Waktu pemasangan : 9 September 2026 Info Tabaha : Hubungi pelanggan dulu sebelum ke lokasi|40000802|MYDITA"/>
    <s v="FCC"/>
    <d v="2026-08-09T09:10:40"/>
    <d v="2026-09-09T15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elp :08990794495 Waktu pemasangan : 9 September 2026 Info Tabaha : Hubungi pelanggan dulu sebelum ke lokasi|40000802|MYDITA"/>
    <m/>
    <m/>
    <m/>
    <e v="#NUM!"/>
    <e v="#NUM!"/>
    <x v="0"/>
  </r>
  <r>
    <n v="167"/>
    <n v="1002577362"/>
    <n v="3"/>
    <x v="6"/>
    <n v="5"/>
    <s v="SBY UTARA"/>
    <s v="GRESIK"/>
    <s v="CRM"/>
    <s v="REG"/>
    <s v="AO"/>
    <x v="0"/>
    <s v="1P INET"/>
    <s v="MIA - INVALID SURVEY"/>
    <s v="RBS-Regional 3"/>
    <d v="2026-09-08T15:20:56"/>
    <d v="2026-09-09T15:43:15"/>
    <n v="69386287"/>
    <m/>
    <n v="152446246376"/>
    <s v="Pramudya Kitchen"/>
    <s v="ODP-CRM-FAD/02 FAD/D01/02.01"/>
    <s v="WO063850324"/>
    <m/>
    <m/>
    <m/>
    <n v="112.6130725"/>
    <n v="-7.2555623999999996"/>
    <s v="MD|MYDB-20260908268298|DN00001/MN01273|Pramudya Kitchen|081231183009"/>
    <s v="MYDIGIBIZPARTNER"/>
    <m/>
    <m/>
    <m/>
    <m/>
    <m/>
    <m/>
    <m/>
    <m/>
    <s v="Management Janji"/>
    <s v="2026-09-11 08:00:00 | Nama Pic : bu nurhayati No Hp Pic : 0081231183009 No alt : - Jam Pemasangan : pagi  Tanggal Pemasangan : 9 September 2026"/>
    <s v="FCC"/>
    <d v="2026-08-09T15:25:28"/>
    <d v="2026-09-11T08:00:00"/>
    <m/>
    <s v="SURVEY_NEW_MANJA"/>
    <s v="NON-HERO GRESIK"/>
    <s v="NO ADDON"/>
    <m/>
    <s v="MIE - INVALID SURVEY - Kendala Jalur/Rute Tarikan"/>
    <s v="HSI Bisnis Promo HUT RI PSB 70% - 100 Mbps"/>
    <s v="INDIBIZ"/>
    <m/>
    <m/>
    <d v="2026-09-11T08:00:00"/>
    <s v="2026-09-11 08:00:00 | Nama Pic : bu nurhayati No Hp Pic : 0081231183009 No alt : - Jam Pemasangan : pagi  Tanggal Pemasangan : 9 September 2026"/>
    <m/>
    <m/>
    <m/>
    <e v="#NUM!"/>
    <e v="#NUM!"/>
    <x v="0"/>
  </r>
  <r>
    <n v="168"/>
    <n v="1002576866"/>
    <n v="3"/>
    <x v="1"/>
    <n v="5"/>
    <s v="PASURUAN"/>
    <s v="LUMAJANG"/>
    <s v="LMJ"/>
    <s v="REG"/>
    <s v="AO"/>
    <x v="0"/>
    <s v="1P INET"/>
    <s v="MIA - INVALID SURVEY"/>
    <s v="RBS-Regional 3"/>
    <d v="2026-09-08T12:53:56"/>
    <d v="2026-09-08T19:51:17"/>
    <n v="69386032"/>
    <m/>
    <n v="152504261596"/>
    <s v="NICESO 334 LUMAJANG"/>
    <s v="ODP-LMJ-FC/80 FC/D08/80.01"/>
    <s v="WO063832075"/>
    <m/>
    <m/>
    <m/>
    <n v="113.22285186027599"/>
    <n v="-8.1371796046777298"/>
    <s v="|MN00613|MYIA-019536898991/POI/Jemi Kisroh /082310510505/jemilestari85@gmail.com"/>
    <s v="MYIB_ASSISTANT"/>
    <m/>
    <m/>
    <m/>
    <m/>
    <m/>
    <m/>
    <m/>
    <m/>
    <s v="Management Janji"/>
    <s v="2026-09-09 11:00:00 | Tanggal : 9 September 2026 Jam : siang Hubungi pelanggan sebelum ke lokasi  "/>
    <s v="FCC"/>
    <d v="2026-08-09T12:54:48"/>
    <d v="2026-09-09T11:00:00"/>
    <m/>
    <s v="SURVEY_NEW_MANJA"/>
    <s v="LUMAJANG"/>
    <s v="NO ADDON"/>
    <m/>
    <s v="MIE - INVALID SURVEY - Pelanggan RNA"/>
    <s v="HSI Bisnis Basic Promo HUT RI PSB 70% - 50 Mbps"/>
    <s v="INDIBIZ"/>
    <m/>
    <m/>
    <d v="2026-09-09T11:00:00"/>
    <s v="2026-09-09 11:00:00 | Tanggal : 9 September 2026 Jam : siang Hubungi pelanggan sebelum ke lokasi  "/>
    <m/>
    <m/>
    <m/>
    <e v="#NUM!"/>
    <e v="#NUM!"/>
    <x v="0"/>
  </r>
  <r>
    <n v="169"/>
    <n v="1002576303"/>
    <n v="3"/>
    <x v="1"/>
    <n v="5"/>
    <s v="PASURUAN"/>
    <s v="PROBOLINGGO"/>
    <s v="SKP"/>
    <s v="REG"/>
    <s v="AO"/>
    <x v="0"/>
    <m/>
    <s v="MIA - INVALID SURVEY"/>
    <s v="RBS-Regional 3"/>
    <d v="2026-09-08T09:35:23"/>
    <d v="2026-09-08T16:09:14"/>
    <n v="69385807"/>
    <m/>
    <n v="152528204054"/>
    <s v="SHOWROOM BROMO"/>
    <s v="ODP-SKP-FJ/01"/>
    <s v="WO063832565"/>
    <m/>
    <m/>
    <m/>
    <n v="113.02749470000001"/>
    <n v="-7.9186547999999997"/>
    <s v="|MN00836|/SHOWROOM BROMO/WINBACK 2.0 HSI B2B (1:1) 50MBPS 355RB PSB DISC 70%//anggiagrisyandi@gmail.com/WINDARTO/82333204361"/>
    <s v="Sales Force DBS"/>
    <m/>
    <m/>
    <m/>
    <m/>
    <m/>
    <m/>
    <m/>
    <m/>
    <s v="Management Janji"/>
    <s v="2026-09-09 11:00:00|Nama PIC : Bp Riski No HP : 082333204361 No Alt : - M Janji : 09 Sept 2026 Jam Pasang : Pagi / Siang Note : hubungi pelanggan jika ingin kelokasi|40951378|MYDITA"/>
    <s v="FCC"/>
    <d v="2026-08-09T09:39:49"/>
    <d v="2026-09-09T11:00:00"/>
    <m/>
    <s v="SURVEY_NEW_MANJA"/>
    <s v="X"/>
    <s v="NO ADDON"/>
    <m/>
    <s v="MIE - INVALID SURVEY - ODP Full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Nama PIC : Bp Riski No HP : 082333204361 No Alt : - M Janji : 09 Sept 2026 Jam Pasang : Pagi / Siang Note : hubungi pelanggan jika ingin kelokasi|40951378|MYDITA"/>
    <m/>
    <m/>
    <m/>
    <e v="#NUM!"/>
    <e v="#NUM!"/>
    <x v="0"/>
  </r>
  <r>
    <n v="170"/>
    <n v="1002576314"/>
    <n v="3"/>
    <x v="6"/>
    <n v="5"/>
    <s v="SBY SELATAN"/>
    <s v="MANYAR"/>
    <s v="MYR"/>
    <s v="REG"/>
    <s v="AO"/>
    <x v="0"/>
    <s v="1P INET"/>
    <s v="MIA - INVALID SURVEY"/>
    <s v="RBS-Regional 3"/>
    <d v="2026-09-08T09:38:56"/>
    <d v="2026-09-08T21:52:59"/>
    <n v="69385811"/>
    <m/>
    <n v="152303245897"/>
    <s v="SSB Mulyosari sby"/>
    <s v="ODP-MYR-FPL/11 FPL/D02/11.01"/>
    <s v="WO063812536"/>
    <m/>
    <m/>
    <m/>
    <n v="112.7952669"/>
    <n v="-7.2598053"/>
    <s v="MD|MYDB-20260907268225|DN00001/MN00442|SSB Mulyosari sby|081226336990"/>
    <s v="MYDIGIBIZPARTNER"/>
    <m/>
    <m/>
    <m/>
    <m/>
    <m/>
    <m/>
    <m/>
    <m/>
    <s v="Management Janji"/>
    <s v="2026-09-13 11:00:00 | Jam Pemasangan : 08:00 - 12.00 Tanggal Pemasangan : KAMIS 09 SEPTEMBER 2026 Info Tambahan : Hubungi pelanggan sebelum datang ke lokasi"/>
    <s v="FCC"/>
    <d v="2026-08-09T09:39:49"/>
    <d v="2026-09-13T11:00:00"/>
    <m/>
    <s v="SURVEY_NEW_MANJA"/>
    <s v="MANYAR"/>
    <s v="NO ADDON"/>
    <m/>
    <s v="MIE - INVALID SURVEY - Kendala Jalur/Rute Tarikan"/>
    <s v="HSI Bisnis Basic Promo HUT RI PSB 70% - 50 Mbps"/>
    <s v="INDIBIZ"/>
    <m/>
    <m/>
    <d v="2026-09-13T11:00:00"/>
    <s v="2026-09-13 11:00:00 | Jam Pemasangan : 08:00 - 12.00 Tanggal Pemasangan : KAMIS 09 SEPTEMBER 2026 Info Tambahan : Hubungi pelanggan sebelum datang ke lokasi"/>
    <m/>
    <m/>
    <m/>
    <e v="#NUM!"/>
    <e v="#NUM!"/>
    <x v="0"/>
  </r>
  <r>
    <n v="171"/>
    <n v="1002576682"/>
    <n v="3"/>
    <x v="6"/>
    <n v="5"/>
    <s v="MADURA"/>
    <s v="PAMEKASAN"/>
    <s v="SPK"/>
    <s v="REG"/>
    <s v="AO"/>
    <x v="0"/>
    <s v="1P INET"/>
    <s v="MIA - INVALID SURVEY"/>
    <s v="RBS-Regional 3"/>
    <d v="2026-09-08T11:23:57"/>
    <d v="2026-09-08T21:33:41"/>
    <n v="69385953"/>
    <m/>
    <n v="152455900437"/>
    <s v="BUMDes Pagerungan Jaya"/>
    <s v="ODP-SPK-FA/23 FA/D02/23.01"/>
    <s v="WO063823508"/>
    <m/>
    <m/>
    <m/>
    <n v="115.708756741466"/>
    <n v="-7.0008612327855202"/>
    <s v="MD|MYIB-069251594419|SYSTEM|BUMDES PAGERUNGAN JAYA|082132143271"/>
    <s v="LPC_EBIS"/>
    <m/>
    <m/>
    <m/>
    <m/>
    <m/>
    <m/>
    <m/>
    <m/>
    <s v="Management Janji"/>
    <s v="2026-09-09 08:00:00 | Nama : bapa husin No HP : 082132143271 No Alternatif : M Janji : 09/09/2026 Jam Pasang : Pagi NoteÃ‚Â :  Hubungi terlebih dahulu sebelum ke lokasi "/>
    <s v="FCC"/>
    <d v="2026-08-09T11:25:22"/>
    <d v="2026-09-09T08:00:00"/>
    <m/>
    <s v="SURVEY_NEW_MANJA"/>
    <s v="X"/>
    <s v="NO ADDON"/>
    <m/>
    <s v="MIE - INVALID SURVEY - Kendala Jalur/Rute Tarikan"/>
    <s v="HSI Bisnis Promo HUT RI PSB 70% - 300 Mbps"/>
    <s v="INDIBIZ"/>
    <m/>
    <m/>
    <d v="2026-09-09T08:00:00"/>
    <s v="2026-09-09 08:00:00 | Nama : bapa husin No HP : 082132143271 No Alternatif : M Janji : 09/09/2026 Jam Pasang : Pagi NoteÃ‚Â :  Hubungi terlebih dahulu sebelum ke lokasi "/>
    <m/>
    <m/>
    <m/>
    <e v="#NUM!"/>
    <e v="#NUM!"/>
    <x v="0"/>
  </r>
  <r>
    <n v="172"/>
    <n v="1002575467"/>
    <n v="3"/>
    <x v="6"/>
    <n v="5"/>
    <s v="SBY UTARA"/>
    <s v="TANDES"/>
    <s v="KLN"/>
    <s v="REG"/>
    <s v="AO"/>
    <x v="0"/>
    <s v="1P INET"/>
    <s v="MIA - INVALID SURVEY"/>
    <s v="RBS-Regional 3"/>
    <d v="2026-09-07T15:20:56"/>
    <d v="2026-09-08T09:38:48"/>
    <n v="69385434"/>
    <m/>
    <n v="152418251961"/>
    <s v="PT.JELAJAH SMART TEKNOLOGI CC SPX Osowilangon"/>
    <s v="ODP-TDS-FBV/02 FBV/D01/02.01"/>
    <s v="WO063768803"/>
    <m/>
    <m/>
    <m/>
    <n v="112.660102870033"/>
    <n v="-7.22289995486069"/>
    <s v="|MB00450|MYIA-014258752029/POI/Muhammad Fadhlan/085157955964/admin@artha.net.id"/>
    <s v="MYIB_ASSISTANT"/>
    <m/>
    <m/>
    <m/>
    <m/>
    <m/>
    <m/>
    <m/>
    <m/>
    <s v="Management Janji"/>
    <s v="2026-09-09 11:00:00 | M Janji : (08/09/2026) jam Pasang : 09:00 Note : hubungi pelanggan jika ingin kelokasi"/>
    <s v="FCC"/>
    <d v="2026-07-09T15:25:34"/>
    <d v="2026-09-09T11:00:00"/>
    <m/>
    <s v="SURVEY_NEW_MANJA"/>
    <s v="KEBALEN"/>
    <s v="NO ADDON"/>
    <m/>
    <s v="MIE - INVALID SURVEY - Kendala Perizinan/IKR-IKG"/>
    <s v="HSI Bisnis PSB 70% - 200 Mbps"/>
    <s v="INDIBIZ"/>
    <m/>
    <m/>
    <d v="2026-09-09T11:00:00"/>
    <s v="2026-09-09 11:00:00 | M Janji : (08/09/2026) jam Pasang : 09:00 Note : hubungi pelanggan jika ingin kelokasi"/>
    <m/>
    <m/>
    <m/>
    <e v="#NUM!"/>
    <e v="#NUM!"/>
    <x v="0"/>
  </r>
  <r>
    <n v="173"/>
    <n v="1002573666"/>
    <n v="3"/>
    <x v="6"/>
    <n v="5"/>
    <s v="MADURA"/>
    <s v="BANGKALAN"/>
    <s v="KPP"/>
    <s v="REG"/>
    <s v="AO"/>
    <x v="0"/>
    <s v="1P INET"/>
    <s v="MIA - INVALID SURVEY"/>
    <s v="RBS-Regional 3"/>
    <d v="2026-09-06T15:35:57"/>
    <d v="2026-09-07T09:58:14"/>
    <n v="69384822"/>
    <m/>
    <n v="152437905758"/>
    <s v="TOKO AGEN TAMAM"/>
    <s v="ODP-KPP-FG/38 FG/D04/38.01"/>
    <s v="WO063692207"/>
    <m/>
    <m/>
    <m/>
    <n v="113.39048467576499"/>
    <n v="-6.9154976073020702"/>
    <s v="MD|MYDB-20260906268130|DB10005/MB10113|TOKO AGEN TAMAM|087897284033"/>
    <s v="MYDIGIBIZPARTNER"/>
    <m/>
    <m/>
    <m/>
    <m/>
    <m/>
    <m/>
    <m/>
    <m/>
    <s v="Management Janji"/>
    <s v="2026-09-07 15:00:00 | Tanggal pemasangan : 06 SEPTEMBER JULI 2026 Jam pemasangan : pagi/siang Info Tambahan : Hubungi pelanggan dulu sebelum ke lokasi terima kasih"/>
    <s v="FCC"/>
    <d v="2026-06-09T15:39:52"/>
    <d v="2026-09-07T15:00:00"/>
    <m/>
    <s v="SURVEY_NEW_MANJA"/>
    <s v="X"/>
    <s v="NO ADDON"/>
    <m/>
    <s v="MIE - INVALID SURVEY - Kendala Jalur/Rute Tarikan"/>
    <s v="HSI Bisnis Khusus Winback PSB 70% - 100 Mbps"/>
    <s v="INDIBIZ"/>
    <m/>
    <m/>
    <d v="2026-09-07T15:00:00"/>
    <s v="2026-09-07 15:00:00 | Tanggal pemasangan : 06 SEPTEMBER JULI 2026 Jam pemasangan : pagi/siang Info Tambahan : Hubungi pelanggan dulu sebelum ke lokasi terima kasih"/>
    <m/>
    <m/>
    <m/>
    <e v="#NUM!"/>
    <e v="#NUM!"/>
    <x v="0"/>
  </r>
  <r>
    <n v="174"/>
    <n v="1002572873"/>
    <n v="3"/>
    <x v="6"/>
    <n v="5"/>
    <s v="SBY UTARA"/>
    <s v="KENJERAN"/>
    <s v="KPS"/>
    <s v="REG"/>
    <s v="AO"/>
    <x v="0"/>
    <s v="1P INET"/>
    <s v="MIA - INVALID SURVEY"/>
    <s v="RBS-Regional 3"/>
    <d v="2026-09-05T10:23:56"/>
    <d v="2026-09-05T21:01:10"/>
    <n v="69384373"/>
    <m/>
    <n v="152404214338"/>
    <s v="WARKOP FITRIYA"/>
    <s v="ODP-KBL-FW/91 FW/D09/91.01"/>
    <s v="WO063602757"/>
    <m/>
    <m/>
    <m/>
    <n v="112.7770331"/>
    <n v="-7.2182493000000001"/>
    <s v="MD|MYDB-20260904267977|DN00001/MN00086|WARKOP FITRIYA|085385538849"/>
    <s v="MYDIGIBIZPARTNER"/>
    <m/>
    <m/>
    <m/>
    <m/>
    <m/>
    <m/>
    <m/>
    <m/>
    <s v="Management Janji"/>
    <s v="2026-09-06 10:00:00 | M Janji : 06/09/2026 Jam Pasang : 08.00  - 13:00  NoteÃ‚Â :  hubungi terlebih dahulu sebelum ke lokasi, terima kasih."/>
    <s v="FCC"/>
    <d v="2026-05-09T10:25:41"/>
    <d v="2026-09-06T10:00:00"/>
    <m/>
    <s v="SURVEY_NEW_MANJA"/>
    <s v="KAPASAN"/>
    <s v="OCA"/>
    <m/>
    <s v="MIE - INVALID SURVEY - Kendala Jalur/Rute Tarikan"/>
    <s v="HSI Bisnis Bundling OCA Breach Checker Promo H2 2026 PSB 70% - 100 Mbps"/>
    <s v="INDIBIZ"/>
    <m/>
    <m/>
    <d v="2026-09-06T10:00:00"/>
    <s v="2026-09-06 10:00:00 | M Janji : 06/09/2026 Jam Pasang : 08.00  - 13:00  NoteÃ‚Â :  hubungi terlebih dahulu sebelum ke lokasi, terima kasih."/>
    <m/>
    <m/>
    <m/>
    <e v="#NUM!"/>
    <e v="#NUM!"/>
    <x v="0"/>
  </r>
  <r>
    <n v="175"/>
    <n v="1002571167"/>
    <n v="3"/>
    <x v="6"/>
    <n v="5"/>
    <s v="MADURA"/>
    <s v="PAMEKASAN"/>
    <s v="SMP"/>
    <s v="REG"/>
    <s v="AO"/>
    <x v="0"/>
    <s v="1P INET"/>
    <s v="MIA - INVALID SURVEY"/>
    <s v="RBS-Regional 3"/>
    <d v="2026-09-04T10:30:57"/>
    <d v="2026-09-04T20:52:40"/>
    <n v="69383705"/>
    <m/>
    <n v="152431232550"/>
    <s v="RAJA PULSAKU"/>
    <s v="ODP-SMP-FDB/05 FDB/D01/05.01"/>
    <s v="WO063520627"/>
    <m/>
    <m/>
    <m/>
    <n v="113.925232202408"/>
    <n v="-7.1747602704040299"/>
    <s v="|MYIB-CUST|MYTN-010841092633/POI/Rudi Hartono/0817813879/gitarbolong5@gmail.com"/>
    <s v="MYINDIBIZ"/>
    <m/>
    <m/>
    <m/>
    <m/>
    <m/>
    <m/>
    <m/>
    <m/>
    <s v="Management Janji"/>
    <s v="2026-09-05 08:00:00 | Nama : bapa rudi No HP : 0817813879 No Alternatif : M Janji : 05/09/2026 Jam Pasang : Pagi NoteÃ‚Â :  Hubungi terlebih dahulu sebelum ke lokasi "/>
    <s v="FCC"/>
    <d v="2026-04-09T10:40:07"/>
    <d v="2026-09-05T08:00:00"/>
    <m/>
    <s v="SURVEY_NEW_MANJA"/>
    <s v="X"/>
    <s v="NO ADDON"/>
    <m/>
    <s v="MIE - INVALID SURVEY - Kendala Jalur/Rute Tarikan"/>
    <s v="HSI Bisnis Basic Promo HUT RI PSB 70% - 150 Mbps"/>
    <s v="INDIBIZ"/>
    <m/>
    <m/>
    <d v="2026-09-05T08:00:00"/>
    <s v="2026-09-05 08:00:00 | Nama : bapa rudi No HP : 0817813879 No Alternatif : M Janji : 05/09/2026 Jam Pasang : Pagi NoteÃ‚Â :  Hubungi terlebih dahulu sebelum ke lokasi "/>
    <m/>
    <m/>
    <m/>
    <e v="#NUM!"/>
    <e v="#NUM!"/>
    <x v="0"/>
  </r>
  <r>
    <n v="176"/>
    <n v="1002571384"/>
    <n v="3"/>
    <x v="6"/>
    <n v="5"/>
    <s v="MADURA"/>
    <s v="BANGKALAN"/>
    <s v="SPG"/>
    <s v="REG"/>
    <s v="AO"/>
    <x v="0"/>
    <m/>
    <s v="MIA - INVALID SURVEY"/>
    <s v="RBS-Regional 3"/>
    <d v="2026-09-04T11:38:30"/>
    <d v="2026-09-05T09:33:01"/>
    <n v="69383762"/>
    <m/>
    <n v="152434914021"/>
    <s v="YAYASAN PESANTREN DARUS SHOLIHIN"/>
    <s v="ODP-SPG-FY/11"/>
    <s v="WO063542803"/>
    <m/>
    <m/>
    <m/>
    <n v="113.16718880000001"/>
    <n v="-7.0458930000000004"/>
    <s v="|MN00213|/YAYASAN PESANTREN DARUS SHOLIHIN/HSI Bisnis + Netmonk Promo 2026 150 Mbps (Rp 676.100) PSB 150.000/087815783314/nabawiyayasan01@gmail.com/NURUN NABAWI/-7.0466777,113.1678118,770/X539+84F, Sumber, Somber, Kec. Tambelangan, Kabupaten Sampang, Jawa"/>
    <s v="Sales Force DBS"/>
    <m/>
    <m/>
    <m/>
    <m/>
    <m/>
    <m/>
    <m/>
    <m/>
    <s v="Management Janji"/>
    <s v="2026-09-05 11:00:00|Tanggal pemasangan : 05 SEPTEMBER JULI 2026 Jam pemasangan : pagi/siang Info Tambahan : Hubungi pelanggan dulu sebelum ke lokasi terima kasih|40010577|MYDITA"/>
    <s v="FCC"/>
    <d v="2026-04-09T11:39:58"/>
    <d v="2026-09-05T11:00:00"/>
    <m/>
    <s v="SURVEY_NEW_MANJA"/>
    <s v="SAMPANG"/>
    <s v="NETMONK"/>
    <m/>
    <s v="MIE - INVALID SURVEY - Kendala Jalur/Rute Tarikan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11:00:00"/>
    <s v="2026-09-05 11:00:00|Tanggal pemasangan : 05 SEPTEMBER JULI 2026 Jam pemasangan : pagi/siang Info Tambahan : Hubungi pelanggan dulu sebelum ke lokasi terima kasih|40010577|MYDITA"/>
    <m/>
    <m/>
    <m/>
    <e v="#NUM!"/>
    <e v="#NUM!"/>
    <x v="0"/>
  </r>
  <r>
    <n v="177"/>
    <n v="1002570860"/>
    <n v="3"/>
    <x v="6"/>
    <n v="5"/>
    <s v="MADURA"/>
    <s v="BANGKALAN"/>
    <s v="OMB"/>
    <s v="REG"/>
    <s v="AO"/>
    <x v="0"/>
    <s v="2P INET + VOICE"/>
    <s v="MIA - INVALID SURVEY"/>
    <s v="RBS-Regional 3"/>
    <d v="2026-09-04T08:54:57"/>
    <d v="2026-09-04T20:53:36"/>
    <n v="69383582"/>
    <n v="3232001000"/>
    <n v="152438208884"/>
    <s v="Irfan cell"/>
    <s v="ODP-OMB-FJ/09 FJ/D01/09.01"/>
    <s v="WO063511430"/>
    <m/>
    <m/>
    <m/>
    <n v="113.33141910000001"/>
    <n v="-6.9804893999999997"/>
    <s v="MD|MYIB-017738975239|SYSTEM|IRFAN CALL|085334370333"/>
    <s v="LPC_EBIS"/>
    <m/>
    <m/>
    <m/>
    <m/>
    <m/>
    <m/>
    <m/>
    <m/>
    <s v="Management Janji"/>
    <s v="2026-09-05 08:00:00 | Nama : BP SAMSUKDIN No Hp : 085334370333 No Alt :  Tgl Pemasangan : 05 September 2026 Interval : PAGI  Note : Hubungi pelanggan terlebih dahulu"/>
    <s v="FCC"/>
    <d v="2026-04-09T09:10:08"/>
    <d v="2026-09-05T08:00:00"/>
    <m/>
    <s v="SURVEY_NEW_MANJA"/>
    <s v="X"/>
    <s v="NO ADDON"/>
    <m/>
    <s v="MIE - INVALID SURVEY - Kendala Jalur/Rute Tarikan"/>
    <s v="HSI Bisnis Basic Bundling Phone PSB Normal (Promo Digital Channel) - 200 Mbps"/>
    <s v="INDIBIZ"/>
    <m/>
    <m/>
    <d v="2026-09-05T08:00:00"/>
    <s v="2026-09-05 08:00:00 | Nama : BP SAMSUKDIN No Hp : 085334370333 No Alt :  Tgl Pemasangan : 05 September 2026 Interval : PAGI  Note : Hubungi pelanggan terlebih dahulu"/>
    <m/>
    <m/>
    <m/>
    <e v="#NUM!"/>
    <e v="#NUM!"/>
    <x v="0"/>
  </r>
  <r>
    <n v="178"/>
    <n v="1002572573"/>
    <n v="3"/>
    <x v="6"/>
    <n v="5"/>
    <s v="SBY UTARA"/>
    <s v="KENJERAN"/>
    <s v="KJR"/>
    <s v="REG"/>
    <s v="AO"/>
    <x v="0"/>
    <m/>
    <s v="MIA - INVALID SURVEY"/>
    <s v="RBS-Regional 3"/>
    <d v="2026-09-04T17:14:44"/>
    <d v="2026-09-05T21:07:16"/>
    <n v="69384185"/>
    <m/>
    <n v="152407282270"/>
    <s v="DJ VECHIA (OREO)"/>
    <s v="ODP-MYR-FET/40"/>
    <s v="WO063631829"/>
    <m/>
    <m/>
    <m/>
    <n v="112.77193509999999"/>
    <n v="-7.2501433000000004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Jam pemasangan : pagi/siang Info Tambahan : Hubungi pelanggan dulu sebelum ke lokasi, terima kasih|40951377|MYDITA"/>
    <s v="FCC"/>
    <d v="2026-04-09T17:25:21"/>
    <d v="2026-09-06T11:00:00"/>
    <m/>
    <s v="SURVEY_NEW_MANJA"/>
    <s v="KENJERAN"/>
    <s v="ANTAREZ"/>
    <m/>
    <s v="MIE - INVALID SURVEY - Kendala Jalur/Rute Tarikan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9-06T11:00:00"/>
    <s v="2026-09-06 11:00:00|Tanggal pemasangan : 6/09/2026 Jam pemasangan : pagi/siang Info Tambahan : Hubungi pelanggan dulu sebelum ke lokasi, terima kasih|40951377|MYDITA"/>
    <m/>
    <m/>
    <m/>
    <e v="#NUM!"/>
    <e v="#NUM!"/>
    <x v="0"/>
  </r>
  <r>
    <n v="179"/>
    <n v="1002569624"/>
    <n v="3"/>
    <x v="6"/>
    <n v="5"/>
    <s v="MADURA"/>
    <s v="PAMEKASAN"/>
    <s v="SMP"/>
    <s v="REG"/>
    <s v="AO"/>
    <x v="0"/>
    <s v="1P INET"/>
    <s v="MIA - INVALID SURVEY"/>
    <s v="RBS-Regional 3"/>
    <d v="2026-09-03T12:45:56"/>
    <d v="2026-09-03T20:24:39"/>
    <n v="69383103"/>
    <m/>
    <n v="152431232542"/>
    <s v="ALFA DURA"/>
    <s v="ODP-SMP-FCG/32 FCG/D02/32.01"/>
    <s v="WO063447105"/>
    <m/>
    <m/>
    <m/>
    <n v="113.8699129"/>
    <n v="-6.9961244999999996"/>
    <s v="MD|MYDB-20260902267881|SB00003/MB00385|ALFA DURA|082228926697"/>
    <s v="MYDIGIBIZPARTNER"/>
    <m/>
    <m/>
    <m/>
    <m/>
    <m/>
    <m/>
    <m/>
    <m/>
    <s v="Management Janji"/>
    <s v="2026-09-04 11:00:00 | Jam pemasangan : 12.00 Info Tambahan : Hubungi pelanggan dulu sebelum ke lokasi terimakasih  "/>
    <s v="FCC"/>
    <d v="2026-03-09T12:55:04"/>
    <d v="2026-09-04T11:00:00"/>
    <m/>
    <s v="SURVEY_NEW_MANJA"/>
    <s v="X"/>
    <s v="NO ADDON"/>
    <m/>
    <s v="MIE - INVALID SURVEY - Kendala Jalur/Rute Tarikan"/>
    <s v="HSI Bisnis PSB 70% - 100 Mbps"/>
    <s v="INDIBIZ"/>
    <m/>
    <m/>
    <d v="2026-09-04T11:00:00"/>
    <s v="2026-09-04 11:00:00 | Jam pemasangan : 12.00 Info Tambahan : Hubungi pelanggan dulu sebelum ke lokasi terimakasih  "/>
    <m/>
    <m/>
    <m/>
    <e v="#NUM!"/>
    <e v="#NUM!"/>
    <x v="0"/>
  </r>
  <r>
    <n v="180"/>
    <n v="1002569340"/>
    <n v="3"/>
    <x v="1"/>
    <n v="5"/>
    <s v="SIDOARJO"/>
    <s v="INNER - JATIM TIMUR"/>
    <s v="TUN"/>
    <s v="REG"/>
    <s v="AO"/>
    <x v="0"/>
    <s v="1P INET"/>
    <s v="MIA - INVALID SURVEY"/>
    <s v="RBS-Regional 3"/>
    <d v="2026-09-03T11:14:57"/>
    <d v="2026-09-03T17:23:47"/>
    <n v="69382972"/>
    <m/>
    <n v="152327226545"/>
    <s v="ISHOM MANDIRI"/>
    <s v="ODP-TUN-FM/07"/>
    <s v="WO063435072"/>
    <m/>
    <m/>
    <m/>
    <n v="112.6208906"/>
    <n v="-7.4702374999999996"/>
    <s v="MD|MYID-4042609030002|RBIZindibiz|PRODUKSI KERUPUK ISHOM MANDIRI|081331513631"/>
    <s v="SOBIZ"/>
    <m/>
    <m/>
    <m/>
    <m/>
    <m/>
    <m/>
    <m/>
    <m/>
    <s v="Management Janji"/>
    <s v="2026-09-04 08:00:00 | Nama PIC : bapak ISHOM  No HP : 081331513631 Alt :  M Janji : (JUMAT/4/SEPTEMBER/2026) jam Pasang : 09:00 Note : hubungi pelanggan jika ingin kelokasi"/>
    <s v="FCC"/>
    <d v="2026-03-09T11:25:20"/>
    <d v="2026-09-04T08:00:00"/>
    <m/>
    <s v="SURVEY_NEW_MANJA"/>
    <s v="TULANGAN"/>
    <s v="NO ADDON"/>
    <m/>
    <s v="MIE - INVALID SURVEY - ODP Full"/>
    <s v="HSI Bisnis Basic Promo HUT RI PSB 70% - 100 Mbps"/>
    <s v="INDIBIZ"/>
    <m/>
    <m/>
    <d v="2026-09-04T08:00:00"/>
    <s v="2026-09-04 08:00:00 | Nama PIC : bapak ISHOM  No HP : 081331513631 Alt :  M Janji : (JUMAT/4/SEPTEMBER/2026) jam Pasang : 09:00 Note : hubungi pelanggan jika ingin kelokasi"/>
    <m/>
    <m/>
    <m/>
    <e v="#NUM!"/>
    <e v="#NUM!"/>
    <x v="0"/>
  </r>
  <r>
    <n v="181"/>
    <n v="1002566030"/>
    <n v="3"/>
    <x v="2"/>
    <n v="5"/>
    <s v="MALANG"/>
    <s v="KEPANJEN"/>
    <s v="KLJ"/>
    <s v="REG"/>
    <s v="AO"/>
    <x v="0"/>
    <s v="1P INET"/>
    <s v="MIA - INVALID SURVEY"/>
    <s v="RBS-Regional 3"/>
    <d v="2026-09-01T15:39:57"/>
    <d v="2026-09-02T10:40:30"/>
    <n v="69381696"/>
    <m/>
    <n v="152703903703"/>
    <s v="Amadya Coffee &amp; Eatery"/>
    <s v="ODP-KLJ-FCC/47 FCC/D06/47.01"/>
    <s v="WO063279395"/>
    <m/>
    <m/>
    <m/>
    <n v="112.62214299999999"/>
    <n v="-7.9638900000000001"/>
    <s v="|MN02703|MYIA-013342622324/POI/Khusi Khusnul Khotimah/082229349161/the.amadya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5:55:01"/>
    <d v="2026-09-02T13:00:00"/>
    <m/>
    <s v="SURVEY_NEW_MANJA"/>
    <s v="KLOJEN"/>
    <s v="NO ADDON"/>
    <m/>
    <s v="MIE - INVALID SURVEY - Kendala Jalur/Rute Tarikan"/>
    <s v="HSI Bisnis Promo HUT RI PSB 70% - 100 Mbps"/>
    <s v="INDIBIZ"/>
    <m/>
    <m/>
    <d v="2026-09-02T13:00:00"/>
    <s v="2026-09-02 13:00:00 | Tanggal pemasangan : 02/09/2026 Jam pemasangan : pagi/siang Info Tambahan : Hubungi pelanggan dulu sebelum ke lokasi terima kasih."/>
    <m/>
    <m/>
    <m/>
    <e v="#NUM!"/>
    <e v="#NUM!"/>
    <x v="0"/>
  </r>
  <r>
    <n v="182"/>
    <n v="1002578893"/>
    <n v="3"/>
    <x v="2"/>
    <n v="5"/>
    <s v="MADIUN"/>
    <s v="MADIUN"/>
    <s v="MNZ"/>
    <s v="REG"/>
    <s v="AO"/>
    <x v="0"/>
    <s v="1P INET"/>
    <s v="8 | OSS - PONR"/>
    <s v="RBS-Regional 3"/>
    <d v="2026-09-09T14:02:57"/>
    <d v="2026-09-10T11:05:36"/>
    <n v="69386962"/>
    <m/>
    <n v="152601214999"/>
    <s v="MR. POMPA"/>
    <s v="ODP-MNZ-FD/130"/>
    <s v="WO063917764"/>
    <m/>
    <m/>
    <m/>
    <n v="111.519218629275"/>
    <n v="-7.6317458822012396"/>
    <s v="|MC20208|MYIA-018876460929/POI/BAGAS/081211687097/rendyc865@gmail.com"/>
    <s v="MYIB_ASSISTANT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4:10:36"/>
    <d v="2026-09-10T11:00:00"/>
    <m/>
    <s v="ACT_COM"/>
    <s v="X"/>
    <s v="NO ADDON"/>
    <m/>
    <s v="PONR"/>
    <s v="HSI Bisnis Promo HUT RI PSB 70% - 50 Mbps"/>
    <s v="INDIBIZ"/>
    <m/>
    <m/>
    <d v="2026-09-10T11:00:00"/>
    <s v="2026-09-10 11:00:00 | Tanggal pemasangan : 10/09/2026 Jam pemasangan : 12.00 Info Tambahan : Hubungi pelanggan dulu sebelum ke Lokasi terima kasih."/>
    <m/>
    <m/>
    <m/>
    <e v="#NUM!"/>
    <e v="#NUM!"/>
    <x v="0"/>
  </r>
  <r>
    <n v="183"/>
    <n v="1002578882"/>
    <n v="3"/>
    <x v="7"/>
    <n v="5"/>
    <s v="KUPANG"/>
    <s v="LABOAN BAJO"/>
    <s v="RTE"/>
    <s v="REG"/>
    <s v="AO"/>
    <x v="0"/>
    <s v="1P INET"/>
    <s v="8 | OSS - PONR"/>
    <s v="RBS-Regional 3"/>
    <d v="2026-09-09T13:59:57"/>
    <d v="2026-09-10T10:27:08"/>
    <n v="69386961"/>
    <m/>
    <n v="172514217107"/>
    <s v="PT SURYA JAYA PERKASA"/>
    <s v="ODP-RTE-FD/13 FD/D04/13.01"/>
    <s v="WO063917423"/>
    <m/>
    <m/>
    <m/>
    <n v="120.461116880178"/>
    <n v="-8.6117601083908895"/>
    <s v="MD|MYDB-20260909268340|SC20016/MC20231|PT SURYA JAYA PERKASA|0895635104497"/>
    <s v="MYDIGIBIZPARTNER"/>
    <m/>
    <m/>
    <m/>
    <m/>
    <m/>
    <m/>
    <m/>
    <m/>
    <s v="Management Janji"/>
    <s v="2026-09-10 11:00:00 | Nama PIC:  bp pria No HP: 0895635104497 Alt: Tanggal: 10/9/2026 Jam Pasang: SIANG Note: Hubungi sebelum ke lokasi, terimakasih. "/>
    <s v="FCC"/>
    <d v="2026-09-09T14:10:36"/>
    <d v="2026-09-10T11:00:00"/>
    <m/>
    <s v="ACT_COM"/>
    <s v="X"/>
    <s v="NO ADDON"/>
    <m/>
    <s v="PONR"/>
    <s v="HSI Bisnis Promo HUT RI PSB 70% - 200 Mbps"/>
    <s v="INDIBIZ"/>
    <m/>
    <m/>
    <d v="2026-09-10T11:00:00"/>
    <s v="2026-09-10 11:00:00 | Nama PIC:  bp pria No HP: 0895635104497 Alt: Tanggal: 10/9/2026 Jam Pasang: SIANG Note: Hubungi sebelum ke lokasi, terimakasih. "/>
    <m/>
    <m/>
    <m/>
    <e v="#NUM!"/>
    <e v="#NUM!"/>
    <x v="0"/>
  </r>
  <r>
    <n v="184"/>
    <n v="1002578429"/>
    <n v="3"/>
    <x v="7"/>
    <n v="5"/>
    <s v="KUPANG"/>
    <s v="KUPANG"/>
    <s v="OSP"/>
    <s v="REG"/>
    <s v="AO"/>
    <x v="0"/>
    <s v="1P INET"/>
    <s v="8 | OSS - PONR"/>
    <s v="RBS-Regional 3"/>
    <d v="2026-09-09T11:08:56"/>
    <d v="2026-09-09T17:10:04"/>
    <n v="69386718"/>
    <m/>
    <n v="172503813837"/>
    <s v="AGEN BRILINK BASKARA"/>
    <s v="ODP-OSP-FG/02 FG/D01/02.01"/>
    <s v="WO063897443"/>
    <m/>
    <m/>
    <m/>
    <n v="123.644946522574"/>
    <n v="-10.1780278083335"/>
    <s v="|MN00365|MYIA-058964867955/POI/Yohyednos Nako/081287064000/yednos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11:10:15"/>
    <d v="2026-09-10T08:00:00"/>
    <m/>
    <s v="ACT_COM"/>
    <s v="KUPANG"/>
    <s v="NO ADDON"/>
    <m/>
    <s v="PONR"/>
    <s v="HSI Bisnis Promo HUT RI PSB 70% - 150 Mbps"/>
    <s v="INDIBIZ"/>
    <m/>
    <m/>
    <d v="2026-09-10T08:00:00"/>
    <s v="2026-09-10 08:00:00 | M Janji : (10/09/2026) jam Pasang : 09:00 Note : hubungi pelanggan jika ingin kelokasi"/>
    <m/>
    <m/>
    <m/>
    <e v="#NUM!"/>
    <e v="#NUM!"/>
    <x v="0"/>
  </r>
  <r>
    <n v="185"/>
    <n v="1002579036"/>
    <n v="3"/>
    <x v="2"/>
    <n v="5"/>
    <s v="MADIUN"/>
    <s v="NGAWI"/>
    <s v="WKU"/>
    <s v="REG"/>
    <s v="AO"/>
    <x v="0"/>
    <s v="1P INET"/>
    <s v="8 | OSS - PONR"/>
    <s v="RBS-Regional 3"/>
    <d v="2026-09-09T14:35:57"/>
    <d v="2026-09-10T11:01:47"/>
    <n v="69387009"/>
    <m/>
    <n v="152634205525"/>
    <s v="UNET INTERKONEKSI TEKNOLOGI"/>
    <s v="ODP-WKU-FG/31 FG/D06/31.01"/>
    <s v="WO063921328"/>
    <m/>
    <m/>
    <m/>
    <n v="111.2646647"/>
    <n v="-7.3863500999999996"/>
    <s v="|MN00285|MYIA-083357950596/POI/IDE BINTARA YUDA/085285335555/idebintarayuda@gmail.com"/>
    <s v="MYIB_ASSISTANT"/>
    <m/>
    <m/>
    <m/>
    <m/>
    <m/>
    <m/>
    <m/>
    <m/>
    <s v="Management Janji"/>
    <s v="2026-09-10 15:00:00 | Jam pemasangan : 14.00 Waktu pemasangan : 10 September 2026 Info Tabaha : Hubungi pelanggan dulu sebelum ke lokasi terimakasih "/>
    <s v="FCC"/>
    <d v="2026-09-09T14:39:49"/>
    <d v="2026-09-10T15:00:00"/>
    <m/>
    <s v="ACT_COM"/>
    <s v="X"/>
    <s v="NO ADDON"/>
    <m/>
    <s v="PONR"/>
    <s v="HSI Bisnis Promo HUT RI PSB 70% - 100 Mbps"/>
    <s v="INDIBIZ"/>
    <m/>
    <m/>
    <d v="2026-09-10T15:00:00"/>
    <s v="2026-09-10 15:00:00 | Jam pemasangan : 14.00 Waktu pemasangan : 10 September 2026 Info Tabaha : Hubungi pelanggan dulu sebelum ke lokasi terimakasih "/>
    <m/>
    <m/>
    <m/>
    <e v="#NUM!"/>
    <e v="#NUM!"/>
    <x v="0"/>
  </r>
  <r>
    <n v="186"/>
    <n v="1002578027"/>
    <n v="3"/>
    <x v="4"/>
    <n v="5"/>
    <s v="SINGARJA"/>
    <s v="TABANAN"/>
    <s v="TBN"/>
    <s v="REG"/>
    <s v="AO"/>
    <x v="0"/>
    <m/>
    <s v="8 | OSS - PONR"/>
    <s v="RBS-Regional 3"/>
    <d v="2026-09-09T09:13:04"/>
    <d v="2026-09-10T10:48:18"/>
    <n v="69386553"/>
    <m/>
    <n v="172413244812"/>
    <s v="WR 24 Jam"/>
    <s v="ODP-TBN-FSA/07"/>
    <s v="WO063891956"/>
    <m/>
    <m/>
    <m/>
    <n v="114.93094189999999"/>
    <n v="-8.4741797000000005"/>
    <s v="MN02844/WR 24 Jam/PIC Mas Suwito SE/081260201590/suwito08081973@gmail.com"/>
    <s v="Sales Force DBS"/>
    <m/>
    <m/>
    <m/>
    <m/>
    <m/>
    <m/>
    <m/>
    <m/>
    <s v="Management Janji"/>
    <s v="2026-09-10 08:00:00|M Janji : (10/09/2026) jam Pasang : 09:00 Note : hubungi pelanggan jika ingin kelokasi|40981182|MYDITA"/>
    <s v="FCC"/>
    <d v="2026-09-09T09:40:07"/>
    <d v="2026-09-10T08:00:00"/>
    <m/>
    <s v="ACT_COM"/>
    <s v="TABANAN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M Janji : (10/09/2026) jam Pasang : 09:00 Note : hubungi pelanggan jika ingin kelokasi|40981182|MYDITA"/>
    <m/>
    <m/>
    <m/>
    <e v="#NUM!"/>
    <e v="#NUM!"/>
    <x v="0"/>
  </r>
  <r>
    <n v="187"/>
    <n v="1002578144"/>
    <n v="3"/>
    <x v="0"/>
    <n v="4"/>
    <s v="KUDUS"/>
    <s v="PURWODADI"/>
    <s v="GBU"/>
    <s v="REG"/>
    <s v="AO"/>
    <x v="0"/>
    <s v="1P INET"/>
    <s v="8 | OSS - PONR"/>
    <s v="RBS-Regional 3"/>
    <d v="2026-09-09T09:47:56"/>
    <d v="2026-09-10T11:22:19"/>
    <n v="69386625"/>
    <m/>
    <n v="146516109254"/>
    <s v="PUSKESMAS KEBONAGUNG"/>
    <s v="ODP-GBU-FH/006 FH/D01/006.01"/>
    <s v="WO063889208"/>
    <m/>
    <m/>
    <m/>
    <n v="110.700149"/>
    <n v="-7.0206419999999996"/>
    <s v="|MN01996|MYIA-075773605997/POI/Muhamad Izzul Fahmi/089525675114/puskesmaskebonagungdemak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55:15"/>
    <d v="2026-09-10T08:00:00"/>
    <m/>
    <s v="ACT_COM"/>
    <s v="GUBUG"/>
    <s v="NO ADDON"/>
    <m/>
    <s v="PONR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m/>
    <m/>
    <m/>
    <e v="#NUM!"/>
    <e v="#NUM!"/>
    <x v="0"/>
  </r>
  <r>
    <n v="188"/>
    <n v="1002578963"/>
    <n v="3"/>
    <x v="6"/>
    <n v="5"/>
    <s v="SBY UTARA"/>
    <s v="MANYAR"/>
    <s v="MGO"/>
    <s v="REG"/>
    <s v="AO"/>
    <x v="0"/>
    <s v="1P INET"/>
    <s v="8 | OSS - PONR"/>
    <s v="RBS-Regional 3"/>
    <d v="2026-09-09T14:20:57"/>
    <d v="2026-09-10T10:37:22"/>
    <n v="69386984"/>
    <m/>
    <n v="152413167603"/>
    <s v="SD Pancasila 45"/>
    <s v="ODP-DMO-FQJ/32 FQJ/D03/32.01"/>
    <s v="WO063919945"/>
    <m/>
    <m/>
    <m/>
    <n v="112.7237411"/>
    <n v="-7.2546293999999998"/>
    <s v="|MN02749|MYIA-045432041490/POI/Siti Halimah/081336633144/sdpancasila45@gmail.com"/>
    <s v="MYIB_ASSISTANT"/>
    <m/>
    <m/>
    <m/>
    <m/>
    <m/>
    <m/>
    <m/>
    <m/>
    <s v="Management Janji"/>
    <s v="2026-09-14 11:00:00 | Nama PIC:  bu imah No HP: 081336633144 Alt: Tanggal: 14/9/2026 Jam Pasang: Siang Note: Hubungi sebelum ke lokasi, terimakasih.  "/>
    <s v="FCC"/>
    <d v="2026-09-09T14:39:49"/>
    <d v="2026-09-14T11:00:00"/>
    <m/>
    <s v="ACT_COM"/>
    <s v="MERGOYOSO"/>
    <s v="OCA"/>
    <m/>
    <s v="PONR"/>
    <s v="HSI Bisnis Basic Bundling OCA Breach Checker Promo H2 2026 PSB 70% - 100 Mbps"/>
    <s v="INDIBIZ"/>
    <m/>
    <m/>
    <d v="2026-09-14T11:00:00"/>
    <s v="2026-09-14 11:00:00 | Nama PIC:  bu imah No HP: 081336633144 Alt: Tanggal: 14/9/2026 Jam Pasang: Siang Note: Hubungi sebelum ke lokasi, terimakasih.  "/>
    <m/>
    <m/>
    <m/>
    <e v="#NUM!"/>
    <e v="#NUM!"/>
    <x v="0"/>
  </r>
  <r>
    <n v="189"/>
    <n v="1002579280"/>
    <n v="3"/>
    <x v="3"/>
    <n v="4"/>
    <s v="PURWOKERTO"/>
    <s v="BANJARNEGARA"/>
    <s v="BJR"/>
    <s v="REG"/>
    <s v="AO"/>
    <x v="0"/>
    <s v="1P INET"/>
    <s v="8 | OSS - PONR"/>
    <s v="RBS-Regional 3"/>
    <d v="2026-09-09T15:47:56"/>
    <d v="2026-09-10T11:10:47"/>
    <n v="69387126"/>
    <m/>
    <n v="146372102471"/>
    <s v="PONDOK PESANTREN YAQUTUN NAFIS PUTRA"/>
    <s v="ODP-BJR-FP/012"/>
    <s v="WO063931077"/>
    <m/>
    <m/>
    <m/>
    <n v="109.69716452975599"/>
    <n v="-7.3838946541842496"/>
    <s v="|MN00909|MYIA-072569351719/POI/muhammad sahal machfud/081548459371/sahalmahfudh267@gmail.com"/>
    <s v="MYIB_ASSISTANT"/>
    <m/>
    <m/>
    <m/>
    <m/>
    <m/>
    <m/>
    <m/>
    <m/>
    <s v="Management Janji"/>
    <s v="2026-09-10 15:00:00 | Nama PIC : bapak sahal No HP : 081548459371 Alt :  M Janji : (KAMIS/10/SEPTEMBER/2026) jam Pasang : 09:00 Note : hubungi pelanggan jika ingin kelokasi"/>
    <s v="FCC"/>
    <d v="2026-09-09T15:55:27"/>
    <d v="2026-09-10T15:00:00"/>
    <m/>
    <s v="ACT_COM"/>
    <s v="X"/>
    <s v="NO ADDON"/>
    <m/>
    <s v="PONR"/>
    <s v="HSI Bisnis Promo HUT RI PSB 70% - 75 Mbps"/>
    <s v="INDIBIZ"/>
    <m/>
    <m/>
    <d v="2026-09-10T15:00:00"/>
    <s v="2026-09-10 15:00:00 | Nama PIC : bapak sahal No HP : 081548459371 Alt :  M Janji : (KAMIS/10/SEPTEMBER/2026) jam Pasang : 09:00 Note : hubungi pelanggan jika ingin kelokasi"/>
    <m/>
    <m/>
    <m/>
    <e v="#NUM!"/>
    <e v="#NUM!"/>
    <x v="0"/>
  </r>
  <r>
    <n v="190"/>
    <n v="1002579263"/>
    <n v="3"/>
    <x v="4"/>
    <n v="5"/>
    <s v="SINGARJA"/>
    <s v="KLUNGKUNG"/>
    <s v="SMA"/>
    <s v="REG"/>
    <s v="AO"/>
    <x v="0"/>
    <m/>
    <s v="8 | OSS - PONR"/>
    <s v="RBS-Regional 3"/>
    <d v="2026-09-09T15:43:39"/>
    <d v="2026-09-10T10:55:14"/>
    <n v="69387106"/>
    <m/>
    <n v="172428816112"/>
    <s v="KSP TLM Indonesia Cabang Klungkung"/>
    <s v="ODP-SMA-FF/05"/>
    <s v="WO063945660"/>
    <m/>
    <m/>
    <m/>
    <n v="115.4027068"/>
    <n v="-8.5250854999999994"/>
    <s v="|MN02750|/PIC CHRISTANTO PALLO/081338687514/pallotanto5@gmail.com"/>
    <s v="Sales Force DBS"/>
    <m/>
    <m/>
    <m/>
    <m/>
    <m/>
    <m/>
    <m/>
    <m/>
    <s v="Management Janji"/>
    <s v="2026-09-11 08:00:00|Jam Pemasangan : pagi  Tanggal Pemasangan : 11 September 2026 Note : Mohon Hub Pelanggan dulu sebelum ke lokasi, terima kasih.|40900827|MYDITA"/>
    <s v="FCC"/>
    <d v="2026-09-09T15:55:27"/>
    <d v="2026-09-11T08:00:00"/>
    <m/>
    <s v="ACT_COM"/>
    <s v="SEMARAPURA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Jam Pemasangan : pagi  Tanggal Pemasangan : 11 September 2026 Note : Mohon Hub Pelanggan dulu sebelum ke lokasi, terima kasih.|40900827|MYDITA"/>
    <m/>
    <m/>
    <m/>
    <e v="#NUM!"/>
    <e v="#NUM!"/>
    <x v="0"/>
  </r>
  <r>
    <n v="191"/>
    <n v="1002577860"/>
    <n v="3"/>
    <x v="7"/>
    <n v="5"/>
    <s v="KUPANG"/>
    <s v="LABOAN BAJO"/>
    <s v="RTE"/>
    <s v="REG"/>
    <s v="AO"/>
    <x v="0"/>
    <s v="1P INET"/>
    <s v="8 | OSS - PONR"/>
    <s v="RBS-Regional 3"/>
    <d v="2026-09-09T07:50:56"/>
    <d v="2026-09-09T16:46:42"/>
    <n v="69386491"/>
    <m/>
    <n v="172514217074"/>
    <s v="Toko D&amp; 39;Loby"/>
    <s v="ODP-RTE-FE/11 FE/D02/11.01"/>
    <s v="WO063880024"/>
    <m/>
    <m/>
    <m/>
    <n v="120.6162451"/>
    <n v="-8.8174501000000003"/>
    <s v="|MN00118|MYIA-062052243235/POI/Pak Andy/081216080821/swans1981@gmail.com"/>
    <s v="MYIB_ASSISTANT"/>
    <m/>
    <m/>
    <m/>
    <m/>
    <m/>
    <m/>
    <m/>
    <m/>
    <s v="Management Janji"/>
    <s v="2026-09-10 08:00:00 | Nama Pic : IBU HANS No Hp Pic : 081216080821 Jam Pemasangan : 08:00 - 12.00 Tanggal Pemasangan : KAMIS 10 SEPTEMBER 2026 Info Tambahan : Hubungi pelanggan sebelum datang ke lokasi"/>
    <s v="FCC"/>
    <d v="2026-09-09T07:54:53"/>
    <d v="2026-09-10T08:00:00"/>
    <m/>
    <s v="ACT_COM"/>
    <s v="X"/>
    <s v="NO ADDON"/>
    <m/>
    <s v="PONR"/>
    <s v="HSI Bisnis Promo HUT RI PSB 70% - 75 Mbps"/>
    <s v="INDIBIZ"/>
    <m/>
    <m/>
    <d v="2026-09-10T08:00:00"/>
    <s v="2026-09-10 08:00:00 | Nama Pic : IBU HANS No Hp Pic : 081216080821 Jam Pemasangan : 08:00 - 12.00 Tanggal Pemasangan : KAMIS 10 SEPTEMBER 2026 Info Tambahan : Hubungi pelanggan sebelum datang ke lokasi"/>
    <m/>
    <m/>
    <m/>
    <e v="#NUM!"/>
    <e v="#NUM!"/>
    <x v="0"/>
  </r>
  <r>
    <n v="192"/>
    <n v="1002578376"/>
    <n v="3"/>
    <x v="2"/>
    <n v="5"/>
    <s v="MALANG"/>
    <s v="BATU"/>
    <s v="BLB"/>
    <s v="REG"/>
    <s v="AO"/>
    <x v="0"/>
    <s v="1P INET"/>
    <s v="8 | OSS - PONR"/>
    <s v="RBS-Regional 3"/>
    <d v="2026-09-09T10:50:56"/>
    <d v="2026-09-10T11:08:31"/>
    <n v="69386727"/>
    <m/>
    <n v="152702232173"/>
    <s v="PT. YAY Enak Semua - Sushi YAY! Sulfat Malang"/>
    <s v="ODP-BLB-FV/50 BLB/D04/01.50"/>
    <s v="WO063895593"/>
    <m/>
    <m/>
    <m/>
    <n v="112.651917"/>
    <n v="-7.9613060000000004"/>
    <s v="|MN00843|MYIA-094614930371/POI/ARIS MUNANDAR/085777815955/it@yaygroup.id"/>
    <s v="MYIB_ASSISTANT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0:55:21"/>
    <d v="2026-09-10T11:00:00"/>
    <m/>
    <s v="ACT_COM"/>
    <s v="BLIMBING"/>
    <s v="NO ADDON"/>
    <m/>
    <s v="PONR"/>
    <s v="HSI Bisnis Promo HUT RI PSB 70% - 100 Mbps"/>
    <s v="INDIBIZ"/>
    <m/>
    <m/>
    <d v="2026-09-10T11:00:00"/>
    <s v="2026-09-10 11:00:00 | Tanggal pemasangan : 10/09/2026 Jam pemasangan : 12.00 Info Tambahan : Hubungi pelanggan dulu sebelum ke Lokasi terima kasih."/>
    <m/>
    <m/>
    <m/>
    <e v="#NUM!"/>
    <e v="#NUM!"/>
    <x v="0"/>
  </r>
  <r>
    <n v="193"/>
    <n v="1002576991"/>
    <n v="3"/>
    <x v="3"/>
    <n v="4"/>
    <s v="PURWOKERTO"/>
    <s v="CILACAP"/>
    <s v="GML"/>
    <s v="REG"/>
    <s v="AO"/>
    <x v="0"/>
    <s v="1P INET"/>
    <s v="8 | OSS - PONR"/>
    <s v="RBS-Regional 3"/>
    <d v="2026-09-08T13:38:57"/>
    <d v="2026-09-09T14:03:19"/>
    <n v="69386093"/>
    <m/>
    <n v="141362106445"/>
    <s v="SPBU 44.532.26 NUSANTARA CILACAP"/>
    <s v="ODP-GML-FQ/078 FQ/D08/078.01"/>
    <s v="WO063837629"/>
    <m/>
    <m/>
    <m/>
    <n v="109.03076280000001"/>
    <n v="-7.6727238"/>
    <s v="|MN02740|MYIA-033816814865/POI/Andri Widiyanto /085771038882/spbu44.53226@gmail.com"/>
    <s v="MYIB_ASSISTANT"/>
    <m/>
    <m/>
    <m/>
    <m/>
    <m/>
    <m/>
    <m/>
    <m/>
    <s v="Management Janji"/>
    <s v="2026-09-10 08:00:00 | Nama PIC : Andri  No HP : 085771038882 Alt : 085848683959 M Janji : 09/09/2026 Jam Pasang : 08.00 - 13:00  NoteÃ‚Â :  hubungi terlebih dahulu sebelum kelokasi"/>
    <s v="FCC"/>
    <d v="2026-08-09T13:39:52"/>
    <d v="2026-09-10T08:00:00"/>
    <m/>
    <s v="ACT_COM"/>
    <s v="X"/>
    <s v="NO ADDON"/>
    <m/>
    <s v="PONR"/>
    <s v="HSI Bisnis Promo HUT RI PSB 70% - 100 Mbps Dual Band"/>
    <s v="INDIBIZ"/>
    <m/>
    <m/>
    <d v="2026-09-10T08:00:00"/>
    <s v="2026-09-10 08:00:00 | Nama PIC : Andri  No HP : 085771038882 Alt : 085848683959 M Janji : 09/09/2026 Jam Pasang : 08.00 - 13:00  NoteÃ‚Â :  hubungi terlebih dahulu sebelum kelokasi"/>
    <m/>
    <m/>
    <m/>
    <e v="#NUM!"/>
    <e v="#NUM!"/>
    <x v="0"/>
  </r>
  <r>
    <n v="194"/>
    <n v="1002576833"/>
    <n v="3"/>
    <x v="3"/>
    <n v="4"/>
    <s v="PURWOKERTO"/>
    <s v="PURWOKERTO"/>
    <s v="PWT"/>
    <s v="REG"/>
    <s v="AO"/>
    <x v="0"/>
    <s v="1P INET"/>
    <s v="8 | OSS - PONR"/>
    <s v="RBS-Regional 3"/>
    <d v="2026-09-08T12:26:56"/>
    <d v="2026-09-10T10:19:57"/>
    <n v="69386027"/>
    <m/>
    <n v="146303629092"/>
    <s v="ERABLUE OVERSTE ISDIMAN"/>
    <s v="ODP-PWT-FQ/079 FQ/D08/079.01"/>
    <s v="WO063829750"/>
    <m/>
    <m/>
    <m/>
    <n v="109.244356"/>
    <n v="-7.4204330000000001"/>
    <s v="|MN02587|MYIA-013577884299/POI/HASBIBINTARO SHIDDIQ/081249549394/nextperdanaone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2:40:30"/>
    <d v="2026-09-09T11:00:00"/>
    <m/>
    <s v="ACT_COM"/>
    <s v="X"/>
    <s v="NO ADDON"/>
    <m/>
    <s v="PONR"/>
    <s v="HSI Bisnis PSB 70% Dual Band - 100 Mbps"/>
    <s v="INDIBIZ"/>
    <m/>
    <m/>
    <d v="2026-09-09T11:00:00"/>
    <s v="2026-09-09 11:00:00 | Jam Pemasangan : 08:00 - 12.00 Tanggal Pemasangan : RABU 09 SEPTEMBER 2026 Info Tambahan : Hubungi pelanggan sebelum datang ke lokasi"/>
    <m/>
    <m/>
    <m/>
    <e v="#NUM!"/>
    <e v="#NUM!"/>
    <x v="0"/>
  </r>
  <r>
    <n v="195"/>
    <n v="1002577307"/>
    <n v="3"/>
    <x v="5"/>
    <n v="4"/>
    <s v="SEMARANG"/>
    <s v="INNER - SEMARANG JATENG UTARA"/>
    <s v="MJE"/>
    <s v="REG"/>
    <s v="AO"/>
    <x v="0"/>
    <m/>
    <s v="8 | OSS - PONR"/>
    <s v="RBS-Regional 3"/>
    <d v="2026-09-08T15:06:16"/>
    <d v="2026-09-10T11:22:22"/>
    <n v="69386223"/>
    <m/>
    <n v="142426804760"/>
    <s v="MANFIELD COATINGS INDONESIA"/>
    <s v="ODP-MJE-FB/071"/>
    <s v="WO063919406"/>
    <m/>
    <m/>
    <m/>
    <n v="110.3299585"/>
    <n v="-7.0270029999999997"/>
    <s v="AMRBS;950225;REG3;PRAMUDIASTUTI AGENG N;081225561924;CP.XIE, ZHONPING;081328996362;indibiz 50mbps : 355rb;MANFIELD COATINGS INDONESIA"/>
    <s v="Account Manager"/>
    <m/>
    <m/>
    <m/>
    <m/>
    <m/>
    <m/>
    <m/>
    <m/>
    <s v="Management Janji"/>
    <s v="2026-09-10 11:00:00|Nama Pic :  No Hp Pic :  Jam Pemasangan : 08:00 - 12.00 Tanggal Pemasangan : KAMIS 10 SEPTEMBER 2026 Info Tambahan : Hubungi pelanggan sebelum datang ke lokasi|40000798|MYDITA"/>
    <s v="FCC"/>
    <d v="2026-08-09T15:10:24"/>
    <d v="2026-09-10T11:00:00"/>
    <m/>
    <s v="ACT_COM"/>
    <s v="SEMARANG TUGU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Nama Pic :  No Hp Pic :  Jam Pemasangan : 08:00 - 12.00 Tanggal Pemasangan : KAMIS 10 SEPTEMBER 2026 Info Tambahan : Hubungi pelanggan sebelum datang ke lokasi|40000798|MYDITA"/>
    <m/>
    <m/>
    <m/>
    <e v="#NUM!"/>
    <e v="#NUM!"/>
    <x v="0"/>
  </r>
  <r>
    <n v="196"/>
    <n v="1002575982"/>
    <n v="3"/>
    <x v="7"/>
    <n v="5"/>
    <s v="MATARAM"/>
    <s v="LOMBOK TIMUR UTARA"/>
    <s v="SEL"/>
    <s v="REG"/>
    <s v="AO"/>
    <x v="0"/>
    <s v="1P INET"/>
    <s v="8 | OSS - PONR"/>
    <s v="RBS-Regional 3"/>
    <d v="2026-09-08T07:08:57"/>
    <d v="2026-09-09T12:55:01"/>
    <n v="69385647"/>
    <m/>
    <n v="172619203441"/>
    <s v="SMP NEGERI SATU ATAP 1 PRINGGABAYA"/>
    <s v="ODP-SEL-FAE/17 FAE/D.06/17.01"/>
    <s v="WO063801156"/>
    <m/>
    <m/>
    <m/>
    <n v="116.6324322"/>
    <n v="-8.5578141999999993"/>
    <s v="MD|MYDB-20260907268224|SC00001/MC00046|SMP NEGERI SATU ATAP 1 PRINGGABAYA|087894155669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10:29"/>
    <d v="2026-09-09T08:00:00"/>
    <m/>
    <s v="ACT_COM"/>
    <s v="LOMBOK TIMUR"/>
    <s v="NO ADDON"/>
    <m/>
    <s v="PONR"/>
    <s v="HSI Bisnis PSB 70% - 150 Mbps"/>
    <s v="INDIBIZ"/>
    <m/>
    <m/>
    <d v="2026-09-09T08:00:00"/>
    <s v="2026-09-09 08:00:00 | Tanggal pemasangan: 09/09/2026 Jam pemasangan : pagi / siang Info Tambahan : Hubungi pelanggan dulu sebelum ke lokasi terima kasih."/>
    <m/>
    <m/>
    <m/>
    <e v="#NUM!"/>
    <e v="#NUM!"/>
    <x v="0"/>
  </r>
  <r>
    <n v="197"/>
    <n v="1002576788"/>
    <n v="3"/>
    <x v="4"/>
    <n v="5"/>
    <s v="DENPASAR"/>
    <s v="SANUR"/>
    <s v="KLM"/>
    <s v="REG"/>
    <s v="AO"/>
    <x v="0"/>
    <m/>
    <s v="8 | OSS - PONR"/>
    <s v="RBS-Regional 3"/>
    <d v="2026-09-08T12:00:44"/>
    <d v="2026-09-10T08:22:30"/>
    <n v="69385977"/>
    <n v="3612108230"/>
    <n v="172401793749"/>
    <s v="PT SAHABAT PRIMA MEDIKA (VIva Apotek Pulau Kawe)"/>
    <s v="ODP-KLM-FBD/16"/>
    <s v="WO063832867"/>
    <m/>
    <m/>
    <m/>
    <n v="115.20695569999999"/>
    <n v="-8.6827582999999997"/>
    <s v="|MN02364|/PIC I WAYAN SUTIAWAN/085111503067/vh.pulaukawe.bali@gmail.com"/>
    <s v="Sales Force DBS"/>
    <m/>
    <m/>
    <m/>
    <m/>
    <m/>
    <m/>
    <m/>
    <m/>
    <s v="Management Janji"/>
    <s v="2026-09-09 11:00:00|Nama : Bapa I Wayan No HP : 085111503067 No Alternatif : M Janji : 09/09/2026 Jam Pasang : Pagi NoteÃ‚Â :  Hubungi terlebih dahulu sebelum ke lokasi |40951377|MYDITA"/>
    <s v="FCC"/>
    <d v="2026-08-09T12:09:52"/>
    <d v="2026-09-09T11:00:00"/>
    <m/>
    <s v="ACT_COM"/>
    <s v="KALIASEM"/>
    <s v="NO ADDON"/>
    <m/>
    <s v="PONR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11:00:00"/>
    <s v="2026-09-09 11:00:00|Nama : Bapa I Wayan No HP : 085111503067 No Alternatif : M Janji : 09/09/2026 Jam Pasang : Pagi NoteÃ‚Â :  Hubungi terlebih dahulu sebelum ke lokasi |40951377|MYDITA"/>
    <m/>
    <m/>
    <m/>
    <e v="#NUM!"/>
    <e v="#NUM!"/>
    <x v="0"/>
  </r>
  <r>
    <n v="198"/>
    <n v="1002577625"/>
    <n v="3"/>
    <x v="7"/>
    <n v="5"/>
    <s v="KUPANG"/>
    <s v="ENDE"/>
    <s v="END"/>
    <s v="REG"/>
    <s v="AO"/>
    <x v="0"/>
    <s v="1P INET"/>
    <s v="8 | OSS - PONR"/>
    <s v="RBS-Regional 3"/>
    <d v="2026-09-08T16:44:58"/>
    <d v="2026-09-10T10:04:45"/>
    <n v="69386363"/>
    <m/>
    <n v="172506789198"/>
    <s v="KIOS OCTAVIA"/>
    <s v="ODP-END-FM/38 FM/D05/38.01"/>
    <s v="WO063860832"/>
    <m/>
    <m/>
    <m/>
    <n v="121.64717570000001"/>
    <n v="-8.8484689999999997"/>
    <s v="|MC40144|MYIA-029054461071/POI/OKTAVIA MEGAWATI/085228454363/azka.hasan1804@gmail.com"/>
    <s v="MYIB_ASSISTANT"/>
    <m/>
    <m/>
    <m/>
    <m/>
    <m/>
    <m/>
    <m/>
    <m/>
    <s v="Management Janji"/>
    <s v="2026-09-09 15:00:00 | Nama PIC:  bu oktavia No HP: 085228454363 Alt: 081239282338 / hasan  Tanggal: 9/9/2026 Jam Pasang: Sore Note: Hubungi sebelum ke lokasi, terimakasih. "/>
    <s v="FCC"/>
    <d v="2026-08-09T16:54:57"/>
    <d v="2026-09-09T15:00:00"/>
    <m/>
    <s v="ACT_COM"/>
    <s v="ENDE"/>
    <s v="NO ADDON"/>
    <m/>
    <s v="PONR"/>
    <s v="HSI Bisnis Promo HUT RI PSB 70% - 75 Mbps"/>
    <s v="INDIBIZ"/>
    <m/>
    <m/>
    <d v="2026-09-09T15:00:00"/>
    <s v="2026-09-09 15:00:00 | Nama PIC:  bu oktavia No HP: 085228454363 Alt: 081239282338 / hasan  Tanggal: 9/9/2026 Jam Pasang: Sore Note: Hubungi sebelum ke lokasi, terimakasih. "/>
    <m/>
    <m/>
    <m/>
    <e v="#NUM!"/>
    <e v="#NUM!"/>
    <x v="0"/>
  </r>
  <r>
    <n v="199"/>
    <n v="1002575926"/>
    <n v="3"/>
    <x v="7"/>
    <n v="5"/>
    <s v="KUPANG"/>
    <s v="ENDE"/>
    <s v="END"/>
    <s v="REG"/>
    <s v="AO"/>
    <x v="0"/>
    <s v="1P INET"/>
    <s v="8 | OSS - PONR"/>
    <s v="RBS-Regional 3"/>
    <d v="2026-09-07T18:35:56"/>
    <d v="2026-09-09T15:13:26"/>
    <n v="69385611"/>
    <m/>
    <n v="172506789188"/>
    <s v="BENGKEL CIMENK"/>
    <s v="ODP-END-FN/35 FN/D07/35.01"/>
    <s v="WO063789924"/>
    <m/>
    <m/>
    <m/>
    <n v="121.639951321985"/>
    <n v="-8.8573916569702806"/>
    <s v="|MC40144|MYIA-028415693608/POI/AHMAD BACHTIAR/081338522262/samsias471@gmail.com"/>
    <s v="MYIB_ASSISTANT"/>
    <m/>
    <m/>
    <m/>
    <m/>
    <m/>
    <m/>
    <m/>
    <m/>
    <s v="Management Janji"/>
    <s v="2026-09-09 13:00:00 | Tanggal Pemasangan : 09 September 2026 Jam Pemasangan : 08:00 15:00 Info Tambahan : Hubungi pelanggan dulu sebelum ke lokasi terimakasih"/>
    <s v="FCC"/>
    <d v="2026-07-09T18:39:52"/>
    <d v="2026-09-09T13:00:00"/>
    <m/>
    <s v="ACT_COM"/>
    <s v="ENDE"/>
    <s v="NO ADDON"/>
    <m/>
    <s v="PONR"/>
    <s v="HSI Bisnis Promo HUT RI PSB 70% - 75 Mbps"/>
    <s v="INDIBIZ"/>
    <m/>
    <m/>
    <d v="2026-09-09T13:00:00"/>
    <s v="2026-09-09 13:00:00 | Tanggal Pemasangan : 09 September 2026 Jam Pemasangan : 08:00 15:00 Info Tambahan : Hubungi pelanggan dulu sebelum ke lokasi terimakasih"/>
    <m/>
    <m/>
    <m/>
    <e v="#NUM!"/>
    <e v="#NUM!"/>
    <x v="0"/>
  </r>
  <r>
    <n v="200"/>
    <n v="1002573699"/>
    <n v="3"/>
    <x v="7"/>
    <n v="5"/>
    <s v="KUPANG"/>
    <s v="ATAMBUA"/>
    <s v="KEF"/>
    <s v="REG"/>
    <s v="AO"/>
    <x v="0"/>
    <s v="1P INET"/>
    <s v="8 | OSS - PONR"/>
    <s v="RBS-Regional 3"/>
    <d v="2026-09-06T16:35:57"/>
    <d v="2026-09-09T10:47:00"/>
    <n v="69384866"/>
    <m/>
    <n v="172518797068"/>
    <s v="SMKS Katolik Kefamenanu"/>
    <s v="ODP-KEF-FC/13 FC/D02/13.01"/>
    <s v="WO063696096"/>
    <m/>
    <m/>
    <m/>
    <n v="124.47879"/>
    <n v="-9.4376870000000004"/>
    <s v="|MB00503|MYIA-022236429233/POI/bapak/082247864702/smkkatolikkefa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6:39:56"/>
    <d v="2026-09-07T13:00:00"/>
    <m/>
    <s v="ACT_COM"/>
    <s v="X"/>
    <s v="NO ADDON"/>
    <m/>
    <s v="PONR"/>
    <s v="HSI Bisnis Promo HUT RI PSB 70% - 200 Mbps"/>
    <s v="INDIBIZ"/>
    <m/>
    <m/>
    <d v="2026-09-07T13:00:00"/>
    <s v="2026-09-07 13:00:00 | Tanggal Pemasangan : 07 September 2026 Jam Pemasangan : 08:00 15:00 Info Tambahan : Hubungi pelanggan dulu sebelum ke lokasi terimakasih"/>
    <m/>
    <m/>
    <m/>
    <e v="#NUM!"/>
    <e v="#NUM!"/>
    <x v="0"/>
  </r>
  <r>
    <n v="201"/>
    <n v="1002570941"/>
    <n v="3"/>
    <x v="1"/>
    <n v="5"/>
    <s v="JEMBER"/>
    <s v="JEMBER"/>
    <s v="JER"/>
    <s v="REG"/>
    <s v="AO"/>
    <x v="0"/>
    <s v="1P INET"/>
    <s v="8 | OSS - PONR"/>
    <s v="RBS-Regional 3"/>
    <d v="2026-09-04T09:21:57"/>
    <d v="2026-09-05T21:28:36"/>
    <n v="69383616"/>
    <m/>
    <n v="152501280970"/>
    <s v="PT KKV COMMERCE INDONESIA"/>
    <s v="ODP-JER-FX/19 FX/D01/19.01"/>
    <s v="WO063513624"/>
    <m/>
    <m/>
    <m/>
    <n v="113.6630418"/>
    <n v="-8.1836690000000001"/>
    <s v="|MN00086|MYIA-039176192819/POI/ELISA MARTA NUGRAHA/081274594701/elisa@kkgroup.cn"/>
    <s v="MYIB_ASSISTANT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09:25:09"/>
    <d v="2026-09-05T08:00:00"/>
    <m/>
    <s v="ACT_COM"/>
    <s v="JEMBER"/>
    <s v="OCA"/>
    <m/>
    <s v="PONR"/>
    <s v="HSI Bisnis Bundling OCA Breach Checker Promo H2 2026 PSB 70% - 300 Mbps"/>
    <s v="INDIBIZ"/>
    <m/>
    <m/>
    <d v="2026-09-05T08:00:00"/>
    <s v="2026-09-05 08:00:00 | Tanggal pemasangan : 05 SEPTEMBER JULI 2026 Jam pemasangan : pagi/siang Info Tambahan : Hubungi pelanggan dulu sebelum ke lokasi terima kasih"/>
    <m/>
    <m/>
    <m/>
    <e v="#NUM!"/>
    <e v="#NUM!"/>
    <x v="0"/>
  </r>
  <r>
    <n v="202"/>
    <n v="1002570808"/>
    <n v="3"/>
    <x v="7"/>
    <n v="5"/>
    <s v="KUPANG"/>
    <s v="MAUMERE"/>
    <s v="LRT"/>
    <s v="REG"/>
    <s v="AO"/>
    <x v="0"/>
    <s v="1P INET"/>
    <s v="8 | OSS - PONR"/>
    <s v="RBS-Regional 3"/>
    <d v="2026-09-04T08:29:57"/>
    <d v="2026-09-09T07:06:38"/>
    <n v="69383569"/>
    <m/>
    <n v="172509796659"/>
    <s v="SMAK St DARIUS LARANRTUKA3"/>
    <s v="ODP-LRT-FB/06 FB/D01/06.01"/>
    <s v="WO063509841"/>
    <m/>
    <m/>
    <m/>
    <n v="123.018099255859"/>
    <n v="-8.3061957163766706"/>
    <s v="MD|MYDB-20260831267619|SC00001/MC00079|SMAK St DARIUS LARANRTUKA3|085337017990"/>
    <s v="MYDIGIBIZPARTNER"/>
    <m/>
    <m/>
    <m/>
    <m/>
    <m/>
    <m/>
    <m/>
    <m/>
    <s v="Management Janji"/>
    <s v="2026-09-05 08:00:00 | Nama : BP EMANUEL YOSEF LAWE TERON No Hp : 085337017990 No Alt :  Tgl Pemasangan : 05 September 2026 Interval : PAGI  Note : Hubungi pelanggan terlebih dahulu"/>
    <s v="FCC"/>
    <d v="2026-04-09T08:39:59"/>
    <d v="2026-09-05T08:00:00"/>
    <m/>
    <s v="ACT_COM"/>
    <s v="X"/>
    <s v="NO ADDON"/>
    <m/>
    <s v="PONR"/>
    <s v="HSI Bisnis Basic Promo HUT RI PSB 70% - 50 Mbps"/>
    <s v="INDIBIZ"/>
    <m/>
    <m/>
    <d v="2026-09-05T08:00:00"/>
    <s v="2026-09-05 08:00:00 | Nama : BP EMANUEL YOSEF LAWE TERON No Hp : 085337017990 No Alt :  Tgl Pemasangan : 05 September 2026 Interval : PAGI  Note : Hubungi pelanggan terlebih dahulu"/>
    <m/>
    <m/>
    <m/>
    <e v="#NUM!"/>
    <e v="#NUM!"/>
    <x v="0"/>
  </r>
  <r>
    <n v="203"/>
    <n v="1002571491"/>
    <n v="3"/>
    <x v="3"/>
    <n v="4"/>
    <s v="PURWOKERTO"/>
    <s v="PURWOKERTO"/>
    <s v="PWT"/>
    <s v="REG"/>
    <s v="AO"/>
    <x v="0"/>
    <m/>
    <s v="8 | OSS - PONR"/>
    <s v="RBS-Regional 3"/>
    <d v="2026-09-04T12:50:18"/>
    <d v="2026-09-10T11:06:00"/>
    <n v="69383831"/>
    <m/>
    <n v="146303629033"/>
    <s v="Buntos Cafe Padel"/>
    <s v="ODP-PWT-FBB/186"/>
    <s v="WO063887604"/>
    <m/>
    <m/>
    <m/>
    <n v="109.2303572086"/>
    <n v="-7.4261705494093997"/>
    <s v="AMRBS ; 409108825 ; AM ; ELMEIVITA; TREG3 ; PURWOKERTO ;INDIBIZ 1:1 50 Mbps 1S; Nico / O81393682968/holdingfood@yahoo.com"/>
    <s v="Amex"/>
    <m/>
    <m/>
    <m/>
    <m/>
    <m/>
    <m/>
    <m/>
    <m/>
    <s v="Management Janji"/>
    <s v="2026-09-10 08:00:00|M Janji : (10/09/2026) jam Pasang : 09:00 Note : hubungi pelanggan jika ingin kelokasi|40900827|MYDITA"/>
    <s v="FCC"/>
    <d v="2026-04-09T12:54:54"/>
    <d v="2026-09-10T08:00:00"/>
    <m/>
    <s v="ACT_COM"/>
    <s v="X"/>
    <s v="NO ADDON"/>
    <m/>
    <s v="PONR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M Janji : (10/09/2026) jam Pasang : 09:00 Note : hubungi pelanggan jika ingin kelokasi|40900827|MYDITA"/>
    <m/>
    <m/>
    <m/>
    <e v="#NUM!"/>
    <e v="#NUM!"/>
    <x v="0"/>
  </r>
  <r>
    <n v="204"/>
    <n v="1002567985"/>
    <n v="3"/>
    <x v="7"/>
    <n v="5"/>
    <s v="KUPANG"/>
    <s v="MAUMERE"/>
    <s v="LWB"/>
    <s v="REG"/>
    <s v="AO"/>
    <x v="0"/>
    <s v="1P INET"/>
    <s v="8 | OSS - PONR"/>
    <s v="RBS-Regional 3"/>
    <d v="2026-09-02T14:56:56"/>
    <d v="2026-09-09T15:21:08"/>
    <n v="69382447"/>
    <m/>
    <n v="172510701070"/>
    <s v="PT Ping For Lion Air Bandara Lewoleba"/>
    <s v="ODP-LWB-FB/16 FB/D02/16.01"/>
    <s v="WO063372572"/>
    <m/>
    <m/>
    <m/>
    <n v="123.43901392980401"/>
    <n v="-8.3653747622922303"/>
    <s v="|MC40288|MYIA-074722751824/POI/Julianus Bengngu /082147245978/ptpingnetworkglobal@gmail.com"/>
    <s v="MYIB_ASSISTANT"/>
    <m/>
    <m/>
    <m/>
    <m/>
    <m/>
    <m/>
    <m/>
    <m/>
    <s v="Management Janji"/>
    <s v="2026-09-03 13:00:00 | Jam Pemasangan : 08:00 - 12.00 Tanggal Pemasangan : KAMIS 03 SEPTEMBER 2026 Info Tambahan : Hubungi pelanggan sebelum datang ke lokasi "/>
    <s v="FCC"/>
    <d v="2026-02-09T15:09:58"/>
    <d v="2026-09-03T13:00:00"/>
    <m/>
    <s v="ACT_COM"/>
    <s v="X"/>
    <s v="NO ADDON"/>
    <m/>
    <s v="PONR"/>
    <s v="HSI Bisnis PSB 70% - 150 Mbps"/>
    <s v="INDIBIZ"/>
    <m/>
    <m/>
    <d v="2026-09-03T13:00:00"/>
    <s v="2026-09-03 13:00:00 | Jam Pemasangan : 08:00 - 12.00 Tanggal Pemasangan : KAMIS 03 SEPTEMBER 2026 Info Tambahan : Hubungi pelanggan sebelum datang ke lokasi "/>
    <m/>
    <m/>
    <m/>
    <e v="#NUM!"/>
    <e v="#NUM!"/>
    <x v="0"/>
  </r>
  <r>
    <n v="205"/>
    <n v="1002567344"/>
    <n v="3"/>
    <x v="7"/>
    <n v="5"/>
    <s v="KUPANG"/>
    <s v="KUPANG"/>
    <s v="OSP"/>
    <s v="REG"/>
    <s v="AO"/>
    <x v="0"/>
    <s v="1P INET"/>
    <s v="8 | OSS - PONR"/>
    <s v="RBS-Regional 3"/>
    <d v="2026-09-02T11:41:56"/>
    <d v="2026-09-09T16:11:19"/>
    <n v="69382197"/>
    <m/>
    <n v="172503813798"/>
    <s v="SD SWASTA ANGKASA"/>
    <s v="ODP-OSP-FG/14 FG/D02/14.01"/>
    <s v="WO063342896"/>
    <m/>
    <m/>
    <m/>
    <n v="123.65912299999999"/>
    <n v="-10.177958"/>
    <s v="|MN01740|MYIA-098575098179/POI/STEFANIA NATALIA LALAK/082341354131/stephieelalak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54:59"/>
    <d v="2026-09-03T08:00:00"/>
    <m/>
    <s v="ACT_COM"/>
    <s v="KUPANG"/>
    <s v="NO ADDON"/>
    <m/>
    <s v="PONR"/>
    <s v="HSI Bisnis Basic Promo HUT RI PSB 70% - 150 Mbps"/>
    <s v="INDIBIZ"/>
    <m/>
    <m/>
    <d v="2026-09-03T08:00:00"/>
    <s v="2026-09-03 08:00:00 | M Janji : 03 September 2026 Jam Pasang : pagi Note : hubungi pelanggan jika ingin kelokasi "/>
    <m/>
    <m/>
    <m/>
    <e v="#NUM!"/>
    <e v="#NUM!"/>
    <x v="0"/>
  </r>
  <r>
    <n v="206"/>
    <n v="1002566694"/>
    <n v="3"/>
    <x v="7"/>
    <n v="5"/>
    <s v="KUPANG"/>
    <s v="MAUMERE"/>
    <s v="LRT"/>
    <s v="REG"/>
    <s v="AO"/>
    <x v="0"/>
    <s v="1P INET"/>
    <s v="8 | OSS - PONR"/>
    <s v="RBS-Regional 3"/>
    <d v="2026-09-02T08:42:57"/>
    <d v="2026-09-09T07:25:40"/>
    <n v="69381950"/>
    <m/>
    <n v="172509796566"/>
    <s v="SMAK St DARIUS LARANTUKA2"/>
    <s v="ODP-LRT-FB/07 FB/D01/07.01"/>
    <s v="WO063320305"/>
    <m/>
    <m/>
    <m/>
    <n v="123.01813211292"/>
    <n v="-8.3061595546289109"/>
    <s v="MD|MYDB-20260831267617|SC00001/MC00079|SMAK St DARIUS LARANTUKA2|085337720953"/>
    <s v="MYDIGIBIZPARTNER"/>
    <m/>
    <m/>
    <m/>
    <m/>
    <m/>
    <m/>
    <m/>
    <m/>
    <s v="Management Janji"/>
    <s v="2026-09-03 08:00:00 | Nama PIC : Ibu agustina No HP : 085337720953 Alt :  M Janji : (KAMIS/3/SEPTEMBER/2026) jam Pasang : 09:00 Note : hubungi pelanggan jika ingin kelokasi"/>
    <s v="FCC"/>
    <d v="2026-02-09T08:55:02"/>
    <d v="2026-09-03T08:00:00"/>
    <m/>
    <s v="ACT_COM"/>
    <s v="X"/>
    <s v="NO ADDON"/>
    <m/>
    <s v="PONR"/>
    <s v="HSI Bisnis Basic Promo HUT RI PSB 70% - 50 Mbps"/>
    <s v="INDIBIZ"/>
    <m/>
    <m/>
    <d v="2026-09-03T08:00:00"/>
    <s v="2026-09-03 08:00:00 | Nama PIC : Ibu agustina No HP : 085337720953 Alt :  M Janji : (KAMIS/3/SEPTEMBER/2026) jam Pasang : 09:00 Note : hubungi pelanggan jika ingin kelokasi"/>
    <m/>
    <m/>
    <m/>
    <e v="#NUM!"/>
    <e v="#NUM!"/>
    <x v="0"/>
  </r>
  <r>
    <n v="207"/>
    <n v="1002577930"/>
    <n v="3"/>
    <x v="7"/>
    <n v="5"/>
    <s v="MATARAM"/>
    <s v="INNER - NUSA TENGGARA"/>
    <s v="SWE"/>
    <s v="REG"/>
    <s v="AO"/>
    <x v="0"/>
    <m/>
    <s v="100 | REVOKE COMPLETED"/>
    <s v="RBS-Regional 3"/>
    <d v="2026-09-09T08:35:04"/>
    <d v="2026-09-09T08:52:24"/>
    <n v="69384215"/>
    <n v="3707704041"/>
    <n v="172605804388"/>
    <s v="PT.Tirtakencana Tatawarna Lombok"/>
    <s v="ODP-SWE-FAL/37"/>
    <s v="WO063884080"/>
    <m/>
    <m/>
    <m/>
    <n v="116.14186290000001"/>
    <n v="-8.6164749"/>
    <s v="|MC40311|MYIA-023139127971/POI/Ni Putu Eva Suryani/082299997981/bm_lombok@tirtakencana.com"/>
    <s v="Sales Profesional"/>
    <m/>
    <m/>
    <m/>
    <m/>
    <m/>
    <m/>
    <m/>
    <m/>
    <s v="Management Janji"/>
    <s v="2026-09-05 15:00:00 | Tanggal pemasangan : 05/09/2026  Jam pemasangan : siang  Info Tambahan : Hubungi pelanggan dulu sebelum ke lokasi  terima kasih."/>
    <s v="FCC"/>
    <d v="2026-09-09T08:39:58"/>
    <m/>
    <m/>
    <s v="REVOKE"/>
    <s v="X"/>
    <s v="NO ADDON"/>
    <m/>
    <s v="Revoke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05 15:00:00 | Tanggal pemasangan : 05/09/2026  Jam pemasangan : siang  Info Tambahan : Hubungi pelanggan dulu sebelum ke lokasi  terima kasih."/>
    <m/>
    <m/>
    <m/>
    <e v="#NUM!"/>
    <e v="#NUM!"/>
    <x v="0"/>
  </r>
  <r>
    <n v="208"/>
    <n v="1002577113"/>
    <n v="3"/>
    <x v="6"/>
    <n v="5"/>
    <s v="MADURA"/>
    <s v="PAMEKASAN"/>
    <s v="PME"/>
    <s v="REG"/>
    <s v="AO"/>
    <x v="0"/>
    <s v="1P INET"/>
    <s v="100 | REVOKE COMPLETED"/>
    <s v="RBS-Regional 3"/>
    <d v="2026-09-08T14:17:58"/>
    <d v="2026-09-09T22:31:30"/>
    <n v="69386167"/>
    <m/>
    <n v="152426928698"/>
    <s v="Toko Zairah Berkah"/>
    <s v="ODP-PME-FBF/44 FBF/D04/44.01"/>
    <s v="WO063842386"/>
    <m/>
    <m/>
    <m/>
    <n v="113.41536886990001"/>
    <n v="-7.1339380257569296"/>
    <s v="MD|MYDB-20260908268282|DN00001/MN00572|Toko Zairah Berkah|083186479750"/>
    <s v="MYDIGIBIZPARTNER"/>
    <m/>
    <m/>
    <m/>
    <m/>
    <m/>
    <m/>
    <m/>
    <m/>
    <s v="Management Janji"/>
    <s v="2026-09-09 11:00:00 | Tanggal Pemasangan : 09 September 2026 Jam Pemasangan : 08:00 15:00 Info Tambahan : Hubungi pelanggan dulu sebelum ke lokasi terimakasih"/>
    <s v="FCC"/>
    <d v="2026-08-09T14:25:36"/>
    <d v="2026-09-09T11:00:00"/>
    <s v="Kendala Pelanggan"/>
    <s v="REVOKE"/>
    <s v="PAMEKASAN"/>
    <s v="NETMONK"/>
    <m/>
    <s v="Revoke Completed"/>
    <s v="HSI Bisnis Bundling Netmonk Promo 2026 PSB 70% - 200 Mbps"/>
    <s v="INDIBIZ"/>
    <m/>
    <m/>
    <d v="2026-09-09T11:00:00"/>
    <s v="2026-09-09 11:00:00 | Tanggal Pemasangan : 09 September 2026 Jam Pemasangan : 08:00 15:00 Info Tambahan : Hubungi pelanggan dulu sebelum ke lokasi terimakasih"/>
    <m/>
    <m/>
    <m/>
    <e v="#NUM!"/>
    <e v="#NUM!"/>
    <x v="0"/>
  </r>
  <r>
    <n v="209"/>
    <n v="1002577701"/>
    <n v="3"/>
    <x v="6"/>
    <n v="5"/>
    <s v="SBY SELATAN"/>
    <s v="MANYAR"/>
    <s v="JGR"/>
    <s v="REG"/>
    <s v="AO"/>
    <x v="0"/>
    <s v="1P INET"/>
    <s v="100 | REVOKE COMPLETED"/>
    <s v="RBS-Regional 3"/>
    <d v="2026-09-08T17:20:57"/>
    <d v="2026-09-09T22:31:24"/>
    <n v="69386393"/>
    <m/>
    <n v="152310255979"/>
    <s v="dua putri cell"/>
    <s v="ODP-RKT-FFU/27"/>
    <s v="WO063864236"/>
    <m/>
    <m/>
    <m/>
    <n v="112.79224843637201"/>
    <n v="-7.3082825182953801"/>
    <s v="|MN02303|MYIA-027538128945/POI/vita agustina/085143002849/kabehblokir@gmail.com"/>
    <s v="MYIB_ASSISTANT"/>
    <m/>
    <m/>
    <m/>
    <m/>
    <m/>
    <m/>
    <m/>
    <m/>
    <s v="Management Janji"/>
    <s v="2026-09-09 15:00:00 | Jam Pemasangan : 08:00 - 12.00 Tanggal Pemasangan : RABU 09 SEPTEMBER 2026 Info Tambahan : Hubungi pelanggan sebelum datang ke lokasi"/>
    <s v="FCC"/>
    <d v="2026-08-09T17:25:37"/>
    <d v="2026-09-09T15:00:00"/>
    <s v="Kendala Pelanggan"/>
    <s v="REVOKE"/>
    <s v="JAGIR"/>
    <s v="OCA"/>
    <m/>
    <s v="Revoke Completed"/>
    <s v="HSI Bisnis Basic Bundling OCA Breach Checker Promo H2 2026 PSB 70% - 300 Mbps"/>
    <s v="INDIBIZ"/>
    <m/>
    <m/>
    <d v="2026-09-09T15:00:00"/>
    <s v="2026-09-09 15:00:00 | Jam Pemasangan : 08:00 - 12.00 Tanggal Pemasangan : RABU 09 SEPTEMBER 2026 Info Tambahan : Hubungi pelanggan sebelum datang ke lokasi"/>
    <m/>
    <m/>
    <m/>
    <e v="#NUM!"/>
    <e v="#NUM!"/>
    <x v="0"/>
  </r>
  <r>
    <n v="210"/>
    <n v="1002576543"/>
    <n v="3"/>
    <x v="7"/>
    <n v="5"/>
    <s v="MATARAM"/>
    <s v="SUMBAWA"/>
    <s v="MLK"/>
    <s v="REG"/>
    <s v="AO"/>
    <x v="0"/>
    <s v="1P INET"/>
    <s v="100 | REVOKE COMPLETED"/>
    <s v="RBS-Regional 3"/>
    <d v="2026-09-08T10:44:56"/>
    <d v="2026-09-10T11:01:53"/>
    <n v="69385906"/>
    <m/>
    <n v="172608206306"/>
    <s v="KIOS PAK RAMLI"/>
    <s v="ODP-MLK-FAC/37 FAC/D05/37.01"/>
    <s v="WO063818704"/>
    <m/>
    <m/>
    <m/>
    <n v="116.74564643271199"/>
    <n v="-8.9673326593612295"/>
    <s v="|MN02367|MYIA-036440964505/POI/RAMLI/085903769366/kasmiantiheni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10:54:54"/>
    <d v="2026-09-09T08:00:00"/>
    <m/>
    <s v="REVOKE"/>
    <s v="SUMBAWA BARAT"/>
    <s v="OCA"/>
    <m/>
    <s v="Revoke Completed"/>
    <s v="HSI Bisnis Bundling OCA Breach Checker Promo H2 2026 PSB 70% - 50 Mbps"/>
    <s v="INDIBIZ"/>
    <m/>
    <m/>
    <d v="2026-09-09T08:00:00"/>
    <s v="2026-09-09 08:00:00 | Jam Pemasangan : 08:00 - 12.00 Tanggal Pemasangan : RABU 08 SEPTEMBER 2026 Info Tambahan : Hubungi pelanggan sebelum datang ke lokasi"/>
    <m/>
    <m/>
    <m/>
    <e v="#NUM!"/>
    <e v="#NUM!"/>
    <x v="0"/>
  </r>
  <r>
    <n v="211"/>
    <n v="1002573030"/>
    <n v="3"/>
    <x v="6"/>
    <n v="5"/>
    <s v="MADURA"/>
    <s v="BANGKALAN"/>
    <s v="OMB"/>
    <s v="REG"/>
    <s v="AO"/>
    <x v="0"/>
    <m/>
    <s v="100 | REVOKE COMPLETED"/>
    <s v="RBS-Regional 3"/>
    <d v="2026-09-05T12:42:07"/>
    <d v="2026-09-05T14:31:33"/>
    <n v="69381089"/>
    <m/>
    <n v="152438208887"/>
    <s v="yayasan ponpes al arifin"/>
    <s v="ODP-OMB-FB/50"/>
    <s v="WO063617761"/>
    <m/>
    <m/>
    <m/>
    <n v="113.352888340398"/>
    <n v="-7.0588738753773503"/>
    <s v="MD|MYDB-20260831267675|DN00001/MN00572|yayasan ponpes al arifin|085704700137"/>
    <s v="MYDIGIBIZPARTNER"/>
    <m/>
    <m/>
    <m/>
    <m/>
    <m/>
    <m/>
    <m/>
    <m/>
    <s v="Management Janji"/>
    <s v="2026-09-02 08:00:00 | Nama : BP MASNOTO  No Hp : 085704700137  No Alt :   Tgl Pemasangan : 01 September 2026  Interval : PAGI   Note : Hubungi pelanggan terlebih dahulu"/>
    <s v="FCC"/>
    <d v="2026-05-09T12:54:59"/>
    <m/>
    <s v="Kendala Pelanggan"/>
    <s v="REVOKE"/>
    <s v="X"/>
    <s v="OCA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08:00:00 | Nama : BP MASNOTO  No Hp : 085704700137  No Alt :   Tgl Pemasangan : 01 September 2026  Interval : PAGI   Note : Hubungi pelanggan terlebih dahulu"/>
    <m/>
    <m/>
    <m/>
    <e v="#NUM!"/>
    <e v="#NUM!"/>
    <x v="0"/>
  </r>
  <r>
    <n v="212"/>
    <n v="1002571271"/>
    <n v="3"/>
    <x v="1"/>
    <n v="5"/>
    <s v="SIDOARJO"/>
    <s v="INNER - JATIM TIMUR"/>
    <s v="KRN"/>
    <s v="REG"/>
    <s v="AO"/>
    <x v="0"/>
    <m/>
    <s v="100 | REVOKE COMPLETED"/>
    <s v="RBS-Regional 3"/>
    <d v="2026-09-04T11:00:51"/>
    <d v="2026-09-08T14:44:12"/>
    <n v="69383741"/>
    <m/>
    <n v="152331251383"/>
    <s v="SMK MAARIF NU PRAMBON"/>
    <s v="ODP-KRN-FR/07"/>
    <s v="WO063729044"/>
    <m/>
    <m/>
    <m/>
    <n v="112.5614471"/>
    <n v="-7.4718654999999998"/>
    <s v="|MN02332|/SMK MAARIF NU PRAMBON/WINBACK 2.0 HSI B2B (1:1) 100MBPS 535RB PSB DISC 70%//smkmaarifnuprambon1@gmail.com/ALI REDO S.E/088230285188 / 085730055258"/>
    <s v="Sales Force DBS"/>
    <m/>
    <m/>
    <m/>
    <m/>
    <m/>
    <m/>
    <m/>
    <m/>
    <s v="Management Janji"/>
    <s v="2026-09-08 08:00:00|Tanggal pemasangan : 08/09/2026 Jam pemasangan : 08.00 - 12.00 Info Tambahan : Hubungi pelanggan dulu sebelum ke lokasi terima kasih.|40971401|MYDITA"/>
    <s v="FCC"/>
    <d v="2026-04-09T11:10:09"/>
    <d v="2026-09-08T08:00:00"/>
    <s v="Kendala Teknik"/>
    <s v="REVOKE"/>
    <s v="KRI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Tanggal pemasangan : 08/09/2026 Jam pemasangan : 08.00 - 12.00 Info Tambahan : Hubungi pelanggan dulu sebelum ke lokasi terima kasih.|40971401|MYDITA"/>
    <m/>
    <m/>
    <m/>
    <e v="#NUM!"/>
    <e v="#NUM!"/>
    <x v="0"/>
  </r>
  <r>
    <n v="213"/>
    <n v="1002571663"/>
    <n v="3"/>
    <x v="6"/>
    <n v="5"/>
    <s v="MADURA"/>
    <s v="PAMEKASAN"/>
    <s v="SMP"/>
    <s v="REG"/>
    <s v="AO"/>
    <x v="0"/>
    <s v="1P INET"/>
    <s v="100 | REVOKE COMPLETED"/>
    <s v="RBS-Regional 3"/>
    <d v="2026-09-04T13:41:56"/>
    <d v="2026-09-09T22:26:29"/>
    <n v="69383910"/>
    <m/>
    <n v="152431232312"/>
    <s v="TOKO FATHIMAH"/>
    <s v="ODP-SMP-FBF/11 FBF/D02/11.01"/>
    <s v="WO063541871"/>
    <m/>
    <m/>
    <m/>
    <n v="113.862538039684"/>
    <n v="-7.0179529520219202"/>
    <s v="MD|MYDB-20260904268008|DN00001/MN00806|TOKO FATHIMAH|085151937728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"/>
    <s v="FCC"/>
    <d v="2026-04-09T13:54:59"/>
    <d v="2026-09-05T11:00:00"/>
    <s v="Kendala Pelanggan"/>
    <s v="REVOKE"/>
    <s v="X"/>
    <s v="NO ADDON"/>
    <m/>
    <s v="Revoke 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"/>
    <m/>
    <m/>
    <m/>
    <e v="#NUM!"/>
    <e v="#NUM!"/>
    <x v="0"/>
  </r>
  <r>
    <n v="214"/>
    <n v="1002571188"/>
    <n v="3"/>
    <x v="7"/>
    <n v="5"/>
    <s v="MATARAM"/>
    <s v="SUMBAWA"/>
    <s v="TLW"/>
    <s v="REG"/>
    <s v="AO"/>
    <x v="0"/>
    <s v="1P INET"/>
    <s v="100 | REVOKE COMPLETED"/>
    <s v="RBS-Regional 3"/>
    <d v="2026-09-04T10:35:56"/>
    <d v="2026-09-10T09:03:56"/>
    <n v="69383726"/>
    <m/>
    <n v="172610203702"/>
    <s v="KANTOR DESA TEPAS SEPAKAT"/>
    <s v="ODP-TLW-FJ/03 FJ/D01/03.01"/>
    <s v="WO063521018"/>
    <m/>
    <m/>
    <m/>
    <n v="116.91780440834501"/>
    <n v="-8.7127216370613105"/>
    <s v="|MN02367|MYIA-083096479068/POI/KHAIRUDDIN/081246535979/ds.tpssepakat2012@gmail.com"/>
    <s v="MYIB_ASSISTANT"/>
    <m/>
    <m/>
    <m/>
    <m/>
    <m/>
    <m/>
    <m/>
    <m/>
    <s v="Management Janji"/>
    <s v="2026-09-07 08:00:00 | Nama Pic : bp KHAIRUDDIN No Hp Pic : 081246535979 No alt : - Jam Pemasangan : pagi  Tanggal Pemasangan : 7 September 2026"/>
    <s v="FCC"/>
    <d v="2026-04-09T10:40:07"/>
    <d v="2026-09-07T08:00:00"/>
    <s v="Kendala Lainnya"/>
    <s v="REVOKE"/>
    <s v="SUMBAWA BARAT"/>
    <s v="NO ADDON"/>
    <m/>
    <s v="Revoke Completed"/>
    <s v="HSI Bisnis Promo HUT RI PSB 70% - 150 Mbps"/>
    <s v="INDIBIZ"/>
    <m/>
    <m/>
    <d v="2026-09-07T08:00:00"/>
    <s v="2026-09-07 08:00:00 | Nama Pic : bp KHAIRUDDIN No Hp Pic : 081246535979 No alt : - Jam Pemasangan : pagi  Tanggal Pemasangan : 7 September 2026"/>
    <m/>
    <m/>
    <m/>
    <e v="#NUM!"/>
    <e v="#NUM!"/>
    <x v="0"/>
  </r>
  <r>
    <n v="215"/>
    <n v="1002572358"/>
    <n v="3"/>
    <x v="3"/>
    <n v="4"/>
    <s v="YOGYAKARTA"/>
    <s v="INNER - YOGYA JATENG SELATAN"/>
    <s v="KBU"/>
    <s v="REG"/>
    <s v="AO"/>
    <x v="0"/>
    <m/>
    <s v="100 | REVOKE COMPLETED"/>
    <s v="RBS-Regional 3"/>
    <d v="2026-09-04T16:17:54"/>
    <d v="2026-09-07T11:30:34"/>
    <n v="69384145"/>
    <m/>
    <n v="146113147340"/>
    <s v="CV. Sumber Baru Niaga"/>
    <s v="ODP-KBU-FDD/24"/>
    <s v="WO063569019"/>
    <m/>
    <m/>
    <m/>
    <n v="110.36597620000001"/>
    <n v="-7.7872149000000004"/>
    <s v="AMRBS/403103/ANISA DWIARYANI/R3/YOGYAKARTA/HSI BISNIS 1S 50 MBPS PROMO HUT TELKOM 1:1/Yusup Irfangi/0817731020/it_sbm@yahoo.co.id"/>
    <s v="Amex"/>
    <m/>
    <m/>
    <m/>
    <m/>
    <m/>
    <m/>
    <m/>
    <m/>
    <s v="Management Janji"/>
    <s v="2026-09-07 08:00:00|Tanggal pemasangan : 07/09/2026 Jam pemasangan : pagi Info Tambahan : Hubungi pelanggan dulu sebelum ke lokasi terima kasih.|40941148|MYDITA"/>
    <s v="FCC"/>
    <d v="2026-04-09T16:25:47"/>
    <d v="2026-09-07T08:00:00"/>
    <s v="Kendala Teknik"/>
    <s v="REVOKE"/>
    <s v="X"/>
    <s v="NO ADDON"/>
    <m/>
    <s v="Revoke 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07T08:00:00"/>
    <s v="2026-09-07 08:00:00|Tanggal pemasangan : 07/09/2026 Jam pemasangan : pagi Info Tambahan : Hubungi pelanggan dulu sebelum ke lokasi terima kasih.|40941148|MYDITA"/>
    <m/>
    <m/>
    <m/>
    <e v="#NUM!"/>
    <e v="#NUM!"/>
    <x v="0"/>
  </r>
  <r>
    <n v="216"/>
    <n v="1002569339"/>
    <n v="3"/>
    <x v="6"/>
    <n v="5"/>
    <s v="SBY UTARA"/>
    <s v="LAMONGAN"/>
    <s v="SDD"/>
    <s v="REG"/>
    <s v="AO"/>
    <x v="0"/>
    <s v="1P INET"/>
    <s v="100 | REVOKE COMPLETED"/>
    <s v="RBS-Regional 3"/>
    <d v="2026-09-03T11:14:56"/>
    <d v="2026-09-08T18:36:35"/>
    <n v="69382971"/>
    <m/>
    <n v="152457201371"/>
    <s v="PUSKESMAS PUCUK"/>
    <s v="ODP-SDD-FAB/19 FAB/D01/19.01"/>
    <s v="WO063435054"/>
    <m/>
    <m/>
    <m/>
    <n v="112.277352847158"/>
    <n v="-7.0964510412657003"/>
    <s v="MD|MYDB-20260902267886|DN00001/MN00216|PUSKESMAS PUCUK|085843110960"/>
    <s v="MYDIGIBIZPARTNER"/>
    <m/>
    <m/>
    <m/>
    <m/>
    <m/>
    <m/>
    <m/>
    <m/>
    <s v="Management Janji"/>
    <s v="2026-09-04 10:00:00 | Tanggal pemasangan : 04 SEPTEMBER JULI 2026 Jam pemasangan : pagi/siang Info Tambahan : Hubungi pelanggan dulu sebelum ke lokasi terima kasih"/>
    <s v="FCC"/>
    <d v="2026-03-09T11:25:20"/>
    <d v="2026-09-04T10:00:00"/>
    <s v="Kendala Pelanggan"/>
    <s v="REVOKE"/>
    <s v="X"/>
    <s v="NO ADDON"/>
    <m/>
    <s v="Revoke Completed"/>
    <s v="HSI Bisnis Promo HUT RI PSB 70% - 100 Mbps"/>
    <s v="INDIBIZ"/>
    <m/>
    <m/>
    <d v="2026-09-04T10:00:00"/>
    <s v="2026-09-04 10:00:00 | Tanggal pemasangan : 04 SEPTEMBER JULI 2026 Jam pemasangan : pagi/siang Info Tambahan : Hubungi pelanggan dulu sebelum ke lokasi terima kasih"/>
    <m/>
    <m/>
    <m/>
    <e v="#NUM!"/>
    <e v="#NUM!"/>
    <x v="0"/>
  </r>
  <r>
    <n v="217"/>
    <n v="1002570204"/>
    <n v="3"/>
    <x v="3"/>
    <n v="4"/>
    <s v="YOGYAKARTA"/>
    <s v="SLEMAN"/>
    <s v="KLS"/>
    <s v="REG"/>
    <s v="AO"/>
    <x v="0"/>
    <s v="1P INET"/>
    <s v="100 | REVOKE COMPLETED"/>
    <s v="RBS-Regional 3"/>
    <d v="2026-09-03T15:26:56"/>
    <d v="2026-09-07T11:29:03"/>
    <n v="69383326"/>
    <m/>
    <n v="146145120979"/>
    <s v="SD NEGERI PRAMBANAN"/>
    <s v="ODP-KLS-FAK/043 FAK/D04/043.01"/>
    <s v="WO063473062"/>
    <m/>
    <m/>
    <m/>
    <n v="110.48982820000001"/>
    <n v="-7.7598278000000001"/>
    <s v="|MN02579|MYIA-051388758628/POI/SRI LESTARI S.Pd.SD /08986007696/sdnegeriprambanan@gmail.com"/>
    <s v="MYIB_ASSISTANT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5:40:15"/>
    <d v="2026-09-04T15:00:00"/>
    <s v="Kendala Pelanggan"/>
    <s v="REVOKE"/>
    <s v="KALASAN"/>
    <s v="NO ADDON"/>
    <m/>
    <s v="Revoke Completed"/>
    <s v="HSI Bisnis Promo HUT RI PSB 70% - 5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</r>
  <r>
    <n v="218"/>
    <n v="1002568843"/>
    <n v="3"/>
    <x v="0"/>
    <n v="4"/>
    <s v="KUDUS"/>
    <s v="JEPARA"/>
    <s v="PEC"/>
    <s v="REG"/>
    <s v="AO"/>
    <x v="0"/>
    <s v="1P INET"/>
    <s v="100 | REVOKE COMPLETED"/>
    <s v="RBS-Regional 3"/>
    <d v="2026-09-03T09:09:57"/>
    <d v="2026-09-07T09:23:02"/>
    <n v="69382741"/>
    <m/>
    <n v="146593115594"/>
    <s v="KOPI MASSE"/>
    <s v="ODP-PEC-FA/110 FA/D09/110.01"/>
    <s v="WO063420933"/>
    <m/>
    <m/>
    <m/>
    <n v="110.7115627"/>
    <n v="-6.7026028999999996"/>
    <s v="|MC60028|MYIA-027342953783/POI/Malik Ibrahim/089502545830/rr0288277@gmail.com"/>
    <s v="MYIB_ASSISTANT"/>
    <m/>
    <m/>
    <m/>
    <m/>
    <m/>
    <m/>
    <m/>
    <m/>
    <s v="Management Janji"/>
    <s v="2026-09-04 08:00:00 | Nama Pic : bp Malik Ibrahim No Hp Pic : 089502545830 No alt : - Jam Pemasangan : pagi  Tanggal Pemasangan : 4 September 2026"/>
    <s v="FCC"/>
    <d v="2026-03-09T09:25:39"/>
    <d v="2026-09-04T08:00:00"/>
    <s v="Kendala Pelanggan"/>
    <s v="REVOKE"/>
    <s v="PECANGAAN"/>
    <s v="NO ADDON"/>
    <m/>
    <s v="Revoke Completed"/>
    <s v="HSI Bisnis Promo HUT RI PSB 70% - 50 Mbps"/>
    <s v="INDIBIZ"/>
    <m/>
    <m/>
    <d v="2026-09-04T08:00:00"/>
    <s v="2026-09-04 08:00:00 | Nama Pic : bp Malik Ibrahim No Hp Pic : 089502545830 No alt : - Jam Pemasangan : pagi  Tanggal Pemasangan : 4 September 2026"/>
    <m/>
    <m/>
    <m/>
    <e v="#NUM!"/>
    <e v="#NUM!"/>
    <x v="0"/>
  </r>
  <r>
    <n v="219"/>
    <n v="1002569563"/>
    <n v="3"/>
    <x v="6"/>
    <n v="5"/>
    <s v="SBY UTARA"/>
    <s v="TANDES"/>
    <s v="KLN"/>
    <s v="REG"/>
    <s v="AO"/>
    <x v="0"/>
    <m/>
    <s v="100 | REVOKE COMPLETED"/>
    <s v="RBS-Regional 3"/>
    <d v="2026-09-03T12:17:44"/>
    <d v="2026-09-05T17:01:51"/>
    <n v="69383067"/>
    <m/>
    <n v="152418251604"/>
    <s v="PT AMARIS TIRTA PRATAMA"/>
    <s v="ODP-TDS-FDP/06"/>
    <s v="WO063453923"/>
    <m/>
    <m/>
    <m/>
    <n v="112.6673921"/>
    <n v="-7.2434411000000001"/>
    <s v="AMRBS;950197;AM;M. ALFIAN FADLI JAUHARI;RBS-3;SURAMADU;PSB;PT AMARIS TIRTA PRATAMA;IKHSAN FATONI;085733177541;DANNY;08563027423;hrga2padmawa@gmail.com;HSI Bisnis (1:1) 75 Mbps (Rp 519.000) PSB Rp 150.000;"/>
    <s v="Account Manager"/>
    <m/>
    <m/>
    <m/>
    <m/>
    <m/>
    <m/>
    <m/>
    <m/>
    <s v="Management Janji"/>
    <s v="2026-09-04 11:00:00|Jam Pemasangan : 08:00 - 12.00 Tanggal Pemasangan : JUMAT 04 SEPTEMBER 2026 Info Tambahan : Hubungi pelanggan sebelum datang ke lokasi |40000798|MYDITA"/>
    <s v="FCC"/>
    <d v="2026-03-09T12:25:19"/>
    <d v="2026-09-04T11:00:00"/>
    <s v="FALLOUT HOMEPASS"/>
    <s v="REVOKE"/>
    <s v="KEBALEN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4T11:00:00"/>
    <s v="2026-09-04 11:00:00|Jam Pemasangan : 08:00 - 12.00 Tanggal Pemasangan : JUMAT 04 SEPTEMBER 2026 Info Tambahan : Hubungi pelanggan sebelum datang ke lokasi |40000798|MYDITA"/>
    <m/>
    <m/>
    <m/>
    <e v="#NUM!"/>
    <e v="#NUM!"/>
    <x v="0"/>
  </r>
  <r>
    <n v="220"/>
    <n v="1002569569"/>
    <n v="3"/>
    <x v="4"/>
    <n v="5"/>
    <s v="SINGARJA"/>
    <s v="TABANAN"/>
    <s v="TBN"/>
    <s v="REG"/>
    <s v="AO"/>
    <x v="0"/>
    <m/>
    <s v="100 | REVOKE COMPLETED"/>
    <s v="RBS-Regional 3"/>
    <d v="2026-09-03T12:19:00"/>
    <d v="2026-09-07T08:31:55"/>
    <n v="69383070"/>
    <m/>
    <n v="172413244729"/>
    <s v="PT. PALM EMAS"/>
    <s v="ODP-TBN-FAU/04"/>
    <s v="WO063450628"/>
    <m/>
    <m/>
    <m/>
    <n v="115.1431493"/>
    <n v="-8.5689689999999992"/>
    <s v="|MN02364|/PIC DWI PRIYO JATMIKO/087726675737/diajengnastiti39@gmail.com"/>
    <s v="Sales Force DBS"/>
    <m/>
    <m/>
    <m/>
    <m/>
    <m/>
    <m/>
    <m/>
    <m/>
    <s v="Management Janji"/>
    <s v="2026-09-04 13:00:00|Jam pemasangan : 12.00 Info Tambahan : Hubungi pelanggan dulu sebelum ke lokasi terimakasih  |40951377|MYDITA"/>
    <s v="FCC"/>
    <d v="2026-03-09T12:25:19"/>
    <d v="2026-09-04T13:00:00"/>
    <s v="Kendala Teknik"/>
    <s v="REVOKE"/>
    <s v="TABANAN"/>
    <s v="OCA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4T13:00:00"/>
    <s v="2026-09-04 13:00:00|Jam pemasangan : 12.00 Info Tambahan : Hubungi pelanggan dulu sebelum ke lokasi terimakasih  |40951377|MYDITA"/>
    <m/>
    <m/>
    <m/>
    <e v="#NUM!"/>
    <e v="#NUM!"/>
    <x v="0"/>
  </r>
  <r>
    <n v="221"/>
    <n v="1002569043"/>
    <n v="3"/>
    <x v="4"/>
    <n v="5"/>
    <s v="DENPASAR"/>
    <s v="JIMBARAN"/>
    <s v="BNO"/>
    <s v="REG"/>
    <s v="AO"/>
    <x v="0"/>
    <m/>
    <s v="100 | REVOKE COMPLETED"/>
    <s v="RBS-Regional 3"/>
    <d v="2026-09-03T10:01:08"/>
    <d v="2026-09-07T08:29:13"/>
    <n v="69382868"/>
    <m/>
    <n v="172402803180"/>
    <s v="MITRA KASIH PERKASA SERANGAN"/>
    <s v="ODP-BNO-FE/01"/>
    <s v="WO063431121"/>
    <m/>
    <m/>
    <m/>
    <n v="115.2386262"/>
    <n v="-8.7218707000000002"/>
    <s v="|MN00737|/CP PAK KRISNA ADI/081353357623/project@mkpmobile.com"/>
    <s v="Sales Force DBS"/>
    <m/>
    <m/>
    <m/>
    <m/>
    <m/>
    <m/>
    <m/>
    <m/>
    <s v="Management Janji"/>
    <s v="2026-09-04 08:00:00|Nama Pic : bp krisna  No Hp Pic : 081353357623 No alt : - Jam Pemasangan : pagi  Tanggal Pemasangan : 4 September 2026|40951375|MYDITA"/>
    <s v="FCC"/>
    <d v="2026-03-09T10:10:01"/>
    <d v="2026-09-04T08:00:00"/>
    <s v="Kendala Pelanggan"/>
    <s v="REVOKE"/>
    <s v="BENOA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Nama Pic : bp krisna  No Hp Pic : 081353357623 No alt : - Jam Pemasangan : pagi  Tanggal Pemasangan : 4 September 2026|40951375|MYDITA"/>
    <m/>
    <m/>
    <m/>
    <e v="#NUM!"/>
    <e v="#NUM!"/>
    <x v="0"/>
  </r>
  <r>
    <n v="222"/>
    <n v="1002570658"/>
    <n v="3"/>
    <x v="1"/>
    <n v="5"/>
    <s v="SIDOARJO"/>
    <s v="INNER - JATIM TIMUR"/>
    <s v="SDA"/>
    <s v="REG"/>
    <s v="AO"/>
    <x v="0"/>
    <s v="1P INET"/>
    <s v="100 | REVOKE COMPLETED"/>
    <s v="RBS-Regional 3"/>
    <d v="2026-09-03T18:18:57"/>
    <d v="2026-09-05T08:50:04"/>
    <n v="69383509"/>
    <m/>
    <n v="152316232584"/>
    <s v="PT Era Global Nusindo (Mixue SDA)"/>
    <s v="ODP-SDA-FN/01 FN/D01/01.01"/>
    <s v="WO063491238"/>
    <m/>
    <m/>
    <m/>
    <n v="112.7394489"/>
    <n v="-7.4633034"/>
    <s v="|MN01401|MYIA-000790255369/POI/Andy/085173362070/ergonsby77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8:25:15"/>
    <d v="2026-09-04T15:00:00"/>
    <s v="Kendala Pelanggan"/>
    <s v="REVOKE"/>
    <s v="SIDOARJO"/>
    <s v="NO ADDON"/>
    <m/>
    <s v="Revoke Completed"/>
    <s v="HSI Bisnis Promo HUT RI PSB 70% - 3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</r>
  <r>
    <n v="223"/>
    <n v="1002570423"/>
    <n v="3"/>
    <x v="6"/>
    <n v="5"/>
    <s v="SBY SELATAN"/>
    <s v="MANYAR"/>
    <s v="MYR"/>
    <s v="REG"/>
    <s v="AO"/>
    <x v="0"/>
    <s v="2P INET + VOICE"/>
    <s v="100 | REVOKE COMPLETED"/>
    <s v="RBS-Regional 3"/>
    <d v="2026-09-03T16:17:57"/>
    <d v="2026-09-06T14:27:15"/>
    <n v="69383389"/>
    <n v="3135953475"/>
    <n v="152303248886"/>
    <s v="XPENG KERTAJAYA"/>
    <s v="ODP-MYR-FQD/04 FQD/D01/04.01"/>
    <s v="WO063479973"/>
    <m/>
    <m/>
    <m/>
    <n v="112.77660400000001"/>
    <n v="-7.280894"/>
    <s v="|MN00843|MYIA-066492647357/POI/hasbibintaro shiddiq/081249549394/nextperdanaone@gmail.com"/>
    <s v="MYIB_ASSISTANT"/>
    <m/>
    <m/>
    <m/>
    <m/>
    <m/>
    <m/>
    <m/>
    <m/>
    <s v="Management Janji"/>
    <s v="2026-09-06 11:00:00 | Tanggal pemasangan: 04/09/2026 Jam pemasangan : pagi / siang Info Tambahan : Hubungi pelanggan dulu sebelum ke lokasi terima kasih."/>
    <s v="FCC"/>
    <d v="2026-03-09T16:25:22"/>
    <d v="2026-09-06T11:00:00"/>
    <s v="Kendala Pelanggan"/>
    <s v="REVOKE"/>
    <s v="MANYAR"/>
    <s v="NO ADDON"/>
    <m/>
    <s v="Revoke Completed"/>
    <s v="HSI Bisnis Bundling Phone PSB 70% - Free 800 Menit - 200 Mbps"/>
    <s v="INDIBIZ"/>
    <m/>
    <m/>
    <d v="2026-09-06T11:00:00"/>
    <s v="2026-09-06 11:00:00 | Tanggal pemasangan: 04/09/2026 Jam pemasangan : pagi / siang Info Tambahan : Hubungi pelanggan dulu sebelum ke lokasi terima kasih."/>
    <m/>
    <m/>
    <m/>
    <e v="#NUM!"/>
    <e v="#NUM!"/>
    <x v="0"/>
  </r>
  <r>
    <n v="224"/>
    <n v="1002567882"/>
    <n v="3"/>
    <x v="6"/>
    <n v="5"/>
    <s v="SBY UTARA"/>
    <s v="TANDES"/>
    <s v="BBE"/>
    <s v="REG"/>
    <s v="AO"/>
    <x v="0"/>
    <s v="1P INET"/>
    <s v="100 | REVOKE COMPLETED"/>
    <s v="RBS-Regional 3"/>
    <d v="2026-09-02T14:34:03"/>
    <d v="2026-09-08T19:02:08"/>
    <n v="69382418"/>
    <m/>
    <n v="152417233852"/>
    <s v="BARAKA SARANA TAMA"/>
    <s v="OTB-BBE-54 OTB-BBE-54"/>
    <s v="WO063369265"/>
    <m/>
    <m/>
    <m/>
    <n v="112.5747837"/>
    <n v="-7.3740005999999996"/>
    <s v="MD|MYDB-20260902267854|DN00001/MN00086|BARAKA SARANA TAMA|081371157201"/>
    <s v="MYDIGIBIZPARTNER"/>
    <m/>
    <m/>
    <m/>
    <m/>
    <m/>
    <m/>
    <m/>
    <m/>
    <s v="Management Janji"/>
    <s v="2026-09-03 11:00:00 | Tanggal pemasangan : 02/09/2026 Jam pemasangan : pagi/siang Info Tambahan : Hubungi pelanggan dulu sebelum ke lokasi terima kasih."/>
    <s v="FCC"/>
    <d v="2026-02-09T14:39:59"/>
    <d v="2026-09-03T11:00:00"/>
    <s v="Kendala Pelanggan"/>
    <s v="REVOKE"/>
    <s v="BAMBE"/>
    <s v="OCA"/>
    <m/>
    <s v="Revoke Completed"/>
    <s v="HSI Bisnis Bundling OCA Breach Checker Promo H2 2026 PSB 70% - 200 Mbps"/>
    <s v="INDIBIZ"/>
    <m/>
    <m/>
    <d v="2026-09-03T11:00:00"/>
    <s v="2026-09-03 11:00:00 | Tanggal pemasangan : 02/09/2026 Jam pemasangan : pagi/siang Info Tambahan : Hubungi pelanggan dulu sebelum ke lokasi terima kasih."/>
    <m/>
    <m/>
    <m/>
    <e v="#NUM!"/>
    <e v="#NUM!"/>
    <x v="0"/>
  </r>
  <r>
    <n v="225"/>
    <n v="1002568437"/>
    <n v="3"/>
    <x v="3"/>
    <n v="4"/>
    <s v="YOGYAKARTA"/>
    <s v="INNER - YOGYA JATENG SELATAN"/>
    <s v="BBS"/>
    <s v="REG"/>
    <s v="AO"/>
    <x v="0"/>
    <m/>
    <s v="100 | REVOKE COMPLETED"/>
    <s v="RBS-Regional 3"/>
    <d v="2026-09-02T16:59:31"/>
    <d v="2026-09-03T11:30:42"/>
    <n v="69381014"/>
    <m/>
    <n v="146131120730"/>
    <s v="Laghasa Kost"/>
    <s v="ODP-BBS-FC/044"/>
    <s v="WO063392078"/>
    <m/>
    <m/>
    <m/>
    <n v="110.427503"/>
    <n v="-7.7804053356237004"/>
    <s v="|MC80006|MYIA-053559827861/POI/Nomo Novdiantoro /085878178817/nomo_novdiantoro@yahoo.com"/>
    <s v="Sales Profesional"/>
    <m/>
    <m/>
    <m/>
    <m/>
    <m/>
    <m/>
    <m/>
    <m/>
    <s v="Management Janji"/>
    <s v="2026-09-01 15:00:00 | Tanggal pemasangan 01/09/2026  Jam pemasangan : pagi/siang  Info Tambahan : Hubungi pelanggan dulu sebelum ke lokasi. terimakasih"/>
    <s v="FCC"/>
    <d v="2026-02-09T17:10:18"/>
    <m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pemasangan 01/09/2026  Jam pemasangan : pagi/siang  Info Tambahan : Hubungi pelanggan dulu sebelum ke lokasi. terimakasih"/>
    <m/>
    <m/>
    <m/>
    <e v="#NUM!"/>
    <e v="#NUM!"/>
    <x v="0"/>
  </r>
  <r>
    <n v="226"/>
    <n v="1002566762"/>
    <n v="3"/>
    <x v="6"/>
    <n v="5"/>
    <s v="SBY SELATAN"/>
    <s v="KETINTANG"/>
    <s v="RKT"/>
    <s v="REG"/>
    <s v="AO"/>
    <x v="0"/>
    <s v="1P INET"/>
    <s v="100 | REVOKE COMPLETED"/>
    <s v="RBS-Regional 3"/>
    <d v="2026-09-02T09:05:56"/>
    <d v="2026-09-03T16:03:47"/>
    <n v="69381963"/>
    <m/>
    <n v="152308243225"/>
    <s v="Laura Kos"/>
    <s v="ODP-RKT-FKT/26 FKT/D02/26.01"/>
    <s v="WO063321914"/>
    <m/>
    <m/>
    <m/>
    <n v="112.757417"/>
    <n v="-7.3170400000000004"/>
    <s v="|MC20232|MYIA-074119600608/POI/Sujaryadi/08121733356/fajarariadi80@gmail.com"/>
    <s v="MYIB_ASSISTANT"/>
    <m/>
    <m/>
    <m/>
    <m/>
    <m/>
    <m/>
    <m/>
    <m/>
    <s v="Management Janji"/>
    <s v="2026-09-03 08:00:00 | Nama PIC : BAPAK Juluan No HP : 08121733356 Alt :  M Janji : (KAMIS/3/SEPTEMBER/2026) jam Pasang : 09:00 Note : hubungi pelanggan jika ingin kelokasi"/>
    <s v="FCC"/>
    <d v="2026-02-09T09:10:07"/>
    <d v="2026-09-03T08:00:00"/>
    <s v="Kendala Pelanggan"/>
    <s v="REVOKE"/>
    <s v="RUNGKUT"/>
    <s v="NO ADDON"/>
    <m/>
    <s v="Revoke Completed"/>
    <s v="HSI Bisnis Basic Promo HUT RI PSB 70% - 100 Mbps"/>
    <s v="INDIBIZ"/>
    <m/>
    <m/>
    <d v="2026-09-03T08:00:00"/>
    <s v="2026-09-03 08:00:00 | Nama PIC : BAPAK Juluan No HP : 08121733356 Alt :  M Janji : (KAMIS/3/SEPTEMBER/2026) jam Pasang : 09:00 Note : hubungi pelanggan jika ingin kelokasi"/>
    <m/>
    <m/>
    <m/>
    <e v="#NUM!"/>
    <e v="#NUM!"/>
    <x v="0"/>
  </r>
  <r>
    <n v="227"/>
    <n v="1002568374"/>
    <n v="3"/>
    <x v="6"/>
    <n v="5"/>
    <s v="SBY UTARA"/>
    <s v="KENJERAN"/>
    <s v="KBL"/>
    <s v="REG"/>
    <s v="AO"/>
    <x v="0"/>
    <s v="1P INET"/>
    <s v="100 | REVOKE COMPLETED"/>
    <s v="RBS-Regional 3"/>
    <d v="2026-09-02T16:35:57"/>
    <d v="2026-09-05T16:59:11"/>
    <n v="69382545"/>
    <m/>
    <n v="152401227605"/>
    <s v="Payless Pasar Atom Surabaya"/>
    <s v="ODP-KBL-FGW/05 FGW/D01/05.01"/>
    <s v="WO063388517"/>
    <m/>
    <m/>
    <m/>
    <n v="112.7438654"/>
    <n v="-7.2420342"/>
    <s v="|MN02054|MYIA-069218841763/POI/Ayu putri angreani kusanto/08990794495/anext213@gmail.com"/>
    <s v="MYIB_ASSISTANT"/>
    <m/>
    <m/>
    <m/>
    <m/>
    <m/>
    <m/>
    <m/>
    <m/>
    <s v="Management Janji"/>
    <s v="2026-09-04 11:00:00 | Nama PIC:  bu ayu  No HP: 08990794495 Alt: Tanggal: 4/9/2026 Jam Pasang: Pagi Note: Hubungi sebelum ke lokasi, terimakasih. "/>
    <s v="FCC"/>
    <d v="2026-02-09T16:39:59"/>
    <d v="2026-09-04T11:00:00"/>
    <s v="Kendala Pelanggan"/>
    <s v="REVOKE"/>
    <s v="KEBALEN"/>
    <s v="NO ADDON"/>
    <m/>
    <s v="Revoke Completed"/>
    <s v="HSI Bisnis Promo HUT RI PSB 70% - 50 Mbps"/>
    <s v="INDIBIZ"/>
    <m/>
    <m/>
    <d v="2026-09-04T11:00:00"/>
    <s v="2026-09-04 11:00:00 | Nama PIC:  bu ayu  No HP: 08990794495 Alt: Tanggal: 4/9/2026 Jam Pasang: Pagi Note: Hubungi sebelum ke lokasi, terimakasih. "/>
    <m/>
    <m/>
    <m/>
    <e v="#NUM!"/>
    <e v="#NUM!"/>
    <x v="0"/>
  </r>
  <r>
    <n v="228"/>
    <n v="1002566719"/>
    <n v="3"/>
    <x v="6"/>
    <n v="5"/>
    <s v="SBY UTARA"/>
    <s v="TANDES"/>
    <s v="BBE"/>
    <s v="REG"/>
    <s v="AO"/>
    <x v="0"/>
    <m/>
    <s v="100 | REVOKE COMPLETED"/>
    <s v="RBS-Regional 3"/>
    <d v="2026-09-02T08:52:50"/>
    <d v="2026-09-04T08:48:24"/>
    <n v="69381952"/>
    <m/>
    <n v="152417230066"/>
    <s v="CV RAMA MOTOR TANJUNGAN"/>
    <s v="ODP-BBE-FAH/13"/>
    <s v="WO063329487"/>
    <m/>
    <m/>
    <m/>
    <n v="112.598271906877"/>
    <n v="-7.3525522048741303"/>
    <s v="|MC70135|/CV RAMA MOTOR TANJUNGAN/ISWANTO/085103064257/ramahsinta1978@gmail.com/HSI Bisnis Promo HUT Telkom (1:1) 75 Mbps (Rp 415.000) PSB Rp 150.000/"/>
    <s v="Sales Force DBS"/>
    <m/>
    <m/>
    <m/>
    <m/>
    <m/>
    <m/>
    <m/>
    <m/>
    <s v="Management Janji"/>
    <s v="2026-09-03 08:00:00|Jam pemasangan : 08.00 - 12.00 Waktu pemasangan : 3 September 2026 Info Tambahan : Hubungi pelanggan dulu sebelum ke lokasi terimakasih |40971401|MYDITA"/>
    <s v="FCC"/>
    <d v="2026-02-09T08:55:02"/>
    <d v="2026-09-03T08:00:00"/>
    <s v="Kendala Pelanggan"/>
    <s v="REVOKE"/>
    <s v="BAMBE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Jam pemasangan : 08.00 - 12.00 Waktu pemasangan : 3 September 2026 Info Tambahan : Hubungi pelanggan dulu sebelum ke lokasi terimakasih |40971401|MYDITA"/>
    <m/>
    <m/>
    <m/>
    <e v="#NUM!"/>
    <e v="#NUM!"/>
    <x v="0"/>
  </r>
  <r>
    <n v="229"/>
    <n v="1002566682"/>
    <n v="3"/>
    <x v="4"/>
    <n v="5"/>
    <s v="SINGARJA"/>
    <s v="TABANAN"/>
    <s v="TBN"/>
    <s v="REG"/>
    <s v="AO"/>
    <x v="0"/>
    <m/>
    <s v="100 | REVOKE COMPLETED"/>
    <s v="RBS-Regional 3"/>
    <d v="2026-09-02T08:39:33"/>
    <d v="2026-09-07T08:28:25"/>
    <n v="69381973"/>
    <m/>
    <n v="172413244692"/>
    <s v="PT. Tejhe Amerta Pertiwi"/>
    <s v="ODP-TBN-FCU/91"/>
    <s v="WO063327942"/>
    <m/>
    <m/>
    <m/>
    <n v="115.1847394"/>
    <n v="-8.5033984999999994"/>
    <s v="MN02658/PT. Tejhe Amerta Pertiwi/PIC Ni Made Sri Dianawati/081237514671/tejheamertapertiwi@gmail.com"/>
    <s v="Sales Force DBS"/>
    <m/>
    <m/>
    <m/>
    <m/>
    <m/>
    <m/>
    <m/>
    <m/>
    <s v="Management Janji"/>
    <s v="2026-09-03 08:00:00|M Janji : 03 September 2026 Jam Pasang : pagi Note : hubungi pelanggan jika ingin kelokasi |40900827|MYDITA"/>
    <s v="FCC"/>
    <d v="2026-02-09T08:55:02"/>
    <d v="2026-09-03T08:00:00"/>
    <s v="Kendala Pelanggan"/>
    <s v="REVOKE"/>
    <s v="TABAN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8:00:00"/>
    <s v="2026-09-03 08:00:00|M Janji : 03 September 2026 Jam Pasang : pagi Note : hubungi pelanggan jika ingin kelokasi |40900827|MYDITA"/>
    <m/>
    <m/>
    <m/>
    <e v="#NUM!"/>
    <e v="#NUM!"/>
    <x v="0"/>
  </r>
  <r>
    <n v="230"/>
    <n v="1002564593"/>
    <n v="3"/>
    <x v="7"/>
    <n v="5"/>
    <s v="MATARAM"/>
    <s v="LOMBOK BARAT TENGAH"/>
    <s v="PRY"/>
    <s v="REG"/>
    <s v="AO"/>
    <x v="0"/>
    <s v="1P INET"/>
    <s v="100 | REVOKE COMPLETED"/>
    <s v="RBS-Regional 3"/>
    <d v="2026-09-01T10:00:55"/>
    <d v="2026-09-06T16:22:35"/>
    <n v="69376157"/>
    <m/>
    <n v="172603791822"/>
    <s v="PKBM ARRISALAH"/>
    <s v="ODP-PYA-FAQ/75"/>
    <s v="WO062676188"/>
    <m/>
    <m/>
    <m/>
    <n v="116.339"/>
    <n v="-8.6628299999999996"/>
    <s v="|MC40242|MYIA-031012259976/POI/BURHANUDIN/081703686151/pkbmarrisalah@gmail.com"/>
    <s v="MYIB_ASSISTANT"/>
    <m/>
    <m/>
    <m/>
    <m/>
    <m/>
    <m/>
    <m/>
    <m/>
    <s v="Management Janji"/>
    <s v="2026-09-04 13:00:00|PKBM Arrisalah Dusun Semparu 1 desa Semparu kec kopang lombok tengah ntb|SYSTEM|MYDITA"/>
    <s v="FCC"/>
    <d v="2026-01-09T10:10:03"/>
    <d v="2026-09-04T00:00:00"/>
    <m/>
    <s v="REVOKE"/>
    <s v="LOMBOK TENGAH"/>
    <s v="NO ADDON"/>
    <m/>
    <s v="Revoke Completed"/>
    <s v="HSI Bisnis Basic Promo HUT RI PSB 70% - 100 Mbps Dual Band"/>
    <s v="INDIBIZ"/>
    <m/>
    <m/>
    <d v="2026-09-04T13:00:00"/>
    <s v="2026-09-04 13:00:00|PKBM Arrisalah Dusun Semparu 1 desa Semparu kec kopang lombok tengah ntb|SYSTEM|MYDITA"/>
    <m/>
    <m/>
    <m/>
    <e v="#NUM!"/>
    <e v="#NUM!"/>
    <x v="0"/>
  </r>
  <r>
    <n v="231"/>
    <n v="1002566268"/>
    <n v="3"/>
    <x v="2"/>
    <n v="5"/>
    <s v="KEDIRI"/>
    <s v="KEDIRI"/>
    <s v="NDL"/>
    <s v="REG"/>
    <s v="AO"/>
    <x v="0"/>
    <s v="1P INET"/>
    <s v="100 | REVOKE COMPLETED"/>
    <s v="RBS-Regional 3"/>
    <d v="2026-09-01T16:36:56"/>
    <d v="2026-09-03T16:07:18"/>
    <n v="69381748"/>
    <m/>
    <n v="152651207810"/>
    <s v="SD Muhammadiyah 1 Ngadiluwih"/>
    <s v="ODP-NDL-FL/34"/>
    <s v="WO063287576"/>
    <m/>
    <m/>
    <m/>
    <n v="111.99246805161199"/>
    <n v="-7.8936391494959697"/>
    <s v="MD|MYDB-20260901267751|DC20002/MC20039|SD Muhammadiyah 1 Ngadiluwih|085655728020"/>
    <s v="MYDIGIBIZPARTNER"/>
    <m/>
    <m/>
    <m/>
    <m/>
    <m/>
    <m/>
    <m/>
    <m/>
    <s v="Management Janji"/>
    <s v="2026-09-02 13:00:00 | Nama PIC : Safi&amp; 39;i No HP : 085655728020 Alt :  M Janji : 02/09/2026 Jam Pasang : 08.00  - 13:00  NoteÃ‚Â :  hubungi terlebih dahulu sebelum ke lokasi, terima kasih."/>
    <s v="FCC"/>
    <d v="2026-01-09T16:40:02"/>
    <d v="2026-09-02T13:00:00"/>
    <m/>
    <s v="REVOKE"/>
    <s v="NGADILUWIH"/>
    <s v="NO ADDON"/>
    <m/>
    <s v="Revoke Completed"/>
    <s v="HSI Bisnis Promo HUT RI PSB 70% - 100 Mbps Dual Band"/>
    <s v="INDIBIZ"/>
    <m/>
    <m/>
    <d v="2026-09-02T13:00:00"/>
    <s v="2026-09-02 13:00:00 | Nama PIC : Safi&amp; 39;i No HP : 085655728020 Alt :  M Janji : 02/09/2026 Jam Pasang : 08.00  - 13:00  NoteÃ‚Â :  hubungi terlebih dahulu sebelum ke lokasi, terima kasih."/>
    <m/>
    <m/>
    <m/>
    <e v="#NUM!"/>
    <e v="#NUM!"/>
    <x v="0"/>
  </r>
  <r>
    <n v="232"/>
    <n v="1002566519"/>
    <n v="3"/>
    <x v="1"/>
    <n v="5"/>
    <s v="SIDOARJO"/>
    <s v="INNER - JATIM TIMUR"/>
    <s v="KRN"/>
    <s v="REG"/>
    <s v="AO"/>
    <x v="0"/>
    <s v="1P INET"/>
    <s v="100 | REVOKE COMPLETED"/>
    <s v="RBS-Regional 3"/>
    <d v="2026-09-01T19:47:56"/>
    <d v="2026-09-04T08:48:02"/>
    <n v="69381889"/>
    <m/>
    <n v="152331251345"/>
    <s v="SMPIT USTMAN BIN AFFAN"/>
    <s v="ODP-KRN-FAF/42"/>
    <s v="WO063304167"/>
    <m/>
    <m/>
    <m/>
    <n v="112.63038083910899"/>
    <n v="-7.4526970491075497"/>
    <s v="MD|MYDB-20260901267799|DC20010/MC20002|SMPIT USTMAN BIN AFFAN|08113535966"/>
    <s v="MYDIGIBIZPARTNER"/>
    <m/>
    <m/>
    <m/>
    <m/>
    <m/>
    <m/>
    <m/>
    <m/>
    <s v="Management Janji"/>
    <s v="2026-09-03 08:00:00 | M Janji : 3 Sept 2026 Jam Pasang : Pagi Note : hubungi pelanggan jika ingin ke lokasi, terima kasih."/>
    <s v="FCC"/>
    <d v="2026-01-09T19:54:57"/>
    <d v="2026-09-03T08:00:00"/>
    <s v="Kendala Pelanggan"/>
    <s v="REVOKE"/>
    <s v="KRIAN"/>
    <s v="NO ADDON"/>
    <m/>
    <s v="Revoke Completed"/>
    <s v="HSI Bisnis Promo HUT RI PSB 70% - 100 Mbps"/>
    <s v="INDIBIZ"/>
    <m/>
    <m/>
    <d v="2026-09-03T08:00:00"/>
    <s v="2026-09-03 08:00:00 | M Janji : 3 Sept 2026 Jam Pasang : Pagi Note : hubungi pelanggan jika ingin ke lokasi, terima kasih."/>
    <m/>
    <m/>
    <m/>
    <e v="#NUM!"/>
    <e v="#NUM!"/>
    <x v="0"/>
  </r>
  <r>
    <n v="233"/>
    <n v="1002565568"/>
    <n v="3"/>
    <x v="3"/>
    <n v="4"/>
    <s v="PURWOKERTO"/>
    <s v="PURWOKERTO"/>
    <s v="PWT"/>
    <s v="REG"/>
    <s v="AO"/>
    <x v="0"/>
    <s v="1P INET"/>
    <s v="100 | REVOKE COMPLETED"/>
    <s v="RBS-Regional 3"/>
    <d v="2026-09-01T14:05:58"/>
    <d v="2026-09-02T16:37:05"/>
    <n v="69381554"/>
    <m/>
    <n v="146303608408"/>
    <s v="PT LESTARI MARKETINDO SURVEITAMA"/>
    <s v="ODP-PWT-FAE/165"/>
    <s v="WO063261165"/>
    <m/>
    <m/>
    <m/>
    <n v="109.25642209999999"/>
    <n v="-7.4259066000000002"/>
    <s v="|MC80054|MYIA-037108684605/POI/RISHANDY MAYNDRA/0818619922/fahrenheit.pwt@outlook.co.id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4:09:54"/>
    <d v="2026-09-02T13:00:00"/>
    <s v="Kendala Lainnya"/>
    <s v="REVOKE"/>
    <s v="X"/>
    <s v="NO ADDON"/>
    <m/>
    <s v="Revoke Complet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m/>
    <m/>
    <m/>
    <e v="#NUM!"/>
    <e v="#NUM!"/>
    <x v="0"/>
  </r>
  <r>
    <n v="234"/>
    <n v="1002564133"/>
    <n v="3"/>
    <x v="6"/>
    <n v="5"/>
    <s v="SBY UTARA"/>
    <s v="GRESIK"/>
    <s v="SDY"/>
    <s v="REG"/>
    <s v="AO"/>
    <x v="0"/>
    <s v="1P INET"/>
    <s v="100 | REVOKE COMPLETED"/>
    <s v="RBS-Regional 3"/>
    <d v="2026-09-01T08:36:56"/>
    <d v="2026-09-03T12:37:19"/>
    <n v="69381160"/>
    <m/>
    <n v="152451212101"/>
    <s v="TOKO IIN MODO"/>
    <s v="ODP-SDY-FA/61 FA/D01/61.01"/>
    <s v="WO063220935"/>
    <m/>
    <m/>
    <m/>
    <n v="112.488868"/>
    <n v="-6.9035650000000004"/>
    <s v="|MN00216|MYIA-046607529494/POI/iin aini isnawati/089502637180/ainiisnawatiiin@gmail.com"/>
    <s v="MYIB_ASSISTANT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08:39:58"/>
    <d v="2026-09-02T08:00:00"/>
    <s v="Kendala Pelanggan"/>
    <s v="REVOKE"/>
    <s v="GRESIK"/>
    <s v="NO ADDON"/>
    <m/>
    <s v="Revoke Completed"/>
    <s v="HSI Bisnis Promo HUT RI PSB 70% - 75 Mbps"/>
    <s v="INDIBIZ"/>
    <m/>
    <m/>
    <d v="2026-09-02T08:00:00"/>
    <s v="2026-09-02 08:00:00 | Tanggal pemasangan : 02/09/2026 Jam pemasangan : pagi/siang Info Tambahan : Hubungi pelanggan dulu sebelum ke lokasi, terima kasih"/>
    <m/>
    <m/>
    <m/>
    <e v="#NUM!"/>
    <e v="#NUM!"/>
    <x v="0"/>
  </r>
  <r>
    <n v="235"/>
    <n v="1002578700"/>
    <n v="3"/>
    <x v="3"/>
    <n v="4"/>
    <s v="PURWOKERTO"/>
    <s v="PURWOKERTO"/>
    <s v="CLO"/>
    <s v="REG"/>
    <s v="AO"/>
    <x v="0"/>
    <m/>
    <s v="9 | WFM - UN-SCS"/>
    <s v="RBS-Regional 3"/>
    <d v="2026-09-09T13:11:02"/>
    <d v="2026-09-09T13:11:02"/>
    <n v="69384365"/>
    <m/>
    <m/>
    <s v="MEDIA SARANA DATA - IRHAM"/>
    <m/>
    <s v="WO063614137"/>
    <m/>
    <m/>
    <m/>
    <n v="109.137148"/>
    <n v="-7.3676240000000002"/>
    <s v="AMRBS/965966/DINA MENTARI/R3/YOGYAKARTA/PSB HSI BISNIS 1S 50 MBPS PROMO HUT TELKOM 1:1/Aldi Prabowo/+6282324686834/+6287738220721/finance.jogja@gmedia.id"/>
    <s v="Amex"/>
    <m/>
    <m/>
    <m/>
    <m/>
    <m/>
    <m/>
    <m/>
    <m/>
    <s v="Management Janji"/>
    <s v="2026-09-06 15:00:00|Nama PIC : Ibu Ningrum No HP : 082324686834 No Alt : - M Janji :  06 Sept  2026 Jam Pasang : Pagi / Siang Note : hubungi pelanggan jika ingin kelokasi|40951378|MYDITA"/>
    <s v="FCC"/>
    <d v="2026-09-09T13:25:54"/>
    <d v="2026-09-06T00:00:00"/>
    <m/>
    <s v="UNSC"/>
    <s v="AJIBARANG"/>
    <s v="NO ADDON"/>
    <m/>
    <s v="Inprogress Alpro, SC Lama : SC1002572860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6T15:00:00"/>
    <s v="2026-09-06 15:00:00|Nama PIC : Ibu Ningrum No HP : 082324686834 No Alt : - M Janji :  06 Sept  2026 Jam Pasang : Pagi / Siang Note : hubungi pelanggan jika ingin kelokasi|40951378|MYDITA"/>
    <m/>
    <m/>
    <m/>
    <e v="#NUM!"/>
    <e v="#NUM!"/>
    <x v="0"/>
  </r>
  <r>
    <n v="236"/>
    <n v="1002575991"/>
    <n v="3"/>
    <x v="6"/>
    <n v="5"/>
    <s v="SBY UTARA"/>
    <s v="MANYAR"/>
    <s v="MGO"/>
    <s v="REG"/>
    <s v="AO"/>
    <x v="0"/>
    <s v="1P INET"/>
    <s v="9 | WFM - UN-SCS"/>
    <s v="RBS-Regional 3"/>
    <d v="2026-09-08T07:20:57"/>
    <d v="2026-09-09T10:38:44"/>
    <n v="69385652"/>
    <m/>
    <n v="152413175547"/>
    <s v="SMPN 3 SURABAYA (RUANG KS)"/>
    <s v="ODP-DMO-FMR/39"/>
    <s v="WO063801280"/>
    <m/>
    <m/>
    <m/>
    <n v="112.73616680000001"/>
    <n v="-7.2560969000000002"/>
    <s v="|MN00443|MYIA-054812581981/POI/Pak Budi/0895631767681/spegabaya.ud@gmail.com"/>
    <s v="MYIB_ASSISTANT"/>
    <m/>
    <m/>
    <m/>
    <m/>
    <m/>
    <m/>
    <m/>
    <m/>
    <s v="Management Janji"/>
    <s v="2026-09-12 15:00:00 | Tanggal pemasangan: 09/09/2026 Jam pemasangan : pagi / siang Info Tambahan : Hubungi pelanggan dulu sebelum ke lokasi terima kasih."/>
    <s v="FCC"/>
    <d v="2026-08-09T07:25:37"/>
    <d v="2026-09-12T15:00:00"/>
    <m/>
    <s v="UNSC"/>
    <s v="MERGOYOSO"/>
    <s v="OCA"/>
    <m/>
    <s v="Inprogress Alpro"/>
    <s v="HSI Bisnis Bundling OCA Breach Checker Promo H2 2026 PSB 70% - 100 Mbps"/>
    <s v="INDIBIZ"/>
    <m/>
    <m/>
    <d v="2026-09-12T15:00:00"/>
    <s v="2026-09-12 15:00:00 | Tanggal pemasangan: 09/09/2026 Jam pemasangan : pagi / siang Info Tambahan : Hubungi pelanggan dulu sebelum ke lokasi terima kasih."/>
    <m/>
    <m/>
    <m/>
    <e v="#NUM!"/>
    <e v="#NUM!"/>
    <x v="0"/>
  </r>
  <r>
    <n v="237"/>
    <n v="1002575953"/>
    <n v="3"/>
    <x v="6"/>
    <n v="5"/>
    <s v="SBY UTARA"/>
    <s v="MANYAR"/>
    <s v="MGO"/>
    <s v="REG"/>
    <s v="AO"/>
    <x v="0"/>
    <s v="1P INET"/>
    <s v="9 | WFM - UN-SCS"/>
    <s v="RBS-Regional 3"/>
    <d v="2026-09-07T19:38:57"/>
    <d v="2026-09-09T10:39:58"/>
    <n v="69385642"/>
    <m/>
    <n v="152413168011"/>
    <s v="SMPN 3 SURABAYA (KLS 9)"/>
    <s v="ODP-DMO-FMR/72 FMR/D06/72.01"/>
    <s v="WO063793669"/>
    <m/>
    <m/>
    <m/>
    <n v="112.73616680000001"/>
    <n v="-7.2560969000000002"/>
    <s v="|MN00443|MYIA-096896468678/POI/Pak Budi/0895631767681/spegabaya.ud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07-09T19:39:57"/>
    <d v="2026-09-14T08:00:00"/>
    <m/>
    <s v="UNSC"/>
    <s v="MERGOYOSO"/>
    <s v="OCA"/>
    <m/>
    <s v="Inprogress Alpro"/>
    <s v="HSI Bisnis Bundling OCA Breach Checker Promo H2 2026 PSB 70% - 100 Mbps"/>
    <s v="INDIBIZ"/>
    <m/>
    <m/>
    <d v="2026-09-14T08:00:00"/>
    <s v="2026-09-14 08:00:00 | Tanggal Pemasangan : 14 September 2026 Jam Pemasangan : 08:00 15:00 Info Tambahan : Hubungi pelanggan dulu sebelum ke lokasi terimakasih"/>
    <m/>
    <m/>
    <m/>
    <e v="#NUM!"/>
    <e v="#NUM!"/>
    <x v="0"/>
  </r>
  <r>
    <n v="238"/>
    <n v="1002575893"/>
    <n v="3"/>
    <x v="6"/>
    <n v="5"/>
    <s v="SBY UTARA"/>
    <s v="MANYAR"/>
    <s v="MGO"/>
    <s v="REG"/>
    <s v="AO"/>
    <x v="0"/>
    <s v="1P INET"/>
    <s v="9 | WFM - UN-SCS"/>
    <s v="RBS-Regional 3"/>
    <d v="2026-09-07T17:44:56"/>
    <d v="2026-09-09T10:39:36"/>
    <n v="69385604"/>
    <m/>
    <n v="152413168010"/>
    <s v="SMPN 3 SURABAYA (RUANG STAFF)"/>
    <s v="ODP-DMO-FMR/72"/>
    <s v="WO063786197"/>
    <m/>
    <m/>
    <m/>
    <n v="112.73616680000001"/>
    <n v="-7.2560969000000002"/>
    <s v="|MN00443|MYIA-044077894476/POI/Pak Budi/0895631767681/spegabaya.ud@gmail.com"/>
    <s v="MYIB_ASSISTANT"/>
    <m/>
    <m/>
    <m/>
    <m/>
    <m/>
    <m/>
    <m/>
    <m/>
    <s v="Management Janji"/>
    <s v="2026-09-14 08:00:00 | Nama :BAPA BUDI No HP : 0895631767681 No Alternatif : M Janji : 14/09/2026 Jam Pasang : Pagi NoteÃ‚Â :  Hubungi terlebih dahulu sebelum ke lokasi"/>
    <s v="FCC"/>
    <d v="2026-07-09T17:55:11"/>
    <d v="2026-09-14T08:00:00"/>
    <m/>
    <s v="UNSC"/>
    <s v="MERGOYOSO"/>
    <s v="OCA"/>
    <m/>
    <s v="Inprogress Alpro"/>
    <s v="HSI Bisnis Bundling OCA Breach Checker Promo H2 2026 PSB 70% - 100 Mbps"/>
    <s v="INDIBIZ"/>
    <m/>
    <m/>
    <d v="2026-09-14T08:00:00"/>
    <s v="2026-09-14 08:00:00 | Nama :BAPA BUDI No HP : 0895631767681 No Alternatif : M Janji : 14/09/2026 Jam Pasang : Pagi NoteÃ‚Â :  Hubungi terlebih dahulu sebelum ke lokasi"/>
    <m/>
    <m/>
    <m/>
    <e v="#NUM!"/>
    <e v="#NUM!"/>
    <x v="0"/>
  </r>
  <r>
    <n v="239"/>
    <n v="1002564550"/>
    <n v="3"/>
    <x v="7"/>
    <n v="5"/>
    <s v="MATARAM"/>
    <s v="INNER - NUSA TENGGARA"/>
    <s v="SWE"/>
    <s v="REG"/>
    <s v="AO"/>
    <x v="0"/>
    <s v="1P INET"/>
    <s v="9 | WFM - UN-SCS"/>
    <s v="RBS-Regional 3"/>
    <d v="2026-09-01T09:52:13"/>
    <d v="2026-09-01T09:52:13"/>
    <n v="69372675"/>
    <m/>
    <m/>
    <s v="Bayu Fitness"/>
    <m/>
    <s v="WO062346246"/>
    <m/>
    <m/>
    <m/>
    <n v="116.229"/>
    <n v="-8.5942000000000007"/>
    <s v="|MC20232|MYIA-072390466391/POI/i gede bagus sumadyana/081937737289/omanlindayuni2703@gmail.com"/>
    <s v="MYIB_ASSISTANT"/>
    <m/>
    <m/>
    <m/>
    <m/>
    <m/>
    <m/>
    <m/>
    <m/>
    <s v="Management Janji"/>
    <s v="2026-08-22 13:00:00 | Tanggal pemasangan : 22 AGUSTUS 2026 Jam pemasangan : pagi/siang Info Tambahan : Hubungi pelanggan dulu sebelum ke lokasi terima kasih"/>
    <s v="FCC"/>
    <d v="2026-01-09T09:55:10"/>
    <d v="2026-08-22T00:00:00"/>
    <m/>
    <s v="UNSC"/>
    <s v="X"/>
    <s v="NO ADDON"/>
    <m/>
    <s v="Inprogress Alpro, SC Lama : SC1002543268"/>
    <s v="HSI Bisnis Promo HUT RI PSB 70% - 75 Mbps"/>
    <s v="INDIBIZ"/>
    <m/>
    <m/>
    <d v="2026-08-22T13:00:00"/>
    <s v="2026-08-22 13:00:00 | Tanggal pemasangan : 22 AGUSTUS 2026 Jam pemasangan : pagi/siang Info Tambahan : Hubungi pelanggan dulu sebelum ke lokasi terima kasih"/>
    <m/>
    <m/>
    <m/>
    <e v="#NUM!"/>
    <e v="#NUM!"/>
    <x v="0"/>
  </r>
  <r>
    <n v="240"/>
    <n v="1002577902"/>
    <n v="3"/>
    <x v="3"/>
    <n v="4"/>
    <s v="MAGELANG"/>
    <s v="WONOSOBO"/>
    <s v="WOS"/>
    <s v="REG"/>
    <s v="AO"/>
    <x v="0"/>
    <s v="1P INET"/>
    <s v="OSS - FALLOUT"/>
    <s v="RBS-Regional 3"/>
    <d v="2026-09-09T08:20:56"/>
    <d v="2026-09-10T10:12:54"/>
    <n v="69386509"/>
    <m/>
    <n v="141373127232"/>
    <s v="PT. Bangkit Lakuliner Indonesia Wonosobo Timur Jateng"/>
    <s v="ODP-WOS-FAG/004 FAG/D02/004.01"/>
    <s v="WO063882716"/>
    <m/>
    <m/>
    <m/>
    <n v="109.9046536"/>
    <n v="-7.3619779999999997"/>
    <s v="|MN02235|MYIA-042265589510/POI/Muhamad Arif Nurdin /085283300362/arif.nurdin@seindonesia.co.id"/>
    <s v="MYIB_ASSISTANT"/>
    <m/>
    <m/>
    <m/>
    <m/>
    <m/>
    <m/>
    <m/>
    <m/>
    <s v="Management Janji"/>
    <s v="2026-09-10 08:00:00 | Tanggal pemasangan : 10/09/2026 Jam pemasangan : 12.00 Info Tambahan : Hubungi pelanggan dulu sebelum ke Lokasi terima kasih."/>
    <s v="FCC"/>
    <d v="2026-09-09T08:25:15"/>
    <d v="2026-09-10T08:00:00"/>
    <s v="Kendala Pelanggan"/>
    <s v="FO_WFM"/>
    <s v="X"/>
    <s v="NO ADDON"/>
    <m/>
    <s v="Provisioning Failed|WFM|INF009310205|PP_-7.3394846,109.9147193_pending tg 14"/>
    <s v="HSI Bisnis Promo HUT RI PSB 70% - 50 Mbps"/>
    <s v="INDIBIZ"/>
    <m/>
    <m/>
    <d v="2026-09-10T08:00:00"/>
    <s v="2026-09-10 08:00:00 | Tanggal pemasangan : 10/09/2026 Jam pemasangan : 12.00 Info Tambahan : Hubungi pelanggan dulu sebelum ke Lokasi terima kasih."/>
    <m/>
    <m/>
    <m/>
    <e v="#NUM!"/>
    <e v="#NUM!"/>
    <x v="0"/>
  </r>
  <r>
    <n v="241"/>
    <n v="1002578428"/>
    <n v="3"/>
    <x v="2"/>
    <n v="5"/>
    <s v="KEDIRI"/>
    <s v="TRENGGALEK"/>
    <s v="TRE"/>
    <s v="REG"/>
    <s v="AO"/>
    <x v="0"/>
    <s v="1P INET"/>
    <s v="OSS - FALLOUT"/>
    <s v="RBS-Regional 3"/>
    <d v="2026-09-09T11:08:56"/>
    <d v="2026-09-10T09:05:59"/>
    <n v="69386739"/>
    <m/>
    <n v="152608209202"/>
    <s v="SPPG TRENGGALEK TUGU"/>
    <s v="ODP-TRE-FE/06 FE/D01/06.01"/>
    <s v="WO063897528"/>
    <m/>
    <m/>
    <m/>
    <n v="111.66278574326"/>
    <n v="-8.0464789975490891"/>
    <s v="|MN00418|MYIA-025240965850/POI/Triesse Janua Prasetyaningrum/081329311301/triessejanua29@gmail.com"/>
    <s v="MYIB_ASSISTANT"/>
    <m/>
    <m/>
    <m/>
    <m/>
    <m/>
    <m/>
    <m/>
    <m/>
    <s v="Management Janji"/>
    <s v="2026-09-10 08:00:00 | M Janji : 10/09/2026 Jam Pasang : 08.00 - 13:00  NoteÃ‚Â :  hubungi terlebih dahulu sebelum kelokasi  "/>
    <s v="FCC"/>
    <d v="2026-09-09T11:10:15"/>
    <d v="2026-09-10T08:00:00"/>
    <s v="Kendala Pelanggan"/>
    <s v="FO_WFM"/>
    <s v="TRENGGALEK"/>
    <s v="NO ADDON"/>
    <m/>
    <s v="Provisioning Failed|WFM|INF009309677|PP_-8.0737949,111.7029919_MANJA BESUK HARI JUMAT 11/9/2026"/>
    <s v="HSI Bisnis Promo HUT RI PSB 70% - 50 Mbps"/>
    <s v="INDIBIZ"/>
    <m/>
    <m/>
    <d v="2026-09-10T08:00:00"/>
    <s v="2026-09-10 08:00:00 | M Janji : 10/09/2026 Jam Pasang : 08.00 - 13:00  NoteÃ‚Â :  hubungi terlebih dahulu sebelum kelokasi  "/>
    <m/>
    <m/>
    <m/>
    <e v="#NUM!"/>
    <e v="#NUM!"/>
    <x v="0"/>
  </r>
  <r>
    <n v="242"/>
    <n v="1002578287"/>
    <n v="3"/>
    <x v="7"/>
    <n v="5"/>
    <s v="MATARAM"/>
    <s v="BIMA"/>
    <s v="KMP"/>
    <s v="REG"/>
    <s v="AO"/>
    <x v="0"/>
    <s v="1P INET"/>
    <s v="OSS - FALLOUT"/>
    <s v="RBS-Regional 3"/>
    <d v="2026-09-09T10:26:57"/>
    <d v="2026-09-10T08:05:18"/>
    <n v="69386688"/>
    <m/>
    <n v="172611203057"/>
    <s v="Toko Sabarudin"/>
    <s v="ODP-KMP-FAB/01 FAB/D01/01.01"/>
    <s v="WO063893173"/>
    <m/>
    <m/>
    <m/>
    <n v="117.742975987493"/>
    <n v="-8.1836922153327691"/>
    <s v="MD|MYDB-20260907268188|SC00001/MC00046|Toko Sabarudin|081937348536"/>
    <s v="MYDIGIBIZPARTNER"/>
    <m/>
    <m/>
    <m/>
    <m/>
    <m/>
    <m/>
    <m/>
    <m/>
    <s v="Management Janji"/>
    <s v="2026-09-10 08:00:00 | Nama PIC:  Toko Sabarudin No HP: 081937348536 Alt: Tanggal: 10/9/2026 Jam Pasang:  Note: Hubungi sebelum ke lokasi, terimakasih. "/>
    <s v="FCC"/>
    <d v="2026-09-09T10:40:00"/>
    <d v="2026-09-10T08:00:00"/>
    <m/>
    <s v="FO_UIM"/>
    <s v="DOMPU"/>
    <s v="NO ADDON"/>
    <m/>
    <s v="Provisioning Failed|UIM|INF009309250|1029:Reservation not found for Broadband CFS with Reservation ID : 39611201207"/>
    <s v="HSI Bisnis Promo HUT RI PSB 70% - 150 Mbps"/>
    <s v="INDIBIZ"/>
    <m/>
    <m/>
    <d v="2026-09-10T08:00:00"/>
    <s v="2026-09-10 08:00:00 | Nama PIC:  Toko Sabarudin No HP: 081937348536 Alt: Tanggal: 10/9/2026 Jam Pasang:  Note: Hubungi sebelum ke lokasi, terimakasih. "/>
    <m/>
    <m/>
    <m/>
    <e v="#NUM!"/>
    <e v="#NUM!"/>
    <x v="0"/>
  </r>
  <r>
    <n v="243"/>
    <n v="1002578625"/>
    <n v="3"/>
    <x v="1"/>
    <n v="5"/>
    <s v="SIDOARJO"/>
    <s v="INNER - JATIM TIMUR"/>
    <s v="KRN"/>
    <s v="REG"/>
    <s v="AO"/>
    <x v="0"/>
    <s v="1P INET"/>
    <s v="OSS - FALLOUT"/>
    <s v="RBS-Regional 3"/>
    <d v="2026-09-09T12:23:57"/>
    <d v="2026-09-09T14:00:45"/>
    <n v="69386845"/>
    <m/>
    <n v="152331251481"/>
    <s v="PT. AIDEN ENERGI INDONESIA BARU Site Erablue Sidoarjo"/>
    <s v="ODP-KRN-FBE/98 FBE/D05/98.01"/>
    <s v="WO063906322"/>
    <m/>
    <m/>
    <m/>
    <n v="112.6063992"/>
    <n v="-7.3849516999999896"/>
    <s v="|MN00458|MYIA-025692448604/POI/Chaidar Syuryo/+6281249549394/billing@next1.co.id"/>
    <s v="MYIB_ASSISTANT"/>
    <m/>
    <m/>
    <m/>
    <m/>
    <m/>
    <m/>
    <m/>
    <m/>
    <s v="Management Janji"/>
    <s v="2026-09-10 11:00:00 | Jam pemasangan : 08.00 - 12.00 Waktu pemasangan : 10 September 2026 Info Tabaha : Hubungi pelanggan dulu sebelum ke lokasi terimakasih "/>
    <s v="FCC"/>
    <d v="2026-09-09T12:25:30"/>
    <d v="2026-09-10T11:00:00"/>
    <s v="Kendala Teknik"/>
    <s v="FO_WFM"/>
    <s v="KRIAN"/>
    <s v="NO ADDON"/>
    <m/>
    <s v="Provisioning Failed|WFM|INF009274860|TNO_KP_KO SCB UNSC TAG PEL : -7.384741,112.605041 KENDALA TIDAK ADA ODP"/>
    <s v="HSI Bisnis PSB 70% - 100 Mbps"/>
    <s v="INDIBIZ"/>
    <m/>
    <m/>
    <d v="2026-09-10T11:00:00"/>
    <s v="2026-09-10 11:00:00 | Jam pemasangan : 08.00 - 12.00 Waktu pemasangan : 10 September 2026 Info Tabaha : Hubungi pelanggan dulu sebelum ke lokasi terimakasih "/>
    <m/>
    <m/>
    <m/>
    <e v="#NUM!"/>
    <e v="#NUM!"/>
    <x v="0"/>
  </r>
  <r>
    <n v="244"/>
    <n v="1002578641"/>
    <n v="3"/>
    <x v="7"/>
    <n v="5"/>
    <s v="MATARAM"/>
    <s v="SUMBAWA"/>
    <s v="MLK"/>
    <s v="REG"/>
    <s v="AO"/>
    <x v="0"/>
    <s v="1P INET"/>
    <s v="OSS - FALLOUT"/>
    <s v="RBS-Regional 3"/>
    <d v="2026-09-09T12:35:56"/>
    <d v="2026-09-10T11:23:13"/>
    <n v="69386849"/>
    <m/>
    <n v="172608206308"/>
    <s v="TOKO SEMBAKO ALAN"/>
    <s v="ODP-MLK-FAD/67 FAD/D06/67.01"/>
    <s v="WO063907506"/>
    <m/>
    <m/>
    <m/>
    <n v="116.753979397964"/>
    <n v="-8.9121198015825591"/>
    <s v="|MN02367|MYIA-055535318392/POI/ALAN ANUGRAH/081238713638/allananugrah33@gmail.com"/>
    <s v="MYIB_ASSISTANT"/>
    <m/>
    <m/>
    <m/>
    <m/>
    <m/>
    <m/>
    <m/>
    <m/>
    <s v="Management Janji"/>
    <s v="2026-09-10 11:00:00 | Nama Pic : bp ALAN ANUGRAH No Hp Pic : 081238713638 No alt : - Jam Pemasangan : pagi siang  Tanggal Pemasangan : 10 September 2026"/>
    <s v="FCC"/>
    <d v="2026-09-09T12:39:55"/>
    <d v="2026-09-10T11:00:00"/>
    <m/>
    <s v="FO_UIM"/>
    <s v="SUMBAWA BARAT"/>
    <s v="OCA"/>
    <m/>
    <s v="Provisioning Failed|UIM|INF009311034|1029:Reservation not found for Broadband CFS with Reservation ID : 39611202367"/>
    <s v="HSI Bisnis Basic Bundling OCA Breach Checker Promo H2 2026 PSB 70% - 50 Mbps"/>
    <s v="INDIBIZ"/>
    <m/>
    <m/>
    <d v="2026-09-10T11:00:00"/>
    <s v="2026-09-10 11:00:00 | Nama Pic : bp ALAN ANUGRAH No Hp Pic : 081238713638 No alt : - Jam Pemasangan : pagi siang  Tanggal Pemasangan : 10 September 2026"/>
    <m/>
    <m/>
    <m/>
    <e v="#NUM!"/>
    <e v="#NUM!"/>
    <x v="0"/>
  </r>
  <r>
    <n v="245"/>
    <n v="1002578500"/>
    <n v="3"/>
    <x v="7"/>
    <n v="5"/>
    <s v="MATARAM"/>
    <s v="SUMBAWA"/>
    <s v="MLK"/>
    <s v="REG"/>
    <s v="AO"/>
    <x v="0"/>
    <s v="1P INET"/>
    <s v="OSS - FALLOUT"/>
    <s v="RBS-Regional 3"/>
    <d v="2026-09-09T11:29:56"/>
    <d v="2026-09-10T08:05:15"/>
    <n v="69386760"/>
    <m/>
    <n v="172608206126"/>
    <s v="JAYATIMUR INTINUSA ABADI"/>
    <s v="ODP-MLK-FAD/54 FAD/D05/54.01"/>
    <s v="WO063900259"/>
    <m/>
    <m/>
    <m/>
    <n v="116.75143579495401"/>
    <n v="-8.9170109174738794"/>
    <s v="|MN02367|MYIA-089335017790/POI/YEYEN HERIANTI/087863577828/yeyenherianti16@gmail.com"/>
    <s v="MYIB_ASSISTANT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d v="2026-09-09T11:39:55"/>
    <d v="2026-09-10T08:00:00"/>
    <m/>
    <s v="FO_UIM"/>
    <s v="SUMBAWA BARAT"/>
    <s v="OCA"/>
    <m/>
    <s v="Provisioning Failed|UIM|INF009309262|1029:Reservation not found for Broadband CFS with Reservation ID : 39611192486"/>
    <s v="HSI Bisnis Bundling OCA Breach Checker Promo H2 2026 PSB 70% - 50 Mbps"/>
    <s v="INDIBIZ"/>
    <m/>
    <m/>
    <d v="2026-09-10T08:00:00"/>
    <s v="2026-09-10 08:00:00 | Nama PIC:  wisma kost No HP: 089654776668 Alt: Tanggal: 10/9/2026 Jam Pasang:  Note: Hubungi sebelum ke lokasi, terimakasih. "/>
    <m/>
    <m/>
    <m/>
    <e v="#NUM!"/>
    <e v="#NUM!"/>
    <x v="0"/>
  </r>
  <r>
    <n v="246"/>
    <n v="1002578759"/>
    <n v="3"/>
    <x v="6"/>
    <n v="5"/>
    <s v="SBY UTARA"/>
    <s v="TANDES"/>
    <s v="BBE"/>
    <s v="REG"/>
    <s v="AO"/>
    <x v="0"/>
    <m/>
    <s v="OSS - FALLOUT"/>
    <s v="RBS-Regional 3"/>
    <d v="2026-09-09T13:30:22"/>
    <d v="2026-09-09T14:54:34"/>
    <n v="69386235"/>
    <m/>
    <n v="152417234225"/>
    <s v="PT. PUTERA BUANA FOODS"/>
    <s v="ODP-BBE-FFA/06"/>
    <s v="WO063914917"/>
    <m/>
    <m/>
    <m/>
    <n v="112.6380449"/>
    <n v="-7.3624158"/>
    <s v="|MN02280|MYIA-051202891330/POI/IMAM SANTOSO/085117319344/ptputerabuanafoodsbambe@gmail.com"/>
    <s v="Sales Force DBS"/>
    <m/>
    <m/>
    <m/>
    <m/>
    <m/>
    <m/>
    <m/>
    <m/>
    <s v="Management Janji"/>
    <s v="2026-09-09 11:00:00 | Tanggal : 9 September 2026  Jam : pagi siang  Hubungi pelanggan sebelum ke lokasi   "/>
    <s v="FCC"/>
    <d v="2026-09-09T13:39:50"/>
    <m/>
    <s v="Kendala Pelanggan"/>
    <s v="FO_WFM"/>
    <s v="BAMBE"/>
    <s v="NO ADDON"/>
    <m/>
    <s v="Provisioning Failed|WFM|INF009275549|PGP_-7.3650204,112.6252586_PELANGGAN MAU PASANG 1 DG PAKET 20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9 11:00:00 | Tanggal : 9 September 2026  Jam : pagi siang  Hubungi pelanggan sebelum ke lokasi   "/>
    <m/>
    <m/>
    <m/>
    <e v="#NUM!"/>
    <e v="#NUM!"/>
    <x v="0"/>
  </r>
  <r>
    <n v="247"/>
    <n v="1002577665"/>
    <n v="3"/>
    <x v="1"/>
    <n v="5"/>
    <s v="SIDOARJO"/>
    <s v="INNER - JATIM TIMUR"/>
    <s v="KRN"/>
    <s v="REG"/>
    <s v="AO"/>
    <x v="0"/>
    <s v="1P INET"/>
    <s v="OSS - FALLOUT"/>
    <s v="RBS-Regional 3"/>
    <d v="2026-09-08T16:59:56"/>
    <d v="2026-09-09T16:00:41"/>
    <n v="69386407"/>
    <m/>
    <n v="152331251467"/>
    <s v="Toko Bismillah"/>
    <s v="ODP-KRN-FAF/47 FAF/D03/47.01"/>
    <s v="WO063862402"/>
    <m/>
    <m/>
    <m/>
    <n v="112.63132799416699"/>
    <n v="-7.4530088812900104"/>
    <s v="MD|MYDB-20260908268308|DC20002/MC20039|Toko Bismillah|082301836637"/>
    <s v="MYDIGIBIZPARTNER"/>
    <m/>
    <m/>
    <m/>
    <m/>
    <m/>
    <m/>
    <m/>
    <m/>
    <s v="Management Janji"/>
    <s v="2026-09-09 15:00:00 | Nama PIC:  bp rizky  No HP: 082301836637 Alt: Tanggal: 9/9/2026 Jam Pasang: Sore Note: Hubungi sebelum ke lokasi, terimakasih. "/>
    <s v="FCC"/>
    <d v="2026-08-09T17:10:21"/>
    <d v="2026-09-09T15:00:00"/>
    <s v="Kendala Pelanggan"/>
    <s v="FO_WFM"/>
    <s v="KRIAN"/>
    <s v="NO ADDON"/>
    <m/>
    <s v="Provisioning Failed|WFM|INF009276492|hold by witel"/>
    <s v="HSI Bisnis Promo HUT RI PSB 70% - 100 Mbps Dual Band"/>
    <s v="INDIBIZ"/>
    <m/>
    <m/>
    <d v="2026-09-09T15:00:00"/>
    <s v="2026-09-09 15:00:00 | Nama PIC:  bp rizky  No HP: 082301836637 Alt: Tanggal: 9/9/2026 Jam Pasang: Sore Note: Hubungi sebelum ke lokasi, terimakasih. "/>
    <m/>
    <m/>
    <m/>
    <e v="#NUM!"/>
    <e v="#NUM!"/>
    <x v="0"/>
  </r>
  <r>
    <n v="248"/>
    <n v="1002576340"/>
    <n v="3"/>
    <x v="1"/>
    <n v="5"/>
    <s v="SIDOARJO"/>
    <s v="INNER - JATIM TIMUR"/>
    <s v="KRN"/>
    <s v="REG"/>
    <s v="AO"/>
    <x v="0"/>
    <s v="1P INET"/>
    <s v="OSS - FALLOUT"/>
    <s v="RBS-Regional 3"/>
    <d v="2026-09-08T09:50:56"/>
    <d v="2026-09-09T09:12:43"/>
    <n v="69385817"/>
    <m/>
    <n v="152331251453"/>
    <s v="TOKO MULYO LESTARI"/>
    <s v="ODP-KRN-FAF/57 FAF/D03/57.01"/>
    <s v="WO063813392"/>
    <m/>
    <m/>
    <m/>
    <n v="112.632091082632"/>
    <n v="-7.4530118732821498"/>
    <s v="MD|MYDB-20260908268257|DN00001/MN00500|TOKO MULYO LESTARI|085151984505"/>
    <s v="MYDIGIBIZPARTNER"/>
    <m/>
    <m/>
    <m/>
    <m/>
    <m/>
    <m/>
    <m/>
    <m/>
    <s v="Management Janji"/>
    <s v="2026-09-09 08:00:00 | M Janji : (09/09/2026) jam Pasang : 09:00 Note : hubungi pelanggan jika ingin kelokasi "/>
    <s v="FCC"/>
    <d v="2026-08-09T09:54:55"/>
    <d v="2026-09-09T08:00:00"/>
    <s v="Kendala Pelanggan"/>
    <s v="FO_WFM"/>
    <s v="KRIAN"/>
    <s v="NO ADDON"/>
    <m/>
    <s v="Provisioning Failed|WFM|INF009271853|PCL_KP CANCEL - PELANGGAN INDIKASI RESELLER"/>
    <s v="HSI Bisnis Promo HUT RI PSB 70% - 10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</r>
  <r>
    <n v="249"/>
    <n v="1002577496"/>
    <n v="3"/>
    <x v="7"/>
    <n v="5"/>
    <s v="MATARAM"/>
    <s v="BIMA"/>
    <s v="KMP"/>
    <s v="REG"/>
    <s v="AO"/>
    <x v="0"/>
    <s v="1P INET"/>
    <s v="OSS - FALLOUT"/>
    <s v="RBS-Regional 3"/>
    <d v="2026-09-08T16:02:56"/>
    <d v="2026-09-09T15:37:12"/>
    <n v="69386336"/>
    <m/>
    <n v="172611203056"/>
    <s v="toko fadli"/>
    <s v="ODP-KMP-FAB/06 FAB/D01/06.01"/>
    <s v="WO063856166"/>
    <m/>
    <m/>
    <m/>
    <n v="117.75592"/>
    <n v="-8.183821"/>
    <s v="|MN02363|MYIA-062826537661/POI/fadli/087777330993/fadlitotti64@gmail.com"/>
    <s v="MYIB_ASSISTANT"/>
    <m/>
    <m/>
    <m/>
    <m/>
    <m/>
    <m/>
    <m/>
    <m/>
    <s v="Management Janji"/>
    <s v="2026-09-09 15:00:00 | Tanggal : 9 September 2026 Jam : siang Hubungi pelanggan sebelum ke lokasi  "/>
    <s v="FCC"/>
    <d v="2026-08-09T16:09:55"/>
    <d v="2026-09-09T15:00:00"/>
    <m/>
    <s v="FO_UIM"/>
    <s v="DOMPU"/>
    <s v="NO ADDON"/>
    <m/>
    <s v="Provisioning Failed|UIM|INF009276186|1029:Reservation not found for Broadband CFS with Reservation ID : 39611184120"/>
    <s v="HSI Bisnis Promo HUT RI PSB 70% - 150 Mbps"/>
    <s v="INDIBIZ"/>
    <m/>
    <m/>
    <d v="2026-09-09T15:00:00"/>
    <s v="2026-09-09 15:00:00 | Tanggal : 9 September 2026 Jam : siang Hubungi pelanggan sebelum ke lokasi  "/>
    <m/>
    <m/>
    <m/>
    <e v="#NUM!"/>
    <e v="#NUM!"/>
    <x v="0"/>
  </r>
  <r>
    <n v="250"/>
    <n v="1002577305"/>
    <n v="3"/>
    <x v="1"/>
    <n v="5"/>
    <s v="SIDOARJO"/>
    <s v="INNER - JATIM TIMUR"/>
    <s v="KRN"/>
    <s v="REG"/>
    <s v="AO"/>
    <x v="0"/>
    <s v="1P INET"/>
    <s v="OSS - FALLOUT"/>
    <s v="RBS-Regional 3"/>
    <d v="2026-09-08T15:02:56"/>
    <d v="2026-09-09T17:16:41"/>
    <n v="69386257"/>
    <m/>
    <n v="152331251462"/>
    <s v="Warung Kopi Angkrin"/>
    <s v="ODP-KRN-FK/15 FK/D03/02.15"/>
    <s v="WO063847141"/>
    <m/>
    <m/>
    <m/>
    <n v="112.61675889999999"/>
    <n v="-7.3992670999999897"/>
    <s v="|MC20234|MYIA-048757593415/POI/Titin Lia Farokhah/085731830967/aulia.caby@gmail.com"/>
    <s v="MYIB_ASSISTANT"/>
    <m/>
    <m/>
    <m/>
    <m/>
    <m/>
    <m/>
    <m/>
    <m/>
    <s v="Management Janji"/>
    <s v="2026-09-09 15:00:00 | Tanggal pemasangan : 09/09/2026 Jam pemasangan : 15.00 Info Tambahan : Hubungi pelanggan dulu sebelum ke Lokai terima kasih."/>
    <s v="FCC"/>
    <d v="2026-08-09T15:10:24"/>
    <d v="2026-09-09T15:00:00"/>
    <s v="Kendala Pelanggan"/>
    <s v="FO_WFM"/>
    <s v="KRIAN"/>
    <s v="NO ADDON"/>
    <m/>
    <s v="Provisioning Failed|WFM|INF009277531|PP_-7.349441,112.6942239_RESCHEDULE DENGAN PIC Warung Kopi Angkrin  085731830967"/>
    <s v="HSI Bisnis Promo HUT RI PSB 70% - 100 Mbps"/>
    <s v="INDIBIZ"/>
    <m/>
    <m/>
    <d v="2026-09-09T15:00:00"/>
    <s v="2026-09-09 15:00:00 | Tanggal pemasangan : 09/09/2026 Jam pemasangan : 15.00 Info Tambahan : Hubungi pelanggan dulu sebelum ke Lokai terima kasih."/>
    <m/>
    <m/>
    <m/>
    <e v="#NUM!"/>
    <e v="#NUM!"/>
    <x v="0"/>
  </r>
  <r>
    <n v="251"/>
    <n v="1002577215"/>
    <n v="3"/>
    <x v="0"/>
    <n v="4"/>
    <s v="SOLO"/>
    <s v="KLATEN"/>
    <s v="KLX"/>
    <s v="REG"/>
    <s v="AO"/>
    <x v="0"/>
    <s v="1P INET"/>
    <s v="OSS - FALLOUT"/>
    <s v="RBS-Regional 3"/>
    <d v="2026-09-08T14:41:57"/>
    <d v="2026-09-10T10:00:43"/>
    <n v="69386218"/>
    <m/>
    <n v="146550124390"/>
    <s v="SMP NEGERI 3 KLATEN"/>
    <s v="ODP-KLX-FS/024 FS/D03/024.01"/>
    <s v="WO063845109"/>
    <m/>
    <m/>
    <m/>
    <n v="110.6015536"/>
    <n v="-7.6990403000000001"/>
    <s v="|MN00943|MYIA-063317333377/POI/NUR SETYADI /08562889868/smpn3klaten@gmail.com"/>
    <s v="MYIB_ASSISTANT"/>
    <m/>
    <m/>
    <m/>
    <m/>
    <m/>
    <m/>
    <m/>
    <m/>
    <s v="Management Janji"/>
    <s v="2026-09-09 11:00:00 | Nama PIC : bapak setyadi No HP : 08562889858 Alt :  M Janji : (RABU/9/SEPTEMBER/2026) jam Pasang : 09:00 Note : hubungi pelanggan jika ingin kelokasi"/>
    <s v="FCC"/>
    <d v="2026-08-09T14:55:21"/>
    <d v="2026-09-09T11:00:00"/>
    <s v="Kendala Teknik"/>
    <s v="FO_WFM"/>
    <s v="X"/>
    <s v="NO ADDON"/>
    <m/>
    <s v="Provisioning Failed|WFM|INF009310115|TKJ_-7.6991269,110.6018113_jalur"/>
    <s v="HSI Bisnis Basic Promo HUT RI PSB 70% - 50 Mbps"/>
    <s v="INDIBIZ"/>
    <m/>
    <m/>
    <d v="2026-09-09T11:00:00"/>
    <s v="2026-09-09 11:00:00 | Nama PIC : bapak setyadi No HP : 08562889858 Alt :  M Janji : (RABU/9/SEPTEMBER/2026) jam Pasang : 09:00 Note : hubungi pelanggan jika ingin kelokasi"/>
    <m/>
    <m/>
    <m/>
    <e v="#NUM!"/>
    <e v="#NUM!"/>
    <x v="0"/>
  </r>
  <r>
    <n v="252"/>
    <n v="1002574867"/>
    <n v="3"/>
    <x v="7"/>
    <n v="5"/>
    <s v="MATARAM"/>
    <s v="LOMBOK BARAT TENGAH"/>
    <s v="PRY"/>
    <s v="REG"/>
    <s v="AO"/>
    <x v="0"/>
    <s v="1P INET"/>
    <s v="OSS - FALLOUT"/>
    <s v="RBS-Regional 3"/>
    <d v="2026-09-07T13:02:57"/>
    <d v="2026-09-10T09:22:18"/>
    <n v="69385254"/>
    <m/>
    <n v="172603791857"/>
    <s v="Hotel Loam Hostel"/>
    <s v="ODP-PYA-FBG/24 FBG/D03/24.01"/>
    <s v="WO063746099"/>
    <m/>
    <m/>
    <m/>
    <n v="116.2897711"/>
    <n v="-8.8952925999999994"/>
    <s v="MD|MYDB-20260907268192|SC00001/MC00046|Hotel Loam Hostel|087864277086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3:10:13"/>
    <d v="2026-09-08T13:00:00"/>
    <s v="Kendala Teknik"/>
    <s v="FO_WFM"/>
    <s v="LOMBOK TENGAH"/>
    <s v="NO ADDON"/>
    <m/>
    <s v="Provisioning Failed|WFM|INF009309776|TKJ_-8.708654699999999,116.2854795_tidak ada jalur tarik kabel,lokasi pelanggn di belaka"/>
    <s v="HSI Bisnis Promo HUT RI PSB 70% - 200 Mbps"/>
    <s v="INDIBIZ"/>
    <m/>
    <m/>
    <d v="2026-09-08T13:00:00"/>
    <s v="2026-09-08 13:00:00 | Tanggal Pemasangan : 08 September 2026 Jam Pemasangan : 08:00 15:00 Info Tambahan : Hubungi pelanggan dulu sebelum ke lokasi terimakasih"/>
    <m/>
    <m/>
    <m/>
    <e v="#NUM!"/>
    <e v="#NUM!"/>
    <x v="0"/>
  </r>
  <r>
    <n v="253"/>
    <n v="1002574883"/>
    <n v="3"/>
    <x v="6"/>
    <n v="5"/>
    <s v="SBY UTARA"/>
    <s v="KENJERAN"/>
    <s v="KPS"/>
    <s v="REG"/>
    <s v="AO"/>
    <x v="0"/>
    <s v="1P INET"/>
    <s v="OSS - FALLOUT"/>
    <s v="RBS-Regional 3"/>
    <d v="2026-09-07T13:08:56"/>
    <d v="2026-09-09T21:16:27"/>
    <n v="69385240"/>
    <m/>
    <n v="152404214395"/>
    <s v="TOKO BINTANG TERANG"/>
    <s v="ODP-KBL-FKG/08 FKG/D01/08.01"/>
    <s v="WO063746723"/>
    <m/>
    <m/>
    <m/>
    <n v="112.7494061"/>
    <n v="-7.2393788999999904"/>
    <s v="|MN01731|MYIA-098234088381/POI/INDRO SISWANTO PRADIPTA/081333358889/binter2lands@yahoo.co.id"/>
    <s v="MYIB_ASSISTANT"/>
    <m/>
    <m/>
    <m/>
    <m/>
    <m/>
    <m/>
    <m/>
    <m/>
    <s v="Management Janji"/>
    <s v="2026-09-08 10:00:00 | Tanggal Pemasangan : 08 September 2026 Jam Pemasangan : 08:00 15:00 Info Tambahan : Hubungi pelanggan dulu sebelum ke lokasi terimakasih"/>
    <s v="FCC"/>
    <d v="2026-07-09T13:10:13"/>
    <d v="2026-09-08T10:00:00"/>
    <s v="Kendala Pelanggan"/>
    <s v="FO_WFM"/>
    <s v="KAPASAN"/>
    <s v="NO ADDON"/>
    <m/>
    <s v="Provisioning Failed|WFM|INF009288725|PP_-7.2685427,112.72724790000001_kendala sistem akan di input ulang"/>
    <s v="HSI Bisnis Basic Promo HUT RI PSB 70% - 50 Mbps"/>
    <s v="INDIBIZ"/>
    <m/>
    <m/>
    <d v="2026-09-08T10:00:00"/>
    <s v="2026-09-08 10:00:00 | Tanggal Pemasangan : 08 September 2026 Jam Pemasangan : 08:00 15:00 Info Tambahan : Hubungi pelanggan dulu sebelum ke lokasi terimakasih"/>
    <m/>
    <m/>
    <m/>
    <e v="#NUM!"/>
    <e v="#NUM!"/>
    <x v="0"/>
  </r>
  <r>
    <n v="254"/>
    <n v="1002573454"/>
    <n v="3"/>
    <x v="2"/>
    <n v="5"/>
    <s v="MADIUN"/>
    <s v="NGAWI"/>
    <s v="JGO"/>
    <s v="REG"/>
    <s v="AO"/>
    <x v="0"/>
    <s v="1P INET"/>
    <s v="OSS - FALLOUT"/>
    <s v="RBS-Regional 3"/>
    <d v="2026-09-06T08:47:56"/>
    <d v="2026-09-06T19:12:32"/>
    <n v="69384676"/>
    <m/>
    <n v="152635205093"/>
    <s v="IRWAN POULTRYSHOP"/>
    <s v="ODP-JGO-FD/26"/>
    <s v="WO063664190"/>
    <m/>
    <m/>
    <m/>
    <n v="111.14527647377599"/>
    <n v="-7.4798694940628296"/>
    <s v="|MN00264|MYIA-034841255902/POI/Irwan mawashi/081222255576/irwan.mawashi@gmail.com"/>
    <s v="MYIB_ASSISTANT"/>
    <m/>
    <m/>
    <m/>
    <m/>
    <m/>
    <m/>
    <m/>
    <m/>
    <s v="Management Janji"/>
    <s v="2026-09-07 08:00:00 | telp :081222255576 Tanggal pemasangan : 07/09/2026 Jam pemasangan : pagi/siang Info Tambahan : Hubungi pelanggan dulu sebelum ke lokasi, terima kasih"/>
    <s v="FCC"/>
    <d v="2026-06-09T08:54:59"/>
    <d v="2026-09-07T08:00:00"/>
    <s v="Kendala Pelanggan"/>
    <s v="FO_WFM"/>
    <s v="X"/>
    <s v="NO ADDON"/>
    <m/>
    <s v="Provisioning Failed|WFM|INF009254178|PDI_-7.5561033,111.2393083_cancel order double input"/>
    <s v="HSI Bisnis Promo HUT RI PSB 70% - 100 Mbps"/>
    <s v="INDIBIZ"/>
    <m/>
    <m/>
    <d v="2026-09-07T08:00:00"/>
    <s v="2026-09-07 08:00:00 | telp :081222255576 Tanggal pemasangan : 07/09/2026 Jam pemasangan : pagi/siang Info Tambahan : Hubungi pelanggan dulu sebelum ke lokasi, terima kasih"/>
    <m/>
    <m/>
    <m/>
    <e v="#NUM!"/>
    <e v="#NUM!"/>
    <x v="0"/>
  </r>
  <r>
    <n v="255"/>
    <n v="1002573530"/>
    <n v="3"/>
    <x v="5"/>
    <n v="4"/>
    <s v="PEKALONGAN"/>
    <s v="PEMALANG"/>
    <s v="PML"/>
    <s v="REG"/>
    <s v="AO"/>
    <x v="0"/>
    <m/>
    <s v="OSS - FALLOUT"/>
    <s v="RBS-Regional 2"/>
    <d v="2026-09-06T11:13:24"/>
    <d v="2026-09-07T17:33:21"/>
    <n v="69384743"/>
    <m/>
    <n v="142278112776"/>
    <s v="ATHALITA CELL"/>
    <s v="ODP-PML-FK/070"/>
    <s v="WO063724772"/>
    <m/>
    <m/>
    <m/>
    <n v="109.382114779231"/>
    <n v="-6.8934637430988204"/>
    <s v="|MN02197|/SUHERMAN/082298452129/hermansyakira91@gmail.com"/>
    <s v="Sales Force DBS"/>
    <m/>
    <m/>
    <m/>
    <m/>
    <m/>
    <m/>
    <m/>
    <m/>
    <s v="Management Janji"/>
    <s v="2026-09-08 13:00:00|Nama PIC : SUHERMAN No HP : 082298452129 Alt :  M Janji : 08 September 2026 Jam Pasang : 08.00 - 13:00  NoteÃ‚Â :  hubungi terlebih dahulu sebelum kelokasi|40981184|MYDITA"/>
    <s v="FCC"/>
    <d v="2026-06-09T11:25:36"/>
    <d v="2026-09-08T08:00:00"/>
    <s v="Kendala Pelanggan"/>
    <s v="FO_WFM"/>
    <s v="X"/>
    <s v="NO ADDON"/>
    <m/>
    <s v="Provisioning Failed|WFM|INF009261377|batal pelanggan masih ragu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3:00:00"/>
    <s v="2026-09-08 13:00:00|Nama PIC : SUHERMAN No HP : 082298452129 Alt :  M Janji : 08 September 2026 Jam Pasang : 08.00 - 13:00  NoteÃ‚Â :  hubungi terlebih dahulu sebelum kelokasi|40981184|MYDITA"/>
    <m/>
    <m/>
    <m/>
    <e v="#NUM!"/>
    <e v="#NUM!"/>
    <x v="0"/>
  </r>
  <r>
    <n v="256"/>
    <n v="1002570913"/>
    <n v="3"/>
    <x v="0"/>
    <n v="4"/>
    <s v="SOLO"/>
    <s v="INNER - SOLO JATENG TIMUR"/>
    <s v="SOP"/>
    <s v="REG"/>
    <s v="AO"/>
    <x v="0"/>
    <s v="1P INET"/>
    <s v="OSS - FALLOUT"/>
    <s v="RBS-Regional 3"/>
    <d v="2026-09-04T09:14:56"/>
    <d v="2026-09-06T10:02:46"/>
    <n v="69383611"/>
    <m/>
    <n v="142526106559"/>
    <s v="CV CILACAP MANDIRI MAKMUR"/>
    <s v="ODP-SOP-FK/028"/>
    <s v="WO063512932"/>
    <m/>
    <m/>
    <m/>
    <n v="110.90543847531001"/>
    <n v="-7.5362943370120998"/>
    <s v="MD|MYDB-20260903267948|DN00001/MN00440|CV CILACAP MANDIRI MAKMUR|081325595990"/>
    <s v="MYDIGIBIZPARTNER"/>
    <m/>
    <m/>
    <m/>
    <m/>
    <m/>
    <m/>
    <m/>
    <m/>
    <s v="Management Janji"/>
    <s v="2026-09-05 14:00:00 | Nama PIC : bapak pariso No HP : 081325595990 Alt :  M Janji : (sabtu/5/SEPTEMBER/2026) jam Pasang : 09:00 Note : hubungi pelanggan jika ingin kelokasi"/>
    <s v="FCC"/>
    <d v="2026-04-09T09:25:09"/>
    <d v="2026-09-05T14:00:00"/>
    <s v="Kendala Teknik"/>
    <s v="FO_WFM"/>
    <s v="SOLO PALUR"/>
    <s v="NO ADDON"/>
    <m/>
    <s v="Provisioning Failed|WFM|INF009250409|BELUM TER-COVER JARINGAN WIFI SOLUSI PT 3"/>
    <s v="HSI Bisnis Promo HUT RI PSB 70% - 150 Mbps"/>
    <s v="INDIBIZ"/>
    <m/>
    <m/>
    <d v="2026-09-05T14:00:00"/>
    <s v="2026-09-05 14:00:00 | Nama PIC : bapak pariso No HP : 081325595990 Alt :  M Janji : (sabtu/5/SEPTEMBER/2026) jam Pasang : 09:00 Note : hubungi pelanggan jika ingin kelokasi"/>
    <m/>
    <m/>
    <m/>
    <e v="#NUM!"/>
    <e v="#NUM!"/>
    <x v="0"/>
  </r>
  <r>
    <n v="257"/>
    <n v="1002571798"/>
    <n v="3"/>
    <x v="5"/>
    <n v="4"/>
    <s v="SEMARANG"/>
    <s v="INNER - SEMARANG JATENG UTARA"/>
    <s v="MJP"/>
    <s v="REG"/>
    <s v="AO"/>
    <x v="0"/>
    <s v="1P INET"/>
    <s v="OSS - FALLOUT"/>
    <s v="RBS-Regional 3"/>
    <d v="2026-09-04T14:11:56"/>
    <d v="2026-09-07T14:46:29"/>
    <n v="69383941"/>
    <m/>
    <n v="142410346509"/>
    <s v="99 TRANSINDO"/>
    <s v="ODP-MJP-FW/005 FW/D01/005.01"/>
    <s v="WO063545094"/>
    <m/>
    <m/>
    <m/>
    <n v="110.4690773"/>
    <n v="-7.0388007999999997"/>
    <s v="MD|MYDB-20260904267981|DN00001/MN00966|99 TRANSINDO|085235774846"/>
    <s v="MYDIGIBIZPARTNER"/>
    <m/>
    <m/>
    <m/>
    <m/>
    <m/>
    <m/>
    <m/>
    <m/>
    <s v="Management Janji"/>
    <s v="2026-09-05 11:00:00 | Tanggal pemasangan : 05 SEPTEMBER JULI 2026 Jam pemasangan : pagi/siang Info Tambahan : Hubungi pelanggan dulu sebelum ke lokasi terima kasih"/>
    <s v="FCC"/>
    <d v="2026-04-09T14:25:04"/>
    <d v="2026-09-05T11:00:00"/>
    <s v="Kendala Pelanggan"/>
    <s v="FO_WFM"/>
    <s v="MAJAPAHIT"/>
    <s v="NO ADDON"/>
    <m/>
    <s v="Provisioning Failed|WFM|INF009259189|-7.038695, 110.469088 | PIT_BUTUH TATI 3 BATANG DARI ODP-MJP-FW/063. IZIN NOK"/>
    <s v="HSI Bisnis Promo HUT RI PSB 70% - 50 Mbps"/>
    <s v="INDIBIZ"/>
    <m/>
    <m/>
    <d v="2026-09-05T11:00:00"/>
    <s v="2026-09-05 11:00:00 | Tanggal pemasangan : 05 SEPTEMBER JULI 2026 Jam pemasangan : pagi/siang Info Tambahan : Hubungi pelanggan dulu sebelum ke lokasi terima kasih"/>
    <m/>
    <m/>
    <m/>
    <e v="#NUM!"/>
    <e v="#NUM!"/>
    <x v="0"/>
  </r>
  <r>
    <n v="258"/>
    <n v="1002571349"/>
    <n v="3"/>
    <x v="4"/>
    <n v="5"/>
    <s v="SINGARJA"/>
    <s v="TABANAN"/>
    <s v="TBN"/>
    <s v="REG"/>
    <s v="AO"/>
    <x v="0"/>
    <m/>
    <s v="OSS - FALLOUT"/>
    <s v="RBS-Regional 3"/>
    <d v="2026-09-04T11:26:49"/>
    <d v="2026-09-07T09:10:52"/>
    <n v="69383760"/>
    <m/>
    <n v="172413244698"/>
    <s v="Wr. MAKAN PADANG PUTRA NIKMAT"/>
    <s v="ODP-TBN-FCQ/16"/>
    <s v="WO063635333"/>
    <m/>
    <m/>
    <m/>
    <n v="115.06203530000001"/>
    <n v="-8.5012165999999993"/>
    <s v="MN02844/Wr. MAKAN PADANG PUTRA NIKMAT/PIC ALDAM HARIANTO/081374927825/aldam_087@icloud.com"/>
    <s v="Sales Force DBS"/>
    <m/>
    <m/>
    <m/>
    <m/>
    <m/>
    <m/>
    <m/>
    <m/>
    <s v="Management Janji"/>
    <s v="2026-09-06 15:00:00|Tanggal pemasangan : 06 SEPTEMBER JULI 2026 Jam pemasangan : pagi/siang Info Tambahan : Hubungi pelanggan dulu sebelum ke lokasi terima kasih|40010577|MYDITA"/>
    <s v="FCC"/>
    <d v="2026-04-09T11:39:58"/>
    <d v="2026-09-06T15:00:00"/>
    <s v="Kendala Teknik"/>
    <s v="FO_WFM"/>
    <s v="TABANAN"/>
    <s v="NO ADDON"/>
    <m/>
    <s v="Provisioning Failed|WFM|INF009255627|TKJ_-8.541875899999999,115.1223143_ok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6T15:00:00"/>
    <s v="2026-09-06 15:00:00|Tanggal pemasangan : 06 SEPTEMBER JULI 2026 Jam pemasangan : pagi/siang Info Tambahan : Hubungi pelanggan dulu sebelum ke lokasi terima kasih|40010577|MYDITA"/>
    <m/>
    <m/>
    <m/>
    <e v="#NUM!"/>
    <e v="#NUM!"/>
    <x v="0"/>
  </r>
  <r>
    <n v="259"/>
    <n v="1002570996"/>
    <n v="3"/>
    <x v="0"/>
    <n v="4"/>
    <s v="KUDUS"/>
    <s v="REMBANG"/>
    <s v="LSE"/>
    <s v="REG"/>
    <s v="AO"/>
    <x v="0"/>
    <s v="1P INET"/>
    <s v="OSS - FALLOUT"/>
    <s v="RBS-Regional 3"/>
    <d v="2026-09-04T09:41:56"/>
    <d v="2026-09-06T15:47:18"/>
    <n v="69383604"/>
    <m/>
    <n v="142598105589"/>
    <s v="KSPPS BMT ASSALAM ARTHADAYA"/>
    <s v="ODP-LSE-FC/012 FC/D02/012.01"/>
    <s v="WO063515530"/>
    <m/>
    <m/>
    <m/>
    <n v="111.586570426534"/>
    <n v="-6.8755675916918797"/>
    <s v="|MN02366|MYIA-095129571985/POI/Amar ma ruf/081228813815/bmt.assalamarthadaya@gmail.com"/>
    <s v="MYIB_ASSISTANT"/>
    <m/>
    <m/>
    <m/>
    <m/>
    <m/>
    <m/>
    <m/>
    <m/>
    <s v="Management Janji"/>
    <s v="2026-09-05 08:00:00 | Tgl:05/09/2026 Note:Hubungi pelanggan sebelum melakuka pemasangan"/>
    <s v="FCC"/>
    <d v="2026-04-09T09:55:01"/>
    <d v="2026-09-05T08:00:00"/>
    <s v="Kendala Teknik"/>
    <s v="FO_WFM"/>
    <s v="REMBANG"/>
    <s v="NO ADDON"/>
    <m/>
    <s v="Provisioning Failed|WFM|INF009252935|TOJ_-6.709819700000001,111.3467543_jarak over 341m+ tikor odp tidak sesuai"/>
    <s v="HSI Bisnis Promo HUT RI PSB 70% - 50 Mbps"/>
    <s v="INDIBIZ"/>
    <m/>
    <m/>
    <d v="2026-09-05T08:00:00"/>
    <s v="2026-09-05 08:00:00 | Tgl:05/09/2026 Note:Hubungi pelanggan sebelum melakuka pemasangan"/>
    <m/>
    <m/>
    <m/>
    <e v="#NUM!"/>
    <e v="#NUM!"/>
    <x v="0"/>
  </r>
  <r>
    <n v="260"/>
    <n v="1002571461"/>
    <n v="3"/>
    <x v="7"/>
    <n v="5"/>
    <s v="KUPANG"/>
    <s v="MAUMERE"/>
    <s v="LWB"/>
    <s v="REG"/>
    <s v="AO"/>
    <x v="0"/>
    <s v="1P INET"/>
    <s v="OSS - FALLOUT"/>
    <s v="RBS-Regional 3"/>
    <d v="2026-09-04T12:24:56"/>
    <d v="2026-09-07T08:07:00"/>
    <n v="69383825"/>
    <m/>
    <n v="172510701076"/>
    <s v="NTT MART"/>
    <s v="ODP-LWB-FB/19 FB/D02/19.01"/>
    <s v="WO063532613"/>
    <m/>
    <m/>
    <m/>
    <n v="123.4385161"/>
    <n v="-8.3697420999999999"/>
    <s v="|MC40281|MYIA-015731886157/POI/PATRISIUS PULANG/085119324212/patris122@gmail.com"/>
    <s v="MYIB_ASSISTANT"/>
    <m/>
    <m/>
    <m/>
    <m/>
    <m/>
    <m/>
    <m/>
    <m/>
    <s v="Management Janji"/>
    <s v="2026-09-07 08:00:00 | Nama : BP PATRISIUS PULANG  No Hp : 085119324212 No Alt :  Tgl Pemasangan : 07 September 2026 Interval : PAGI  Note : Hubungi pelanggan terlebih dahulu"/>
    <s v="FCC"/>
    <d v="2026-04-09T12:39:59"/>
    <d v="2026-09-07T08:00:00"/>
    <m/>
    <s v="FO_UIM"/>
    <s v="X"/>
    <s v="NO ADDON"/>
    <m/>
    <s v="Provisioning Failed|UIM|INF009255228|1052:vlan voice not found at = GPON00-D5-LWB-3(172.25.207.59)"/>
    <s v="HSI Bisnis Basic Promo HUT RI PSB 70% - 50 Mbps"/>
    <s v="INDIBIZ"/>
    <m/>
    <m/>
    <d v="2026-09-07T08:00:00"/>
    <s v="2026-09-07 08:00:00 | Nama : BP PATRISIUS PULANG  No Hp : 085119324212 No Alt :  Tgl Pemasangan : 07 September 2026 Interval : PAGI  Note : Hubungi pelanggan terlebih dahulu"/>
    <m/>
    <m/>
    <m/>
    <e v="#NUM!"/>
    <e v="#NUM!"/>
    <x v="0"/>
  </r>
  <r>
    <n v="261"/>
    <n v="1002571101"/>
    <n v="3"/>
    <x v="6"/>
    <n v="5"/>
    <s v="SBY UTARA"/>
    <s v="TANDES"/>
    <s v="BBE"/>
    <s v="REG"/>
    <s v="AO"/>
    <x v="0"/>
    <s v="1P INET"/>
    <s v="OSS - FALLOUT"/>
    <s v="RBS-Regional 3"/>
    <d v="2026-09-04T10:11:56"/>
    <d v="2026-09-05T11:30:35"/>
    <n v="69383671"/>
    <m/>
    <n v="152417234168"/>
    <s v="Hutomo Mondea Indonesia"/>
    <s v="ODP-BBE-FFA/07 FFA/D01/07.01"/>
    <s v="WO063518514"/>
    <m/>
    <m/>
    <m/>
    <n v="112.63752070216"/>
    <n v="-7.36076611846884"/>
    <s v="MD|MYID-4042609020005|RBIZNIS|Hutomo Mondea Indonesia|081703740783"/>
    <s v="SOBIZ"/>
    <m/>
    <m/>
    <m/>
    <m/>
    <m/>
    <m/>
    <m/>
    <m/>
    <s v="Management Janji"/>
    <s v="2026-09-05 08:00:00 | Jam pemasangan : 08.00 - 12.00 Waktu pemasangan : 4 September 2026 Info Tabaha : Hubungi pelanggan dulu sebelum ke lokasi terimakasih "/>
    <s v="FCC"/>
    <d v="2026-04-09T10:25:16"/>
    <d v="2026-09-05T08:00:00"/>
    <s v="Kendala Pelanggan"/>
    <s v="FO_WFM"/>
    <s v="BAMBE"/>
    <s v="NO ADDON"/>
    <m/>
    <s v="Provisioning Failed|WFM|INF009244264|PP_-7.33904,112.6408997_PP PEL MANJA 07092026 jam 13:00"/>
    <s v="HSI Bisnis PSB 70% - 50 Mbps"/>
    <s v="INDIBIZ"/>
    <m/>
    <m/>
    <d v="2026-09-05T08:00:00"/>
    <s v="2026-09-05 08:00:00 | Jam pemasangan : 08.00 - 12.00 Waktu pemasangan : 4 September 2026 Info Tabaha : Hubungi pelanggan dulu sebelum ke lokasi terimakasih "/>
    <m/>
    <m/>
    <m/>
    <e v="#NUM!"/>
    <e v="#NUM!"/>
    <x v="0"/>
  </r>
  <r>
    <n v="262"/>
    <n v="1002570289"/>
    <n v="3"/>
    <x v="1"/>
    <n v="5"/>
    <s v="SIDOARJO"/>
    <s v="INNER - JATIM TIMUR"/>
    <s v="KRN"/>
    <s v="REG"/>
    <s v="AO"/>
    <x v="0"/>
    <s v="1P INET"/>
    <s v="OSS - FALLOUT"/>
    <s v="RBS-Regional 3"/>
    <d v="2026-09-03T15:47:56"/>
    <d v="2026-09-05T14:52:46"/>
    <n v="69383348"/>
    <m/>
    <n v="152331251366"/>
    <s v="PT. AIDEN ENERGI INDONESIA BARU Site Erablue Sambirejo"/>
    <s v="ODP-KRN-FBE/98 FBE/D05/98.01"/>
    <s v="WO063476229"/>
    <m/>
    <m/>
    <m/>
    <n v="112.6063992"/>
    <n v="-7.3849516999999896"/>
    <s v="|MN00458|MYIA-036256351118/POI/Chaidar Syuryo/+6281249549394/billing@next1.co.id"/>
    <s v="MYIB_ASSISTANT"/>
    <m/>
    <m/>
    <m/>
    <m/>
    <m/>
    <m/>
    <m/>
    <m/>
    <s v="Management Janji"/>
    <s v="2026-09-04 15:00:00 | telp :081249549394 alt : manja : pagi / siang 04/09/2026 hub sebelum kelokasi"/>
    <s v="FCC"/>
    <d v="2026-03-09T15:55:20"/>
    <d v="2026-09-04T15:00:00"/>
    <s v="Kendala Teknik"/>
    <s v="FO_WFM"/>
    <s v="KRIAN"/>
    <s v="NO ADDON"/>
    <m/>
    <s v="Provisioning Failed|WFM|INF009246107|UNSC TAG PEL : -7.384741,112.605041 DILOKASI BELUM TERCOVER JARINGAN"/>
    <s v="HSI Bisnis PSB 70% - 100 Mbps"/>
    <s v="INDIBIZ"/>
    <m/>
    <m/>
    <d v="2026-09-04T15:00:00"/>
    <s v="2026-09-04 15:00:00 | telp :081249549394 alt : manja : pagi / siang 04/09/2026 hub sebelum kelokasi"/>
    <m/>
    <m/>
    <m/>
    <e v="#NUM!"/>
    <e v="#NUM!"/>
    <x v="0"/>
  </r>
  <r>
    <n v="263"/>
    <n v="1002570297"/>
    <n v="3"/>
    <x v="7"/>
    <n v="5"/>
    <s v="KUPANG"/>
    <s v="LABOAN BAJO"/>
    <s v="RTE"/>
    <s v="REG"/>
    <s v="AO"/>
    <x v="0"/>
    <s v="1P INET"/>
    <s v="OSS - FALLOUT"/>
    <s v="RBS-Regional 3"/>
    <d v="2026-09-03T15:48:56"/>
    <d v="2026-09-03T17:23:57"/>
    <n v="69383351"/>
    <m/>
    <n v="172514217061"/>
    <s v="KANTOR SADAR WISATA"/>
    <s v="ODP-RTE-FS/04 FS/D01/04.01"/>
    <s v="WO063476387"/>
    <m/>
    <m/>
    <m/>
    <n v="120.46593350000001"/>
    <n v="-8.6187243000000002"/>
    <s v="|MN02681|MYIA-068272079556/POI/YOANITA TEOVILA NATALI TEMBOT/081239847959/yoanithateovila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"/>
    <s v="FCC"/>
    <d v="2026-03-09T15:55:20"/>
    <d v="2026-09-04T13:00:00"/>
    <s v="Kendala Pelanggan"/>
    <s v="FO_WFM"/>
    <s v="X"/>
    <s v="NO ADDON"/>
    <m/>
    <s v="Provisioning Failed|WFM|INF009231652|PCP_-8.6074547,120.46210330000001_INPUT CABUT"/>
    <s v="HSI Bisnis Khusus Winback PSB 70% - 75 Mbps"/>
    <s v="INDIBIZ"/>
    <m/>
    <m/>
    <d v="2026-09-04T13:00:00"/>
    <s v="2026-09-04 13:00:00 | Tanggal pemasangan: 04/09/2026 Jam pemasangan : pagi / siang Info Tambahan : Hubungi pelanggan dulu sebelum ke lokasi terima kasih."/>
    <m/>
    <m/>
    <m/>
    <e v="#NUM!"/>
    <e v="#NUM!"/>
    <x v="0"/>
  </r>
  <r>
    <n v="264"/>
    <n v="1002570248"/>
    <n v="3"/>
    <x v="7"/>
    <n v="5"/>
    <s v="MATARAM"/>
    <s v="SUMBAWA"/>
    <s v="EMP"/>
    <s v="REG"/>
    <s v="AO"/>
    <x v="0"/>
    <s v="1P INET"/>
    <s v="OSS - FALLOUT"/>
    <s v="RBS-Regional 3"/>
    <d v="2026-09-03T15:36:57"/>
    <d v="2026-09-04T18:15:07"/>
    <n v="69383335"/>
    <m/>
    <n v="172612801409"/>
    <s v="MJM MULYA JAYA MOTOR"/>
    <s v="GCL-EMP-F01/04 GCL/F01/04.01"/>
    <s v="WO063474839"/>
    <m/>
    <m/>
    <m/>
    <n v="118.00340473651799"/>
    <n v="-8.7662761556597903"/>
    <s v="MD|MYDB-20260902267844|DN00001/MN01576|MJM MULYA JAYA MOTOR|085353842388"/>
    <s v="MYDIGIBIZPARTNER"/>
    <m/>
    <m/>
    <m/>
    <m/>
    <m/>
    <m/>
    <m/>
    <m/>
    <s v="Management Janji"/>
    <s v="2026-09-04 13:00:00 | Nama PIC : Ibu Adel No HP : 085353842388 No Alt : - M Janji : 04 Sept 2026 Jam Pasang : Pagi / Siang Note : hubungi pelanggan jika ingin kelokasi "/>
    <s v="FCC"/>
    <d v="2026-03-09T15:40:15"/>
    <d v="2026-09-04T13:00:00"/>
    <s v="Kendala Teknik"/>
    <s v="FO_WFM"/>
    <s v="SUMBAWA TIMUR"/>
    <s v="NO ADDON"/>
    <m/>
    <s v="Provisioning Failed|WFM|INF009240410|TKJ_-8.562005500000001,116.14382250000001_BTH TIANG 1  1002570248"/>
    <s v="HSI Bisnis Basic Promo HUT RI PSB 70% - 50 Mbps"/>
    <s v="INDIBIZ"/>
    <m/>
    <m/>
    <d v="2026-09-04T13:00:00"/>
    <s v="2026-09-04 13:00:00 | Nama PIC : Ibu Adel No HP : 085353842388 No Alt : - M Janji : 04 Sept 2026 Jam Pasang : Pagi / Siang Note : hubungi pelanggan jika ingin kelokasi "/>
    <m/>
    <m/>
    <m/>
    <e v="#NUM!"/>
    <e v="#NUM!"/>
    <x v="0"/>
  </r>
  <r>
    <n v="265"/>
    <n v="1002569808"/>
    <n v="3"/>
    <x v="7"/>
    <n v="5"/>
    <s v="MATARAM"/>
    <s v="SUMBAWA"/>
    <s v="SBW"/>
    <s v="REG"/>
    <s v="AO"/>
    <x v="0"/>
    <m/>
    <s v="OSS - FALLOUT"/>
    <s v="RBS-Regional 3"/>
    <d v="2026-09-03T13:43:17"/>
    <d v="2026-09-09T19:07:22"/>
    <n v="69383194"/>
    <m/>
    <n v="172606792386"/>
    <s v="SMKN 1 PLAMPANG"/>
    <s v="ODP-SBW-FAV/36"/>
    <s v="WO063467012"/>
    <m/>
    <m/>
    <m/>
    <n v="117.75107819999999"/>
    <n v="-8.7652002000000007"/>
    <s v="RBS|HSI|AO|ADE WIRASWATI|406290|85237952647|SMKN 1 PLAMPANG|HSI BISNIS 75MBPS"/>
    <s v="Amex"/>
    <m/>
    <m/>
    <m/>
    <m/>
    <m/>
    <m/>
    <m/>
    <m/>
    <s v="Management Janji"/>
    <s v="2026-09-04 15:00:00|Nama : BP MUHAMMAD ASHRI  No Hp : 085237952647 No Alt :  Tgl Pemasangan : 04 September 2026 Interval : PAGI  Note : Hubungi pelanggan terlebih dahulu|40971402|MYDITA"/>
    <s v="FCC"/>
    <d v="2026-03-09T13:55:00"/>
    <d v="2026-09-04T15:00:00"/>
    <s v="Kendala Teknik"/>
    <s v="FO_WFM"/>
    <s v="X"/>
    <s v="NO ADDON"/>
    <m/>
    <s v="Provisioning Failed|WFM|INF009278580|TOJ_-8.4975685,117.4257073_odp jauh by fbsolusee 359m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15:00:00"/>
    <s v="2026-09-04 15:00:00|Nama : BP MUHAMMAD ASHRI  No Hp : 085237952647 No Alt :  Tgl Pemasangan : 04 September 2026 Interval : PAGI  Note : Hubungi pelanggan terlebih dahulu|40971402|MYDITA"/>
    <m/>
    <m/>
    <m/>
    <e v="#NUM!"/>
    <e v="#NUM!"/>
    <x v="0"/>
  </r>
  <r>
    <n v="266"/>
    <n v="1002564623"/>
    <n v="3"/>
    <x v="2"/>
    <n v="5"/>
    <s v="KEDIRI"/>
    <s v="BLITAR"/>
    <s v="PAN"/>
    <s v="REG"/>
    <s v="AO"/>
    <x v="0"/>
    <s v="1P INET"/>
    <s v="OSS - FALLOUT"/>
    <s v="RBS-Regional 3"/>
    <d v="2026-09-01T10:06:56"/>
    <d v="2026-09-03T15:45:28"/>
    <n v="69381290"/>
    <m/>
    <n v="152735209558"/>
    <s v="BASECAMP PENDAKIAN GUNUNG KELUD VIA KARANGREJO"/>
    <s v="ODP-PAN-FA/21"/>
    <s v="WO063230138"/>
    <m/>
    <m/>
    <m/>
    <n v="112.252102531492"/>
    <n v="-8.0182332173502093"/>
    <s v="MD|MYDB-20260831267646|DN00001/MN00419|BASECAMP PENDAKIAN GUNUNG KELUD VIA KARANGREJO|089510504714"/>
    <s v="MYDIGIBIZPARTNER"/>
    <m/>
    <m/>
    <m/>
    <m/>
    <m/>
    <m/>
    <m/>
    <m/>
    <s v="Management Janji"/>
    <s v="2026-09-03 13:00:00|Rt. 02 Rw. 06 Dsn. Karangrejo Ds. Karangrejo Kec. Garum Kabupaten Blitar. Prov. Jawa Timur|SYSTEM|MYDITA"/>
    <s v="FCC"/>
    <d v="2026-01-09T10:10:03"/>
    <d v="2026-09-02T08:00:00"/>
    <s v="Kendala Teknik"/>
    <s v="FO_WFM"/>
    <s v="WLINGI"/>
    <s v="NO ADDON"/>
    <m/>
    <s v="Provisioning Failed|WFM|INF009230359|TOJ_-8.1394275,112.203942_KENDALA : Jarak ke odp terdekat unspec (400m), alternative tdk"/>
    <s v="HSI Bisnis Promo HUT RI PSB 70% - 50 Mbps"/>
    <s v="INDIBIZ"/>
    <m/>
    <m/>
    <d v="2026-09-03T13:00:00"/>
    <s v="2026-09-03 13:00:00|Rt. 02 Rw. 06 Dsn. Karangrejo Ds. Karangrejo Kec. Garum Kabupaten Blitar. Prov. Jawa Timur|SYSTEM|MYDITA"/>
    <m/>
    <m/>
    <m/>
    <e v="#NUM!"/>
    <e v="#NUM!"/>
    <x v="0"/>
  </r>
  <r>
    <n v="267"/>
    <n v="1002566046"/>
    <n v="3"/>
    <x v="7"/>
    <n v="5"/>
    <s v="KUPANG"/>
    <s v="LABOAN BAJO"/>
    <s v="RTE"/>
    <s v="REG"/>
    <s v="AO"/>
    <x v="0"/>
    <s v="1P INET"/>
    <s v="OSS - FALLOUT"/>
    <s v="RBS-Regional 3"/>
    <d v="2026-09-01T15:42:57"/>
    <d v="2026-09-08T14:41:25"/>
    <n v="69381700"/>
    <m/>
    <n v="172514217027"/>
    <s v="Usaha Kos Kosan Pak Andy"/>
    <s v="ODP-RTE-FA/58 FA/D12/58.01"/>
    <s v="WO063279914"/>
    <m/>
    <m/>
    <m/>
    <n v="120.466625488734"/>
    <n v="-8.6137046416800995"/>
    <s v="|MN00118|MYIA-016034592388/POI/Pak Andy/081328293012/andy.gampung@gmail.com"/>
    <s v="MYIB_ASSISTANT"/>
    <m/>
    <m/>
    <m/>
    <m/>
    <m/>
    <m/>
    <m/>
    <m/>
    <s v="Management Janji"/>
    <s v="2026-09-02 13:00:00 | Nama PIC : Bapa Handrianus No HP : 081328293012 No Alternatif : M Janji : 02/09/2026 Jam Pasang : Pagi NoteÃ‚Â :  Hubungi terlebih dahulu sebelum ke lokasi "/>
    <s v="FCC"/>
    <d v="2026-01-09T15:55:01"/>
    <d v="2026-09-02T13:00:00"/>
    <m/>
    <s v="FO_ASAP"/>
    <s v="X"/>
    <s v="NO ADDON"/>
    <m/>
    <s v="Provisioning Failed|ACTIVATION|INF009265125|U31_PORT_NOT_FOUND:ServicePort Not Found / ONT Connectivity is Missing"/>
    <s v="HSI Bisnis Basic Promo HUT RI PSB 70% - 100 Mbps"/>
    <s v="INDIBIZ"/>
    <m/>
    <m/>
    <d v="2026-09-02T13:00:00"/>
    <s v="2026-09-02 13:00:00 | Nama PIC : Bapa Handrianus No HP : 081328293012 No Alternatif : M Janji : 02/09/2026 Jam Pasang : Pagi NoteÃ‚Â :  Hubungi terlebih dahulu sebelum ke lokasi "/>
    <m/>
    <m/>
    <m/>
    <e v="#NUM!"/>
    <e v="#NUM!"/>
    <x v="0"/>
  </r>
  <r>
    <n v="268"/>
    <n v="1002577908"/>
    <n v="3"/>
    <x v="0"/>
    <n v="4"/>
    <s v="KUDUS"/>
    <s v="KUDUS"/>
    <s v="DMA"/>
    <s v="REG"/>
    <s v="AO"/>
    <x v="0"/>
    <s v="1P INET"/>
    <s v="7 | OSS - PROVISIONING ISSUED"/>
    <s v="RBS-Regional 3"/>
    <d v="2026-09-09T08:23:56"/>
    <d v="2026-09-10T08:06:13"/>
    <n v="69386511"/>
    <m/>
    <n v="141456115479"/>
    <s v="PT. Bangkit Lakuliner Indonesia Demak Jateng"/>
    <s v="ODP-DMA-FGB/033 FGB/D02/033.01"/>
    <s v="WO063882771"/>
    <m/>
    <m/>
    <m/>
    <n v="110.6318812"/>
    <n v="-6.8993833000000002"/>
    <s v="|MN02235|MYIA-053141173564/POI/Muhamad Arif Nurdin/085283300362/arif.nurdin@seindonesia.co.id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8:25:15"/>
    <d v="2026-09-10T08:00:00"/>
    <m/>
    <s v="PI"/>
    <s v="DEMAK"/>
    <s v="NO ADDON"/>
    <m/>
    <s v="Provisioning Issued"/>
    <s v="HSI Bisnis Promo HUT RI PSB 70% - 50 Mbps"/>
    <s v="INDIBIZ"/>
    <m/>
    <m/>
    <d v="2026-09-10T08:00:00"/>
    <s v="2026-09-10 08:00:00 | Tanggal pemasangan : 10/09/2026 Jam pemasangan : 08.00 Info Tambahan : Hubungi pelanggan dulu sebelum ke Lokasi terima kasih."/>
    <m/>
    <m/>
    <m/>
    <e v="#NUM!"/>
    <e v="#NUM!"/>
    <x v="0"/>
  </r>
  <r>
    <n v="269"/>
    <n v="1002578516"/>
    <n v="3"/>
    <x v="5"/>
    <n v="4"/>
    <s v="SEMARANG"/>
    <s v="SALATIGA"/>
    <s v="SLI"/>
    <s v="REG"/>
    <s v="AO"/>
    <x v="0"/>
    <s v="1P INET"/>
    <s v="7 | OSS - PROVISIONING ISSUED"/>
    <s v="RBS-Regional 3"/>
    <d v="2026-09-09T11:32:56"/>
    <d v="2026-09-10T08:06:11"/>
    <n v="69386773"/>
    <m/>
    <n v="142434111642"/>
    <s v="SMP Islam Thoyba Ampel"/>
    <s v="ODP-SLI-FAA/048 FAA/D02/048.01"/>
    <s v="WO063900753"/>
    <m/>
    <m/>
    <m/>
    <n v="110.52142600000001"/>
    <n v="-7.4461539999999999"/>
    <s v="|MN00372|MYIA-094477324738/POI/Iwan Sanusi/08886523073/iwansns5127@gmail.com"/>
    <s v="MYIB_ASSISTANT"/>
    <m/>
    <m/>
    <m/>
    <m/>
    <m/>
    <m/>
    <m/>
    <m/>
    <s v="Management Janji"/>
    <s v="2026-09-10 08:00:00 | Jam Pemasangan : pagi   Tanggal Pemasangan : 10 September 2026 Note : Mohon Hub Pelanggan dulu sebelum ke lokasi, terima kasih."/>
    <s v="FCC"/>
    <d v="2026-09-09T11:39:55"/>
    <d v="2026-09-10T08:00:00"/>
    <m/>
    <s v="PI"/>
    <s v="X"/>
    <s v="NO ADDON"/>
    <m/>
    <s v="Provisioning Issued"/>
    <s v="HSI Bisnis Promo HUT RI PSB 70% - 50 Mbps"/>
    <s v="INDIBIZ"/>
    <m/>
    <m/>
    <d v="2026-09-10T08:00:00"/>
    <s v="2026-09-10 08:00:00 | Jam Pemasangan : pagi   Tanggal Pemasangan : 10 September 2026 Note : Mohon Hub Pelanggan dulu sebelum ke lokasi, terima kasih."/>
    <m/>
    <m/>
    <m/>
    <e v="#NUM!"/>
    <e v="#NUM!"/>
    <x v="0"/>
  </r>
  <r>
    <n v="270"/>
    <n v="1002578285"/>
    <n v="3"/>
    <x v="6"/>
    <n v="5"/>
    <s v="SBY UTARA"/>
    <s v="KENJERAN"/>
    <s v="KBL"/>
    <s v="REG"/>
    <s v="AO"/>
    <x v="0"/>
    <s v="1P INET"/>
    <s v="7 | OSS - PROVISIONING ISSUED"/>
    <s v="RBS-Regional 3"/>
    <d v="2026-09-09T10:26:56"/>
    <d v="2026-09-10T11:04:38"/>
    <n v="69386689"/>
    <m/>
    <n v="152401227658"/>
    <s v="MASJID PELABUHAN SURABAYA"/>
    <s v="ODP-KBL-FVJ/22 FVJ/D02/22.01"/>
    <s v="WO063893212"/>
    <m/>
    <m/>
    <m/>
    <n v="112.744626179337"/>
    <n v="-7.1954817844396102"/>
    <s v="MD|MYDB-20260908268324|DN00001/MN00443|MASJID PELABUHAN SURABAYA|085334730236"/>
    <s v="MYDIGIBIZPARTNER"/>
    <m/>
    <m/>
    <m/>
    <m/>
    <m/>
    <m/>
    <m/>
    <m/>
    <s v="Management Janji"/>
    <s v="2026-09-11 15:00:00 | Tanggal pemasangan: 10/09/2026 Jam pemasangan : pagi / siang Info Tambahan : Hubungi pelanggan dulu sebelum ke lokasi. terima kasih"/>
    <s v="FCC"/>
    <d v="2026-09-09T10:40:00"/>
    <d v="2026-09-11T15:00:00"/>
    <m/>
    <s v="PI"/>
    <s v="KEBALEN"/>
    <s v="NO ADDON"/>
    <m/>
    <s v="Provisioning Issued"/>
    <s v="HSI Bisnis Promo HUT RI PSB 70% - 50 Mbps"/>
    <s v="INDIBIZ"/>
    <m/>
    <m/>
    <d v="2026-09-11T15:00:00"/>
    <s v="2026-09-11 15:00:00 | Tanggal pemasangan: 10/09/2026 Jam pemasangan : pagi / siang Info Tambahan : Hubungi pelanggan dulu sebelum ke lokasi. terima kasih"/>
    <m/>
    <m/>
    <m/>
    <e v="#NUM!"/>
    <e v="#NUM!"/>
    <x v="0"/>
  </r>
  <r>
    <n v="271"/>
    <n v="1002578524"/>
    <n v="3"/>
    <x v="5"/>
    <n v="4"/>
    <s v="SEMARANG"/>
    <s v="INNER - SEMARANG JATENG UTARA"/>
    <s v="MJP"/>
    <s v="REG"/>
    <s v="AO"/>
    <x v="0"/>
    <s v="1P INET"/>
    <s v="7 | OSS - PROVISIONING ISSUED"/>
    <s v="RBS-Regional 3"/>
    <d v="2026-09-09T11:35:56"/>
    <d v="2026-09-10T08:06:28"/>
    <n v="69386775"/>
    <m/>
    <n v="142410346575"/>
    <s v="MTS ASY SYARIFAH"/>
    <s v="ODP-MJP-FAG/091 FAG/D05/091.01"/>
    <s v="WO063900944"/>
    <m/>
    <m/>
    <m/>
    <n v="110.518405102193"/>
    <n v="-7.0194820010557804"/>
    <s v="MD|MYDB-20260908268249|DN00001/MN00345|MTS ASY SYARIFAH|082324084597"/>
    <s v="MYDIGIBIZPARTNER"/>
    <m/>
    <m/>
    <m/>
    <m/>
    <m/>
    <m/>
    <m/>
    <m/>
    <s v="Management Janji"/>
    <s v="2026-09-10 08:00:00 | Nama Pic : BP ANAS No Hp Pic : 082324084597 Jam Pemasangan : 08:00 - 12.00 Tanggal Pemasangan : KAMIS 10 SEPTEMBER 2026 Info Tambahan : Hubungi pelanggan sebelum datang ke lokasi"/>
    <s v="FCC"/>
    <d v="2026-09-09T11:39:55"/>
    <d v="2026-09-10T08:00:00"/>
    <m/>
    <s v="PI"/>
    <s v="MAJAPAHIT"/>
    <s v="NO ADDON"/>
    <m/>
    <s v="Provisioning Issued"/>
    <s v="HSI Bisnis Promo HUT RI PSB 70% - 50 Mbps"/>
    <s v="INDIBIZ"/>
    <m/>
    <m/>
    <d v="2026-09-10T08:00:00"/>
    <s v="2026-09-10 08:00:00 | Nama Pic : BP ANAS No Hp Pic : 082324084597 Jam Pemasangan : 08:00 - 12.00 Tanggal Pemasangan : KAMIS 10 SEPTEMBER 2026 Info Tambahan : Hubungi pelanggan sebelum datang ke lokasi"/>
    <m/>
    <m/>
    <m/>
    <e v="#NUM!"/>
    <e v="#NUM!"/>
    <x v="0"/>
  </r>
  <r>
    <n v="272"/>
    <n v="1002578257"/>
    <n v="3"/>
    <x v="4"/>
    <n v="5"/>
    <s v="DENPASAR"/>
    <s v="SANUR"/>
    <s v="KLM"/>
    <s v="REG"/>
    <s v="AO"/>
    <x v="0"/>
    <m/>
    <s v="7 | OSS - PROVISIONING ISSUED"/>
    <s v="RBS-Regional 3"/>
    <d v="2026-09-09T10:19:20"/>
    <d v="2026-09-10T11:21:59"/>
    <n v="69386658"/>
    <n v="3612108195"/>
    <n v="172401793776"/>
    <s v="JOBSTACULAR INSAN SEJAHTERA"/>
    <s v="ODP-KLM-FCR/26"/>
    <s v="WO063910088"/>
    <m/>
    <m/>
    <m/>
    <n v="115.21531229999999"/>
    <n v="-8.6681510999999993"/>
    <s v="|MN02677|/CP PUJI ASTUTI/085738661496-085743667402/suryanusae@gmail.com"/>
    <s v="Sales Force DBS"/>
    <m/>
    <m/>
    <m/>
    <m/>
    <m/>
    <m/>
    <m/>
    <m/>
    <s v="Management Janji"/>
    <s v="2026-09-10 11:00:00|Nama : bapa noval No HP : 085743667402 No Alternatif : 081138107772 M Janji : 10/09/2026 Jam Pasang : Pagi NoteÃ‚Â :  Hubungi terlebih dahulu sebelum ke lokasi |40951377|MYDITA"/>
    <s v="FCC"/>
    <d v="2026-09-09T10:40:00"/>
    <d v="2026-09-10T11:00:00"/>
    <m/>
    <s v="PI"/>
    <s v="KALIASEM"/>
    <s v="NO ADDON"/>
    <m/>
    <s v="Provisioning Issu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11:00:00"/>
    <s v="2026-09-10 11:00:00|Nama : bapa noval No HP : 085743667402 No Alternatif : 081138107772 M Janji : 10/09/2026 Jam Pasang : Pagi NoteÃ‚Â :  Hubungi terlebih dahulu sebelum ke lokasi |40951377|MYDITA"/>
    <m/>
    <m/>
    <m/>
    <e v="#NUM!"/>
    <e v="#NUM!"/>
    <x v="0"/>
  </r>
  <r>
    <n v="273"/>
    <n v="1002578245"/>
    <n v="3"/>
    <x v="4"/>
    <n v="5"/>
    <s v="DENPASAR"/>
    <s v="UBUNG"/>
    <s v="UBN"/>
    <s v="REG"/>
    <s v="AO"/>
    <x v="0"/>
    <s v="1P INET"/>
    <s v="7 | OSS - PROVISIONING ISSUED"/>
    <s v="RBS-Regional 3"/>
    <d v="2026-09-09T10:14:56"/>
    <d v="2026-09-10T08:06:27"/>
    <n v="69386657"/>
    <m/>
    <n v="172418758874"/>
    <s v="CV Dasema"/>
    <s v="ODP-UBN-FDB/18 FDB/D01/18.01"/>
    <s v="WO063891779"/>
    <m/>
    <m/>
    <m/>
    <n v="115.183662"/>
    <n v="-8.6176580000000005"/>
    <s v="|MN02647|MYIA-083614652161/POI/bu mertasari/085100864036/geg_nick@yahoo.com"/>
    <s v="MYIB_ASSISTANT"/>
    <m/>
    <m/>
    <m/>
    <m/>
    <m/>
    <m/>
    <m/>
    <m/>
    <s v="Management Janji"/>
    <s v="2026-09-10 08:00:00 | Jam pemasangan : 08.00 - 12.00 Waktu pemasangan : 10 September 2026 Info Tabaha : Hubungi pelanggan dulu sebelum ke lokasi terimakasih  "/>
    <s v="FCC"/>
    <d v="2026-09-09T10:40:00"/>
    <d v="2026-09-10T08:00:00"/>
    <m/>
    <s v="PI"/>
    <s v="UBUNG"/>
    <s v="NO ADDON"/>
    <m/>
    <s v="Provisioning Issued"/>
    <s v="HSI Bisnis Basic Promo HUT RI PSB 70% - 50 Mbps"/>
    <s v="INDIBIZ"/>
    <m/>
    <m/>
    <d v="2026-09-10T08:00:00"/>
    <s v="2026-09-10 08:00:00 | Jam pemasangan : 08.00 - 12.00 Waktu pemasangan : 10 September 2026 Info Tabaha : Hubungi pelanggan dulu sebelum ke lokasi terimakasih  "/>
    <m/>
    <m/>
    <m/>
    <e v="#NUM!"/>
    <e v="#NUM!"/>
    <x v="0"/>
  </r>
  <r>
    <n v="274"/>
    <n v="1002578274"/>
    <n v="3"/>
    <x v="5"/>
    <n v="4"/>
    <s v="SEMARANG"/>
    <s v="INNER - SEMARANG JATENG UTARA"/>
    <s v="MJE"/>
    <s v="REG"/>
    <s v="AO"/>
    <x v="0"/>
    <s v="1P INET"/>
    <s v="7 | OSS - PROVISIONING ISSUED"/>
    <s v="RBS-Regional 3"/>
    <d v="2026-09-09T10:23:56"/>
    <d v="2026-09-10T08:05:28"/>
    <n v="69386664"/>
    <m/>
    <n v="142426803402"/>
    <s v="EARLY YEARS TERANG BANGSA CAMBRIDGE SCHOOL"/>
    <s v="ODP-MJE-FE/064 FE/D05/064.01"/>
    <s v="WO063892760"/>
    <m/>
    <m/>
    <m/>
    <n v="110.31965006142801"/>
    <n v="-7.0417453169870399"/>
    <s v="MD|MYDB-20260901267762|DN00001/MN00345|EARLY YEARS TERANG BANGSA CAMBRIDGE SCHOOL|081908189960"/>
    <s v="MYDIGIBIZPARTNER"/>
    <m/>
    <m/>
    <m/>
    <m/>
    <m/>
    <m/>
    <m/>
    <m/>
    <s v="Management Janji"/>
    <s v="2026-09-10 08:00:00 | Nama Pic : andykoeswandy No Hp Pic : 081908189960 No alt : - Jam Pemasangan : pagi  Tanggal Pemasangan : 7 September 2026"/>
    <s v="FCC"/>
    <d v="2026-09-09T10:40:00"/>
    <d v="2026-09-10T08:00:00"/>
    <m/>
    <s v="PI"/>
    <s v="SEMARANG TUGU"/>
    <s v="NO ADDON"/>
    <m/>
    <s v="Provisioning Issued"/>
    <s v="HSI Bisnis Promo HUT RI PSB 70% - 150 Mbps"/>
    <s v="INDIBIZ"/>
    <m/>
    <m/>
    <d v="2026-09-10T08:00:00"/>
    <s v="2026-09-10 08:00:00 | Nama Pic : andykoeswandy No Hp Pic : 081908189960 No alt : - Jam Pemasangan : pagi  Tanggal Pemasangan : 7 September 2026"/>
    <m/>
    <m/>
    <m/>
    <e v="#NUM!"/>
    <e v="#NUM!"/>
    <x v="0"/>
  </r>
  <r>
    <n v="275"/>
    <n v="1002578232"/>
    <n v="3"/>
    <x v="5"/>
    <n v="4"/>
    <s v="SEMARANG"/>
    <s v="KENDAL"/>
    <s v="SKR"/>
    <s v="REG"/>
    <s v="AO"/>
    <x v="0"/>
    <s v="1P INET"/>
    <s v="7 | OSS - PROVISIONING ISSUED"/>
    <s v="RBS-Regional 3"/>
    <d v="2026-09-09T10:11:58"/>
    <d v="2026-09-10T08:05:43"/>
    <n v="69386653"/>
    <m/>
    <n v="141409102972"/>
    <s v="TOKO SEMBAKO MADURA"/>
    <s v="ODP-SKR-FG/017 FG/D01/017.01"/>
    <s v="WO063891486"/>
    <m/>
    <m/>
    <m/>
    <n v="110.074579"/>
    <n v="-7.0945934999999896"/>
    <s v="|MN02256|MYIA-047523749567/POI/RIRIS FITRIANITA/085700346962/ririsfitrian03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10:40:00"/>
    <d v="2026-09-10T08:00:00"/>
    <m/>
    <s v="PI"/>
    <s v="X"/>
    <s v="NO ADDON"/>
    <m/>
    <s v="Provisioning Issued"/>
    <s v="HSI Bisnis Promo HUT RI PSB 70% - 75 Mbps"/>
    <s v="INDIBIZ"/>
    <m/>
    <m/>
    <d v="2026-09-10T08:00:00"/>
    <s v="2026-09-10 08:00:00 | M Janji : (10/09/2026) jam Pasang : 09:00 Note : hubungi pelanggan jika ingin kelokasi"/>
    <m/>
    <m/>
    <m/>
    <e v="#NUM!"/>
    <e v="#NUM!"/>
    <x v="0"/>
  </r>
  <r>
    <n v="276"/>
    <n v="1002577953"/>
    <n v="3"/>
    <x v="5"/>
    <n v="4"/>
    <s v="SEMARANG"/>
    <s v="KENDAL"/>
    <s v="KDL"/>
    <s v="REG"/>
    <s v="AO"/>
    <x v="0"/>
    <s v="1P INET"/>
    <s v="7 | OSS - PROVISIONING ISSUED"/>
    <s v="RBS-Regional 3"/>
    <d v="2026-09-09T08:44:57"/>
    <d v="2026-09-10T08:05:56"/>
    <n v="69386532"/>
    <m/>
    <n v="146457106516"/>
    <s v="PT. Bangkit Lakuliner Indonesia Kendal Jateng"/>
    <s v="ODP-KDL-FT/029 FT/D03/029.01"/>
    <s v="WO063884166"/>
    <m/>
    <m/>
    <m/>
    <n v="110.20768459999999"/>
    <n v="-6.9226052999999999"/>
    <s v="|MN02235|MYIA-007589627892/POI/Muhamad Arif Nurdin /085283300362/arif.nurdin@seindonesia.co.id"/>
    <s v="MYIB_ASSISTANT"/>
    <m/>
    <m/>
    <m/>
    <m/>
    <m/>
    <m/>
    <m/>
    <m/>
    <s v="Management Janji"/>
    <s v="2026-09-10 08:00:00 | Nama Pic : BP ARIF No Hp Pic : 085283300362 Jam Pemasangan : 08:00 - 12.00 Tanggal Pemasangan : KAMIS 10 SEPTEMBER 2026 Info Tambahan : Hubungi pelanggan sebelum datang ke lokasi"/>
    <s v="FCC"/>
    <d v="2026-09-09T08:55:34"/>
    <d v="2026-09-10T08:00:00"/>
    <m/>
    <s v="PI"/>
    <s v="X"/>
    <s v="NO ADDON"/>
    <m/>
    <s v="Provisioning Issued"/>
    <s v="HSI Bisnis Promo HUT RI PSB 70% - 50 Mbps"/>
    <s v="INDIBIZ"/>
    <m/>
    <m/>
    <d v="2026-09-10T08:00:00"/>
    <s v="2026-09-10 08:00:00 | Nama Pic : BP ARIF No Hp Pic : 085283300362 Jam Pemasangan : 08:00 - 12.00 Tanggal Pemasangan : KAMIS 10 SEPTEMBER 2026 Info Tambahan : Hubungi pelanggan sebelum datang ke lokasi"/>
    <m/>
    <m/>
    <m/>
    <e v="#NUM!"/>
    <e v="#NUM!"/>
    <x v="0"/>
  </r>
  <r>
    <n v="277"/>
    <n v="1002578017"/>
    <n v="3"/>
    <x v="5"/>
    <n v="4"/>
    <s v="PEKALONGAN"/>
    <s v="BATANG"/>
    <s v="BTG"/>
    <s v="REG"/>
    <s v="AO"/>
    <x v="0"/>
    <s v="1P INET"/>
    <s v="7 | OSS - PROVISIONING ISSUED"/>
    <s v="RBS-Regional 3"/>
    <d v="2026-09-09T09:08:57"/>
    <d v="2026-09-10T08:05:34"/>
    <n v="69386552"/>
    <m/>
    <n v="146279105769"/>
    <s v="PT. Bangkit Lakuliner Indonesia Batang Jateng"/>
    <s v="ODP-BTG-FD/024 FD/D03/024.01"/>
    <s v="WO063886208"/>
    <m/>
    <m/>
    <m/>
    <n v="109.7268608"/>
    <n v="-6.9097002999999999"/>
    <s v="|MN02235|MYIA-046563333593/POI/Muhamad Arif Nurdin /085283300362/arif.nurdin@seindonesia.co.id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9:10:07"/>
    <d v="2026-09-10T08:00:00"/>
    <m/>
    <s v="PI"/>
    <s v="X"/>
    <s v="NO ADDON"/>
    <m/>
    <s v="Provisioning Issued"/>
    <s v="HSI Bisnis Promo HUT RI PSB 70% - 50 Mbps"/>
    <s v="INDIBIZ"/>
    <m/>
    <m/>
    <d v="2026-09-10T08:00:00"/>
    <s v="2026-09-10 08:00:00 | Tanggal pemasangan : 10 SEPTEMBER JULI 2026 Jam pemasangan : pagi/siang Info Tambahan : Hubungi pelanggan dulu sebelum ke lokasi terima kasih"/>
    <m/>
    <m/>
    <m/>
    <e v="#NUM!"/>
    <e v="#NUM!"/>
    <x v="0"/>
  </r>
  <r>
    <n v="278"/>
    <n v="1002578620"/>
    <n v="3"/>
    <x v="2"/>
    <n v="5"/>
    <s v="MALANG"/>
    <s v="KEPANJEN"/>
    <s v="KEP"/>
    <s v="REG"/>
    <s v="AO"/>
    <x v="0"/>
    <s v="1P INET"/>
    <s v="7 | OSS - PROVISIONING ISSUED"/>
    <s v="RBS-Regional 3"/>
    <d v="2026-09-09T12:20:58"/>
    <d v="2026-09-10T11:03:22"/>
    <n v="69386840"/>
    <m/>
    <n v="152718219166"/>
    <s v="PUSKESMAS KEPANJEN"/>
    <s v="ODP-KEP-FA/14 FA/D02/14.01"/>
    <s v="WO063906106"/>
    <m/>
    <m/>
    <m/>
    <n v="112.58442789999999"/>
    <n v="-8.0947455999999995"/>
    <s v="|MN02703|MYIA-056209216844/POI/Jan Fredy Sustyanto/085103107350/yanfredy1984@gmail.com"/>
    <s v="MYIB_ASSISTANT"/>
    <m/>
    <m/>
    <m/>
    <m/>
    <m/>
    <m/>
    <m/>
    <m/>
    <s v="Management Janji"/>
    <s v="2026-09-10 11:00:00 | M Janji : (10/09/2026) jam Pasang : 09:00 Note : hubungi pelanggan jika ingin kelokasi"/>
    <s v="FCC"/>
    <d v="2026-09-09T12:25:30"/>
    <d v="2026-09-10T11:00:00"/>
    <m/>
    <s v="PI"/>
    <s v="KEPANJEN"/>
    <s v="NO ADDON"/>
    <m/>
    <s v="Provisioning Issued"/>
    <s v="HSI Bisnis Basic Promo HUT RI PSB 70% - 100 Mbps"/>
    <s v="INDIBIZ"/>
    <m/>
    <m/>
    <d v="2026-09-10T11:00:00"/>
    <s v="2026-09-10 11:00:00 | M Janji : (10/09/2026) jam Pasang : 09:00 Note : hubungi pelanggan jika ingin kelokasi"/>
    <m/>
    <m/>
    <m/>
    <e v="#NUM!"/>
    <e v="#NUM!"/>
    <x v="0"/>
  </r>
  <r>
    <n v="279"/>
    <n v="1002579025"/>
    <n v="3"/>
    <x v="5"/>
    <n v="4"/>
    <s v="SEMARANG"/>
    <s v="INNER - SEMARANG JATENG UTARA"/>
    <s v="BMK"/>
    <s v="REG"/>
    <s v="AO"/>
    <x v="0"/>
    <s v="1P INET"/>
    <s v="7 | OSS - PROVISIONING ISSUED"/>
    <s v="RBS-Regional 3"/>
    <d v="2026-09-09T14:32:57"/>
    <d v="2026-09-10T11:23:28"/>
    <n v="69387008"/>
    <m/>
    <n v="141423136857"/>
    <s v="Pondok Pesantren Mahasiswa Bina Khoirul Insan"/>
    <s v="ODP-BMK-FAM/059 FAM/D05/059.01"/>
    <s v="WO063921199"/>
    <m/>
    <m/>
    <m/>
    <n v="110.4178624"/>
    <n v="-7.0492968999999999"/>
    <s v="|MB10147|MYIA-066078383217/POI/JIZDAN /081229680104/jizdanyr354@gmail.com"/>
    <s v="MYIB_ASSISTANT"/>
    <m/>
    <m/>
    <m/>
    <m/>
    <m/>
    <m/>
    <m/>
    <m/>
    <s v="Management Janji"/>
    <s v="2026-09-10 11:00:00 | Nama PIC:  jidhan No HP: 089654776668 Alt: Tanggal: 10/9/2026 Jam Pasang:  Note: Hubungi sebelum ke lokasi, terimakasih. "/>
    <s v="FCC"/>
    <d v="2026-09-09T14:39:49"/>
    <d v="2026-09-10T11:00:00"/>
    <m/>
    <s v="PI"/>
    <s v="X"/>
    <s v="NO ADDON"/>
    <m/>
    <s v="Provisioning Issued"/>
    <s v="HSI Bisnis Basic Promo HUT RI PSB 70% - 200 Mbps"/>
    <s v="INDIBIZ"/>
    <m/>
    <m/>
    <d v="2026-09-10T11:00:00"/>
    <s v="2026-09-10 11:00:00 | Nama PIC:  jidhan No HP: 089654776668 Alt: Tanggal: 10/9/2026 Jam Pasang:  Note: Hubungi sebelum ke lokasi, terimakasih. "/>
    <m/>
    <m/>
    <m/>
    <e v="#NUM!"/>
    <e v="#NUM!"/>
    <x v="0"/>
  </r>
  <r>
    <n v="280"/>
    <n v="1002579012"/>
    <n v="3"/>
    <x v="2"/>
    <n v="5"/>
    <s v="KEDIRI"/>
    <s v="NGANJUK"/>
    <s v="PRB"/>
    <s v="REG"/>
    <s v="AO"/>
    <x v="0"/>
    <s v="1P INET"/>
    <s v="7 | OSS - PROVISIONING ISSUED"/>
    <s v="RBS-Regional 3"/>
    <d v="2026-09-09T14:29:57"/>
    <d v="2026-09-10T11:21:49"/>
    <n v="69387034"/>
    <m/>
    <n v="152627204345"/>
    <s v="PANDAWA BAKERY"/>
    <s v="ODP-PRB-FB/46 FB/D04/46.01"/>
    <s v="WO063920877"/>
    <m/>
    <m/>
    <m/>
    <n v="112.03869450000001"/>
    <n v="-7.6914934999999902"/>
    <s v="MD|MYDB-20260909268343|EN00005/MC20190|PANDAWA BAKERY|085232355111"/>
    <s v="MYDIGIBIZPARTNER"/>
    <m/>
    <m/>
    <m/>
    <m/>
    <m/>
    <m/>
    <m/>
    <m/>
    <s v="Management Janji"/>
    <s v="2026-09-10 11:00:00 | Jam pemasangan : 08.00 - 12.00 Waktu pemasangan : 10 September 2026 Info Tabaha : Hubungi pelanggan dulu sebelum ke lokasi terimakasih "/>
    <s v="FCC"/>
    <d v="2026-09-09T14:39:49"/>
    <d v="2026-09-10T11:00:00"/>
    <m/>
    <s v="PI"/>
    <s v="KERTOSONO"/>
    <s v="NO ADDON"/>
    <m/>
    <s v="Provisioning Issued"/>
    <s v="HSI Bisnis Promo HUT RI PSB 70% - 100 Mbps Dual Band"/>
    <s v="INDIBIZ"/>
    <m/>
    <m/>
    <d v="2026-09-10T11:00:00"/>
    <s v="2026-09-10 11:00:00 | Jam pemasangan : 08.00 - 12.00 Waktu pemasangan : 10 September 2026 Info Tabaha : Hubungi pelanggan dulu sebelum ke lokasi terimakasih "/>
    <m/>
    <m/>
    <m/>
    <e v="#NUM!"/>
    <e v="#NUM!"/>
    <x v="0"/>
  </r>
  <r>
    <n v="281"/>
    <n v="1002578034"/>
    <n v="3"/>
    <x v="4"/>
    <n v="5"/>
    <s v="SINGARJA"/>
    <s v="GIANYAR"/>
    <s v="UBU"/>
    <s v="REG"/>
    <s v="AO"/>
    <x v="0"/>
    <m/>
    <s v="7 | OSS - PROVISIONING ISSUED"/>
    <s v="RBS-Regional 3"/>
    <d v="2026-09-09T09:14:33"/>
    <d v="2026-09-10T11:23:58"/>
    <n v="69386570"/>
    <m/>
    <n v="172408248292"/>
    <s v="PT. KAIVALYA"/>
    <s v="ODP-UBU-FB/95"/>
    <s v="WO063911001"/>
    <m/>
    <m/>
    <m/>
    <n v="115.24731269999999"/>
    <n v="-8.4857186000000002"/>
    <s v="|MC10003|/PIC I MADE WIRATAMA/082177828371/admin@kaivalya.com"/>
    <s v="Sales Force DBS"/>
    <m/>
    <m/>
    <m/>
    <m/>
    <m/>
    <m/>
    <m/>
    <m/>
    <s v="Management Janji"/>
    <s v="2026-09-10 11:00:00|Nama PIC:  bp oka No HP: 082177828371 Alt: 081228769053 Tanggal: 10/9/2026 Jam Pasang: Siang Note: Hubungi sebelum ke lokasi, terimakasih.  |40931149|MYDITA"/>
    <s v="FCC"/>
    <d v="2026-09-09T09:40:07"/>
    <d v="2026-09-10T11:00:00"/>
    <m/>
    <s v="PI"/>
    <s v="UBUD"/>
    <s v="NO ADDON"/>
    <m/>
    <s v="Provisioning Issu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0T11:00:00"/>
    <s v="2026-09-10 11:00:00|Nama PIC:  bp oka No HP: 082177828371 Alt: 081228769053 Tanggal: 10/9/2026 Jam Pasang: Siang Note: Hubungi sebelum ke lokasi, terimakasih.  |40931149|MYDITA"/>
    <m/>
    <m/>
    <m/>
    <e v="#NUM!"/>
    <e v="#NUM!"/>
    <x v="0"/>
  </r>
  <r>
    <n v="282"/>
    <n v="1002578816"/>
    <n v="3"/>
    <x v="2"/>
    <n v="5"/>
    <s v="KEDIRI"/>
    <s v="KEDIRI"/>
    <s v="PAE"/>
    <s v="REG"/>
    <s v="AO"/>
    <x v="0"/>
    <s v="1P INET"/>
    <s v="7 | OSS - PROVISIONING ISSUED"/>
    <s v="RBS-Regional 3"/>
    <d v="2026-09-09T13:44:57"/>
    <d v="2026-09-10T11:22:00"/>
    <n v="69386931"/>
    <m/>
    <n v="152639219558"/>
    <s v="TOKO KARJITO"/>
    <s v="ODP-PAE-FS/13 FS/D03/13.01"/>
    <s v="WO063915694"/>
    <m/>
    <m/>
    <m/>
    <n v="112.184808"/>
    <n v="-7.8527990000000001"/>
    <s v="|MC20217|MYIA-037866047468/POI/fuji siswanto/085895162912/tokokarjito9@gmail.com"/>
    <s v="MYIB_ASSISTANT"/>
    <m/>
    <m/>
    <m/>
    <m/>
    <m/>
    <m/>
    <m/>
    <m/>
    <s v="Management Janji"/>
    <s v="2026-09-10 11:00:00 | M Janji : 10/09/2026 Jam Pasang : 08.00 - 13:00  NoteÃ‚Â :  hubungi terlebih dahulu sebelum kelokasi  "/>
    <s v="FCC"/>
    <d v="2026-09-09T13:54:48"/>
    <d v="2026-09-10T11:00:00"/>
    <m/>
    <s v="PI"/>
    <s v="PARE"/>
    <s v="NO ADDON"/>
    <m/>
    <s v="Provisioning Issued"/>
    <s v="HSI Bisnis Promo HUT RI PSB 70% - 100 Mbps"/>
    <s v="INDIBIZ"/>
    <m/>
    <m/>
    <d v="2026-09-10T11:00:00"/>
    <s v="2026-09-10 11:00:00 | M Janji : 10/09/2026 Jam Pasang : 08.00 - 13:00  NoteÃ‚Â :  hubungi terlebih dahulu sebelum kelokasi  "/>
    <m/>
    <m/>
    <m/>
    <e v="#NUM!"/>
    <e v="#NUM!"/>
    <x v="0"/>
  </r>
  <r>
    <n v="283"/>
    <n v="1002578152"/>
    <n v="3"/>
    <x v="3"/>
    <n v="4"/>
    <s v="MAGELANG"/>
    <s v="WONOSOBO"/>
    <s v="WOS"/>
    <s v="REG"/>
    <s v="AO"/>
    <x v="0"/>
    <m/>
    <s v="7 | OSS - PROVISIONING ISSUED"/>
    <s v="RBS-Regional 3"/>
    <d v="2026-09-09T09:50:52"/>
    <d v="2026-09-10T11:23:29"/>
    <n v="69386617"/>
    <m/>
    <n v="141373127617"/>
    <s v="CV RISKI AMANAH DIGITAL"/>
    <s v="ODP-WOS-FAR/182"/>
    <s v="WO063937282"/>
    <m/>
    <m/>
    <m/>
    <n v="109.92539542352399"/>
    <n v="-7.3721194435113802"/>
    <s v="AMRBS ; 402717 ; AMEX ; WIRA ; TREG3 ; MAGELANG ; 1S HSI BISNIS 300 Mbps ; Ricky 085602977911; radiigcv@gmail.com"/>
    <s v="Amex"/>
    <m/>
    <m/>
    <m/>
    <m/>
    <m/>
    <m/>
    <m/>
    <m/>
    <s v="Management Janji"/>
    <s v="2026-09-10 15:00:00|Nama : BP RIKI (IT) No Hp : 085602977911 No Alt :  Tgl Pemasangan : 10 September 2026 Interval : PAGI  Note : Hubungi pelanggan terlebih dahulu|40971402|MYDITA"/>
    <s v="FCC"/>
    <d v="2026-09-09T09:55:15"/>
    <d v="2026-09-10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Nama : BP RIKI (IT) No Hp : 085602977911 No Alt :  Tgl Pemasangan : 10 September 2026 Interval : PAGI  Note : Hubungi pelanggan terlebih dahulu|40971402|MYDITA"/>
    <m/>
    <m/>
    <m/>
    <e v="#NUM!"/>
    <e v="#NUM!"/>
    <x v="0"/>
  </r>
  <r>
    <n v="284"/>
    <n v="1002578448"/>
    <n v="3"/>
    <x v="0"/>
    <n v="4"/>
    <s v="KUDUS"/>
    <s v="BLORA"/>
    <s v="NGA"/>
    <s v="REG"/>
    <s v="AO"/>
    <x v="0"/>
    <s v="1P INET"/>
    <s v="7 | OSS - PROVISIONING ISSUED"/>
    <s v="RBS-Regional 3"/>
    <d v="2026-09-09T11:14:58"/>
    <d v="2026-09-10T08:05:30"/>
    <n v="69386746"/>
    <m/>
    <n v="142519105241"/>
    <s v="SMP Negeri 2 Todanan"/>
    <s v="ODP-NGA-FD/011 FD/D02/011.01"/>
    <s v="WO063898374"/>
    <m/>
    <m/>
    <m/>
    <n v="111.18221029999999"/>
    <n v="-6.9347981000000001"/>
    <s v="|MN02756|MYIA-013766350462/POI/AGUS SUHARTO/085290547506/anandatodanan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1:25:32"/>
    <d v="2026-09-10T08:00:00"/>
    <m/>
    <s v="PI"/>
    <s v="X"/>
    <s v="NO ADDON"/>
    <m/>
    <s v="Provisioning Issued"/>
    <s v="HSI Bisnis Basic Promo HUT RI PSB 70% - 150 Mbps"/>
    <s v="INDIBIZ"/>
    <m/>
    <m/>
    <d v="2026-09-10T08:00:00"/>
    <s v="2026-09-10 08:00:00 | Tanggal pemasangan : 10 SEPTEMBER JULI 2026 Jam pemasangan : pagi/siang Info Tambahan : Hubungi pelanggan dulu sebelum ke lokasi terima kasih"/>
    <m/>
    <m/>
    <m/>
    <e v="#NUM!"/>
    <e v="#NUM!"/>
    <x v="0"/>
  </r>
  <r>
    <n v="285"/>
    <n v="1002578523"/>
    <n v="3"/>
    <x v="3"/>
    <n v="4"/>
    <s v="PURWOKERTO"/>
    <s v="PURWOKERTO"/>
    <s v="PWT"/>
    <s v="REG"/>
    <s v="AO"/>
    <x v="0"/>
    <s v="1P INET"/>
    <s v="7 | OSS - PROVISIONING ISSUED"/>
    <s v="RBS-Regional 3"/>
    <d v="2026-09-09T11:35:56"/>
    <d v="2026-09-10T08:06:37"/>
    <n v="69386774"/>
    <m/>
    <n v="146303629099"/>
    <s v="KANTOR DESA TAMBAKSARI KIDUL"/>
    <s v="ODP-PWT-FBJ/042 FBJ/D04/042.01"/>
    <s v="WO063900909"/>
    <m/>
    <m/>
    <m/>
    <n v="109.2655986"/>
    <n v="-7.3946774"/>
    <s v="|MC00213|MYIA-011292514539/POI/KHOZIN MUNAWAR/088220202637/pelayanandesatambaksarikidul@gmail.com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11:39:55"/>
    <d v="2026-09-10T08:00:00"/>
    <m/>
    <s v="PI"/>
    <s v="X"/>
    <s v="NO ADDON"/>
    <m/>
    <s v="Provisioning Issued"/>
    <s v="HSI Bisnis Basic Promo HUT RI PSB 70% - 50 Mbps"/>
    <s v="INDIBIZ"/>
    <m/>
    <m/>
    <d v="2026-09-10T08:00:00"/>
    <s v="2026-09-10 08:00:00 | Tanggal pemasangan : 10/09/2026 Jam pemasangan : 08.00 Info Tambahan : Hubungi pelanggan dulu sebelum ke Lokasi terima kasih."/>
    <m/>
    <m/>
    <m/>
    <e v="#NUM!"/>
    <e v="#NUM!"/>
    <x v="0"/>
  </r>
  <r>
    <n v="286"/>
    <n v="1002578817"/>
    <n v="3"/>
    <x v="5"/>
    <n v="4"/>
    <s v="PEKALONGAN"/>
    <s v="TEGAL"/>
    <s v="TEG"/>
    <s v="REG"/>
    <s v="AO"/>
    <x v="0"/>
    <s v="1P INET"/>
    <s v="7 | OSS - PROVISIONING ISSUED"/>
    <s v="RBS-Regional 3"/>
    <d v="2026-09-09T13:44:57"/>
    <d v="2026-09-10T11:23:17"/>
    <n v="69386933"/>
    <m/>
    <n v="142212126155"/>
    <s v="CV JAYA BERSAMA"/>
    <s v="ODP-TEG-FBT/008 FBT/D01/008.01"/>
    <s v="WO063915893"/>
    <m/>
    <m/>
    <m/>
    <n v="109.1914309"/>
    <n v="-6.8659089"/>
    <s v="MD|MYDB-20260908268289|DN00001/MN00347|CV JAYA BERSAMA|081911496577"/>
    <s v="MYDIGIBIZPARTNER"/>
    <m/>
    <m/>
    <m/>
    <m/>
    <m/>
    <m/>
    <m/>
    <m/>
    <s v="Management Janji"/>
    <s v="2026-09-10 11:00:00 | Tanggal pemasangan: 10/09/2026 Jam pemasangan : pagi / siang Info Tambahan : Hubungi pelanggan dulu sebelum ke lokasi. terima kasih"/>
    <s v="FCC"/>
    <d v="2026-09-09T13:54:48"/>
    <d v="2026-09-10T11:00:00"/>
    <m/>
    <s v="PI"/>
    <s v="X"/>
    <s v="NO ADDON"/>
    <m/>
    <s v="Provisioning Issued"/>
    <s v="HSI Bisnis Promo HUT RI PSB 70% - 100 Mbps"/>
    <s v="INDIBIZ"/>
    <m/>
    <m/>
    <d v="2026-09-10T11:00:00"/>
    <s v="2026-09-10 11:00:00 | Tanggal pemasangan: 10/09/2026 Jam pemasangan : pagi / siang Info Tambahan : Hubungi pelanggan dulu sebelum ke lokasi. terima kasih"/>
    <m/>
    <m/>
    <m/>
    <e v="#NUM!"/>
    <e v="#NUM!"/>
    <x v="0"/>
  </r>
  <r>
    <n v="287"/>
    <n v="1002578077"/>
    <n v="3"/>
    <x v="1"/>
    <n v="5"/>
    <s v="JEMBER"/>
    <s v="SITUBONDO"/>
    <s v="MLD"/>
    <s v="REG"/>
    <s v="AO"/>
    <x v="0"/>
    <s v="1P INET"/>
    <s v="7 | OSS - PROVISIONING ISSUED"/>
    <s v="RBS-Regional 3"/>
    <d v="2026-09-09T09:26:57"/>
    <d v="2026-09-10T08:06:37"/>
    <n v="69386590"/>
    <m/>
    <n v="152529201189"/>
    <s v="KEDAI MAMA MUDA"/>
    <s v="ODP-MLD-FA/26 FA/D04/26.01"/>
    <s v="WO063887654"/>
    <m/>
    <m/>
    <m/>
    <n v="113.75175900000001"/>
    <n v="-7.7521659999999999"/>
    <s v="|MN00099|MYIA-093950200210/POI/LUKMAN AZIZ/082330903746/azizbgt16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40:07"/>
    <d v="2026-09-10T08:00:00"/>
    <m/>
    <s v="PI"/>
    <s v="SITUBONDO"/>
    <s v="NO ADDON"/>
    <m/>
    <s v="Provisioning Issued"/>
    <s v="HSI Bisnis Promo HUT RI PSB 70% - 100 Mbps"/>
    <s v="INDIBIZ"/>
    <m/>
    <m/>
    <d v="2026-09-10T08:00:00"/>
    <s v="2026-09-10 08:00:00 | M Janji : (10/09/2026) jam Pasang : 09:00 Note : hubungi pelanggan jika ingin kelokasi"/>
    <m/>
    <m/>
    <m/>
    <e v="#NUM!"/>
    <e v="#NUM!"/>
    <x v="0"/>
  </r>
  <r>
    <n v="288"/>
    <n v="1002578182"/>
    <n v="3"/>
    <x v="4"/>
    <n v="5"/>
    <s v="DENPASAR"/>
    <s v="SANUR"/>
    <s v="SWI"/>
    <s v="REG"/>
    <s v="AO"/>
    <x v="0"/>
    <m/>
    <s v="7 | OSS - PROVISIONING ISSUED"/>
    <s v="RBS-Regional 3"/>
    <d v="2026-09-09T10:02:50"/>
    <d v="2026-09-10T11:22:36"/>
    <n v="69386624"/>
    <m/>
    <n v="172423220155"/>
    <s v="UD LINDIA MAS"/>
    <s v="ODP-SWI-FL/48"/>
    <s v="WO063896026"/>
    <m/>
    <m/>
    <m/>
    <n v="115.257134148891"/>
    <n v="-8.6241830526332297"/>
    <s v="|MN02658| BAPAK KOMING/089671149863/spbu.bali.5480508@gmail.com"/>
    <s v="Sales Force DBS"/>
    <m/>
    <m/>
    <m/>
    <m/>
    <m/>
    <m/>
    <m/>
    <m/>
    <s v="Management Janji"/>
    <s v="2026-09-10 11:00:00|Tanggal pemasangan : 10/09/2026 Jam pemasangan : 10.00 Info Tambahan : Hubungi pelanggan dulu sebelum ke Lokasi terima kasih.|40941148|MYDITA"/>
    <s v="FCC"/>
    <d v="2026-09-09T10:10:01"/>
    <d v="2026-09-10T11:00:00"/>
    <m/>
    <s v="PI"/>
    <s v="TOHPATI SUKAWATI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Tanggal pemasangan : 10/09/2026 Jam pemasangan : 10.00 Info Tambahan : Hubungi pelanggan dulu sebelum ke Lokasi terima kasih.|40941148|MYDITA"/>
    <m/>
    <m/>
    <m/>
    <e v="#NUM!"/>
    <e v="#NUM!"/>
    <x v="0"/>
  </r>
  <r>
    <n v="289"/>
    <n v="1002579156"/>
    <n v="3"/>
    <x v="7"/>
    <n v="5"/>
    <s v="KUPANG"/>
    <s v="KUPANG"/>
    <s v="TNA"/>
    <s v="REG"/>
    <s v="AO"/>
    <x v="0"/>
    <s v="1P INET"/>
    <s v="7 | OSS - PROVISIONING ISSUED"/>
    <s v="RBS-Regional 3"/>
    <d v="2026-09-09T15:08:56"/>
    <d v="2026-09-10T08:18:41"/>
    <n v="69387063"/>
    <m/>
    <n v="172505213916"/>
    <s v="KIOS AGEN BRILINK RONALD"/>
    <s v="ODP-TNA-FB/03 FB/D02/03.01"/>
    <s v="WO063925412"/>
    <m/>
    <m/>
    <m/>
    <n v="123.520376086235"/>
    <n v="-10.220040643989"/>
    <s v="|MN00365|MYIA-028978280871/POI/Ridwan Edison Pe Tima/082247289697/rdwnedison@gmail.com"/>
    <s v="MYIB_ASSISTANT"/>
    <m/>
    <m/>
    <m/>
    <m/>
    <m/>
    <m/>
    <m/>
    <m/>
    <s v="Management Janji"/>
    <s v="2026-09-10 15:00:00 | Nama PIC:  KIOS AGEN BRILINK RONALD No HP: 082247289697 Alt: Tanggal: 10/9/2026 Jam Pasang:  Note: Hubungi sebelum ke lokasi, terimakasih. "/>
    <s v="FCC"/>
    <d v="2026-09-09T15:09:55"/>
    <d v="2026-09-10T15:00:00"/>
    <m/>
    <s v="PI"/>
    <s v="KUPANG"/>
    <s v="NO ADDON"/>
    <m/>
    <s v="Provisioning Issued"/>
    <s v="HSI Bisnis Promo HUT RI PSB 70% - 100 Mbps"/>
    <s v="INDIBIZ"/>
    <m/>
    <m/>
    <d v="2026-09-10T15:00:00"/>
    <s v="2026-09-10 15:00:00 | Nama PIC:  KIOS AGEN BRILINK RONALD No HP: 082247289697 Alt: Tanggal: 10/9/2026 Jam Pasang:  Note: Hubungi sebelum ke lokasi, terimakasih. "/>
    <m/>
    <m/>
    <m/>
    <e v="#NUM!"/>
    <e v="#NUM!"/>
    <x v="0"/>
  </r>
  <r>
    <n v="290"/>
    <n v="1002577873"/>
    <n v="3"/>
    <x v="1"/>
    <n v="5"/>
    <s v="PASURUAN"/>
    <s v="PROBOLINGGO"/>
    <s v="PBL"/>
    <s v="REG"/>
    <s v="AO"/>
    <x v="0"/>
    <s v="1P INET"/>
    <s v="7 | OSS - PROVISIONING ISSUED"/>
    <s v="RBS-Regional 3"/>
    <d v="2026-09-09T08:05:57"/>
    <d v="2026-09-10T08:05:38"/>
    <n v="69386481"/>
    <m/>
    <n v="152505340935"/>
    <s v="TOKO DWI"/>
    <s v="ODP-PBL-FAP/86 FAP/D06/86.01"/>
    <s v="WO063880474"/>
    <m/>
    <m/>
    <m/>
    <n v="113.24460000000001"/>
    <n v="-7.7568010000000003"/>
    <s v="|MN02280|MYIA-039752042352/POI/ARI DWI PRASETYA/089674976578/ari.dwi.prasetya.04.04@gmail.com"/>
    <s v="MYIB_ASSISTANT"/>
    <m/>
    <m/>
    <m/>
    <m/>
    <m/>
    <m/>
    <m/>
    <m/>
    <s v="Management Janji"/>
    <s v="2026-09-10 08:00:00 | Nama Pic : BP DWI No Hp Pic : 089674976578 Jam Pemasangan : 08:00 - 12.00 Tanggal Pemasangan : KAMIS 10 SEPTEMBER 2026 Info Tambahan : Hubungi pelanggan sebelum datang ke lokasi"/>
    <s v="FCC"/>
    <d v="2026-09-09T08:10:54"/>
    <d v="2026-09-10T08:00:00"/>
    <m/>
    <s v="PI"/>
    <s v="PROBOLINGGO"/>
    <s v="NO ADDON"/>
    <m/>
    <s v="Provisioning Issued"/>
    <s v="HSI Bisnis Promo HUT RI PSB 70% - 150 Mbps"/>
    <s v="INDIBIZ"/>
    <m/>
    <m/>
    <d v="2026-09-10T08:00:00"/>
    <s v="2026-09-10 08:00:00 | Nama Pic : BP DWI No Hp Pic : 089674976578 Jam Pemasangan : 08:00 - 12.00 Tanggal Pemasangan : KAMIS 10 SEPTEMBER 2026 Info Tambahan : Hubungi pelanggan sebelum datang ke lokasi"/>
    <m/>
    <m/>
    <m/>
    <e v="#NUM!"/>
    <e v="#NUM!"/>
    <x v="0"/>
  </r>
  <r>
    <n v="291"/>
    <n v="1002578567"/>
    <n v="3"/>
    <x v="1"/>
    <n v="5"/>
    <s v="JEMBER"/>
    <s v="BANYUWANGI"/>
    <s v="GEN"/>
    <s v="REG"/>
    <s v="AO"/>
    <x v="0"/>
    <s v="2P INET + VOICE"/>
    <s v="7 | OSS - PROVISIONING ISSUED"/>
    <s v="RBS-Regional 3"/>
    <d v="2026-09-09T11:53:57"/>
    <d v="2026-09-10T08:06:41"/>
    <n v="69386798"/>
    <n v="3332811022"/>
    <n v="152519204002"/>
    <s v="PT. BUANA INDOMOBIL TRADA"/>
    <s v="OTB-GEN-FF/01 FF/D01/01.01"/>
    <s v="WO063902716"/>
    <m/>
    <m/>
    <m/>
    <n v="114.16253500000001"/>
    <n v="-8.3647419999999997"/>
    <s v="|MN00843|MYIA-001399659512/POI/BAGUS SUCAHYONO/082245177880/bagus.sucahyono@gmail.com"/>
    <s v="MYIB_ASSISTANT"/>
    <m/>
    <m/>
    <m/>
    <m/>
    <m/>
    <m/>
    <m/>
    <m/>
    <s v="Management Janji"/>
    <s v="2026-09-10 08:00:00 | Nama PIC : bapak bagus No HP : 082245177880 Alt : 087755765651 M Janji : (KAMIS/10/SEPTEMBER/2026) jam Pasang : 09:00 Note : hubungi pelanggan jika ingin kelokasi"/>
    <s v="FCC"/>
    <d v="2026-09-09T11:54:57"/>
    <d v="2026-09-10T08:00:00"/>
    <m/>
    <s v="PI"/>
    <s v="GENTENG"/>
    <s v="NO ADDON"/>
    <m/>
    <s v="Provisioning Issued"/>
    <s v="HSI Bisnis Basic Bundling Phone PSB 70% - Free 800 Menit - 50 Mbps"/>
    <s v="INDIBIZ"/>
    <m/>
    <m/>
    <d v="2026-09-10T08:00:00"/>
    <s v="2026-09-10 08:00:00 | Nama PIC : bapak bagus No HP : 082245177880 Alt : 087755765651 M Janji : (KAMIS/10/SEPTEMBER/2026) jam Pasang : 09:00 Note : hubungi pelanggan jika ingin kelokasi"/>
    <m/>
    <m/>
    <m/>
    <e v="#NUM!"/>
    <e v="#NUM!"/>
    <x v="0"/>
  </r>
  <r>
    <n v="292"/>
    <n v="1002576050"/>
    <n v="3"/>
    <x v="6"/>
    <n v="5"/>
    <s v="SBY UTARA"/>
    <s v="GRESIK"/>
    <s v="KDE"/>
    <s v="REG"/>
    <s v="AO"/>
    <x v="0"/>
    <s v="1P INET"/>
    <s v="7 | OSS - PROVISIONING ISSUED"/>
    <s v="RBS-Regional 3"/>
    <d v="2026-09-08T08:17:56"/>
    <d v="2026-09-10T11:22:56"/>
    <n v="69385695"/>
    <m/>
    <n v="152442202398"/>
    <s v="PT SATRIA WICAKSANA SEJATI"/>
    <s v="ODP-KDE-FAD/25 FAD/D05/25.01"/>
    <s v="WO063806474"/>
    <m/>
    <m/>
    <m/>
    <n v="112.5638718"/>
    <n v="-7.2842757999999996"/>
    <s v="|MN00086|MYIA-094341302181/POI/Moch. Rasya Adinata/081259564954/iyatdiarto@gmail.com"/>
    <s v="MYIB_ASSISTANT"/>
    <m/>
    <m/>
    <m/>
    <m/>
    <m/>
    <m/>
    <m/>
    <m/>
    <s v="Management Janji"/>
    <s v="2026-09-10 11:00:00 | M Janji : (09/09/2026) jam Pasang : 10:00 Note : hubungi pelanggan jika ingin kelokasi"/>
    <s v="FCC"/>
    <d v="2026-08-09T08:25:33"/>
    <d v="2026-09-10T11:00:00"/>
    <m/>
    <s v="PI"/>
    <s v="NON-HERO GRESIK"/>
    <s v="NO ADDON"/>
    <m/>
    <s v="Provisioning Issued"/>
    <s v="HSI Bisnis Promo HUT RI PSB 70% - 75 Mbps"/>
    <s v="INDIBIZ"/>
    <m/>
    <m/>
    <d v="2026-09-10T11:00:00"/>
    <s v="2026-09-10 11:00:00 | M Janji : (09/09/2026) jam Pasang : 10:00 Note : hubungi pelanggan jika ingin kelokasi"/>
    <m/>
    <m/>
    <m/>
    <e v="#NUM!"/>
    <e v="#NUM!"/>
    <x v="0"/>
  </r>
  <r>
    <n v="293"/>
    <n v="1002577053"/>
    <n v="3"/>
    <x v="4"/>
    <n v="5"/>
    <s v="DENPASAR"/>
    <s v="JIMBARAN"/>
    <s v="JBR"/>
    <s v="REG"/>
    <s v="AO"/>
    <x v="0"/>
    <m/>
    <s v="7 | OSS - PROVISIONING ISSUED"/>
    <s v="RBS-Regional 3"/>
    <d v="2026-09-08T14:20:29"/>
    <d v="2026-09-10T08:05:42"/>
    <n v="69386112"/>
    <m/>
    <n v="172415798710"/>
    <s v="PT ARRA PROPERTI ISWARA"/>
    <s v="ODP-JBR-FD/80"/>
    <s v="WO063883021"/>
    <m/>
    <m/>
    <m/>
    <n v="115.1085511"/>
    <n v="-8.8401657"/>
    <s v="|MN00737|/CP PAK BENEDICTUS RICKY SITORUS/0818108737/ricky.wearesds@gmail.com"/>
    <s v="Sales Profesional"/>
    <m/>
    <m/>
    <m/>
    <m/>
    <m/>
    <m/>
    <m/>
    <m/>
    <s v="Management Janji"/>
    <s v="2026-09-10 08:00:00|Nama PIC:  wisma kost No HP: 0818108737 Alt: Tanggal: 10/9/2026 Jam Pasang:  Note: Hubungi sebelum ke lokasi, terimakasih. |40951377|MYDITA"/>
    <s v="FCC"/>
    <d v="2026-08-09T14:25:36"/>
    <d v="2026-09-10T08:00:00"/>
    <m/>
    <s v="PI"/>
    <s v="JIMBARAN NUSA DU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Nama PIC:  wisma kost No HP: 0818108737 Alt: Tanggal: 10/9/2026 Jam Pasang:  Note: Hubungi sebelum ke lokasi, terimakasih. |40951377|MYDITA"/>
    <m/>
    <m/>
    <m/>
    <e v="#NUM!"/>
    <e v="#NUM!"/>
    <x v="0"/>
  </r>
  <r>
    <n v="294"/>
    <n v="1002577154"/>
    <n v="3"/>
    <x v="4"/>
    <n v="5"/>
    <s v="DENPASAR"/>
    <s v="JIMBARAN"/>
    <s v="JBR"/>
    <s v="REG"/>
    <s v="AO"/>
    <x v="0"/>
    <m/>
    <s v="7 | OSS - PROVISIONING ISSUED"/>
    <s v="RBS-Regional 3"/>
    <d v="2026-09-08T14:28:46"/>
    <d v="2026-09-10T08:06:29"/>
    <n v="69386156"/>
    <m/>
    <n v="172415798884"/>
    <s v="PT ARRA PROPERTI ISWARA"/>
    <s v="ODP-JBR-FD/02"/>
    <s v="WO063883252"/>
    <m/>
    <m/>
    <m/>
    <n v="115.108558207499"/>
    <n v="-8.8405880672475998"/>
    <s v="|MN00737|/CP PAK BENEDICTUS RICKY SITORUS/0818108737/ricky.wearesds@gmail.com"/>
    <s v="Sales Profesional"/>
    <m/>
    <m/>
    <m/>
    <m/>
    <m/>
    <m/>
    <m/>
    <m/>
    <s v="Management Janji"/>
    <s v="2026-09-10 08:00:00|Nama PIC:  pandu No HP: 0818108737 Alt: Tanggal: 10/9/2026 Jam Pasang:  Note: Hubungi sebelum ke lokasi, terimakasih. |40951377|MYDITA"/>
    <s v="FCC"/>
    <d v="2026-08-09T14:40:15"/>
    <d v="2026-09-10T08:00:00"/>
    <m/>
    <s v="PI"/>
    <s v="JIMBARAN NUSA DUA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Nama PIC:  pandu No HP: 0818108737 Alt: Tanggal: 10/9/2026 Jam Pasang:  Note: Hubungi sebelum ke lokasi, terimakasih. |40951377|MYDITA"/>
    <m/>
    <m/>
    <m/>
    <e v="#NUM!"/>
    <e v="#NUM!"/>
    <x v="0"/>
  </r>
  <r>
    <n v="295"/>
    <n v="1002576992"/>
    <n v="3"/>
    <x v="5"/>
    <n v="4"/>
    <s v="SEMARANG"/>
    <s v="UNGARAN"/>
    <s v="ABR"/>
    <s v="REG"/>
    <s v="AO"/>
    <x v="0"/>
    <s v="1P INET"/>
    <s v="7 | OSS - PROVISIONING ISSUED"/>
    <s v="RBS-Regional 3"/>
    <d v="2026-09-08T13:38:57"/>
    <d v="2026-09-09T11:32:01"/>
    <n v="69386092"/>
    <m/>
    <n v="141459106718"/>
    <s v="SDN LOSARI"/>
    <s v="ODP-ABR-FF/095 FF/D08/095.01"/>
    <s v="WO063837457"/>
    <m/>
    <m/>
    <m/>
    <n v="110.33824850000001"/>
    <n v="-7.3337386999999996"/>
    <s v="|MN00481|MYIA-031843496183/POI/galih atmaja/085707604385/gatmaja115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3:39:52"/>
    <d v="2026-09-09T11:00:00"/>
    <m/>
    <s v="PI"/>
    <s v="AMBARAWA"/>
    <s v="NO ADDON"/>
    <m/>
    <s v="Provisioning Issued"/>
    <s v="HSI Bisnis Promo HUT RI PSB 70% - 50 Mbps"/>
    <s v="INDIBIZ"/>
    <m/>
    <m/>
    <d v="2026-09-09T11:00:00"/>
    <s v="2026-09-09 11:00:00 | Jam Pemasangan : 08:00 - 12.00 Tanggal Pemasangan : RABU 09 SEPTEMBER 2026 Info Tambahan : Hubungi pelanggan sebelum datang ke lokasi"/>
    <m/>
    <m/>
    <m/>
    <e v="#NUM!"/>
    <e v="#NUM!"/>
    <x v="0"/>
  </r>
  <r>
    <n v="296"/>
    <n v="1002577807"/>
    <n v="3"/>
    <x v="3"/>
    <n v="4"/>
    <s v="MAGELANG"/>
    <s v="TEMANGGUNG"/>
    <s v="PRN"/>
    <s v="REG"/>
    <s v="AO"/>
    <x v="0"/>
    <s v="1P INET"/>
    <s v="7 | OSS - PROVISIONING ISSUED"/>
    <s v="RBS-Regional 3"/>
    <d v="2026-09-08T19:44:57"/>
    <d v="2026-09-10T08:05:32"/>
    <n v="69386457"/>
    <m/>
    <n v="141149112974"/>
    <s v="WARUNG WAHYUDI"/>
    <s v="ODP-PRN-FAG/057"/>
    <s v="WO063872753"/>
    <m/>
    <m/>
    <m/>
    <n v="110.05389940000001"/>
    <n v="-7.1727445999999997"/>
    <s v="|MN02495|MYIA-065000440705/POI/WAHYUDI IMAM SANTOSO/082217616751/ipymusic27@gmail.com"/>
    <s v="MYIB_ASSISTANT"/>
    <m/>
    <m/>
    <m/>
    <m/>
    <m/>
    <m/>
    <m/>
    <m/>
    <s v="Management Janji"/>
    <s v="2026-09-10 08:00:00 | Nama PIC : Ibu Anggun No HP : 087836553678 No Alt : - M Janji : 10 Sept 2026 Jam Pasang : Pagi / Siang Note : hubungi pelanggan jika ingin kelokasi"/>
    <s v="FCC"/>
    <d v="2026-08-09T19:54:48"/>
    <d v="2026-09-10T08:00:00"/>
    <m/>
    <s v="PI"/>
    <s v="PARAKAN"/>
    <s v="NO ADDON"/>
    <m/>
    <s v="Provisioning Issued"/>
    <s v="HSI Bisnis Promo HUT RI PSB 70% - 75 Mbps"/>
    <s v="INDIBIZ"/>
    <m/>
    <m/>
    <d v="2026-09-10T08:00:00"/>
    <s v="2026-09-10 08:00:00 | Nama PIC : Ibu Anggun No HP : 087836553678 No Alt : - M Janji : 10 Sept 2026 Jam Pasang : Pagi / Siang Note : hubungi pelanggan jika ingin kelokasi"/>
    <m/>
    <m/>
    <m/>
    <e v="#NUM!"/>
    <e v="#NUM!"/>
    <x v="0"/>
  </r>
  <r>
    <n v="297"/>
    <n v="1002576395"/>
    <n v="3"/>
    <x v="4"/>
    <n v="5"/>
    <s v="DENPASAR"/>
    <s v="UBUNG"/>
    <s v="UBN"/>
    <s v="REG"/>
    <s v="AO"/>
    <x v="0"/>
    <s v="1P INET"/>
    <s v="7 | OSS - PROVISIONING ISSUED"/>
    <s v="RBS-Regional 3"/>
    <d v="2026-09-08T10:05:57"/>
    <d v="2026-09-10T08:05:33"/>
    <n v="69385835"/>
    <m/>
    <n v="172418758849"/>
    <s v="PT Sinar Mayuri"/>
    <s v="ODP-UBN-FAD/57 FAD/D04/57.01"/>
    <s v="WO063814558"/>
    <m/>
    <m/>
    <m/>
    <n v="115.177907"/>
    <n v="-8.6427820000000004"/>
    <s v="|MB00503|MYIA-080197502754/POI/bapak/087860912001/analis.sinarmayuri@gmail.com"/>
    <s v="MYIB_ASSISTANT"/>
    <m/>
    <m/>
    <m/>
    <m/>
    <m/>
    <m/>
    <m/>
    <m/>
    <s v="Management Janji"/>
    <s v="2026-09-10 08:00:00 | M Janji : (09/09/2026) jam Pasang : 09:00 Note : hubungi pelanggan jika ingin kelokasi"/>
    <s v="FCC"/>
    <d v="2026-08-09T10:09:49"/>
    <d v="2026-09-10T08:00:00"/>
    <m/>
    <s v="PI"/>
    <s v="UBUNG"/>
    <s v="NO ADDON"/>
    <m/>
    <s v="Provisioning Issued"/>
    <s v="HSI Bisnis Promo HUT RI PSB 70% - 200 Mbps"/>
    <s v="INDIBIZ"/>
    <m/>
    <m/>
    <d v="2026-09-10T08:00:00"/>
    <s v="2026-09-10 08:00:00 | M Janji : (09/09/2026) jam Pasang : 09:00 Note : hubungi pelanggan jika ingin kelokasi"/>
    <m/>
    <m/>
    <m/>
    <e v="#NUM!"/>
    <e v="#NUM!"/>
    <x v="0"/>
  </r>
  <r>
    <n v="298"/>
    <n v="1002577747"/>
    <n v="3"/>
    <x v="5"/>
    <n v="4"/>
    <s v="PEKALONGAN"/>
    <s v="BREBES"/>
    <s v="BMU"/>
    <s v="REG"/>
    <s v="AO"/>
    <x v="0"/>
    <s v="1P INET"/>
    <s v="7 | OSS - PROVISIONING ISSUED"/>
    <s v="RBS-Regional 3"/>
    <d v="2026-09-08T17:59:57"/>
    <d v="2026-09-09T15:27:43"/>
    <n v="69386426"/>
    <m/>
    <n v="146281109043"/>
    <s v="HAIHAN GALERY"/>
    <s v="ODP-BMU-FF/040 FF/D03/040.01"/>
    <s v="WO063867038"/>
    <m/>
    <m/>
    <m/>
    <n v="109.011489"/>
    <n v="-7.2345050000000004"/>
    <s v="|MN00292|MYIA-066143089293/POI/M.Pandi Rizqi/08812413121/rizqimpandi@gmail.com"/>
    <s v="MYIB_ASSISTANT"/>
    <m/>
    <m/>
    <m/>
    <m/>
    <m/>
    <m/>
    <m/>
    <m/>
    <s v="Management Janji"/>
    <s v="2026-09-09 15:00:00 | telp :08812413121 Waktu pemasangan : 9 September 2026 Info Tabaha : Hubungi pelanggan dulu sebelum ke lokasi terimakasih  "/>
    <s v="FCC"/>
    <d v="2026-08-09T18:10:21"/>
    <d v="2026-09-09T15:00:00"/>
    <m/>
    <s v="PI"/>
    <s v="BUMIAYU"/>
    <s v="NO ADDON"/>
    <m/>
    <s v="Provisioning Issued"/>
    <s v="HSI Bisnis Promo HUT RI PSB 70% - 150 Mbps"/>
    <s v="INDIBIZ"/>
    <m/>
    <m/>
    <d v="2026-09-09T15:00:00"/>
    <s v="2026-09-09 15:00:00 | telp :08812413121 Waktu pemasangan : 9 September 2026 Info Tabaha : Hubungi pelanggan dulu sebelum ke lokasi terimakasih  "/>
    <m/>
    <m/>
    <m/>
    <e v="#NUM!"/>
    <e v="#NUM!"/>
    <x v="0"/>
  </r>
  <r>
    <n v="299"/>
    <n v="1002577685"/>
    <n v="3"/>
    <x v="3"/>
    <n v="4"/>
    <s v="PURWOKERTO"/>
    <s v="PURWOKERTO"/>
    <s v="AJB"/>
    <s v="REG"/>
    <s v="AO"/>
    <x v="0"/>
    <s v="1P INET"/>
    <s v="7 | OSS - PROVISIONING ISSUED"/>
    <s v="RBS-Regional 3"/>
    <d v="2026-09-08T17:11:56"/>
    <d v="2026-09-10T08:05:59"/>
    <n v="69386410"/>
    <m/>
    <n v="143387117235"/>
    <s v="erablue raya 2 jatilawang"/>
    <s v="ODP-AJB-FM/034 FM/D01/034.01"/>
    <s v="WO063863415"/>
    <m/>
    <m/>
    <m/>
    <n v="109.119484"/>
    <n v="-7.5341779999999998"/>
    <s v="|MN02587|MYIA-045006935026/POI/hasbibintaro shiddiq/081249394549/nextperdanaone@gmail.com"/>
    <s v="MYIB_ASSISTANT"/>
    <m/>
    <m/>
    <m/>
    <m/>
    <m/>
    <m/>
    <m/>
    <m/>
    <s v="Management Janji"/>
    <s v="2026-09-10 08:00:00 | Nama PIC : Bp Hasbi No HP : 081249549394 No Alt : - M Janji : 10 Sept 2026 Jam Pasang : Pagi / Siang Note : hubungi pelanggan jika ingin kelokasi"/>
    <s v="FCC"/>
    <d v="2026-08-09T17:25:37"/>
    <d v="2026-09-10T08:00:00"/>
    <m/>
    <s v="PI"/>
    <s v="AJIBARANG"/>
    <s v="NO ADDON"/>
    <m/>
    <s v="Provisioning Issued"/>
    <s v="HSI Bisnis PSB 70% - 50 Mbps"/>
    <s v="INDIBIZ"/>
    <m/>
    <m/>
    <d v="2026-09-10T08:00:00"/>
    <s v="2026-09-10 08:00:00 | Nama PIC : Bp Hasbi No HP : 081249549394 No Alt : - M Janji : 10 Sept 2026 Jam Pasang : Pagi / Siang Note : hubungi pelanggan jika ingin kelokasi"/>
    <m/>
    <m/>
    <m/>
    <e v="#NUM!"/>
    <e v="#NUM!"/>
    <x v="0"/>
  </r>
  <r>
    <n v="300"/>
    <n v="1002577418"/>
    <n v="3"/>
    <x v="4"/>
    <n v="5"/>
    <s v="DENPASAR"/>
    <s v="UBUNG"/>
    <s v="UBN"/>
    <s v="REG"/>
    <s v="AO"/>
    <x v="0"/>
    <m/>
    <s v="7 | OSS - PROVISIONING ISSUED"/>
    <s v="RBS-Regional 3"/>
    <d v="2026-09-08T15:41:10"/>
    <d v="2026-09-09T15:32:30"/>
    <n v="69386308"/>
    <m/>
    <n v="172418758866"/>
    <s v="PT.Ã‚Â  BINTANG BALI INDAH"/>
    <s v="ODP-UBN-FF/18"/>
    <s v="WO063865836"/>
    <m/>
    <m/>
    <m/>
    <n v="115.1169498"/>
    <n v="-8.6186881"/>
    <s v="|MN02545|/CP PAK I PUTU DARMA KUSUMA/087722422404/dps.center@bbibali.net"/>
    <s v="Sales Profesional"/>
    <m/>
    <m/>
    <m/>
    <m/>
    <m/>
    <m/>
    <m/>
    <m/>
    <s v="Management Janji"/>
    <s v="2026-09-09 15:00:00|Tanggal : 9 September 2026 Jam : siang Hubungi pelanggan sebelum ke lokasi  |40900827|MYDITA"/>
    <s v="FCC"/>
    <d v="2026-08-09T15:54:57"/>
    <d v="2026-09-09T15:00:00"/>
    <m/>
    <s v="PI"/>
    <s v="UBUN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anggal : 9 September 2026 Jam : siang Hubungi pelanggan sebelum ke lokasi  |40900827|MYDITA"/>
    <m/>
    <m/>
    <m/>
    <e v="#NUM!"/>
    <e v="#NUM!"/>
    <x v="0"/>
  </r>
  <r>
    <n v="301"/>
    <n v="1002577404"/>
    <n v="3"/>
    <x v="1"/>
    <n v="5"/>
    <s v="JEMBER"/>
    <s v="BANYUWANGI"/>
    <s v="KET"/>
    <s v="REG"/>
    <s v="AO"/>
    <x v="0"/>
    <m/>
    <s v="7 | OSS - PROVISIONING ISSUED"/>
    <s v="RBS-Regional 3"/>
    <d v="2026-09-08T15:57:09"/>
    <d v="2026-09-10T11:23:46"/>
    <n v="69386301"/>
    <m/>
    <n v="152517201806"/>
    <s v="PT DUTA CERMELANG MOTORS"/>
    <s v="ODP-KET-FE/18"/>
    <s v="WO063895780"/>
    <m/>
    <m/>
    <m/>
    <n v="114.391707401574"/>
    <n v="-8.1473473636199198"/>
    <s v="AMRBS;950225;REG3;PRAMUDIASTUTI AGENG N;081225561924;CP.Husni;085640409292;50mbps di 355rb inet only;PT DUTA CERMELANG MOTORS "/>
    <s v="Account Manager"/>
    <m/>
    <m/>
    <m/>
    <m/>
    <m/>
    <m/>
    <m/>
    <m/>
    <s v="Management Janji"/>
    <s v="2026-09-10 08:00:00|Tanggal pemasangan : 10/09/2026 Jam pemasangan : 08.00 Info Tambahan : Hubungi pelanggan dulu sebelum ke Lokasi terima kasih.|40941148|MYDITA"/>
    <s v="FCC"/>
    <d v="2026-08-09T16:09:55"/>
    <d v="2026-09-10T08:00:00"/>
    <m/>
    <s v="PI"/>
    <s v="BANYUWANGI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/09/2026 Jam pemasangan : 08.00 Info Tambahan : Hubungi pelanggan dulu sebelum ke Lokasi terima kasih.|40941148|MYDITA"/>
    <m/>
    <m/>
    <m/>
    <e v="#NUM!"/>
    <e v="#NUM!"/>
    <x v="0"/>
  </r>
  <r>
    <n v="302"/>
    <n v="1002577707"/>
    <n v="3"/>
    <x v="4"/>
    <n v="5"/>
    <s v="SINGARJA"/>
    <s v="SINGARAJA"/>
    <s v="SRR"/>
    <s v="REG"/>
    <s v="AO"/>
    <x v="0"/>
    <s v="1P INET"/>
    <s v="7 | OSS - PROVISIONING ISSUED"/>
    <s v="RBS-Regional 3"/>
    <d v="2026-09-08T17:26:56"/>
    <d v="2026-09-09T15:32:16"/>
    <n v="69386415"/>
    <m/>
    <n v="172425708247"/>
    <s v="guest house seriastika"/>
    <s v="ODP-SRR-FG/106 FG/D07/106.01"/>
    <s v="WO063864727"/>
    <m/>
    <m/>
    <m/>
    <n v="114.99791500000001"/>
    <n v="-8.2493110000000005"/>
    <s v="|MN00176|MYIA-043336153129/POI/I Komang Seriastika/085338856565/surangkalisia@gmail.com"/>
    <s v="MYIB_ASSISTANT"/>
    <m/>
    <m/>
    <m/>
    <m/>
    <m/>
    <m/>
    <m/>
    <m/>
    <s v="Management Janji"/>
    <s v="2026-09-09 15:00:00 | Jam Pemasangan : 08:00 - 12.00 Tanggal Pemasangan : RABU 09 SEPTEMBER 2026 Info Tambahan : Hubungi pelanggan sebelum datang ke lokasi"/>
    <s v="FCC"/>
    <d v="2026-08-09T17:39:48"/>
    <d v="2026-09-09T15:00:00"/>
    <m/>
    <s v="PI"/>
    <s v="X"/>
    <s v="NO ADDON"/>
    <m/>
    <s v="Provisioning Issued"/>
    <s v="HSI Bisnis Promo HUT RI PSB 70% - 100 Mbps"/>
    <s v="INDIBIZ"/>
    <m/>
    <m/>
    <d v="2026-09-09T15:00:00"/>
    <s v="2026-09-09 15:00:00 | Jam Pemasangan : 08:00 - 12.00 Tanggal Pemasangan : RABU 09 SEPTEMBER 2026 Info Tambahan : Hubungi pelanggan sebelum datang ke lokasi"/>
    <m/>
    <m/>
    <m/>
    <e v="#NUM!"/>
    <e v="#NUM!"/>
    <x v="0"/>
  </r>
  <r>
    <n v="303"/>
    <n v="1002576276"/>
    <n v="3"/>
    <x v="4"/>
    <n v="5"/>
    <s v="SINGARJA"/>
    <s v="KLUNGKUNG"/>
    <s v="SMA"/>
    <s v="REG"/>
    <s v="AO"/>
    <x v="0"/>
    <m/>
    <s v="7 | OSS - PROVISIONING ISSUED"/>
    <s v="RBS-Regional 3"/>
    <d v="2026-09-08T09:27:48"/>
    <d v="2026-09-09T13:57:57"/>
    <n v="69385781"/>
    <m/>
    <n v="172428815630"/>
    <s v="HOMESTAY SAPUTRA"/>
    <s v="ODP-SMA-FAW/02"/>
    <s v="WO063823872"/>
    <m/>
    <m/>
    <m/>
    <n v="115.58261589999999"/>
    <n v="-8.7736684"/>
    <s v="|MN02750|/PIC SATRIA GADING SAPUTRA/08156252670/satriagading65@gmail.com"/>
    <s v="Sales Force DBS"/>
    <m/>
    <m/>
    <m/>
    <m/>
    <m/>
    <m/>
    <m/>
    <m/>
    <s v="Management Janji"/>
    <s v="2026-09-09 11:00:00|Nama PIC : bapak satria No HP : 08156252670 Alt :  M Janji : (RABU/9/SEPTEMBER/2026) jam Pasang : 09:00 Note : hubungi pelanggan jika ingin kelokasi|40961371|MYDITA"/>
    <s v="FCC"/>
    <d v="2026-08-09T09:39:49"/>
    <d v="2026-09-09T11:00:00"/>
    <m/>
    <s v="PI"/>
    <s v="SEMARAPURA"/>
    <s v="NO ADDON"/>
    <m/>
    <s v="Provisioning Issu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09T11:00:00"/>
    <s v="2026-09-09 11:00:00|Nama PIC : bapak satria No HP : 08156252670 Alt :  M Janji : (RABU/9/SEPTEMBER/2026) jam Pasang : 09:00 Note : hubungi pelanggan jika ingin kelokasi|40961371|MYDITA"/>
    <m/>
    <m/>
    <m/>
    <e v="#NUM!"/>
    <e v="#NUM!"/>
    <x v="0"/>
  </r>
  <r>
    <n v="304"/>
    <n v="1002576308"/>
    <n v="3"/>
    <x v="7"/>
    <n v="5"/>
    <s v="MATARAM"/>
    <s v="BIMA"/>
    <s v="BIM"/>
    <s v="REG"/>
    <s v="AO"/>
    <x v="0"/>
    <s v="1P INET"/>
    <s v="7 | OSS - PROVISIONING ISSUED"/>
    <s v="RBS-Regional 3"/>
    <d v="2026-09-08T09:35:57"/>
    <d v="2026-09-09T08:06:04"/>
    <n v="69385808"/>
    <m/>
    <n v="172616802110"/>
    <s v="Nafisa Celuler"/>
    <s v="ODP-BIM-FAH/58 FAH/D05/58.01"/>
    <s v="WO063812305"/>
    <m/>
    <m/>
    <m/>
    <n v="118.7968061"/>
    <n v="-8.4897422000000002"/>
    <s v="|MN02295|MYIA-005233145479/POI/Pak Dani /085137851689/salajalenggo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09:39:49"/>
    <d v="2026-09-09T08:00:00"/>
    <m/>
    <s v="PI"/>
    <s v="X"/>
    <s v="NO ADDON"/>
    <m/>
    <s v="Provisioning Issued"/>
    <s v="HSI Bisnis Promo HUT RI PSB 70% - 150 Mbps"/>
    <s v="INDIBIZ"/>
    <m/>
    <m/>
    <d v="2026-09-09T08:00:00"/>
    <s v="2026-09-09 08:00:00 | Jam Pemasangan : 08:00 - 12.00 Tanggal Pemasangan : RABU 08 SEPTEMBER 2026 Info Tambahan : Hubungi pelanggan sebelum datang ke lokasi"/>
    <m/>
    <m/>
    <m/>
    <e v="#NUM!"/>
    <e v="#NUM!"/>
    <x v="0"/>
  </r>
  <r>
    <n v="305"/>
    <n v="1002577574"/>
    <n v="3"/>
    <x v="2"/>
    <n v="5"/>
    <s v="KEDIRI"/>
    <s v="TRENGGALEK"/>
    <s v="TRE"/>
    <s v="REG"/>
    <s v="AO"/>
    <x v="0"/>
    <s v="1P INET"/>
    <s v="7 | OSS - PROVISIONING ISSUED"/>
    <s v="RBS-Regional 3"/>
    <d v="2026-09-08T16:29:56"/>
    <d v="2026-09-09T15:38:02"/>
    <n v="69386351"/>
    <m/>
    <n v="152608209201"/>
    <s v="TOKO MBAH DI"/>
    <s v="ODP-TRE-FW/40 FW/D04/40.01"/>
    <s v="WO063859463"/>
    <m/>
    <m/>
    <m/>
    <n v="111.58170846011799"/>
    <n v="-8.3039612443537898"/>
    <s v="|MN00418|MYIA-045661982040/POI/KARMIDI/082338398828/slametsuwajianto@gmail.com"/>
    <s v="MYIB_ASSISTANT"/>
    <m/>
    <m/>
    <m/>
    <m/>
    <m/>
    <m/>
    <m/>
    <m/>
    <s v="Management Janji"/>
    <s v="2026-09-09 15:00:00 | telp :082338398828 Waktu pemasangan : 9 September 2026 Info Tabaha : Hubungi pelanggan dulu sebelum ke lokasi"/>
    <s v="FCC"/>
    <d v="2026-08-09T16:39:56"/>
    <d v="2026-09-09T15:00:00"/>
    <m/>
    <s v="PI"/>
    <s v="TRENGGALEK"/>
    <s v="NO ADDON"/>
    <m/>
    <s v="Provisioning Issued"/>
    <s v="HSI Bisnis Promo HUT RI PSB 70% - 50 Mbps"/>
    <s v="INDIBIZ"/>
    <m/>
    <m/>
    <d v="2026-09-09T15:00:00"/>
    <s v="2026-09-09 15:00:00 | telp :082338398828 Waktu pemasangan : 9 September 2026 Info Tabaha : Hubungi pelanggan dulu sebelum ke lokasi"/>
    <m/>
    <m/>
    <m/>
    <e v="#NUM!"/>
    <e v="#NUM!"/>
    <x v="0"/>
  </r>
  <r>
    <n v="306"/>
    <n v="1002577245"/>
    <n v="3"/>
    <x v="4"/>
    <n v="5"/>
    <s v="DENPASAR"/>
    <s v="UBUNG"/>
    <s v="SMY"/>
    <s v="REG"/>
    <s v="AO"/>
    <x v="0"/>
    <m/>
    <s v="7 | OSS - PROVISIONING ISSUED"/>
    <s v="RBS-Regional 3"/>
    <d v="2026-09-08T14:52:53"/>
    <d v="2026-09-09T15:31:37"/>
    <n v="69386229"/>
    <m/>
    <n v="172416797969"/>
    <s v="VILLA DENIS"/>
    <s v="ODP-SMY-FAG/06"/>
    <s v="WO063851636"/>
    <m/>
    <m/>
    <m/>
    <n v="115.1644771"/>
    <n v="-8.6721342999999997"/>
    <s v="|MN02364|/PIC VILLA DENIS/082145565577-081237905230/hanin.azizah17@gmail.com"/>
    <s v="Sales Force DBS"/>
    <m/>
    <m/>
    <m/>
    <m/>
    <m/>
    <m/>
    <m/>
    <m/>
    <s v="Management Janji"/>
    <s v="2026-09-09 15:00:00|Nama PIC:  bu azizah No HP: 082145565577 Alt: Tanggal: 9/9/2026 Jam Pasang: Sore Note: Hubungi sebelum ke lokasi, terimakasih.|40931149|MYDITA"/>
    <s v="FCC"/>
    <d v="2026-08-09T14:55:21"/>
    <d v="2026-09-09T15:00:00"/>
    <m/>
    <s v="PI"/>
    <s v="SEMINYAK"/>
    <s v="OCA"/>
    <m/>
    <s v="Provisioning Issued"/>
    <s v="- 11_11446;Biaya PSB HSI EBIS Tunai di Depan ~ 11[150000]  - SP_NOSS;SP_NOSS ~ Internet NOSS Multispeed Network[0]  - E26016;E26016 ~ ES26 - Paket HSI Bisnis (HSIE) Khusus Winback 3.0[0]  - E26016~null~E26016_UNL;UNL ~ Internet-Link Unlimited Internet Usa"/>
    <s v="INDIBIZ"/>
    <m/>
    <m/>
    <d v="2026-09-09T15:00:00"/>
    <s v="2026-09-09 15:00:00|Nama PIC:  bu azizah No HP: 082145565577 Alt: Tanggal: 9/9/2026 Jam Pasang: Sore Note: Hubungi sebelum ke lokasi, terimakasih.|40931149|MYDITA"/>
    <m/>
    <m/>
    <m/>
    <e v="#NUM!"/>
    <e v="#NUM!"/>
    <x v="0"/>
  </r>
  <r>
    <n v="307"/>
    <n v="1002577527"/>
    <n v="3"/>
    <x v="7"/>
    <n v="5"/>
    <s v="MATARAM"/>
    <s v="LOMBOK TIMUR UTARA"/>
    <s v="SGG"/>
    <s v="REG"/>
    <s v="AO"/>
    <x v="0"/>
    <m/>
    <s v="7 | OSS - PROVISIONING ISSUED"/>
    <s v="RBS-Regional 3"/>
    <d v="2026-09-08T16:15:32"/>
    <d v="2026-09-09T15:46:21"/>
    <n v="69386321"/>
    <n v="3707703056"/>
    <n v="172604214307"/>
    <s v="PT. TIRTA BUMI GILI"/>
    <s v="ODP-SGG-FAB/12"/>
    <s v="WO063864800"/>
    <m/>
    <m/>
    <m/>
    <n v="116.0416677"/>
    <n v="-8.3430330000000001"/>
    <s v="|MN02545|/CP PAK JUAN RESHA/081282393322 - 081316884312/tirtabumigili@jhlcollections.com"/>
    <s v="Sales Profesional"/>
    <m/>
    <m/>
    <m/>
    <m/>
    <m/>
    <m/>
    <m/>
    <m/>
    <s v="Management Janji"/>
    <s v="2026-09-09 15:00:00|telp :081282393322 Waktu pemasangan : 9 September 2026 Info Tabaha : Hubungi pelanggan dulu sebelum ke lokasi terimakasih  |40000802|MYDITA"/>
    <s v="FCC"/>
    <d v="2026-08-09T16:25:28"/>
    <d v="2026-09-09T15:00:00"/>
    <m/>
    <s v="PI"/>
    <s v="LOMBOK UTARA"/>
    <s v="NO ADDON"/>
    <m/>
    <s v="Provisioning Issu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9T15:00:00"/>
    <s v="2026-09-09 15:00:00|telp :081282393322 Waktu pemasangan : 9 September 2026 Info Tabaha : Hubungi pelanggan dulu sebelum ke lokasi terimakasih  |40000802|MYDITA"/>
    <m/>
    <m/>
    <m/>
    <e v="#NUM!"/>
    <e v="#NUM!"/>
    <x v="0"/>
  </r>
  <r>
    <n v="308"/>
    <n v="1002577549"/>
    <n v="3"/>
    <x v="7"/>
    <n v="5"/>
    <s v="MATARAM"/>
    <s v="LOMBOK TIMUR UTARA"/>
    <s v="SGG"/>
    <s v="REG"/>
    <s v="AO"/>
    <x v="0"/>
    <m/>
    <s v="7 | OSS - PROVISIONING ISSUED"/>
    <s v="RBS-Regional 3"/>
    <d v="2026-09-08T16:22:14"/>
    <d v="2026-09-10T08:05:36"/>
    <n v="69386368"/>
    <n v="3707703057"/>
    <n v="172604214308"/>
    <s v="PT. TIRTA BUMI GILI"/>
    <s v="ODP-SGG-FAB/12"/>
    <s v="WO063882860"/>
    <m/>
    <m/>
    <m/>
    <n v="116.04166379999999"/>
    <n v="-8.3429064000000004"/>
    <s v="|MN02545|/CP PAK JUAN RESHA/081282393322 - 081316884312/tirtabumigili@jhlcollections.com"/>
    <s v="Sales Profesional"/>
    <m/>
    <m/>
    <m/>
    <m/>
    <m/>
    <m/>
    <m/>
    <m/>
    <s v="Management Janji"/>
    <s v="2026-09-10 08:00:00|Nama PIC:  PT. TIRTA BUMI GILI No HP: 081282393322 Alt: Tanggal: 10/9/2026 Jam Pasang:  Note: Hubungi sebelum ke lokasi, terimakasih. |40951377|MYDITA"/>
    <s v="FCC"/>
    <d v="2026-08-09T16:25:28"/>
    <d v="2026-09-10T08:00:00"/>
    <m/>
    <s v="PI"/>
    <s v="LOMBOK UTAR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Nama PIC:  PT. TIRTA BUMI GILI No HP: 081282393322 Alt: Tanggal: 10/9/2026 Jam Pasang:  Note: Hubungi sebelum ke lokasi, terimakasih. |40951377|MYDITA"/>
    <m/>
    <m/>
    <m/>
    <e v="#NUM!"/>
    <e v="#NUM!"/>
    <x v="0"/>
  </r>
  <r>
    <n v="309"/>
    <n v="1002576632"/>
    <n v="3"/>
    <x v="6"/>
    <n v="5"/>
    <s v="SBY UTARA"/>
    <s v="GRESIK"/>
    <s v="CRM"/>
    <s v="REG"/>
    <s v="AO"/>
    <x v="0"/>
    <s v="1P INET"/>
    <s v="7 | OSS - PROVISIONING ISSUED"/>
    <s v="RBS-Regional 3"/>
    <d v="2026-09-08T11:11:56"/>
    <d v="2026-09-09T15:36:13"/>
    <n v="69385922"/>
    <m/>
    <n v="152446246372"/>
    <s v="PEMERINTAH DESA PADEG"/>
    <s v="ODP-CRM-FT/45 FT/D06/45.01"/>
    <s v="WO063822244"/>
    <m/>
    <m/>
    <m/>
    <n v="112.55505234003"/>
    <n v="-7.1879129289219001"/>
    <s v="MD|MYDB-20260907268243|DN00001/MN01211|PEMERINTAH DESA PADEG|088235951696"/>
    <s v="MYDIGIBIZPARTNER"/>
    <m/>
    <m/>
    <m/>
    <m/>
    <m/>
    <m/>
    <m/>
    <m/>
    <s v="Management Janji"/>
    <s v="2026-09-10 15:00:00 | Tanggal Pemasangan : 10 September 2026 Jam Pemasangan : 08:00 15:00 Info Tambahan : Hubungi pelanggan dulu sebelum ke lokasi terimakasih"/>
    <s v="FCC"/>
    <d v="2026-08-09T11:25:22"/>
    <d v="2026-09-10T15:00:00"/>
    <m/>
    <s v="PI"/>
    <s v="NON-HERO GRESIK"/>
    <s v="NO ADDON"/>
    <m/>
    <s v="Provisioning Issued"/>
    <s v="HSI Bisnis Promo HUT RI PSB 70% - 75 Mbps"/>
    <s v="INDIBIZ"/>
    <m/>
    <m/>
    <d v="2026-09-10T15:00:00"/>
    <s v="2026-09-10 15:00:00 | Tanggal Pemasangan : 10 September 2026 Jam Pemasangan : 08:00 15:00 Info Tambahan : Hubungi pelanggan dulu sebelum ke lokasi terimakasih"/>
    <m/>
    <m/>
    <m/>
    <e v="#NUM!"/>
    <e v="#NUM!"/>
    <x v="0"/>
  </r>
  <r>
    <n v="310"/>
    <n v="1002576610"/>
    <n v="3"/>
    <x v="0"/>
    <n v="4"/>
    <s v="SOLO"/>
    <s v="SRAGEN"/>
    <s v="SRG"/>
    <s v="REG"/>
    <s v="AO"/>
    <x v="0"/>
    <m/>
    <s v="7 | OSS - PROVISIONING ISSUED"/>
    <s v="RBS-Regional 3"/>
    <d v="2026-09-08T11:05:27"/>
    <d v="2026-09-09T08:06:18"/>
    <n v="69385918"/>
    <m/>
    <n v="146565009873"/>
    <s v="Global Jet Express / SRN04 Gondang"/>
    <s v="ODP-SRG-FAH/030"/>
    <s v="WO063826825"/>
    <m/>
    <m/>
    <m/>
    <n v="111.1055044"/>
    <n v="-7.4072842000000003"/>
    <s v="|MC80228|/Global Jet Express SRN04 Gondang/Paket HSI Bisnis Promo HUT Kemerdekaan 1:1 50Mbps/Rahmawati Tianingrum/081127008226 081229629865/purchasepilarprima@gmail.com"/>
    <s v="Sales Profesional"/>
    <m/>
    <m/>
    <m/>
    <m/>
    <m/>
    <m/>
    <m/>
    <m/>
    <s v="Management Janji"/>
    <s v="2026-09-09 08:00:00|Nama PIC : Neni No HP : 081127008226 Alt :  M Janji : 09/09/2026 Jam Pasang : 08.00 - 13:00  NoteÃ‚Â :  hubungi terlebih dahulu sebelum kelokasi|40981184|MYDITA"/>
    <s v="FCC"/>
    <d v="2026-08-09T11:10:23"/>
    <d v="2026-09-09T08:00:00"/>
    <m/>
    <s v="PI"/>
    <s v="X"/>
    <s v="NO ADDON"/>
    <m/>
    <s v="Provisioning Issu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9T08:00:00"/>
    <s v="2026-09-09 08:00:00|Nama PIC : Neni No HP : 081127008226 Alt :  M Janji : 09/09/2026 Jam Pasang : 08.00 - 13:00  NoteÃ‚Â :  hubungi terlebih dahulu sebelum kelokasi|40981184|MYDITA"/>
    <m/>
    <m/>
    <m/>
    <e v="#NUM!"/>
    <e v="#NUM!"/>
    <x v="0"/>
  </r>
  <r>
    <n v="311"/>
    <n v="1002576660"/>
    <n v="3"/>
    <x v="3"/>
    <n v="4"/>
    <s v="PURWOKERTO"/>
    <s v="PURWOKERTO"/>
    <s v="AJB"/>
    <s v="REG"/>
    <s v="AO"/>
    <x v="0"/>
    <s v="1P INET"/>
    <s v="7 | OSS - PROVISIONING ISSUED"/>
    <s v="RBS-Regional 3"/>
    <d v="2026-09-08T11:17:56"/>
    <d v="2026-09-09T08:05:57"/>
    <n v="69385937"/>
    <m/>
    <n v="143387117230"/>
    <s v="Erablue raya 2 jatilawang"/>
    <s v="ODP-AJB-FM/034 FM/D01/034.01"/>
    <s v="WO063822800"/>
    <m/>
    <m/>
    <m/>
    <n v="109.119484"/>
    <n v="-7.5341779999999998"/>
    <s v="|MN02587|MYIA-091876018672/POI/hasbibintaro shiddiq/081249549394/nextperdanaone@gmail.com"/>
    <s v="MYIB_ASSISTANT"/>
    <m/>
    <m/>
    <m/>
    <m/>
    <m/>
    <m/>
    <m/>
    <m/>
    <s v="Management Janji"/>
    <s v="2026-09-09 08:00:00 | Tanggal Pemasangan : 09 September 2026 Jam Pemasangan : 08:00 15:00 Info Tambahan : Hubungi pelanggan dulu sebelum ke lokasi terimakasih"/>
    <s v="FCC"/>
    <d v="2026-08-09T11:25:22"/>
    <d v="2026-09-09T08:00:00"/>
    <m/>
    <s v="PI"/>
    <s v="AJIBARANG"/>
    <s v="NO ADDON"/>
    <m/>
    <s v="Provisioning Issued"/>
    <s v="HSI Bisnis PSB 70% Dual Band - 100 Mbps"/>
    <s v="INDIBIZ"/>
    <m/>
    <m/>
    <d v="2026-09-09T08:00:00"/>
    <s v="2026-09-09 08:00:00 | Tanggal Pemasangan : 09 September 2026 Jam Pemasangan : 08:00 15:00 Info Tambahan : Hubungi pelanggan dulu sebelum ke lokasi terimakasih"/>
    <m/>
    <m/>
    <m/>
    <e v="#NUM!"/>
    <e v="#NUM!"/>
    <x v="0"/>
  </r>
  <r>
    <n v="312"/>
    <n v="1002576474"/>
    <n v="3"/>
    <x v="5"/>
    <n v="4"/>
    <s v="SEMARANG"/>
    <s v="SALATIGA"/>
    <s v="SLI"/>
    <s v="REG"/>
    <s v="AO"/>
    <x v="0"/>
    <s v="1P INET"/>
    <s v="7 | OSS - PROVISIONING ISSUED"/>
    <s v="RBS-Regional 3"/>
    <d v="2026-09-08T10:26:56"/>
    <d v="2026-09-09T08:06:41"/>
    <n v="69385864"/>
    <m/>
    <n v="142434111637"/>
    <s v="SDIT AROFAH 2 KLEGO"/>
    <s v="ODP-SLI-FAQ/040 FAQ/D05/040.01"/>
    <s v="WO063816842"/>
    <m/>
    <m/>
    <m/>
    <n v="110.705957"/>
    <n v="-7.35562"/>
    <s v="|MN00481|MYIA-032090454308/POI/muhammad syafiÃ¢â‚¬â„¢i hazami/085756026982/sditarofah2klegoboyolali@gmail.com"/>
    <s v="MYIB_ASSISTANT"/>
    <m/>
    <m/>
    <m/>
    <m/>
    <m/>
    <m/>
    <m/>
    <m/>
    <s v="Management Janji"/>
    <s v="2026-09-09 08:00:00 | Nama : BAPAK SYAFI&amp; 39;I No HP : 085756026982 No Alternatif : M Janji : 09/09/2026 Jam Pasang : Pagi NoteÃ‚Â :  Hubungi terlebih dahulu sebelum ke lokasi "/>
    <s v="FCC"/>
    <d v="2026-08-09T10:39:53"/>
    <d v="2026-09-09T08:00:00"/>
    <m/>
    <s v="PI"/>
    <s v="X"/>
    <s v="NO ADDON"/>
    <m/>
    <s v="Provisioning Issued"/>
    <s v="HSI Bisnis Promo HUT RI PSB 70% - 75 Mbps"/>
    <s v="INDIBIZ"/>
    <m/>
    <m/>
    <d v="2026-09-09T08:00:00"/>
    <s v="2026-09-09 08:00:00 | Nama : BAPAK SYAFI&amp; 39;I No HP : 085756026982 No Alternatif : M Janji : 09/09/2026 Jam Pasang : Pagi NoteÃ‚Â :  Hubungi terlebih dahulu sebelum ke lokasi "/>
    <m/>
    <m/>
    <m/>
    <e v="#NUM!"/>
    <e v="#NUM!"/>
    <x v="0"/>
  </r>
  <r>
    <n v="313"/>
    <n v="1002575531"/>
    <n v="3"/>
    <x v="7"/>
    <n v="5"/>
    <s v="KUPANG"/>
    <s v="MAUMERE"/>
    <s v="LRT"/>
    <s v="REG"/>
    <s v="AO"/>
    <x v="0"/>
    <s v="1P INET"/>
    <s v="7 | OSS - PROVISIONING ISSUED"/>
    <s v="RBS-Regional 3"/>
    <d v="2026-09-07T15:38:57"/>
    <d v="2026-09-09T08:05:52"/>
    <n v="69385493"/>
    <m/>
    <n v="172509796593"/>
    <s v="TOKO MEGAH PERMAI2"/>
    <s v="ODP-LRT-FH/30 FH/D02/30.01"/>
    <s v="WO063771517"/>
    <m/>
    <m/>
    <m/>
    <n v="122.98898655921199"/>
    <n v="-8.3418800951138206"/>
    <s v="MD|MYDB-20260907268222|SC00001/MC00079|TOKO MEGAH PERMAI2|081238587288"/>
    <s v="MYDIGIBIZPARTNER"/>
    <m/>
    <m/>
    <m/>
    <m/>
    <m/>
    <m/>
    <m/>
    <m/>
    <s v="Management Janji"/>
    <s v="2026-09-09 08:00:00 | Nama Pic : bu angelina No Hp Pic : 081238587288 No alt : - Jam Pemasangan : pagi  Tanggal Pemasangan : 8 September 2026"/>
    <s v="FCC"/>
    <d v="2026-07-09T15:40:23"/>
    <d v="2026-09-09T08:00:00"/>
    <m/>
    <s v="PI"/>
    <s v="X"/>
    <s v="NO ADDON"/>
    <m/>
    <s v="Provisioning Issued"/>
    <s v="HSI Bisnis Basic Promo HUT RI PSB 70% - 50 Mbps"/>
    <s v="INDIBIZ"/>
    <m/>
    <m/>
    <d v="2026-09-09T08:00:00"/>
    <s v="2026-09-09 08:00:00 | Nama Pic : bu angelina No Hp Pic : 081238587288 No alt : - Jam Pemasangan : pagi  Tanggal Pemasangan : 8 September 2026"/>
    <m/>
    <m/>
    <m/>
    <e v="#NUM!"/>
    <e v="#NUM!"/>
    <x v="0"/>
  </r>
  <r>
    <n v="314"/>
    <n v="1002573907"/>
    <n v="3"/>
    <x v="7"/>
    <n v="5"/>
    <s v="KUPANG"/>
    <s v="MAUMERE"/>
    <s v="LRT"/>
    <s v="REG"/>
    <s v="AO"/>
    <x v="0"/>
    <m/>
    <s v="7 | OSS - PROVISIONING ISSUED"/>
    <s v="RBS-Regional 3"/>
    <d v="2026-09-07T09:10:47"/>
    <d v="2026-09-09T15:32:14"/>
    <n v="69384971"/>
    <m/>
    <n v="172509796477"/>
    <s v="CV NUBA DAI for BANDARA GEWAYANTANA RUANG TEKNIK UMUM"/>
    <s v="ODP-LRT-FD/06"/>
    <s v="WO063851081"/>
    <m/>
    <m/>
    <m/>
    <n v="123.0004538"/>
    <n v="-8.2753001000000008"/>
    <s v="IBCARE-PI|CV NUBA DAI for BANDARA GEWAYANTANA RUANG TEKNIK UMUM|MC40287|082146817852|oskaruran93@gmail.com|INDIBIZ 100 Mbps"/>
    <s v="Sales Force DBS"/>
    <m/>
    <m/>
    <m/>
    <m/>
    <m/>
    <m/>
    <m/>
    <m/>
    <s v="Management Janji"/>
    <s v="2026-09-09 15:00:00|Nama PIC:  BU ERNA  No HP: 082266954173 Alt: Tanggal: 9/9/2026 Jam Pasang: Sore Note: Hubungi sebelum ke lokasi, terimakasih.|40931149|MYDITA"/>
    <s v="FCC"/>
    <d v="2026-07-09T09:25:03"/>
    <d v="2026-09-09T15:00:00"/>
    <m/>
    <s v="PI"/>
    <s v="X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Nama PIC:  BU ERNA  No HP: 082266954173 Alt: Tanggal: 9/9/2026 Jam Pasang: Sore Note: Hubungi sebelum ke lokasi, terimakasih.|40931149|MYDITA"/>
    <m/>
    <m/>
    <m/>
    <e v="#NUM!"/>
    <e v="#NUM!"/>
    <x v="0"/>
  </r>
  <r>
    <n v="315"/>
    <n v="1002574592"/>
    <n v="3"/>
    <x v="7"/>
    <n v="5"/>
    <s v="MATARAM"/>
    <s v="SUMBAWA"/>
    <s v="SBW"/>
    <s v="REG"/>
    <s v="AO"/>
    <x v="0"/>
    <s v="1P INET"/>
    <s v="7 | OSS - PROVISIONING ISSUED"/>
    <s v="RBS-Regional 3"/>
    <d v="2026-09-07T11:26:57"/>
    <d v="2026-09-09T13:05:23"/>
    <n v="69385147"/>
    <m/>
    <n v="172606792448"/>
    <s v="family homestay"/>
    <s v="ODP-SBW-FAE/14 FAE/D04/14.01"/>
    <s v="WO063733734"/>
    <m/>
    <m/>
    <m/>
    <n v="117.433154024183"/>
    <n v="-8.4947332478031097"/>
    <s v="MD|MYDB-20260907268175|DN00001/MN01576|family homestay|081322235424"/>
    <s v="MYDIGIBIZPARTNER"/>
    <m/>
    <m/>
    <m/>
    <m/>
    <m/>
    <m/>
    <m/>
    <m/>
    <s v="Management Janji"/>
    <s v="2026-09-09 13:00:00 | Nama PIC : Bp Kardianto No Hp : 081322235424 No Alt : - Tgl Pemasangan : 9 Sept 2026 Interval : PAGI SIANG Note : Hubungi pelanggan terlebih dahulu"/>
    <s v="FCC"/>
    <d v="2026-07-09T11:40:03"/>
    <d v="2026-09-09T13:00:00"/>
    <m/>
    <s v="PI"/>
    <s v="X"/>
    <s v="NO ADDON"/>
    <m/>
    <s v="Provisioning Issued"/>
    <s v="HSI Bisnis Basic Promo HUT RI PSB 70% - 50 Mbps"/>
    <s v="INDIBIZ"/>
    <m/>
    <m/>
    <d v="2026-09-09T13:00:00"/>
    <s v="2026-09-09 13:00:00 | Nama PIC : Bp Kardianto No Hp : 081322235424 No Alt : - Tgl Pemasangan : 9 Sept 2026 Interval : PAGI SIANG Note : Hubungi pelanggan terlebih dahulu"/>
    <m/>
    <m/>
    <m/>
    <e v="#NUM!"/>
    <e v="#NUM!"/>
    <x v="0"/>
  </r>
  <r>
    <n v="316"/>
    <n v="1002573759"/>
    <n v="3"/>
    <x v="3"/>
    <n v="4"/>
    <s v="MAGELANG"/>
    <s v="MUNTILAN"/>
    <s v="MUN"/>
    <s v="REG"/>
    <s v="AO"/>
    <x v="0"/>
    <s v="1P INET"/>
    <s v="7 | OSS - PROVISIONING ISSUED"/>
    <s v="RBS-Regional 3"/>
    <d v="2026-09-06T19:29:57"/>
    <d v="2026-09-08T08:14:28"/>
    <n v="69384897"/>
    <m/>
    <n v="141146114885"/>
    <s v="KAYU LIMA SENTOSA"/>
    <s v="ODP-MUN-FAD/057 FAD/D05/057.01"/>
    <s v="WO063704205"/>
    <m/>
    <m/>
    <m/>
    <n v="110.3075972"/>
    <n v="-7.6391137999999996"/>
    <s v="|MN00935|MYIA-093030048829/POI/FATONAH/082221487020/info@kayulimaindustry.com"/>
    <s v="MYIB_ASSISTANT"/>
    <m/>
    <m/>
    <m/>
    <m/>
    <m/>
    <m/>
    <m/>
    <m/>
    <s v="Management Janji"/>
    <s v="2026-09-08 08:00:00 | M Janji : 07/09/2026 Jam Pasang : 08.00 - 13:00  NoteÃ‚Â :  hubungi terlebih dahulu sebelum kelokasi  "/>
    <s v="FCC"/>
    <d v="2026-06-09T19:39:54"/>
    <d v="2026-09-08T08:00:00"/>
    <m/>
    <s v="PI"/>
    <s v="MUNTILAN"/>
    <s v="NO ADDON"/>
    <m/>
    <s v="Provisioning Issued"/>
    <s v="HSI Bisnis Basic Promo HUT RI PSB 70% - 50 Mbps"/>
    <s v="INDIBIZ"/>
    <m/>
    <m/>
    <d v="2026-09-08T08:00:00"/>
    <s v="2026-09-08 08:00:00 | M Janji : 07/09/2026 Jam Pasang : 08.00 - 13:00  NoteÃ‚Â :  hubungi terlebih dahulu sebelum kelokasi  "/>
    <m/>
    <m/>
    <m/>
    <e v="#NUM!"/>
    <e v="#NUM!"/>
    <x v="0"/>
  </r>
  <r>
    <n v="317"/>
    <n v="1002573653"/>
    <n v="3"/>
    <x v="7"/>
    <n v="5"/>
    <s v="MATARAM"/>
    <s v="BIMA"/>
    <s v="SIL"/>
    <s v="REG"/>
    <s v="AO"/>
    <x v="0"/>
    <s v="1P INET"/>
    <s v="7 | OSS - PROVISIONING ISSUED"/>
    <s v="RBS-Regional 3"/>
    <d v="2026-09-06T15:14:58"/>
    <d v="2026-09-07T13:06:09"/>
    <n v="69384818"/>
    <m/>
    <n v="172617203089"/>
    <s v="Toko Armin"/>
    <s v="ODP-SIL-FAA/79 FAA/D05/79.01"/>
    <s v="WO063690689"/>
    <m/>
    <m/>
    <m/>
    <n v="118.6465101"/>
    <n v="-8.5354209000000001"/>
    <s v="|MN02085|MYIA-090124479125/POI/Armin/087744729054/iwans3505693@gmail.com"/>
    <s v="MYIB_ASSISTANT"/>
    <m/>
    <m/>
    <m/>
    <m/>
    <m/>
    <m/>
    <m/>
    <m/>
    <s v="Management Janji"/>
    <s v="2026-09-07 13:00:00 | Nama Pic : BP ARMIN No Hp Pic : 087744729054 Jam Pemasangan : 08:00 - 12.00 Tanggal Pemasangan : SENIN 07 SEPTEMBER 2026 Info Tambahan : Hubungi pelanggan sebelum datang ke lokasi"/>
    <s v="FCC"/>
    <d v="2026-06-09T15:25:23"/>
    <d v="2026-09-07T13:00:00"/>
    <m/>
    <s v="PI"/>
    <s v="BIMA BARAT"/>
    <s v="NETMONK"/>
    <m/>
    <s v="Provisioning Issued"/>
    <s v="HSI Bisnis Bundling Netmonk PSB 70% - 100 Mbps"/>
    <s v="INDIBIZ"/>
    <m/>
    <m/>
    <d v="2026-09-07T13:00:00"/>
    <s v="2026-09-07 13:00:00 | Nama Pic : BP ARMIN No Hp Pic : 087744729054 Jam Pemasangan : 08:00 - 12.00 Tanggal Pemasangan : SENIN 07 SEPTEMBER 2026 Info Tambahan : Hubungi pelanggan sebelum datang ke lokasi"/>
    <m/>
    <m/>
    <m/>
    <e v="#NUM!"/>
    <e v="#NUM!"/>
    <x v="0"/>
  </r>
  <r>
    <n v="318"/>
    <n v="1002573679"/>
    <n v="3"/>
    <x v="4"/>
    <n v="5"/>
    <s v="SINGARJA"/>
    <s v="KLUNGKUNG"/>
    <s v="APR"/>
    <s v="REG"/>
    <s v="AO"/>
    <x v="0"/>
    <m/>
    <s v="7 | OSS - PROVISIONING ISSUED"/>
    <s v="RBS-Regional 3"/>
    <d v="2026-09-06T15:57:44"/>
    <d v="2026-09-09T08:06:14"/>
    <n v="69384847"/>
    <m/>
    <n v="172404209223"/>
    <s v="CV Rio Migas Utama"/>
    <s v="ODP-APR-FN/28"/>
    <s v="WO063809891"/>
    <m/>
    <m/>
    <m/>
    <n v="115.5983631"/>
    <n v="-8.4414113000000004"/>
    <s v="|MN02750|/CP I GUSTI PUTU PARWATA/081246433933/spbu.Bali.5480802@gmail.com"/>
    <s v="Sales Force DBS"/>
    <m/>
    <m/>
    <m/>
    <m/>
    <m/>
    <m/>
    <m/>
    <m/>
    <s v="Management Janji"/>
    <s v="2026-09-09 08:00:00|Jam Pemasangan : 08:00 - 12.00 Tanggal Pemasangan : RABU 08 SEPTEMBER 2026 Info Tambahan : Hubungi pelanggan sebelum datang ke lokasi|40000798|MYDITA"/>
    <s v="FCC"/>
    <d v="2026-06-09T16:09:49"/>
    <d v="2026-09-09T08:00:00"/>
    <m/>
    <s v="PI"/>
    <s v="KARANGASEM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8:00:00"/>
    <s v="2026-09-09 08:00:00|Jam Pemasangan : 08:00 - 12.00 Tanggal Pemasangan : RABU 08 SEPTEMBER 2026 Info Tambahan : Hubungi pelanggan sebelum datang ke lokasi|40000798|MYDITA"/>
    <m/>
    <m/>
    <m/>
    <e v="#NUM!"/>
    <e v="#NUM!"/>
    <x v="0"/>
  </r>
  <r>
    <n v="319"/>
    <n v="1002573757"/>
    <n v="3"/>
    <x v="7"/>
    <n v="5"/>
    <s v="MATARAM"/>
    <s v="SUMBAWA"/>
    <s v="SBW"/>
    <s v="REG"/>
    <s v="AO"/>
    <x v="0"/>
    <s v="1P INET"/>
    <s v="7 | OSS - PROVISIONING ISSUED"/>
    <s v="RBS-Regional 3"/>
    <d v="2026-09-06T19:17:57"/>
    <d v="2026-09-09T08:06:17"/>
    <n v="69384895"/>
    <m/>
    <n v="172606792442"/>
    <s v="kost syariah utan"/>
    <s v="ODP-SBW-FAU/18 FAU/D03/18.01"/>
    <s v="WO063703697"/>
    <m/>
    <m/>
    <m/>
    <n v="117.133141843179"/>
    <n v="-8.4162546857844696"/>
    <s v="|MN01576|MYIA-049682352665/POI/taufik/082323745808/kostsyariah925@gmail.com"/>
    <s v="MYIB_ASSISTANT"/>
    <m/>
    <m/>
    <m/>
    <m/>
    <m/>
    <m/>
    <m/>
    <m/>
    <s v="Management Janji"/>
    <s v="2026-09-09 08:00:00 | Nama : BP TAUFIK  No Hp : 082323745808 No Alt :  Tgl Pemasangan : 07 September 2026 Interval : SIANG Note : Hubungi pelanggan terlebih dahulu"/>
    <s v="FCC"/>
    <d v="2026-06-09T19:25:06"/>
    <d v="2026-09-09T08:00:00"/>
    <m/>
    <s v="PI"/>
    <s v="X"/>
    <s v="NETMONK"/>
    <m/>
    <s v="Provisioning Issued"/>
    <s v="HSI Bisnis Bundling Netmonk Promo H2 2026 PSB 70% - 100 Mbps"/>
    <s v="INDIBIZ"/>
    <m/>
    <m/>
    <d v="2026-09-09T08:00:00"/>
    <s v="2026-09-09 08:00:00 | Nama : BP TAUFIK  No Hp : 082323745808 No Alt :  Tgl Pemasangan : 07 September 2026 Interval : SIANG Note : Hubungi pelanggan terlebih dahulu"/>
    <m/>
    <m/>
    <m/>
    <e v="#NUM!"/>
    <e v="#NUM!"/>
    <x v="0"/>
  </r>
  <r>
    <n v="320"/>
    <n v="1002572951"/>
    <n v="3"/>
    <x v="0"/>
    <n v="4"/>
    <s v="SOLO"/>
    <s v="INNER - SOLO JATENG TIMUR"/>
    <s v="MSO"/>
    <s v="REG"/>
    <s v="AO"/>
    <x v="0"/>
    <s v="1P INET"/>
    <s v="7 | OSS - PROVISIONING ISSUED"/>
    <s v="RBS-Regional 3"/>
    <d v="2026-09-05T11:32:56"/>
    <d v="2026-09-07T08:06:14"/>
    <n v="69384412"/>
    <m/>
    <n v="142566101923"/>
    <s v="SDIT AROFAH 2 KLEGO"/>
    <s v="ODP-MSO-FCD/060"/>
    <s v="WO063610148"/>
    <m/>
    <m/>
    <m/>
    <n v="110.710702"/>
    <n v="-7.357405"/>
    <s v="|MN00481|MYIA-036762185514/POI/muhammad syafiÃ¢â‚¬â„¢i hazami/085756026982/sditarofah2klegoboyolali@gmail.com"/>
    <s v="MYIB_ASSISTANT"/>
    <m/>
    <m/>
    <m/>
    <m/>
    <m/>
    <m/>
    <m/>
    <m/>
    <s v="Management Janji"/>
    <s v="2026-09-07 08:00:00 | Nama Pic : bp syafiÃ¢â‚¬â„¢i hazami No Hp Pic : 085756026982 No alt : - Jam Pemasangan : pagi  Tanggal Pemasangan : 7 September 2026"/>
    <s v="FCC"/>
    <d v="2026-05-09T11:39:58"/>
    <d v="2026-09-07T08:00:00"/>
    <m/>
    <s v="PI"/>
    <s v="SOLO PALUR"/>
    <s v="NO ADDON"/>
    <m/>
    <s v="Provisioning Issued"/>
    <s v="HSI Bisnis Promo HUT RI PSB 70% - 75 Mbps"/>
    <s v="INDIBIZ"/>
    <m/>
    <m/>
    <d v="2026-09-07T08:00:00"/>
    <s v="2026-09-07 08:00:00 | Nama Pic : bp syafiÃ¢â‚¬â„¢i hazami No Hp Pic : 085756026982 No alt : - Jam Pemasangan : pagi  Tanggal Pemasangan : 7 September 2026"/>
    <m/>
    <m/>
    <m/>
    <e v="#NUM!"/>
    <e v="#NUM!"/>
    <x v="0"/>
  </r>
  <r>
    <n v="321"/>
    <n v="1002571596"/>
    <n v="3"/>
    <x v="7"/>
    <n v="5"/>
    <s v="KUPANG"/>
    <s v="ATAMBUA"/>
    <s v="ATB"/>
    <s v="REG"/>
    <s v="AO"/>
    <x v="0"/>
    <s v="1P INET"/>
    <s v="7 | OSS - PROVISIONING ISSUED"/>
    <s v="RBS-Regional 3"/>
    <d v="2026-09-04T13:23:57"/>
    <d v="2026-09-08T13:18:58"/>
    <n v="69383857"/>
    <m/>
    <n v="172521216693"/>
    <s v="SPBU HALILULIK"/>
    <s v="ODP-ATB-FK/13"/>
    <s v="WO063540088"/>
    <m/>
    <m/>
    <m/>
    <n v="124.8670863"/>
    <n v="-9.2672992999999995"/>
    <s v="|MC40133|MYIA-065392779676/POI/MARIA OKTAVIANA FETOK/082145288671/anaasury7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4-09T13:25:19"/>
    <d v="2026-09-08T13:00:00"/>
    <m/>
    <s v="PI"/>
    <s v="X"/>
    <s v="NETMONK"/>
    <m/>
    <s v="Provisioning Issued"/>
    <s v="HSI Bisnis Basic Bundling Netmonk Promo 2026 PSB 70% - 50 Mbps"/>
    <s v="INDIBIZ"/>
    <m/>
    <m/>
    <d v="2026-09-08T13:00:00"/>
    <s v="2026-09-08 13:00:00 | Tanggal Pemasangan : 08 September 2026 Jam Pemasangan : 08:00 15:00 Info Tambahan : Hubungi pelanggan dulu sebelum ke lokasi terimakasih"/>
    <m/>
    <m/>
    <m/>
    <e v="#NUM!"/>
    <e v="#NUM!"/>
    <x v="0"/>
  </r>
  <r>
    <n v="322"/>
    <n v="1002571125"/>
    <n v="3"/>
    <x v="7"/>
    <n v="5"/>
    <s v="KUPANG"/>
    <s v="ATAMBUA"/>
    <s v="ATB"/>
    <s v="REG"/>
    <s v="AO"/>
    <x v="0"/>
    <s v="1P INET"/>
    <s v="7 | OSS - PROVISIONING ISSUED"/>
    <s v="RBS-Regional 3"/>
    <d v="2026-09-04T10:17:57"/>
    <d v="2026-09-06T11:23:57"/>
    <n v="69383686"/>
    <m/>
    <n v="172521216691"/>
    <s v="SPBU HALIFEHAN"/>
    <s v="ODP-ATB-FB/14 FB/D04/14.01"/>
    <s v="WO063519211"/>
    <m/>
    <m/>
    <m/>
    <n v="124.8955277"/>
    <n v="-9.0972916999999995"/>
    <s v="|MC40133|MYIA-009071754320/POI/JOSE KORREIA DA SILVA /082144438987/lauttimorkuda@gmail.com"/>
    <s v="MYIB_ASSISTANT"/>
    <m/>
    <m/>
    <m/>
    <m/>
    <m/>
    <m/>
    <m/>
    <m/>
    <s v="Management Janji"/>
    <s v="2026-09-06 11:00:00 | Tanggal pemasangan : 06 SEPTEMBER JULI 2026 Jam pemasangan : pagi/siang Info Tambahan : Hubungi pelanggan dulu sebelum ke lokasi terima kasih"/>
    <s v="FCC"/>
    <d v="2026-04-09T10:25:16"/>
    <d v="2026-09-06T11:00:00"/>
    <m/>
    <s v="PI"/>
    <s v="X"/>
    <s v="NETMONK"/>
    <m/>
    <s v="Provisioning Issued"/>
    <s v="HSI Bisnis Basic Bundling Netmonk Promo 2026 PSB 70% - 50 Mbps"/>
    <s v="INDIBIZ"/>
    <m/>
    <m/>
    <d v="2026-09-06T11:00:00"/>
    <s v="2026-09-06 11:00:00 | Tanggal pemasangan : 06 SEPTEMBER JULI 2026 Jam pemasangan : pagi/siang Info Tambahan : Hubungi pelanggan dulu sebelum ke lokasi terima kasih"/>
    <m/>
    <m/>
    <m/>
    <e v="#NUM!"/>
    <e v="#NUM!"/>
    <x v="0"/>
  </r>
  <r>
    <n v="323"/>
    <n v="1002569611"/>
    <n v="3"/>
    <x v="7"/>
    <n v="5"/>
    <s v="KUPANG"/>
    <s v="ENDE"/>
    <s v="END"/>
    <s v="REG"/>
    <s v="AO"/>
    <x v="0"/>
    <s v="1P INET"/>
    <s v="7 | OSS - PROVISIONING ISSUED"/>
    <s v="RBS-Regional 3"/>
    <d v="2026-09-03T12:41:56"/>
    <d v="2026-09-05T13:05:35"/>
    <n v="69383093"/>
    <m/>
    <n v="172506789156"/>
    <s v="SM MART"/>
    <s v="ODP-END-FG/20 FG/D04/20.01"/>
    <s v="WO063446644"/>
    <m/>
    <m/>
    <m/>
    <n v="121.6582861"/>
    <n v="-8.8452397999999999"/>
    <s v="|MC40144|MYIA-024825852473/POI/MARIO ADOLFO KALE/08122000817/marioaldolfo413@gmail.com"/>
    <s v="MYIB_ASSISTANT"/>
    <m/>
    <m/>
    <m/>
    <m/>
    <m/>
    <m/>
    <m/>
    <m/>
    <s v="Management Janji"/>
    <s v="2026-09-05 13:00:00 | Tanggal pemasangan : 04/09/2026 Jam pemasangan : 10.00 Info Tambahan : Hubungi pelanggan dulu sebelum ke lokasi terima kasih."/>
    <s v="FCC"/>
    <d v="2026-03-09T12:55:04"/>
    <d v="2026-09-05T13:00:00"/>
    <m/>
    <s v="PI"/>
    <s v="ENDE"/>
    <s v="NO ADDON"/>
    <m/>
    <s v="Provisioning Issued"/>
    <s v="HSI Bisnis Promo HUT RI PSB 70% - 100 Mbps Dual Band"/>
    <s v="INDIBIZ"/>
    <m/>
    <m/>
    <d v="2026-09-05T13:00:00"/>
    <s v="2026-09-05 13:00:00 | Tanggal pemasangan : 04/09/2026 Jam pemasangan : 10.00 Info Tambahan : Hubungi pelanggan dulu sebelum ke lokasi terima kasih."/>
    <m/>
    <m/>
    <m/>
    <e v="#NUM!"/>
    <e v="#NUM!"/>
    <x v="0"/>
  </r>
  <r>
    <n v="324"/>
    <n v="1002569633"/>
    <n v="3"/>
    <x v="7"/>
    <n v="5"/>
    <s v="KUPANG"/>
    <s v="ATAMBUA"/>
    <s v="ATB"/>
    <s v="REG"/>
    <s v="AO"/>
    <x v="0"/>
    <s v="1P INET"/>
    <s v="7 | OSS - PROVISIONING ISSUED"/>
    <s v="RBS-Regional 3"/>
    <d v="2026-09-03T12:48:57"/>
    <d v="2026-09-07T13:05:22"/>
    <n v="69383106"/>
    <m/>
    <n v="172521216689"/>
    <s v="spbu halilulik"/>
    <s v="ODP-ATB-FK/12 FK/D01/12.01"/>
    <s v="WO063447446"/>
    <m/>
    <m/>
    <m/>
    <n v="124.8679551"/>
    <n v="-9.2678347999999993"/>
    <s v="|MC40133|MYIA-066984554914/POI/MARIA OKTAVIANA FETOK/082145288671/dolartigabelas@gmail.com"/>
    <s v="MYIB_ASSISTANT"/>
    <m/>
    <m/>
    <m/>
    <m/>
    <m/>
    <m/>
    <m/>
    <m/>
    <s v="Management Janji"/>
    <s v="2026-09-07 13:00:00 | Nama PIC : Ibu Maria No HP : 082145288671 No Alt : - M Janji : 07 Sept 2026 Jam Pasang : Pagi / Siang Note : hubungi pelanggan jika ingin kelokasi "/>
    <s v="FCC"/>
    <d v="2026-03-09T12:55:04"/>
    <d v="2026-09-07T13:00:00"/>
    <m/>
    <s v="PI"/>
    <s v="X"/>
    <s v="NETMONK"/>
    <m/>
    <s v="Provisioning Issued"/>
    <s v="HSI Bisnis Basic Bundling Netmonk Promo 2026 PSB 70% - 50 Mbps"/>
    <s v="INDIBIZ"/>
    <m/>
    <m/>
    <d v="2026-09-07T13:00:00"/>
    <s v="2026-09-07 13:00:00 | Nama PIC : Ibu Maria No HP : 082145288671 No Alt : - M Janji : 07 Sept 2026 Jam Pasang : Pagi / Siang Note : hubungi pelanggan jika ingin kelokasi "/>
    <m/>
    <m/>
    <m/>
    <e v="#NUM!"/>
    <e v="#NUM!"/>
    <x v="0"/>
  </r>
  <r>
    <n v="325"/>
    <n v="1002570195"/>
    <n v="3"/>
    <x v="7"/>
    <n v="5"/>
    <s v="MATARAM"/>
    <s v="INNER - NUSA TENGGARA"/>
    <s v="MTR"/>
    <s v="REG"/>
    <s v="AO"/>
    <x v="0"/>
    <s v="1P INET"/>
    <s v="7 | OSS - PROVISIONING ISSUED"/>
    <s v="RBS-Regional 3"/>
    <d v="2026-09-03T15:24:56"/>
    <d v="2026-09-04T15:38:56"/>
    <n v="69383309"/>
    <m/>
    <n v="172601797586"/>
    <s v="PT ASURANSI JIWA SYARIAH AL AMIN"/>
    <s v="ODP-MTR-FCX/45 FCX/D03/45.01"/>
    <s v="WO063472993"/>
    <m/>
    <m/>
    <m/>
    <n v="116.09700992703399"/>
    <n v="-8.6168299759567795"/>
    <s v="MD|MYDB-20260831267623|DN00001/MN01272|PT ASURANSI JIWA SYARIAH AL AMIN|085119251119"/>
    <s v="MYDIGIBIZPARTNER"/>
    <m/>
    <m/>
    <m/>
    <m/>
    <m/>
    <m/>
    <m/>
    <m/>
    <s v="Management Janji"/>
    <s v="2026-09-04 15:00:00 | Jam pemasangan : 08.00 - 12.00 Waktu pemasangan : 4 September 2026 Info Tabaha : Hubungi pelanggan dulu sebelum ke lokasi terimakasih  "/>
    <s v="FCC"/>
    <d v="2026-03-09T15:40:15"/>
    <d v="2026-09-04T15:00:00"/>
    <m/>
    <s v="PI"/>
    <s v="X"/>
    <s v="NO ADDON"/>
    <m/>
    <s v="Provisioning Issued"/>
    <s v="HSI Bisnis Promo HUT RI PSB 70% - 50 Mbps"/>
    <s v="INDIBIZ"/>
    <m/>
    <m/>
    <d v="2026-09-04T15:00:00"/>
    <s v="2026-09-04 15:00:00 | Jam pemasangan : 08.00 - 12.00 Waktu pemasangan : 4 September 2026 Info Tabaha : Hubungi pelanggan dulu sebelum ke lokasi terimakasih  "/>
    <m/>
    <m/>
    <m/>
    <e v="#NUM!"/>
    <e v="#NUM!"/>
    <x v="0"/>
  </r>
  <r>
    <n v="326"/>
    <n v="1002569844"/>
    <n v="3"/>
    <x v="7"/>
    <n v="5"/>
    <s v="MATARAM"/>
    <s v="INNER - NUSA TENGGARA"/>
    <s v="MTR"/>
    <s v="REG"/>
    <s v="AO"/>
    <x v="0"/>
    <s v="1P INET"/>
    <s v="7 | OSS - PROVISIONING ISSUED"/>
    <s v="RBS-Regional 3"/>
    <d v="2026-09-03T13:50:57"/>
    <d v="2026-09-05T08:06:53"/>
    <n v="69383174"/>
    <m/>
    <n v="172601797583"/>
    <s v="PT. ZOOMLION INDONESIA HEAVY INDUSTRY"/>
    <s v="ODP-MTR-FBF/07 FBF/D.01/07.01"/>
    <s v="WO063457704"/>
    <m/>
    <m/>
    <m/>
    <n v="116.138873"/>
    <n v="-8.5947840000000006"/>
    <s v="|MN02280|MYIA-077437386298/POI/LAILA SARI TRISTANTI/085745919918/00817596@zoomlion-zitc.com"/>
    <s v="MYIB_ASSISTANT"/>
    <m/>
    <m/>
    <m/>
    <m/>
    <m/>
    <m/>
    <m/>
    <m/>
    <s v="Management Janji"/>
    <s v="2026-09-05 08:00:00 | Nama : BU LAILA SARI TRISTANTI No Hp : 085745919918 No Alt :  Tgl Pemasangan : 04 September 2026 Interval : PAGI  Note : Hubungi pelanggan terlebih dahulu"/>
    <s v="FCC"/>
    <d v="2026-03-09T13:55:00"/>
    <d v="2026-09-05T08:00:00"/>
    <m/>
    <s v="PI"/>
    <s v="X"/>
    <s v="NO ADDON"/>
    <m/>
    <s v="Provisioning Issued"/>
    <s v="HSI Bisnis Promo HUT RI PSB 70% - 100 Mbps"/>
    <s v="INDIBIZ"/>
    <m/>
    <m/>
    <d v="2026-09-05T08:00:00"/>
    <s v="2026-09-05 08:00:00 | Nama : BU LAILA SARI TRISTANTI No Hp : 085745919918 No Alt :  Tgl Pemasangan : 04 September 2026 Interval : PAGI  Note : Hubungi pelanggan terlebih dahulu"/>
    <m/>
    <m/>
    <m/>
    <e v="#NUM!"/>
    <e v="#NUM!"/>
    <x v="0"/>
  </r>
  <r>
    <n v="327"/>
    <n v="1002567313"/>
    <n v="3"/>
    <x v="0"/>
    <n v="4"/>
    <s v="SOLO"/>
    <s v="INNER - SOLO JATENG TIMUR"/>
    <s v="MSO"/>
    <s v="REG"/>
    <s v="AO"/>
    <x v="0"/>
    <s v="1P INET"/>
    <s v="7 | OSS - PROVISIONING ISSUED"/>
    <s v="RBS-Regional 3"/>
    <d v="2026-09-02T11:32:56"/>
    <d v="2026-09-05T08:06:02"/>
    <n v="69382210"/>
    <m/>
    <n v="142566103740"/>
    <s v="PT. Gemilang Sarana Komputer"/>
    <s v="ODP-MSO-FG/064"/>
    <s v="WO063341511"/>
    <m/>
    <m/>
    <m/>
    <n v="110.8475772"/>
    <n v="-7.5198448999999998"/>
    <s v="|MN00951|MYIA-096736279630/POI/Faris Muhammad Naufal/081229637097/gemilangsaranac@gmail.com"/>
    <s v="MYIB_ASSISTANT"/>
    <m/>
    <m/>
    <m/>
    <m/>
    <m/>
    <m/>
    <m/>
    <m/>
    <s v="Management Janji"/>
    <s v="2026-09-05 08:00:00 | Tanggal pemasangan: 03/09/2026 Jam pemasangan : pagi / siang Info Tambahan : Hubungi pelanggan dulu sebelum ke lokasi terima kasih."/>
    <s v="FCC"/>
    <d v="2026-02-09T11:40:03"/>
    <d v="2026-09-05T08:00:00"/>
    <m/>
    <s v="PI"/>
    <s v="SOLO PALUR"/>
    <s v="NO ADDON"/>
    <m/>
    <s v="Provisioning Issued"/>
    <s v="HSI Bisnis Basic Promo HUT RI PSB 70% - 50 Mbps"/>
    <s v="INDIBIZ"/>
    <m/>
    <m/>
    <d v="2026-09-05T08:00:00"/>
    <s v="2026-09-05 08:00:00 | Tanggal pemasangan: 03/09/2026 Jam pemasangan : pagi / siang Info Tambahan : Hubungi pelanggan dulu sebelum ke lokasi terima kasih."/>
    <m/>
    <m/>
    <m/>
    <e v="#NUM!"/>
    <e v="#NUM!"/>
    <x v="0"/>
  </r>
  <r>
    <n v="328"/>
    <n v="1002568091"/>
    <n v="3"/>
    <x v="4"/>
    <n v="5"/>
    <s v="DENPASAR"/>
    <s v="SANUR"/>
    <s v="TOP"/>
    <s v="REG"/>
    <s v="AO"/>
    <x v="0"/>
    <m/>
    <s v="7 | OSS - PROVISIONING ISSUED"/>
    <s v="RBS-Regional 2"/>
    <d v="2026-09-02T15:30:15"/>
    <d v="2026-09-10T08:06:28"/>
    <n v="69382438"/>
    <m/>
    <n v="172422212787"/>
    <s v="PT Putra Chandra Sentosa"/>
    <s v="ODP-TOP-FE/64"/>
    <s v="WO063871342"/>
    <m/>
    <m/>
    <m/>
    <n v="115.23882470777799"/>
    <n v="-8.6362490982523408"/>
    <s v="|MN00483|/0877 8730 3650/arsanibulet16@gmail.com"/>
    <s v="Sales Profesional"/>
    <m/>
    <m/>
    <m/>
    <m/>
    <m/>
    <m/>
    <m/>
    <m/>
    <s v="Management Janji"/>
    <s v="2026-09-10 08:00:00|Nama PIC : Bp Shandy No HP : 085774230471 No Alt : - M Janji : 10 Sept 2026 Jam Pasang : Pagi / Siang Note : hubungi pelanggan jika ingin kelokasi|40951378|MYDITA"/>
    <s v="FCC"/>
    <d v="2026-02-09T15:39:57"/>
    <d v="2026-09-10T08:00:00"/>
    <m/>
    <s v="PI"/>
    <s v="TOHPATI SUKAWATI"/>
    <s v="NETMONK"/>
    <m/>
    <s v="Provisioning Issu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0T08:00:00"/>
    <s v="2026-09-10 08:00:00|Nama PIC : Bp Shandy No HP : 085774230471 No Alt : - M Janji : 10 Sept 2026 Jam Pasang : Pagi / Siang Note : hubungi pelanggan jika ingin kelokasi|40951378|MYDITA"/>
    <m/>
    <m/>
    <m/>
    <e v="#NUM!"/>
    <e v="#NUM!"/>
    <x v="0"/>
  </r>
  <r>
    <n v="329"/>
    <n v="1002568578"/>
    <n v="3"/>
    <x v="7"/>
    <n v="5"/>
    <s v="MATARAM"/>
    <s v="LOMBOK TIMUR UTARA"/>
    <s v="SEL"/>
    <s v="REG"/>
    <s v="AO"/>
    <x v="0"/>
    <s v="1P INET"/>
    <s v="7 | OSS - PROVISIONING ISSUED"/>
    <s v="RBS-Regional 3"/>
    <d v="2026-09-02T19:03:56"/>
    <d v="2026-09-06T13:06:43"/>
    <n v="69382639"/>
    <m/>
    <n v="172619203421"/>
    <s v="SDN 8 PRINGGABAYA"/>
    <s v="ODP-SEL-FAE/17 FAE/D.06/17.01"/>
    <s v="WO063401466"/>
    <m/>
    <m/>
    <m/>
    <n v="116.63152590394"/>
    <n v="-8.5578075978598296"/>
    <s v="MD|MYDB-20260902267852|SC00001/MC00149|SDN 8 PRINGGABAYA|087819572412"/>
    <s v="MYDIGIBIZPARTNER"/>
    <m/>
    <m/>
    <m/>
    <m/>
    <m/>
    <m/>
    <m/>
    <m/>
    <s v="Management Janji"/>
    <s v="2026-09-06 13:00:00 | Tanggal : 6 September 2026 Jam : siang Hubungi pelanggan sebelum ke lokasi "/>
    <s v="FCC"/>
    <d v="2026-02-09T19:09:58"/>
    <d v="2026-09-06T13:00:00"/>
    <m/>
    <s v="PI"/>
    <s v="LOMBOK TIMUR"/>
    <s v="NO ADDON"/>
    <m/>
    <s v="Provisioning Issued"/>
    <s v="HSI Bisnis Promo HUT RI PSB 70% - 200 Mbps"/>
    <s v="INDIBIZ"/>
    <m/>
    <m/>
    <d v="2026-09-06T13:00:00"/>
    <s v="2026-09-06 13:00:00 | Tanggal : 6 September 2026 Jam : siang Hubungi pelanggan sebelum ke lokasi "/>
    <m/>
    <m/>
    <m/>
    <e v="#NUM!"/>
    <e v="#NUM!"/>
    <x v="0"/>
  </r>
  <r>
    <n v="330"/>
    <n v="1002566767"/>
    <n v="3"/>
    <x v="4"/>
    <n v="5"/>
    <s v="SINGARJA"/>
    <s v="KLUNGKUNG"/>
    <s v="SMA"/>
    <s v="REG"/>
    <s v="AO"/>
    <x v="0"/>
    <m/>
    <s v="7 | OSS - PROVISIONING ISSUED"/>
    <s v="RBS-Regional 3"/>
    <d v="2026-09-02T09:10:07"/>
    <d v="2026-09-04T13:07:47"/>
    <n v="69382007"/>
    <m/>
    <n v="172428816065"/>
    <s v="The White Orchid"/>
    <s v="ODP-SMA-FY/17"/>
    <s v="WO063478151"/>
    <m/>
    <m/>
    <m/>
    <n v="115.4412536"/>
    <n v="-8.7049766000000002"/>
    <s v="|MN02750|/PIC I NYOMAN AGUS SUTA WIJAYA/081237900290/sutawijaya.sw4@gmail.com"/>
    <s v="Sales Force DBS"/>
    <m/>
    <m/>
    <m/>
    <m/>
    <m/>
    <m/>
    <m/>
    <m/>
    <s v="Management Janji"/>
    <s v="2026-09-04 13:00:00|Tanggal pemasangan: 04/09/2026 Jam pemasangan : pagi / siang Info Tambahan : Hubungi pelanggan dulu sebelum ke lokasi terima kasih.|40921089|MYDITA"/>
    <s v="FCC"/>
    <d v="2026-02-09T09:40:08"/>
    <d v="2026-09-04T13:00:00"/>
    <m/>
    <s v="PI"/>
    <s v="SEMARAPUR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Tanggal pemasangan: 04/09/2026 Jam pemasangan : pagi / siang Info Tambahan : Hubungi pelanggan dulu sebelum ke lokasi terima kasih.|40921089|MYDITA"/>
    <m/>
    <m/>
    <m/>
    <e v="#NUM!"/>
    <e v="#NUM!"/>
    <x v="0"/>
  </r>
  <r>
    <n v="331"/>
    <n v="1002567524"/>
    <n v="3"/>
    <x v="7"/>
    <n v="5"/>
    <s v="MATARAM"/>
    <s v="LOMBOK TIMUR UTARA"/>
    <s v="SGG"/>
    <s v="REG"/>
    <s v="AO"/>
    <x v="0"/>
    <s v="1P INET"/>
    <s v="7 | OSS - PROVISIONING ISSUED"/>
    <s v="RBS-Regional 3"/>
    <d v="2026-09-02T12:54:56"/>
    <d v="2026-09-04T13:07:07"/>
    <n v="69382305"/>
    <m/>
    <n v="172604214270"/>
    <s v="MOMOYO"/>
    <s v="ODP-SGG-FAU/39 FAU/D02/39.01"/>
    <s v="WO063352721"/>
    <m/>
    <m/>
    <m/>
    <n v="116.15055649999999"/>
    <n v="-8.3577069000000002"/>
    <s v="|MC40297|MYIA-034282560071/POI/YODA NOVA/+6285777706472/greatfenfen77@yahoo.co.id"/>
    <s v="MYIB_ASSISTANT"/>
    <m/>
    <m/>
    <m/>
    <m/>
    <m/>
    <m/>
    <m/>
    <m/>
    <s v="Management Janji"/>
    <s v="2026-09-04 13:00:00 | Tanggal : 4 September 2026 Jam : pagi  Hubungi pelanggan sebelum ke lokasi "/>
    <s v="FCC"/>
    <d v="2026-02-09T13:10:01"/>
    <d v="2026-09-04T13:00:00"/>
    <m/>
    <s v="PI"/>
    <s v="LOMBOK UTARA"/>
    <s v="NO ADDON"/>
    <m/>
    <s v="Provisioning Issued"/>
    <s v="HSI Bisnis Promo HUT RI PSB 70% - 50 Mbps"/>
    <s v="INDIBIZ"/>
    <m/>
    <m/>
    <d v="2026-09-04T13:00:00"/>
    <s v="2026-09-04 13:00:00 | Tanggal : 4 September 2026 Jam : pagi  Hubungi pelanggan sebelum ke lokasi "/>
    <m/>
    <m/>
    <m/>
    <e v="#NUM!"/>
    <e v="#NUM!"/>
    <x v="0"/>
  </r>
  <r>
    <n v="332"/>
    <n v="1002567530"/>
    <n v="3"/>
    <x v="7"/>
    <n v="5"/>
    <s v="MATARAM"/>
    <s v="INNER - NUSA TENGGARA"/>
    <s v="MTR"/>
    <s v="REG"/>
    <s v="AO"/>
    <x v="0"/>
    <s v="1P INET"/>
    <s v="7 | OSS - PROVISIONING ISSUED"/>
    <s v="RBS-Regional 3"/>
    <d v="2026-09-02T12:57:58"/>
    <d v="2026-09-03T13:06:13"/>
    <n v="69382293"/>
    <m/>
    <n v="172601797566"/>
    <s v="PT RANTAI DINGIN ASIA"/>
    <s v="ODP-MTR-FBQ/06 FBQ/D01/06.01"/>
    <s v="WO063352978"/>
    <m/>
    <m/>
    <m/>
    <n v="116.076317899876"/>
    <n v="-8.5971644569585504"/>
    <s v="|MN02621|MYIA-086812474512/POI/Daniela Chrysanta/085691794344/daniela@coldspace.id"/>
    <s v="MYIB_ASSISTANT"/>
    <m/>
    <m/>
    <m/>
    <m/>
    <m/>
    <m/>
    <m/>
    <m/>
    <s v="Management Janji"/>
    <s v="2026-09-03 13:00:00 | Nama PIC : ibu daniela No HP : 085691794344 Alt :  M Janji : (KAMIS/3/SEPTEMBER/2026) jam Pasang : 09:00 Note : hubungi pelanggan jika ingin kelokasi"/>
    <s v="FCC"/>
    <d v="2026-02-09T13:10:01"/>
    <d v="2026-09-03T13:00:00"/>
    <m/>
    <s v="PI"/>
    <s v="X"/>
    <s v="NO ADDON"/>
    <m/>
    <s v="Provisioning Issued"/>
    <s v="HSI Bisnis PSB 70% Dual Band - 100 Mbps"/>
    <s v="INDIBIZ"/>
    <m/>
    <m/>
    <d v="2026-09-03T13:00:00"/>
    <s v="2026-09-03 13:00:00 | Nama PIC : ibu daniela No HP : 085691794344 Alt :  M Janji : (KAMIS/3/SEPTEMBER/2026) jam Pasang : 09:00 Note : hubungi pelanggan jika ingin kelokasi"/>
    <m/>
    <m/>
    <m/>
    <e v="#NUM!"/>
    <e v="#NUM!"/>
    <x v="0"/>
  </r>
  <r>
    <n v="333"/>
    <n v="1002564024"/>
    <n v="3"/>
    <x v="6"/>
    <n v="5"/>
    <s v="MADURA"/>
    <s v="BANGKALAN"/>
    <s v="KPP"/>
    <s v="REG"/>
    <s v="AO"/>
    <x v="0"/>
    <s v="1P INET"/>
    <s v="7 | OSS - PROVISIONING ISSUED"/>
    <s v="RBS-Regional 3"/>
    <d v="2026-09-01T07:29:56"/>
    <d v="2026-09-09T15:46:46"/>
    <n v="69381131"/>
    <m/>
    <n v="152437905734"/>
    <s v="Toko Hosimah Jaya"/>
    <s v="ODP-KPP-FF/06 FF/D01/06.01"/>
    <s v="WO063213906"/>
    <m/>
    <m/>
    <m/>
    <n v="113.276343941688"/>
    <n v="-6.9417270909104403"/>
    <s v="MD|MYDB-20260831267677|DN00001/MN00572|Toko Hosimah Jaya|081952535006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7:39:56"/>
    <d v="2026-09-02T08:00:00"/>
    <s v="Kendala Pelanggan"/>
    <s v="PI"/>
    <s v="X"/>
    <s v="NETMONK"/>
    <m/>
    <s v="Provisioning Issued"/>
    <s v="HSI Bisnis Bundling Netmonk PSB 70% Promo - 15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</r>
  <r>
    <n v="334"/>
    <n v="1002564718"/>
    <n v="3"/>
    <x v="7"/>
    <n v="5"/>
    <s v="MATARAM"/>
    <s v="LOMBOK TIMUR UTARA"/>
    <s v="SGG"/>
    <s v="REG"/>
    <s v="AO"/>
    <x v="0"/>
    <m/>
    <s v="7 | OSS - PROVISIONING ISSUED"/>
    <s v="RBS-Regional 3"/>
    <d v="2026-09-01T10:27:24"/>
    <d v="2026-09-04T08:07:17"/>
    <n v="69381301"/>
    <m/>
    <n v="172604214258"/>
    <s v="SPPG JENGGALA 2"/>
    <s v="ODP-SGG-FAZ/21"/>
    <s v="WO063425513"/>
    <m/>
    <m/>
    <m/>
    <n v="116.16528560594401"/>
    <n v="-8.3573149169125394"/>
    <s v="RBS HSI |DINDA PUSPITASARI | 40951593 | TREG 3 | SPPG JENGGALA 2 | BP CITRA WADI | 081917225799| HSI BISNIS BUNDLING NETMONK - 200 MBPS"/>
    <s v="Amex"/>
    <m/>
    <m/>
    <m/>
    <m/>
    <m/>
    <m/>
    <m/>
    <m/>
    <s v="Management Janji"/>
    <s v="2026-09-04 08:00:00|Nama PIC : Ibu Aeni No HP : 081917225799 No Alt : - M Janji : 04 Sept 2026 Jam Pasang : Pagi / Siang Note : hubungi pelanggan jika ingin kelokasi |40951378|MYDITA"/>
    <s v="FCC"/>
    <d v="2026-01-09T10:39:57"/>
    <d v="2026-09-04T08:00:00"/>
    <m/>
    <s v="PI"/>
    <s v="LOMBOK UTARA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Nama PIC : Ibu Aeni No HP : 081917225799 No Alt : - M Janji : 04 Sept 2026 Jam Pasang : Pagi / Siang Note : hubungi pelanggan jika ingin kelokasi |40951378|MYDITA"/>
    <m/>
    <m/>
    <m/>
    <e v="#NUM!"/>
    <e v="#NUM!"/>
    <x v="0"/>
  </r>
  <r>
    <n v="335"/>
    <n v="1002565482"/>
    <n v="3"/>
    <x v="5"/>
    <n v="4"/>
    <s v="SEMARANG"/>
    <s v="INNER - SEMARANG JATENG UTARA"/>
    <s v="SSL"/>
    <s v="REG"/>
    <s v="AO"/>
    <x v="0"/>
    <s v="1P INET"/>
    <s v="7 | OSS - PROVISIONING ISSUED"/>
    <s v="RBS-Regional 3"/>
    <d v="2026-09-01T13:47:56"/>
    <d v="2026-09-02T13:05:33"/>
    <n v="69381526"/>
    <m/>
    <n v="141408116576"/>
    <s v="KPRI Bina Citra Husada"/>
    <s v="ODP-SSL-FBD/006 FBD/D01/006.01"/>
    <s v="WO063257691"/>
    <m/>
    <m/>
    <m/>
    <n v="110.40788000000001"/>
    <n v="-6.9934120000000002"/>
    <s v="|MC50147|MYIA-084613775472/POI/Tristiarini Kirana Rastri/08112588995/binacitrahusada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3:54:57"/>
    <d v="2026-09-02T13:00:00"/>
    <m/>
    <s v="PI"/>
    <s v="X"/>
    <s v="NO ADDON"/>
    <m/>
    <s v="Provisioning Issued"/>
    <s v="HSI Bisnis PSB 70% - 50 Mbps"/>
    <s v="INDIBIZ"/>
    <m/>
    <m/>
    <d v="2026-09-02T13:00:00"/>
    <s v="2026-09-02 13:00:00 | Tanggal : 2 September 2026 Jam : siang Hubungi pelanggan sebelum ke lokasi "/>
    <m/>
    <m/>
    <m/>
    <e v="#NUM!"/>
    <e v="#NUM!"/>
    <x v="0"/>
  </r>
  <r>
    <n v="336"/>
    <n v="1002564524"/>
    <n v="3"/>
    <x v="0"/>
    <n v="4"/>
    <s v="SOLO"/>
    <s v="INNER - SOLO JATENG TIMUR"/>
    <s v="KRT"/>
    <s v="REG"/>
    <s v="AO"/>
    <x v="0"/>
    <s v="1P INET"/>
    <s v="7 | OSS - PROVISIONING ISSUED"/>
    <s v="RBS-Regional 3"/>
    <d v="2026-09-01T09:48:56"/>
    <d v="2026-09-02T09:26:25"/>
    <n v="69381266"/>
    <m/>
    <n v="142505402916"/>
    <s v="PT. Perusahaan Dagang dan Industri Batik Keris"/>
    <s v="ODP-KRT-FAV/042 FAV/D05/042.01"/>
    <s v="WO063228252"/>
    <m/>
    <m/>
    <m/>
    <n v="110.800161100924"/>
    <n v="-7.5824571276059904"/>
    <s v="MD|MYDB-20260831267642|DN00001/MN00440|PT. Perusahaan Dagang dan Industri Batik Keris|085740807771"/>
    <s v="MYDIGIBIZPARTNER"/>
    <m/>
    <m/>
    <m/>
    <m/>
    <m/>
    <m/>
    <m/>
    <m/>
    <s v="Management Janji"/>
    <s v="2026-09-02 08:00:00 | Nama PIC : BAPA SURYA No HP : 085740807771 No Alternatif : M Janji : 02/09/2026 Jam Pasang : Pagi NoteÃ‚Â :  Hubungi terlebih dahulu sebelum ke lokasi "/>
    <s v="FCC"/>
    <d v="2026-01-09T09:55:10"/>
    <d v="2026-09-02T08:00:00"/>
    <m/>
    <s v="PI"/>
    <s v="X"/>
    <s v="NO ADDON"/>
    <m/>
    <s v="Provisioning Issued"/>
    <s v="HSI Bisnis Promo HUT RI PSB 70% - 50 Mbps"/>
    <s v="INDIBIZ"/>
    <m/>
    <m/>
    <d v="2026-09-02T08:00:00"/>
    <s v="2026-09-02 08:00:00 | Nama PIC : BAPA SURYA No HP : 085740807771 No Alternatif : M Janji : 02/09/2026 Jam Pasang : Pagi NoteÃ‚Â :  Hubungi terlebih dahulu sebelum ke lokasi "/>
    <m/>
    <m/>
    <m/>
    <e v="#NUM!"/>
    <e v="#NUM!"/>
    <x v="0"/>
  </r>
  <r>
    <n v="337"/>
    <n v="1002578826"/>
    <n v="3"/>
    <x v="2"/>
    <n v="5"/>
    <s v="MALANG"/>
    <s v="BATU"/>
    <s v="BLB"/>
    <s v="REG"/>
    <s v="AO"/>
    <x v="0"/>
    <s v="1P INET"/>
    <s v="102 | FOLLOW UP COMPLETED"/>
    <s v="RBS-Regional 3"/>
    <d v="2026-09-09T13:47:57"/>
    <d v="2026-09-10T10:06:34"/>
    <n v="69386935"/>
    <m/>
    <n v="152702232175"/>
    <s v="Yayasan Praktek Psikologi Indonesia"/>
    <s v="ODP-BLB-FA/08"/>
    <s v="WO063916116"/>
    <m/>
    <m/>
    <m/>
    <n v="112.66361743211699"/>
    <n v="-7.9300356263674301"/>
    <s v="MD|MYDB-20260908268270|DC20002/MC20030|Yayasan Praktek Psikologi Indonesia|087776516285"/>
    <s v="MYDIGIBIZPARTNER"/>
    <m/>
    <m/>
    <m/>
    <m/>
    <m/>
    <m/>
    <m/>
    <m/>
    <s v="Management Janji"/>
    <s v="2026-09-10 11:00:00 | Tanggal pemasangan : 10/09/2026 Jam pemasangan : 08.00 Info Tambahan : Hubungi pelanggan dulu sebelum ke Lokasi terima kasih."/>
    <s v="FCC"/>
    <d v="2026-09-09T13:54:48"/>
    <d v="2026-09-10T11:00:00"/>
    <s v="Kendala Lainnya"/>
    <s v="REVOKE"/>
    <s v="BLIMBING"/>
    <s v="NO ADDON"/>
    <m/>
    <s v="Follow Up Revoke Completed, New Order ID : SC1002580098"/>
    <s v="HSI Bisnis Promo HUT RI PSB 70% - 50 Mbps"/>
    <s v="INDIBIZ"/>
    <m/>
    <m/>
    <d v="2026-09-10T11:00:00"/>
    <s v="2026-09-10 11:00:00 | Tanggal pemasangan : 10/09/2026 Jam pemasangan : 08.00 Info Tambahan : Hubungi pelanggan dulu sebelum ke Lokasi terima kasih."/>
    <m/>
    <m/>
    <m/>
    <e v="#NUM!"/>
    <e v="#NUM!"/>
    <x v="0"/>
  </r>
  <r>
    <n v="338"/>
    <n v="1002576319"/>
    <n v="3"/>
    <x v="7"/>
    <n v="5"/>
    <s v="MATARAM"/>
    <s v="SUMBAWA"/>
    <s v="SBW"/>
    <s v="REG"/>
    <s v="AO"/>
    <x v="0"/>
    <m/>
    <s v="102 | FOLLOW UP COMPLETED"/>
    <s v="RBS-Regional 3"/>
    <d v="2026-09-08T09:42:33"/>
    <d v="2026-09-10T09:57:23"/>
    <n v="69385787"/>
    <m/>
    <n v="172606791770"/>
    <s v="TOKO ATJ SPORT"/>
    <s v="ODP-SBW-FCLD/07"/>
    <s v="WO063829424"/>
    <m/>
    <m/>
    <m/>
    <n v="117.4250803"/>
    <n v="-8.5047493999999997"/>
    <s v="RBS|HSI|AO|ADE WIRASWATI|406290|85335148362|TOKO ATJ SPORT|HSI BASIC 50MBPS"/>
    <s v="Amex"/>
    <m/>
    <m/>
    <m/>
    <m/>
    <m/>
    <m/>
    <m/>
    <m/>
    <s v="Management Janji"/>
    <s v="2026-09-09 11:00:00|Nama PIC : ibu yeni No HP : 085335148362 Alt :  M Janji : (RABU/9/SEPTEMBER/2026) jam Pasang : 09:00 Note : hubungi pelanggan jika ingin kelokasi|40961371|MYDITA"/>
    <s v="FCC"/>
    <d v="2026-08-09T09:54:55"/>
    <d v="2026-09-09T11:00:00"/>
    <m/>
    <s v="REVOKE"/>
    <s v="X"/>
    <s v="NO ADDON"/>
    <m/>
    <s v="Follow Up Revoke Completed, New Order ID : SC100258008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9T11:00:00"/>
    <s v="2026-09-09 11:00:00|Nama PIC : ibu yeni No HP : 085335148362 Alt :  M Janji : (RABU/9/SEPTEMBER/2026) jam Pasang : 09:00 Note : hubungi pelanggan jika ingin kelokasi|40961371|MYDITA"/>
    <m/>
    <m/>
    <m/>
    <e v="#NUM!"/>
    <e v="#NUM!"/>
    <x v="0"/>
  </r>
  <r>
    <n v="339"/>
    <n v="1002576179"/>
    <n v="3"/>
    <x v="6"/>
    <n v="5"/>
    <s v="MADURA"/>
    <s v="BANGKALAN"/>
    <s v="OMB"/>
    <s v="REG"/>
    <s v="AO"/>
    <x v="0"/>
    <s v="1P INET"/>
    <s v="102 | FOLLOW UP COMPLETED"/>
    <s v="RBS-Regional 3"/>
    <d v="2026-09-08T08:59:58"/>
    <d v="2026-09-09T12:09:05"/>
    <n v="69385720"/>
    <m/>
    <n v="152438209044"/>
    <s v="Toko Faisol"/>
    <s v="ODP-OMB-FJ/01 FJ/D01/01.01"/>
    <s v="WO063809146"/>
    <m/>
    <m/>
    <m/>
    <n v="113.31640508025799"/>
    <n v="-6.97481905887072"/>
    <s v="MD|MYDB-20260908268252|DN00001/MN00572|Toko Faisol|082220302919"/>
    <s v="MYDIGIBIZPARTNER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m/>
    <s v="REVOKE"/>
    <s v="X"/>
    <s v="NETMONK"/>
    <m/>
    <s v="Follow Up Revoke Completed, New Order ID : SC1002578595"/>
    <s v="HSI Bisnis Bundling Netmonk PSB 70% Promo - 10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</r>
  <r>
    <n v="340"/>
    <n v="1002576243"/>
    <n v="3"/>
    <x v="7"/>
    <n v="5"/>
    <s v="MATARAM"/>
    <s v="LOMBOK TIMUR UTARA"/>
    <s v="SEL"/>
    <s v="REG"/>
    <s v="AO"/>
    <x v="0"/>
    <s v="1P INET"/>
    <s v="102 | FOLLOW UP COMPLETED"/>
    <s v="RBS-Regional 3"/>
    <d v="2026-09-08T09:17:57"/>
    <d v="2026-09-10T10:36:10"/>
    <n v="69385772"/>
    <m/>
    <n v="172619203442"/>
    <s v="PT Asiana Indo Makmur"/>
    <s v="ODP-SEL-FAF/103 FAF/D11/103.01"/>
    <s v="WO063810692"/>
    <m/>
    <m/>
    <m/>
    <n v="116.519963287248"/>
    <n v="-8.64593930365392"/>
    <s v="|MC40078|MYIA-038122998279/POI/Russell Suwandi /08116338918/accdid@fipperslipper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25:20"/>
    <d v="2026-09-09T08:00:00"/>
    <m/>
    <s v="REVOKE"/>
    <s v="LOMBOK TIMUR"/>
    <s v="NO ADDON"/>
    <m/>
    <s v="Follow Up Revoke Completed, New Order ID : SC1002580228"/>
    <s v="HSI Bisnis Basic Promo HUT RI PSB 70% - 150 Mbps"/>
    <s v="INDIBIZ"/>
    <m/>
    <m/>
    <d v="2026-09-09T08:00:00"/>
    <s v="2026-09-09 08:00:00 | Tanggal pemasangan: 09/09/2026 Jam pemasangan : pagi / siang Info Tambahan : Hubungi pelanggan dulu sebelum ke lokasi terima kasih."/>
    <m/>
    <m/>
    <m/>
    <e v="#NUM!"/>
    <e v="#NUM!"/>
    <x v="0"/>
  </r>
  <r>
    <n v="341"/>
    <n v="1002576194"/>
    <n v="3"/>
    <x v="3"/>
    <n v="4"/>
    <s v="PURWOKERTO"/>
    <s v="PURBALINGGA"/>
    <s v="PBG"/>
    <s v="REG"/>
    <s v="AO"/>
    <x v="0"/>
    <s v="1P INET"/>
    <s v="102 | FOLLOW UP COMPLETED"/>
    <s v="RBS-Regional 3"/>
    <d v="2026-09-08T09:02:58"/>
    <d v="2026-09-09T11:49:56"/>
    <n v="69385723"/>
    <m/>
    <n v="143363111234"/>
    <s v="TOKO FAJAR JAYA 2"/>
    <s v="ODP-PBG-FAH/024 FAH/D02/024.01"/>
    <s v="WO063809536"/>
    <m/>
    <m/>
    <m/>
    <n v="109.330151"/>
    <n v="-7.473122"/>
    <s v="|MC00213|MYIA-011613509388/POI/FITRIA KHUSNUR HASANAH/082154221885/khusnurfitria@gmail.com"/>
    <s v="MYIB_ASSISTANT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s v="Kendala Teknik"/>
    <s v="REVOKE"/>
    <s v="X"/>
    <s v="NO ADDON"/>
    <m/>
    <s v="Follow Up Revoke Completed, New Order ID : SC1002578554"/>
    <s v="HSI Bisnis Promo HUT RI PSB 70% - 5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</r>
  <r>
    <n v="342"/>
    <n v="1002577291"/>
    <n v="3"/>
    <x v="6"/>
    <n v="5"/>
    <s v="SBY UTARA"/>
    <s v="TANDES"/>
    <s v="BBE"/>
    <s v="REG"/>
    <s v="AO"/>
    <x v="0"/>
    <s v="1P INET"/>
    <s v="102 | FOLLOW UP COMPLETED"/>
    <s v="RBS-Regional 3"/>
    <d v="2026-09-08T14:59:56"/>
    <d v="2026-09-09T13:30:21"/>
    <n v="69386235"/>
    <m/>
    <n v="152417234216"/>
    <s v="PT. PUTERA BUANA FOODS"/>
    <s v="ODP-BBE-FFA/06"/>
    <s v="WO063846855"/>
    <m/>
    <m/>
    <m/>
    <n v="112.6380449"/>
    <n v="-7.3624158"/>
    <s v="|MN02280|MYIA-051202891330/POI/IMAM SANTOSO/085117319344/ptputerabuanafoodsbambe@gmail.com"/>
    <s v="MYIB_ASSISTANT"/>
    <m/>
    <m/>
    <m/>
    <m/>
    <m/>
    <m/>
    <m/>
    <m/>
    <s v="Management Janji"/>
    <s v="2026-09-09 11:00:00 | Tanggal : 9 September 2026 Jam : pagi siang Hubungi pelanggan sebelum ke lokasi  "/>
    <s v="FCC"/>
    <d v="2026-08-09T15:10:24"/>
    <d v="2026-09-09T11:00:00"/>
    <m/>
    <s v="REVOKE"/>
    <s v="BAMBE"/>
    <s v="NO ADDON"/>
    <m/>
    <s v="Follow Up Revoke Completed, New Order ID : SC1002578759"/>
    <s v="HSI Bisnis Promo HUT RI PSB 70% - 100 Mbps"/>
    <s v="INDIBIZ"/>
    <m/>
    <m/>
    <d v="2026-09-09T11:00:00"/>
    <s v="2026-09-09 11:00:00 | Tanggal : 9 September 2026 Jam : pagi siang Hubungi pelanggan sebelum ke lokasi  "/>
    <m/>
    <m/>
    <m/>
    <e v="#NUM!"/>
    <e v="#NUM!"/>
    <x v="0"/>
  </r>
  <r>
    <n v="343"/>
    <n v="1002577290"/>
    <n v="3"/>
    <x v="6"/>
    <n v="5"/>
    <s v="SBY UTARA"/>
    <s v="TANDES"/>
    <s v="BBE"/>
    <s v="REG"/>
    <s v="AO"/>
    <x v="0"/>
    <s v="1P INET"/>
    <s v="102 | FOLLOW UP COMPLETED"/>
    <s v="RBS-Regional 3"/>
    <d v="2026-09-08T14:59:56"/>
    <d v="2026-09-09T14:49:41"/>
    <n v="69386254"/>
    <m/>
    <n v="152417234217"/>
    <s v="PT. PUTERA BUANA FOODS"/>
    <s v="ODP-BBE-FFA/07 FFA/D01/07.01"/>
    <s v="WO063846978"/>
    <m/>
    <m/>
    <m/>
    <n v="112.6380449"/>
    <n v="-7.3624158"/>
    <s v="|MN02280|MYIA-057548943495/POI/IMAM SANTOSO/085117319344/ptputerabuanafoodsbambe@gmail.com"/>
    <s v="MYIB_ASSISTANT"/>
    <m/>
    <m/>
    <m/>
    <m/>
    <m/>
    <m/>
    <m/>
    <m/>
    <s v="Management Janji"/>
    <s v="2026-09-09 11:00:00 | Tanggal : 9 September 2026 Jam : siang Hubungi pelanggan sebelum ke lokasi  "/>
    <s v="FCC"/>
    <d v="2026-08-09T15:10:24"/>
    <d v="2026-09-09T11:00:00"/>
    <s v="Kendala Pelanggan"/>
    <s v="REVOKE"/>
    <s v="BAMBE"/>
    <s v="NO ADDON"/>
    <m/>
    <s v="Follow Up Revoke Completed, New Order ID : SC1002579068"/>
    <s v="HSI Bisnis Promo HUT RI PSB 70% - 100 Mbps"/>
    <s v="INDIBIZ"/>
    <m/>
    <m/>
    <d v="2026-09-09T11:00:00"/>
    <s v="2026-09-09 11:00:00 | Tanggal : 9 September 2026 Jam : siang Hubungi pelanggan sebelum ke lokasi  "/>
    <m/>
    <m/>
    <m/>
    <e v="#NUM!"/>
    <e v="#NUM!"/>
    <x v="0"/>
  </r>
  <r>
    <n v="344"/>
    <n v="1002576772"/>
    <n v="3"/>
    <x v="0"/>
    <n v="4"/>
    <s v="KUDUS"/>
    <s v="JEPARA"/>
    <s v="PEC"/>
    <s v="REG"/>
    <s v="AO"/>
    <x v="0"/>
    <s v="1P INET"/>
    <s v="102 | FOLLOW UP COMPLETED"/>
    <s v="RBS-Regional 3"/>
    <d v="2026-09-08T11:50:57"/>
    <d v="2026-09-10T10:22:50"/>
    <n v="69385998"/>
    <m/>
    <n v="146593115620"/>
    <s v="SMA Negeri 1 Welahan"/>
    <s v="ODP-PEC-FG/025 FG/D03/025.01"/>
    <s v="WO063826209"/>
    <m/>
    <m/>
    <m/>
    <n v="110.724598"/>
    <n v="-6.7567329999999997"/>
    <s v="|MC60025|MYIA-072950007014/POI/Mustaqim/085327661875/mastaqim@gmail.com"/>
    <s v="MYIB_ASSISTANT"/>
    <m/>
    <m/>
    <m/>
    <m/>
    <m/>
    <m/>
    <m/>
    <m/>
    <s v="Management Janji"/>
    <s v="2026-09-09 08:00:00 | telp :085327661875 Waktu pemasangan : 9 September 2026 Info Tabaha : Hubungi pelanggan dulu sebelum ke lokasi terimakasih  "/>
    <s v="FCC"/>
    <d v="2026-08-09T11:55:11"/>
    <d v="2026-09-09T08:00:00"/>
    <s v="Kendala Pelanggan"/>
    <s v="REVOKE"/>
    <s v="PECANGAAN"/>
    <s v="NO ADDON"/>
    <m/>
    <s v="Follow Up Revoke Completed, New Order ID : SC1002580173"/>
    <s v="HSI Bisnis Basic Promo HUT RI PSB 70% - 75 Mbps"/>
    <s v="INDIBIZ"/>
    <m/>
    <m/>
    <d v="2026-09-09T08:00:00"/>
    <s v="2026-09-09 08:00:00 | telp :085327661875 Waktu pemasangan : 9 September 2026 Info Tabaha : Hubungi pelanggan dulu sebelum ke lokasi terimakasih  "/>
    <m/>
    <m/>
    <m/>
    <e v="#NUM!"/>
    <e v="#NUM!"/>
    <x v="0"/>
  </r>
  <r>
    <n v="345"/>
    <n v="1002576605"/>
    <n v="3"/>
    <x v="6"/>
    <n v="5"/>
    <s v="SBY UTARA"/>
    <s v="MANYAR"/>
    <s v="MGO"/>
    <s v="REG"/>
    <s v="AO"/>
    <x v="0"/>
    <s v="1P INET"/>
    <s v="102 | FOLLOW UP COMPLETED"/>
    <s v="RBS-Regional 3"/>
    <d v="2026-09-08T11:02:56"/>
    <d v="2026-09-09T08:49:52"/>
    <n v="69385915"/>
    <m/>
    <n v="152413168019"/>
    <s v="SDN Sawahan IV/343"/>
    <s v="ODP-DMO-FQN/24 FQN/D02/24.01"/>
    <s v="WO063821042"/>
    <m/>
    <m/>
    <m/>
    <n v="112.724475"/>
    <n v="-7.2649889999999999"/>
    <s v="|MC80156|MYIA-025316928148/POI/Mudjiati/081216537240/mudjiati1968@gmail.com"/>
    <s v="MYIB_ASSISTANT"/>
    <m/>
    <m/>
    <m/>
    <m/>
    <m/>
    <m/>
    <m/>
    <m/>
    <s v="Management Janji"/>
    <s v="2026-09-13 08:00:00 | Tanggal pemasangan : 09/09/2026 Jam pemasangan : 08.00 - 12.00 Info Tambahan : Hubungi pelanggan dulu sebelum ke lokasi terima kasih."/>
    <s v="FCC"/>
    <d v="2026-08-09T11:10:23"/>
    <d v="2026-09-13T08:00:00"/>
    <m/>
    <s v="REVOKE"/>
    <s v="MERGOYOSO"/>
    <s v="NO ADDON"/>
    <m/>
    <s v="Follow Up Revoke Completed, New Order ID : SC1002577966"/>
    <s v="HSI Bisnis PSB 70% Dual Band - 100 Mbps"/>
    <s v="INDIBIZ"/>
    <m/>
    <m/>
    <d v="2026-09-13T08:00:00"/>
    <s v="2026-09-13 08:00:00 | Tanggal pemasangan : 09/09/2026 Jam pemasangan : 08.00 - 12.00 Info Tambahan : Hubungi pelanggan dulu sebelum ke lokasi terima kasih."/>
    <m/>
    <m/>
    <m/>
    <e v="#NUM!"/>
    <e v="#NUM!"/>
    <x v="0"/>
  </r>
  <r>
    <n v="346"/>
    <n v="1002575649"/>
    <n v="3"/>
    <x v="6"/>
    <n v="5"/>
    <s v="MADURA"/>
    <s v="BANGKALAN"/>
    <s v="TBU"/>
    <s v="REG"/>
    <s v="AO"/>
    <x v="0"/>
    <s v="1P INET"/>
    <s v="102 | FOLLOW UP COMPLETED"/>
    <s v="RBS-Regional 3"/>
    <d v="2026-09-07T16:05:57"/>
    <d v="2026-09-10T09:40:13"/>
    <n v="69385516"/>
    <m/>
    <n v="152458900509"/>
    <s v="TOKO RIA MESRA"/>
    <s v="ODP-TBU-FAB/15 FAB/D03/15.01"/>
    <s v="WO063775176"/>
    <m/>
    <m/>
    <m/>
    <n v="113.0272607"/>
    <n v="-6.8843991999999998"/>
    <s v="|MN02295|MYIA-006195391685/POI/Pak Irfan /081333044613/elfrendi7@gmail.com"/>
    <s v="MYIB_ASSISTANT"/>
    <m/>
    <m/>
    <m/>
    <m/>
    <m/>
    <m/>
    <m/>
    <m/>
    <s v="Management Janji"/>
    <s v="2026-09-08 15:00:00 | Tanggal Pemasangan : 08 September 2026 Jam Pemasangan : 08:00 15:00 Info Tambahan : Hubungi pelanggan dulu sebelum ke lokasi terimakasih"/>
    <s v="FCC"/>
    <d v="2026-07-09T16:10:51"/>
    <d v="2026-09-08T15:00:00"/>
    <s v="Kendala Pelanggan"/>
    <s v="REVOKE"/>
    <s v="X"/>
    <s v="NO ADDON"/>
    <m/>
    <s v="Follow Up Revoke Completed, New Order ID : SC1002580015"/>
    <s v="HSI Bisnis Promo HUT RI PSB 70% - 100 Mbps"/>
    <s v="INDIBIZ"/>
    <m/>
    <m/>
    <d v="2026-09-08T15:00:00"/>
    <s v="2026-09-08 15:00:00 | Tanggal Pemasangan : 08 September 2026 Jam Pemasangan : 08:00 15:00 Info Tambahan : Hubungi pelanggan dulu sebelum ke lokasi terimakasih"/>
    <m/>
    <m/>
    <m/>
    <e v="#NUM!"/>
    <e v="#NUM!"/>
    <x v="0"/>
  </r>
  <r>
    <n v="347"/>
    <n v="1002573916"/>
    <n v="3"/>
    <x v="6"/>
    <n v="5"/>
    <s v="MADURA"/>
    <s v="PAMEKASAN"/>
    <s v="PME"/>
    <s v="REG"/>
    <s v="AO"/>
    <x v="0"/>
    <s v="1P INET"/>
    <s v="102 | FOLLOW UP COMPLETED"/>
    <s v="RBS-Regional 3"/>
    <d v="2026-09-07T08:50:57"/>
    <d v="2026-09-07T14:56:24"/>
    <n v="69384972"/>
    <m/>
    <n v="152426928670"/>
    <s v="Toko Barokah Silvana"/>
    <s v="ODP-PME-FBV/06 FBV/D01/06.01"/>
    <s v="WO063716822"/>
    <m/>
    <m/>
    <m/>
    <n v="113.42780593782599"/>
    <n v="-7.1338941119151302"/>
    <s v="MD|MYDB-20260907268153|DN00001/MN00572|Toko Barokah Silvana|082231362737"/>
    <s v="MYDIGIBIZPARTNER"/>
    <m/>
    <m/>
    <m/>
    <m/>
    <m/>
    <m/>
    <m/>
    <m/>
    <s v="Management Janji"/>
    <s v="2026-09-08 08:00:00 | Nama PIC : BAPAK SUPRI No HP : 082231362737 Alt :  M Janji : (SELASA/8/SEPTEMBER/2026) jam Pasang : 09:00 Note : hubungi pelanggan jika ingin kelokasi"/>
    <s v="FCC"/>
    <d v="2026-07-09T08:54:58"/>
    <d v="2026-09-08T08:00:00"/>
    <m/>
    <s v="REVOKE"/>
    <s v="PAMEKASAN"/>
    <s v="NETMONK"/>
    <m/>
    <s v="Follow Up Revoke Completed, New Order ID : SC1002575362"/>
    <s v="HSI Bisnis Bundling Netmonk Promo H2 2026 PSB 70% - 75 Mbps"/>
    <s v="INDIBIZ"/>
    <m/>
    <m/>
    <d v="2026-09-08T08:00:00"/>
    <s v="2026-09-08 08:00:00 | Nama PIC : BAPAK SUPRI No HP : 082231362737 Alt :  M Janji : (SELASA/8/SEPTEMBER/2026) jam Pasang : 09:00 Note : hubungi pelanggan jika ingin kelokasi"/>
    <m/>
    <m/>
    <m/>
    <e v="#NUM!"/>
    <e v="#NUM!"/>
    <x v="0"/>
  </r>
  <r>
    <n v="348"/>
    <n v="1002575608"/>
    <n v="3"/>
    <x v="3"/>
    <n v="4"/>
    <s v="PURWOKERTO"/>
    <s v="PURWOKERTO"/>
    <s v="AJB"/>
    <s v="REG"/>
    <s v="AO"/>
    <x v="0"/>
    <s v="1P INET"/>
    <s v="102 | FOLLOW UP COMPLETED"/>
    <s v="RBS-Regional 3"/>
    <d v="2026-09-07T15:56:56"/>
    <d v="2026-09-09T12:24:14"/>
    <n v="69385510"/>
    <m/>
    <n v="143387117069"/>
    <s v="SAHABAT DIGITAL"/>
    <s v="ODP-AJB-FX/001 FX/D01/001.01"/>
    <s v="WO063774154"/>
    <m/>
    <m/>
    <m/>
    <n v="109.049243"/>
    <n v="-7.535183"/>
    <s v="|MC80042|MYIA-009661884317/POI/Ginanjar Nur I/08121846239/sahabatdigitalservice@gmail.com"/>
    <s v="MYIB_ASSISTANT"/>
    <m/>
    <m/>
    <m/>
    <m/>
    <m/>
    <m/>
    <m/>
    <m/>
    <s v="Management Janji"/>
    <s v="2026-09-08 13:00:00 | Nama PIC : bapak ginanjar No HP : 08121846239 Alt :  M Janji : (SELASA/8/SEPTEMBER/2026) jam Pasang : 09:00 Note : hubungi pelanggan jika ingin kelokasi"/>
    <s v="FCC"/>
    <d v="2026-07-09T16:10:51"/>
    <d v="2026-09-08T13:00:00"/>
    <s v="Kendala Lainnya"/>
    <s v="REVOKE"/>
    <s v="AJIBARANG"/>
    <s v="NO ADDON"/>
    <m/>
    <s v="Follow Up Revoke Completed, New Order ID : SC1002578623"/>
    <s v="HSI Bisnis Basic Promo HUT RI PSB 70% - 200 Mbps"/>
    <s v="INDIBIZ"/>
    <m/>
    <m/>
    <d v="2026-09-08T13:00:00"/>
    <s v="2026-09-08 13:00:00 | Nama PIC : bapak ginanjar No HP : 08121846239 Alt :  M Janji : (SELASA/8/SEPTEMBER/2026) jam Pasang : 09:00 Note : hubungi pelanggan jika ingin kelokasi"/>
    <m/>
    <m/>
    <m/>
    <e v="#NUM!"/>
    <e v="#NUM!"/>
    <x v="0"/>
  </r>
  <r>
    <n v="349"/>
    <n v="1002575314"/>
    <n v="3"/>
    <x v="6"/>
    <n v="5"/>
    <s v="SBY UTARA"/>
    <s v="GRESIK"/>
    <s v="GSK"/>
    <s v="REG"/>
    <s v="AO"/>
    <x v="0"/>
    <s v="1P INET"/>
    <s v="102 | FOLLOW UP COMPLETED"/>
    <s v="RBS-Regional 3"/>
    <d v="2026-09-07T14:47:57"/>
    <d v="2026-09-08T15:17:18"/>
    <n v="69385407"/>
    <m/>
    <n v="152421262639"/>
    <s v="PT. NUSA PRIMA MOTOR"/>
    <s v="ODP-GSK-FBV/16 FBV/D02/16.02"/>
    <s v="WO063762712"/>
    <m/>
    <m/>
    <m/>
    <n v="112.61708881705999"/>
    <n v="-7.1480175176133098"/>
    <s v="MD|MYDB-20260906268122|DN00001/MN00018|PT. NUSA PRIMA MOTOR|085608762845"/>
    <s v="MYDIGIBIZPARTNER"/>
    <m/>
    <m/>
    <m/>
    <m/>
    <m/>
    <m/>
    <m/>
    <m/>
    <s v="Management Janji"/>
    <s v="2026-09-12 11:00:00 | Jam pemasangan : 08.00 - 12.00 Waktu pemasangan : 8 September 2026 Info Tabaha : Hubungi pelanggan dulu sebelum ke lokasi terimakasih    "/>
    <s v="FCC"/>
    <d v="2026-07-09T14:55:14"/>
    <d v="2026-09-12T11:00:00"/>
    <m/>
    <s v="REVOKE"/>
    <s v="GRESIK"/>
    <s v="NO ADDON"/>
    <m/>
    <s v="Follow Up Revoke Completed, New Order ID : SC1002577347"/>
    <s v="HSI Bisnis Promo HUT RI PSB 70% - 50 Mbps"/>
    <s v="INDIBIZ"/>
    <m/>
    <m/>
    <d v="2026-09-12T11:00:00"/>
    <s v="2026-09-12 11:00:00 | Jam pemasangan : 08.00 - 12.00 Waktu pemasangan : 8 September 2026 Info Tabaha : Hubungi pelanggan dulu sebelum ke lokasi terimakasih    "/>
    <m/>
    <m/>
    <m/>
    <e v="#NUM!"/>
    <e v="#NUM!"/>
    <x v="0"/>
  </r>
  <r>
    <n v="350"/>
    <n v="1002573982"/>
    <n v="3"/>
    <x v="5"/>
    <n v="4"/>
    <s v="PEKALONGAN"/>
    <s v="TEGAL"/>
    <s v="TEG"/>
    <s v="REG"/>
    <s v="AO"/>
    <x v="0"/>
    <s v="1P INET"/>
    <s v="102 | FOLLOW UP COMPLETED"/>
    <s v="RBS-Regional 3"/>
    <d v="2026-09-07T09:11:56"/>
    <d v="2026-09-08T15:27:49"/>
    <n v="69384980"/>
    <m/>
    <n v="142212119331"/>
    <s v="PUSKESMAS SURADADI"/>
    <s v="ODP-TEG-FBJ/011 FBJ/D02/011.01"/>
    <s v="WO063718382"/>
    <m/>
    <m/>
    <m/>
    <n v="109.278109"/>
    <n v="-6.8786239999999896"/>
    <s v="MD|MYDB-20260905268095|DN00001/MN00347|PUSKESMAS SURADADI|085735916019"/>
    <s v="MYDIGIBIZPARTNER"/>
    <m/>
    <m/>
    <m/>
    <m/>
    <m/>
    <m/>
    <m/>
    <m/>
    <s v="Management Janji"/>
    <s v="2026-09-08 08:00:00 | Nama Pic : bp hasbi  No Hp Pic : 085735916019 No alt : - Jam Pemasangan : pagi  Tanggal Pemasangan : 8 September 2026"/>
    <s v="FCC"/>
    <d v="2026-07-09T09:25:03"/>
    <d v="2026-09-08T08:00:00"/>
    <m/>
    <s v="REVOKE"/>
    <s v="X"/>
    <s v="NO ADDON"/>
    <m/>
    <s v="Follow Up Revoke Completed, New Order ID : SC1002577378"/>
    <s v="HSI Bisnis Promo HUT RI PSB 70% - 100 Mbps"/>
    <s v="INDIBIZ"/>
    <m/>
    <m/>
    <d v="2026-09-08T08:00:00"/>
    <s v="2026-09-08 08:00:00 | Nama Pic : bp hasbi  No Hp Pic : 085735916019 No alt : - Jam Pemasangan : pagi  Tanggal Pemasangan : 8 September 2026"/>
    <m/>
    <m/>
    <m/>
    <e v="#NUM!"/>
    <e v="#NUM!"/>
    <x v="0"/>
  </r>
  <r>
    <n v="351"/>
    <n v="1002575409"/>
    <n v="3"/>
    <x v="3"/>
    <n v="4"/>
    <s v="MAGELANG"/>
    <s v="TEMANGGUNG"/>
    <s v="TEM"/>
    <s v="REG"/>
    <s v="AO"/>
    <x v="0"/>
    <s v="1P INET"/>
    <s v="102 | FOLLOW UP COMPLETED"/>
    <s v="RBS-Regional 3"/>
    <d v="2026-09-07T15:08:56"/>
    <d v="2026-09-10T09:17:27"/>
    <n v="69385429"/>
    <m/>
    <n v="146149124489"/>
    <s v="JOGLO AGENG"/>
    <s v="ODP-TMG-FAK/020 FAK/D03/020.01"/>
    <s v="WO063765501"/>
    <m/>
    <m/>
    <m/>
    <n v="110.18906250000001"/>
    <n v="-7.3279375"/>
    <s v="|MC80087|MYIA-062068441559/POI/NANTO FERRYANTO/089664158939/nantoonline2020@gmail.com"/>
    <s v="MYIB_ASSISTANT"/>
    <m/>
    <m/>
    <m/>
    <m/>
    <m/>
    <m/>
    <m/>
    <m/>
    <s v="Management Janji"/>
    <s v="2026-09-08 13:00:00 | Nama Pic : bp NANTO FERRYANTO No Hp Pic : 089664158939 No alt : - Jam Pemasangan : pagi  Tanggal Pemasangan : 8 September 2026"/>
    <s v="FCC"/>
    <d v="2026-07-09T15:10:06"/>
    <d v="2026-09-08T13:00:00"/>
    <m/>
    <s v="REVOKE"/>
    <s v="X"/>
    <s v="NO ADDON"/>
    <m/>
    <s v="Follow Up Revoke Completed, New Order ID : SC1002579913"/>
    <s v="HSI Bisnis Basic Promo HUT RI PSB 70% - 50 Mbps"/>
    <s v="INDIBIZ"/>
    <m/>
    <m/>
    <d v="2026-09-08T13:00:00"/>
    <s v="2026-09-08 13:00:00 | Nama Pic : bp NANTO FERRYANTO No Hp Pic : 089664158939 No alt : - Jam Pemasangan : pagi  Tanggal Pemasangan : 8 September 2026"/>
    <m/>
    <m/>
    <m/>
    <e v="#NUM!"/>
    <e v="#NUM!"/>
    <x v="0"/>
  </r>
  <r>
    <n v="352"/>
    <n v="1002573797"/>
    <n v="3"/>
    <x v="6"/>
    <n v="5"/>
    <s v="SBY UTARA"/>
    <s v="LAMONGAN"/>
    <s v="BDG"/>
    <s v="REG"/>
    <s v="AO"/>
    <x v="0"/>
    <s v="1P INET"/>
    <s v="102 | FOLLOW UP COMPLETED"/>
    <s v="RBS-Regional 3"/>
    <d v="2026-09-07T07:38:56"/>
    <d v="2026-09-10T11:04:17"/>
    <n v="69384928"/>
    <m/>
    <n v="152448205340"/>
    <s v="MA Muhammadiyah 02 Pondok Modern Paciran"/>
    <s v="ODP-BDG-FG/12 FG/D02/12.01"/>
    <s v="WO063710272"/>
    <m/>
    <m/>
    <m/>
    <n v="112.34123904258"/>
    <n v="-6.87270915343358"/>
    <s v="MD|MYDB-20260906268140|DN00001/MN00216|MA Muhammadiyah 02 Pondok Modern Paciran|6281325261977"/>
    <s v="MYDIGIBIZPARTNER"/>
    <m/>
    <m/>
    <m/>
    <m/>
    <m/>
    <m/>
    <m/>
    <m/>
    <s v="Management Janji"/>
    <s v="2026-09-08 10:00:00 | Nama PIC:  bp wasli  No HP: 081325261977 Alt: Tanggal: 8/9/2026 Jam Pasang:  Note: Hubungi sebelum ke lokasi, terimakasih."/>
    <s v="FCC"/>
    <d v="2026-07-09T07:39:54"/>
    <d v="2026-09-08T10:00:00"/>
    <s v="Kendala Teknik"/>
    <s v="REVOKE"/>
    <s v="X"/>
    <s v="NO ADDON"/>
    <m/>
    <s v="Follow Up Revoke Completed, New Order ID : SC1002580341"/>
    <s v="HSI Bisnis Promo HUT RI PSB 70% - 75 Mbps"/>
    <s v="INDIBIZ"/>
    <m/>
    <m/>
    <d v="2026-09-08T10:00:00"/>
    <s v="2026-09-08 10:00:00 | Nama PIC:  bp wasli  No HP: 081325261977 Alt: Tanggal: 8/9/2026 Jam Pasang:  Note: Hubungi sebelum ke lokasi, terimakasih."/>
    <m/>
    <m/>
    <m/>
    <e v="#NUM!"/>
    <e v="#NUM!"/>
    <x v="0"/>
  </r>
  <r>
    <n v="353"/>
    <n v="1002574318"/>
    <n v="3"/>
    <x v="3"/>
    <n v="4"/>
    <s v="YOGYAKARTA"/>
    <s v="SLEMAN"/>
    <s v="KLS"/>
    <s v="REG"/>
    <s v="AO"/>
    <x v="0"/>
    <s v="1P INET"/>
    <s v="102 | FOLLOW UP COMPLETED"/>
    <s v="RBS-Regional 3"/>
    <d v="2026-09-07T10:32:56"/>
    <d v="2026-09-08T15:29:08"/>
    <n v="69385088"/>
    <m/>
    <n v="146145133014"/>
    <s v="LB MANIS RENGGO KLATEN"/>
    <s v="ODP-KLS-FDF/008 FDF/D01/008.01"/>
    <s v="WO063726477"/>
    <m/>
    <m/>
    <m/>
    <n v="110.49079500000001"/>
    <n v="-7.6949050000000003"/>
    <s v="|MN00799|MYIA-076211388024/POI/LAELATUL AFIATUN NISAK/085733668576/kantorhrdlaskarbuah@gmail.com"/>
    <s v="MYIB_ASSISTANT"/>
    <m/>
    <m/>
    <m/>
    <m/>
    <m/>
    <m/>
    <m/>
    <m/>
    <s v="Management Janji"/>
    <s v="2026-09-08 08:00:00 | Nama : ibu layla No HP : 085733668576 No Alternatif : M Janji : 08/09/2026 Jam Pasang : Pagi NoteÃ‚Â :  Hubungi terlebih dahulu sebelum ke lokasi"/>
    <s v="FCC"/>
    <d v="2026-07-09T10:39:58"/>
    <d v="2026-09-08T08:00:00"/>
    <m/>
    <s v="REVOKE"/>
    <s v="KALASAN"/>
    <s v="NO ADDON"/>
    <m/>
    <s v="Follow Up Revoke Completed, New Order ID : SC1002577385"/>
    <s v="HSI Bisnis Basic Promo HUT RI PSB 70% - 50 Mbps"/>
    <s v="INDIBIZ"/>
    <m/>
    <m/>
    <d v="2026-09-08T08:00:00"/>
    <s v="2026-09-08 08:00:00 | Nama : ibu layla No HP : 085733668576 No Alternatif : M Janji : 08/09/2026 Jam Pasang : Pagi NoteÃ‚Â :  Hubungi terlebih dahulu sebelum ke lokasi"/>
    <m/>
    <m/>
    <m/>
    <e v="#NUM!"/>
    <e v="#NUM!"/>
    <x v="0"/>
  </r>
  <r>
    <n v="354"/>
    <n v="1002575425"/>
    <n v="3"/>
    <x v="7"/>
    <n v="5"/>
    <s v="MATARAM"/>
    <s v="LOMBOK BARAT TENGAH"/>
    <s v="PRY"/>
    <s v="REG"/>
    <s v="AO"/>
    <x v="0"/>
    <s v="1P INET"/>
    <s v="102 | FOLLOW UP COMPLETED"/>
    <s v="RBS-Regional 3"/>
    <d v="2026-09-07T15:11:57"/>
    <d v="2026-09-08T16:25:37"/>
    <n v="69385447"/>
    <m/>
    <n v="172603791863"/>
    <s v="UD HOEDHA COMPUTER"/>
    <s v="ODP-PYA-FBM/18 FBM/D01/18.01"/>
    <s v="WO063765779"/>
    <m/>
    <m/>
    <m/>
    <n v="116.320170052349"/>
    <n v="-8.5863971545233397"/>
    <s v="MD|MYDB-20260907268187|SC00001/MC00046|UD HOEDHA COMPUTER|082341681244"/>
    <s v="MYDIGIBIZPARTNER"/>
    <m/>
    <m/>
    <m/>
    <m/>
    <m/>
    <m/>
    <m/>
    <m/>
    <s v="Management Janji"/>
    <s v="2026-09-08 15:00:00 | Nama : BAPA HUDA No HP : 082341681244 No Alternatif : 081803310007 M Janji : 08/09/2026 Jam Pasang : Pagi NoteÃ‚Â :  Hubungi terlebih dahulu sebelum ke lokasi"/>
    <s v="FCC"/>
    <d v="2026-07-09T15:25:34"/>
    <d v="2026-09-08T15:00:00"/>
    <m/>
    <s v="REVOKE"/>
    <s v="LOMBOK TENGAH"/>
    <s v="NO ADDON"/>
    <m/>
    <s v="Follow Up Revoke Completed, New Order ID : SC1002577558"/>
    <s v="HSI Bisnis PSB 70% - 150 Mbps"/>
    <s v="INDIBIZ"/>
    <m/>
    <m/>
    <d v="2026-09-08T15:00:00"/>
    <s v="2026-09-08 15:00:00 | Nama : BAPA HUDA No HP : 082341681244 No Alternatif : 081803310007 M Janji : 08/09/2026 Jam Pasang : Pagi NoteÃ‚Â :  Hubungi terlebih dahulu sebelum ke lokasi"/>
    <m/>
    <m/>
    <m/>
    <e v="#NUM!"/>
    <e v="#NUM!"/>
    <x v="0"/>
  </r>
  <r>
    <n v="355"/>
    <n v="1002574700"/>
    <n v="3"/>
    <x v="5"/>
    <n v="4"/>
    <s v="PEKALONGAN"/>
    <s v="BREBES"/>
    <s v="KTM"/>
    <s v="REG"/>
    <s v="AO"/>
    <x v="0"/>
    <s v="1P INET"/>
    <s v="102 | FOLLOW UP COMPLETED"/>
    <s v="RBS-Regional 3"/>
    <d v="2026-09-07T11:50:57"/>
    <d v="2026-09-09T12:17:30"/>
    <n v="69385195"/>
    <m/>
    <n v="142214106418"/>
    <s v="SPPG BREBES BULAKAMBA TEGALGLAGAH"/>
    <s v="ODP-KTM-FH/059 FH/D04/059.01"/>
    <s v="WO063737365"/>
    <m/>
    <m/>
    <m/>
    <n v="108.969709686934"/>
    <n v="-6.94009594503654"/>
    <s v="MD|MYDB-20260905268067|EC50002/MC50042|SPPG BREBES BULAKAMBA TEGALGLAGAH|082210135593"/>
    <s v="MYDIGIBIZPARTNER"/>
    <m/>
    <m/>
    <m/>
    <m/>
    <m/>
    <m/>
    <m/>
    <m/>
    <s v="Management Janji"/>
    <s v="2026-09-08 08:00:00 | Jam Pemasangan : 08:00 - 12.00 Tanggal Pemasangan : SELASA 08 SEPTEMBER 2026 Info Tambahan : Hubungi pelanggan sebelum datang ke lokasi"/>
    <s v="FCC"/>
    <d v="2026-07-09T11:54:56"/>
    <d v="2026-09-08T08:00:00"/>
    <s v="Kendala Teknik"/>
    <s v="REVOKE"/>
    <s v="KETANGGUNGAN"/>
    <s v="NO ADDON"/>
    <m/>
    <s v="Follow Up Revoke Completed, New Order ID : SC1002578607"/>
    <s v="HSI Bisnis Promo HUT RI PSB 70% - 150 Mbps"/>
    <s v="INDIBIZ"/>
    <m/>
    <m/>
    <d v="2026-09-08T08:00:00"/>
    <s v="2026-09-08 08:00:00 | Jam Pemasangan : 08:00 - 12.00 Tanggal Pemasangan : SELASA 08 SEPTEMBER 2026 Info Tambahan : Hubungi pelanggan sebelum datang ke lokasi"/>
    <m/>
    <m/>
    <m/>
    <e v="#NUM!"/>
    <e v="#NUM!"/>
    <x v="0"/>
  </r>
  <r>
    <n v="356"/>
    <n v="1002574667"/>
    <n v="3"/>
    <x v="5"/>
    <n v="4"/>
    <s v="PEKALONGAN"/>
    <s v="SLAWI"/>
    <s v="BLU"/>
    <s v="REG"/>
    <s v="AO"/>
    <x v="0"/>
    <s v="1P INET"/>
    <s v="102 | FOLLOW UP COMPLETED"/>
    <s v="RBS-Regional 3"/>
    <d v="2026-09-07T11:41:56"/>
    <d v="2026-09-08T15:08:51"/>
    <n v="69385185"/>
    <m/>
    <n v="142206131311"/>
    <s v="SMP Bhakti Praja Margasari"/>
    <s v="ODP-BLU-FA/145 FA/D09/145.01"/>
    <s v="WO063735802"/>
    <m/>
    <m/>
    <m/>
    <n v="109.023448"/>
    <n v="-7.0953869999999997"/>
    <s v="|MN01913|MYIA-070894877150/POI/ABDULAH/+6285325478818/spmbbpmargasari@gmail.com"/>
    <s v="MYIB_ASSISTANT"/>
    <m/>
    <m/>
    <m/>
    <m/>
    <m/>
    <m/>
    <m/>
    <m/>
    <s v="Management Janji"/>
    <s v="2026-09-08 08:00:00 | M Janji : (08/09/2026) jam Pasang : 09:00 Note : hubungi pelanggan jika ingin kelokasi"/>
    <s v="FCC"/>
    <d v="2026-07-09T11:54:56"/>
    <d v="2026-09-08T08:00:00"/>
    <m/>
    <s v="REVOKE"/>
    <s v="X"/>
    <s v="NO ADDON"/>
    <m/>
    <s v="Follow Up Revoke Completed, New Order ID : SC1002577318"/>
    <s v="HSI Bisnis Basic Promo HUT RI PSB 70% - 100 Mbps Dual Band"/>
    <s v="INDIBIZ"/>
    <m/>
    <m/>
    <d v="2026-09-08T08:00:00"/>
    <s v="2026-09-08 08:00:00 | M Janji : (08/09/2026) jam Pasang : 09:00 Note : hubungi pelanggan jika ingin kelokasi"/>
    <m/>
    <m/>
    <m/>
    <e v="#NUM!"/>
    <e v="#NUM!"/>
    <x v="0"/>
  </r>
  <r>
    <n v="357"/>
    <n v="1002573435"/>
    <n v="3"/>
    <x v="7"/>
    <n v="5"/>
    <s v="MATARAM"/>
    <s v="BIMA"/>
    <s v="KMP"/>
    <s v="REG"/>
    <s v="AO"/>
    <x v="0"/>
    <s v="1P INET"/>
    <s v="102 | FOLLOW UP COMPLETED"/>
    <s v="RBS-Regional 3"/>
    <d v="2026-09-06T07:44:56"/>
    <d v="2026-09-08T09:09:55"/>
    <n v="69384698"/>
    <m/>
    <n v="172611203048"/>
    <s v="toko gera fariski hariantomi"/>
    <s v="ODP-KMP-FAB/04 FAB/D01/04.01"/>
    <s v="WO063659199"/>
    <m/>
    <m/>
    <m/>
    <n v="117.751867"/>
    <n v="-8.1861560000000004"/>
    <s v="|MN02363|MYIA-073312710574/POI/gera fariski hariantomi/081917287727/gerafariski15@gmail.com"/>
    <s v="MYIB_ASSISTANT"/>
    <m/>
    <m/>
    <m/>
    <m/>
    <m/>
    <m/>
    <m/>
    <m/>
    <s v="Management Janji"/>
    <s v="2026-09-07 08:00:00 | telp :081917287727 Tanggal pemasangan : 07/09/2026 Jam pemasangan : pagi/siang Info Tambahan : Hubungi pelanggan dulu sebelum ke lokasi, terima kasih"/>
    <s v="FCC"/>
    <d v="2026-06-09T07:54:51"/>
    <d v="2026-09-07T08:00:00"/>
    <m/>
    <s v="REVOKE"/>
    <s v="DOMPU"/>
    <s v="NO ADDON"/>
    <m/>
    <s v="Follow Up Revoke Completed, New Order ID : SC1002576215"/>
    <s v="HSI Bisnis Promo HUT RI PSB 70% - 150 Mbps"/>
    <s v="INDIBIZ"/>
    <m/>
    <m/>
    <d v="2026-09-07T08:00:00"/>
    <s v="2026-09-07 08:00:00 | telp :081917287727 Tanggal pemasangan : 07/09/2026 Jam pemasangan : pagi/siang Info Tambahan : Hubungi pelanggan dulu sebelum ke lokasi, terima kasih"/>
    <m/>
    <m/>
    <m/>
    <e v="#NUM!"/>
    <e v="#NUM!"/>
    <x v="0"/>
  </r>
  <r>
    <n v="358"/>
    <n v="1002573351"/>
    <n v="3"/>
    <x v="0"/>
    <n v="4"/>
    <s v="KUDUS"/>
    <s v="JEPARA"/>
    <s v="KEL"/>
    <s v="REG"/>
    <s v="AO"/>
    <x v="0"/>
    <s v="1P INET"/>
    <s v="102 | FOLLOW UP COMPLETED"/>
    <s v="RBS-Regional 3"/>
    <d v="2026-09-05T16:53:57"/>
    <d v="2026-09-08T10:44:23"/>
    <n v="69384648"/>
    <m/>
    <n v="146508109162"/>
    <s v="SMA BOPKRI 2 Kelet"/>
    <s v="ODP-KEL-FA/003 FA/D01/01.03"/>
    <s v="WO063643387"/>
    <m/>
    <m/>
    <m/>
    <n v="110.9061037"/>
    <n v="-6.5016508999999996"/>
    <s v="|MC60028|MYIA-064471482888/POI/Edi Sukaryo/082341907274/smabopkrikelet@gmail.com"/>
    <s v="MYIB_ASSISTANT"/>
    <m/>
    <m/>
    <m/>
    <m/>
    <m/>
    <m/>
    <m/>
    <m/>
    <s v="Management Janji"/>
    <s v="2026-09-07 08:00:00 | Tanggal pemasangan : 07 SEPTEMBER JULI 2026 Jam pemasangan : pagi/siang Info Tambahan : Hubungi pelanggan dulu sebelum ke lokasi terima kasih"/>
    <s v="FCC"/>
    <d v="2026-05-09T16:55:02"/>
    <d v="2026-09-07T08:00:00"/>
    <m/>
    <s v="REVOKE"/>
    <s v="X"/>
    <s v="NO ADDON"/>
    <m/>
    <s v="Follow Up Revoke Completed, New Order ID : SC1002576535"/>
    <s v="HSI Bisnis Basic Promo HUT RI PSB 70% - 50 Mbps"/>
    <s v="INDIBIZ"/>
    <m/>
    <m/>
    <d v="2026-09-07T08:00:00"/>
    <s v="2026-09-07 08:00:00 | Tanggal pemasangan : 07 SEPTEMBER JULI 2026 Jam pemasangan : pagi/siang Info Tambahan : Hubungi pelanggan dulu sebelum ke lokasi terima kasih"/>
    <m/>
    <m/>
    <m/>
    <e v="#NUM!"/>
    <e v="#NUM!"/>
    <x v="0"/>
  </r>
  <r>
    <n v="359"/>
    <n v="1002573375"/>
    <n v="3"/>
    <x v="7"/>
    <n v="5"/>
    <s v="MATARAM"/>
    <s v="LOMBOK BARAT TENGAH"/>
    <s v="GER"/>
    <s v="REG"/>
    <s v="AO"/>
    <x v="0"/>
    <s v="1P INET"/>
    <s v="102 | FOLLOW UP COMPLETED"/>
    <s v="RBS-Regional 3"/>
    <d v="2026-09-05T17:38:56"/>
    <d v="2026-09-06T16:34:09"/>
    <n v="69384654"/>
    <m/>
    <n v="172602203037"/>
    <s v="TOKO MUS"/>
    <s v="ODP-GER-FAC/47"/>
    <s v="WO063646263"/>
    <m/>
    <m/>
    <m/>
    <n v="116.066101"/>
    <n v="-8.7191580000000002"/>
    <s v="|MC40234|MYIA-013848126759/POI/mustam/087890652394/ayyadiyadi88@gmail.com"/>
    <s v="MYIB_ASSISTANT"/>
    <m/>
    <m/>
    <m/>
    <m/>
    <m/>
    <m/>
    <m/>
    <m/>
    <s v="Management Janji"/>
    <s v="2026-09-08 08:00:00 | Nama PIC : Bp Mustam No HP : 087890652394 No Alt : - M Janji :  08 Sept  2026 Jam Pasang : Pagi / Siang Note : hubungi pelanggan jika ingin kelokasi"/>
    <s v="FCC"/>
    <d v="2026-05-09T17:39:58"/>
    <d v="2026-09-08T08:00:00"/>
    <m/>
    <s v="REVOKE"/>
    <s v="LOMBOK TENGAH"/>
    <s v="NO ADDON"/>
    <m/>
    <s v="Follow Up Revoke Completed, New Order ID : SC1002573697"/>
    <s v="HSI Bisnis Promo HUT RI PSB 70% - 100 Mbps"/>
    <s v="INDIBIZ"/>
    <m/>
    <m/>
    <d v="2026-09-08T08:00:00"/>
    <s v="2026-09-08 08:00:00 | Nama PIC : Bp Mustam No HP : 087890652394 No Alt : - M Janji :  08 Sept  2026 Jam Pasang : Pagi / Siang Note : hubungi pelanggan jika ingin kelokasi"/>
    <m/>
    <m/>
    <m/>
    <e v="#NUM!"/>
    <e v="#NUM!"/>
    <x v="0"/>
  </r>
  <r>
    <n v="360"/>
    <n v="1002572939"/>
    <n v="3"/>
    <x v="5"/>
    <n v="4"/>
    <s v="SEMARANG"/>
    <s v="INNER - SEMARANG JATENG UTARA"/>
    <s v="BMK"/>
    <s v="REG"/>
    <s v="AO"/>
    <x v="0"/>
    <s v="1P INET"/>
    <s v="102 | FOLLOW UP COMPLETED"/>
    <s v="RBS-Regional 3"/>
    <d v="2026-09-05T11:26:57"/>
    <d v="2026-09-07T14:48:38"/>
    <n v="69384409"/>
    <m/>
    <n v="141423136593"/>
    <s v="CV. SAVEERO KARYA (Setiabudi Semarang)"/>
    <s v="ODP-BMK-FAM/035 FAM/D04/035.01"/>
    <s v="WO063609582"/>
    <m/>
    <m/>
    <m/>
    <n v="110.42079200000001"/>
    <n v="-7.0474040000000002"/>
    <s v="|MN02760|MYIA-006599035291/POI/bagas/085178154884/cvsaveerokaryapusat@gmail.com"/>
    <s v="MYIB_ASSISTANT"/>
    <m/>
    <m/>
    <m/>
    <m/>
    <m/>
    <m/>
    <m/>
    <m/>
    <s v="Management Janji"/>
    <s v="2026-09-06 13:00:00 | Nama : BU RINA (ADMIN) No Hp : 085178154884 No Alt :  Tgl Pemasangan : 06 September 2026 Interval : SIANG Note : Hubungi pelanggan terlebih dahulu"/>
    <s v="FCC"/>
    <d v="2026-05-09T11:39:58"/>
    <d v="2026-09-06T13:00:00"/>
    <s v="Kendala Teknik"/>
    <s v="REVOKE"/>
    <s v="X"/>
    <s v="NO ADDON"/>
    <m/>
    <s v="Follow Up Revoke Completed, New Order ID : SC1002575284"/>
    <s v="HSI Bisnis Promo HUT RI PSB 70% - 150 Mbps"/>
    <s v="INDIBIZ"/>
    <m/>
    <m/>
    <d v="2026-09-06T13:00:00"/>
    <s v="2026-09-06 13:00:00 | Nama : BU RINA (ADMIN) No Hp : 085178154884 No Alt :  Tgl Pemasangan : 06 September 2026 Interval : SIANG Note : Hubungi pelanggan terlebih dahulu"/>
    <m/>
    <m/>
    <m/>
    <e v="#NUM!"/>
    <e v="#NUM!"/>
    <x v="0"/>
  </r>
  <r>
    <n v="361"/>
    <n v="1002572812"/>
    <n v="3"/>
    <x v="0"/>
    <n v="4"/>
    <s v="SOLO"/>
    <s v="SRAGEN"/>
    <s v="SRG"/>
    <s v="REG"/>
    <s v="AO"/>
    <x v="0"/>
    <s v="1P INET"/>
    <s v="102 | FOLLOW UP COMPLETED"/>
    <s v="RBS-Regional 3"/>
    <d v="2026-09-05T09:29:57"/>
    <d v="2026-09-07T14:10:17"/>
    <n v="69384324"/>
    <m/>
    <n v="146565009713"/>
    <s v="MTs Negeri 5 Sragen"/>
    <s v="ODP-SRG-FB/056 FB/D08/056.01"/>
    <s v="WO063598788"/>
    <m/>
    <m/>
    <m/>
    <n v="111.01636379999999"/>
    <n v="-7.4192019"/>
    <s v="|MN01811|MYIA-049008204926/POI/MUHSIN/085293217746/mtsnegerisragen_kabsragen@yahoo.com"/>
    <s v="MYIB_ASSISTANT"/>
    <m/>
    <m/>
    <m/>
    <m/>
    <m/>
    <m/>
    <m/>
    <m/>
    <s v="Management Janji"/>
    <s v="2026-09-06 08:00:00 | Nama PIC : Muhsin No HP : 085293217746 Alt :  M Janji : 06/08/2026 Jam Pasang : 08.00 - 13:00  NoteÃ‚Â :  hubungi terlebih dahulu sebelum kelokasi"/>
    <s v="FCC"/>
    <d v="2026-05-09T09:40:02"/>
    <d v="2026-09-06T08:00:00"/>
    <m/>
    <s v="REVOKE"/>
    <s v="X"/>
    <s v="NO ADDON"/>
    <m/>
    <s v="Follow Up Revoke Completed, New Order ID : SC1002575143"/>
    <s v="HSI Bisnis Basic Promo HUT RI PSB 70% - 150 Mbps"/>
    <s v="INDIBIZ"/>
    <m/>
    <m/>
    <d v="2026-09-06T08:00:00"/>
    <s v="2026-09-06 08:00:00 | Nama PIC : Muhsin No HP : 085293217746 Alt :  M Janji : 06/08/2026 Jam Pasang : 08.00 - 13:00  NoteÃ‚Â :  hubungi terlebih dahulu sebelum kelokasi"/>
    <m/>
    <m/>
    <m/>
    <e v="#NUM!"/>
    <e v="#NUM!"/>
    <x v="0"/>
  </r>
  <r>
    <n v="362"/>
    <n v="1002573008"/>
    <n v="3"/>
    <x v="6"/>
    <n v="5"/>
    <s v="SBY UTARA"/>
    <s v="KENJERAN"/>
    <s v="KJR"/>
    <s v="REG"/>
    <s v="AO"/>
    <x v="0"/>
    <s v="2P INET + VOICE"/>
    <s v="102 | FOLLOW UP COMPLETED"/>
    <s v="RBS-Regional 3"/>
    <d v="2026-09-05T12:20:57"/>
    <d v="2026-09-07T13:08:29"/>
    <n v="69384442"/>
    <n v="3135963059"/>
    <n v="152407282283"/>
    <s v="PT ABJAYA SEJAHTERA INDONESIA"/>
    <s v="ODP-MYR-FSA/19 FSA/D01/19.01"/>
    <s v="WO063614892"/>
    <m/>
    <m/>
    <m/>
    <n v="112.77624400000001"/>
    <n v="-7.2608175999999904"/>
    <s v="MD|MYDB-20260905268047|DN00001/MN00443|PT ABJAYA SEJAHTERA INDONESIA|085853530091"/>
    <s v="MYDIGIBIZPARTNER"/>
    <m/>
    <m/>
    <m/>
    <m/>
    <m/>
    <m/>
    <m/>
    <m/>
    <s v="Management Janji"/>
    <s v="2026-09-06 11:00:00 | Nama Pic : BP AHMAD No Hp Pic : 085853530091 Jam Pemasangan : 08:00 - 12.00 Tanggal Pemasangan : MINGGU 06 SEPTEMBER 2026 Info Tambahan : Hubungi pelanggan sebelum datang ke lokasi"/>
    <s v="FCC"/>
    <d v="2026-05-09T12:25:16"/>
    <d v="2026-09-06T11:00:00"/>
    <s v="Kendala Pelanggan"/>
    <s v="REVOKE"/>
    <s v="KENJERAN"/>
    <s v="NO ADDON"/>
    <m/>
    <s v="Follow Up Revoke Completed, New Order ID : SC1002574875"/>
    <s v="HSI Bisnis Basic Bundling Phone Promo 2026 PSB 70% - Free 800 Menit Promo - 50 Mbps"/>
    <s v="INDIBIZ"/>
    <m/>
    <m/>
    <d v="2026-09-06T11:00:00"/>
    <s v="2026-09-06 11:00:00 | Nama Pic : BP AHMAD No Hp Pic : 085853530091 Jam Pemasangan : 08:00 - 12.00 Tanggal Pemasangan : MINGGU 06 SEPTEMBER 2026 Info Tambahan : Hubungi pelanggan sebelum datang ke lokasi"/>
    <m/>
    <m/>
    <m/>
    <e v="#NUM!"/>
    <e v="#NUM!"/>
    <x v="0"/>
  </r>
  <r>
    <n v="363"/>
    <n v="1002573001"/>
    <n v="3"/>
    <x v="7"/>
    <n v="5"/>
    <s v="MATARAM"/>
    <s v="LOMBOK TIMUR UTARA"/>
    <s v="MBG"/>
    <s v="REG"/>
    <s v="AO"/>
    <x v="0"/>
    <s v="1P INET"/>
    <s v="102 | FOLLOW UP COMPLETED"/>
    <s v="RBS-Regional 3"/>
    <d v="2026-09-05T12:17:56"/>
    <d v="2026-09-08T14:48:37"/>
    <n v="69384440"/>
    <m/>
    <n v="172620205088"/>
    <s v="kedai hernawati"/>
    <s v="ODP-MBG-FAL/05 FAL/D01/05.01"/>
    <s v="WO063614583"/>
    <m/>
    <m/>
    <m/>
    <n v="116.4112516"/>
    <n v="-8.6407761999999995"/>
    <s v="|MN00915|MYIA-056378138807/POI/baiq hernawati/081917703993/ochalinafrans@gmail.com"/>
    <s v="MYIB_ASSISTANT"/>
    <m/>
    <m/>
    <m/>
    <m/>
    <m/>
    <m/>
    <m/>
    <m/>
    <s v="Management Janji"/>
    <s v="2026-09-06 13:00:00 | Tanggal pemasangan : 06 SEPTEMBER JULI 2026 Jam pemasangan : pagi/siang Info Tambahan : Hubungi pelanggan dulu sebelum ke lokasi terima kasih"/>
    <s v="FCC"/>
    <d v="2026-05-09T12:25:16"/>
    <d v="2026-09-06T13:00:00"/>
    <m/>
    <s v="REVOKE"/>
    <s v="LOMBOK TIMUR"/>
    <s v="NO ADDON"/>
    <m/>
    <s v="Follow Up Revoke Completed, New Order ID : SC1002577234"/>
    <s v="HSI Bisnis Promo HUT RI PSB 70% - 50 Mbps"/>
    <s v="INDIBIZ"/>
    <m/>
    <m/>
    <d v="2026-09-06T13:00:00"/>
    <s v="2026-09-06 13:00:00 | Tanggal pemasangan : 06 SEPTEMBER JULI 2026 Jam pemasangan : pagi/siang Info Tambahan : Hubungi pelanggan dulu sebelum ke lokasi terima kasih"/>
    <m/>
    <m/>
    <m/>
    <e v="#NUM!"/>
    <e v="#NUM!"/>
    <x v="0"/>
  </r>
  <r>
    <n v="364"/>
    <n v="1002571893"/>
    <n v="3"/>
    <x v="5"/>
    <n v="4"/>
    <s v="PEKALONGAN"/>
    <s v="PEKALONGAN"/>
    <s v="KJE"/>
    <s v="REG"/>
    <s v="AO"/>
    <x v="0"/>
    <m/>
    <s v="102 | FOLLOW UP COMPLETED"/>
    <s v="RBS-Regional 3"/>
    <d v="2026-09-04T14:32:19"/>
    <d v="2026-09-09T14:12:22"/>
    <n v="69383960"/>
    <m/>
    <n v="146219104126"/>
    <s v="SMK MUHAMMADIYAH KARANGANYAR"/>
    <s v="ODP-KJE-FB/114"/>
    <s v="WO063792031"/>
    <m/>
    <m/>
    <m/>
    <n v="109.607955632917"/>
    <n v="-7.03260874927897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No Hp Pic : 085786699300 Jam Pemasangan : 08:00 - 12.00 Tanggal Pemasangan : SELASA 08 SEPTEMBER 2026 Info Tambahan : Hubungi pelanggan sebelum datang ke lokasi|40000798|MYDITA"/>
    <s v="FCC"/>
    <d v="2026-04-09T14:40:04"/>
    <d v="2026-09-09T08:00:00"/>
    <s v="Kendala Teknik"/>
    <s v="REVOKE"/>
    <s v="KAJEN"/>
    <s v="NO ADDON"/>
    <m/>
    <s v="Follow Up Revoke Completed, New Order ID : SC100257892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08:00:00"/>
    <s v="2026-09-09 08:00:00|Nama Pic : BP FERI No Hp Pic : 085786699300 Jam Pemasangan : 08:00 - 12.00 Tanggal Pemasangan : SELASA 08 SEPTEMBER 2026 Info Tambahan : Hubungi pelanggan sebelum datang ke lokasi|40000798|MYDITA"/>
    <m/>
    <m/>
    <m/>
    <e v="#NUM!"/>
    <e v="#NUM!"/>
    <x v="0"/>
  </r>
  <r>
    <n v="365"/>
    <n v="1002571419"/>
    <n v="3"/>
    <x v="7"/>
    <n v="5"/>
    <s v="MATARAM"/>
    <s v="BIMA"/>
    <s v="BIM"/>
    <s v="REG"/>
    <s v="AO"/>
    <x v="0"/>
    <s v="1P INET"/>
    <s v="102 | FOLLOW UP COMPLETED"/>
    <s v="RBS-Regional 3"/>
    <d v="2026-09-04T11:53:57"/>
    <d v="2026-09-07T13:30:19"/>
    <n v="69383793"/>
    <m/>
    <n v="172616802082"/>
    <s v="toko lila"/>
    <s v="ODP-BIM-FAA/130 FAA/D07/130.01"/>
    <s v="WO063529992"/>
    <m/>
    <m/>
    <m/>
    <n v="118.74912187456999"/>
    <n v="-8.4652513994692793"/>
    <s v="MD|MYDB-20260904267986|SC00001/MC00127|toko lila|085237306870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4-09T11:55:07"/>
    <d v="2026-09-05T08:00:00"/>
    <m/>
    <s v="REVOKE"/>
    <s v="X"/>
    <s v="NETMONK"/>
    <m/>
    <s v="Follow Up Revoke Completed, New Order ID : SC1002574956"/>
    <s v="HSI Bisnis Bundling Netmonk PSB 70% - 2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</r>
  <r>
    <n v="366"/>
    <n v="1002571407"/>
    <n v="3"/>
    <x v="6"/>
    <n v="5"/>
    <s v="SBY UTARA"/>
    <s v="MANYAR"/>
    <s v="MGO"/>
    <s v="REG"/>
    <s v="AO"/>
    <x v="0"/>
    <m/>
    <s v="102 | FOLLOW UP COMPLETED"/>
    <s v="RBS-Regional 3"/>
    <d v="2026-09-04T11:43:31"/>
    <d v="2026-09-10T10:31:49"/>
    <n v="69383809"/>
    <m/>
    <n v="152413167965"/>
    <s v="PLAYLAND BG JUNCTION L2"/>
    <s v="ODP-MGO-FHA/08"/>
    <s v="WO063535227"/>
    <m/>
    <m/>
    <m/>
    <n v="112.733414461981"/>
    <n v="-7.2549290653071496"/>
    <s v="AMRBS;940137;AM;ISTIHAMIN FITRI;RBS-3;SURAMADU;PSB;andry wijaya;081703894585;tonienoval031@gmail.com;HSI Bisnis Promo HUT Telkom (1:1) 150 Mbps (Rp 620.000) PSB Rp 150.000;TONIE NOVAL BILLHAQQI;https://maps.app.goo.gl/3rF7XqspoVspZ7w8A"/>
    <s v="Account Manager"/>
    <m/>
    <m/>
    <m/>
    <m/>
    <m/>
    <m/>
    <m/>
    <m/>
    <s v="Management Janji"/>
    <s v="2026-09-05 11:00:00|Tanggal pemasangan : 05/09/2026 Jam pemasangan : siang Info Tambahan : Hubungi pelanggan dulu sebelum ke lokasi terima kasih.|40941148|MYDITA"/>
    <s v="FCC"/>
    <d v="2026-04-09T11:55:07"/>
    <d v="2026-09-05T11:00:00"/>
    <s v="Kendala Pelanggan"/>
    <s v="REVOKE"/>
    <s v="MERGOYOSO"/>
    <s v="NO ADDON"/>
    <m/>
    <s v="Follow Up Revoke Completed, New Order ID : SC100258021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11:00:00"/>
    <s v="2026-09-05 11:00:00|Tanggal pemasangan : 05/09/2026 Jam pemasangan : siang Info Tambahan : Hubungi pelanggan dulu sebelum ke lokasi terima kasih.|40941148|MYDITA"/>
    <m/>
    <m/>
    <m/>
    <e v="#NUM!"/>
    <e v="#NUM!"/>
    <x v="0"/>
  </r>
  <r>
    <n v="367"/>
    <n v="1002571246"/>
    <n v="3"/>
    <x v="6"/>
    <n v="5"/>
    <s v="MADURA"/>
    <s v="PAMEKASAN"/>
    <s v="SMP"/>
    <s v="REG"/>
    <s v="AO"/>
    <x v="0"/>
    <m/>
    <s v="102 | FOLLOW UP COMPLETED"/>
    <s v="RBS-Regional 3"/>
    <d v="2026-09-04T10:54:45"/>
    <d v="2026-09-06T16:11:35"/>
    <n v="69383723"/>
    <m/>
    <n v="152431232551"/>
    <s v="TOKO DAVID 66"/>
    <s v="ODP-SMP-FN/22"/>
    <s v="WO063546225"/>
    <m/>
    <m/>
    <m/>
    <n v="113.802287578582"/>
    <n v="-6.9673231253423298"/>
    <s v="|MN00213|/TOKO DAVID 66/087774586719/anaksoleh22@gmail.com/HSI Bisnis + Netmonk Promo 2026 100 Mbps (Rp 591.100) PSB 150.000/Moh David/-6.967328,113.8025415"/>
    <s v="Sales Force DBS"/>
    <m/>
    <m/>
    <m/>
    <m/>
    <m/>
    <m/>
    <m/>
    <m/>
    <s v="Management Janji"/>
    <s v="2026-09-05 11:00:00|Tanggal pemasangan : 05/09/2026 Jam pemasangan : siang Info Tambahan : Hubungi pelanggan dulu sebelum ke lokasi terima kasih.|40941148|MYDITA"/>
    <s v="FCC"/>
    <d v="2026-04-09T11:10:09"/>
    <d v="2026-09-05T11:00:00"/>
    <s v="Kendala Pelanggan"/>
    <s v="REVOKE"/>
    <s v="X"/>
    <s v="NETMONK"/>
    <m/>
    <s v="Follow Up Revoke Completed, New Order ID : SC100257368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1:00:00"/>
    <s v="2026-09-05 11:00:00|Tanggal pemasangan : 05/09/2026 Jam pemasangan : siang Info Tambahan : Hubungi pelanggan dulu sebelum ke lokasi terima kasih.|40941148|MYDITA"/>
    <m/>
    <m/>
    <m/>
    <e v="#NUM!"/>
    <e v="#NUM!"/>
    <x v="0"/>
  </r>
  <r>
    <n v="368"/>
    <n v="1002571923"/>
    <n v="3"/>
    <x v="3"/>
    <n v="4"/>
    <s v="YOGYAKARTA"/>
    <s v="SLEMAN"/>
    <s v="GOD"/>
    <s v="REG"/>
    <s v="AO"/>
    <x v="0"/>
    <s v="2P INET + VOICE"/>
    <s v="102 | FOLLOW UP COMPLETED"/>
    <s v="RBS-Regional 3"/>
    <d v="2026-09-04T14:35:58"/>
    <d v="2026-09-07T13:36:58"/>
    <n v="69383976"/>
    <n v="2745043043"/>
    <n v="146136130060"/>
    <s v="PT WARNA ABADI MITRA BERSAMA"/>
    <s v="ODP-GOD-FBN/041 FBN/D02/041.01"/>
    <s v="WO063548127"/>
    <m/>
    <m/>
    <m/>
    <n v="110.28434300000001"/>
    <n v="-7.80952"/>
    <s v="|MN02587|MYIA-062427036174/POI/Safari/0882005672340/admaerfita@gmail.com"/>
    <s v="MYIB_ASSISTANT"/>
    <m/>
    <m/>
    <m/>
    <m/>
    <m/>
    <m/>
    <m/>
    <m/>
    <s v="Management Janji"/>
    <s v="2026-09-06 13:00:00 | Nama : BP NUR ROHADI  No Hp : 0882005672340 No Alt :  Tgl Pemasangan : 05 September 2026 Interval : PAGI  Note : Hubungi pelanggan terlebih dahulu"/>
    <s v="FCC"/>
    <d v="2026-04-09T14:40:04"/>
    <d v="2026-09-06T13:00:00"/>
    <s v="Kendala Pelanggan"/>
    <s v="REVOKE"/>
    <s v="X"/>
    <s v="NO ADDON"/>
    <m/>
    <s v="Follow Up Revoke Completed, New Order ID : SC1002574994"/>
    <s v="HSI Bisnis Bundling Phone PSB 70% - Free 800 Menit - 50 Mbps"/>
    <s v="INDIBIZ"/>
    <m/>
    <m/>
    <d v="2026-09-06T13:00:00"/>
    <s v="2026-09-06 13:00:00 | Nama : BP NUR ROHADI  No Hp : 0882005672340 No Alt :  Tgl Pemasangan : 05 September 2026 Interval : PAGI  Note : Hubungi pelanggan terlebih dahulu"/>
    <m/>
    <m/>
    <m/>
    <e v="#NUM!"/>
    <e v="#NUM!"/>
    <x v="0"/>
  </r>
  <r>
    <n v="369"/>
    <n v="1002571992"/>
    <n v="3"/>
    <x v="6"/>
    <n v="5"/>
    <s v="MADURA"/>
    <s v="BANGKALAN"/>
    <s v="KPP"/>
    <s v="REG"/>
    <s v="AO"/>
    <x v="0"/>
    <s v="1P INET"/>
    <s v="102 | FOLLOW UP COMPLETED"/>
    <s v="RBS-Regional 3"/>
    <d v="2026-09-04T14:50:58"/>
    <d v="2026-09-06T14:00:13"/>
    <n v="69384006"/>
    <m/>
    <n v="152437905745"/>
    <s v="Toko Samsul Arifin"/>
    <s v="ODP-KPP-FH/38 FH/D04/38.01"/>
    <s v="WO063549956"/>
    <m/>
    <m/>
    <m/>
    <n v="113.42439115047399"/>
    <n v="-6.9057959769070596"/>
    <s v="MD|MYDB-20260904268017|DN00001/MN00572|Toko Samsul Arifin|081937568111"/>
    <s v="MYDIGIBIZPARTNER"/>
    <m/>
    <m/>
    <m/>
    <m/>
    <m/>
    <m/>
    <m/>
    <m/>
    <s v="Management Janji"/>
    <s v="2026-09-05 11:00:00 | Waktu pemasnagan : 05 September 2026 Jam pemasangan : 08.00 - 12.00 Mohon hubungi pelanggan sebelum ke lokasi  Terima kasih"/>
    <s v="FCC"/>
    <d v="2026-04-09T14:55:04"/>
    <d v="2026-09-05T11:00:00"/>
    <m/>
    <s v="REVOKE"/>
    <s v="X"/>
    <s v="NETMONK"/>
    <m/>
    <s v="Follow Up Revoke Completed, New Order ID : SC1002573613"/>
    <s v="HSI Bisnis Bundling Netmonk Promo 2026 PSB 70% - 75 Mbps"/>
    <s v="INDIBIZ"/>
    <m/>
    <m/>
    <d v="2026-09-05T11:00:00"/>
    <s v="2026-09-05 11:00:00 | Waktu pemasnagan : 05 September 2026 Jam pemasangan : 08.00 - 12.00 Mohon hubungi pelanggan sebelum ke lokasi  Terima kasih"/>
    <m/>
    <m/>
    <m/>
    <e v="#NUM!"/>
    <e v="#NUM!"/>
    <x v="0"/>
  </r>
  <r>
    <n v="370"/>
    <n v="1002572066"/>
    <n v="3"/>
    <x v="3"/>
    <n v="4"/>
    <s v="PURWOKERTO"/>
    <s v="PURWOKERTO"/>
    <s v="PWT"/>
    <s v="REG"/>
    <s v="AO"/>
    <x v="0"/>
    <s v="1P INET"/>
    <s v="102 | FOLLOW UP COMPLETED"/>
    <s v="RBS-Regional 3"/>
    <d v="2026-09-04T15:06:56"/>
    <d v="2026-09-07T16:02:37"/>
    <n v="69384026"/>
    <m/>
    <n v="146303629037"/>
    <s v="NYEBLAKIEN PURWOKERTO"/>
    <s v="ODP-PWT-FH/043 FH/D03/043.01"/>
    <s v="WO063552074"/>
    <m/>
    <m/>
    <m/>
    <n v="109.2692141"/>
    <n v="-7.4141935999999999"/>
    <s v="|MC00213|MYIA-034019320692/POI/IAN FELIK ADIPRAMANA/082329127657/ianfelik@gmail.com"/>
    <s v="MYIB_ASSISTANT"/>
    <m/>
    <m/>
    <m/>
    <m/>
    <m/>
    <m/>
    <m/>
    <m/>
    <s v="Management Janji"/>
    <s v="2026-09-05 13:00:00 | Tanggal pemasangan : 05 SEPTEMBER JULI 2026 Jam pemasangan : pagi/siang Info Tambahan : Hubungi pelanggan dulu sebelum ke lokasi terima kasih"/>
    <s v="FCC"/>
    <d v="2026-04-09T15:10:08"/>
    <d v="2026-09-05T13:00:00"/>
    <m/>
    <s v="REVOKE"/>
    <s v="X"/>
    <s v="NO ADDON"/>
    <m/>
    <s v="Follow Up Revoke Completed, New Order ID : SC1002575629"/>
    <s v="HSI Bisnis Basic Promo HUT RI PSB 70% - 50 Mbps"/>
    <s v="INDIBIZ"/>
    <m/>
    <m/>
    <d v="2026-09-05T13:00:00"/>
    <s v="2026-09-05 13:00:00 | Tanggal pemasangan : 05 SEPTEMBER JULI 2026 Jam pemasangan : pagi/siang Info Tambahan : Hubungi pelanggan dulu sebelum ke lokasi terima kasih"/>
    <m/>
    <m/>
    <m/>
    <e v="#NUM!"/>
    <e v="#NUM!"/>
    <x v="0"/>
  </r>
  <r>
    <n v="371"/>
    <n v="1002572062"/>
    <n v="3"/>
    <x v="5"/>
    <n v="4"/>
    <s v="PEKALONGAN"/>
    <s v="BREBES"/>
    <s v="KTM"/>
    <s v="REG"/>
    <s v="AO"/>
    <x v="0"/>
    <m/>
    <s v="102 | FOLLOW UP COMPLETED"/>
    <s v="RBS-Regional 3"/>
    <d v="2026-09-04T15:06:52"/>
    <d v="2026-09-05T13:04:01"/>
    <n v="69384017"/>
    <m/>
    <n v="142214107379"/>
    <s v="SMP NEGERI 2 BANJARHARJO"/>
    <s v="ODP-KTM-FG/044"/>
    <s v="WO063568144"/>
    <m/>
    <m/>
    <m/>
    <n v="108.85626019999999"/>
    <n v="-6.9894150000000002"/>
    <s v="AMRBS;403095;REG3;BAYU;085100296564;HSI 1S 50MB;439k;PIC 085742440004;pujiarisandi7@gmail.com"/>
    <s v="Account Manager"/>
    <m/>
    <m/>
    <m/>
    <m/>
    <m/>
    <m/>
    <m/>
    <m/>
    <s v="Management Janji"/>
    <s v="2026-09-05 13:00:00|Waktu pemasnagan : 05 September 2026 Jam pemasangan : 08.00 - 12.00 Mohon hubungi pelanggan sebelum ke lokasi  Terima kasih|40971401|MYDITA"/>
    <s v="FCC"/>
    <d v="2026-04-09T15:10:08"/>
    <d v="2026-09-05T13:00:00"/>
    <s v="Kendala Teknik"/>
    <s v="REVOKE"/>
    <s v="KETANGGUNGAN"/>
    <s v="NO ADDON"/>
    <m/>
    <s v="Follow Up Revoke Completed, New Order ID : SC1002573046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5T13:00:00"/>
    <s v="2026-09-05 13:00:00|Waktu pemasnagan : 05 September 2026 Jam pemasangan : 08.00 - 12.00 Mohon hubungi pelanggan sebelum ke lokasi  Terima kasih|40971401|MYDITA"/>
    <m/>
    <m/>
    <m/>
    <e v="#NUM!"/>
    <e v="#NUM!"/>
    <x v="0"/>
  </r>
  <r>
    <n v="372"/>
    <n v="1002571816"/>
    <n v="3"/>
    <x v="5"/>
    <n v="4"/>
    <s v="PEKALONGAN"/>
    <s v="PEKALONGAN"/>
    <s v="KJE"/>
    <s v="REG"/>
    <s v="AO"/>
    <x v="0"/>
    <m/>
    <s v="102 | FOLLOW UP COMPLETED"/>
    <s v="RBS-Regional 3"/>
    <d v="2026-09-04T14:18:11"/>
    <d v="2026-09-09T14:06:44"/>
    <n v="69383923"/>
    <m/>
    <n v="146219104077"/>
    <s v="SMK MUHAMMADIYAH KARANGANYAR"/>
    <s v="ODP-KJE-FB/114"/>
    <s v="WO063792079"/>
    <m/>
    <m/>
    <m/>
    <n v="109.607962691707"/>
    <n v="-7.0326201063123497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No Hp Pic : 085786699300 Jam Pemasangan : 08:00 - 12.00 Tanggal Pemasangan : SELASA 08 SEPTEMBER 2026 Info Tambahan : Hubungi pelanggan sebelum datang ke lokasi|40000798|MYDITA"/>
    <s v="FCC"/>
    <d v="2026-04-09T14:25:04"/>
    <d v="2026-09-09T08:00:00"/>
    <s v="Kendala Teknik"/>
    <s v="REVOKE"/>
    <s v="KAJEN"/>
    <s v="NO ADDON"/>
    <m/>
    <s v="Follow Up Revoke Completed, New Order ID : SC100257890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8:00:00"/>
    <s v="2026-09-09 08:00:00|Nama Pic : BP FERI No Hp Pic : 085786699300 Jam Pemasangan : 08:00 - 12.00 Tanggal Pemasangan : SELASA 08 SEPTEMBER 2026 Info Tambahan : Hubungi pelanggan sebelum datang ke lokasi|40000798|MYDITA"/>
    <m/>
    <m/>
    <m/>
    <e v="#NUM!"/>
    <e v="#NUM!"/>
    <x v="0"/>
  </r>
  <r>
    <n v="373"/>
    <n v="1002571187"/>
    <n v="3"/>
    <x v="6"/>
    <n v="5"/>
    <s v="SBY SELATAN"/>
    <s v="KETINTANG"/>
    <s v="IJK"/>
    <s v="REG"/>
    <s v="AO"/>
    <x v="0"/>
    <s v="1P INET"/>
    <s v="102 | FOLLOW UP COMPLETED"/>
    <s v="RBS-Regional 3"/>
    <d v="2026-09-04T10:35:56"/>
    <d v="2026-09-05T14:14:59"/>
    <n v="69383708"/>
    <m/>
    <n v="152306253343"/>
    <s v="PT. SURABAYA SUKSES NUSANTARA"/>
    <s v="ODP-IJK-FRD/02 FRD/D02/02.01"/>
    <s v="WO063521052"/>
    <m/>
    <m/>
    <m/>
    <n v="112.7322047"/>
    <n v="-7.3199858999999998"/>
    <s v="|MN02749|MYIA-063440500248/POI/Abdul Aziz/085731916392/abdulazizbjg84@gmail.com"/>
    <s v="MYIB_ASSISTANT"/>
    <m/>
    <m/>
    <m/>
    <m/>
    <m/>
    <m/>
    <m/>
    <m/>
    <s v="Management Janji"/>
    <s v="2026-09-05 08:00:00 | Jam pemasangan : 08.00 - 12.00 Waktu pemasangan : 4 September 2026 Info Tabaha : Hubungi pelanggan dulu sebelum ke lokasi terimakasih "/>
    <s v="FCC"/>
    <d v="2026-04-09T10:40:07"/>
    <d v="2026-09-05T08:00:00"/>
    <s v="Kendala Pelanggan"/>
    <s v="REVOKE"/>
    <s v="WARU INJOKO"/>
    <s v="NO ADDON"/>
    <m/>
    <s v="Follow Up Revoke Completed, New Order ID : SC1002573165"/>
    <s v="HSI Bisnis Promo HUT RI PSB 70% - 50 Mbps"/>
    <s v="INDIBIZ"/>
    <m/>
    <m/>
    <d v="2026-09-05T08:00:00"/>
    <s v="2026-09-05 08:00:00 | Jam pemasangan : 08.00 - 12.00 Waktu pemasangan : 4 September 2026 Info Tabaha : Hubungi pelanggan dulu sebelum ke lokasi terimakasih "/>
    <m/>
    <m/>
    <m/>
    <e v="#NUM!"/>
    <e v="#NUM!"/>
    <x v="0"/>
  </r>
  <r>
    <n v="374"/>
    <n v="1002571152"/>
    <n v="3"/>
    <x v="3"/>
    <n v="4"/>
    <s v="PURWOKERTO"/>
    <s v="PURBALINGGA"/>
    <s v="BBT"/>
    <s v="REG"/>
    <s v="AO"/>
    <x v="0"/>
    <s v="1P INET"/>
    <s v="102 | FOLLOW UP COMPLETED"/>
    <s v="RBS-Regional 3"/>
    <d v="2026-09-04T10:26:56"/>
    <d v="2026-09-05T14:04:06"/>
    <n v="69383700"/>
    <m/>
    <n v="146394106359"/>
    <s v="PEMERINTAH DESA PALUMBUNGAN"/>
    <s v="ODP-BBT-FD/079 FD/D07/079.01"/>
    <s v="WO063520047"/>
    <m/>
    <m/>
    <m/>
    <n v="109.36499499999999"/>
    <n v="-7.2734329999999998"/>
    <s v="|MN02834|MYIA-066381033060/POI/NUR KARTIKA RAHMAWATI/081225184265/pemdespalumbungan14@gmail.com"/>
    <s v="MYIB_ASSISTANT"/>
    <m/>
    <m/>
    <m/>
    <m/>
    <m/>
    <m/>
    <m/>
    <m/>
    <s v="Management Janji"/>
    <s v="2026-09-05 08:00:00 | Nama Pic : bp abduh  No Hp Pic : 081225184265 No alt : - Jam Pemasangan : pagi  Tanggal Pemasangan : 5 September 2026"/>
    <s v="FCC"/>
    <d v="2026-04-09T10:40:07"/>
    <d v="2026-09-05T08:00:00"/>
    <s v="Kendala Teknik"/>
    <s v="REVOKE"/>
    <s v="BOBOTSARI"/>
    <s v="NO ADDON"/>
    <m/>
    <s v="Follow Up Revoke Completed, New Order ID : SC1002573146"/>
    <s v="HSI Bisnis Promo HUT RI PSB 70% - 50 Mbps"/>
    <s v="INDIBIZ"/>
    <m/>
    <m/>
    <d v="2026-09-05T08:00:00"/>
    <s v="2026-09-05 08:00:00 | Nama Pic : bp abduh  No Hp Pic : 081225184265 No alt : - Jam Pemasangan : pagi  Tanggal Pemasangan : 5 September 2026"/>
    <m/>
    <m/>
    <m/>
    <e v="#NUM!"/>
    <e v="#NUM!"/>
    <x v="0"/>
  </r>
  <r>
    <n v="375"/>
    <n v="1002572453"/>
    <n v="3"/>
    <x v="2"/>
    <n v="5"/>
    <s v="MALANG"/>
    <s v="BATU"/>
    <s v="KPO"/>
    <s v="REG"/>
    <s v="AO"/>
    <x v="0"/>
    <s v="1P INET"/>
    <s v="102 | FOLLOW UP COMPLETED"/>
    <s v="RBS-Regional 3"/>
    <d v="2026-09-04T16:35:56"/>
    <d v="2026-09-07T13:19:22"/>
    <n v="69384153"/>
    <m/>
    <n v="152711247545"/>
    <s v="Happy Cendrawasih"/>
    <s v="ODP-KPO-FBE/34"/>
    <s v="WO063565587"/>
    <m/>
    <m/>
    <m/>
    <n v="112.585240602493"/>
    <n v="-7.9142729591032603"/>
    <s v="MD|MYDB-20260901267744|SC20017/MC20200|Happy Cendrawasih|082264981491"/>
    <s v="MYDIGIBIZPARTNER"/>
    <m/>
    <m/>
    <m/>
    <m/>
    <m/>
    <m/>
    <m/>
    <m/>
    <s v="Management Janji"/>
    <s v="2026-09-05 13:00:00 | Jam pemasangan : 08.00 - 12.00 Waktu pemasangan : 4 September 2026 Info Tabaha : Hubungi pelanggan dulu sebelum ke lokasi terimakasih "/>
    <s v="FCC"/>
    <d v="2026-04-09T16:39:57"/>
    <d v="2026-09-05T13:00:00"/>
    <s v="Kendala Lainnya"/>
    <s v="REVOKE"/>
    <s v="KARANGPLOSO"/>
    <s v="NO ADDON"/>
    <m/>
    <s v="Follow Up Revoke Completed, New Order ID : SC1002574910"/>
    <s v="HSI Bisnis Promo HUT RI PSB 70% - 50 Mbps"/>
    <s v="INDIBIZ"/>
    <m/>
    <m/>
    <d v="2026-09-05T13:00:00"/>
    <s v="2026-09-05 13:00:00 | Jam pemasangan : 08.00 - 12.00 Waktu pemasangan : 4 September 2026 Info Tabaha : Hubungi pelanggan dulu sebelum ke lokasi terimakasih "/>
    <m/>
    <m/>
    <m/>
    <e v="#NUM!"/>
    <e v="#NUM!"/>
    <x v="0"/>
  </r>
  <r>
    <n v="376"/>
    <n v="1002572417"/>
    <n v="3"/>
    <x v="5"/>
    <n v="4"/>
    <s v="PEKALONGAN"/>
    <s v="BREBES"/>
    <s v="KTM"/>
    <s v="REG"/>
    <s v="AO"/>
    <x v="0"/>
    <s v="1P INET"/>
    <s v="102 | FOLLOW UP COMPLETED"/>
    <s v="RBS-Regional 3"/>
    <d v="2026-09-04T16:27:57"/>
    <d v="2026-09-07T13:08:45"/>
    <n v="69384143"/>
    <m/>
    <n v="142214107529"/>
    <s v="MI TAMIRUL WATHON 01"/>
    <s v="ODP-KTM-FE/057 FE/D05/057.01"/>
    <s v="WO063564734"/>
    <m/>
    <m/>
    <m/>
    <n v="108.946590051054"/>
    <n v="-6.9699888479938901"/>
    <s v="MD|MYDB-20260904268011|DB10005/MB10113|MI TAMIRUL WATHON 01|081327138257"/>
    <s v="MYDIGIBIZPARTNER"/>
    <m/>
    <m/>
    <m/>
    <m/>
    <m/>
    <m/>
    <m/>
    <m/>
    <s v="Management Janji"/>
    <s v="2026-09-05 13:00:00 | Waktu pemasnagan : 05 September 2026 Jam pemasangan : 13.00 Mohon hubungi pelanggan sebelum ke lokasi  Terima kasih"/>
    <s v="FCC"/>
    <d v="2026-04-09T16:39:57"/>
    <d v="2026-09-05T13:00:00"/>
    <s v="Kendala Teknik"/>
    <s v="REVOKE"/>
    <s v="KETANGGUNGAN"/>
    <s v="NO ADDON"/>
    <m/>
    <s v="Follow Up Revoke Completed, New Order ID : SC1002574880"/>
    <s v="HSI Bisnis Khusus Winback PSB 70% - 300 Mbps"/>
    <s v="INDIBIZ"/>
    <m/>
    <m/>
    <d v="2026-09-05T13:00:00"/>
    <s v="2026-09-05 13:00:00 | Waktu pemasnagan : 05 September 2026 Jam pemasangan : 13.00 Mohon hubungi pelanggan sebelum ke lokasi  Terima kasih"/>
    <m/>
    <m/>
    <m/>
    <e v="#NUM!"/>
    <e v="#NUM!"/>
    <x v="0"/>
  </r>
  <r>
    <n v="377"/>
    <n v="1002572694"/>
    <n v="3"/>
    <x v="5"/>
    <n v="4"/>
    <s v="PEKALONGAN"/>
    <s v="BREBES"/>
    <s v="BMU"/>
    <s v="REG"/>
    <s v="AO"/>
    <x v="0"/>
    <s v="1P INET"/>
    <s v="102 | FOLLOW UP COMPLETED"/>
    <s v="RBS-Regional 3"/>
    <d v="2026-09-04T19:41:57"/>
    <d v="2026-09-07T12:01:20"/>
    <n v="69384257"/>
    <m/>
    <n v="146281108910"/>
    <s v="SPPG KARANGJONGKENG"/>
    <s v="ODP-BMU-FZ/008 FZ/D02/008.01"/>
    <s v="WO063580861"/>
    <m/>
    <m/>
    <m/>
    <n v="109.015117"/>
    <n v="-7.1685239999999997"/>
    <s v="|MN00292|MYIA-094315604569/POI/WAFIK HIDAYAT /085225856955/sppgdesakarangjongkeng@gmail.com"/>
    <s v="MYIB_ASSISTANT"/>
    <m/>
    <m/>
    <m/>
    <m/>
    <m/>
    <m/>
    <m/>
    <m/>
    <s v="Management Janji"/>
    <s v="2026-09-06 08:00:00 | Waktu pemasnagan : 05 September 2026 Jam pemasangan : 08.00 - 12.00 Mohon hubungi pelanggan sebelum ke lokasi  Terima kasih"/>
    <s v="FCC"/>
    <d v="2026-04-09T19:55:16"/>
    <d v="2026-09-06T08:00:00"/>
    <s v="Kendala Teknik"/>
    <s v="REVOKE"/>
    <s v="BUMIAYU"/>
    <s v="NO ADDON"/>
    <m/>
    <s v="Follow Up Revoke Completed, New Order ID : SC1002574733"/>
    <s v="HSI Bisnis Promo HUT RI PSB 70% - 75 Mbps"/>
    <s v="INDIBIZ"/>
    <m/>
    <m/>
    <d v="2026-09-06T08:00:00"/>
    <s v="2026-09-06 08:00:00 | Waktu pemasnagan : 05 September 2026 Jam pemasangan : 08.00 - 12.00 Mohon hubungi pelanggan sebelum ke lokasi  Terima kasih"/>
    <m/>
    <m/>
    <m/>
    <e v="#NUM!"/>
    <e v="#NUM!"/>
    <x v="0"/>
  </r>
  <r>
    <n v="378"/>
    <n v="1002572661"/>
    <n v="3"/>
    <x v="2"/>
    <n v="5"/>
    <s v="MALANG"/>
    <s v="BATU"/>
    <s v="KPO"/>
    <s v="REG"/>
    <s v="AO"/>
    <x v="0"/>
    <s v="1P INET"/>
    <s v="102 | FOLLOW UP COMPLETED"/>
    <s v="RBS-Regional 3"/>
    <d v="2026-09-04T18:59:56"/>
    <d v="2026-09-07T13:29:47"/>
    <n v="69384247"/>
    <m/>
    <n v="152711247550"/>
    <s v="CV INALAB UTAMA"/>
    <s v="ODP-KPO-FBD/15 FBD/D05/15.01"/>
    <s v="WO063578394"/>
    <m/>
    <m/>
    <m/>
    <n v="112.5752007"/>
    <n v="-7.9220081999999996"/>
    <s v="MD|MYDB-20260831267663|DN00001/MN00968|CV INALAB UTAMA|082311522071"/>
    <s v="MYDIGIBIZPARTNER"/>
    <m/>
    <m/>
    <m/>
    <m/>
    <m/>
    <m/>
    <m/>
    <m/>
    <s v="Management Janji"/>
    <s v="2026-09-06 13:00:00 | Tanggal pemasangan : 06/09/2026 Jam pemasangan : siang Info Tambahan : Hubungi pelanggan dulu sebelum ke lokasi terima kasih."/>
    <s v="FCC"/>
    <d v="2026-04-09T19:09:53"/>
    <d v="2026-09-06T13:00:00"/>
    <s v="Kendala Lainnya"/>
    <s v="REVOKE"/>
    <s v="KARANGPLOSO"/>
    <s v="NO ADDON"/>
    <m/>
    <s v="Follow Up Revoke Completed, New Order ID : SC1002574955"/>
    <s v="HSI Bisnis Promo HUT RI PSB 70% - 100 Mbps Dual Band"/>
    <s v="INDIBIZ"/>
    <m/>
    <m/>
    <d v="2026-09-06T13:00:00"/>
    <s v="2026-09-06 13:00:00 | Tanggal pemasangan : 06/09/2026 Jam pemasangan : siang Info Tambahan : Hubungi pelanggan dulu sebelum ke lokasi terima kasih."/>
    <m/>
    <m/>
    <m/>
    <e v="#NUM!"/>
    <e v="#NUM!"/>
    <x v="0"/>
  </r>
  <r>
    <n v="379"/>
    <n v="1002572265"/>
    <n v="3"/>
    <x v="5"/>
    <n v="4"/>
    <s v="PEKALONGAN"/>
    <s v="BREBES"/>
    <s v="KTM"/>
    <s v="REG"/>
    <s v="AO"/>
    <x v="0"/>
    <m/>
    <s v="102 | FOLLOW UP COMPLETED"/>
    <s v="RBS-Regional 3"/>
    <d v="2026-09-04T15:57:16"/>
    <d v="2026-09-08T13:37:44"/>
    <n v="69384084"/>
    <m/>
    <n v="142214107528"/>
    <s v="SMP NEGERI 2 BANJARHARJO"/>
    <s v="ODP-KTM-FG/005"/>
    <s v="WO063568615"/>
    <m/>
    <m/>
    <m/>
    <n v="108.85626019999999"/>
    <n v="-6.9894150000000002"/>
    <s v="AMRBS;403095;REG3;BAYU;085100296564;HSI 1S 200MB;790k;PIC PUJI 085742440004;pujiarisandi7@gmail.com"/>
    <s v="Account Manager"/>
    <m/>
    <m/>
    <m/>
    <m/>
    <m/>
    <m/>
    <m/>
    <m/>
    <s v="Management Janji"/>
    <s v="2026-09-07 13:00:00|Waktu pemasnagan : 07 September 2026 Jam pemasangan : 08.00 - 12.00 Mohon hubungi pelanggan sebelum ke lokasi  Terima kasih|40971401|MYDITA"/>
    <s v="FCC"/>
    <d v="2026-04-09T16:10:02"/>
    <d v="2026-09-07T13:00:00"/>
    <m/>
    <s v="REVOKE"/>
    <s v="KETANGGUNGAN"/>
    <s v="NO ADDON"/>
    <m/>
    <s v="Follow Up Revoke Completed, New Order ID : SC1002576984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13:00:00"/>
    <s v="2026-09-07 13:00:00|Waktu pemasnagan : 07 September 2026 Jam pemasangan : 08.00 - 12.00 Mohon hubungi pelanggan sebelum ke lokasi  Terima kasih|40971401|MYDITA"/>
    <m/>
    <m/>
    <m/>
    <e v="#NUM!"/>
    <e v="#NUM!"/>
    <x v="0"/>
  </r>
  <r>
    <n v="380"/>
    <n v="1002571581"/>
    <n v="3"/>
    <x v="5"/>
    <n v="4"/>
    <s v="PEKALONGAN"/>
    <s v="BREBES"/>
    <s v="BMU"/>
    <s v="REG"/>
    <s v="AO"/>
    <x v="0"/>
    <s v="1P INET"/>
    <s v="102 | FOLLOW UP COMPLETED"/>
    <s v="RBS-Regional 3"/>
    <d v="2026-09-04T13:18:57"/>
    <d v="2026-09-07T16:44:48"/>
    <n v="69383885"/>
    <m/>
    <n v="146281108909"/>
    <s v="TOKO BUSANA CENTRAL FASHION STORE"/>
    <s v="ODP-BMU-FJ/027 FJ/D02/027.01"/>
    <s v="WO063539673"/>
    <m/>
    <m/>
    <m/>
    <n v="109.00788489999999"/>
    <n v="-7.2594827000000004"/>
    <s v="|MN00292|MYIA-021204069070/POI/Yuni Supriyatin/085875135036/centralfashionc004@gmail.com"/>
    <s v="MYIB_ASSISTANT"/>
    <m/>
    <m/>
    <m/>
    <m/>
    <m/>
    <m/>
    <m/>
    <m/>
    <s v="Management Janji"/>
    <s v="2026-09-05 13:00:00 | Nama : ibu yuni No HP : 085875135036 No Alternatif : M Janji : 05/09/2026 Jam Pasang : Pagi NoteÃ‚Â :  Hubungi terlebih dahulu sebelum ke lokasi "/>
    <s v="FCC"/>
    <d v="2026-04-09T13:25:19"/>
    <d v="2026-09-05T13:00:00"/>
    <m/>
    <s v="REVOKE"/>
    <s v="BUMIAYU"/>
    <s v="NO ADDON"/>
    <m/>
    <s v="Follow Up Revoke Completed, New Order ID : SC1002575783"/>
    <s v="HSI Bisnis Promo HUT RI PSB 70% - 50 Mbps"/>
    <s v="INDIBIZ"/>
    <m/>
    <m/>
    <d v="2026-09-05T13:00:00"/>
    <s v="2026-09-05 13:00:00 | Nama : ibu yuni No HP : 085875135036 No Alternatif : M Janji : 05/09/2026 Jam Pasang : Pagi NoteÃ‚Â :  Hubungi terlebih dahulu sebelum ke lokasi "/>
    <m/>
    <m/>
    <m/>
    <e v="#NUM!"/>
    <e v="#NUM!"/>
    <x v="0"/>
  </r>
  <r>
    <n v="381"/>
    <n v="1002572226"/>
    <n v="3"/>
    <x v="7"/>
    <n v="5"/>
    <s v="MATARAM"/>
    <s v="LOMBOK BARAT TENGAH"/>
    <s v="GER"/>
    <s v="REG"/>
    <s v="AO"/>
    <x v="0"/>
    <s v="1P INET"/>
    <s v="102 | FOLLOW UP COMPLETED"/>
    <s v="RBS-Regional 3"/>
    <d v="2026-09-04T15:42:57"/>
    <d v="2026-09-07T16:21:04"/>
    <n v="69384062"/>
    <m/>
    <n v="172602203750"/>
    <s v="UD JAYA MANDIRI"/>
    <s v="ODP-GER-FAH/25 FAH/D01/25.01"/>
    <s v="WO063558552"/>
    <m/>
    <m/>
    <m/>
    <n v="116.1735498"/>
    <n v="-8.6902301000000008"/>
    <s v="|MC40230|MYIA-062488670800/POI/musri/081917248656/perabotbusairi@gmail.com"/>
    <s v="MYIB_ASSISTANT"/>
    <m/>
    <m/>
    <m/>
    <m/>
    <m/>
    <m/>
    <m/>
    <m/>
    <s v="Management Janji"/>
    <s v="2026-09-05 13:00:00 | Nama PIC : bapak musri No HP : 081917248656 Alt :  M Janji : (sabtu/5/SEPTEMBER/2026) jam Pasang : 09:00 Note : hubungi pelanggan jika ingin kelokasi"/>
    <s v="FCC"/>
    <d v="2026-04-09T15:55:07"/>
    <d v="2026-09-05T13:00:00"/>
    <s v="Kendala Lainnya"/>
    <s v="REVOKE"/>
    <s v="LOMBOK TENGAH"/>
    <s v="NO ADDON"/>
    <m/>
    <s v="Follow Up Revoke Completed, New Order ID : SC1002575705"/>
    <s v="HSI Bisnis Promo HUT RI PSB 70% - 100 Mbps Dual Band"/>
    <s v="INDIBIZ"/>
    <m/>
    <m/>
    <d v="2026-09-05T13:00:00"/>
    <s v="2026-09-05 13:00:00 | Nama PIC : bapak musri No HP : 081917248656 Alt :  M Janji : (sabtu/5/SEPTEMBER/2026) jam Pasang : 09:00 Note : hubungi pelanggan jika ingin kelokasi"/>
    <m/>
    <m/>
    <m/>
    <e v="#NUM!"/>
    <e v="#NUM!"/>
    <x v="0"/>
  </r>
  <r>
    <n v="382"/>
    <n v="1002572616"/>
    <n v="3"/>
    <x v="7"/>
    <n v="5"/>
    <s v="MATARAM"/>
    <s v="INNER - NUSA TENGGARA"/>
    <s v="SWE"/>
    <s v="REG"/>
    <s v="AO"/>
    <x v="0"/>
    <s v="2P INET + VOICE"/>
    <s v="102 | FOLLOW UP COMPLETED"/>
    <s v="RBS-Regional 3"/>
    <d v="2026-09-04T17:56:56"/>
    <d v="2026-09-09T09:14:50"/>
    <n v="69384215"/>
    <n v="3707704041"/>
    <n v="172605804361"/>
    <s v="PT.Tirtakencana Tatawarna Lombok"/>
    <s v="ODP-SWE-FAL/36 FAL/D01/36.01"/>
    <s v="WO063573485"/>
    <m/>
    <m/>
    <m/>
    <n v="116.1424274"/>
    <n v="-8.6144418999999992"/>
    <s v="|MC40311|MYIA-023139127971/POI/Ni Putu Eva Suryani/082299997981/bm_lombok@tirtakencana.com"/>
    <s v="MYIB_ASSISTANT"/>
    <m/>
    <m/>
    <m/>
    <m/>
    <m/>
    <m/>
    <m/>
    <m/>
    <s v="Management Janji"/>
    <s v="2026-09-05 15:00:00 | Tanggal pemasangan : 05/09/2026 Jam pemasangan : siang Info Tambahan : Hubungi pelanggan dulu sebelum ke lokasi terima kasih."/>
    <s v="FCC"/>
    <d v="2026-04-09T18:10:09"/>
    <d v="2026-09-05T15:00:00"/>
    <m/>
    <s v="REVOKE"/>
    <s v="X"/>
    <s v="NO ADDON"/>
    <m/>
    <s v="Follow Up Revoke Completed, New Order ID : SC1002578035"/>
    <s v="HSI Bisnis Bundling Phone PSB 70% - Free 800 Menit Promo - 100 Mbps"/>
    <s v="INDIBIZ"/>
    <m/>
    <m/>
    <d v="2026-09-05T15:00:00"/>
    <s v="2026-09-05 15:00:00 | Tanggal pemasangan : 05/09/2026 Jam pemasangan : siang Info Tambahan : Hubungi pelanggan dulu sebelum ke lokasi terima kasih."/>
    <m/>
    <m/>
    <m/>
    <e v="#NUM!"/>
    <e v="#NUM!"/>
    <x v="0"/>
  </r>
  <r>
    <n v="383"/>
    <n v="1002571495"/>
    <n v="3"/>
    <x v="6"/>
    <n v="5"/>
    <s v="SBY UTARA"/>
    <s v="TANDES"/>
    <s v="BBE"/>
    <s v="REG"/>
    <s v="AO"/>
    <x v="0"/>
    <s v="1P INET"/>
    <s v="102 | FOLLOW UP COMPLETED"/>
    <s v="RBS-Regional 3"/>
    <d v="2026-09-04T12:47:56"/>
    <d v="2026-09-07T11:30:11"/>
    <n v="69383818"/>
    <m/>
    <n v="152417234170"/>
    <s v="PT. Karya Agung Sukses Sejahtera"/>
    <s v="ODP-BBE-FC/07 FC/D02/01.07"/>
    <s v="WO063534393"/>
    <m/>
    <m/>
    <m/>
    <n v="112.603476036515"/>
    <n v="-7.35694099010031"/>
    <s v="|MB00503|MYIA-002511479344/POI/bapak/085343870969/khefinwong@gmail.com"/>
    <s v="MYIB_ASSISTANT"/>
    <m/>
    <m/>
    <m/>
    <m/>
    <m/>
    <m/>
    <m/>
    <m/>
    <s v="Management Janji"/>
    <s v="2026-09-05 11:00:00 | Jam Pemasangan : 08:00 - 12.00 Tanggal Pemasangan : SABTU 05 SEPTEMBER 2026 Info Tambahan : Hubungi pelanggan sebelum datang ke lokasi"/>
    <s v="FCC"/>
    <d v="2026-04-09T12:54:54"/>
    <d v="2026-09-05T11:00:00"/>
    <s v="Kendala Pelanggan"/>
    <s v="REVOKE"/>
    <s v="BAMBE"/>
    <s v="NO ADDON"/>
    <m/>
    <s v="Follow Up Revoke Completed, New Order ID : SC1002574605"/>
    <s v="HSI Bisnis Promo HUT RI PSB 70% - 75 Mbps"/>
    <s v="INDIBIZ"/>
    <m/>
    <m/>
    <d v="2026-09-05T11:00:00"/>
    <s v="2026-09-05 11:00:00 | Jam Pemasangan : 08:00 - 12.00 Tanggal Pemasangan : SABTU 05 SEPTEMBER 2026 Info Tambahan : Hubungi pelanggan sebelum datang ke lokasi"/>
    <m/>
    <m/>
    <m/>
    <e v="#NUM!"/>
    <e v="#NUM!"/>
    <x v="0"/>
  </r>
  <r>
    <n v="384"/>
    <n v="1002572679"/>
    <n v="3"/>
    <x v="5"/>
    <n v="4"/>
    <s v="SEMARANG"/>
    <s v="SALATIGA"/>
    <s v="SLI"/>
    <s v="REG"/>
    <s v="AO"/>
    <x v="0"/>
    <s v="1P INET"/>
    <s v="102 | FOLLOW UP COMPLETED"/>
    <s v="RBS-Regional 3"/>
    <d v="2026-09-04T19:26:56"/>
    <d v="2026-09-07T14:06:30"/>
    <n v="69384251"/>
    <m/>
    <n v="142434111596"/>
    <s v="CV. AKSELERASI TANPA BATAS"/>
    <s v="ODP-SLI-FN/078 FN/D07/078.01"/>
    <s v="WO063580061"/>
    <m/>
    <m/>
    <m/>
    <n v="110.504499"/>
    <n v="-7.3238149999999997"/>
    <s v="|MN00396|MYIA-025354490002/POI/Sony Wicaksono/089655879238/gmanarya@gmail.com"/>
    <s v="MYIB_ASSISTANT"/>
    <m/>
    <m/>
    <m/>
    <m/>
    <m/>
    <m/>
    <m/>
    <m/>
    <s v="Management Janji"/>
    <s v="2026-09-06 08:00:00 | Jam Pemasangan : 08:00 - 12.00 Tanggal Pemasangan : MINGGU 06 SEPTEMBER 2026 Info Tambahan : Hubungi pelanggan sebelum datang ke lokasi"/>
    <s v="FCC"/>
    <d v="2026-04-09T19:39:55"/>
    <d v="2026-09-06T08:00:00"/>
    <m/>
    <s v="REVOKE"/>
    <s v="X"/>
    <s v="NO ADDON"/>
    <m/>
    <s v="Follow Up Revoke Completed, New Order ID : SC1002575128"/>
    <s v="HSI Bisnis Basic Promo HUT RI PSB 70% - 50 Mbps"/>
    <s v="INDIBIZ"/>
    <m/>
    <m/>
    <d v="2026-09-06T08:00:00"/>
    <s v="2026-09-06 08:00:00 | Jam Pemasangan : 08:00 - 12.00 Tanggal Pemasangan : MINGGU 06 SEPTEMBER 2026 Info Tambahan : Hubungi pelanggan sebelum datang ke lokasi"/>
    <m/>
    <m/>
    <m/>
    <e v="#NUM!"/>
    <e v="#NUM!"/>
    <x v="0"/>
  </r>
  <r>
    <n v="385"/>
    <n v="1002570491"/>
    <n v="3"/>
    <x v="7"/>
    <n v="5"/>
    <s v="MATARAM"/>
    <s v="LOMBOK BARAT TENGAH"/>
    <s v="PRY"/>
    <s v="REG"/>
    <s v="AO"/>
    <x v="0"/>
    <s v="1P INET"/>
    <s v="102 | FOLLOW UP COMPLETED"/>
    <s v="RBS-Regional 3"/>
    <d v="2026-09-03T16:35:56"/>
    <d v="2026-09-05T12:34:31"/>
    <n v="69383417"/>
    <m/>
    <n v="172603791837"/>
    <s v="toko zulaefi"/>
    <s v="ODP-PYA-FAP/68 FAP/D00/68.01"/>
    <s v="WO063482009"/>
    <m/>
    <m/>
    <m/>
    <n v="116.4045907"/>
    <n v="-8.6998268999999997"/>
    <s v="MD|MYDB-20260903267955|SC00001/MC00222|toko zulaefi|087798443507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6:39:55"/>
    <d v="2026-09-05T08:00:00"/>
    <m/>
    <s v="REVOKE"/>
    <s v="LOMBOK TENGAH"/>
    <s v="NO ADDON"/>
    <m/>
    <s v="Follow Up Revoke Completed, New Order ID : SC1002573026"/>
    <s v="HSI Bisnis Promo HUT RI PSB 70% - 15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</r>
  <r>
    <n v="386"/>
    <n v="1002570462"/>
    <n v="3"/>
    <x v="2"/>
    <n v="5"/>
    <s v="MADIUN"/>
    <s v="NGAWI"/>
    <s v="NWI"/>
    <s v="REG"/>
    <s v="AO"/>
    <x v="0"/>
    <s v="1P INET"/>
    <s v="102 | FOLLOW UP COMPLETED"/>
    <s v="RBS-Regional 3"/>
    <d v="2026-09-03T16:26:56"/>
    <d v="2026-09-08T09:06:54"/>
    <n v="69383398"/>
    <m/>
    <n v="152605224370"/>
    <s v="SMPN 1 PANGKUR"/>
    <s v="ODP-NWI-FS/22 FS/D03/22.01"/>
    <s v="WO063480952"/>
    <m/>
    <m/>
    <m/>
    <n v="111.51613620000001"/>
    <n v="-7.483949"/>
    <s v="|MN00265|MYIA-067672066003/POI/ARIF SUBIAKTO/08113028600/smpn1pangkur@gmail.com"/>
    <s v="MYIB_ASSISTANT"/>
    <m/>
    <m/>
    <m/>
    <m/>
    <m/>
    <m/>
    <m/>
    <m/>
    <s v="Management Janji"/>
    <s v="2026-09-04 13:00:00 | Nama :  bapa arif No HP : 08113028600 No Alternatif : M Janji : 04/09/2026 Jam Pasang : Pagi NoteÃ‚Â :  Hubungi terlebih dahulu sebelum ke lokasi "/>
    <s v="FCC"/>
    <d v="2026-03-09T16:39:55"/>
    <d v="2026-09-04T13:00:00"/>
    <s v="Kendala Lainnya"/>
    <s v="REVOKE"/>
    <s v="X"/>
    <s v="OCA"/>
    <m/>
    <s v="Follow Up Revoke Completed, New Order ID : SC1002576193"/>
    <s v="HSI Bisnis Bundling OCA Breach Checker Promo H2 2026 PSB 70% - 100 Mbps"/>
    <s v="INDIBIZ"/>
    <m/>
    <m/>
    <d v="2026-09-04T13:00:00"/>
    <s v="2026-09-04 13:00:00 | Nama :  bapa arif No HP : 08113028600 No Alternatif : M Janji : 04/09/2026 Jam Pasang : Pagi NoteÃ‚Â :  Hubungi terlebih dahulu sebelum ke lokasi "/>
    <m/>
    <m/>
    <m/>
    <e v="#NUM!"/>
    <e v="#NUM!"/>
    <x v="0"/>
  </r>
  <r>
    <n v="387"/>
    <n v="1002570481"/>
    <n v="3"/>
    <x v="7"/>
    <n v="5"/>
    <s v="MATARAM"/>
    <s v="LOMBOK BARAT TENGAH"/>
    <s v="PRY"/>
    <s v="REG"/>
    <s v="AO"/>
    <x v="0"/>
    <s v="1P INET"/>
    <s v="102 | FOLLOW UP COMPLETED"/>
    <s v="RBS-Regional 3"/>
    <d v="2026-09-03T16:32:57"/>
    <d v="2026-09-05T13:19:57"/>
    <n v="69383425"/>
    <m/>
    <n v="172603791836"/>
    <s v="Toko sopia"/>
    <s v="ODP-PYA-FAP/68 FAP/D00/68.01"/>
    <s v="WO063481712"/>
    <m/>
    <m/>
    <m/>
    <n v="116.404643543064"/>
    <n v="-8.6997965225413996"/>
    <s v="MD|MYDB-20260903267954|SC00001/MC00222|Toko sopia|087864781090"/>
    <s v="MYDIGIBIZPARTNER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6:39:55"/>
    <d v="2026-09-04T15:00:00"/>
    <m/>
    <s v="REVOKE"/>
    <s v="LOMBOK TENGAH"/>
    <s v="NO ADDON"/>
    <m/>
    <s v="Follow Up Revoke Completed, New Order ID : SC1002573071"/>
    <s v="HSI Bisnis Promo HUT RI PSB 70% - 150 Mbps"/>
    <s v="INDIBIZ"/>
    <m/>
    <m/>
    <d v="2026-09-04T15:00:00"/>
    <s v="2026-09-04 15:00:00 | Jam Pemasangan : 08:00 - 12.00 Tanggal Pemasangan : JUMAT 04 SEPTEMBER 2026 Info Tambahan : Hubungi pelanggan sebelum datang ke lokasi "/>
    <m/>
    <m/>
    <m/>
    <e v="#NUM!"/>
    <e v="#NUM!"/>
    <x v="0"/>
  </r>
  <r>
    <n v="388"/>
    <n v="1002568912"/>
    <n v="3"/>
    <x v="4"/>
    <n v="5"/>
    <s v="DENPASAR"/>
    <s v="SANUR"/>
    <s v="TOP"/>
    <s v="REG"/>
    <s v="AO"/>
    <x v="0"/>
    <m/>
    <s v="102 | FOLLOW UP COMPLETED"/>
    <s v="RBS-Regional 3"/>
    <d v="2026-09-03T09:28:36"/>
    <d v="2026-09-05T11:55:12"/>
    <n v="69382784"/>
    <m/>
    <n v="172422212795"/>
    <s v="PT. BUANA INDO RAYA"/>
    <s v="ODP-TOP-FC/114"/>
    <s v="WO063428098"/>
    <m/>
    <m/>
    <m/>
    <n v="115.2363684"/>
    <n v="-8.6232188999999995"/>
    <s v="|MN02658| IBU AYU SRI/087860598466/spbu.bali.54.801.52@gmail.com"/>
    <s v="Sales Force DBS"/>
    <m/>
    <m/>
    <m/>
    <m/>
    <m/>
    <m/>
    <m/>
    <m/>
    <s v="Management Janji"/>
    <s v="2026-09-04 08:00:00|Tanggal Pemasangan : 04 September 2026 Jam Pemasangan : 08:00 15:00 Info Tambahan : Hubungi pelanggan dulu sebelum ke lokasi terimakasih|40010577|MYDITA"/>
    <s v="FCC"/>
    <d v="2026-03-09T09:40:02"/>
    <d v="2026-09-04T08:00:00"/>
    <s v="Kendala Pelanggan"/>
    <s v="REVOKE"/>
    <s v="TOHPATI SUKAWATI"/>
    <s v="NO ADDON"/>
    <m/>
    <s v="Follow Up Revoke Completed, New Order ID : SC100257297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4T08:00:00"/>
    <s v="2026-09-04 08:00:00|Tanggal Pemasangan : 04 September 2026 Jam Pemasangan : 08:00 15:00 Info Tambahan : Hubungi pelanggan dulu sebelum ke lokasi terimakasih|40010577|MYDITA"/>
    <m/>
    <m/>
    <m/>
    <e v="#NUM!"/>
    <e v="#NUM!"/>
    <x v="0"/>
  </r>
  <r>
    <n v="389"/>
    <n v="1002570135"/>
    <n v="3"/>
    <x v="4"/>
    <n v="5"/>
    <s v="DENPASAR"/>
    <s v="SANUR"/>
    <s v="KLM"/>
    <s v="REG"/>
    <s v="AO"/>
    <x v="0"/>
    <m/>
    <s v="102 | FOLLOW UP COMPLETED"/>
    <s v="RBS-Regional 2"/>
    <d v="2026-09-03T15:08:05"/>
    <d v="2026-09-10T08:15:17"/>
    <n v="69383293"/>
    <n v="3612108219"/>
    <n v="172401793371"/>
    <s v="PT KRS GLOBAL JAYA"/>
    <s v="ODP-KLM-FQ/25"/>
    <s v="WO063486203"/>
    <m/>
    <m/>
    <m/>
    <n v="115.2339363"/>
    <n v="-8.6719913999999996"/>
    <s v="|MN02471|/PT KRS GLOBAL JAYA/HSI BASIC 1S INET POTS 100MBPS/081226862699/082258692466/adam.firjatullah@kurasi.co.id/Arief Luqman   "/>
    <s v="B2B Partner Management (PM)"/>
    <m/>
    <m/>
    <m/>
    <m/>
    <m/>
    <m/>
    <m/>
    <m/>
    <s v="Management Janji"/>
    <s v="2026-09-04 15:00:00|Jam Pemasangan : 08:00 - 12.00 Tanggal Pemasangan : JUMAT 04 SEPTEMBER 2026 Info Tambahan : Hubungi pelanggan sebelum datang ke lokasi |40000798|MYDITA"/>
    <s v="FCC"/>
    <d v="2026-03-09T15:25:22"/>
    <d v="2026-09-04T15:00:00"/>
    <s v="Kendala Pelanggan"/>
    <s v="REVOKE"/>
    <s v="KALIASEM"/>
    <s v="NO ADDON"/>
    <m/>
    <s v="Follow Up Revoke Completed, New Order ID : SC100257974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4T15:00:00"/>
    <s v="2026-09-04 15:00:00|Jam Pemasangan : 08:00 - 12.00 Tanggal Pemasangan : JUMAT 04 SEPTEMBER 2026 Info Tambahan : Hubungi pelanggan sebelum datang ke lokasi |40000798|MYDITA"/>
    <m/>
    <m/>
    <m/>
    <e v="#NUM!"/>
    <e v="#NUM!"/>
    <x v="0"/>
  </r>
  <r>
    <n v="390"/>
    <n v="1002568868"/>
    <n v="3"/>
    <x v="3"/>
    <n v="4"/>
    <s v="YOGYAKARTA"/>
    <s v="INNER - YOGYA JATENG SELATAN"/>
    <s v="KGD"/>
    <s v="REG"/>
    <s v="AO"/>
    <x v="0"/>
    <s v="1P INET"/>
    <s v="102 | FOLLOW UP COMPLETED"/>
    <s v="RBS-Regional 3"/>
    <d v="2026-09-03T09:14:56"/>
    <d v="2026-09-05T11:19:48"/>
    <n v="69382743"/>
    <m/>
    <n v="143132123720"/>
    <s v="PT. Bangkit Lakuliner Indonesia Banguntapan Yogyakarta 3"/>
    <s v="ODP-KGD-FAD/010 FAD/D03/010.01"/>
    <s v="WO063421713"/>
    <m/>
    <m/>
    <m/>
    <n v="110.4131168"/>
    <n v="-7.7986060000000004"/>
    <s v="|MN02235|MYIA-028541802075/POI/Muhamad Arif Nurdin/085283300362/arif.nurdin@seindonesia.co.id"/>
    <s v="MYIB_ASSISTANT"/>
    <m/>
    <m/>
    <m/>
    <m/>
    <m/>
    <m/>
    <m/>
    <m/>
    <s v="Management Janji"/>
    <s v="2026-09-05 10:00:00 | Nama PIC : PT. Bangkit Lakuliner Indonesia Banguntapan Yogyakarta 3 No HP : 085283300362 Alt :  M Janji : (JUMAT/4/SEPTEMBER/2026) jam Pasang : 09:00 Note : hubungi pelanggan jika ingin kelokasi"/>
    <s v="FCC"/>
    <d v="2026-03-09T09:25:39"/>
    <d v="2026-09-05T10:00:00"/>
    <s v="Kendala Teknik"/>
    <s v="REVOKE"/>
    <s v="KOTAGEDE"/>
    <s v="NO ADDON"/>
    <m/>
    <s v="Follow Up Revoke Completed, New Order ID : SC1002572933"/>
    <s v="HSI Bisnis Promo HUT RI PSB 70% - 50 Mbps"/>
    <s v="INDIBIZ"/>
    <m/>
    <m/>
    <d v="2026-09-05T10:00:00"/>
    <s v="2026-09-05 10:00:00 | Nama PIC : PT. Bangkit Lakuliner Indonesia Banguntapan Yogyakarta 3 No HP : 085283300362 Alt :  M Janji : (JUMAT/4/SEPTEMBER/2026) jam Pasang : 09:00 Note : hubungi pelanggan jika ingin kelokasi"/>
    <m/>
    <m/>
    <m/>
    <e v="#NUM!"/>
    <e v="#NUM!"/>
    <x v="0"/>
  </r>
  <r>
    <n v="391"/>
    <n v="1002569385"/>
    <n v="3"/>
    <x v="6"/>
    <n v="5"/>
    <s v="MADURA"/>
    <s v="BANGKALAN"/>
    <s v="BKL"/>
    <s v="REG"/>
    <s v="AO"/>
    <x v="0"/>
    <s v="1P INET"/>
    <s v="102 | FOLLOW UP COMPLETED"/>
    <s v="RBS-Regional 3"/>
    <d v="2026-09-03T11:26:56"/>
    <d v="2026-09-06T13:26:37"/>
    <n v="69382999"/>
    <m/>
    <n v="152435910298"/>
    <s v="WARKOP KOK GITU"/>
    <s v="ODP-BKL-FCD/04 FCD/D01/04.01"/>
    <s v="WO063436818"/>
    <m/>
    <m/>
    <m/>
    <n v="112.7381116"/>
    <n v="-7.0428864999999998"/>
    <s v="|MC20057|MYIA-035270221775/POI/Abil Fatah N/087766611999/afatahn212121@gmail.com"/>
    <s v="MYIB_ASSISTANT"/>
    <m/>
    <m/>
    <m/>
    <m/>
    <m/>
    <m/>
    <m/>
    <m/>
    <s v="Management Janji"/>
    <s v="2026-09-04 08:00:00 | Nama Pic : bp Abil  No Hp Pic : 08139180764 No alt : - Jam Pemasangan : pagi  Tanggal Pemasangan : 4 September 2026"/>
    <s v="FCC"/>
    <d v="2026-03-09T11:39:54"/>
    <d v="2026-09-04T08:00:00"/>
    <s v="Kendala Teknik"/>
    <s v="REVOKE"/>
    <s v="X"/>
    <s v="NO ADDON"/>
    <m/>
    <s v="Follow Up Revoke Completed, New Order ID : SC1002573595"/>
    <s v="HSI Bisnis Promo HUT RI PSB 70% - 100 Mbps"/>
    <s v="INDIBIZ"/>
    <m/>
    <m/>
    <d v="2026-09-04T08:00:00"/>
    <s v="2026-09-04 08:00:00 | Nama Pic : bp Abil  No Hp Pic : 08139180764 No alt : - Jam Pemasangan : pagi  Tanggal Pemasangan : 4 September 2026"/>
    <m/>
    <m/>
    <m/>
    <e v="#NUM!"/>
    <e v="#NUM!"/>
    <x v="0"/>
  </r>
  <r>
    <n v="392"/>
    <n v="1002569384"/>
    <n v="3"/>
    <x v="7"/>
    <n v="5"/>
    <s v="MATARAM"/>
    <s v="BIMA"/>
    <s v="TET"/>
    <s v="REG"/>
    <s v="AO"/>
    <x v="0"/>
    <s v="1P INET"/>
    <s v="102 | FOLLOW UP COMPLETED"/>
    <s v="RBS-Regional 3"/>
    <d v="2026-09-03T11:26:56"/>
    <d v="2026-09-06T10:16:34"/>
    <n v="69382997"/>
    <m/>
    <n v="172616790327"/>
    <s v="Toko Emansyah"/>
    <s v="ODP-TET-FAF/05 FAF/D01/05.01"/>
    <s v="WO063436744"/>
    <m/>
    <m/>
    <m/>
    <n v="118.6881369"/>
    <n v="-8.6692494"/>
    <s v="MD|MYDB-20260902267891|SC00001/MC00046|Toko Emansyah|08981838309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1:39:54"/>
    <d v="2026-09-05T08:00:00"/>
    <s v="Kendala Teknik"/>
    <s v="REVOKE"/>
    <s v="BIMA BARAT"/>
    <s v="NO ADDON"/>
    <m/>
    <s v="Follow Up Revoke Completed, New Order ID : SC1002573499"/>
    <s v="HSI Bisnis PSB 70% - 1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</r>
  <r>
    <n v="393"/>
    <n v="1002570023"/>
    <n v="3"/>
    <x v="3"/>
    <n v="4"/>
    <s v="YOGYAKARTA"/>
    <s v="INNER - YOGYA JATENG SELATAN"/>
    <s v="KBU"/>
    <s v="REG"/>
    <s v="AO"/>
    <x v="0"/>
    <m/>
    <s v="102 | FOLLOW UP COMPLETED"/>
    <s v="RBS-Regional 3"/>
    <d v="2026-09-03T14:40:44"/>
    <d v="2026-09-04T15:19:02"/>
    <n v="69383218"/>
    <m/>
    <n v="146113147323"/>
    <s v="PT Syarikat Cahaya Media / Minang Inn"/>
    <s v="ODP-KBU-FCR/044"/>
    <s v="WO063472473"/>
    <m/>
    <m/>
    <m/>
    <n v="110.35731180000001"/>
    <n v="-7.7912204000000003"/>
    <s v="AMRBS/965966/DINA MENTARI/R3/YOGYAKARTA//PSB HSI BISNIS 1S  150 MBPS PROMO HUT TELKOM 1:1/Tri Astuti/0817440866/tusuaramuh@gmail.com"/>
    <s v="Account Manager"/>
    <m/>
    <m/>
    <m/>
    <m/>
    <m/>
    <m/>
    <m/>
    <m/>
    <s v="Management Janji"/>
    <s v="2026-09-04 13:00:00|Nama PIC : ibu tri No HP : 0817440866 Alt :  M Janji : (JUMAT/4/SEPTEMBER/2026) jam Pasang : 09:00 Note : hubungi pelanggan jika ingin kelokasi|40961371|MYDITA"/>
    <s v="FCC"/>
    <d v="2026-03-09T14:54:57"/>
    <d v="2026-09-04T13:00:00"/>
    <s v="Kendala Lainnya"/>
    <s v="REVOKE"/>
    <s v="X"/>
    <s v="NO ADDON"/>
    <m/>
    <s v="Follow Up Revoke Completed, New Order ID : SC10025721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Nama PIC : ibu tri No HP : 0817440866 Alt :  M Janji : (JUMAT/4/SEPTEMBER/2026) jam Pasang : 09:00 Note : hubungi pelanggan jika ingin kelokasi|40961371|MYDITA"/>
    <m/>
    <m/>
    <m/>
    <e v="#NUM!"/>
    <e v="#NUM!"/>
    <x v="0"/>
  </r>
  <r>
    <n v="394"/>
    <n v="1002570051"/>
    <n v="3"/>
    <x v="7"/>
    <n v="5"/>
    <s v="MATARAM"/>
    <s v="INNER - NUSA TENGGARA"/>
    <s v="SWE"/>
    <s v="REG"/>
    <s v="AO"/>
    <x v="0"/>
    <s v="1P INET"/>
    <s v="102 | FOLLOW UP COMPLETED"/>
    <s v="RBS-Regional 3"/>
    <d v="2026-09-03T14:44:56"/>
    <d v="2026-09-07T11:39:42"/>
    <n v="69383223"/>
    <m/>
    <n v="172605804358"/>
    <s v="SPBU 5483210 SELAGALAS"/>
    <s v="ODP-SWE-FAD/91 FAD/D08/91.01"/>
    <s v="WO063464619"/>
    <m/>
    <m/>
    <m/>
    <n v="116.1464021"/>
    <n v="-8.5756690999999901"/>
    <s v="MD|MYDB-20260902267833|SC00001/MC00046|SPBU 5483210 SELAGALAS|081917157000"/>
    <s v="MYDIGIBIZPARTNER"/>
    <m/>
    <m/>
    <m/>
    <m/>
    <m/>
    <m/>
    <m/>
    <m/>
    <s v="Management Janji"/>
    <s v="2026-09-04 15:00:00 | Nama : bapa dedy No HP : 081917157000 No Alternatif : M Janji : 04/09/2026 Jam Pasang : Pagi NoteÃ‚Â :  Hubungi terlebih dahulu sebelum ke lokasi "/>
    <s v="FCC"/>
    <d v="2026-03-09T14:54:57"/>
    <d v="2026-09-04T15:00:00"/>
    <s v="Kendala Lainnya"/>
    <s v="REVOKE"/>
    <s v="X"/>
    <s v="NO ADDON"/>
    <m/>
    <s v="Follow Up Revoke Completed, New Order ID : SC1002574639"/>
    <s v="HSI Bisnis Promo HUT RI PSB 70% - 50 Mbps"/>
    <s v="INDIBIZ"/>
    <m/>
    <m/>
    <d v="2026-09-04T15:00:00"/>
    <s v="2026-09-04 15:00:00 | Nama : bapa dedy No HP : 081917157000 No Alternatif : M Janji : 04/09/2026 Jam Pasang : Pagi NoteÃ‚Â :  Hubungi terlebih dahulu sebelum ke lokasi "/>
    <m/>
    <m/>
    <m/>
    <e v="#NUM!"/>
    <e v="#NUM!"/>
    <x v="0"/>
  </r>
  <r>
    <n v="395"/>
    <n v="1002569031"/>
    <n v="3"/>
    <x v="7"/>
    <n v="5"/>
    <s v="MATARAM"/>
    <s v="LOMBOK BARAT TENGAH"/>
    <s v="PRY"/>
    <s v="REG"/>
    <s v="AO"/>
    <x v="0"/>
    <m/>
    <s v="102 | FOLLOW UP COMPLETED"/>
    <s v="RBS-Regional 3"/>
    <d v="2026-09-03T09:56:11"/>
    <d v="2026-09-09T12:27:16"/>
    <n v="69382856"/>
    <m/>
    <n v="172603791832"/>
    <s v="Segara Anak Hotel Office"/>
    <s v="ODP-PYA-FBG/29"/>
    <s v="WO063676745"/>
    <m/>
    <m/>
    <m/>
    <n v="116.28302782773901"/>
    <n v="-8.8935436886889292"/>
    <s v=" RBS HSI |Rian Puja Atmawikarsa | 406910 | TREG 3 |Segara Anak Hotel Office| 85172121609|83129706446| HSI BISNIS 100 MBPS  "/>
    <s v="Amex"/>
    <m/>
    <m/>
    <m/>
    <m/>
    <m/>
    <m/>
    <m/>
    <m/>
    <s v="Management Janji"/>
    <s v="2026-09-07 13:00:00|Nama : BP BATI No Hp : 083129706446 No Alt : 085172121609 Tgl Pemasangan : 07 September 2026 Interval : PAGI  Note : Hubungi pelanggan terlebih dahulu|40971402|MYDITA"/>
    <s v="FCC"/>
    <d v="2026-03-09T10:10:01"/>
    <d v="2026-09-07T13:00:00"/>
    <s v="Kendala Lainnya"/>
    <s v="REVOKE"/>
    <s v="LOMBOK TENGAH"/>
    <s v="NO ADDON"/>
    <m/>
    <s v="Follow Up Revoke Completed, New Order ID : SC100257862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3:00:00"/>
    <s v="2026-09-07 13:00:00|Nama : BP BATI No Hp : 083129706446 No Alt : 085172121609 Tgl Pemasangan : 07 September 2026 Interval : PAGI  Note : Hubungi pelanggan terlebih dahulu|40971402|MYDITA"/>
    <m/>
    <m/>
    <m/>
    <e v="#NUM!"/>
    <e v="#NUM!"/>
    <x v="0"/>
  </r>
  <r>
    <n v="396"/>
    <n v="1002569065"/>
    <n v="3"/>
    <x v="5"/>
    <n v="4"/>
    <s v="PEKALONGAN"/>
    <s v="BREBES"/>
    <s v="BRB"/>
    <s v="REG"/>
    <s v="AO"/>
    <x v="0"/>
    <s v="1P INET"/>
    <s v="102 | FOLLOW UP COMPLETED"/>
    <s v="RBS-Regional 3"/>
    <d v="2026-09-03T10:03:57"/>
    <d v="2026-09-07T11:41:34"/>
    <n v="69382886"/>
    <m/>
    <n v="146284108500"/>
    <s v="SDN SIDAMULYA 02 WANASARI"/>
    <s v="ODP-BRB-FAH/008 FAH/D01/008.01"/>
    <s v="WO063426276"/>
    <m/>
    <m/>
    <m/>
    <n v="109.027522"/>
    <n v="-6.9091820000000004"/>
    <s v="|MN00292|MYIA-007995257607/POI/M. J. M. KHADAFI/082138248110/mjm041@guru.sd.belajar.id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10:10:01"/>
    <d v="2026-09-04T08:00:00"/>
    <m/>
    <s v="REVOKE"/>
    <s v="X"/>
    <s v="NO ADDON"/>
    <m/>
    <s v="Follow Up Revoke Completed, New Order ID : SC1002574649"/>
    <s v="HSI Bisnis Promo HUT RI PSB 70% - 50 Mbps"/>
    <s v="INDIBIZ"/>
    <m/>
    <m/>
    <d v="2026-09-04T08:00:00"/>
    <s v="2026-09-04 08:00:00 | M Janji :  04/09/2026 Jam Pasang : Pagi  Note : hubungi pelanggan jika ingin kelokasi "/>
    <m/>
    <m/>
    <m/>
    <e v="#NUM!"/>
    <e v="#NUM!"/>
    <x v="0"/>
  </r>
  <r>
    <n v="397"/>
    <n v="1002569090"/>
    <n v="3"/>
    <x v="2"/>
    <n v="5"/>
    <s v="KEDIRI"/>
    <s v="BLITAR"/>
    <s v="BLR"/>
    <s v="REG"/>
    <s v="AO"/>
    <x v="0"/>
    <s v="1P INET"/>
    <s v="102 | FOLLOW UP COMPLETED"/>
    <s v="RBS-Regional 3"/>
    <d v="2026-09-03T10:08:56"/>
    <d v="2026-09-07T11:41:43"/>
    <n v="69382891"/>
    <m/>
    <n v="152730235562"/>
    <s v="PT HIPERNET INDODATA"/>
    <s v="ODP-BLR-FE/10 FE/D01/10.01"/>
    <s v="WO063426741"/>
    <m/>
    <m/>
    <m/>
    <n v="112.169436670564"/>
    <n v="-8.0990096680674206"/>
    <s v="|MB00503|MYIA-071890620992/POI/ibu/087835316536/zazauliar@gmail.com"/>
    <s v="MYIB_ASSISTANT"/>
    <m/>
    <m/>
    <m/>
    <m/>
    <m/>
    <m/>
    <m/>
    <m/>
    <s v="Management Janji"/>
    <s v="2026-09-04 08:00:00 | Tanggal pemasangan: 04/09/2026 Jam pemasangan : pagi / siang Info Tambahan : Hubungi pelanggan dulu sebelum ke lokasi terima kasih."/>
    <s v="FCC"/>
    <d v="2026-03-09T10:10:01"/>
    <d v="2026-09-04T08:00:00"/>
    <m/>
    <s v="REVOKE"/>
    <s v="X"/>
    <s v="NO ADDON"/>
    <m/>
    <s v="Follow Up Revoke Completed, New Order ID : SC1002574656"/>
    <s v="HSI Bisnis Promo HUT RI PSB 70% - 50 Mbps"/>
    <s v="INDIBIZ"/>
    <m/>
    <m/>
    <d v="2026-09-04T08:00:00"/>
    <s v="2026-09-04 08:00:00 | Tanggal pemasangan: 04/09/2026 Jam pemasangan : pagi / siang Info Tambahan : Hubungi pelanggan dulu sebelum ke lokasi terima kasih."/>
    <m/>
    <m/>
    <m/>
    <e v="#NUM!"/>
    <e v="#NUM!"/>
    <x v="0"/>
  </r>
  <r>
    <n v="398"/>
    <n v="1002569528"/>
    <n v="3"/>
    <x v="3"/>
    <n v="4"/>
    <s v="YOGYAKARTA"/>
    <s v="SLEMAN"/>
    <s v="PKM"/>
    <s v="REG"/>
    <s v="AO"/>
    <x v="0"/>
    <s v="1P INET"/>
    <s v="102 | FOLLOW UP COMPLETED"/>
    <s v="RBS-Regional 3"/>
    <d v="2026-09-03T11:59:56"/>
    <d v="2026-09-05T12:20:06"/>
    <n v="69383057"/>
    <m/>
    <n v="146144118737"/>
    <s v="PT titra ageng makmur jaya"/>
    <s v="ODP-PKM-FAG/037 FAG/D03/037.01"/>
    <s v="WO063441191"/>
    <m/>
    <m/>
    <m/>
    <n v="110.42171999999999"/>
    <n v="-7.6650299999999998"/>
    <s v="|MN00915|MYIA-003913553212/POI/Dono Dwi Prasetyo/085643033075/masdonking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2:10:04"/>
    <d v="2026-09-04T15:00:00"/>
    <s v="Kendala Teknik"/>
    <s v="REVOKE"/>
    <s v="X"/>
    <s v="NO ADDON"/>
    <m/>
    <s v="Follow Up Revoke Completed, New Order ID : SC1002573003"/>
    <s v="HSI Bisnis Promo HUT RI PSB 70% - 2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</r>
  <r>
    <n v="399"/>
    <n v="1002569527"/>
    <n v="3"/>
    <x v="6"/>
    <n v="5"/>
    <s v="SBY UTARA"/>
    <s v="GRESIK"/>
    <s v="GSK"/>
    <s v="REG"/>
    <s v="AO"/>
    <x v="0"/>
    <s v="1P INET"/>
    <s v="102 | FOLLOW UP COMPLETED"/>
    <s v="RBS-Regional 3"/>
    <d v="2026-09-03T11:59:56"/>
    <d v="2026-09-04T17:22:39"/>
    <n v="69383055"/>
    <m/>
    <n v="152421262602"/>
    <s v="PT ASPINDO BERKAH INDONESIA"/>
    <s v="ODP-GSK-FU/07"/>
    <s v="WO063441096"/>
    <m/>
    <m/>
    <m/>
    <n v="112.63666600000001"/>
    <n v="-7.2026250000000003"/>
    <s v="|MN01982|MYIA-020897509841/POI/FEBRIAN DWI/082244944255/jayaspindo@gmail.com"/>
    <s v="MYIB_ASSISTANT"/>
    <m/>
    <m/>
    <m/>
    <m/>
    <m/>
    <m/>
    <m/>
    <m/>
    <s v="Management Janji"/>
    <s v="2026-09-08 08:00:00 | Jam pemasangan : 08.00 - 12.00 Waktu pemasangan : 4 September 2026 Info Tabaha : Hubungi pelanggan dulu sebelum ke lokasi terimakasih  "/>
    <s v="FCC"/>
    <d v="2026-03-09T12:10:04"/>
    <d v="2026-09-08T08:00:00"/>
    <m/>
    <s v="REVOKE"/>
    <s v="GRESIK"/>
    <s v="NO ADDON"/>
    <m/>
    <s v="Follow Up Revoke Completed, New Order ID : SC1002572588"/>
    <s v="HSI Bisnis Promo HUT RI PSB 70% - 150 Mbps"/>
    <s v="INDIBIZ"/>
    <m/>
    <m/>
    <d v="2026-09-08T08:00:00"/>
    <s v="2026-09-08 08:00:00 | Jam pemasangan : 08.00 - 12.00 Waktu pemasangan : 4 September 2026 Info Tabaha : Hubungi pelanggan dulu sebelum ke lokasi terimakasih  "/>
    <m/>
    <m/>
    <m/>
    <e v="#NUM!"/>
    <e v="#NUM!"/>
    <x v="0"/>
  </r>
  <r>
    <n v="400"/>
    <n v="1002570641"/>
    <n v="3"/>
    <x v="7"/>
    <n v="5"/>
    <s v="MATARAM"/>
    <s v="LOMBOK TIMUR UTARA"/>
    <s v="SGG"/>
    <s v="REG"/>
    <s v="AO"/>
    <x v="0"/>
    <s v="1P INET"/>
    <s v="102 | FOLLOW UP COMPLETED"/>
    <s v="RBS-Regional 3"/>
    <d v="2026-09-03T17:48:56"/>
    <d v="2026-09-10T09:00:50"/>
    <n v="69383490"/>
    <m/>
    <n v="172604214284"/>
    <s v="Diva Lombok Resort Senggigi"/>
    <s v="ODP-SGG-FAF/04 FAF/D01/04.01"/>
    <s v="WO063489160"/>
    <m/>
    <m/>
    <m/>
    <n v="116.038749"/>
    <n v="-8.4681650000000008"/>
    <s v="|MN00843|MYIA-092103744022/POI/Samsul Heri /081910621905/klinikbedahelektronik@gmail.com"/>
    <s v="MYIB_ASSISTANT"/>
    <m/>
    <m/>
    <m/>
    <m/>
    <m/>
    <m/>
    <m/>
    <m/>
    <s v="Management Janji"/>
    <s v="2026-09-07 08:00:00 | Nama PIC:  bp samsul heri  No HP: 081910621905 Alt: Tanggal: 7/9/2026 Jam Pasang: Pagi Note: Hubungi sebelum ke lokasi, terimakasih. "/>
    <s v="FCC"/>
    <d v="2026-03-09T17:54:57"/>
    <d v="2026-09-07T08:00:00"/>
    <s v="Kendala Lainnya"/>
    <s v="REVOKE"/>
    <s v="LOMBOK UTARA"/>
    <s v="NO ADDON"/>
    <m/>
    <s v="Follow Up Revoke Completed, New Order ID : SC1002579867"/>
    <s v="HSI Bisnis Promo HUT RI PSB 70% - 100 Mbps Dual Band"/>
    <s v="INDIBIZ"/>
    <m/>
    <m/>
    <d v="2026-09-07T08:00:00"/>
    <s v="2026-09-07 08:00:00 | Nama PIC:  bp samsul heri  No HP: 081910621905 Alt: Tanggal: 7/9/2026 Jam Pasang: Pagi Note: Hubungi sebelum ke lokasi, terimakasih. "/>
    <m/>
    <m/>
    <m/>
    <e v="#NUM!"/>
    <e v="#NUM!"/>
    <x v="0"/>
  </r>
  <r>
    <n v="401"/>
    <n v="1002570640"/>
    <n v="3"/>
    <x v="2"/>
    <n v="5"/>
    <s v="MADIUN"/>
    <s v="TUBAN"/>
    <s v="MRR"/>
    <s v="REG"/>
    <s v="AO"/>
    <x v="0"/>
    <s v="1P INET"/>
    <s v="102 | FOLLOW UP COMPLETED"/>
    <s v="RBS-Regional 3"/>
    <d v="2026-09-03T17:48:56"/>
    <d v="2026-09-06T11:27:08"/>
    <n v="69383491"/>
    <m/>
    <n v="152647206519"/>
    <s v="Toko Ratna"/>
    <s v="ODP-MRR-FAA/86 FAA/D09/86.01"/>
    <s v="WO063489227"/>
    <m/>
    <m/>
    <m/>
    <n v="111.9426914"/>
    <n v="-6.9055726000000002"/>
    <s v="MD|MYDB-20260903267933|DD00001/MN01781|Toko Ratna|081332742070"/>
    <s v="MYDIGIBIZPARTNER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54:57"/>
    <d v="2026-09-04T15:00:00"/>
    <s v="Kendala Pelanggan"/>
    <s v="REVOKE"/>
    <s v="JATIROGO BANCAR"/>
    <s v="NO ADDON"/>
    <m/>
    <s v="Follow Up Revoke Completed, New Order ID : SC1002573534"/>
    <s v="HSI Bisnis Promo HUT RI PSB 70% - 10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</r>
  <r>
    <n v="402"/>
    <n v="1002570642"/>
    <n v="3"/>
    <x v="2"/>
    <n v="5"/>
    <s v="MADIUN"/>
    <s v="TUBAN"/>
    <s v="MRR"/>
    <s v="REG"/>
    <s v="AO"/>
    <x v="0"/>
    <s v="1P INET"/>
    <s v="102 | FOLLOW UP COMPLETED"/>
    <s v="RBS-Regional 3"/>
    <d v="2026-09-03T17:48:56"/>
    <d v="2026-09-06T11:33:13"/>
    <n v="69383492"/>
    <m/>
    <n v="152647206520"/>
    <s v="Toko Ratna"/>
    <s v="ODP-MRR-FAA/86 FAA/D09/86.01"/>
    <s v="WO063489228"/>
    <m/>
    <m/>
    <m/>
    <n v="111.9426914"/>
    <n v="-6.9055726000000002"/>
    <s v="MD|MYDB-20260903267934|DD00001/MN01781|Toko Ratna|081332742070"/>
    <s v="MYDIGIBIZPARTNER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54:57"/>
    <d v="2026-09-04T15:00:00"/>
    <s v="Kendala Pelanggan"/>
    <s v="REVOKE"/>
    <s v="JATIROGO BANCAR"/>
    <s v="NO ADDON"/>
    <m/>
    <s v="Follow Up Revoke Completed, New Order ID : SC1002573538"/>
    <s v="HSI Bisnis Promo HUT RI PSB 70% - 10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</r>
  <r>
    <n v="403"/>
    <n v="1002570639"/>
    <n v="3"/>
    <x v="6"/>
    <n v="5"/>
    <s v="SBY UTARA"/>
    <s v="TANDES"/>
    <s v="KLN"/>
    <s v="REG"/>
    <s v="AO"/>
    <x v="0"/>
    <s v="1P INET"/>
    <s v="102 | FOLLOW UP COMPLETED"/>
    <s v="RBS-Regional 3"/>
    <d v="2026-09-03T17:47:56"/>
    <d v="2026-09-05T14:18:03"/>
    <n v="69383489"/>
    <m/>
    <n v="152418251607"/>
    <s v="CV HIKARI SUKSES ABADI"/>
    <s v="ODP-TDS-FCW/01 FCW/D01/01.01"/>
    <s v="WO063489091"/>
    <m/>
    <m/>
    <m/>
    <n v="112.69273750000001"/>
    <n v="-7.2608027999999996"/>
    <s v="MD|MYDB-20260903267939|DN00001/MN00443|CV HIKARI SUKSES ABADI|081212115088"/>
    <s v="MYDIGIBIZPARTNER"/>
    <m/>
    <m/>
    <m/>
    <m/>
    <m/>
    <m/>
    <m/>
    <m/>
    <s v="Management Janji"/>
    <s v="2026-09-04 15:00:00 | Nama PIC : bapak ricard No HP : 081212115088 Alt :  M Janji : (JUMAT/4/SEPTEMBER/2026) jam Pasang : 09:00 Note : hubungi pelanggan jika ingin kelokasi"/>
    <s v="FCC"/>
    <d v="2026-03-09T17:54:57"/>
    <d v="2026-09-04T15:00:00"/>
    <m/>
    <s v="REVOKE"/>
    <s v="KEBALEN"/>
    <s v="NO ADDON"/>
    <m/>
    <s v="Follow Up Revoke Completed, New Order ID : SC1002573171"/>
    <s v="HSI Bisnis Promo HUT RI PSB 70% - 50 Mbps"/>
    <s v="INDIBIZ"/>
    <m/>
    <m/>
    <d v="2026-09-04T15:00:00"/>
    <s v="2026-09-04 15:00:00 | Nama PIC : bapak ricard No HP : 081212115088 Alt :  M Janji : (JUMAT/4/SEPTEMBER/2026) jam Pasang : 09:00 Note : hubungi pelanggan jika ingin kelokasi"/>
    <m/>
    <m/>
    <m/>
    <e v="#NUM!"/>
    <e v="#NUM!"/>
    <x v="0"/>
  </r>
  <r>
    <n v="404"/>
    <n v="1002570635"/>
    <n v="3"/>
    <x v="2"/>
    <n v="5"/>
    <s v="MALANG"/>
    <s v="BATU"/>
    <s v="BLB"/>
    <s v="REG"/>
    <s v="AO"/>
    <x v="0"/>
    <s v="2P INET + VOICE"/>
    <s v="102 | FOLLOW UP COMPLETED"/>
    <s v="RBS-Regional 3"/>
    <d v="2026-09-03T17:44:56"/>
    <d v="2026-09-08T08:10:35"/>
    <n v="69383505"/>
    <n v="3414391135"/>
    <n v="152702232098"/>
    <s v="PENERBIT ERLANGGA"/>
    <s v="ODP-BLB-FDQ/83 FDQ/D04/83.01"/>
    <s v="WO063488939"/>
    <m/>
    <m/>
    <m/>
    <n v="112.6547637"/>
    <n v="-7.9317659999999997"/>
    <s v="|MN00814|MYIA-027553231531/POI/Benny Kusuma Aji Sanjaya/082219057042/malang.raya@erlangga.co.id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7:54:57"/>
    <d v="2026-09-04T15:00:00"/>
    <s v="Kendala Lainnya"/>
    <s v="REVOKE"/>
    <s v="BLIMBING"/>
    <s v="NO ADDON"/>
    <m/>
    <s v="Follow Up Revoke Completed, New Order ID : SC1002576036"/>
    <s v="HSI Bisnis Bundling Phone PSB 70% - Free 800 Menit Promo - 3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</r>
  <r>
    <n v="405"/>
    <n v="1002570621"/>
    <n v="3"/>
    <x v="2"/>
    <n v="5"/>
    <s v="MADIUN"/>
    <s v="TUBAN"/>
    <s v="MRR"/>
    <s v="REG"/>
    <s v="AO"/>
    <x v="0"/>
    <s v="1P INET"/>
    <s v="102 | FOLLOW UP COMPLETED"/>
    <s v="RBS-Regional 3"/>
    <d v="2026-09-03T17:30:56"/>
    <d v="2026-09-06T12:54:43"/>
    <n v="69383462"/>
    <m/>
    <n v="152647206518"/>
    <s v="Toko Ratna"/>
    <s v="ODP-MRR-FAA/89 FAA/D09/89.01"/>
    <s v="WO063487673"/>
    <m/>
    <m/>
    <m/>
    <n v="111.9426914"/>
    <n v="-6.9055726000000002"/>
    <s v="MD|MYDB-20260903267935|DD00001/MN01781|Toko Ratna|081332742070"/>
    <s v="MYDIGIBIZPARTNER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7:39:55"/>
    <d v="2026-09-04T15:00:00"/>
    <s v="Kendala Pelanggan"/>
    <s v="REVOKE"/>
    <s v="JATIROGO BANCAR"/>
    <s v="NO ADDON"/>
    <m/>
    <s v="Follow Up Revoke Completed, New Order ID : SC1002573576"/>
    <s v="HSI Bisnis Promo HUT RI PSB 70% - 1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</r>
  <r>
    <n v="406"/>
    <n v="1002569863"/>
    <n v="3"/>
    <x v="3"/>
    <n v="4"/>
    <s v="PURWOKERTO"/>
    <s v="PURWOKERTO"/>
    <s v="SUK"/>
    <s v="REG"/>
    <s v="AO"/>
    <x v="0"/>
    <m/>
    <s v="102 | FOLLOW UP COMPLETED"/>
    <s v="RBS-Regional 3"/>
    <d v="2026-09-03T13:56:40"/>
    <d v="2026-09-09T08:32:54"/>
    <n v="69383179"/>
    <n v="2812955228"/>
    <n v="143374121462"/>
    <s v="PT BPR KUSUMA SUMBING SOKARAJA"/>
    <s v="ODP-SUK-FA/041"/>
    <s v="WO063536238"/>
    <m/>
    <m/>
    <m/>
    <n v="109.2927423"/>
    <n v="-7.4573494"/>
    <s v="|MC80122|/ PT BPR KUSUMA SUMBING SOKARAJA/ 083123408274/ksbpusat.tsi@gmail.com/2S HSI BISNIS 1:1 PROMO 50Mbps / NISA AULIA SUNDARI / HGN"/>
    <s v="Sales Profesional"/>
    <m/>
    <m/>
    <m/>
    <m/>
    <m/>
    <m/>
    <m/>
    <m/>
    <s v="Management Janji"/>
    <s v="2026-09-11 15:00:00|PT BPR KUSUMA SUMBING SOKARAJA 083123408274|40931150|MYDITA"/>
    <s v="FCC"/>
    <d v="2026-03-09T14:10:32"/>
    <d v="2026-09-11T15:00:00"/>
    <s v="Kendala Lainnya"/>
    <s v="REVOKE"/>
    <s v="X"/>
    <s v="NO ADDON"/>
    <m/>
    <s v="Follow Up Revoke Completed, New Order ID : SC1002577926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1T15:00:00"/>
    <s v="2026-09-11 15:00:00|PT BPR KUSUMA SUMBING SOKARAJA 083123408274|40931150|MYDITA"/>
    <m/>
    <m/>
    <m/>
    <e v="#NUM!"/>
    <e v="#NUM!"/>
    <x v="0"/>
  </r>
  <r>
    <n v="407"/>
    <n v="1002569885"/>
    <n v="3"/>
    <x v="0"/>
    <n v="4"/>
    <s v="SOLO"/>
    <s v="INNER - SOLO JATENG TIMUR"/>
    <s v="KTO"/>
    <s v="REG"/>
    <s v="AO"/>
    <x v="0"/>
    <s v="1P INET"/>
    <s v="102 | FOLLOW UP COMPLETED"/>
    <s v="RBS-Regional 3"/>
    <d v="2026-09-03T14:00:57"/>
    <d v="2026-09-07T10:40:49"/>
    <n v="69383202"/>
    <m/>
    <n v="146528600657"/>
    <s v="PPM DARUSSALAM KOMPLEK 9"/>
    <s v="ODP-KTO-FAE/041 FAE/D04/041.01"/>
    <s v="WO063459079"/>
    <m/>
    <m/>
    <m/>
    <n v="110.73686499999999"/>
    <n v="-7.5595179999999997"/>
    <s v="|MN00396|MYIA-075827718908/POI/Laila Hidayatul/087710652532/lailahidayatulmardhiyah@gmail.com"/>
    <s v="MYIB_ASSISTANT"/>
    <m/>
    <m/>
    <m/>
    <m/>
    <m/>
    <m/>
    <m/>
    <m/>
    <s v="Management Janji"/>
    <s v="2026-09-04 13:00:00 | Nama PIC:  bu uminatifa No HP: 081326068028 Alt: Tanggal: 4/9/2026 Jam Pasang: Siang Note: Hubungi sebelum ke lokasi, terimakasih. "/>
    <s v="FCC"/>
    <d v="2026-03-09T14:10:32"/>
    <d v="2026-09-04T13:00:00"/>
    <s v="Kendala Teknik"/>
    <s v="REVOKE"/>
    <s v="SOLO KARTOSURO"/>
    <s v="NO ADDON"/>
    <m/>
    <s v="Follow Up Revoke Completed, New Order ID : SC1002574349"/>
    <s v="HSI Bisnis Basic Promo HUT RI PSB 70% - 75 Mbps"/>
    <s v="INDIBIZ"/>
    <m/>
    <m/>
    <d v="2026-09-04T13:00:00"/>
    <s v="2026-09-04 13:00:00 | Nama PIC:  bu uminatifa No HP: 081326068028 Alt: Tanggal: 4/9/2026 Jam Pasang: Siang Note: Hubungi sebelum ke lokasi, terimakasih. "/>
    <m/>
    <m/>
    <m/>
    <e v="#NUM!"/>
    <e v="#NUM!"/>
    <x v="0"/>
  </r>
  <r>
    <n v="408"/>
    <n v="1002570651"/>
    <n v="3"/>
    <x v="3"/>
    <n v="4"/>
    <s v="YOGYAKARTA"/>
    <s v="SLEMAN"/>
    <s v="PKM"/>
    <s v="REG"/>
    <s v="AO"/>
    <x v="0"/>
    <s v="1P INET"/>
    <s v="102 | FOLLOW UP COMPLETED"/>
    <s v="RBS-Regional 3"/>
    <d v="2026-09-03T18:11:56"/>
    <d v="2026-09-06T10:16:52"/>
    <n v="69383494"/>
    <m/>
    <n v="146144118739"/>
    <s v="PT KOPI BINTANG INDONESIA"/>
    <s v="ODP-PKM-FAA/044 FAA/D02/044.01"/>
    <s v="WO063490800"/>
    <m/>
    <m/>
    <m/>
    <n v="110.41874989999999"/>
    <n v="-7.6865252999999996"/>
    <s v="|MN02665|MYIA-078238152576/POI/pak Rizki rian/085123580800/burianto@tomoro-coffee.com"/>
    <s v="MYIB_ASSISTANT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8:25:15"/>
    <d v="2026-09-05T08:00:00"/>
    <s v="Kendala Teknik"/>
    <s v="REVOKE"/>
    <s v="X"/>
    <s v="OCA"/>
    <m/>
    <s v="Follow Up Revoke Completed, New Order ID : SC1002573496"/>
    <s v="HSI Bisnis Basic Bundling OCA Breach Checker Dual Band PSB 70% Promo - 1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</r>
  <r>
    <n v="409"/>
    <n v="1002569589"/>
    <n v="3"/>
    <x v="1"/>
    <n v="5"/>
    <s v="JEMBER"/>
    <s v="JEMBER"/>
    <s v="PUG"/>
    <s v="REG"/>
    <s v="AO"/>
    <x v="0"/>
    <s v="1P INET"/>
    <s v="102 | FOLLOW UP COMPLETED"/>
    <s v="RBS-Regional 3"/>
    <d v="2026-09-03T12:29:56"/>
    <d v="2026-09-07T09:36:42"/>
    <n v="69383077"/>
    <m/>
    <n v="152515203045"/>
    <s v="ERZORA PUGER"/>
    <s v="ODP-PUG-FC/31 FC/D05/31.01"/>
    <s v="WO063445166"/>
    <m/>
    <m/>
    <m/>
    <n v="113.473223447799"/>
    <n v="-8.3697605823139192"/>
    <s v="MD|MYDB-20260903267926|DN00001/MN01309|ERZORA PUGER|087754726343"/>
    <s v="MYDIGIBIZPARTNER"/>
    <m/>
    <m/>
    <m/>
    <m/>
    <m/>
    <m/>
    <m/>
    <m/>
    <s v="Management Janji"/>
    <s v="2026-09-04 13:00:00 | Nama PIC : Bp Efendi No HP : 087754726343 No Alt : - M Janji : 04 Sept 2026 Jam Pasang : Pagi / Siang Note : hubungi pelanggan jika ingin kelokasi "/>
    <s v="FCC"/>
    <d v="2026-03-09T12:40:05"/>
    <d v="2026-09-04T13:00:00"/>
    <s v="Kendala Pelanggan"/>
    <s v="REVOKE"/>
    <s v="TANGGUL"/>
    <s v="NO ADDON"/>
    <m/>
    <s v="Follow Up Revoke Completed, New Order ID : SC1002574069"/>
    <s v="HSI Bisnis Promo HUT RI PSB 70% - 50 Mbps"/>
    <s v="INDIBIZ"/>
    <m/>
    <m/>
    <d v="2026-09-04T13:00:00"/>
    <s v="2026-09-04 13:00:00 | Nama PIC : Bp Efendi No HP : 087754726343 No Alt : - M Janji : 04 Sept 2026 Jam Pasang : Pagi / Siang Note : hubungi pelanggan jika ingin kelokasi "/>
    <m/>
    <m/>
    <m/>
    <e v="#NUM!"/>
    <e v="#NUM!"/>
    <x v="0"/>
  </r>
  <r>
    <n v="410"/>
    <n v="1002570443"/>
    <n v="3"/>
    <x v="0"/>
    <n v="4"/>
    <s v="SOLO"/>
    <s v="SRAGEN"/>
    <s v="KAR"/>
    <s v="REG"/>
    <s v="AO"/>
    <x v="0"/>
    <s v="1P INET"/>
    <s v="102 | FOLLOW UP COMPLETED"/>
    <s v="RBS-Regional 3"/>
    <d v="2026-09-03T16:21:56"/>
    <d v="2026-09-05T11:14:30"/>
    <n v="69383380"/>
    <m/>
    <n v="142567104655"/>
    <s v="CV. Hanksky Global Teknologi"/>
    <s v="ODP-KAR-FQ/009 FQ/D01/009.01"/>
    <s v="WO063480533"/>
    <m/>
    <m/>
    <m/>
    <n v="110.959109"/>
    <n v="-7.584168"/>
    <s v="|MN00396|MYIA-029014519122/POI/Ary Harwinanto/085740030078/ary.harwinanto@gmail.com"/>
    <s v="MYIB_ASSISTANT"/>
    <m/>
    <m/>
    <m/>
    <m/>
    <m/>
    <m/>
    <m/>
    <m/>
    <s v="Management Janji"/>
    <s v="2026-09-04 13:00:00 | Jam pemasangan : 12.00 Info Tambahan : Hubungi pelanggan dulu sebelum ke lokasi terimakasih  "/>
    <s v="FCC"/>
    <d v="2026-03-09T16:25:22"/>
    <d v="2026-09-04T13:00:00"/>
    <s v="Kendala Pelanggan"/>
    <s v="REVOKE"/>
    <s v="KARANGANYAR SOLO"/>
    <s v="NO ADDON"/>
    <m/>
    <s v="Follow Up Revoke Completed, New Order ID : SC1002572925"/>
    <s v="HSI Bisnis Promo HUT RI PSB 70% - 150 Mbps"/>
    <s v="INDIBIZ"/>
    <m/>
    <m/>
    <d v="2026-09-04T13:00:00"/>
    <s v="2026-09-04 13:00:00 | Jam pemasangan : 12.00 Info Tambahan : Hubungi pelanggan dulu sebelum ke lokasi terimakasih  "/>
    <m/>
    <m/>
    <m/>
    <e v="#NUM!"/>
    <e v="#NUM!"/>
    <x v="0"/>
  </r>
  <r>
    <n v="411"/>
    <n v="1002569674"/>
    <n v="3"/>
    <x v="6"/>
    <n v="5"/>
    <s v="SBY UTARA"/>
    <s v="GRESIK"/>
    <s v="CRM"/>
    <s v="REG"/>
    <s v="AO"/>
    <x v="0"/>
    <s v="1P INET"/>
    <s v="102 | FOLLOW UP COMPLETED"/>
    <s v="RBS-Regional 3"/>
    <d v="2026-09-03T13:03:57"/>
    <d v="2026-09-07T14:43:02"/>
    <n v="69383139"/>
    <m/>
    <n v="152446246146"/>
    <s v="UPT TK Negeri Pembina Menganti"/>
    <s v="ODP-CRM-FG/04 FG/D03/04.01"/>
    <s v="WO063449117"/>
    <m/>
    <m/>
    <m/>
    <n v="112.573114335536"/>
    <n v="-7.2489301902842103"/>
    <s v="MD|MYDB-20260903267923|DN00001/MN02100|UPT TK Negeri Pembina Menganti|083852776102"/>
    <s v="MYDIGIBIZPARTNER"/>
    <m/>
    <m/>
    <m/>
    <m/>
    <m/>
    <m/>
    <m/>
    <m/>
    <s v="Management Janji"/>
    <s v="2026-09-06 11:00:00 | Nama Pic : bu nunuk  No Hp Pic : 083852776102 No alt : - Jam Pemasangan : siang  Tanggal Pemasangan : 4 September 2026"/>
    <s v="FCC"/>
    <d v="2026-03-09T13:10:34"/>
    <d v="2026-09-06T11:00:00"/>
    <s v="Kendala Pelanggan"/>
    <s v="REVOKE"/>
    <s v="NON-HERO GRESIK"/>
    <s v="NO ADDON"/>
    <m/>
    <s v="Follow Up Revoke Completed, New Order ID : SC1002575292"/>
    <s v="HSI Bisnis Basic Promo HUT RI PSB 70% - 50 Mbps"/>
    <s v="INDIBIZ"/>
    <m/>
    <m/>
    <d v="2026-09-06T11:00:00"/>
    <s v="2026-09-06 11:00:00 | Nama Pic : bu nunuk  No Hp Pic : 083852776102 No alt : - Jam Pemasangan : siang  Tanggal Pemasangan : 4 September 2026"/>
    <m/>
    <m/>
    <m/>
    <e v="#NUM!"/>
    <e v="#NUM!"/>
    <x v="0"/>
  </r>
  <r>
    <n v="412"/>
    <n v="1002569668"/>
    <n v="3"/>
    <x v="6"/>
    <n v="5"/>
    <s v="SBY UTARA"/>
    <s v="GRESIK"/>
    <s v="GSK"/>
    <s v="REG"/>
    <s v="AO"/>
    <x v="0"/>
    <s v="1P INET"/>
    <s v="102 | FOLLOW UP COMPLETED"/>
    <s v="RBS-Regional 3"/>
    <d v="2026-09-03T13:00:57"/>
    <d v="2026-09-05T14:33:28"/>
    <n v="69383137"/>
    <m/>
    <n v="152421262603"/>
    <s v="SD ISLAM AL-AZHAR 79 Gresik"/>
    <s v="ODP-GSK-FN/82 FN/D06/82.01"/>
    <s v="WO063448912"/>
    <m/>
    <m/>
    <m/>
    <n v="112.64590560000001"/>
    <n v="-7.1783976000000003"/>
    <s v="MD|MYDB-20260902267884|DN00001/MN01735|SD ISLAM AL-AZHAR 79 Gresik|0895385129400"/>
    <s v="MYDIGIBIZPARTNER"/>
    <m/>
    <m/>
    <m/>
    <m/>
    <m/>
    <m/>
    <m/>
    <m/>
    <s v="Management Janji"/>
    <s v="2026-09-04 11:00:00 | M Janji :  04/09/2026 Jam Pasang : Pagi  Note : hubungi pelanggan jika ingin kelokasi "/>
    <s v="FCC"/>
    <d v="2026-03-09T13:10:34"/>
    <d v="2026-09-04T11:00:00"/>
    <s v="Kendala Lainnya"/>
    <s v="REVOKE"/>
    <s v="GRESIK"/>
    <s v="NO ADDON"/>
    <m/>
    <s v="Follow Up Revoke Completed, New Order ID : SC1002573191"/>
    <s v="HSI Bisnis Promo HUT RI PSB 70% - 75 Mbps"/>
    <s v="INDIBIZ"/>
    <m/>
    <m/>
    <d v="2026-09-04T11:00:00"/>
    <s v="2026-09-04 11:00:00 | M Janji :  04/09/2026 Jam Pasang : Pagi  Note : hubungi pelanggan jika ingin kelokasi "/>
    <m/>
    <m/>
    <m/>
    <e v="#NUM!"/>
    <e v="#NUM!"/>
    <x v="0"/>
  </r>
  <r>
    <n v="413"/>
    <n v="1002568671"/>
    <n v="3"/>
    <x v="3"/>
    <n v="4"/>
    <s v="PURWOKERTO"/>
    <s v="PURWOKERTO"/>
    <s v="PWT"/>
    <s v="REG"/>
    <s v="AO"/>
    <x v="0"/>
    <s v="1P INET"/>
    <s v="102 | FOLLOW UP COMPLETED"/>
    <s v="RBS-Regional 3"/>
    <d v="2026-09-03T08:09:56"/>
    <d v="2026-09-05T15:21:05"/>
    <n v="69382255"/>
    <m/>
    <n v="146303629014"/>
    <s v="WeStore"/>
    <s v="ODP-PWT-FN/023 FN/D04/023.01"/>
    <s v="WO063413468"/>
    <m/>
    <m/>
    <m/>
    <n v="109.234533"/>
    <n v="-7.4169919999999996"/>
    <s v="|MC00213|MYIA-017420727981/POI/THOHA NUR FATA/089649227366/tohanurfata04@gmail.com"/>
    <s v="MYIB_ASSISTANT"/>
    <m/>
    <m/>
    <m/>
    <m/>
    <m/>
    <m/>
    <m/>
    <m/>
    <s v="Management Janji"/>
    <s v="2026-09-04 08:00:00 | Nama PIC : Bp Thoha No HP : 089649227366 No Alt : - M Janji : 03 Sept 2026 Jam Pasang : Pagi / Siang Note : hubungi pelanggan jika ingin kelokasi "/>
    <s v="FCC"/>
    <d v="2026-03-09T08:25:04"/>
    <d v="2026-09-04T08:00:00"/>
    <m/>
    <s v="REVOKE"/>
    <s v="X"/>
    <s v="NO ADDON"/>
    <m/>
    <s v="Follow Up Revoke Completed, New Order ID : SC1002573263"/>
    <s v="HSI Bisnis Promo HUT RI PSB 70% - 50 Mbps"/>
    <s v="INDIBIZ"/>
    <m/>
    <m/>
    <d v="2026-09-04T08:00:00"/>
    <s v="2026-09-04 08:00:00 | Nama PIC : Bp Thoha No HP : 089649227366 No Alt : - M Janji : 03 Sept 2026 Jam Pasang : Pagi / Siang Note : hubungi pelanggan jika ingin kelokasi "/>
    <m/>
    <m/>
    <m/>
    <e v="#NUM!"/>
    <e v="#NUM!"/>
    <x v="0"/>
  </r>
  <r>
    <n v="414"/>
    <n v="1002567928"/>
    <n v="3"/>
    <x v="3"/>
    <n v="4"/>
    <s v="MAGELANG"/>
    <s v="WONOSOBO"/>
    <s v="WOS"/>
    <s v="REG"/>
    <s v="AO"/>
    <x v="0"/>
    <s v="1P INET"/>
    <s v="102 | FOLLOW UP COMPLETED"/>
    <s v="RBS-Regional 3"/>
    <d v="2026-09-02T14:42:57"/>
    <d v="2026-09-05T11:47:03"/>
    <n v="69382428"/>
    <m/>
    <n v="141373127584"/>
    <s v="TB. ADIT JAYA"/>
    <s v="ODP-WOS-FP/015 FP/D03/015.01"/>
    <s v="WO063370615"/>
    <m/>
    <m/>
    <m/>
    <n v="109.93605700000001"/>
    <n v="-7.4980890000000002"/>
    <s v="|MC80016|MYIA-001477543483/POI/UD ADIT JAYA/085181925626/sandollo1234@gmail.com"/>
    <s v="MYIB_ASSISTANT"/>
    <m/>
    <m/>
    <m/>
    <m/>
    <m/>
    <m/>
    <m/>
    <m/>
    <s v="Management Janji"/>
    <s v="2026-09-03 13:00:00 | M Janji : 03 September 2026 Jam Pasang : pagi Note : hubungi pelanggan jika ingin kelokasi "/>
    <s v="FCC"/>
    <d v="2026-02-09T14:55:00"/>
    <d v="2026-09-03T13:00:00"/>
    <s v="Kendala Pelanggan"/>
    <s v="REVOKE"/>
    <s v="X"/>
    <s v="NO ADDON"/>
    <m/>
    <s v="Follow Up Revoke Completed, New Order ID : SC1002572964"/>
    <s v="HSI Bisnis Promo HUT RI PSB 70% - 200 Mbps"/>
    <s v="INDIBIZ"/>
    <m/>
    <m/>
    <d v="2026-09-03T13:00:00"/>
    <s v="2026-09-03 13:00:00 | M Janji : 03 September 2026 Jam Pasang : pagi Note : hubungi pelanggan jika ingin kelokasi "/>
    <m/>
    <m/>
    <m/>
    <e v="#NUM!"/>
    <e v="#NUM!"/>
    <x v="0"/>
  </r>
  <r>
    <n v="415"/>
    <n v="1002568550"/>
    <n v="3"/>
    <x v="6"/>
    <n v="5"/>
    <s v="SBY UTARA"/>
    <s v="KENJERAN"/>
    <s v="KJR"/>
    <s v="REG"/>
    <s v="AO"/>
    <x v="0"/>
    <s v="1P INET"/>
    <s v="102 | FOLLOW UP COMPLETED"/>
    <s v="RBS-Regional 3"/>
    <d v="2026-09-02T18:12:56"/>
    <d v="2026-09-03T11:35:30"/>
    <n v="69382627"/>
    <m/>
    <n v="152407281983"/>
    <s v="Giras pager"/>
    <s v="ODP-MYR-FVL/80 FVL/D05/80.01"/>
    <s v="WO063397520"/>
    <m/>
    <m/>
    <m/>
    <n v="112.7640701"/>
    <n v="-7.2579474999999896"/>
    <s v="|MN01794|MYIA-014927993863/POI/REZA BAYU ARDIAN/083872556996/rezabyee@gmail.com"/>
    <s v="MYIB_ASSISTANT"/>
    <m/>
    <m/>
    <m/>
    <m/>
    <m/>
    <m/>
    <m/>
    <m/>
    <s v="Management Janji"/>
    <s v="2026-09-03 15:00:00 | Tanggal pemasangan : 02/09/2026 Jam pemasangan : pagi/siang Info Tambahan : Hubungi pelanggan dulu sebelum ke lokasi terima kasih."/>
    <s v="FCC"/>
    <d v="2026-02-09T18:25:08"/>
    <d v="2026-09-03T15:00:00"/>
    <m/>
    <s v="REVOKE"/>
    <s v="KENJERAN"/>
    <s v="NO ADDON"/>
    <m/>
    <s v="Follow Up Revoke Completed, New Order ID : SC1002569416"/>
    <s v="HSI Bisnis Basic Promo HUT RI PSB 70% - 50 Mbps"/>
    <s v="INDIBIZ"/>
    <m/>
    <m/>
    <d v="2026-09-03T15:00:00"/>
    <s v="2026-09-03 15:00:00 | Tanggal pemasangan : 02/09/2026 Jam pemasangan : pagi/siang Info Tambahan : Hubungi pelanggan dulu sebelum ke lokasi terima kasih."/>
    <m/>
    <m/>
    <m/>
    <e v="#NUM!"/>
    <e v="#NUM!"/>
    <x v="0"/>
  </r>
  <r>
    <n v="416"/>
    <n v="1002566975"/>
    <n v="3"/>
    <x v="5"/>
    <n v="4"/>
    <s v="PEKALONGAN"/>
    <s v="SLAWI"/>
    <s v="SLW"/>
    <s v="REG"/>
    <s v="AO"/>
    <x v="0"/>
    <m/>
    <s v="102 | FOLLOW UP COMPLETED"/>
    <s v="RBS-Regional 3"/>
    <d v="2026-09-02T10:04:43"/>
    <d v="2026-09-04T12:00:36"/>
    <n v="69382056"/>
    <m/>
    <n v="142283120012"/>
    <s v="SDN Kabunan 01"/>
    <s v="ODP-SLW-FA/144"/>
    <s v="WO063351040"/>
    <m/>
    <m/>
    <m/>
    <n v="109.1181605"/>
    <n v="-6.9798542000000001"/>
    <s v="AMRBS;404469;REG3;ALI FATKHUDIN;085100284847;HSI 75MB;PIC 085742049079;sdnkabunan1@yahoo.co.id"/>
    <s v="Account Manager"/>
    <m/>
    <m/>
    <m/>
    <m/>
    <m/>
    <m/>
    <m/>
    <m/>
    <s v="Management Janji"/>
    <s v="2026-09-03 13:00:00|Tanggal pemasangan : 02/09/2026 Jam pemasangan : pagi/siang Info Tambahan : Hubungi pelanggan dulu sebelum ke lokasi terima kasih.|40951377|MYDITA"/>
    <s v="FCC"/>
    <d v="2026-02-09T10:10:04"/>
    <d v="2026-09-03T13:00:00"/>
    <s v="Kendala Teknik"/>
    <s v="REVOKE"/>
    <s v="X"/>
    <s v="NO ADDON"/>
    <m/>
    <s v="Follow Up Revoke Completed, New Order ID : SC1002571435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3T13:00:00"/>
    <s v="2026-09-03 13:00:00|Tanggal pemasangan : 02/09/2026 Jam pemasangan : pagi/siang Info Tambahan : Hubungi pelanggan dulu sebelum ke lokasi terima kasih.|40951377|MYDITA"/>
    <m/>
    <m/>
    <m/>
    <e v="#NUM!"/>
    <e v="#NUM!"/>
    <x v="0"/>
  </r>
  <r>
    <n v="417"/>
    <n v="1002566559"/>
    <n v="3"/>
    <x v="6"/>
    <n v="5"/>
    <s v="SBY UTARA"/>
    <s v="MANYAR"/>
    <s v="MGO"/>
    <s v="REG"/>
    <s v="AO"/>
    <x v="0"/>
    <s v="1P INET"/>
    <s v="102 | FOLLOW UP COMPLETED"/>
    <s v="RBS-Regional 3"/>
    <d v="2026-09-02T07:21:56"/>
    <d v="2026-09-10T10:18:59"/>
    <n v="69381898"/>
    <m/>
    <n v="152413167925"/>
    <s v="PT KBBF SURABAYA"/>
    <s v="ODP-DMO-FS/34 FS/D06/34.01"/>
    <s v="WO063312790"/>
    <m/>
    <m/>
    <m/>
    <n v="112.7437266"/>
    <n v="-7.2708913999999902"/>
    <s v="MD|MYDB-20260901267801|DN00001/MN00443|PT KBBF SURABAYA|085113162233"/>
    <s v="MYDIGIBIZPARTNER"/>
    <m/>
    <m/>
    <m/>
    <m/>
    <m/>
    <m/>
    <m/>
    <m/>
    <s v="Management Janji"/>
    <s v="2026-09-03 08:00:00 | M Janji : (03/09/2026) jam Pasang : 09:00 Note : hubungi pelanggan jika ingin kelokasi"/>
    <s v="FCC"/>
    <d v="2026-02-09T07:25:25"/>
    <d v="2026-09-03T08:00:00"/>
    <s v="Kendala Pelanggan"/>
    <s v="REVOKE"/>
    <s v="MERGOYOSO"/>
    <s v="NO ADDON"/>
    <m/>
    <s v="Follow Up Revoke Completed, New Order ID : SC1002580161"/>
    <s v="HSI Bisnis Promo HUT RI PSB 70% - 75 Mbps"/>
    <s v="INDIBIZ"/>
    <m/>
    <m/>
    <d v="2026-09-03T08:00:00"/>
    <s v="2026-09-03 08:00:00 | M Janji : (03/09/2026) jam Pasang : 09:00 Note : hubungi pelanggan jika ingin kelokasi"/>
    <m/>
    <m/>
    <m/>
    <e v="#NUM!"/>
    <e v="#NUM!"/>
    <x v="0"/>
  </r>
  <r>
    <n v="418"/>
    <n v="1002566938"/>
    <n v="3"/>
    <x v="0"/>
    <n v="4"/>
    <s v="SOLO"/>
    <s v="INNER - SOLO JATENG TIMUR"/>
    <s v="GLD"/>
    <s v="REG"/>
    <s v="AO"/>
    <x v="0"/>
    <m/>
    <s v="102 | FOLLOW UP COMPLETED"/>
    <s v="RBS-Regional 2"/>
    <d v="2026-09-02T09:53:56"/>
    <d v="2026-09-04T16:16:55"/>
    <n v="69382048"/>
    <n v="2716008068"/>
    <n v="146514602779"/>
    <s v="PT. REJEKI BERKAH BERLIMPAH RUAH"/>
    <s v="ODP-GLD-FK/017"/>
    <s v="WO063335742"/>
    <m/>
    <m/>
    <m/>
    <n v="110.8229042"/>
    <n v="-7.5706189000000004"/>
    <s v="AMRBS;950104;FACHRI HUSAINI;JKT OUTER; PT. REJEKI BERKAH BERLIMPAH RUAH ; Indibiz Bizniz 50 Mbps (Internet + telphone) 495K ;Pic Hubeib Fauzul kabir ; Cp +62 858-9229-9976 ; zul@fdcdentalclinic.co.id"/>
    <s v="Account Manager"/>
    <m/>
    <m/>
    <m/>
    <m/>
    <m/>
    <m/>
    <m/>
    <m/>
    <s v="Management Janji"/>
    <s v="2026-09-03 08:00:00|Nama PIC:  bp zul  No HP: 085892299976 Alt: Tanggal: 3/9/2026 Jam Pasang: Pagi Note: Hubungi sebelum ke lokasi, terimakasih. |40931149|MYDITA"/>
    <s v="FCC"/>
    <d v="2026-02-09T09:55:06"/>
    <d v="2026-09-03T08:00:00"/>
    <m/>
    <s v="REVOKE"/>
    <s v="X"/>
    <s v="NO ADDON"/>
    <m/>
    <s v="Follow Up Revoke Completed, New Order ID : SC100257236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8:00:00"/>
    <s v="2026-09-03 08:00:00|Nama PIC:  bp zul  No HP: 085892299976 Alt: Tanggal: 3/9/2026 Jam Pasang: Pagi Note: Hubungi sebelum ke lokasi, terimakasih. |40931149|MYDITA"/>
    <m/>
    <m/>
    <m/>
    <e v="#NUM!"/>
    <e v="#NUM!"/>
    <x v="0"/>
  </r>
  <r>
    <n v="419"/>
    <n v="1002566926"/>
    <n v="3"/>
    <x v="4"/>
    <n v="5"/>
    <s v="SINGARJA"/>
    <s v="TABANAN"/>
    <s v="TBN"/>
    <s v="REG"/>
    <s v="AO"/>
    <x v="0"/>
    <m/>
    <s v="102 | FOLLOW UP COMPLETED"/>
    <s v="RBS-Regional 3"/>
    <d v="2026-09-02T09:49:20"/>
    <d v="2026-09-04T12:16:55"/>
    <n v="69382067"/>
    <m/>
    <n v="172413244695"/>
    <s v="SD NEGERI 1 LALANGLINGGAH"/>
    <s v="ODP-TBN-FU/42"/>
    <s v="WO063337832"/>
    <m/>
    <m/>
    <m/>
    <n v="114.963000532588"/>
    <n v="-8.4939798564935494"/>
    <s v="|MN02856|/PIC NI KADEK DIAN INDRAYANTI/087862138406/dianindrayanti88@gmail.com"/>
    <s v="Sales Force DBS"/>
    <m/>
    <m/>
    <m/>
    <m/>
    <m/>
    <m/>
    <m/>
    <m/>
    <s v="Management Janji"/>
    <s v="2026-09-03 08:00:00|Nama Pic : IBU DIAN No Hp Pic :  Jam Pemasangan : 08:00 - 12.00 Tanggal Pemasangan : KAMIS 03 SEPTEMBER 2026 Info Tambahan : Hubungi pelanggan sebelum datang ke lokasi|40000798|MYDITA"/>
    <s v="FCC"/>
    <d v="2026-02-09T09:55:06"/>
    <d v="2026-09-03T08:00:00"/>
    <s v="Kendala Teknik"/>
    <s v="REVOKE"/>
    <s v="TABANAN"/>
    <s v="NO ADDON"/>
    <m/>
    <s v="Follow Up Revoke Completed, New Order ID : SC1002571453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03T08:00:00"/>
    <s v="2026-09-03 08:00:00|Nama Pic : IBU DIAN No Hp Pic :  Jam Pemasangan : 08:00 - 12.00 Tanggal Pemasangan : KAMIS 03 SEPTEMBER 2026 Info Tambahan : Hubungi pelanggan sebelum datang ke lokasi|40000798|MYDITA"/>
    <m/>
    <m/>
    <m/>
    <e v="#NUM!"/>
    <e v="#NUM!"/>
    <x v="0"/>
  </r>
  <r>
    <n v="420"/>
    <n v="1002567328"/>
    <n v="3"/>
    <x v="6"/>
    <n v="5"/>
    <s v="SBY UTARA"/>
    <s v="MANYAR"/>
    <s v="MGO"/>
    <s v="REG"/>
    <s v="AO"/>
    <x v="0"/>
    <s v="1P INET"/>
    <s v="102 | FOLLOW UP COMPLETED"/>
    <s v="RBS-Regional 3"/>
    <d v="2026-09-02T11:36:57"/>
    <d v="2026-09-07T11:36:12"/>
    <n v="69382215"/>
    <m/>
    <n v="152413167928"/>
    <s v="PT.JELAJAH SMART TEKNOLOGI CC Bank BCA Tunjungan"/>
    <s v="ODP-DMO-FES/15 FES/D05/15.01"/>
    <s v="WO063342303"/>
    <m/>
    <m/>
    <m/>
    <n v="112.737861342861"/>
    <n v="-7.2616148630009896"/>
    <s v="|MB00450|MYIA-096434739564/POI/Muhammad Fadhlan/085157955964/admin@artha.net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40:03"/>
    <d v="2026-09-03T08:00:00"/>
    <m/>
    <s v="REVOKE"/>
    <s v="MERGOYOSO"/>
    <s v="NO ADDON"/>
    <m/>
    <s v="Follow Up Revoke Completed, New Order ID : SC1002574628"/>
    <s v="HSI Bisnis PSB 70% - 50 Mbps"/>
    <s v="INDIBIZ"/>
    <m/>
    <m/>
    <d v="2026-09-03T08:00:00"/>
    <s v="2026-09-03 08:00:00 | Tanggal pemasangan : 02/09/2026 Jam pemasangan : pagi/siang Info Tambahan : Hubungi pelanggan dulu sebelum ke lokasi terima kasih."/>
    <m/>
    <m/>
    <m/>
    <e v="#NUM!"/>
    <e v="#NUM!"/>
    <x v="0"/>
  </r>
  <r>
    <n v="421"/>
    <n v="1002567420"/>
    <n v="3"/>
    <x v="5"/>
    <n v="4"/>
    <s v="SEMARANG"/>
    <s v="INNER - SEMARANG JATENG UTARA"/>
    <s v="MJP"/>
    <s v="REG"/>
    <s v="AO"/>
    <x v="0"/>
    <s v="1P INET"/>
    <s v="102 | FOLLOW UP COMPLETED"/>
    <s v="RBS-Regional 3"/>
    <d v="2026-09-02T12:03:57"/>
    <d v="2026-09-04T12:03:07"/>
    <n v="69382239"/>
    <m/>
    <n v="142410346466"/>
    <s v="Nabhan outlet"/>
    <s v="ODP-MJP-FBA/064 FBA/D05/064.01"/>
    <s v="WO063346397"/>
    <m/>
    <m/>
    <m/>
    <n v="110.526506"/>
    <n v="-7.0235409999999998"/>
    <s v="|MC50018|MYIA-097327418681/POI/Miftachul choir/082324444225/nabhanalfath07@gmail.com"/>
    <s v="MYIB_ASSISTANT"/>
    <m/>
    <m/>
    <m/>
    <m/>
    <m/>
    <m/>
    <m/>
    <m/>
    <s v="Management Janji"/>
    <s v="2026-09-03 11:00:00 | Nama PIC:  bp miftahul  No HP: 082324444225 Alt: Tanggal: 3/9/2026 Jam Pasang: Siang Note: Hubungi sebelum ke lokasi, terimakasih. "/>
    <s v="FCC"/>
    <d v="2026-02-09T12:09:56"/>
    <d v="2026-09-03T11:00:00"/>
    <s v="Kendala Pelanggan"/>
    <s v="REVOKE"/>
    <s v="MAJAPAHIT"/>
    <s v="NO ADDON"/>
    <m/>
    <s v="Follow Up Revoke Completed, New Order ID : SC1002571440"/>
    <s v="HSI Bisnis Promo HUT RI PSB 70% - 200 Mbps"/>
    <s v="INDIBIZ"/>
    <m/>
    <m/>
    <d v="2026-09-03T11:00:00"/>
    <s v="2026-09-03 11:00:00 | Nama PIC:  bp miftahul  No HP: 082324444225 Alt: Tanggal: 3/9/2026 Jam Pasang: Siang Note: Hubungi sebelum ke lokasi, terimakasih. "/>
    <m/>
    <m/>
    <m/>
    <e v="#NUM!"/>
    <e v="#NUM!"/>
    <x v="0"/>
  </r>
  <r>
    <n v="422"/>
    <n v="1002567375"/>
    <n v="3"/>
    <x v="2"/>
    <n v="5"/>
    <s v="MADIUN"/>
    <s v="BOJONEGORO"/>
    <s v="PAD"/>
    <s v="REG"/>
    <s v="AO"/>
    <x v="0"/>
    <s v="1P INET"/>
    <s v="102 | FOLLOW UP COMPLETED"/>
    <s v="RBS-Regional 3"/>
    <d v="2026-09-02T11:50:56"/>
    <d v="2026-09-04T13:56:57"/>
    <n v="69382223"/>
    <m/>
    <n v="152644206415"/>
    <s v="SPBU 5462119"/>
    <s v="ODP-PAZ-FE/37 FE/D02/37.01"/>
    <s v="WO063344422"/>
    <m/>
    <m/>
    <m/>
    <n v="111.70139399999999"/>
    <n v="-7.1487210000000001"/>
    <s v="|MN02619|MYIA-050380116904/POI/ALI ARIFIN/085349778677/pomsudu19@gmail.com"/>
    <s v="MYIB_ASSISTANT"/>
    <m/>
    <m/>
    <m/>
    <m/>
    <m/>
    <m/>
    <m/>
    <m/>
    <s v="Management Janji"/>
    <s v="2026-09-03 11:00:00 | Nama PIC:  bp ali  No HP: 085349778677 Alt: 082146330060 / bu eni  Tanggal: 3/9/2026 Jam Pasang: Siang Note: Hubungi sebelum ke lokasi, terimakasih. "/>
    <s v="FCC"/>
    <d v="2026-02-09T11:54:59"/>
    <d v="2026-09-03T11:00:00"/>
    <s v="Kendala Teknik"/>
    <s v="REVOKE"/>
    <s v="PADANGAN"/>
    <s v="NO ADDON"/>
    <m/>
    <s v="Follow Up Revoke Completed, New Order ID : SC1002571731"/>
    <s v="HSI Bisnis Promo HUT RI PSB 70% - 50 Mbps"/>
    <s v="INDIBIZ"/>
    <m/>
    <m/>
    <d v="2026-09-03T11:00:00"/>
    <s v="2026-09-03 11:00:00 | Nama PIC:  bp ali  No HP: 085349778677 Alt: 082146330060 / bu eni  Tanggal: 3/9/2026 Jam Pasang: Siang Note: Hubungi sebelum ke lokasi, terimakasih. "/>
    <m/>
    <m/>
    <m/>
    <e v="#NUM!"/>
    <e v="#NUM!"/>
    <x v="0"/>
  </r>
  <r>
    <n v="423"/>
    <n v="1002566811"/>
    <n v="3"/>
    <x v="7"/>
    <n v="5"/>
    <s v="MATARAM"/>
    <s v="LOMBOK TIMUR UTARA"/>
    <s v="SGG"/>
    <s v="REG"/>
    <s v="AO"/>
    <x v="0"/>
    <s v="1P INET"/>
    <s v="102 | FOLLOW UP COMPLETED"/>
    <s v="RBS-Regional 3"/>
    <d v="2026-09-02T09:21:56"/>
    <d v="2026-09-04T15:19:02"/>
    <n v="69382025"/>
    <m/>
    <n v="172604214266"/>
    <s v="Toko Maulana"/>
    <s v="ODP-SGG-FAW/12 FAW/D02/12.01"/>
    <s v="WO063323945"/>
    <m/>
    <m/>
    <m/>
    <n v="116.273852325975"/>
    <n v="-8.2975592674919998"/>
    <s v="MD|MYDB-20260902267811|SC00001/MC00149|Toko Maulana|087861393745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s v="Kendala Lainnya"/>
    <s v="REVOKE"/>
    <s v="LOMBOK UTARA"/>
    <s v="NO ADDON"/>
    <m/>
    <s v="Follow Up Revoke Completed, New Order ID : SC1002572112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</r>
  <r>
    <n v="424"/>
    <n v="1002566826"/>
    <n v="3"/>
    <x v="7"/>
    <n v="5"/>
    <s v="MATARAM"/>
    <s v="LOMBOK TIMUR UTARA"/>
    <s v="SGG"/>
    <s v="REG"/>
    <s v="AO"/>
    <x v="0"/>
    <s v="1P INET"/>
    <s v="102 | FOLLOW UP COMPLETED"/>
    <s v="RBS-Regional 3"/>
    <d v="2026-09-02T09:24:57"/>
    <d v="2026-09-04T14:59:14"/>
    <n v="69382029"/>
    <m/>
    <n v="172604214267"/>
    <s v="Toko Pak abid"/>
    <s v="ODP-SGG-FAW/12"/>
    <s v="WO063324325"/>
    <m/>
    <m/>
    <m/>
    <n v="116.27456814050601"/>
    <n v="-8.2955046325850592"/>
    <s v="MD|MYDB-20260902267812|SC00001/MC00149|Toko Pak abid|087861393743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REVOKE"/>
    <s v="LOMBOK UTARA"/>
    <s v="NO ADDON"/>
    <m/>
    <s v="Follow Up Revoke Completed, New Order ID : SC1002572019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</r>
  <r>
    <n v="425"/>
    <n v="1002566793"/>
    <n v="3"/>
    <x v="5"/>
    <n v="4"/>
    <s v="PEKALONGAN"/>
    <s v="PEKALONGAN"/>
    <s v="PKL"/>
    <s v="REG"/>
    <s v="AO"/>
    <x v="0"/>
    <s v="1P INET"/>
    <s v="102 | FOLLOW UP COMPLETED"/>
    <s v="RBS-Regional 3"/>
    <d v="2026-09-02T09:15:57"/>
    <d v="2026-09-10T08:51:23"/>
    <n v="69382000"/>
    <m/>
    <n v="142202154665"/>
    <s v="NASYA FASHION"/>
    <s v="ODP-PKL-FCF/051 FCF/D07/051.01"/>
    <s v="WO063323423"/>
    <m/>
    <m/>
    <m/>
    <n v="109.683713"/>
    <n v="-6.9448752999999996"/>
    <s v="|MC80054|MYIA-068532971135/POI/MUHAMMAD IBNU SYAHRUL/082137952563/msyahrul085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s v="Kendala Teknik"/>
    <s v="REVOKE"/>
    <s v="X"/>
    <s v="NO ADDON"/>
    <m/>
    <s v="Follow Up Revoke Completed, New Order ID : SC1002579845"/>
    <s v="HSI Bisnis Promo HUT RI PSB 70% - 50 Mbps"/>
    <s v="INDIBIZ"/>
    <m/>
    <m/>
    <d v="2026-09-03T08:00:00"/>
    <s v="2026-09-03 08:00:00 | M Janji : 03 September 2026 Jam Pasang : pagi Note : hubungi pelanggan jika ingin kelokasi "/>
    <m/>
    <m/>
    <m/>
    <e v="#NUM!"/>
    <e v="#NUM!"/>
    <x v="0"/>
  </r>
  <r>
    <n v="426"/>
    <n v="1002568359"/>
    <n v="3"/>
    <x v="7"/>
    <n v="5"/>
    <s v="MATARAM"/>
    <s v="INNER - NUSA TENGGARA"/>
    <s v="MTR"/>
    <s v="REG"/>
    <s v="AO"/>
    <x v="0"/>
    <s v="1P INET"/>
    <s v="102 | FOLLOW UP COMPLETED"/>
    <s v="RBS-Regional 3"/>
    <d v="2026-09-02T16:29:56"/>
    <d v="2026-09-05T10:30:18"/>
    <n v="69382541"/>
    <m/>
    <n v="172601797568"/>
    <s v="SMAN 1 GUNUNGSARI"/>
    <s v="ODP-MTR-FCLB/26 FCLB/D02/02.26"/>
    <s v="WO063387716"/>
    <m/>
    <m/>
    <m/>
    <n v="116.0986278"/>
    <n v="-8.5388558000000003"/>
    <s v="|MC40311|MYIA-098582734580/POI/Fathul Warid/087761734768/jumahirpengadang@gmail.com"/>
    <s v="MYIB_ASSISTANT"/>
    <m/>
    <m/>
    <m/>
    <m/>
    <m/>
    <m/>
    <m/>
    <m/>
    <s v="Management Janji"/>
    <s v="2026-09-04 08:00:00 | Tanggal : 4 September 2026 Jam : pagi  Hubungi pelanggan sebelum ke lokasi  "/>
    <s v="FCC"/>
    <d v="2026-02-09T16:39:59"/>
    <d v="2026-09-04T08:00:00"/>
    <m/>
    <s v="REVOKE"/>
    <s v="X"/>
    <s v="NO ADDON"/>
    <m/>
    <s v="Follow Up Revoke Completed, New Order ID : SC1002572879"/>
    <s v="HSI Bisnis Promo HUT RI PSB 70% - 300 Mbps"/>
    <s v="INDIBIZ"/>
    <m/>
    <m/>
    <d v="2026-09-04T08:00:00"/>
    <s v="2026-09-04 08:00:00 | Tanggal : 4 September 2026 Jam : pagi  Hubungi pelanggan sebelum ke lokasi  "/>
    <m/>
    <m/>
    <m/>
    <e v="#NUM!"/>
    <e v="#NUM!"/>
    <x v="0"/>
  </r>
  <r>
    <n v="427"/>
    <n v="1002567011"/>
    <n v="3"/>
    <x v="5"/>
    <n v="4"/>
    <s v="PEKALONGAN"/>
    <s v="SLAWI"/>
    <s v="SLW"/>
    <s v="REG"/>
    <s v="AO"/>
    <x v="0"/>
    <m/>
    <s v="102 | FOLLOW UP COMPLETED"/>
    <s v="RBS-Regional 3"/>
    <d v="2026-09-02T10:10:57"/>
    <d v="2026-09-04T11:58:13"/>
    <n v="69382075"/>
    <m/>
    <n v="142283120013"/>
    <s v="SD KABUNAN 01"/>
    <s v="ODP-SLW-FA/144"/>
    <s v="WO063378783"/>
    <m/>
    <m/>
    <m/>
    <n v="109.1181605"/>
    <n v="-6.9798542000000001"/>
    <s v="AMRBS;404469;REG3;ALI FATKHUDIN;085100284847;HSI 1S 50mb 320k;PIC 085742049079;sdnkabunan1@yahoo.co.id"/>
    <s v="Account Manager"/>
    <m/>
    <m/>
    <m/>
    <m/>
    <m/>
    <m/>
    <m/>
    <m/>
    <s v="Management Janji"/>
    <s v="2026-09-03 13:00:00|Jam Pemasangan : 08:00 - 12.00 Tanggal Pemasangan : KAMIS 03 SEPTEMBER 2026 Info Tambahan : Hubungi pelanggan sebelum datang ke lokasi |40951378|MYDITA"/>
    <s v="FCC"/>
    <d v="2026-02-09T10:25:03"/>
    <d v="2026-09-03T13:00:00"/>
    <s v="Kendala Teknik"/>
    <s v="REVOKE"/>
    <s v="X"/>
    <s v="NO ADDON"/>
    <m/>
    <s v="Follow Up Revoke Completed, New Order ID : SC100257142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3:00:00"/>
    <s v="2026-09-03 13:00:00|Jam Pemasangan : 08:00 - 12.00 Tanggal Pemasangan : KAMIS 03 SEPTEMBER 2026 Info Tambahan : Hubungi pelanggan sebelum datang ke lokasi |40951378|MYDITA"/>
    <m/>
    <m/>
    <m/>
    <e v="#NUM!"/>
    <e v="#NUM!"/>
    <x v="0"/>
  </r>
  <r>
    <n v="428"/>
    <n v="1002567147"/>
    <n v="3"/>
    <x v="5"/>
    <n v="4"/>
    <s v="PEKALONGAN"/>
    <s v="BREBES"/>
    <s v="KTM"/>
    <s v="REG"/>
    <s v="AO"/>
    <x v="0"/>
    <s v="1P INET"/>
    <s v="102 | FOLLOW UP COMPLETED"/>
    <s v="RBS-Regional 3"/>
    <d v="2026-09-02T10:44:56"/>
    <d v="2026-09-09T09:32:20"/>
    <n v="69382146"/>
    <m/>
    <n v="142214107790"/>
    <s v="SDN KERTASARI 01 BANJARHARJO"/>
    <s v="ODP-KTM-FQ/047 FQ/D01/047.01"/>
    <s v="WO063334405"/>
    <m/>
    <m/>
    <m/>
    <n v="108.82876"/>
    <n v="-7.0651979999999996"/>
    <s v="|MN00292|MYIA-013155658288/POI/AMALLIA NARANTAKA/081542009018/kertasari.satoe@gmail.com"/>
    <s v="MYIB_ASSISTANT"/>
    <m/>
    <m/>
    <m/>
    <m/>
    <m/>
    <m/>
    <m/>
    <m/>
    <s v="Management Janji"/>
    <s v="2026-09-05 08:00:00 | Jam pemasangan : 08.00 - 12.00 Waktu pemasangan : 5 September 2026 Info Tambahan : Hubungi pelanggan dulu sebelum ke lokasi terimakasih  "/>
    <s v="FCC"/>
    <d v="2026-02-09T10:55:03"/>
    <d v="2026-09-05T08:00:00"/>
    <s v="Kendala Teknik"/>
    <s v="REVOKE"/>
    <s v="KETANGGUNGAN"/>
    <s v="NO ADDON"/>
    <m/>
    <s v="Follow Up Revoke Completed, New Order ID : SC1002578085"/>
    <s v="HSI Bisnis Promo HUT RI PSB 70% - 50 Mbps"/>
    <s v="INDIBIZ"/>
    <m/>
    <m/>
    <d v="2026-09-05T08:00:00"/>
    <s v="2026-09-05 08:00:00 | Jam pemasangan : 08.00 - 12.00 Waktu pemasangan : 5 September 2026 Info Tambahan : Hubungi pelanggan dulu sebelum ke lokasi terimakasih  "/>
    <m/>
    <m/>
    <m/>
    <e v="#NUM!"/>
    <e v="#NUM!"/>
    <x v="0"/>
  </r>
  <r>
    <n v="429"/>
    <n v="1002564380"/>
    <n v="3"/>
    <x v="3"/>
    <n v="4"/>
    <s v="YOGYAKARTA"/>
    <s v="INNER - YOGYA JATENG SELATAN"/>
    <s v="KBU"/>
    <s v="REG"/>
    <s v="AO"/>
    <x v="0"/>
    <m/>
    <s v="102 | FOLLOW UP COMPLETED"/>
    <s v="RBS-Regional 2"/>
    <d v="2026-09-01T09:27:38"/>
    <d v="2026-09-03T13:43:19"/>
    <n v="69381235"/>
    <n v="2745059207"/>
    <n v="146113146852"/>
    <s v="Kaguma Coffe"/>
    <s v="ODP-KBU-FEH/10"/>
    <s v="WO063364047"/>
    <m/>
    <m/>
    <m/>
    <n v="110.392316068968"/>
    <n v="-7.7757863593329999"/>
    <s v="|MN00915|/Febri ambar wati/08137840545/Kagumacoffee@gmail.com"/>
    <s v="B2B Partner Management (PM)"/>
    <m/>
    <m/>
    <m/>
    <m/>
    <m/>
    <m/>
    <m/>
    <m/>
    <s v="Management Janji"/>
    <s v="2026-09-03 10:00:00|Nama PIC:  BU FEBRI  No HP: 08137840545 Alt: Tanggal: 3/9/2026 Jam Pasang: 10.00 Note: Hubungi sebelum ke lokasi, terimakasih. |40931149|MYDITA"/>
    <s v="FCC"/>
    <d v="2026-01-09T09:40:11"/>
    <d v="2026-09-03T10:00:00"/>
    <m/>
    <s v="REVOKE"/>
    <s v="X"/>
    <s v="NO ADDON"/>
    <m/>
    <s v="Follow Up Revoke Completed, New Order ID : SC100256981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0:00:00"/>
    <s v="2026-09-03 10:00:00|Nama PIC:  BU FEBRI  No HP: 08137840545 Alt: Tanggal: 3/9/2026 Jam Pasang: 10.00 Note: Hubungi sebelum ke lokasi, terimakasih. |40931149|MYDITA"/>
    <m/>
    <m/>
    <m/>
    <e v="#NUM!"/>
    <e v="#NUM!"/>
    <x v="0"/>
  </r>
  <r>
    <n v="430"/>
    <n v="1002564858"/>
    <n v="3"/>
    <x v="7"/>
    <n v="5"/>
    <s v="MATARAM"/>
    <s v="SUMBAWA"/>
    <s v="ALA"/>
    <s v="REG"/>
    <s v="AO"/>
    <x v="0"/>
    <s v="1P INET"/>
    <s v="102 | FOLLOW UP COMPLETED"/>
    <s v="RBS-Regional 3"/>
    <d v="2026-09-01T10:50:57"/>
    <d v="2026-09-04T10:44:05"/>
    <n v="69381346"/>
    <m/>
    <n v="172607203846"/>
    <s v="SMP NEGERI 1 POTO TANO"/>
    <s v="ODP-ALA-FAE/02 FAE/D01/02.01"/>
    <s v="WO063235152"/>
    <m/>
    <m/>
    <m/>
    <n v="116.843798446929"/>
    <n v="-8.5673763751423309"/>
    <s v="|MN02367|MYIA-084158768089/POI/KHAERUL HADI,S.Pd/082236872827/khairulhadi229@gmail.com"/>
    <s v="MYIB_ASSISTANT"/>
    <m/>
    <m/>
    <m/>
    <m/>
    <m/>
    <m/>
    <m/>
    <m/>
    <s v="Management Janji"/>
    <s v="2026-09-02 08:00:00 | Nama PIC : Khaerul hadi No HP : 082236872827 Alt : 082359014118 M Janji : 02/09/2026 Jam Pasang : 08.00  - 13:00  NoteÃ‚Â :  hubungi terlebih dahulu sebelum ke lokasi, terima kasih."/>
    <s v="FCC"/>
    <d v="2026-01-09T10:54:57"/>
    <d v="2026-09-02T08:00:00"/>
    <m/>
    <s v="REVOKE"/>
    <s v="SUMBAWA TIMUR"/>
    <s v="NO ADDON"/>
    <m/>
    <s v="Follow Up Revoke Completed, New Order ID : SC1002571206"/>
    <s v="HSI Bisnis Promo HUT RI PSB 70% - 75 Mbps"/>
    <s v="INDIBIZ"/>
    <m/>
    <m/>
    <d v="2026-09-02T08:00:00"/>
    <s v="2026-09-02 08:00:00 | Nama PIC : Khaerul hadi No HP : 082236872827 Alt : 082359014118 M Janji : 02/09/2026 Jam Pasang : 08.00  - 13:00  NoteÃ‚Â :  hubungi terlebih dahulu sebelum ke lokasi, terima kasih."/>
    <m/>
    <m/>
    <m/>
    <e v="#NUM!"/>
    <e v="#NUM!"/>
    <x v="0"/>
  </r>
  <r>
    <n v="431"/>
    <n v="1002564716"/>
    <n v="3"/>
    <x v="6"/>
    <n v="5"/>
    <s v="MADURA"/>
    <s v="BANGKALAN"/>
    <s v="OMB"/>
    <s v="REG"/>
    <s v="AO"/>
    <x v="0"/>
    <s v="1P INET"/>
    <s v="102 | FOLLOW UP COMPLETED"/>
    <s v="RBS-Regional 3"/>
    <d v="2026-09-01T10:24:58"/>
    <d v="2026-09-05T13:35:55"/>
    <n v="69381300"/>
    <m/>
    <n v="152438901086"/>
    <s v="Toko Jaya samudra"/>
    <s v="ODP-OMB-FB/52 FB/D05/52.01"/>
    <s v="WO063232128"/>
    <m/>
    <m/>
    <m/>
    <n v="113.35420712828601"/>
    <n v="-7.0510811103671998"/>
    <s v="MD|MYDB-20260831267681|DN00001/MN00572|Toko Jaya samudra|087701444040"/>
    <s v="MYDIGIBIZPARTNER"/>
    <m/>
    <m/>
    <m/>
    <m/>
    <m/>
    <m/>
    <m/>
    <m/>
    <s v="Management Janji"/>
    <s v="2026-09-02 08:00:00 | Nama PIC : Abd majid No HP : 087701444040 Alt :  M Janji : 02/09/2026 Jam Pasang : 08.00  - 13:00  NoteÃ‚Â :  hubungi terlebih dahulu sebelum ke lokasi, terima kasih."/>
    <s v="FCC"/>
    <d v="2026-01-09T10:39:57"/>
    <d v="2026-09-02T08:00:00"/>
    <s v="Kendala Pelanggan"/>
    <s v="REVOKE"/>
    <s v="X"/>
    <s v="NETMONK"/>
    <m/>
    <s v="Follow Up Revoke Completed, New Order ID : SC1002573098"/>
    <s v="HSI Bisnis Bundling Netmonk PSB 70% Promo - 150 Mbps"/>
    <s v="INDIBIZ"/>
    <m/>
    <m/>
    <d v="2026-09-02T08:00:00"/>
    <s v="2026-09-02 08:00:00 | Nama PIC : Abd majid No HP : 087701444040 Alt :  M Janji : 02/09/2026 Jam Pasang : 08.00  - 13:00  NoteÃ‚Â :  hubungi terlebih dahulu sebelum ke lokasi, terima kasih."/>
    <m/>
    <m/>
    <m/>
    <e v="#NUM!"/>
    <e v="#NUM!"/>
    <x v="0"/>
  </r>
  <r>
    <n v="432"/>
    <n v="1002564873"/>
    <n v="3"/>
    <x v="5"/>
    <n v="4"/>
    <s v="PEKALONGAN"/>
    <s v="BREBES"/>
    <s v="BKA"/>
    <s v="REG"/>
    <s v="AO"/>
    <x v="0"/>
    <s v="1P INET"/>
    <s v="102 | FOLLOW UP COMPLETED"/>
    <s v="RBS-Regional 3"/>
    <d v="2026-09-01T10:54:56"/>
    <d v="2026-09-02T14:17:33"/>
    <n v="69381339"/>
    <m/>
    <n v="142205105696"/>
    <s v="ud pijar argo mulyo"/>
    <s v="ODP-BKA-FD/008 FD/D02/008.01"/>
    <s v="WO063235703"/>
    <m/>
    <m/>
    <m/>
    <n v="108.9903396"/>
    <n v="-6.9210346999999999"/>
    <s v="|MN00915|MYIA-055569895357/POI/fatkhuroji/085642083081/suciapria90@gmail.com"/>
    <s v="MYIB_ASSISTANT"/>
    <m/>
    <m/>
    <m/>
    <m/>
    <m/>
    <m/>
    <m/>
    <m/>
    <s v="Management Janji"/>
    <s v="2026-09-02 08:00:00 | Nama PIC : BAPAK FATKHUROJI No HP : 085642083081 No Alternatif : M Janji : 02/09/2026 Jam Pasang : Pagi NoteÃ‚Â :  Hubungi terlebih dahulu sebelum ke lokasi "/>
    <s v="FCC"/>
    <d v="2026-01-09T11:10:11"/>
    <d v="2026-09-02T08:00:00"/>
    <s v="Kendala Teknik"/>
    <s v="REVOKE"/>
    <s v="X"/>
    <s v="NO ADDON"/>
    <m/>
    <s v="Follow Up Revoke Completed, New Order ID : SC1002567809"/>
    <s v="HSI Bisnis Promo HUT RI PSB 70% - 50 Mbps"/>
    <s v="INDIBIZ"/>
    <m/>
    <m/>
    <d v="2026-09-02T08:00:00"/>
    <s v="2026-09-02 08:00:00 | Nama PIC : BAPAK FATKHUROJI No HP : 085642083081 No Alternatif : M Janji : 02/09/2026 Jam Pasang : Pagi NoteÃ‚Â :  Hubungi terlebih dahulu sebelum ke lokasi "/>
    <m/>
    <m/>
    <m/>
    <e v="#NUM!"/>
    <e v="#NUM!"/>
    <x v="0"/>
  </r>
  <r>
    <n v="433"/>
    <n v="1002565696"/>
    <n v="3"/>
    <x v="4"/>
    <n v="5"/>
    <s v="SINGARJA"/>
    <s v="GIANYAR"/>
    <s v="GIN"/>
    <s v="REG"/>
    <s v="AO"/>
    <x v="0"/>
    <m/>
    <s v="102 | FOLLOW UP COMPLETED"/>
    <s v="RBS-Regional 3"/>
    <d v="2026-09-01T14:35:08"/>
    <d v="2026-09-04T11:08:16"/>
    <n v="69381598"/>
    <m/>
    <n v="172407215197"/>
    <s v="HOGI COFFEE"/>
    <s v="ODP-GIN-FQ/28"/>
    <s v="WO063335981"/>
    <m/>
    <m/>
    <m/>
    <n v="115.32357209118"/>
    <n v="-8.5396048130261306"/>
    <s v="|MN02644|/PIC PANDE PUTU LANTANA SUWANTARA/081805311873-081999938690/kiranapatni@gmail.com"/>
    <s v="Sales Force DBS"/>
    <m/>
    <m/>
    <m/>
    <m/>
    <m/>
    <m/>
    <m/>
    <m/>
    <s v="Management Janji"/>
    <s v="2026-09-03 08:00:00|Nama PIC : ibu kirana No HP : 081999938690 Alt :  M Janji : (KAMIS/3/SEPTEMBER/2026) jam Pasang : 09:00 Note : hubungi pelanggan jika ingin kelokasi|40961371|MYDITA"/>
    <s v="FCC"/>
    <d v="2026-01-09T14:39:57"/>
    <d v="2026-09-03T08:00:00"/>
    <s v="Kendala Pelanggan"/>
    <s v="REVOKE"/>
    <s v="GIANYAR"/>
    <s v="NO ADDON"/>
    <m/>
    <s v="Follow Up Revoke Completed, New Order ID : SC1002571299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Nama PIC : ibu kirana No HP : 081999938690 Alt :  M Janji : (KAMIS/3/SEPTEMBER/2026) jam Pasang : 09:00 Note : hubungi pelanggan jika ingin kelokasi|40961371|MYDITA"/>
    <m/>
    <m/>
    <m/>
    <e v="#NUM!"/>
    <e v="#NUM!"/>
    <x v="0"/>
  </r>
  <r>
    <n v="434"/>
    <n v="1002565310"/>
    <n v="3"/>
    <x v="7"/>
    <n v="5"/>
    <s v="MATARAM"/>
    <s v="SUMBAWA"/>
    <s v="TLW"/>
    <s v="REG"/>
    <s v="AO"/>
    <x v="0"/>
    <s v="1P INET"/>
    <s v="102 | FOLLOW UP COMPLETED"/>
    <s v="RBS-Regional 3"/>
    <d v="2026-09-01T13:00:56"/>
    <d v="2026-09-03T14:44:28"/>
    <n v="69381485"/>
    <m/>
    <n v="172610203695"/>
    <s v="Toko Sejahtera"/>
    <s v="ODP-TLW-FB/48 FB/D08/48.01"/>
    <s v="WO063252287"/>
    <m/>
    <m/>
    <m/>
    <n v="116.844051070511"/>
    <n v="-8.7440700973437906"/>
    <s v="MD|MYDB-20260901267736|SC00001/MC00149|Toko Sejahtera|085119264663"/>
    <s v="MYDIGIBIZPARTNER"/>
    <m/>
    <m/>
    <m/>
    <m/>
    <m/>
    <m/>
    <m/>
    <m/>
    <s v="Management Janji"/>
    <s v="2026-09-02 13:00:00 | Jam pemasangan : 12.00 Info Tambahan : Hubungi pelanggan dulu sebelum ke lokasi terimakasih  "/>
    <s v="FCC"/>
    <d v="2026-01-09T13:10:23"/>
    <d v="2026-09-02T13:00:00"/>
    <m/>
    <s v="REVOKE"/>
    <s v="SUMBAWA BARAT"/>
    <s v="NO ADDON"/>
    <m/>
    <s v="Follow Up Revoke Completed, New Order ID : SC1002570046"/>
    <s v="HSI Bisnis Promo HUT RI PSB 70% - 100 Mbps"/>
    <s v="INDIBIZ"/>
    <m/>
    <m/>
    <d v="2026-09-02T13:00:00"/>
    <s v="2026-09-02 13:00:00 | Jam pemasangan : 12.00 Info Tambahan : Hubungi pelanggan dulu sebelum ke lokasi terimakasih  "/>
    <m/>
    <m/>
    <m/>
    <e v="#NUM!"/>
    <e v="#NUM!"/>
    <x v="0"/>
  </r>
  <r>
    <n v="435"/>
    <n v="1002565040"/>
    <n v="3"/>
    <x v="6"/>
    <n v="5"/>
    <s v="SBY UTARA"/>
    <s v="LAMONGAN"/>
    <s v="BBA"/>
    <s v="REG"/>
    <s v="AO"/>
    <x v="0"/>
    <s v="1P INET"/>
    <s v="102 | FOLLOW UP COMPLETED"/>
    <s v="RBS-Regional 3"/>
    <d v="2026-09-01T11:24:57"/>
    <d v="2026-09-03T11:09:12"/>
    <n v="69381406"/>
    <m/>
    <n v="152441211655"/>
    <s v="SMP NEGERI 1 SUKORAME"/>
    <s v="ODP-BBA-FAP/42 FAP/D04/42.01"/>
    <s v="WO063239846"/>
    <m/>
    <m/>
    <m/>
    <n v="112.11121078580599"/>
    <n v="-7.3444968945577296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11:39:59"/>
    <d v="2026-09-02T08:00:00"/>
    <s v="Kendala Lainnya"/>
    <s v="REVOKE"/>
    <s v="X"/>
    <s v="NO ADDON"/>
    <m/>
    <s v="Follow Up Revoke Completed, New Order ID : SC1002569315"/>
    <s v="HSI Bisnis Promo HUT RI PSB 70% - 20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</r>
  <r>
    <n v="436"/>
    <n v="1002564991"/>
    <n v="3"/>
    <x v="7"/>
    <n v="5"/>
    <s v="MATARAM"/>
    <s v="BIMA"/>
    <s v="SAP"/>
    <s v="REG"/>
    <s v="AO"/>
    <x v="0"/>
    <s v="1P INET"/>
    <s v="102 | FOLLOW UP COMPLETED"/>
    <s v="RBS-Regional 3"/>
    <d v="2026-09-01T11:15:57"/>
    <d v="2026-09-03T14:40:46"/>
    <n v="69381373"/>
    <m/>
    <n v="172610305800"/>
    <s v="YAYASAN TEMBA WODI KERAMAT"/>
    <s v="ODP-SAP-FAB/90 FAB/D07/90.01"/>
    <s v="WO063238742"/>
    <m/>
    <m/>
    <m/>
    <n v="118.969731"/>
    <n v="-8.5671809999999997"/>
    <s v="|MN02085|MYIA-009676799041/POI/Nuristiqomah/081994514954/arsyad28377@gmail.com"/>
    <s v="MYIB_ASSISTANT"/>
    <m/>
    <m/>
    <m/>
    <m/>
    <m/>
    <m/>
    <m/>
    <m/>
    <s v="Management Janji"/>
    <s v="2026-09-02 08:00:00 | No HP : 081994514954 Alt :  M Janji : 2/09/2026 Jam Pasang : 08.00 - 13:00  NoteÃ‚Â :  hubungi terlebih dahulu sebelum kelokasi "/>
    <s v="FCC"/>
    <d v="2026-01-09T11:25:10"/>
    <d v="2026-09-02T08:00:00"/>
    <m/>
    <s v="REVOKE"/>
    <s v="BIMA BARAT"/>
    <s v="NETMONK"/>
    <m/>
    <s v="Follow Up Revoke Completed, New Order ID : SC1002570033"/>
    <s v="HSI Bisnis Bundling Netmonk PSB 70% - 50 Mbps"/>
    <s v="INDIBIZ"/>
    <m/>
    <m/>
    <d v="2026-09-02T08:00:00"/>
    <s v="2026-09-02 08:00:00 | No HP : 081994514954 Alt :  M Janji : 2/09/2026 Jam Pasang : 08.00 - 13:00  NoteÃ‚Â :  hubungi terlebih dahulu sebelum kelokasi "/>
    <m/>
    <m/>
    <m/>
    <e v="#NUM!"/>
    <e v="#NUM!"/>
    <x v="0"/>
  </r>
  <r>
    <n v="437"/>
    <n v="1002564984"/>
    <n v="3"/>
    <x v="3"/>
    <n v="4"/>
    <s v="MAGELANG"/>
    <s v="TEMANGGUNG"/>
    <s v="PRN"/>
    <s v="REG"/>
    <s v="AO"/>
    <x v="0"/>
    <s v="1P INET"/>
    <s v="102 | FOLLOW UP COMPLETED"/>
    <s v="RBS-Regional 3"/>
    <d v="2026-09-01T11:14:57"/>
    <d v="2026-09-03T13:33:24"/>
    <n v="69381389"/>
    <m/>
    <n v="141149112951"/>
    <s v="TOKO IRFAN PUTRA"/>
    <s v="ODP-PRN-FAE/001 FAE/D01/001.01"/>
    <s v="WO063238450"/>
    <m/>
    <m/>
    <m/>
    <n v="110.088058"/>
    <n v="-7.2862179999999999"/>
    <s v="|MC00213|MYIA-050653786403/POI/IRFAN ABDUL AZIS/089669499793/irfantkj10@gmail.com"/>
    <s v="MYIB_ASSISTANT"/>
    <m/>
    <m/>
    <m/>
    <m/>
    <m/>
    <m/>
    <m/>
    <m/>
    <s v="Management Janji"/>
    <s v="2026-09-02 08:00:00 | Jam pemasangan : 12.00 Info Tambahan : Hubungi pelanggan dulu sebelum ke lokasi terimakasih  "/>
    <s v="FCC"/>
    <d v="2026-01-09T11:25:10"/>
    <d v="2026-09-02T08:00:00"/>
    <s v="Kendala Pelanggan"/>
    <s v="REVOKE"/>
    <s v="PARAKAN"/>
    <s v="NO ADDON"/>
    <m/>
    <s v="Follow Up Revoke Completed, New Order ID : SC1002569762"/>
    <s v="HSI Bisnis Basic Promo HUT RI PSB 70% - 150 Mbps"/>
    <s v="INDIBIZ"/>
    <m/>
    <m/>
    <d v="2026-09-02T08:00:00"/>
    <s v="2026-09-02 08:00:00 | Jam pemasangan : 12.00 Info Tambahan : Hubungi pelanggan dulu sebelum ke lokasi terimakasih  "/>
    <m/>
    <m/>
    <m/>
    <e v="#NUM!"/>
    <e v="#NUM!"/>
    <x v="0"/>
  </r>
  <r>
    <n v="438"/>
    <n v="1002566429"/>
    <n v="3"/>
    <x v="4"/>
    <n v="5"/>
    <s v="DENPASAR"/>
    <s v="SANUR"/>
    <s v="SAU"/>
    <s v="REG"/>
    <s v="AO"/>
    <x v="0"/>
    <s v="1P INET"/>
    <s v="102 | FOLLOW UP COMPLETED"/>
    <s v="RBS-Regional 3"/>
    <d v="2026-09-01T17:45:56"/>
    <d v="2026-09-04T10:30:09"/>
    <n v="69381825"/>
    <m/>
    <n v="172401298229"/>
    <s v="PT. Sayang Indopet"/>
    <s v="ODP-SAU-FQ/49 FQ/D03/49.01"/>
    <s v="WO063295327"/>
    <m/>
    <m/>
    <m/>
    <n v="115.253369204419"/>
    <n v="-8.6940247248159093"/>
    <s v="|MB00503|MYIA-017522084276/POI/ibu/081998898813/petlovecenterbali@gmail.com"/>
    <s v="MYIB_ASSISTANT"/>
    <m/>
    <m/>
    <m/>
    <m/>
    <m/>
    <m/>
    <m/>
    <m/>
    <s v="Management Janji"/>
    <s v="2026-09-04 08:00:00 | Nama Pic : IBU VENI No Hp Pic : 081998898813 Jam Pemasangan : 08:00 - 12.00 Tanggal Pemasangan : 4 SEPTEMBER 2026 Info Tambahan : Hubungi pelanggan sebelum datang ke lokasi"/>
    <s v="FCC"/>
    <d v="2026-01-09T17:54:55"/>
    <d v="2026-09-04T08:00:00"/>
    <m/>
    <s v="REVOKE"/>
    <s v="SANUR"/>
    <s v="NO ADDON"/>
    <m/>
    <s v="Follow Up Revoke Completed, New Order ID : SC1002571162"/>
    <s v="HSI Bisnis Promo HUT RI PSB 70% - 100 Mbps Dual Band"/>
    <s v="INDIBIZ"/>
    <m/>
    <m/>
    <d v="2026-09-04T08:00:00"/>
    <s v="2026-09-04 08:00:00 | Nama Pic : IBU VENI No Hp Pic : 081998898813 Jam Pemasangan : 08:00 - 12.00 Tanggal Pemasangan : 4 SEPTEMBER 2026 Info Tambahan : Hubungi pelanggan sebelum datang ke lokasi"/>
    <m/>
    <m/>
    <m/>
    <e v="#NUM!"/>
    <e v="#NUM!"/>
    <x v="0"/>
  </r>
  <r>
    <n v="439"/>
    <n v="1002564240"/>
    <n v="3"/>
    <x v="7"/>
    <n v="5"/>
    <s v="MATARAM"/>
    <s v="LOMBOK BARAT TENGAH"/>
    <s v="GER"/>
    <s v="REG"/>
    <s v="AO"/>
    <x v="0"/>
    <s v="1P INET"/>
    <s v="102 | FOLLOW UP COMPLETED"/>
    <s v="RBS-Regional 3"/>
    <d v="2026-09-01T09:00:56"/>
    <d v="2026-09-05T16:11:04"/>
    <n v="69381193"/>
    <m/>
    <n v="172602202849"/>
    <s v="Rumah konveksi"/>
    <s v="ODP-GER-FAH/35 FAH/D05/35.01"/>
    <s v="WO063223076"/>
    <m/>
    <m/>
    <m/>
    <n v="116.15069099999999"/>
    <n v="-8.6803889999999999"/>
    <s v="|MC40234|MYIA-046514562748/POI/musleh/081959693118/ammrilahh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 "/>
    <s v="FCC"/>
    <d v="2026-01-09T09:10:20"/>
    <d v="2026-09-04T13:00:00"/>
    <m/>
    <s v="REVOKE"/>
    <s v="LOMBOK TENGAH"/>
    <s v="NO ADDON"/>
    <m/>
    <s v="Follow Up Revoke Completed, New Order ID : SC1002573313"/>
    <s v="HSI Bisnis PSB 70% - 150 Mbps"/>
    <s v="INDIBIZ"/>
    <m/>
    <m/>
    <d v="2026-09-04T13:00:00"/>
    <s v="2026-09-04 13:00:00 | Tanggal pemasangan: 04/09/2026 Jam pemasangan : pagi / siang Info Tambahan : Hubungi pelanggan dulu sebelum ke lokasi terima kasih. "/>
    <m/>
    <m/>
    <m/>
    <e v="#NUM!"/>
    <e v="#NUM!"/>
    <x v="0"/>
  </r>
  <r>
    <n v="440"/>
    <n v="1002576110"/>
    <n v="3"/>
    <x v="2"/>
    <n v="5"/>
    <s v="MADIUN"/>
    <s v="PONOROGO"/>
    <s v="SLH"/>
    <s v="REG"/>
    <s v="AO"/>
    <x v="0"/>
    <s v="1P INET"/>
    <s v="MYDITA - SEND DATA REMANJA"/>
    <s v="RBS-Regional 3"/>
    <d v="2026-09-08T08:38:54"/>
    <d v="2026-09-10T10:18:12"/>
    <n v="69384487"/>
    <m/>
    <n v="152620220504"/>
    <s v="SMP Negeri 2 slahung"/>
    <s v="ODP-SLH-FA/28"/>
    <s v="WO063624370"/>
    <m/>
    <m/>
    <m/>
    <n v="111.376807"/>
    <n v="-8.0309799999999996"/>
    <s v="MD|MYDB-20260903267914|DN00001/MN02053|SMP Negeri 2 slahung|082330250537"/>
    <s v="MYDIGIBIZPARTNER"/>
    <m/>
    <m/>
    <m/>
    <m/>
    <m/>
    <m/>
    <m/>
    <m/>
    <s v="Management Janji"/>
    <s v="2026-09-07 08:00:00 | Nama PIC : Bp Hanafi No HP : 082330250537 No Alt : - M Janji :  07 Sept  2026 Jam Pasang : Pagi / Siang Note : hubungi pelanggan jika ingin kelokasi"/>
    <s v="FCC"/>
    <d v="2026-08-09T08:39:53"/>
    <d v="2026-09-07T00:00:00"/>
    <m/>
    <m/>
    <s v="SAMBIT SUMOROTO"/>
    <s v="OCA"/>
    <m/>
    <s v="MYDITA - SEND DATA REMANJA"/>
    <s v="HSI Bisnis Bundling OCA Breach Checker Promo H2 2026 Dual Band PSB 70% - 100 Mbps"/>
    <s v="INDIBIZ"/>
    <m/>
    <m/>
    <d v="2026-09-07T08:00:00"/>
    <s v="2026-09-07 08:00:00 | Nama PIC : Bp Hanafi No HP : 082330250537 No Alt : - M Janji :  07 Sept  2026 Jam Pasang : Pagi / Siang Note : hubungi pelanggan jika ingin kelokasi"/>
    <m/>
    <m/>
    <m/>
    <e v="#NUM!"/>
    <e v="#NUM!"/>
    <x v="0"/>
  </r>
  <r>
    <n v="441"/>
    <n v="1002576799"/>
    <n v="3"/>
    <x v="1"/>
    <n v="5"/>
    <s v="SIDOARJO"/>
    <s v="INNER - JATIM TIMUR"/>
    <s v="TUN"/>
    <s v="REG"/>
    <s v="AO"/>
    <x v="0"/>
    <s v="2P INET + VOICE"/>
    <s v="OSS - PROVISIONING START"/>
    <s v="RBS-Regional 3"/>
    <d v="2026-09-08T12:05:56"/>
    <d v="2026-09-09T11:21:43"/>
    <n v="69385980"/>
    <n v="3135916007"/>
    <n v="152327226566"/>
    <s v="PT SATRIA SAKTI PERKASA"/>
    <s v="ODP-TUN-FG/22 FG/D03/22.01"/>
    <s v="WO063827706"/>
    <m/>
    <m/>
    <m/>
    <n v="112.6482542"/>
    <n v="-7.4448524999999997"/>
    <s v="MD|MYDB-20260908268258|DN00001/MN00086|PT SATRIA SAKTI PERKASA|085732987425"/>
    <s v="MYDIGIBIZPARTNER"/>
    <m/>
    <m/>
    <m/>
    <m/>
    <m/>
    <m/>
    <m/>
    <m/>
    <s v="Management Janji"/>
    <s v="2026-09-09 11:00:00 | Tanggal pemasangan : 09/09/2026 Jam pemasangan : 08.00 - 12.00 Info Tambahan : Hubungi pelanggan dulu sebelum ke Lokai terima kasih. "/>
    <s v="FCC"/>
    <d v="2026-08-09T12:09:52"/>
    <d v="2026-09-09T11:00:00"/>
    <m/>
    <s v="PRE_PI"/>
    <s v="TULANGAN"/>
    <s v="NO ADDON"/>
    <m/>
    <s v="Provisioning Start"/>
    <s v="HSI Bisnis Bundling Phone PSB 70% - Free 800 Menit Promo - 50 Mbps"/>
    <s v="INDIBIZ"/>
    <m/>
    <m/>
    <d v="2026-09-09T11:00:00"/>
    <s v="2026-09-09 11:00:00 | Tanggal pemasangan : 09/09/2026 Jam pemasangan : 08.00 - 12.00 Info Tambahan : Hubungi pelanggan dulu sebelum ke Lokai terima kasih. "/>
    <m/>
    <m/>
    <m/>
    <e v="#NUM!"/>
    <e v="#NUM!"/>
    <x v="0"/>
  </r>
  <r>
    <n v="442"/>
    <n v="1002577669"/>
    <n v="3"/>
    <x v="4"/>
    <n v="5"/>
    <s v="DENPASAR"/>
    <s v="JIMBARAN"/>
    <s v="KUT"/>
    <s v="REG"/>
    <s v="AO"/>
    <x v="0"/>
    <s v="1P INET"/>
    <s v="TIBS - FULFILL BILLING START"/>
    <s v="RBS-Regional 3"/>
    <d v="2026-09-08T17:02:56"/>
    <d v="2026-09-09T19:39:26"/>
    <n v="69386386"/>
    <m/>
    <n v="172416429378"/>
    <s v="AZUKA MART SRIWIJAYA"/>
    <s v="ODP-KUT-FD/88 FD/D02/88.01"/>
    <s v="WO063862813"/>
    <m/>
    <m/>
    <m/>
    <n v="115.17252379999999"/>
    <n v="-8.7083873000000001"/>
    <s v="|MN02665|MYIA-025095104406/POI/paka agung /08132694272/adminazukamart@gmail.com"/>
    <s v="MYIB_ASSISTANT"/>
    <m/>
    <m/>
    <m/>
    <m/>
    <m/>
    <m/>
    <m/>
    <m/>
    <s v="Management Janji"/>
    <s v="2026-09-09 15:00:00 | Tanggal : 9 September 2026 Jam : pagi siang pelanggan sebelum ke lokasi  "/>
    <s v="FCC"/>
    <d v="2026-08-09T17:10:21"/>
    <d v="2026-09-09T15:00:00"/>
    <m/>
    <s v="PS"/>
    <s v="KUTA"/>
    <s v="OCA"/>
    <n v="20260909"/>
    <s v="Fulfill Billing Start"/>
    <s v="HSI Bisnis Basic Bundling OCA Breach Checker Promo H2 2026 PSB 70% - 300 Mbps"/>
    <s v="INDIBIZ"/>
    <m/>
    <m/>
    <d v="2026-09-09T15:00:00"/>
    <s v="2026-09-09 15:00:00 | Tanggal : 9 September 2026 Jam : pagi siang pelanggan sebelum ke lokasi  "/>
    <n v="2026"/>
    <n v="9"/>
    <n v="9"/>
    <d v="2026-09-09T00:00:00"/>
    <n v="-0.625"/>
    <x v="1"/>
  </r>
  <r>
    <n v="443"/>
    <n v="1002578900"/>
    <n v="3"/>
    <x v="5"/>
    <n v="4"/>
    <s v="PEKALONGAN"/>
    <s v="PEKALONGAN"/>
    <s v="KJE"/>
    <s v="REG"/>
    <s v="AO"/>
    <x v="0"/>
    <m/>
    <s v="Completed (PS)"/>
    <s v="RBS-Regional 3"/>
    <d v="2026-09-09T14:06:44"/>
    <d v="2026-09-09T15:41:02"/>
    <n v="69383923"/>
    <m/>
    <n v="146219104143"/>
    <s v="SMK MUHAMMADIYAH KARANGANYAR"/>
    <s v="ODP-KJE-FB/011"/>
    <s v="WO063918762"/>
    <m/>
    <m/>
    <m/>
    <n v="109.61906500000001"/>
    <n v="-7.03151800000000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 No Hp Pic : 085786699300  Jam Pemasangan : 08:00 - 12.00  Tanggal Pemasangan : SELASA 08 SEPTEMBER 2026  Info Tambahan : Hubungi pelanggan sebelum datang ke lokasi|40000798|MYDITA"/>
    <s v="FCC"/>
    <d v="2026-09-09T14:10:36"/>
    <m/>
    <m/>
    <s v="PS"/>
    <s v="KAJEN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9T07:00:00"/>
    <s v="2026-09-09 08:00:00|Nama Pic : BP FERI  No Hp Pic : 085786699300  Jam Pemasangan : 08:00 - 12.00  Tanggal Pemasangan : SELASA 08 SEPTEMBER 2026  Info Tambahan : Hubungi pelanggan sebelum datang ke lokasi|40000798|MYDITA"/>
    <n v="2026"/>
    <n v="9"/>
    <n v="9"/>
    <d v="2026-09-09T00:00:00"/>
    <n v="-0.29166666666424135"/>
    <x v="1"/>
  </r>
  <r>
    <n v="444"/>
    <n v="1002577913"/>
    <n v="3"/>
    <x v="1"/>
    <n v="5"/>
    <s v="JEMBER"/>
    <s v="BONDOWOSO"/>
    <s v="BOW"/>
    <s v="REG"/>
    <s v="AO"/>
    <x v="0"/>
    <s v="2P INET + VOICE"/>
    <s v="Completed (PS)"/>
    <s v="RBS-Regional 3"/>
    <d v="2026-09-09T08:26:56"/>
    <d v="2026-09-09T14:26:09"/>
    <n v="69386504"/>
    <n v="3322010123"/>
    <n v="152507224354"/>
    <s v="RUMAH KOST ARIP"/>
    <s v="ODP-BOW-FE/47 FE/D03/47.01"/>
    <s v="WO063882988"/>
    <m/>
    <m/>
    <m/>
    <n v="113.895392158837"/>
    <n v="-7.8855550370460401"/>
    <s v="|MC30175|MYIA-024298967694/POI/TOHARI.LUT/085790230937/jejekazama364@gmail.com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8:39:58"/>
    <d v="2026-09-10T08:00:00"/>
    <m/>
    <s v="PS"/>
    <s v="BONDOWOSO"/>
    <s v="NO ADDON"/>
    <n v="20260909"/>
    <s v="Completed"/>
    <s v="HSI Bisnis Bundling Phone PSB 70% - Free 800 Menit Promo - 30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9"/>
    <d v="2026-09-09T00:00:00"/>
    <n v="-1.3333333333357587"/>
    <x v="1"/>
  </r>
  <r>
    <n v="445"/>
    <n v="1002578406"/>
    <n v="3"/>
    <x v="6"/>
    <n v="5"/>
    <s v="SBY UTARA"/>
    <s v="MANYAR"/>
    <s v="MGO"/>
    <s v="REG"/>
    <s v="AO"/>
    <x v="0"/>
    <m/>
    <s v="Completed (PS)"/>
    <s v="RBS-Regional 3"/>
    <d v="2026-09-09T11:01:53"/>
    <d v="2026-09-09T13:20:20"/>
    <n v="69380367"/>
    <m/>
    <n v="152413168038"/>
    <s v="PT. FMT GLOBAL MARITIME AGENCY"/>
    <s v="ODP-DMO-FSZ/12"/>
    <s v="WO063897363"/>
    <m/>
    <m/>
    <m/>
    <n v="112.743026"/>
    <n v="-7.2728619999999999"/>
    <s v="|MN02083|MYIA-047133587436/POI/Bu Rohana/082234400095/finance.sub@fmt-glomar.com"/>
    <s v="MYDIGIBIZPARTNER"/>
    <m/>
    <m/>
    <m/>
    <m/>
    <m/>
    <m/>
    <m/>
    <m/>
    <s v="Management Janji"/>
    <s v="2026-09-01 08:00:00 | Nama Pic : bu dea   No Hp Pic : 082234400095  No alt : -  Jam Pemasangan : pagi   Tanggal Pemasangan : 1 September 2026"/>
    <s v="FCC"/>
    <d v="2026-09-09T11:10:15"/>
    <m/>
    <m/>
    <s v="PS"/>
    <s v="MERGOYOSO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1 08:00:00 | Nama Pic : bu dea   No Hp Pic : 082234400095  No alt : -  Jam Pemasangan : pagi   Tanggal Pemasangan : 1 September 2026"/>
    <n v="2026"/>
    <n v="9"/>
    <n v="9"/>
    <d v="2026-09-09T00:00:00"/>
    <n v="-0.29166666666424135"/>
    <x v="1"/>
  </r>
  <r>
    <n v="446"/>
    <n v="1002578431"/>
    <n v="3"/>
    <x v="6"/>
    <n v="5"/>
    <s v="MADURA"/>
    <s v="PAMEKASAN"/>
    <s v="PME"/>
    <s v="REG"/>
    <s v="AO"/>
    <x v="0"/>
    <s v="1P INET"/>
    <s v="Completed (PS)"/>
    <s v="RBS-Regional 3"/>
    <d v="2026-09-09T11:08:56"/>
    <d v="2026-09-09T19:14:51"/>
    <n v="69386738"/>
    <m/>
    <n v="152426928718"/>
    <s v="PR.CLASSY"/>
    <s v="ODP-PME-FBM/05 FBM/D01/05.01"/>
    <s v="WO063897371"/>
    <m/>
    <m/>
    <m/>
    <n v="113.49669849999999"/>
    <n v="-7.1372175999999996"/>
    <s v="MD|MYDB-20260908268319|DN00001/MN00558|PR.CLASSY|087871898971"/>
    <s v="MYDIGIBIZPARTNER"/>
    <m/>
    <m/>
    <m/>
    <m/>
    <m/>
    <m/>
    <m/>
    <m/>
    <s v="Management Janji"/>
    <s v="2026-09-10 08:00:00 | Nama : BP ZHENA FANTA EGA SETIAWAN  No Hp : 087871898971 No Alt :  Tgl Pemasangan : 10 September 2026 Interval : PAGI  Note : Hubungi pelanggan terlebih dahulu"/>
    <s v="FCC"/>
    <d v="2026-09-09T11:10:15"/>
    <d v="2026-09-10T08:00:00"/>
    <m/>
    <s v="PS"/>
    <s v="PAMEKASAN"/>
    <s v="NO ADDON"/>
    <n v="20260909"/>
    <s v="Completed"/>
    <s v="HSI Bisnis Khusus Winback PSB 70% - 150 Mbps"/>
    <s v="INDIBIZ"/>
    <m/>
    <m/>
    <d v="2026-09-10T08:00:00"/>
    <s v="2026-09-10 08:00:00 | Nama : BP ZHENA FANTA EGA SETIAWAN  No Hp : 087871898971 No Alt :  Tgl Pemasangan : 10 September 2026 Interval : PAGI  Note : Hubungi pelanggan terlebih dahulu"/>
    <n v="2026"/>
    <n v="9"/>
    <n v="9"/>
    <d v="2026-09-09T00:00:00"/>
    <n v="-1.3333333333357587"/>
    <x v="1"/>
  </r>
  <r>
    <n v="447"/>
    <n v="1002578419"/>
    <n v="3"/>
    <x v="1"/>
    <n v="5"/>
    <s v="SIDOARJO"/>
    <s v="INNER - JATIM TIMUR"/>
    <s v="SDA"/>
    <s v="REG"/>
    <s v="AO"/>
    <x v="0"/>
    <s v="1P INET"/>
    <s v="Completed (PS)"/>
    <s v="RBS-Regional 3"/>
    <d v="2026-09-09T11:05:56"/>
    <d v="2026-09-10T10:01:06"/>
    <n v="69386735"/>
    <m/>
    <n v="152316232703"/>
    <s v="PT. YAY Enak Semua - Sushi YAY! Pondok Jati Sidoarjo"/>
    <s v="ODP-SDA-FQ/61 FQ/D09/61.01"/>
    <s v="WO063897037"/>
    <m/>
    <m/>
    <m/>
    <n v="112.701965"/>
    <n v="-7.4446196000000002"/>
    <s v="|MN00843|MYIA-060422505215/POI/ARIS MUNANDAR/085777815955/it@yaygroup.id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1:10:15"/>
    <d v="2026-09-10T08:00:00"/>
    <m/>
    <s v="PS"/>
    <s v="SIDOARJO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1"/>
  </r>
  <r>
    <n v="448"/>
    <n v="1002577926"/>
    <n v="3"/>
    <x v="3"/>
    <n v="4"/>
    <s v="PURWOKERTO"/>
    <s v="PURWOKERTO"/>
    <s v="SUK"/>
    <s v="REG"/>
    <s v="AO"/>
    <x v="0"/>
    <m/>
    <s v="Completed (PS)"/>
    <s v="RBS-Regional 3"/>
    <d v="2026-09-09T08:32:54"/>
    <d v="2026-09-09T10:27:10"/>
    <n v="69383179"/>
    <n v="2812955258"/>
    <n v="143374121644"/>
    <s v="PT BPR KUSUMA SUMBING SOKARAJA"/>
    <s v="ODP-SUK-FA/020"/>
    <s v="WO063883786"/>
    <m/>
    <m/>
    <m/>
    <n v="109.2929989"/>
    <n v="-7.4575418000000004"/>
    <s v="|MC80122|/ PT BPR KUSUMA SUMBING SOKARAJA/ 083123408274/ksbpusat.tsi@gmail.com/2S HSI BISNIS 1:1 PROMO 50Mbps / NISA AULIA SUNDARI / HGN"/>
    <s v="Sales Profesional"/>
    <m/>
    <m/>
    <m/>
    <m/>
    <m/>
    <m/>
    <m/>
    <m/>
    <s v="Management Janji"/>
    <s v="2026-09-11 15:00:00|PT BPR KUSUMA SUMBING SOKARAJA 083123408274|40931150|MYDITA"/>
    <s v="FCC"/>
    <d v="2026-09-09T08:39:58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11 15:00:00|PT BPR KUSUMA SUMBING SOKARAJA 083123408274|40931150|MYDITA"/>
    <n v="2026"/>
    <n v="9"/>
    <n v="9"/>
    <d v="2026-09-09T00:00:00"/>
    <n v="-0.29166666666424135"/>
    <x v="1"/>
  </r>
  <r>
    <n v="449"/>
    <n v="1002578296"/>
    <n v="3"/>
    <x v="0"/>
    <n v="4"/>
    <s v="KUDUS"/>
    <s v="JEPARA"/>
    <s v="JPR"/>
    <s v="REG"/>
    <s v="AO"/>
    <x v="0"/>
    <m/>
    <s v="Completed (PS)"/>
    <s v="RBS-Regional 3"/>
    <d v="2026-09-09T10:32:19"/>
    <d v="2026-09-09T17:18:55"/>
    <n v="69381038"/>
    <m/>
    <n v="142539118011"/>
    <s v="SMP Islam Ar-Rais"/>
    <s v="ODP-JPR-FV/026"/>
    <s v="WO063894244"/>
    <m/>
    <m/>
    <m/>
    <n v="110.705264659229"/>
    <n v="-6.59945649738233"/>
    <s v="MD|MYID-4042608300003|RBIZindibiz|SMP ISLAM AR-RAIS|082313964346"/>
    <s v="Sales Profesional"/>
    <m/>
    <m/>
    <m/>
    <m/>
    <m/>
    <m/>
    <m/>
    <m/>
    <s v="Management Janji"/>
    <s v="2026-09-01 15:00:00 | Nama : BP KHAMID FATHU ROZAK  No Hp : 082313964346  No Alt :   Tgl Pemasangan : 01 September 2026  Interval : SIANG  Note : Hubungi pelanggan terlebih dahulu"/>
    <s v="FCC"/>
    <d v="2026-09-09T10:40:00"/>
    <m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1 15:00:00 | Nama : BP KHAMID FATHU ROZAK  No Hp : 082313964346  No Alt :   Tgl Pemasangan : 01 September 2026  Interval : SIANG  Note : Hubungi pelanggan terlebih dahulu"/>
    <n v="2026"/>
    <n v="9"/>
    <n v="9"/>
    <d v="2026-09-09T00:00:00"/>
    <n v="-0.29166666666424135"/>
    <x v="1"/>
  </r>
  <r>
    <n v="450"/>
    <n v="1002578256"/>
    <n v="3"/>
    <x v="1"/>
    <n v="5"/>
    <s v="JEMBER"/>
    <s v="JEMBER"/>
    <s v="KBS"/>
    <s v="REG"/>
    <s v="AO"/>
    <x v="0"/>
    <s v="1P INET"/>
    <s v="Completed (PS)"/>
    <s v="RBS-Regional 3"/>
    <d v="2026-09-09T10:17:56"/>
    <d v="2026-09-09T22:42:56"/>
    <n v="69386667"/>
    <m/>
    <n v="152502216988"/>
    <s v="Fazz Kost Premium"/>
    <s v="ODP-KBS-FF/30 FF/D02/30.01"/>
    <s v="WO063892170"/>
    <m/>
    <m/>
    <m/>
    <n v="113.68597579999999"/>
    <n v="-8.2138343999999996"/>
    <s v="|MN02280|MYIA-098516452747/POI/FAHRUR ROZY HIDAYATULLAH/08884088452/fahrur@fazznet.co.id"/>
    <s v="MYIB_ASSISTANT"/>
    <m/>
    <m/>
    <m/>
    <m/>
    <m/>
    <m/>
    <m/>
    <m/>
    <s v="Management Janji"/>
    <s v="2026-09-10 08:00:00 | Jam pemasangan : 08.00 - 12.00 Waktu pemasangan : 10 September 2026 Info Tabaha : Hubungi pelanggan dulu sebelum ke lokasi terimakasih  "/>
    <s v="FCC"/>
    <d v="2026-09-09T10:40:00"/>
    <d v="2026-09-10T08:00:00"/>
    <m/>
    <s v="PS"/>
    <s v="KEBONSARI"/>
    <s v="NO ADDON"/>
    <n v="20260909"/>
    <s v="Completed"/>
    <s v="HSI Bisnis Promo HUT RI PSB 70% - 150 Mbps"/>
    <s v="INDIBIZ"/>
    <m/>
    <m/>
    <d v="2026-09-10T08:00:00"/>
    <s v="2026-09-10 08:00:00 | Jam pemasangan : 08.00 - 12.00 Waktu pemasangan : 10 September 2026 Info Tabaha : Hubungi pelanggan dulu sebelum ke lokasi terimakasih  "/>
    <n v="2026"/>
    <n v="9"/>
    <n v="9"/>
    <d v="2026-09-09T00:00:00"/>
    <n v="-1.3333333333357587"/>
    <x v="1"/>
  </r>
  <r>
    <n v="451"/>
    <n v="1002578304"/>
    <n v="3"/>
    <x v="2"/>
    <n v="5"/>
    <s v="MALANG"/>
    <s v="KEPANJEN"/>
    <s v="MLG"/>
    <s v="REG"/>
    <s v="AO"/>
    <x v="0"/>
    <s v="2P INET + VOICE"/>
    <s v="Completed (PS)"/>
    <s v="RBS-Regional 3"/>
    <d v="2026-09-09T10:32:56"/>
    <d v="2026-09-09T16:35:19"/>
    <n v="69386695"/>
    <n v="3414399110"/>
    <n v="152701239159"/>
    <s v="PCN MR DIY XPLH"/>
    <s v="ODP-MLG-FDU/17 FDU/D08/17.01"/>
    <s v="WO063893861"/>
    <m/>
    <m/>
    <m/>
    <n v="112.64675699999999"/>
    <n v="-7.9786859999999997"/>
    <s v="|MN00843|MYIA-089332241932/POI/RIZKY NANDA /081289014442/diy.xplh@panducitiakses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40:00"/>
    <d v="2026-09-10T08:00:00"/>
    <m/>
    <s v="PS"/>
    <s v="MALANG"/>
    <s v="NO ADDON"/>
    <n v="20260909"/>
    <s v="Completed"/>
    <s v="HSI Bisnis Basic Bundling Phone PSB 70% - Free 800 Menit - 5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1"/>
  </r>
  <r>
    <n v="452"/>
    <n v="1002577848"/>
    <n v="3"/>
    <x v="1"/>
    <n v="5"/>
    <s v="JEMBER"/>
    <s v="JEMBER"/>
    <s v="AJS"/>
    <s v="REG"/>
    <s v="AO"/>
    <x v="0"/>
    <s v="1P INET"/>
    <s v="Completed (PS)"/>
    <s v="RBS-Regional 3"/>
    <d v="2026-09-09T07:35:56"/>
    <d v="2026-09-09T17:00:33"/>
    <n v="69386468"/>
    <m/>
    <n v="152512202766"/>
    <s v="TK LATANZA"/>
    <s v="ODP-AJS-F02/20 GCL/F02/20.01"/>
    <s v="WO063879608"/>
    <m/>
    <m/>
    <m/>
    <n v="113.747615441679"/>
    <n v="-8.1197927302022102"/>
    <s v="MD|MYDB-20260909268330|DN00001/MN00906|TK LATANZA|081959767738"/>
    <s v="MYDIGIBIZPARTNER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7:39:55"/>
    <d v="2026-09-10T08:00:00"/>
    <m/>
    <s v="PS"/>
    <s v="JEMBER"/>
    <s v="NO ADDON"/>
    <n v="20260909"/>
    <s v="Completed"/>
    <s v="HSI Bisnis Promo HUT RI PSB 70% - 5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9"/>
    <d v="2026-09-09T00:00:00"/>
    <n v="-1.3333333333357587"/>
    <x v="1"/>
  </r>
  <r>
    <n v="453"/>
    <n v="1002578255"/>
    <n v="3"/>
    <x v="6"/>
    <n v="5"/>
    <s v="SBY SELATAN"/>
    <s v="KETINTANG"/>
    <s v="RKT"/>
    <s v="REG"/>
    <s v="AO"/>
    <x v="0"/>
    <s v="1P INET"/>
    <s v="Completed (PS)"/>
    <s v="RBS-Regional 3"/>
    <d v="2026-09-09T10:17:56"/>
    <d v="2026-09-09T15:32:40"/>
    <n v="69386660"/>
    <m/>
    <n v="152308243290"/>
    <s v="PT BRANTAS ABIPRAYA"/>
    <s v="ODP-RKT-FCL/42 FCL/D03/01.42"/>
    <s v="WO063892088"/>
    <m/>
    <m/>
    <m/>
    <n v="112.7321365"/>
    <n v="-7.3409927000000001"/>
    <s v="|MN00418|MYIA-078234076373/POI/ERFIN SUPRIYONO/081329520640/erfinsupriyonoo@gmail.com"/>
    <s v="MYIB_ASSISTANT"/>
    <m/>
    <m/>
    <m/>
    <m/>
    <m/>
    <m/>
    <m/>
    <m/>
    <s v="Management Janji"/>
    <s v="2026-09-10 08:00:00 | Nama : BU DARA (FINANCE) No Hp : 085196221587 No Alt : 081329520640 Tgl Pemasangan : 10 September 2026 Interval : PAGI  Note : Hubungi pelanggan terlebih dahulu"/>
    <s v="FCC"/>
    <d v="2026-09-09T10:40:00"/>
    <d v="2026-09-10T08:00:00"/>
    <m/>
    <s v="PS"/>
    <s v="RUNGKUT"/>
    <s v="OCA"/>
    <n v="20260909"/>
    <s v="Completed"/>
    <s v="HSI Bisnis Bundling OCA Breach Checker Promo H2 2026 PSB 70% - 150 Mbps"/>
    <s v="INDIBIZ"/>
    <m/>
    <m/>
    <d v="2026-09-10T08:00:00"/>
    <s v="2026-09-10 08:00:00 | Nama : BU DARA (FINANCE) No Hp : 085196221587 No Alt : 081329520640 Tgl Pemasangan : 10 September 2026 Interval : PAGI  Note : Hubungi pelanggan terlebih dahulu"/>
    <n v="2026"/>
    <n v="9"/>
    <n v="9"/>
    <d v="2026-09-09T00:00:00"/>
    <n v="-1.3333333333357587"/>
    <x v="1"/>
  </r>
  <r>
    <n v="454"/>
    <n v="1002577966"/>
    <n v="3"/>
    <x v="6"/>
    <n v="5"/>
    <s v="SBY UTARA"/>
    <s v="MANYAR"/>
    <s v="MGO"/>
    <s v="REG"/>
    <s v="AO"/>
    <x v="0"/>
    <m/>
    <s v="Completed (PS)"/>
    <s v="RBS-Regional 3"/>
    <d v="2026-09-09T08:49:52"/>
    <d v="2026-09-09T13:16:16"/>
    <n v="69385915"/>
    <m/>
    <n v="152413168036"/>
    <s v="SDN Sawahan IV/343"/>
    <s v="ODP-DMO-FQN/24"/>
    <s v="WO063885173"/>
    <m/>
    <m/>
    <m/>
    <n v="112.72429949000001"/>
    <n v="-7.2651987450000002"/>
    <s v="|MC80156|MYIA-025316928148/POI/Mudjiati/081216537240/mudjiati1968@gmail.com"/>
    <s v="Sales Force DBS"/>
    <m/>
    <m/>
    <m/>
    <m/>
    <m/>
    <m/>
    <m/>
    <m/>
    <s v="Management Janji"/>
    <s v="2026-09-13 08:00:00 | Tanggal pemasangan : 09/09/2026  Jam pemasangan : 08.00 - 12.00  Info Tambahan : Hubungi pelanggan dulu sebelum ke lokasi  terima kasih."/>
    <s v="FCC"/>
    <d v="2026-09-09T08:55:34"/>
    <m/>
    <m/>
    <s v="PS"/>
    <s v="MERGOYOSO"/>
    <s v="NO ADDON"/>
    <n v="20260909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9T07:00:00"/>
    <s v="2026-09-13 08:00:00 | Tanggal pemasangan : 09/09/2026  Jam pemasangan : 08.00 - 12.00  Info Tambahan : Hubungi pelanggan dulu sebelum ke lokasi  terima kasih."/>
    <n v="2026"/>
    <n v="9"/>
    <n v="9"/>
    <d v="2026-09-09T00:00:00"/>
    <n v="-0.29166666666424135"/>
    <x v="1"/>
  </r>
  <r>
    <n v="455"/>
    <n v="1002577973"/>
    <n v="3"/>
    <x v="2"/>
    <n v="5"/>
    <s v="KEDIRI"/>
    <s v="KEDIRI"/>
    <s v="PPR"/>
    <s v="REG"/>
    <s v="AO"/>
    <x v="0"/>
    <s v="1P INET"/>
    <s v="Completed (PS)"/>
    <s v="RBS-Regional 3"/>
    <d v="2026-09-09T08:50:57"/>
    <d v="2026-09-10T07:54:21"/>
    <n v="69386536"/>
    <m/>
    <n v="152652205013"/>
    <s v="WARKOP SINARRAN"/>
    <s v="ODP-PPR-FF/20 FF/D04/20.01"/>
    <s v="WO063884689"/>
    <m/>
    <m/>
    <m/>
    <n v="112.080747932195"/>
    <n v="-7.6960400618970803"/>
    <s v="MD|MYDB-20260908268248|DN00001/MN01011|WARKOP SINARRAN|082233216999"/>
    <s v="MYDIGIBIZPARTNER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8:55:34"/>
    <d v="2026-09-10T08:00:00"/>
    <m/>
    <s v="PS"/>
    <s v="PARE"/>
    <s v="NO ADDON"/>
    <n v="20260910"/>
    <s v="Completed"/>
    <s v="HSI Bisnis Promo HUT RI PSB 70% - 1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0"/>
    <d v="2026-09-10T00:00:00"/>
    <n v="-0.33333333333575865"/>
    <x v="1"/>
  </r>
  <r>
    <n v="456"/>
    <n v="1002578579"/>
    <n v="3"/>
    <x v="6"/>
    <n v="5"/>
    <s v="SBY SELATAN"/>
    <s v="MANYAR"/>
    <s v="MYR"/>
    <s v="REG"/>
    <s v="AO"/>
    <x v="0"/>
    <s v="1P INET"/>
    <s v="Completed (PS)"/>
    <s v="RBS-Regional 3"/>
    <d v="2026-09-09T11:59:58"/>
    <d v="2026-09-09T18:44:37"/>
    <n v="69386826"/>
    <m/>
    <n v="152303243724"/>
    <s v="PERPUS MTSN 1"/>
    <s v="ODP-MYR-FZJ/45"/>
    <s v="WO063903523"/>
    <m/>
    <m/>
    <m/>
    <n v="112.786309"/>
    <n v="-7.3081091999999996"/>
    <s v="MD|MYDB-20260907268152|DN00001/MN00442|PERPUS MTSN 1|085930951458"/>
    <s v="MYDIGIBIZPARTNER"/>
    <m/>
    <m/>
    <m/>
    <m/>
    <m/>
    <m/>
    <m/>
    <m/>
    <s v="Management Janji"/>
    <s v="2026-09-15 08:00:00 | Nama Pic : IBU TATI No Hp Pic : 085930951458 Jam Pemasangan : 08:00 - 12.00 Tanggal Pemasangan : KAMIS 10 SEPTEMBER 2026 Info Tambahan : Hubungi pelanggan sebelum datang ke lokasi"/>
    <s v="FCC"/>
    <d v="2026-09-09T12:10:31"/>
    <d v="2026-09-15T08:00:00"/>
    <m/>
    <s v="PS"/>
    <s v="MANYAR"/>
    <s v="NO ADDON"/>
    <n v="20260909"/>
    <s v="Completed"/>
    <s v="HSI Bisnis Basic Promo HUT RI PSB 70% - 50 Mbps"/>
    <s v="INDIBIZ"/>
    <m/>
    <m/>
    <d v="2026-09-15T08:00:00"/>
    <s v="2026-09-15 08:00:00 | Nama Pic : IBU TATI No Hp Pic : 085930951458 Jam Pemasangan : 08:00 - 12.00 Tanggal Pemasangan : KAMIS 10 SEPTEMBER 2026 Info Tambahan : Hubungi pelanggan sebelum datang ke lokasi"/>
    <n v="2026"/>
    <n v="9"/>
    <n v="9"/>
    <d v="2026-09-09T00:00:00"/>
    <n v="-6.3333333333357587"/>
    <x v="1"/>
  </r>
  <r>
    <n v="457"/>
    <n v="1002578578"/>
    <n v="3"/>
    <x v="6"/>
    <n v="5"/>
    <s v="MADURA"/>
    <s v="PAMEKASAN"/>
    <s v="PME"/>
    <s v="REG"/>
    <s v="AO"/>
    <x v="0"/>
    <s v="1P INET"/>
    <s v="Completed (PS)"/>
    <s v="RBS-Regional 3"/>
    <d v="2026-09-09T11:59:57"/>
    <d v="2026-09-09T14:59:35"/>
    <n v="69386827"/>
    <m/>
    <n v="152426928719"/>
    <s v="Toko Zairah Berkah"/>
    <s v="ODP-PME-FBF/44 FBF/D04/44.01"/>
    <s v="WO063903737"/>
    <m/>
    <m/>
    <m/>
    <n v="113.415396027266"/>
    <n v="-7.1339470081331404"/>
    <s v="MD|MYDB-20260909268338|DN00001/MN00572|Toko Zairah Berkah|083186479750"/>
    <s v="MYDIGIBIZPARTNER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d v="2026-09-09T12:10:31"/>
    <d v="2026-09-10T08:00:00"/>
    <m/>
    <s v="PS"/>
    <s v="PAMEKASAN"/>
    <s v="NETMONK"/>
    <n v="20260909"/>
    <s v="Completed"/>
    <s v="HSI Bisnis Bundling Netmonk PSB 70% Promo - 150 Mbps"/>
    <s v="INDIBIZ"/>
    <m/>
    <m/>
    <d v="2026-09-10T08:00:00"/>
    <s v="2026-09-10 08:00:00 | Nama PIC:  wisma kost No HP: 089654776668 Alt: Tanggal: 10/9/2026 Jam Pasang:  Note: Hubungi sebelum ke lokasi, terimakasih. "/>
    <n v="2026"/>
    <n v="9"/>
    <n v="9"/>
    <d v="2026-09-09T00:00:00"/>
    <n v="-1.3333333333357587"/>
    <x v="1"/>
  </r>
  <r>
    <n v="458"/>
    <n v="1002577964"/>
    <n v="3"/>
    <x v="6"/>
    <n v="5"/>
    <s v="SBY SELATAN"/>
    <s v="MANYAR"/>
    <s v="MYR"/>
    <s v="REG"/>
    <s v="AO"/>
    <x v="0"/>
    <s v="1P INET"/>
    <s v="Completed (PS)"/>
    <s v="RBS-Regional 3"/>
    <d v="2026-09-09T08:47:58"/>
    <d v="2026-09-09T17:43:09"/>
    <n v="69386534"/>
    <m/>
    <n v="152303243551"/>
    <s v="PT besar anugerah pratama"/>
    <s v="ODP-MYR-FZB/15 FZB/D02/15.01"/>
    <s v="WO063884471"/>
    <m/>
    <m/>
    <m/>
    <n v="112.778493091464"/>
    <n v="-7.2781438413715396"/>
    <s v="MD|MYDB-20260908268304|DN00001/MN00018|PT besar anugerah pratama|081336446672"/>
    <s v="MYDIGIBIZPARTNER"/>
    <m/>
    <m/>
    <m/>
    <m/>
    <m/>
    <m/>
    <m/>
    <m/>
    <s v="Management Janji"/>
    <s v="2026-09-14 15:00:00 | M Janji : (10/09/2026) jam Pasang : 09:00 Note : hubungi pelanggan jika ingin kelokasi"/>
    <s v="FCC"/>
    <d v="2026-09-09T08:55:34"/>
    <d v="2026-09-14T15:00:00"/>
    <m/>
    <s v="PS"/>
    <s v="MANYAR"/>
    <s v="NO ADDON"/>
    <n v="20260909"/>
    <s v="Completed"/>
    <s v="HSI Bisnis Promo HUT RI PSB 70% - 100 Mbps"/>
    <s v="INDIBIZ"/>
    <m/>
    <m/>
    <d v="2026-09-14T15:00:00"/>
    <s v="2026-09-14 15:00:00 | M Janji : (10/09/2026) jam Pasang : 09:00 Note : hubungi pelanggan jika ingin kelokasi"/>
    <n v="2026"/>
    <n v="9"/>
    <n v="9"/>
    <d v="2026-09-09T00:00:00"/>
    <n v="-5.625"/>
    <x v="1"/>
  </r>
  <r>
    <n v="459"/>
    <n v="1002578607"/>
    <n v="3"/>
    <x v="5"/>
    <n v="4"/>
    <s v="PEKALONGAN"/>
    <s v="BREBES"/>
    <s v="KTM"/>
    <s v="REG"/>
    <s v="AO"/>
    <x v="0"/>
    <m/>
    <s v="Completed (PS)"/>
    <s v="RBS-Regional 3"/>
    <d v="2026-09-09T12:17:31"/>
    <d v="2026-09-09T13:21:57"/>
    <n v="69385195"/>
    <m/>
    <n v="142214106572"/>
    <s v="SPPG BREBES BULAKAMBA TEGALGLAGAH"/>
    <s v="ODP-KTM-FH/059"/>
    <s v="WO063906278"/>
    <m/>
    <m/>
    <m/>
    <n v="108.969495939636"/>
    <n v="-6.9404930890997401"/>
    <s v="MD|MYDB-20260905268067|EC50002/MC50042|SPPG BREBES BULAKAMBA TEGALGLAGAH|082210135593"/>
    <s v="MYDIGIBIZPARTNER"/>
    <m/>
    <m/>
    <m/>
    <m/>
    <m/>
    <m/>
    <m/>
    <m/>
    <s v="Management Janji"/>
    <s v="2026-09-08 08:00:00 | Jam Pemasangan : 08:00 - 12.00  Tanggal Pemasangan : SELASA 08 SEPTEMBER 2026  Info Tambahan : Hubungi pelanggan sebelum datang ke lokasi"/>
    <s v="FCC"/>
    <d v="2026-09-09T12:25:30"/>
    <m/>
    <m/>
    <s v="PS"/>
    <s v="KETANGGUNGAN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9T07:00:00"/>
    <s v="2026-09-08 08:00:00 | Jam Pemasangan : 08:00 - 12.00  Tanggal Pemasangan : SELASA 08 SEPTEMBER 2026  Info Tambahan : Hubungi pelanggan sebelum datang ke lokasi"/>
    <n v="2026"/>
    <n v="9"/>
    <n v="9"/>
    <d v="2026-09-09T00:00:00"/>
    <n v="-0.29166666666424135"/>
    <x v="1"/>
  </r>
  <r>
    <n v="460"/>
    <n v="1002578601"/>
    <n v="3"/>
    <x v="2"/>
    <n v="5"/>
    <s v="MALANG"/>
    <s v="KEPANJEN"/>
    <s v="KLJ"/>
    <s v="REG"/>
    <s v="AO"/>
    <x v="0"/>
    <s v="1P INET"/>
    <s v="Completed (PS)"/>
    <s v="RBS-Regional 3"/>
    <d v="2026-09-09T12:11:56"/>
    <d v="2026-09-09T19:21:17"/>
    <n v="69386821"/>
    <m/>
    <n v="152703903778"/>
    <s v="Zil house Kost putra"/>
    <s v="ODP-KLJ-FCJ/96 FCJ/D12/96.01"/>
    <s v="WO063904805"/>
    <m/>
    <m/>
    <m/>
    <n v="112.60624"/>
    <n v="-7.9706190000000001"/>
    <s v="|MN00814|MYIA-069327037932/POI/Sulis Setyowati /089672132834/sulissetyowati927@gmail.com"/>
    <s v="MYIB_ASSISTANT"/>
    <m/>
    <m/>
    <m/>
    <m/>
    <m/>
    <m/>
    <m/>
    <m/>
    <s v="Management Janji"/>
    <s v="2026-09-10 11:00:00 | Nama Pic : bu sulasmani  No Hp Pic : 089672132834 No alt : - Jam Pemasangan : pagi  Tanggal Pemasangan : 10 September 2026"/>
    <s v="FCC"/>
    <d v="2026-09-09T12:25:30"/>
    <d v="2026-09-10T11:00:00"/>
    <m/>
    <s v="PS"/>
    <s v="KLOJEN"/>
    <s v="NO ADDON"/>
    <n v="20260909"/>
    <s v="Completed"/>
    <s v="HSI Bisnis Basic Promo HUT RI PSB 70% - 50 Mbps"/>
    <s v="INDIBIZ"/>
    <m/>
    <m/>
    <d v="2026-09-10T11:00:00"/>
    <s v="2026-09-10 11:00:00 | Nama Pic : bu sulasmani  No Hp Pic : 089672132834 No alt : - Jam Pemasangan : pagi  Tanggal Pemasangan : 10 September 2026"/>
    <n v="2026"/>
    <n v="9"/>
    <n v="9"/>
    <d v="2026-09-09T00:00:00"/>
    <n v="-1.4583333333357587"/>
    <x v="1"/>
  </r>
  <r>
    <n v="461"/>
    <n v="1002578623"/>
    <n v="3"/>
    <x v="3"/>
    <n v="4"/>
    <s v="PURWOKERTO"/>
    <s v="PURWOKERTO"/>
    <s v="AJB"/>
    <s v="REG"/>
    <s v="AO"/>
    <x v="0"/>
    <m/>
    <s v="Completed (PS)"/>
    <s v="RBS-Regional 3"/>
    <d v="2026-09-09T12:24:14"/>
    <d v="2026-09-09T14:16:17"/>
    <n v="69385510"/>
    <m/>
    <n v="143387117394"/>
    <s v="SAHABAT DIGITAL"/>
    <s v="ODP-AJB-FX/001"/>
    <s v="WO063906884"/>
    <m/>
    <m/>
    <m/>
    <n v="109.048893536023"/>
    <n v="-7.5356554893394101"/>
    <s v="|MC80042|MYIA-009661884317/POI/Ginanjar Nur I/08121846239/sahabatdigitalservice@gmail.com"/>
    <s v="Sales Profesional"/>
    <m/>
    <m/>
    <m/>
    <m/>
    <m/>
    <m/>
    <m/>
    <m/>
    <s v="Management Janji"/>
    <s v="2026-09-08 13:00:00 | Nama PIC : bapak ginanjar  No HP :  08121846239  Alt :   M Janji : (SELASA/8/SEPTEMBER/2026)  jam Pasang : 09:00  Note : hubungi pelanggan jika ingin kelokasi"/>
    <s v="FCC"/>
    <d v="2026-09-09T12:25:30"/>
    <m/>
    <m/>
    <s v="PS"/>
    <s v="AJIBARANG"/>
    <s v="NO ADDON"/>
    <n v="202609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9T07:00:00"/>
    <s v="2026-09-08 13:00:00 | Nama PIC : bapak ginanjar  No HP :  08121846239  Alt :   M Janji : (SELASA/8/SEPTEMBER/2026)  jam Pasang : 09:00  Note : hubungi pelanggan jika ingin kelokasi"/>
    <n v="2026"/>
    <n v="9"/>
    <n v="9"/>
    <d v="2026-09-09T00:00:00"/>
    <n v="-0.29166666666424135"/>
    <x v="1"/>
  </r>
  <r>
    <n v="462"/>
    <n v="1002578595"/>
    <n v="3"/>
    <x v="6"/>
    <n v="5"/>
    <s v="MADURA"/>
    <s v="BANGKALAN"/>
    <s v="OMB"/>
    <s v="REG"/>
    <s v="AO"/>
    <x v="0"/>
    <m/>
    <s v="Completed (PS)"/>
    <s v="RBS-Regional 3"/>
    <d v="2026-09-09T12:09:06"/>
    <d v="2026-09-09T14:31:59"/>
    <n v="69385720"/>
    <m/>
    <n v="152438209051"/>
    <s v="Toko Faisol"/>
    <s v="ODP-OMB-FF/35"/>
    <s v="WO063905404"/>
    <m/>
    <m/>
    <m/>
    <n v="113.31016"/>
    <n v="-6.9935799999999997"/>
    <s v="MD|MYDB-20260908268252|DN00001/MN00572|Toko Faisol|082220302919"/>
    <s v="MYDIGIBIZPARTNER"/>
    <m/>
    <m/>
    <m/>
    <m/>
    <m/>
    <m/>
    <m/>
    <m/>
    <s v="Management Janji"/>
    <s v="2026-09-09 08:00:00 | M Janji : (09/09/2026)  jam Pasang : 09:00  Note : hubungi pelanggan jika ingin kelokasi  "/>
    <s v="FCC"/>
    <d v="2026-09-09T12:10:31"/>
    <m/>
    <m/>
    <s v="PS"/>
    <s v="X"/>
    <s v="NETMONK"/>
    <n v="20260909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07:00:00"/>
    <s v="2026-09-09 08:00:00 | M Janji : (09/09/2026)  jam Pasang : 09:00  Note : hubungi pelanggan jika ingin kelokasi  "/>
    <n v="2026"/>
    <n v="9"/>
    <n v="9"/>
    <d v="2026-09-09T00:00:00"/>
    <n v="-0.29166666666424135"/>
    <x v="1"/>
  </r>
  <r>
    <n v="463"/>
    <n v="1002578011"/>
    <n v="3"/>
    <x v="1"/>
    <n v="5"/>
    <s v="SIDOARJO"/>
    <s v="MOJOKERTO"/>
    <s v="MRT"/>
    <s v="REG"/>
    <s v="AO"/>
    <x v="0"/>
    <m/>
    <s v="Completed (PS)"/>
    <s v="RBS-Regional 3"/>
    <d v="2026-09-09T09:06:39"/>
    <d v="2026-09-09T17:45:07"/>
    <n v="69386549"/>
    <m/>
    <n v="152312243412"/>
    <s v="VELA O CAFE &amp; BAKERY"/>
    <s v="ODP-MRT-FX/43"/>
    <s v="WO063891489"/>
    <m/>
    <m/>
    <m/>
    <n v="112.435368"/>
    <n v="-7.4919589000000002"/>
    <s v="|MN02783|/VELA O CAFE &amp; BAKERY/WINBACK 2.0 HSI B2B (1:1) 50MBPS 355RB PSB DISC 70%/niaahmad864@gmail.com/KURNIAWATI WILUJENG/85648422536"/>
    <s v="Sales Force DBS"/>
    <m/>
    <m/>
    <m/>
    <m/>
    <m/>
    <m/>
    <m/>
    <m/>
    <s v="Management Janji"/>
    <s v="2026-09-10 08:00:00|Tanggal pemasangan : 10 SEPTEMBER JULI 2026 Jam pemasangan : pagi/siang Info Tambahan : Hubungi pelanggan dulu sebelum ke lokasi terima kasih|40010577|MYDITA"/>
    <s v="FCC"/>
    <d v="2026-09-09T09:10:07"/>
    <d v="2026-09-10T08:00:00"/>
    <m/>
    <s v="PS"/>
    <s v="MOJOKERTO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 SEPTEMBER JULI 2026 Jam pemasangan : pagi/siang Info Tambahan : Hubungi pelanggan dulu sebelum ke lokasi terima kasih|40010577|MYDITA"/>
    <n v="2026"/>
    <n v="9"/>
    <n v="9"/>
    <d v="2026-09-09T00:00:00"/>
    <n v="-1.3333333333357587"/>
    <x v="1"/>
  </r>
  <r>
    <n v="464"/>
    <n v="1002578591"/>
    <n v="3"/>
    <x v="5"/>
    <n v="4"/>
    <s v="PEKALONGAN"/>
    <s v="PEMALANG"/>
    <s v="PML"/>
    <s v="REG"/>
    <s v="AO"/>
    <x v="0"/>
    <s v="1P INET"/>
    <s v="Completed (PS)"/>
    <s v="RBS-Regional 3"/>
    <d v="2026-09-09T12:05:56"/>
    <d v="2026-09-09T17:24:37"/>
    <n v="69386831"/>
    <m/>
    <n v="142278112801"/>
    <s v="RESTO HAO YIN XIANG SIFANG CHAI"/>
    <s v="ODP-PML-FB/020"/>
    <s v="WO063904355"/>
    <m/>
    <m/>
    <m/>
    <n v="109.440994262695"/>
    <n v="-6.8916835239630796"/>
    <s v="|MN00324|MYIA-058892198784/POI/NOVIA NURUL AINI/085189015345/ptquanjiafuindonesia@gmail.com"/>
    <s v="MYIB_ASSISTANT"/>
    <m/>
    <m/>
    <m/>
    <m/>
    <m/>
    <m/>
    <m/>
    <m/>
    <s v="Management Janji"/>
    <s v="2026-09-10 11:00:00 | Jam Pemasangan : pagi siang  Tanggal Pemasangan : 10 September 2026 Note : Mohon Hub Pelanggan dulu sebelum ke lokasi, terima kasih."/>
    <s v="FCC"/>
    <d v="2026-09-09T12:10:31"/>
    <d v="2026-09-10T11:00:00"/>
    <m/>
    <s v="PS"/>
    <s v="X"/>
    <s v="NO ADDON"/>
    <n v="20260909"/>
    <s v="Completed"/>
    <s v="HSI Bisnis Promo HUT RI PSB 70% - 200 Mbps"/>
    <s v="INDIBIZ"/>
    <m/>
    <m/>
    <d v="2026-09-10T11:00:00"/>
    <s v="2026-09-10 11:00:00 | Jam Pemasangan : pagi siang  Tanggal Pemasangan : 10 September 2026 Note : Mohon Hub Pelanggan dulu sebelum ke lokasi, terima kasih."/>
    <n v="2026"/>
    <n v="9"/>
    <n v="9"/>
    <d v="2026-09-09T00:00:00"/>
    <n v="-1.4583333333357587"/>
    <x v="1"/>
  </r>
  <r>
    <n v="465"/>
    <n v="1002578954"/>
    <n v="3"/>
    <x v="2"/>
    <n v="5"/>
    <s v="KEDIRI"/>
    <s v="KEDIRI"/>
    <s v="PAE"/>
    <s v="REG"/>
    <s v="AO"/>
    <x v="0"/>
    <s v="1P INET"/>
    <s v="Completed (PS)"/>
    <s v="RBS-Regional 3"/>
    <d v="2026-09-09T14:17:56"/>
    <d v="2026-09-09T19:30:18"/>
    <n v="69386980"/>
    <m/>
    <n v="152639219559"/>
    <s v="YPI DARUSSALAM"/>
    <s v="ODP-PAE-FU/77 FU/D07/77.01"/>
    <s v="WO063919465"/>
    <m/>
    <m/>
    <m/>
    <n v="112.25981388241"/>
    <n v="-7.8275949469656503"/>
    <s v="MD|MYDB-20260909268354|SC20016/MC20202|YPI DARUSSALAM|088983275352"/>
    <s v="MYDIGIBIZPARTNER"/>
    <m/>
    <m/>
    <m/>
    <m/>
    <m/>
    <m/>
    <m/>
    <m/>
    <s v="Management Janji"/>
    <s v="2026-09-10 11:00:00 | Nama PIC : bapak wiwin No HP : 088983275352 Alt :  M Janji : (KAMIS/10/SEPTEMBER/2026) jam Pasang : 09:00 Note : hubungi pelanggan jika ingin kelokasi"/>
    <s v="FCC"/>
    <d v="2026-09-09T14:39:49"/>
    <d v="2026-09-10T11:00:00"/>
    <m/>
    <s v="PS"/>
    <s v="PARE"/>
    <s v="OCA"/>
    <n v="20260909"/>
    <s v="Completed"/>
    <s v="HSI Bisnis Bundling OCA Breach Checker Promo H2 2026 PSB 70% - 300 Mbps"/>
    <s v="INDIBIZ"/>
    <m/>
    <m/>
    <d v="2026-09-10T11:00:00"/>
    <s v="2026-09-10 11:00:00 | Nama PIC : bapak wiwin No HP : 088983275352 Alt :  M Janji : (KAMIS/10/SEPTEMBER/2026) jam Pasang : 09:00 Note : hubungi pelanggan jika ingin kelokasi"/>
    <n v="2026"/>
    <n v="9"/>
    <n v="9"/>
    <d v="2026-09-09T00:00:00"/>
    <n v="-1.4583333333357587"/>
    <x v="1"/>
  </r>
  <r>
    <n v="466"/>
    <n v="1002578921"/>
    <n v="3"/>
    <x v="5"/>
    <n v="4"/>
    <s v="PEKALONGAN"/>
    <s v="PEKALONGAN"/>
    <s v="KJE"/>
    <s v="REG"/>
    <s v="AO"/>
    <x v="0"/>
    <m/>
    <s v="Completed (PS)"/>
    <s v="RBS-Regional 3"/>
    <d v="2026-09-09T14:12:23"/>
    <d v="2026-09-09T18:22:51"/>
    <n v="69383960"/>
    <m/>
    <n v="146219104144"/>
    <s v="SMK MUHAMMADIYAH KARANGANYAR"/>
    <s v="ODP-KJE-FB/011"/>
    <s v="WO063919466"/>
    <m/>
    <m/>
    <m/>
    <n v="109.61906500000001"/>
    <n v="-7.03151800000000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 No Hp Pic : 085786699300  Jam Pemasangan : 08:00 - 12.00  Tanggal Pemasangan : SELASA 08 SEPTEMBER 2026  Info Tambahan : Hubungi pelanggan sebelum datang ke lokasi|40000798|MYDITA"/>
    <s v="FCC"/>
    <d v="2026-09-09T14:39:49"/>
    <m/>
    <m/>
    <s v="PS"/>
    <s v="KAJEN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7:00:00"/>
    <s v="2026-09-09 08:00:00|Nama Pic : BP FERI  No Hp Pic : 085786699300  Jam Pemasangan : 08:00 - 12.00  Tanggal Pemasangan : SELASA 08 SEPTEMBER 2026  Info Tambahan : Hubungi pelanggan sebelum datang ke lokasi|40000798|MYDITA"/>
    <n v="2026"/>
    <n v="9"/>
    <n v="9"/>
    <d v="2026-09-09T00:00:00"/>
    <n v="-0.29166666666424135"/>
    <x v="1"/>
  </r>
  <r>
    <n v="467"/>
    <n v="1002579068"/>
    <n v="3"/>
    <x v="6"/>
    <n v="5"/>
    <s v="SBY UTARA"/>
    <s v="TANDES"/>
    <s v="BBE"/>
    <s v="REG"/>
    <s v="AO"/>
    <x v="0"/>
    <m/>
    <s v="Completed (PS)"/>
    <s v="RBS-Regional 3"/>
    <d v="2026-09-09T14:49:42"/>
    <d v="2026-09-10T10:24:23"/>
    <n v="69386254"/>
    <m/>
    <n v="152417234226"/>
    <s v="PT. PUTERA BUANA FOODS"/>
    <s v="ODP-BBE-FFA/07"/>
    <s v="WO063923746"/>
    <m/>
    <m/>
    <m/>
    <n v="112.6381184"/>
    <n v="-7.3625904000000002"/>
    <s v="|MN02280|MYIA-057548943495/POI/IMAM SANTOSO/085117319344/ptputerabuanafoodsbambe@gmail.com"/>
    <s v="Sales Force DBS"/>
    <m/>
    <m/>
    <m/>
    <m/>
    <m/>
    <m/>
    <m/>
    <m/>
    <s v="Management Janji"/>
    <s v="2026-09-09 11:00:00 | Tanggal : 9 September 2026  Jam : siang  Hubungi pelanggan sebelum ke lokasi   "/>
    <s v="FCC"/>
    <d v="2026-09-09T14:55:07"/>
    <m/>
    <s v="Kendala Pelanggan"/>
    <s v="PS"/>
    <s v="BAMBE"/>
    <s v="OCA"/>
    <n v="20260910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5060"/>
    <s v="INDIBIZ"/>
    <m/>
    <m/>
    <d v="2026-09-09T07:00:00"/>
    <s v="2026-09-09 11:00:00 | Tanggal : 9 September 2026  Jam : siang  Hubungi pelanggan sebelum ke lokasi   "/>
    <n v="2026"/>
    <n v="9"/>
    <n v="10"/>
    <d v="2026-09-10T00:00:00"/>
    <n v="0.70833333333575865"/>
    <x v="1"/>
  </r>
  <r>
    <n v="468"/>
    <n v="1002578956"/>
    <n v="3"/>
    <x v="2"/>
    <n v="5"/>
    <s v="KEDIRI"/>
    <s v="KEDIRI"/>
    <s v="PAE"/>
    <s v="REG"/>
    <s v="AO"/>
    <x v="0"/>
    <s v="1P INET"/>
    <s v="Completed (PS)"/>
    <s v="RBS-Regional 3"/>
    <d v="2026-09-09T14:17:57"/>
    <d v="2026-09-10T07:59:30"/>
    <n v="69386982"/>
    <m/>
    <n v="152639219560"/>
    <s v="YPI DARUSSALAM"/>
    <s v="ODP-PAE-FU/77 FU/D07/77.01"/>
    <s v="WO063919603"/>
    <m/>
    <m/>
    <m/>
    <n v="112.25981388241"/>
    <n v="-7.8275949469656503"/>
    <s v="MD|MYDB-20260909268351|SC20016/MC20202|YPI DARUSSALAM|088983275352"/>
    <s v="MYDIGIBIZPARTNER"/>
    <m/>
    <m/>
    <m/>
    <m/>
    <m/>
    <m/>
    <m/>
    <m/>
    <s v="Management Janji"/>
    <s v="2026-09-10 11:00:00 | Nama PIC : bapak wiwin No HP : 088983275352 Alt :  M Janji : (KAMIS/10/SEPTEMBER/2026) jam Pasang : 09:00 Note : hubungi pelanggan jika ingin kelokasi"/>
    <s v="FCC"/>
    <d v="2026-09-09T14:39:49"/>
    <d v="2026-09-10T11:00:00"/>
    <m/>
    <s v="PS"/>
    <s v="PARE"/>
    <s v="OCA"/>
    <n v="20260910"/>
    <s v="Completed"/>
    <s v="HSI Bisnis Bundling OCA Breach Checker Promo H2 2026 PSB 70% - 300 Mbps"/>
    <s v="INDIBIZ"/>
    <m/>
    <m/>
    <d v="2026-09-10T11:00:00"/>
    <s v="2026-09-10 11:00:00 | Nama PIC : bapak wiwin No HP : 088983275352 Alt :  M Janji : (KAMIS/10/SEPTEMBER/2026) jam Pasang : 09:00 Note : hubungi pelanggan jika ingin kelokasi"/>
    <n v="2026"/>
    <n v="9"/>
    <n v="10"/>
    <d v="2026-09-10T00:00:00"/>
    <n v="-0.45833333333575865"/>
    <x v="1"/>
  </r>
  <r>
    <n v="469"/>
    <n v="1002578085"/>
    <n v="3"/>
    <x v="5"/>
    <n v="4"/>
    <s v="PEKALONGAN"/>
    <s v="BREBES"/>
    <s v="KTM"/>
    <s v="REG"/>
    <s v="AO"/>
    <x v="0"/>
    <m/>
    <s v="Completed (PS)"/>
    <s v="RBS-Regional 3"/>
    <d v="2026-09-09T09:32:21"/>
    <d v="2026-09-09T10:45:30"/>
    <n v="69382146"/>
    <m/>
    <n v="142214107796"/>
    <s v="SDN KERTASARI 01 BANJARHARJO"/>
    <s v="ODP-KTM-FQ/047"/>
    <s v="WO063888439"/>
    <m/>
    <m/>
    <m/>
    <n v="108.829369355434"/>
    <n v="-7.0653385760003102"/>
    <s v="|MN00292|MYIA-013155658288/POI/AMALLIA NARANTAKA/081542009018/kertasari.satoe@gmail.com"/>
    <s v="Account Manager"/>
    <m/>
    <m/>
    <m/>
    <m/>
    <m/>
    <m/>
    <m/>
    <m/>
    <s v="Management Janji"/>
    <s v="2026-09-05 08:00:00 | Jam pemasangan : 08.00 - 12.00  Waktu pemasangan : 5 September 2026  Info Tambahan : Hubungi pelanggan dulu sebelum ke lokasi  terimakasih   "/>
    <s v="FCC"/>
    <d v="2026-09-09T09:40:07"/>
    <m/>
    <m/>
    <s v="PS"/>
    <s v="KETANGGUNGAN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7:00:00"/>
    <s v="2026-09-05 08:00:00 | Jam pemasangan : 08.00 - 12.00  Waktu pemasangan : 5 September 2026  Info Tambahan : Hubungi pelanggan dulu sebelum ke lokasi  terimakasih   "/>
    <n v="2026"/>
    <n v="9"/>
    <n v="9"/>
    <d v="2026-09-09T00:00:00"/>
    <n v="-0.29166666666424135"/>
    <x v="1"/>
  </r>
  <r>
    <n v="470"/>
    <n v="1002578629"/>
    <n v="3"/>
    <x v="7"/>
    <n v="5"/>
    <s v="MATARAM"/>
    <s v="LOMBOK BARAT TENGAH"/>
    <s v="PRY"/>
    <s v="REG"/>
    <s v="AO"/>
    <x v="0"/>
    <m/>
    <s v="Completed (PS)"/>
    <s v="RBS-Regional 3"/>
    <d v="2026-09-09T12:27:17"/>
    <d v="2026-09-09T14:30:49"/>
    <n v="69382856"/>
    <m/>
    <n v="172603791889"/>
    <s v="Segara Anak Hotel Office"/>
    <s v="ODP-PYA-FBG/29"/>
    <s v="WO063907359"/>
    <m/>
    <m/>
    <m/>
    <n v="116.28324619999999"/>
    <n v="-8.8930577"/>
    <s v=" RBS HSI |Rian Puja Atmawikarsa | 406910 | TREG 3 |Segara Anak Hotel Office| 85172121609|83129706446| HSI BISNIS 100 MBPS  "/>
    <s v="Amex"/>
    <m/>
    <m/>
    <m/>
    <m/>
    <m/>
    <m/>
    <m/>
    <m/>
    <s v="Management Janji"/>
    <s v="2026-09-07 13:00:00|Nama : BP BATI  No Hp : 083129706446  No Alt : 085172121609  Tgl Pemasangan : 07 September 2026  Interval : PAGI   Note : Hubungi pelanggan terlebih dahulu|40971402|MYDITA"/>
    <s v="FCC"/>
    <d v="2026-09-09T12:39:55"/>
    <m/>
    <m/>
    <s v="PS"/>
    <s v="LOMBOK TENGAH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9T07:00:00"/>
    <s v="2026-09-07 13:00:00|Nama : BP BATI  No Hp : 083129706446  No Alt : 085172121609  Tgl Pemasangan : 07 September 2026  Interval : PAGI   Note : Hubungi pelanggan terlebih dahulu|40971402|MYDITA"/>
    <n v="2026"/>
    <n v="9"/>
    <n v="9"/>
    <d v="2026-09-09T00:00:00"/>
    <n v="-0.29166666666424135"/>
    <x v="1"/>
  </r>
  <r>
    <n v="471"/>
    <n v="1002578121"/>
    <n v="3"/>
    <x v="4"/>
    <n v="5"/>
    <s v="DENPASAR"/>
    <s v="UBUNG"/>
    <s v="MMN"/>
    <s v="REG"/>
    <s v="AO"/>
    <x v="0"/>
    <m/>
    <s v="Completed (PS)"/>
    <s v="RBS-Regional 3"/>
    <d v="2026-09-09T09:43:28"/>
    <d v="2026-09-10T07:35:52"/>
    <n v="69386607"/>
    <n v="3619592045"/>
    <n v="172419207312"/>
    <s v="PT SURYA NUSA ENERGI"/>
    <s v="ODP-MMN-FP/01"/>
    <s v="WO063896320"/>
    <m/>
    <m/>
    <m/>
    <n v="115.1879915"/>
    <n v="-8.6945142999999998"/>
    <s v="|MN02677|/CP ADELA/088971613850-085162676996/suryanusae@gmail.com"/>
    <s v="Sales Force DBS"/>
    <m/>
    <m/>
    <m/>
    <m/>
    <m/>
    <m/>
    <m/>
    <m/>
    <s v="Management Janji"/>
    <s v="2026-09-10 08:00:00|Tanggal pemasangan: 10/09/2026 Jam pemasangan : pagi / siang Info Tambahan : Hubungi pelanggan dulu sebelum ke lokasi. terima kasih|40981184|MYDITA"/>
    <s v="FCC"/>
    <d v="2026-09-09T09:55:15"/>
    <d v="2026-09-10T08:00:00"/>
    <m/>
    <s v="PS"/>
    <s v="MONANG MANING"/>
    <s v="NO ADDON"/>
    <n v="202609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08:00:00"/>
    <s v="2026-09-10 08:00:00|Tanggal pemasangan: 10/09/2026 Jam pemasangan : pagi / siang Info Tambahan : Hubungi pelanggan dulu sebelum ke lokasi. terima kasih|40981184|MYDITA"/>
    <n v="2026"/>
    <n v="9"/>
    <n v="10"/>
    <d v="2026-09-10T00:00:00"/>
    <n v="-0.33333333333575865"/>
    <x v="1"/>
  </r>
  <r>
    <n v="472"/>
    <n v="1002578137"/>
    <n v="3"/>
    <x v="1"/>
    <n v="5"/>
    <s v="JEMBER"/>
    <s v="JEMBER"/>
    <s v="JER"/>
    <s v="REG"/>
    <s v="AO"/>
    <x v="0"/>
    <m/>
    <s v="Completed (PS)"/>
    <s v="RBS-Regional 3"/>
    <d v="2026-09-09T09:47:58"/>
    <d v="2026-09-09T16:50:22"/>
    <n v="69386616"/>
    <m/>
    <n v="152501280987"/>
    <s v="TOKO TIKA"/>
    <s v="ODP-JER-FX/91"/>
    <s v="WO063895155"/>
    <m/>
    <m/>
    <m/>
    <n v="113.6559865"/>
    <n v="-8.1836204000000006"/>
    <s v="|MN01982|/TOKO TIKA/WINBACK 2.0 HSI B2B (1:1) 75MBPS 415RB PSB DISC 70%/JER/pernikahan1412@gmail.com/M.NAWAWI/82338628960"/>
    <s v="Sales Force DBS"/>
    <m/>
    <m/>
    <m/>
    <m/>
    <m/>
    <m/>
    <m/>
    <m/>
    <s v="Management Janji"/>
    <s v="2026-09-10 08:00:00|Tanggal pemasangan : 10/09/2026 Jam pemasangan : 08.00 Info Tambahan : Hubungi pelanggan dulu sebelum ke Lokasi terima kasih.|40941148|MYDITA"/>
    <s v="FCC"/>
    <d v="2026-09-09T09:55:15"/>
    <d v="2026-09-10T08:00:00"/>
    <m/>
    <s v="PS"/>
    <s v="JEMBER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/09/2026 Jam pemasangan : 08.00 Info Tambahan : Hubungi pelanggan dulu sebelum ke Lokasi terima kasih.|40941148|MYDITA"/>
    <n v="2026"/>
    <n v="9"/>
    <n v="9"/>
    <d v="2026-09-09T00:00:00"/>
    <n v="-1.3333333333357587"/>
    <x v="1"/>
  </r>
  <r>
    <n v="473"/>
    <n v="1002578130"/>
    <n v="3"/>
    <x v="0"/>
    <n v="4"/>
    <s v="KUDUS"/>
    <s v="PURWODADI"/>
    <s v="PWB"/>
    <s v="REG"/>
    <s v="AO"/>
    <x v="0"/>
    <s v="1P INET"/>
    <s v="Completed (PS)"/>
    <s v="RBS-Regional 3"/>
    <d v="2026-09-09T09:44:56"/>
    <d v="2026-09-10T09:50:29"/>
    <n v="69386609"/>
    <m/>
    <n v="141568113990"/>
    <s v="CV PAKIS AJI JAYA"/>
    <s v="ODP-PWB-FJ/018 FJ/D01/018.01"/>
    <s v="WO063888973"/>
    <m/>
    <m/>
    <m/>
    <n v="110.88676527740201"/>
    <n v="-7.0747149063631802"/>
    <s v="|MN01314|MYIA-096992736315/POI/SRI SUMARNI S.H. MM/08122826921/cv.pakisajijaya999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55:15"/>
    <d v="2026-09-10T08:00:00"/>
    <m/>
    <s v="PS"/>
    <s v="X"/>
    <s v="NO ADDON"/>
    <n v="20260910"/>
    <s v="Completed"/>
    <s v="HSI Bisnis Basic Promo HUT RI PSB 70% - 100 Mbps Dual Band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</r>
  <r>
    <n v="474"/>
    <n v="1002578048"/>
    <n v="3"/>
    <x v="2"/>
    <n v="5"/>
    <s v="KEDIRI"/>
    <s v="NGANJUK"/>
    <s v="WRJ"/>
    <s v="REG"/>
    <s v="AO"/>
    <x v="0"/>
    <s v="1P INET"/>
    <s v="Completed (PS)"/>
    <s v="RBS-Regional 3"/>
    <d v="2026-09-09T09:17:56"/>
    <d v="2026-09-09T16:35:50"/>
    <n v="69386560"/>
    <m/>
    <n v="152641205603"/>
    <s v="YPI DA&amp; 39;WATUL KHOIR"/>
    <s v="ODP-WRJ-FP/04 FP/D01/04.01"/>
    <s v="WO063886852"/>
    <m/>
    <m/>
    <m/>
    <n v="112.072108872234"/>
    <n v="-7.63895296701833"/>
    <s v="MD|MYDB-20260908268321|SC20016/MC20202|YPI DA&amp; 39;WATUL KHOIR|0882006777075"/>
    <s v="MYDIGIBIZPARTNER"/>
    <m/>
    <m/>
    <m/>
    <m/>
    <m/>
    <m/>
    <m/>
    <m/>
    <s v="Management Janji"/>
    <s v="2026-09-10 11:00:00 | Nama : BP SUNARDI  No Hp : 0882006777075 No Alt :  Tgl Pemasangan : 10 September 2026 Interval : SIANG Note : Hubungi pelanggan terlebih dahulu"/>
    <s v="FCC"/>
    <d v="2026-09-09T09:40:07"/>
    <d v="2026-09-10T11:00:00"/>
    <m/>
    <s v="PS"/>
    <s v="KERTOSONO"/>
    <s v="NO ADDON"/>
    <n v="20260909"/>
    <s v="Completed"/>
    <s v="HSI Bisnis Promo HUT RI PSB 70% - 300 Mbps"/>
    <s v="INDIBIZ"/>
    <m/>
    <m/>
    <d v="2026-09-10T11:00:00"/>
    <s v="2026-09-10 11:00:00 | Nama : BP SUNARDI  No Hp : 0882006777075 No Alt :  Tgl Pemasangan : 10 September 2026 Interval : SIANG Note : Hubungi pelanggan terlebih dahulu"/>
    <n v="2026"/>
    <n v="9"/>
    <n v="9"/>
    <d v="2026-09-09T00:00:00"/>
    <n v="-1.4583333333357587"/>
    <x v="1"/>
  </r>
  <r>
    <n v="475"/>
    <n v="1002578158"/>
    <n v="3"/>
    <x v="6"/>
    <n v="5"/>
    <s v="SBY UTARA"/>
    <s v="TANDES"/>
    <s v="KLN"/>
    <s v="REG"/>
    <s v="AO"/>
    <x v="0"/>
    <s v="1P INET"/>
    <s v="Completed (PS)"/>
    <s v="RBS-Regional 3"/>
    <d v="2026-09-09T09:50:56"/>
    <d v="2026-09-09T17:17:36"/>
    <n v="69386618"/>
    <m/>
    <n v="152418250012"/>
    <s v="CV ANEKA JAYA DIESEL"/>
    <s v="ODP-TDS-FDP/62 FDP/D07/62.01"/>
    <s v="WO063889576"/>
    <m/>
    <m/>
    <m/>
    <n v="112.6763156"/>
    <n v="-7.2527211999999999"/>
    <s v="|MN02083|MYIA-059788845582/POI/Pak Josaphat/085777707258/ghreytianda8@gmail.com"/>
    <s v="MYIB_ASSISTANT"/>
    <m/>
    <m/>
    <m/>
    <m/>
    <m/>
    <m/>
    <m/>
    <m/>
    <s v="Management Janji"/>
    <s v="2026-09-11 08:00:00 | M Janji : (10/09/2026) jam Pasang : 09:00 Note : hubungi pelanggan jika ingin kelokasi"/>
    <s v="FCC"/>
    <d v="2026-09-09T09:55:15"/>
    <d v="2026-09-11T08:00:00"/>
    <m/>
    <s v="PS"/>
    <s v="KEBALEN"/>
    <s v="OCA"/>
    <n v="20260909"/>
    <s v="Completed"/>
    <s v="HSI Bisnis Bundling OCA Breach Checker Promo H2 2026 PSB 70% - 50 Mbps"/>
    <s v="INDIBIZ"/>
    <m/>
    <m/>
    <d v="2026-09-11T08:00:00"/>
    <s v="2026-09-11 08:00:00 | M Janji : (10/09/2026) jam Pasang : 09:00 Note : hubungi pelanggan jika ingin kelokasi"/>
    <n v="2026"/>
    <n v="9"/>
    <n v="9"/>
    <d v="2026-09-09T00:00:00"/>
    <n v="-2.3333333333357587"/>
    <x v="1"/>
  </r>
  <r>
    <n v="476"/>
    <n v="1002578471"/>
    <n v="3"/>
    <x v="2"/>
    <n v="5"/>
    <s v="KEDIRI"/>
    <s v="KEDIRI"/>
    <s v="KAA"/>
    <s v="REG"/>
    <s v="AO"/>
    <x v="0"/>
    <s v="1P INET"/>
    <s v="Completed (PS)"/>
    <s v="RBS-Regional 3"/>
    <d v="2026-09-09T11:20:56"/>
    <d v="2026-09-10T07:54:40"/>
    <n v="69386767"/>
    <m/>
    <n v="152653205779"/>
    <s v="ERABLUE MALANG KANDANGAN"/>
    <s v="ODP-KAA-FB/56 FB/D06/56.01"/>
    <s v="WO063899196"/>
    <m/>
    <m/>
    <m/>
    <n v="112.28162"/>
    <n v="-7.756748"/>
    <s v="|MN00843|MYIA-038046767472/POI/hasbibintaro shiddiq/081249549394/nextperdanaone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1:25:32"/>
    <d v="2026-09-10T08:00:00"/>
    <m/>
    <s v="PS"/>
    <s v="PARE"/>
    <s v="NO ADDON"/>
    <n v="20260910"/>
    <s v="Completed"/>
    <s v="HSI Bisnis PSB 70% - 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0"/>
    <d v="2026-09-10T00:00:00"/>
    <n v="-0.33333333333575865"/>
    <x v="1"/>
  </r>
  <r>
    <n v="477"/>
    <n v="1002578139"/>
    <n v="3"/>
    <x v="4"/>
    <n v="5"/>
    <s v="DENPASAR"/>
    <s v="UBUNG"/>
    <s v="MMN"/>
    <s v="REG"/>
    <s v="AO"/>
    <x v="0"/>
    <m/>
    <s v="Completed (PS)"/>
    <s v="RBS-Regional 3"/>
    <d v="2026-09-09T09:48:26"/>
    <d v="2026-09-09T18:13:13"/>
    <n v="69386615"/>
    <n v="3619592046"/>
    <n v="172419207313"/>
    <s v="PT SURYA NUSA ENERGI"/>
    <s v="ODP-MMN-FP/01"/>
    <s v="WO063907649"/>
    <m/>
    <m/>
    <m/>
    <n v="115.1879915"/>
    <n v="-8.6945142999999998"/>
    <s v="|MN02677|/CP ADELA/088971613850-085162676996/suryanusae@gmail.com  "/>
    <s v="Sales Force DBS"/>
    <m/>
    <m/>
    <m/>
    <m/>
    <m/>
    <m/>
    <m/>
    <m/>
    <s v="Management Janji"/>
    <s v="2026-09-10 11:00:00|Nama Pic : bu adela No Hp Pic : 088971613850 No alt : - Jam Pemasangan : pagi  Tanggal Pemasangan : 10 September 2026|40951375|MYDITA"/>
    <s v="FCC"/>
    <d v="2026-09-09T09:55:15"/>
    <d v="2026-09-10T11:00:00"/>
    <m/>
    <s v="PS"/>
    <s v="MONANG MANING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11:00:00"/>
    <s v="2026-09-10 11:00:00|Nama Pic : bu adela No Hp Pic : 088971613850 No alt : - Jam Pemasangan : pagi  Tanggal Pemasangan : 10 September 2026|40951375|MYDITA"/>
    <n v="2026"/>
    <n v="9"/>
    <n v="9"/>
    <d v="2026-09-09T00:00:00"/>
    <n v="-1.4583333333357587"/>
    <x v="1"/>
  </r>
  <r>
    <n v="478"/>
    <n v="1002578035"/>
    <n v="3"/>
    <x v="7"/>
    <n v="5"/>
    <s v="MATARAM"/>
    <s v="INNER - NUSA TENGGARA"/>
    <s v="SWE"/>
    <s v="REG"/>
    <s v="AO"/>
    <x v="0"/>
    <m/>
    <s v="Completed (PS)"/>
    <s v="RBS-Regional 3"/>
    <d v="2026-09-09T09:14:50"/>
    <d v="2026-09-09T12:09:07"/>
    <n v="69384215"/>
    <n v="3707704055"/>
    <n v="172605804391"/>
    <s v="PT.Tirtakencana Tatawarna Lombok"/>
    <s v="ODP-SWE-FAL/36"/>
    <s v="WO063886981"/>
    <m/>
    <m/>
    <m/>
    <n v="116.14186290000001"/>
    <n v="-8.6164749"/>
    <s v="|MC40311|MYIA-023139127971/POI/Ni Putu Eva Suryani/082299997981/bm_lombok@tirtakencana.com"/>
    <s v="Sales Profesional"/>
    <m/>
    <m/>
    <m/>
    <m/>
    <m/>
    <m/>
    <m/>
    <m/>
    <s v="Management Janji"/>
    <s v="2026-09-05 15:00:00 | Tanggal pemasangan : 05/09/2026  Jam pemasangan : siang  Info Tambahan : Hubungi pelanggan dulu sebelum ke lokasi  terima kasih."/>
    <s v="FCC"/>
    <d v="2026-09-09T09:40:07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05 15:00:00 | Tanggal pemasangan : 05/09/2026  Jam pemasangan : siang  Info Tambahan : Hubungi pelanggan dulu sebelum ke lokasi  terima kasih."/>
    <n v="2026"/>
    <n v="9"/>
    <n v="9"/>
    <d v="2026-09-09T00:00:00"/>
    <n v="-0.29166666666424135"/>
    <x v="1"/>
  </r>
  <r>
    <n v="479"/>
    <n v="1002578108"/>
    <n v="3"/>
    <x v="1"/>
    <n v="5"/>
    <s v="SIDOARJO"/>
    <s v="INNER - JATIM TIMUR"/>
    <s v="SDA"/>
    <s v="REG"/>
    <s v="AO"/>
    <x v="0"/>
    <m/>
    <s v="Completed (PS)"/>
    <s v="RBS-Regional 3"/>
    <d v="2026-09-09T09:38:52"/>
    <d v="2026-09-09T18:20:24"/>
    <n v="69386578"/>
    <m/>
    <n v="152316232010"/>
    <s v="BLUE SPACE CAFFE"/>
    <s v="ODP-SDA-FAN/10"/>
    <s v="WO063894468"/>
    <m/>
    <m/>
    <m/>
    <n v="112.70285920000001"/>
    <n v="-7.4598956000000003"/>
    <s v="|MN02774|/BLUE SPACE CAFFE/WINBACK 2.0 HSI B2B (1:1) 100MBPS 535RB PSB DISC 70%//agiljuli260704@gmail.com/AGIL TRY JULIANTO RIZKY/87757870639"/>
    <s v="Sales Force DBS"/>
    <m/>
    <m/>
    <m/>
    <m/>
    <m/>
    <m/>
    <m/>
    <m/>
    <s v="Management Janji"/>
    <s v="2026-09-10 08:00:00|M Janji : (10/09/2026) jam Pasang : 09:00 Note : hubungi pelanggan jika ingin kelokasi|40981182|MYDITA"/>
    <s v="FCC"/>
    <d v="2026-09-09T09:40:07"/>
    <d v="2026-09-10T08:00:00"/>
    <m/>
    <s v="PS"/>
    <s v="SIDOARJO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M Janji : (10/09/2026) jam Pasang : 09:00 Note : hubungi pelanggan jika ingin kelokasi|40981182|MYDITA"/>
    <n v="2026"/>
    <n v="9"/>
    <n v="9"/>
    <d v="2026-09-09T00:00:00"/>
    <n v="-1.3333333333357587"/>
    <x v="1"/>
  </r>
  <r>
    <n v="480"/>
    <n v="1002578928"/>
    <n v="3"/>
    <x v="2"/>
    <n v="5"/>
    <s v="MALANG"/>
    <s v="BATU"/>
    <s v="PKS"/>
    <s v="REG"/>
    <s v="AO"/>
    <x v="0"/>
    <s v="1P INET"/>
    <s v="Completed (PS)"/>
    <s v="RBS-Regional 3"/>
    <d v="2026-09-09T14:11:57"/>
    <d v="2026-09-10T06:46:39"/>
    <n v="69386990"/>
    <m/>
    <n v="152710214330"/>
    <s v="Kopi Kampoeng. id"/>
    <s v="ODP-PKS-FW/76 FW/D04/76.01"/>
    <s v="WO063918806"/>
    <m/>
    <m/>
    <m/>
    <n v="112.765688"/>
    <n v="-7.910825"/>
    <s v="|MN00814|MYIA-076918101743/POI/Sujak/083185807731/gajahmakansapi@gmail.com"/>
    <s v="MYIB_ASSISTANT"/>
    <m/>
    <m/>
    <m/>
    <m/>
    <m/>
    <m/>
    <m/>
    <m/>
    <s v="Management Janji"/>
    <s v="2026-09-10 11:00:00 | Nama PIC:  Kopi Kampoeng. id No HP: 083185807731 Alt: Tanggal: 10/9/2026 Jam Pasang:  Note: Hubungi sebelum ke lokasi, terimakasih. "/>
    <s v="FCC"/>
    <d v="2026-09-09T14:39:49"/>
    <d v="2026-09-10T11:00:00"/>
    <m/>
    <s v="PS"/>
    <s v="SINGOSARI"/>
    <s v="NETMONK"/>
    <n v="20260910"/>
    <s v="Completed"/>
    <s v="HSI Bisnis Bundling Netmonk Promo H2 2026 PSB 70% - 300 Mbps"/>
    <s v="INDIBIZ"/>
    <m/>
    <m/>
    <d v="2026-09-10T11:00:00"/>
    <s v="2026-09-10 11:00:00 | Nama PIC:  Kopi Kampoeng. id No HP: 083185807731 Alt: Tanggal: 10/9/2026 Jam Pasang:  Note: Hubungi sebelum ke lokasi, terimakasih. "/>
    <n v="2026"/>
    <n v="9"/>
    <n v="10"/>
    <d v="2026-09-10T00:00:00"/>
    <n v="-0.45833333333575865"/>
    <x v="1"/>
  </r>
  <r>
    <n v="481"/>
    <n v="1002578854"/>
    <n v="3"/>
    <x v="1"/>
    <n v="5"/>
    <s v="SIDOARJO"/>
    <s v="MOJOKERTO"/>
    <s v="MJS"/>
    <s v="REG"/>
    <s v="AO"/>
    <x v="0"/>
    <s v="1P INET"/>
    <s v="Completed (PS)"/>
    <s v="RBS-Regional 3"/>
    <d v="2026-09-09T13:53:56"/>
    <d v="2026-09-09T18:40:53"/>
    <n v="69386965"/>
    <m/>
    <n v="152330220844"/>
    <s v="JUNE GLOBAL INDONESIA"/>
    <s v="ODP-MJS-FAC/23 FAC/D03/23.01"/>
    <s v="WO063917072"/>
    <m/>
    <m/>
    <m/>
    <n v="112.562602087855"/>
    <n v="-7.5300821101778297"/>
    <s v="MD|MYDB-20260909268357|DN00001/MN00500|JUNE GLOBAL INDONESIA|0881027973515"/>
    <s v="MYDIGIBIZPARTNER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3:54:48"/>
    <d v="2026-09-10T11:00:00"/>
    <m/>
    <s v="PS"/>
    <s v="MOJOKERTO"/>
    <s v="NO ADDON"/>
    <n v="20260909"/>
    <s v="Completed"/>
    <s v="HSI Bisnis Promo HUT RI PSB 70% - 5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9"/>
    <d v="2026-09-09T00:00:00"/>
    <n v="-1.4583333333357587"/>
    <x v="1"/>
  </r>
  <r>
    <n v="482"/>
    <n v="1002578113"/>
    <n v="3"/>
    <x v="2"/>
    <n v="5"/>
    <s v="MADIUN"/>
    <s v="NGAWI"/>
    <s v="MGT"/>
    <s v="REG"/>
    <s v="AO"/>
    <x v="0"/>
    <s v="1P INET"/>
    <s v="Completed (PS)"/>
    <s v="RBS-Regional 3"/>
    <d v="2026-09-09T09:38:56"/>
    <d v="2026-09-09T16:38:40"/>
    <n v="69386604"/>
    <m/>
    <n v="152603215980"/>
    <s v="PT KEMBAR SRIKANDI DANCE"/>
    <s v="ODP-MGT-FW/52"/>
    <s v="WO063888418"/>
    <m/>
    <m/>
    <m/>
    <n v="111.26798700000001"/>
    <n v="-7.5968970000000002"/>
    <s v="|MN02429|MYIA-017420461580/POI/RETNO MUGIARTI/081333680187/srikandik632@gmail.com"/>
    <s v="MYIB_ASSISTANT"/>
    <m/>
    <m/>
    <m/>
    <m/>
    <m/>
    <m/>
    <m/>
    <m/>
    <s v="Management Janji"/>
    <s v="2026-09-10 08:00:00 | Nama : BU RETNO MUGIARTI No Hp : 081333680187 No Alt :  Tgl Pemasangan : 10 September 2026 Interval : PAGI  Note : Hubungi pelanggan terlebih dahulu"/>
    <s v="FCC"/>
    <d v="2026-09-09T09:40:07"/>
    <d v="2026-09-10T08:00:00"/>
    <m/>
    <s v="PS"/>
    <s v="MAGETAN"/>
    <s v="NO ADDON"/>
    <n v="20260909"/>
    <s v="Completed"/>
    <s v="HSI Bisnis Promo HUT RI PSB 70% - 300 Mbps"/>
    <s v="INDIBIZ"/>
    <m/>
    <m/>
    <d v="2026-09-10T08:00:00"/>
    <s v="2026-09-10 08:00:00 | Nama : BU RETNO MUGIARTI No Hp : 081333680187 No Alt :  Tgl Pemasangan : 10 September 2026 Interval : PAGI  Note : Hubungi pelanggan terlebih dahulu"/>
    <n v="2026"/>
    <n v="9"/>
    <n v="9"/>
    <d v="2026-09-09T00:00:00"/>
    <n v="-1.3333333333357587"/>
    <x v="1"/>
  </r>
  <r>
    <n v="483"/>
    <n v="1002578076"/>
    <n v="3"/>
    <x v="1"/>
    <n v="5"/>
    <s v="JEMBER"/>
    <s v="JEMBER"/>
    <s v="KNO"/>
    <s v="REG"/>
    <s v="AO"/>
    <x v="0"/>
    <s v="1P INET"/>
    <s v="Completed (PS)"/>
    <s v="RBS-Regional 3"/>
    <d v="2026-09-09T09:26:57"/>
    <d v="2026-09-09T19:00:45"/>
    <n v="69386588"/>
    <m/>
    <n v="152544205229"/>
    <s v="Hotel GGM"/>
    <s v="ODP-KNO-FE/14 FE/D03/14.01"/>
    <s v="WO063887485"/>
    <m/>
    <m/>
    <m/>
    <n v="113.404565267264"/>
    <n v="-8.3109378528443898"/>
    <s v="MD|MYDB-20260909268332|DN00001/MN02301|Hotel GGM|0881027536875"/>
    <s v="MYDIGIBIZPARTNER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40:07"/>
    <d v="2026-09-10T08:00:00"/>
    <m/>
    <s v="PS"/>
    <s v="TANGGUL"/>
    <s v="NO ADDON"/>
    <n v="20260909"/>
    <s v="Completed"/>
    <s v="HSI Bisnis Promo HUT RI PSB 70% - 3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1"/>
  </r>
  <r>
    <n v="484"/>
    <n v="1002578791"/>
    <n v="3"/>
    <x v="1"/>
    <n v="5"/>
    <s v="PASURUAN"/>
    <s v="PASURUAN"/>
    <s v="PSN"/>
    <s v="REG"/>
    <s v="AO"/>
    <x v="0"/>
    <m/>
    <s v="Completed (PS)"/>
    <s v="RBS-Regional 3"/>
    <d v="2026-09-09T13:37:58"/>
    <d v="2026-09-09T16:59:13"/>
    <n v="69386927"/>
    <m/>
    <n v="152729256724"/>
    <s v="PONPES SALAFIYAH / DALEM KYAI"/>
    <s v="ODP-PSN-FH/31"/>
    <s v="WO063928800"/>
    <m/>
    <m/>
    <m/>
    <n v="112.9030052"/>
    <n v="-7.6431737999999996"/>
    <s v="|MN02680|/PONPES SALAFIYAH / DALEM KYAI/WINBACK 2.0 HSI B2B (1:2) 50MBPS 320RB PSB DISC 70%//isfy4lby77@gmail.com/MUHAMMAD BADRU ZAMAN/81233323187"/>
    <s v="Sales Force DBS"/>
    <m/>
    <m/>
    <m/>
    <m/>
    <m/>
    <m/>
    <m/>
    <m/>
    <s v="Management Janji"/>
    <s v="2026-09-10 15:00:00|M Janji : 10/09/2026 Jam Pasang : 08.00 - 13:00  NoteÃ‚Â :  hubungi terlebih dahulu sebelum kelokasi  |40951378|MYDITA"/>
    <s v="FCC"/>
    <d v="2026-09-09T13:39:50"/>
    <d v="2026-09-10T15:00:00"/>
    <m/>
    <s v="PS"/>
    <s v="PASURUAN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10/09/2026 Jam Pasang : 08.00 - 13:00  NoteÃ‚Â :  hubungi terlebih dahulu sebelum kelokasi  |40951378|MYDITA"/>
    <n v="2026"/>
    <n v="9"/>
    <n v="9"/>
    <d v="2026-09-09T00:00:00"/>
    <n v="-1.625"/>
    <x v="1"/>
  </r>
  <r>
    <n v="485"/>
    <n v="1002578784"/>
    <n v="3"/>
    <x v="5"/>
    <n v="4"/>
    <s v="SEMARANG"/>
    <s v="INNER - SEMARANG JATENG UTARA"/>
    <s v="SSL"/>
    <s v="REG"/>
    <s v="AO"/>
    <x v="0"/>
    <m/>
    <s v="Completed (PS)"/>
    <s v="RBS-Regional 3"/>
    <d v="2026-09-09T13:35:11"/>
    <d v="2026-09-09T15:08:06"/>
    <n v="69379081"/>
    <m/>
    <n v="141408116058"/>
    <s v="PT. DATA UTAMA DINAMIKA"/>
    <s v="ODP-SSL-FAG/008"/>
    <s v="WO063915584"/>
    <m/>
    <m/>
    <m/>
    <n v="110.431825"/>
    <n v="-6.9924809999999997"/>
    <s v="AMRBS;403538;REG3;RACHMAT;081391599400;CP.Andika Kusuma Wijaya;088801960320;PAKET 1S INET 100 MBPS (669.000);PT. DATA UTAMA DINAMIKA"/>
    <s v="Account Manager"/>
    <m/>
    <m/>
    <m/>
    <m/>
    <m/>
    <m/>
    <m/>
    <m/>
    <s v="Management Janji"/>
    <s v="2026-09-04 08:00:00|Nama PIC:  bp andika   No HP: 085641867014  Alt:  Tanggal: 4/9/2026  Jam Pasang: Pagi  Note: Hubungi sebelum ke lokasi, terimakasih. |40931149|MYDITA"/>
    <s v="FCC"/>
    <d v="2026-09-09T13:39:50"/>
    <m/>
    <m/>
    <s v="PS"/>
    <s v="X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09T07:00:00"/>
    <s v="2026-09-04 08:00:00|Nama PIC:  bp andika   No HP: 085641867014  Alt:  Tanggal: 4/9/2026  Jam Pasang: Pagi  Note: Hubungi sebelum ke lokasi, terimakasih. |40931149|MYDITA"/>
    <n v="2026"/>
    <n v="9"/>
    <n v="9"/>
    <d v="2026-09-09T00:00:00"/>
    <n v="-0.29166666666424135"/>
    <x v="1"/>
  </r>
  <r>
    <n v="486"/>
    <n v="1002578203"/>
    <n v="3"/>
    <x v="1"/>
    <n v="5"/>
    <s v="PASURUAN"/>
    <s v="LUMAJANG"/>
    <s v="LMJ"/>
    <s v="REG"/>
    <s v="AO"/>
    <x v="0"/>
    <m/>
    <s v="Completed (PS)"/>
    <s v="RBS-Regional 3"/>
    <d v="2026-09-09T10:08:15"/>
    <d v="2026-09-09T14:20:28"/>
    <n v="69386640"/>
    <m/>
    <n v="152504261570"/>
    <s v="SPPG PURWOSONO"/>
    <s v="ODP-LMJ-F07/20"/>
    <s v="WO063895426"/>
    <m/>
    <m/>
    <m/>
    <n v="113.187495"/>
    <n v="-8.1381900999999992"/>
    <s v="|MN02178|/SPPG PURWOSONO/WINBACK 2.0 HSI B2B (1:1) 75MBPS 415RB PSB DISC 70%//mohjamil493@gmail.com/MOH JAMIL/08563485643 / 082236093838"/>
    <s v="Sales Force DBS"/>
    <m/>
    <m/>
    <m/>
    <m/>
    <m/>
    <m/>
    <m/>
    <m/>
    <s v="Management Janji"/>
    <s v="2026-09-10 08:00:00|Nama Pic : bp JAMIL No Hp Pic : 08563485643 No alt : - Jam Pemasangan : pagi  Tanggal Pemasangan : 10 September 2026|40951375|MYDITA"/>
    <s v="FCC"/>
    <d v="2026-09-09T10:10:01"/>
    <d v="2026-09-10T08:00:00"/>
    <m/>
    <s v="PS"/>
    <s v="LUMAJANG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Nama Pic : bp JAMIL No Hp Pic : 08563485643 No alt : - Jam Pemasangan : pagi  Tanggal Pemasangan : 10 September 2026|40951375|MYDITA"/>
    <n v="2026"/>
    <n v="9"/>
    <n v="9"/>
    <d v="2026-09-09T00:00:00"/>
    <n v="-1.3333333333357587"/>
    <x v="1"/>
  </r>
  <r>
    <n v="487"/>
    <n v="1002578192"/>
    <n v="3"/>
    <x v="3"/>
    <n v="4"/>
    <s v="MAGELANG"/>
    <s v="TEMANGGUNG"/>
    <s v="TEM"/>
    <s v="REG"/>
    <s v="AO"/>
    <x v="0"/>
    <s v="1P INET"/>
    <s v="Completed (PS)"/>
    <s v="RBS-Regional 3"/>
    <d v="2026-09-09T10:02:57"/>
    <d v="2026-09-09T18:34:26"/>
    <n v="69386636"/>
    <m/>
    <n v="146149124496"/>
    <s v="AGIL FARM"/>
    <s v="ODP-TMG-FAT/059 FAT/D06/059.01"/>
    <s v="WO063890665"/>
    <m/>
    <m/>
    <m/>
    <n v="110.1661275"/>
    <n v="-7.3547269000000002"/>
    <s v="|MN02495|MYIA-085675295336/POI/AGIL SISWANTO/089518303865/arvinovinoarvinovino8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10:01"/>
    <d v="2026-09-10T08:00:00"/>
    <m/>
    <s v="PS"/>
    <s v="X"/>
    <s v="NO ADDON"/>
    <n v="20260909"/>
    <s v="Completed"/>
    <s v="HSI Bisnis Promo HUT RI PSB 70% - 75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1"/>
  </r>
  <r>
    <n v="488"/>
    <n v="1002578183"/>
    <n v="3"/>
    <x v="2"/>
    <n v="5"/>
    <s v="MADIUN"/>
    <s v="NGAWI"/>
    <s v="MGT"/>
    <s v="REG"/>
    <s v="AO"/>
    <x v="0"/>
    <s v="1P INET"/>
    <s v="Completed (PS)"/>
    <s v="RBS-Regional 3"/>
    <d v="2026-09-09T09:59:57"/>
    <d v="2026-09-09T16:14:26"/>
    <n v="69386645"/>
    <m/>
    <n v="152603215891"/>
    <s v="PT KEMBAR SRIKANDI DANCE"/>
    <s v="ODP-MGT-FW/19 FW/D01/19.01"/>
    <s v="WO063890400"/>
    <m/>
    <m/>
    <m/>
    <n v="111.26798700000001"/>
    <n v="-7.5968970000000002"/>
    <s v="|MN02429|MYIA-067791027722/POI/RETNO MUGIARTI/081333680187/srikandik632@gmail.com"/>
    <s v="MYIB_ASSISTANT"/>
    <m/>
    <m/>
    <m/>
    <m/>
    <m/>
    <m/>
    <m/>
    <m/>
    <s v="Management Janji"/>
    <s v="2026-09-10 08:00:00 | Nama : BU RETNO MUGIARTI No Hp : 081333680187 No Alt :  Tgl Pemasangan : 10 September 2026 Interval : PAGI  Note : Hubungi pelanggan terlebih dahulu"/>
    <s v="FCC"/>
    <d v="2026-09-09T10:10:01"/>
    <d v="2026-09-10T08:00:00"/>
    <m/>
    <s v="PS"/>
    <s v="MAGETAN"/>
    <s v="NO ADDON"/>
    <n v="20260909"/>
    <s v="Completed"/>
    <s v="HSI Bisnis Promo HUT RI PSB 70% - 300 Mbps"/>
    <s v="INDIBIZ"/>
    <m/>
    <m/>
    <d v="2026-09-10T08:00:00"/>
    <s v="2026-09-10 08:00:00 | Nama : BU RETNO MUGIARTI No Hp : 081333680187 No Alt :  Tgl Pemasangan : 10 September 2026 Interval : PAGI  Note : Hubungi pelanggan terlebih dahulu"/>
    <n v="2026"/>
    <n v="9"/>
    <n v="9"/>
    <d v="2026-09-09T00:00:00"/>
    <n v="-1.3333333333357587"/>
    <x v="1"/>
  </r>
  <r>
    <n v="489"/>
    <n v="1002577866"/>
    <n v="3"/>
    <x v="6"/>
    <n v="5"/>
    <s v="SBY UTARA"/>
    <s v="KENJERAN"/>
    <s v="KBL"/>
    <s v="REG"/>
    <s v="AO"/>
    <x v="0"/>
    <s v="1P INET"/>
    <s v="Completed (PS)"/>
    <s v="RBS-Regional 3"/>
    <d v="2026-09-09T07:53:57"/>
    <d v="2026-09-09T15:17:38"/>
    <n v="69386477"/>
    <m/>
    <n v="152401227370"/>
    <s v="WARKOP GREEN"/>
    <s v="ODP-KBL-FTQ/34 FTQ/D02/34.01"/>
    <s v="WO063880096"/>
    <m/>
    <m/>
    <m/>
    <n v="112.7278544"/>
    <n v="-7.2235443000000004"/>
    <s v="MD|MYDB-20260907268168|DN00001/MN00086|WARKOP GREEN|0818325005"/>
    <s v="MYDIGIBIZPARTNER"/>
    <m/>
    <m/>
    <m/>
    <m/>
    <m/>
    <m/>
    <m/>
    <m/>
    <s v="Management Janji"/>
    <s v="2026-09-13 08:00:00 | Nama PIC : bapak abdus No HP : 0818325005 Alt :  M Janji : (jumat/11/SEPTEMBER/2026) jam Pasang : 09:00 Note : hubungi pelanggan jika ingin kelokasi"/>
    <s v="FCC"/>
    <d v="2026-09-09T07:54:53"/>
    <d v="2026-09-13T08:00:00"/>
    <m/>
    <s v="PS"/>
    <s v="KEBALEN"/>
    <s v="OCA"/>
    <n v="20260909"/>
    <s v="Completed"/>
    <s v="HSI Bisnis Bundling OCA Breach Checker Promo H2 2026 PSB 70% - 200 Mbps"/>
    <s v="INDIBIZ"/>
    <m/>
    <m/>
    <d v="2026-09-13T08:00:00"/>
    <s v="2026-09-13 08:00:00 | Nama PIC : bapak abdus No HP : 0818325005 Alt :  M Janji : (jumat/11/SEPTEMBER/2026) jam Pasang : 09:00 Note : hubungi pelanggan jika ingin kelokasi"/>
    <n v="2026"/>
    <n v="9"/>
    <n v="9"/>
    <d v="2026-09-09T00:00:00"/>
    <n v="-4.3333333333357587"/>
    <x v="1"/>
  </r>
  <r>
    <n v="490"/>
    <n v="1002578387"/>
    <n v="3"/>
    <x v="6"/>
    <n v="5"/>
    <s v="SBY SELATAN"/>
    <s v="TANDES"/>
    <s v="DMO"/>
    <s v="REG"/>
    <s v="AO"/>
    <x v="0"/>
    <s v="1P INET"/>
    <s v="Completed (PS)"/>
    <s v="RBS-Regional 3"/>
    <d v="2026-09-09T10:53:57"/>
    <d v="2026-09-09T16:17:17"/>
    <n v="69386731"/>
    <m/>
    <n v="152301273823"/>
    <s v="TITIK TEMU"/>
    <s v="ODP-DMO-FBU/20 FBU/D02/20.01"/>
    <s v="WO063895816"/>
    <m/>
    <m/>
    <m/>
    <n v="112.72396948188501"/>
    <n v="-7.3060732638064696"/>
    <s v="MD|MYDB-20260908268318|DN00001/MN00459|TITIK TEMU|085175227221"/>
    <s v="MYDIGIBIZPARTNER"/>
    <m/>
    <m/>
    <m/>
    <m/>
    <m/>
    <m/>
    <m/>
    <m/>
    <s v="Management Janji"/>
    <s v="2026-09-10 08:00:00 | Nama Pic : BP RIZAL No Hp Pic : 085175227221 Jam Pemasangan : 08:00 - 12.00 Tanggal Pemasangan : KAMIS 10 SEPTEMBER 2026 Info Tambahan : Hubungi pelanggan sebelum datang ke lokasi"/>
    <s v="FCC"/>
    <d v="2026-09-09T10:55:21"/>
    <d v="2026-09-10T08:00:00"/>
    <m/>
    <s v="PS"/>
    <s v="DARMO GUBENG"/>
    <s v="OCA"/>
    <n v="20260909"/>
    <s v="Completed"/>
    <s v="HSI Bisnis Bundling OCA Breach Checker Promo H2 2026 PSB 70% - 50 Mbps"/>
    <s v="INDIBIZ"/>
    <m/>
    <m/>
    <d v="2026-09-10T08:00:00"/>
    <s v="2026-09-10 08:00:00 | Nama Pic : BP RIZAL No Hp Pic : 085175227221 Jam Pemasangan : 08:00 - 12.00 Tanggal Pemasangan : KAMIS 10 SEPTEMBER 2026 Info Tambahan : Hubungi pelanggan sebelum datang ke lokasi"/>
    <n v="2026"/>
    <n v="9"/>
    <n v="9"/>
    <d v="2026-09-09T00:00:00"/>
    <n v="-1.3333333333357587"/>
    <x v="1"/>
  </r>
  <r>
    <n v="491"/>
    <n v="1002578554"/>
    <n v="3"/>
    <x v="3"/>
    <n v="4"/>
    <s v="PURWOKERTO"/>
    <s v="PURBALINGGA"/>
    <s v="PBG"/>
    <s v="REG"/>
    <s v="AO"/>
    <x v="0"/>
    <m/>
    <s v="Completed (PS)"/>
    <s v="RBS-Regional 3"/>
    <d v="2026-09-09T11:49:56"/>
    <d v="2026-09-09T12:46:52"/>
    <n v="69385723"/>
    <m/>
    <n v="143363107048"/>
    <s v="TOKO FAJAR JAYA 2"/>
    <s v="ODP-PBG-FAH/025"/>
    <s v="WO063903214"/>
    <m/>
    <m/>
    <m/>
    <n v="109.33236599999999"/>
    <n v="-7.4733739999999997"/>
    <s v="|MC00213|MYIA-011613509388/POI/FITRIA KHUSNUR HASANAH/082154221885/khusnurfitria@gmail.com"/>
    <s v="Sales Profesional"/>
    <m/>
    <m/>
    <m/>
    <m/>
    <m/>
    <m/>
    <m/>
    <m/>
    <s v="Management Janji"/>
    <s v="2026-09-09 08:00:00 | M Janji : (09/09/2026)  jam Pasang : 09:00  Note : hubungi pelanggan jika ingin kelokasi  "/>
    <s v="FCC"/>
    <d v="2026-09-09T11:54:57"/>
    <m/>
    <m/>
    <s v="PS"/>
    <s v="X"/>
    <s v="OTHERS"/>
    <n v="20260909"/>
    <s v="Completed"/>
    <s v="undefined  Total (Sebelum PPN) : 0"/>
    <s v="OTHER"/>
    <m/>
    <m/>
    <d v="2026-09-09T07:00:00"/>
    <s v="2026-09-09 08:00:00 | M Janji : (09/09/2026)  jam Pasang : 09:00  Note : hubungi pelanggan jika ingin kelokasi  "/>
    <n v="2026"/>
    <n v="9"/>
    <n v="9"/>
    <d v="2026-09-09T00:00:00"/>
    <n v="-0.29166666666424135"/>
    <x v="1"/>
  </r>
  <r>
    <n v="492"/>
    <n v="1002576036"/>
    <n v="3"/>
    <x v="2"/>
    <n v="5"/>
    <s v="MALANG"/>
    <s v="BATU"/>
    <s v="BLB"/>
    <s v="REG"/>
    <s v="AO"/>
    <x v="0"/>
    <m/>
    <s v="Completed (PS)"/>
    <s v="RBS-Regional 3"/>
    <d v="2026-09-08T08:10:36"/>
    <d v="2026-09-09T11:21:39"/>
    <n v="69383505"/>
    <n v="3414391135"/>
    <n v="152702232598"/>
    <s v="PENERBIT ERLANGGA"/>
    <s v="ODP-BLB-FCD/32"/>
    <s v="WO063805161"/>
    <m/>
    <m/>
    <m/>
    <n v="112.6558153"/>
    <n v="-7.9323291999999999"/>
    <s v="|MN00814|MYIA-027553231531/POI/Benny Kusuma Aji Sanjaya/082219057042/malang.raya@erlangga.co.id"/>
    <s v="Sales Force DBS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8-09T08:25:33"/>
    <m/>
    <s v="Kendala Lainnya"/>
    <s v="PS"/>
    <s v="BLIMBING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4 15:00:00 | Tanggal pemasangan: 04/09/2026  Jam pemasangan : pagi / siang  Info Tambahan : Hubungi pelanggan dulu sebelum ke lokasi  terima kasih."/>
    <n v="2026"/>
    <n v="9"/>
    <n v="9"/>
    <d v="2026-09-09T00:00:00"/>
    <n v="0.70833333333575865"/>
    <x v="1"/>
  </r>
  <r>
    <n v="493"/>
    <n v="1002577071"/>
    <n v="3"/>
    <x v="1"/>
    <n v="5"/>
    <s v="JEMBER"/>
    <s v="BONDOWOSO"/>
    <s v="BOW"/>
    <s v="REG"/>
    <s v="AO"/>
    <x v="0"/>
    <s v="1P INET"/>
    <s v="Completed (PS)"/>
    <s v="RBS-Regional 3"/>
    <d v="2026-09-08T14:05:57"/>
    <d v="2026-09-08T19:14:31"/>
    <n v="69386135"/>
    <m/>
    <n v="152507224351"/>
    <s v="MADRASAH TSANAWIYAH NEGERI 1 BONDOWOSO"/>
    <s v="ODP-BOW-FJ/46 FJ/D01/46.01"/>
    <s v="WO063841110"/>
    <m/>
    <m/>
    <m/>
    <n v="113.86899229808201"/>
    <n v="-7.9001360055392098"/>
    <s v="|MN02331|MYIA-032619315328/POI/HOSNAN/085236126081/nuhsulaiman2015@gmail.com"/>
    <s v="MYIB_ASSISTANT"/>
    <m/>
    <m/>
    <m/>
    <m/>
    <m/>
    <m/>
    <m/>
    <m/>
    <s v="Management Janji"/>
    <s v="2026-09-09 11:00:00 | Nama PIC : Hosnan No HP : 085236126081 Alt :  M Janji : 09/09/2026 Jam Pasang : 08.00 - 13:00  NoteÃ‚Â :  hubungi terlebih dahulu sebelum kelokasi"/>
    <s v="FCC"/>
    <d v="2026-08-09T14:25:36"/>
    <d v="2026-09-09T11:00:00"/>
    <m/>
    <s v="PS"/>
    <s v="BONDOWOSO"/>
    <s v="NO ADDON"/>
    <n v="20260908"/>
    <s v="Completed"/>
    <s v="HSI Bisnis Khusus Winback PSB 70% - 150 Mbps"/>
    <s v="INDIBIZ"/>
    <m/>
    <m/>
    <d v="2026-09-09T11:00:00"/>
    <s v="2026-09-09 11:00:00 | Nama PIC : Hosnan No HP : 085236126081 Alt :  M Janji : 09/09/2026 Jam Pasang : 08.00 - 13:00  NoteÃ‚Â :  hubungi terlebih dahulu sebelum kelokasi"/>
    <n v="2026"/>
    <n v="9"/>
    <n v="8"/>
    <d v="2026-09-08T00:00:00"/>
    <n v="-1.4583333333357587"/>
    <x v="1"/>
  </r>
  <r>
    <n v="494"/>
    <n v="1002577090"/>
    <n v="3"/>
    <x v="1"/>
    <n v="5"/>
    <s v="SIDOARJO"/>
    <s v="INNER - JATIM TIMUR"/>
    <s v="KRN"/>
    <s v="REG"/>
    <s v="AO"/>
    <x v="0"/>
    <s v="1P INET"/>
    <s v="Completed (PS)"/>
    <s v="RBS-Regional 3"/>
    <d v="2026-09-08T14:11:56"/>
    <d v="2026-09-09T10:12:08"/>
    <n v="69386118"/>
    <m/>
    <n v="152331251461"/>
    <s v="BALAI RW"/>
    <s v="ODP-KRN-FAV/25 FAV/D02/25.01"/>
    <s v="WO063841615"/>
    <m/>
    <m/>
    <m/>
    <n v="112.639982336206"/>
    <n v="-7.4517185449498404"/>
    <s v="MD|MYDB-20260908268259|DN00001/MN00442|BALAI RW|088991130535"/>
    <s v="MYDIGIBIZPARTNER"/>
    <m/>
    <m/>
    <m/>
    <m/>
    <m/>
    <m/>
    <m/>
    <m/>
    <s v="Management Janji"/>
    <s v="2026-09-09 11:00:00 | Tanggal Pemasangan : 09 September 2026 Jam Pemasangan : 08:00 15:00 Info Tambahan : Hubungi pelanggan dulu sebelum ke lokasi terimakasih"/>
    <s v="FCC"/>
    <d v="2026-08-09T14:25:36"/>
    <d v="2026-09-09T11:00:00"/>
    <m/>
    <s v="PS"/>
    <s v="KRIAN"/>
    <s v="NO ADDON"/>
    <n v="20260909"/>
    <s v="Completed"/>
    <s v="HSI Bisnis Promo HUT RI PSB 70% - 200 Mbps"/>
    <s v="INDIBIZ"/>
    <m/>
    <m/>
    <d v="2026-09-09T11:00:00"/>
    <s v="2026-09-09 11:00:00 | Tanggal Pemasangan : 09 September 2026 Jam Pemasangan : 08:00 15:00 Info Tambahan : Hubungi pelanggan dulu sebelum ke lokasi terimakasih"/>
    <n v="2026"/>
    <n v="9"/>
    <n v="9"/>
    <d v="2026-09-09T00:00:00"/>
    <n v="-0.45833333333575865"/>
    <x v="1"/>
  </r>
  <r>
    <n v="495"/>
    <n v="1002576984"/>
    <n v="3"/>
    <x v="5"/>
    <n v="4"/>
    <s v="PEKALONGAN"/>
    <s v="BREBES"/>
    <s v="KTM"/>
    <s v="REG"/>
    <s v="AO"/>
    <x v="0"/>
    <m/>
    <s v="Completed (PS)"/>
    <s v="RBS-Regional 3"/>
    <d v="2026-09-08T13:37:45"/>
    <d v="2026-09-09T13:50:42"/>
    <n v="69384084"/>
    <m/>
    <n v="142214107668"/>
    <s v="SMP NEGERI 2 BANJARHARJO"/>
    <s v="ODP-KTM-FG/005"/>
    <s v="WO063838390"/>
    <m/>
    <m/>
    <m/>
    <n v="108.85626019999999"/>
    <n v="-6.9894150000000002"/>
    <s v="AMRBS;403095;REG3;BAYU;085100296564;HSI 1S 200MB;790k;PIC PUJI 085742440004;pujiarisandi7@gmail.com"/>
    <s v="Account Manager"/>
    <m/>
    <m/>
    <m/>
    <m/>
    <m/>
    <m/>
    <m/>
    <m/>
    <s v="Management Janji"/>
    <s v="2026-09-07 13:00:00|Waktu pemasnagan : 07 September 2026  Jam pemasangan : 08.00 - 12.00  Mohon hubungi pelanggan sebelum ke lokasi   Terima kasih|40971401|MYDITA"/>
    <s v="FCC"/>
    <d v="2026-08-09T13:39:52"/>
    <m/>
    <m/>
    <s v="PS"/>
    <s v="KETANGGUNGAN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8T07:00:00"/>
    <s v="2026-09-07 13:00:00|Waktu pemasnagan : 07 September 2026  Jam pemasangan : 08.00 - 12.00  Mohon hubungi pelanggan sebelum ke lokasi   Terima kasih|40971401|MYDITA"/>
    <n v="2026"/>
    <n v="9"/>
    <n v="9"/>
    <d v="2026-09-09T00:00:00"/>
    <n v="0.70833333333575865"/>
    <x v="1"/>
  </r>
  <r>
    <n v="496"/>
    <n v="1002577731"/>
    <n v="3"/>
    <x v="6"/>
    <n v="5"/>
    <s v="MADURA"/>
    <s v="BANGKALAN"/>
    <s v="BKL"/>
    <s v="REG"/>
    <s v="AO"/>
    <x v="0"/>
    <s v="1P INET"/>
    <s v="Completed (PS)"/>
    <s v="RBS-Regional 3"/>
    <d v="2026-09-08T17:47:57"/>
    <d v="2026-09-09T20:57:36"/>
    <n v="69386421"/>
    <m/>
    <n v="152435910356"/>
    <s v="YAYASAN PENDIDIKAN AN NIDHOMIYAH"/>
    <s v="ODP-BKL-FED/05 FED/D01/05.01"/>
    <s v="WO063866146"/>
    <m/>
    <m/>
    <m/>
    <n v="112.75257073494301"/>
    <n v="-7.08900174217505"/>
    <s v="MD|MYDB-20260908268302|DN00001/MN00802|YAYASAN PENDIDIKAN AN NIDHOMIYAH|087872861987"/>
    <s v="MYDIGIBIZPARTNER"/>
    <m/>
    <m/>
    <m/>
    <m/>
    <m/>
    <m/>
    <m/>
    <m/>
    <s v="Management Janji"/>
    <s v="2026-09-10 08:00:00 | telp :087872861987 Waktu pemasangan : 10 September 2026 Info Tabaha : Hubungi pelanggan dulu sebelum ke lokasi terimakasih  "/>
    <s v="FCC"/>
    <d v="2026-08-09T17:54:52"/>
    <d v="2026-09-10T08:00:00"/>
    <m/>
    <s v="PS"/>
    <s v="X"/>
    <s v="NETMONK"/>
    <n v="20260909"/>
    <s v="Completed"/>
    <s v="HSI Bisnis Bundling Netmonk Promo H2 2026 PSB 70% - 150 Mbps"/>
    <s v="INDIBIZ"/>
    <m/>
    <m/>
    <d v="2026-09-10T08:00:00"/>
    <s v="2026-09-10 08:00:00 | telp :087872861987 Waktu pemasangan : 10 September 2026 Info Tabaha : Hubungi pelanggan dulu sebelum ke lokasi terimakasih  "/>
    <n v="2026"/>
    <n v="9"/>
    <n v="9"/>
    <d v="2026-09-09T00:00:00"/>
    <n v="-1.3333333333357587"/>
    <x v="1"/>
  </r>
  <r>
    <n v="497"/>
    <n v="1002577739"/>
    <n v="3"/>
    <x v="5"/>
    <n v="4"/>
    <s v="SEMARANG"/>
    <s v="KENDAL"/>
    <s v="KDL"/>
    <s v="REG"/>
    <s v="AO"/>
    <x v="0"/>
    <s v="1P INET"/>
    <s v="Completed (PS)"/>
    <s v="RBS-Regional 3"/>
    <d v="2026-09-08T17:50:57"/>
    <d v="2026-09-09T12:42:44"/>
    <n v="69386402"/>
    <m/>
    <n v="146457106353"/>
    <s v="CV. Duta Pancaran"/>
    <s v="ODP-KDL-FD/042"/>
    <s v="WO063866496"/>
    <m/>
    <m/>
    <m/>
    <n v="110.15802942860201"/>
    <n v="-6.9271841657158797"/>
    <s v="|MYIB-CUST|MYTN-067319462138/POI/Robyansyah Tjiptadi/0816669856/robyansyah.tj@gmail.com"/>
    <s v="MYINDIBIZ"/>
    <m/>
    <m/>
    <m/>
    <m/>
    <m/>
    <m/>
    <m/>
    <m/>
    <s v="Management Janji"/>
    <s v="2026-09-09 15:00:00 | Nama PIC : Bp Roby No HP : 0816669856 No Alt : - M Janji : 09 Sept 2026 Jam Pasang : Pagi / Siang Note : hubungi pelanggan jika ingin kelokasi"/>
    <s v="FCC"/>
    <d v="2026-08-09T17:54:52"/>
    <d v="2026-09-09T15:00:00"/>
    <m/>
    <s v="PS"/>
    <s v="X"/>
    <s v="NO ADDON"/>
    <n v="20260909"/>
    <s v="Completed"/>
    <s v="HSI Bisnis Basic Promo HUT RI PSB 70% - 50 Mbps"/>
    <s v="INDIBIZ"/>
    <m/>
    <m/>
    <d v="2026-09-09T15:00:00"/>
    <s v="2026-09-09 15:00:00 | Nama PIC : Bp Roby No HP : 0816669856 No Alt : - M Janji : 09 Sept 2026 Jam Pasang : Pagi / Siang Note : hubungi pelanggan jika ingin kelokasi"/>
    <n v="2026"/>
    <n v="9"/>
    <n v="9"/>
    <d v="2026-09-09T00:00:00"/>
    <n v="-0.625"/>
    <x v="1"/>
  </r>
  <r>
    <n v="498"/>
    <n v="1002576397"/>
    <n v="3"/>
    <x v="6"/>
    <n v="5"/>
    <s v="SBY UTARA"/>
    <s v="GRESIK"/>
    <s v="GSK"/>
    <s v="REG"/>
    <s v="AO"/>
    <x v="0"/>
    <s v="1P INET"/>
    <s v="Completed (PS)"/>
    <s v="RBS-Regional 3"/>
    <d v="2026-09-08T10:05:58"/>
    <d v="2026-09-08T20:28:41"/>
    <n v="69385834"/>
    <m/>
    <n v="152421262650"/>
    <s v="SMA DARUTTAQWA"/>
    <s v="ODP-GSK-FW/40 FW/D04/40.01"/>
    <s v="WO063814574"/>
    <m/>
    <m/>
    <m/>
    <n v="112.60233599999999"/>
    <n v="-7.1447532999999996"/>
    <s v="MD|MYDB-20260908268251|DN00001/MN01735|SMA DARUTTAQWA|085755622322"/>
    <s v="MYDIGIBIZPARTNER"/>
    <m/>
    <m/>
    <m/>
    <m/>
    <m/>
    <m/>
    <m/>
    <m/>
    <s v="Management Janji"/>
    <s v="2026-09-13 08:00:00 | Jam Pemasangan : 08:00 - 12.00 Tanggal Pemasangan : RABU 08 SEPTEMBER 2026 Info Tambahan : Hubungi pelanggan sebelum datang ke lokasi"/>
    <s v="FCC"/>
    <d v="2026-08-09T10:09:49"/>
    <d v="2026-09-13T08:00:00"/>
    <m/>
    <s v="PS"/>
    <s v="GRESIK"/>
    <s v="NO ADDON"/>
    <n v="20260908"/>
    <s v="Completed"/>
    <s v="HSI Bisnis Promo HUT RI PSB 70% - 100 Mbps"/>
    <s v="INDIBIZ"/>
    <m/>
    <m/>
    <d v="2026-09-13T08:00:00"/>
    <s v="2026-09-13 08:00:00 | Jam Pemasangan : 08:00 - 12.00 Tanggal Pemasangan : RABU 08 SEPTEMBER 2026 Info Tambahan : Hubungi pelanggan sebelum datang ke lokasi"/>
    <n v="2026"/>
    <n v="9"/>
    <n v="8"/>
    <d v="2026-09-08T00:00:00"/>
    <n v="-5.3333333333357587"/>
    <x v="1"/>
  </r>
  <r>
    <n v="499"/>
    <n v="1002576880"/>
    <n v="3"/>
    <x v="2"/>
    <n v="5"/>
    <s v="KEDIRI"/>
    <s v="KEDIRI"/>
    <s v="PAE"/>
    <s v="REG"/>
    <s v="AO"/>
    <x v="0"/>
    <s v="1P INET"/>
    <s v="Completed (PS)"/>
    <s v="RBS-Regional 3"/>
    <d v="2026-09-08T12:59:57"/>
    <d v="2026-09-08T19:34:57"/>
    <n v="69386053"/>
    <m/>
    <n v="152639219400"/>
    <s v="MTS TASWIROTUL ULUM"/>
    <s v="ODP-PAE-FU/43 FU/D05/43.01"/>
    <s v="WO063832463"/>
    <m/>
    <m/>
    <m/>
    <n v="112.259496"/>
    <n v="-7.8094950000000001"/>
    <s v="|MC20202|MYIA-095342890182/POI/AMIRUL MU&amp; 39;MININ/085736218055/datamtstu@gmail.com"/>
    <s v="MYIB_ASSISTANT"/>
    <m/>
    <m/>
    <m/>
    <m/>
    <m/>
    <m/>
    <m/>
    <m/>
    <s v="Management Janji"/>
    <s v="2026-09-09 11:00:00 | Nama : bapa amir No HP : 085736218055 No Alternatif : M Janji : 09/09/2026 Jam Pasang : Pagi NoteÃ‚Â :  Hubungi terlebih dahulu sebelum ke lokasi "/>
    <s v="FCC"/>
    <d v="2026-08-09T13:10:11"/>
    <d v="2026-09-09T11:00:00"/>
    <m/>
    <s v="PS"/>
    <s v="PARE"/>
    <s v="PIJAR"/>
    <n v="20260908"/>
    <s v="Completed"/>
    <s v="HSI Bisnis Bundling Pijar Sekolah Promo H2 2026 PSB 70% - 300 Mbps"/>
    <s v="INDIBIZ"/>
    <m/>
    <m/>
    <d v="2026-09-09T11:00:00"/>
    <s v="2026-09-09 11:00:00 | Nama : bapa amir No HP : 085736218055 No Alternatif : M Janji : 09/09/2026 Jam Pasang : Pagi NoteÃ‚Â :  Hubungi terlebih dahulu sebelum ke lokasi "/>
    <n v="2026"/>
    <n v="9"/>
    <n v="8"/>
    <d v="2026-09-08T00:00:00"/>
    <n v="-1.4583333333357587"/>
    <x v="1"/>
  </r>
  <r>
    <n v="500"/>
    <n v="1002576116"/>
    <n v="3"/>
    <x v="4"/>
    <n v="5"/>
    <s v="DENPASAR"/>
    <s v="UBUNG"/>
    <s v="MMN"/>
    <s v="REG"/>
    <s v="AO"/>
    <x v="0"/>
    <m/>
    <s v="Completed (PS)"/>
    <s v="RBS-Regional 3"/>
    <d v="2026-09-08T08:43:21"/>
    <d v="2026-09-10T07:37:11"/>
    <n v="69385730"/>
    <n v="3619592041"/>
    <n v="172419207298"/>
    <s v="PT SURYA NUSA ENERGI"/>
    <s v="ODP-MMN-FP/01"/>
    <s v="WO063814202"/>
    <m/>
    <m/>
    <m/>
    <n v="115.1879915"/>
    <n v="-8.6945142999999998"/>
    <s v="|MN02631|/CP ADELA/088971613850-085162676996/suryanusae@gmail.com"/>
    <s v="Sales Force DBS"/>
    <m/>
    <m/>
    <m/>
    <m/>
    <m/>
    <m/>
    <m/>
    <m/>
    <s v="Management Janji"/>
    <s v="2026-09-09 08:00:00|Nama PIC : ibu adela No HP : 088971613850 Alt :  M Janji : (RABU/9/SEPTEMBER/2026) jam Pasang : 09:00 Note : hubungi pelanggan jika ingin kelokasi|40961371|MYDITA"/>
    <s v="FCC"/>
    <d v="2026-08-09T08:54:56"/>
    <d v="2026-09-09T08:00:00"/>
    <m/>
    <s v="PS"/>
    <s v="MONANG MANING"/>
    <s v="NO ADDON"/>
    <n v="202609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8:00:00"/>
    <s v="2026-09-09 08:00:00|Nama PIC : ibu adela No HP : 088971613850 Alt :  M Janji : (RABU/9/SEPTEMBER/2026) jam Pasang : 09:00 Note : hubungi pelanggan jika ingin kelokasi|40961371|MYDITA"/>
    <n v="2026"/>
    <n v="9"/>
    <n v="10"/>
    <d v="2026-09-10T00:00:00"/>
    <n v="0.66666666666424135"/>
    <x v="1"/>
  </r>
  <r>
    <n v="501"/>
    <n v="1002576132"/>
    <n v="3"/>
    <x v="2"/>
    <n v="5"/>
    <s v="MALANG"/>
    <s v="KEPANJEN"/>
    <s v="GDI"/>
    <s v="REG"/>
    <s v="AO"/>
    <x v="0"/>
    <s v="1P INET"/>
    <s v="Completed (PS)"/>
    <s v="RBS-Regional 3"/>
    <d v="2026-09-08T08:44:56"/>
    <d v="2026-09-09T14:22:40"/>
    <n v="69385716"/>
    <m/>
    <n v="152715213485"/>
    <s v="rumah sakit islam gondanglegi"/>
    <s v="ODP-GDI-FT/113 FT/D10/113.01"/>
    <s v="WO063808294"/>
    <m/>
    <m/>
    <m/>
    <n v="112.64000588487499"/>
    <n v="-8.1700459394913008"/>
    <s v="|MN02462|MYIA-039182479433/POI/afandi +62 822-3185-7602/0881023811845/rsigondanglegi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8:54:56"/>
    <d v="2026-09-09T08:00:00"/>
    <m/>
    <s v="PS"/>
    <s v="TUREN"/>
    <s v="OCA"/>
    <n v="20260909"/>
    <s v="Completed"/>
    <s v="HSI Bisnis Bundling OCA Breach Checker Promo H2 2026 PSB 70% - 1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</r>
  <r>
    <n v="502"/>
    <n v="1002576872"/>
    <n v="3"/>
    <x v="2"/>
    <n v="5"/>
    <s v="KEDIRI"/>
    <s v="NGANJUK"/>
    <s v="NJK"/>
    <s v="REG"/>
    <s v="AO"/>
    <x v="0"/>
    <s v="1P INET"/>
    <s v="Completed (PS)"/>
    <s v="RBS-Regional 3"/>
    <d v="2026-09-08T12:56:56"/>
    <d v="2026-09-08T16:30:40"/>
    <n v="69386051"/>
    <m/>
    <n v="152611230001"/>
    <s v="WARUNG MBAK LIA"/>
    <s v="ODP-NJK-FX/29 FX/D01/29.01"/>
    <s v="WO063832342"/>
    <m/>
    <m/>
    <m/>
    <n v="111.92258099999999"/>
    <n v="-7.5814940000000002"/>
    <s v="|MC20191|MYIA-026285508150/POI/AGUSTININGRUM/082330546556/redresto56@gmail.com"/>
    <s v="MYIB_ASSISTANT"/>
    <m/>
    <m/>
    <m/>
    <m/>
    <m/>
    <m/>
    <m/>
    <m/>
    <s v="Management Janji"/>
    <s v="2026-09-09 11:00:00 | M Janji : (09/09/2026) jam Pasang : 09:00 Note : hubungi pelanggan jika ingin kelokasi"/>
    <s v="FCC"/>
    <d v="2026-08-09T13:10:11"/>
    <d v="2026-09-09T11:00:00"/>
    <m/>
    <s v="PS"/>
    <s v="X"/>
    <s v="NO ADDON"/>
    <n v="20260908"/>
    <s v="Completed"/>
    <s v="HSI Bisnis Promo HUT RI PSB 70% - 100 Mbps"/>
    <s v="INDIBIZ"/>
    <m/>
    <m/>
    <d v="2026-09-09T11:00:00"/>
    <s v="2026-09-09 11:00:00 | M Janji : (09/09/2026) jam Pasang : 09:00 Note : hubungi pelanggan jika ingin kelokasi"/>
    <n v="2026"/>
    <n v="9"/>
    <n v="8"/>
    <d v="2026-09-08T00:00:00"/>
    <n v="-1.4583333333357587"/>
    <x v="1"/>
  </r>
  <r>
    <n v="503"/>
    <n v="1002576120"/>
    <n v="3"/>
    <x v="6"/>
    <n v="5"/>
    <s v="SBY UTARA"/>
    <s v="GRESIK"/>
    <s v="GSK"/>
    <s v="REG"/>
    <s v="AO"/>
    <x v="0"/>
    <s v="1P INET"/>
    <s v="Completed (PS)"/>
    <s v="RBS-Regional 3"/>
    <d v="2026-09-08T08:41:57"/>
    <d v="2026-09-08T21:40:13"/>
    <n v="69385731"/>
    <m/>
    <n v="152421262234"/>
    <s v="NGOPI TERUS"/>
    <s v="ODP-GSK-FAC/10 FAC/D02/10-01"/>
    <s v="WO063808010"/>
    <m/>
    <m/>
    <m/>
    <n v="112.616586573421"/>
    <n v="-7.1613783618746698"/>
    <s v="MD|MYDB-20260904268030|DN00001/MN01735|NGOPI TERUS|082240486622"/>
    <s v="MYDIGIBIZPARTNER"/>
    <m/>
    <m/>
    <m/>
    <m/>
    <m/>
    <m/>
    <m/>
    <m/>
    <s v="Management Janji"/>
    <s v="2026-09-13 08:00:00 | M Janji : (09/09/2026) jam Pasang : 09:00 Note : hubungi pelanggan jika ingin kelokasi"/>
    <s v="FCC"/>
    <d v="2026-08-09T08:54:56"/>
    <d v="2026-09-13T08:00:00"/>
    <m/>
    <s v="PS"/>
    <s v="GRESIK"/>
    <s v="NO ADDON"/>
    <n v="20260908"/>
    <s v="Completed"/>
    <s v="HSI Bisnis Basic Promo HUT RI PSB 70% - 50 Mbps"/>
    <s v="INDIBIZ"/>
    <m/>
    <m/>
    <d v="2026-09-13T08:00:00"/>
    <s v="2026-09-13 08:00:00 | M Janji : (09/09/2026) jam Pasang : 09:00 Note : hubungi pelanggan jika ingin kelokasi"/>
    <n v="2026"/>
    <n v="9"/>
    <n v="8"/>
    <d v="2026-09-08T00:00:00"/>
    <n v="-5.3333333333357587"/>
    <x v="1"/>
  </r>
  <r>
    <n v="504"/>
    <n v="1002576375"/>
    <n v="3"/>
    <x v="6"/>
    <n v="5"/>
    <s v="MADURA"/>
    <s v="PAMEKASAN"/>
    <s v="PME"/>
    <s v="REG"/>
    <s v="AO"/>
    <x v="0"/>
    <m/>
    <s v="Completed (PS)"/>
    <s v="RBS-Regional 3"/>
    <d v="2026-09-08T10:02:14"/>
    <d v="2026-09-09T16:50:42"/>
    <n v="69385827"/>
    <m/>
    <n v="152426928695"/>
    <s v="TOKO MANTO BAROKAH"/>
    <s v="ODP-PME-FBK/36"/>
    <s v="WO063846666"/>
    <m/>
    <m/>
    <m/>
    <n v="113.48992029999999"/>
    <n v="-7.0536259000000001"/>
    <s v="|MC70132|/TOKO MANTO BAROKAH/AGUS MANTO/087827158677/agussejaht@gmail.com/HSI Bisnis (1:1) 75 Mbps (Rp 519.000) PSB Rp 150.000/"/>
    <s v="Sales Force DBS"/>
    <m/>
    <m/>
    <m/>
    <m/>
    <m/>
    <m/>
    <m/>
    <m/>
    <s v="Management Janji"/>
    <s v="2026-09-09 11:00:00|Nama PIC:  bp agus manto No HP: 087827158677 Alt: Tanggal: 9/9/2026 Jam Pasang: Siang Note: Hubungi sebelum ke lokasi, terimakasih.|40931149|MYDITA"/>
    <s v="FCC"/>
    <d v="2026-08-09T10:09:49"/>
    <d v="2026-09-09T11:00:00"/>
    <m/>
    <s v="PS"/>
    <s v="PAMEKASAN"/>
    <s v="NO ADDON"/>
    <n v="20260909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9T11:00:00"/>
    <s v="2026-09-09 11:00:00|Nama PIC:  bp agus manto No HP: 087827158677 Alt: Tanggal: 9/9/2026 Jam Pasang: Siang Note: Hubungi sebelum ke lokasi, terimakasih.|40931149|MYDITA"/>
    <n v="2026"/>
    <n v="9"/>
    <n v="9"/>
    <d v="2026-09-09T00:00:00"/>
    <n v="-0.45833333333575865"/>
    <x v="1"/>
  </r>
  <r>
    <n v="505"/>
    <n v="1002576384"/>
    <n v="3"/>
    <x v="6"/>
    <n v="5"/>
    <s v="SBY SELATAN"/>
    <s v="MANYAR"/>
    <s v="JGR"/>
    <s v="REG"/>
    <s v="AO"/>
    <x v="0"/>
    <s v="1P INET"/>
    <s v="Completed (PS)"/>
    <s v="RBS-Regional 3"/>
    <d v="2026-09-08T10:02:56"/>
    <d v="2026-09-08T18:08:50"/>
    <n v="69385828"/>
    <m/>
    <n v="152310255968"/>
    <s v="dua putri cell"/>
    <s v="ODP-RKT-FFT/24 FFT/D02/24.01"/>
    <s v="WO063814127"/>
    <m/>
    <m/>
    <m/>
    <n v="112.783746868371"/>
    <n v="-7.31932501192445"/>
    <s v="MD|MYDB-20260908268265|SC20017/MC20194|dua putri cell|6285143002849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10:09:49"/>
    <d v="2026-09-09T08:00:00"/>
    <m/>
    <s v="PS"/>
    <s v="JAGIR"/>
    <s v="NO ADDON"/>
    <n v="20260908"/>
    <s v="Completed"/>
    <s v="HSI Bisnis Basic Promo HUT RI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</r>
  <r>
    <n v="506"/>
    <n v="1002576408"/>
    <n v="3"/>
    <x v="3"/>
    <n v="4"/>
    <s v="YOGYAKARTA"/>
    <s v="SLEMAN"/>
    <s v="GOD"/>
    <s v="REG"/>
    <s v="AO"/>
    <x v="0"/>
    <s v="1P INET"/>
    <s v="Completed (PS)"/>
    <s v="RBS-Regional 3"/>
    <d v="2026-09-08T10:08:56"/>
    <d v="2026-09-08T15:43:14"/>
    <n v="69385838"/>
    <m/>
    <n v="146136130428"/>
    <s v="MASJID SYUHADA PLANGGOK - PC24 TELINDO"/>
    <s v="ODP-GOD-FBE/003"/>
    <s v="WO063814756"/>
    <m/>
    <m/>
    <m/>
    <n v="110.280351"/>
    <n v="-7.722766"/>
    <s v="|MC80047|MYIA-066879498457/POI/Aruf Abidzar Atthohiri/081226612646/arufatthohiri@gmail.com"/>
    <s v="MYIB_ASSISTANT"/>
    <m/>
    <m/>
    <m/>
    <m/>
    <m/>
    <m/>
    <m/>
    <m/>
    <s v="Management Janji"/>
    <s v="2026-09-09 08:00:00 | Nama PIC:  bp aruf  No HP: 081226612646 Alt: Tanggal: 9/9/2026 Jam Pasang: Pagi  Note: Hubungi sebelum ke lokasi, terimakasih.   "/>
    <s v="FCC"/>
    <d v="2026-08-09T10:09:49"/>
    <d v="2026-09-09T08:00:00"/>
    <m/>
    <s v="PS"/>
    <s v="X"/>
    <s v="NO ADDON"/>
    <n v="20260908"/>
    <s v="Completed"/>
    <s v="HSI Bisnis Promo HUT RI PSB 70% - 100 Mbps"/>
    <s v="INDIBIZ"/>
    <m/>
    <m/>
    <d v="2026-09-09T08:00:00"/>
    <s v="2026-09-09 08:00:00 | Nama PIC:  bp aruf  No HP: 081226612646 Alt: Tanggal: 9/9/2026 Jam Pasang: Pagi  Note: Hubungi sebelum ke lokasi, terimakasih.   "/>
    <n v="2026"/>
    <n v="9"/>
    <n v="8"/>
    <d v="2026-09-08T00:00:00"/>
    <n v="-1.3333333333357587"/>
    <x v="1"/>
  </r>
  <r>
    <n v="507"/>
    <n v="1002576374"/>
    <n v="3"/>
    <x v="6"/>
    <n v="5"/>
    <s v="SBY SELATAN"/>
    <s v="TANDES"/>
    <s v="DMO"/>
    <s v="REG"/>
    <s v="AO"/>
    <x v="0"/>
    <s v="1P INET"/>
    <s v="Completed (PS)"/>
    <s v="RBS-Regional 3"/>
    <d v="2026-09-08T09:59:56"/>
    <d v="2026-09-08T18:03:15"/>
    <n v="69385824"/>
    <m/>
    <n v="152301273809"/>
    <s v="Ruko Yogaswara"/>
    <s v="ODP-DMO-FBN/15 FBN/D02/15.01"/>
    <s v="WO063813823"/>
    <m/>
    <m/>
    <m/>
    <n v="112.7233308"/>
    <n v="-7.2917847"/>
    <s v="|MN02280|MYIA-095901943842/POI/Yogaswara Ananta Windra/0817327468/toowex@gmail.com"/>
    <s v="MYIB_ASSISTANT"/>
    <m/>
    <m/>
    <m/>
    <m/>
    <m/>
    <m/>
    <m/>
    <m/>
    <s v="Management Janji"/>
    <s v="2026-09-09 11:00:00 | M Janji : (09/09/2026) jam Pasang : 09:00 Note : hubungi pelanggan jika ingin kelokasi"/>
    <s v="FCC"/>
    <d v="2026-08-09T10:09:49"/>
    <d v="2026-09-09T11:00:00"/>
    <m/>
    <s v="PS"/>
    <s v="DARMO GUBENG"/>
    <s v="NO ADDON"/>
    <n v="20260908"/>
    <s v="Completed"/>
    <s v="HSI Bisnis Promo HUT RI PSB 70% - 300 Mbps"/>
    <s v="INDIBIZ"/>
    <m/>
    <m/>
    <d v="2026-09-09T11:00:00"/>
    <s v="2026-09-09 11:00:00 | M Janji : (09/09/2026) jam Pasang : 09:00 Note : hubungi pelanggan jika ingin kelokasi"/>
    <n v="2026"/>
    <n v="9"/>
    <n v="8"/>
    <d v="2026-09-08T00:00:00"/>
    <n v="-1.4583333333357587"/>
    <x v="1"/>
  </r>
  <r>
    <n v="508"/>
    <n v="1002576709"/>
    <n v="3"/>
    <x v="2"/>
    <n v="5"/>
    <s v="MALANG"/>
    <s v="BATU"/>
    <s v="BLB"/>
    <s v="REG"/>
    <s v="AO"/>
    <x v="0"/>
    <s v="1P INET"/>
    <s v="Completed (PS)"/>
    <s v="RBS-Regional 3"/>
    <d v="2026-09-08T11:29:57"/>
    <d v="2026-09-08T15:58:06"/>
    <n v="69385959"/>
    <m/>
    <n v="152702232600"/>
    <s v="Azko Malang Soehat"/>
    <s v="ODP-BLB-FCE/31 FCE/D05/31.01"/>
    <s v="WO063823951"/>
    <m/>
    <m/>
    <m/>
    <n v="112.629537"/>
    <n v="-7.9385649999999996"/>
    <s v="|MN02054|MYIA-013203289169/POI/Ayu putri angreani kusanto/08990794495/anext213@gmail.com"/>
    <s v="MYIB_ASSISTANT"/>
    <m/>
    <m/>
    <m/>
    <m/>
    <m/>
    <m/>
    <m/>
    <m/>
    <s v="Management Janji"/>
    <s v="2026-09-09 08:00:00 | Nama PIC : Ibu Ayu No HP : 08990794495 No Alt : - M Janji : 09 Sept 2026 Jam Pasang : Pagi / Siang Note : hubungi pelanggan jika ingin kelokasi"/>
    <s v="FCC"/>
    <d v="2026-08-09T11:39:56"/>
    <d v="2026-09-09T08:00:00"/>
    <m/>
    <s v="PS"/>
    <s v="BLIMBING"/>
    <s v="NO ADDON"/>
    <n v="20260908"/>
    <s v="Completed"/>
    <s v="HSI Bisnis Promo HUT RI PSB 70% - 50 Mbps"/>
    <s v="INDIBIZ"/>
    <m/>
    <m/>
    <d v="2026-09-09T08:00:00"/>
    <s v="2026-09-09 08:00:00 | Nama PIC : Ibu Ayu No HP : 08990794495 No Alt : - M Janji : 09 Sept 2026 Jam Pasang : Pagi / Siang Note : hubungi pelanggan jika ingin kelokasi"/>
    <n v="2026"/>
    <n v="9"/>
    <n v="8"/>
    <d v="2026-09-08T00:00:00"/>
    <n v="-1.3333333333357587"/>
    <x v="1"/>
  </r>
  <r>
    <n v="509"/>
    <n v="1002576339"/>
    <n v="3"/>
    <x v="3"/>
    <n v="4"/>
    <s v="MAGELANG"/>
    <s v="KEBUMEN"/>
    <s v="KTW"/>
    <s v="REG"/>
    <s v="AO"/>
    <x v="0"/>
    <s v="1P INET"/>
    <s v="Completed (PS)"/>
    <s v="RBS-Regional 3"/>
    <d v="2026-09-08T09:50:56"/>
    <d v="2026-09-08T15:42:34"/>
    <n v="69385803"/>
    <m/>
    <n v="141176104825"/>
    <s v="PEMERINTAH DESA PRASUTAN"/>
    <s v="ODP-KTW-FAC/019 FAC/D02/019.01"/>
    <s v="WO063813366"/>
    <m/>
    <m/>
    <m/>
    <n v="109.75636969999999"/>
    <n v="-7.7285228000000004"/>
    <s v="|MN00664|MYIA-051968435408/POI/Umul Makrifah/082138178822/prasutanbalaidesa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54:55"/>
    <d v="2026-09-09T08:00:00"/>
    <m/>
    <s v="PS"/>
    <s v="X"/>
    <s v="NO ADDON"/>
    <n v="20260908"/>
    <s v="Completed"/>
    <s v="HSI Bisnis Basic Promo HUT RI PSB 70% - 5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</r>
  <r>
    <n v="510"/>
    <n v="1002576335"/>
    <n v="3"/>
    <x v="3"/>
    <n v="4"/>
    <s v="MAGELANG"/>
    <s v="TEMANGGUNG"/>
    <s v="PRN"/>
    <s v="REG"/>
    <s v="AO"/>
    <x v="0"/>
    <s v="1P INET"/>
    <s v="Completed (PS)"/>
    <s v="RBS-Regional 3"/>
    <d v="2026-09-08T09:47:57"/>
    <d v="2026-09-09T12:37:21"/>
    <n v="69385801"/>
    <m/>
    <n v="141149112903"/>
    <s v="KIOS PJR"/>
    <s v="ODP-PRN-FAY/009 FAY/D02/009.01"/>
    <s v="WO063813038"/>
    <m/>
    <m/>
    <m/>
    <n v="110.1310625"/>
    <n v="-7.2188125000000003"/>
    <s v="|MN02495|MYIA-031229046502/POI/TRIMO RAHAYU/087829565407/rahayugombong794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09:54:55"/>
    <d v="2026-09-09T08:00:00"/>
    <m/>
    <s v="PS"/>
    <s v="PARAKAN"/>
    <s v="NO ADDON"/>
    <n v="20260909"/>
    <s v="Completed"/>
    <s v="HSI Bisnis Promo HUT RI PSB 70% - 75 Mbps"/>
    <s v="INDIBIZ"/>
    <m/>
    <m/>
    <d v="2026-09-09T08:00:00"/>
    <s v="2026-09-09 08:00:00 | Jam Pemasangan : 08:00 - 12.00 Tanggal Pemasangan : RABU 08 SEPTEMBER 2026 Info Tambahan : Hubungi pelanggan sebelum datang ke lokasi"/>
    <n v="2026"/>
    <n v="9"/>
    <n v="9"/>
    <d v="2026-09-09T00:00:00"/>
    <n v="-0.33333333333575865"/>
    <x v="1"/>
  </r>
  <r>
    <n v="511"/>
    <n v="1002576255"/>
    <n v="3"/>
    <x v="1"/>
    <n v="5"/>
    <s v="SIDOARJO"/>
    <s v="MOJOKERTO"/>
    <s v="MRT"/>
    <s v="REG"/>
    <s v="AO"/>
    <x v="0"/>
    <m/>
    <s v="Completed (PS)"/>
    <s v="RBS-Regional 3"/>
    <d v="2026-09-08T09:21:17"/>
    <d v="2026-09-08T20:28:01"/>
    <n v="69385777"/>
    <m/>
    <n v="152312243399"/>
    <s v="WARKOP KEREZ"/>
    <s v="ODP-MRT-FS/04"/>
    <s v="WO063831891"/>
    <m/>
    <m/>
    <m/>
    <n v="112.4162556"/>
    <n v="-7.4936935"/>
    <s v="|MN02783|/WARKOP KEREZ/WINBACK HSI B2B + NETMONK (1:1) 150MBPS 761,1RB PSB DISC 70%//udineko733@gmail.com/QOMARUDIN/81459102903"/>
    <s v="Sales Force DBS"/>
    <m/>
    <m/>
    <m/>
    <m/>
    <m/>
    <m/>
    <m/>
    <m/>
    <s v="Management Janji"/>
    <s v="2026-09-09 11:00:00|Tanggal : 9 September 2026 Jam : siang Hubungi pelanggan sebelum ke lokasi  |40900827|MYDITA"/>
    <s v="FCC"/>
    <d v="2026-08-09T09:25:20"/>
    <d v="2026-09-09T11:00:00"/>
    <m/>
    <s v="PS"/>
    <s v="MOJOKERTO"/>
    <s v="NETMONK"/>
    <n v="2026090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9T11:00:00"/>
    <s v="2026-09-09 11:00:00|Tanggal : 9 September 2026 Jam : siang Hubungi pelanggan sebelum ke lokasi  |40900827|MYDITA"/>
    <n v="2026"/>
    <n v="9"/>
    <n v="8"/>
    <d v="2026-09-08T00:00:00"/>
    <n v="-1.4583333333357587"/>
    <x v="1"/>
  </r>
  <r>
    <n v="512"/>
    <n v="1002576322"/>
    <n v="3"/>
    <x v="3"/>
    <n v="4"/>
    <s v="MAGELANG"/>
    <s v="TEMANGGUNG"/>
    <s v="PRN"/>
    <s v="REG"/>
    <s v="AO"/>
    <x v="0"/>
    <s v="1P INET"/>
    <s v="Completed (PS)"/>
    <s v="RBS-Regional 3"/>
    <d v="2026-09-08T09:41:56"/>
    <d v="2026-09-09T18:49:04"/>
    <n v="69385799"/>
    <m/>
    <n v="141149102490"/>
    <s v="SUKA HEALING DOLAN"/>
    <s v="ODP-PRN-FAL/115 FAL/D08/115.01"/>
    <s v="WO063812594"/>
    <m/>
    <m/>
    <m/>
    <n v="110.06160800000001"/>
    <n v="-7.2319469999999999"/>
    <s v="|MN00909|MYIA-048191230848/POI/erina triyani/085777374000/gunawandanuarta16@gmail.com"/>
    <s v="MYIB_ASSISTANT"/>
    <m/>
    <m/>
    <m/>
    <m/>
    <m/>
    <m/>
    <m/>
    <m/>
    <s v="Management Janji"/>
    <s v="2026-09-09 08:00:00 | Nama PIC:  bp gunawan No HP: 085777373000 Alt: 085777374000 Tanggal: 9/9/2026 Jam Pasang: Pagi Note: Hubungi sebelum ke lokasi, terimakasih.   "/>
    <s v="FCC"/>
    <d v="2026-08-09T09:54:55"/>
    <d v="2026-09-09T08:00:00"/>
    <m/>
    <s v="PS"/>
    <s v="PARAKAN"/>
    <s v="NO ADDON"/>
    <n v="20260909"/>
    <s v="Completed"/>
    <s v="HSI Bisnis Promo HUT RI PSB 70% - 50 Mbps"/>
    <s v="INDIBIZ"/>
    <m/>
    <m/>
    <d v="2026-09-09T08:00:00"/>
    <s v="2026-09-09 08:00:00 | Nama PIC:  bp gunawan No HP: 085777373000 Alt: 085777374000 Tanggal: 9/9/2026 Jam Pasang: Pagi Note: Hubungi sebelum ke lokasi, terimakasih.   "/>
    <n v="2026"/>
    <n v="9"/>
    <n v="9"/>
    <d v="2026-09-09T00:00:00"/>
    <n v="-0.33333333333575865"/>
    <x v="1"/>
  </r>
  <r>
    <n v="513"/>
    <n v="1002576178"/>
    <n v="3"/>
    <x v="6"/>
    <n v="5"/>
    <s v="MADURA"/>
    <s v="BANGKALAN"/>
    <s v="SPG"/>
    <s v="REG"/>
    <s v="AO"/>
    <x v="0"/>
    <s v="1P INET"/>
    <s v="Completed (PS)"/>
    <s v="RBS-Regional 3"/>
    <d v="2026-09-08T08:59:57"/>
    <d v="2026-09-08T18:35:56"/>
    <n v="69385719"/>
    <m/>
    <n v="152434914085"/>
    <s v="TOKO SURAMADU"/>
    <s v="ODP-SPG-FBA/24 FBA/D03/24.01"/>
    <s v="WO063809139"/>
    <m/>
    <m/>
    <m/>
    <n v="113.200621157884"/>
    <n v="-7.1356959066920096"/>
    <s v="MD|MYDB-20260907268239|DN00001/MN02006|TOKO SURAMADU|082337910911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10:40"/>
    <d v="2026-09-09T08:00:00"/>
    <m/>
    <s v="PS"/>
    <s v="SAMPANG"/>
    <s v="NO ADDON"/>
    <n v="20260908"/>
    <s v="Completed"/>
    <s v="HSI Bisnis Promo HUT RI PSB 70% - 1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</r>
  <r>
    <n v="514"/>
    <n v="1002576193"/>
    <n v="3"/>
    <x v="2"/>
    <n v="5"/>
    <s v="MADIUN"/>
    <s v="NGAWI"/>
    <s v="NWI"/>
    <s v="REG"/>
    <s v="AO"/>
    <x v="0"/>
    <m/>
    <s v="Completed (PS)"/>
    <s v="RBS-Regional 3"/>
    <d v="2026-09-08T09:06:55"/>
    <d v="2026-09-08T15:14:58"/>
    <n v="69383398"/>
    <m/>
    <n v="152605224374"/>
    <s v="SMPN 1 PANGKUR"/>
    <s v="ODP-NWI-FS/22"/>
    <s v="WO063810117"/>
    <m/>
    <m/>
    <m/>
    <n v="111.51661799999999"/>
    <n v="-7.4835659999999997"/>
    <s v="|MN00265|MYIA-067672066003/POI/ARIF SUBIAKTO/08113028600/smpn1pangkur@gmail.com"/>
    <s v="Sales Force DBS"/>
    <m/>
    <m/>
    <m/>
    <m/>
    <m/>
    <m/>
    <m/>
    <m/>
    <s v="Management Janji"/>
    <s v="2026-09-04 13:00:00 | Nama :  bapa arif  No HP : 08113028600  No Alternatif :  M Janji : 04/09/2026  Jam Pasang : Pagi  NoteÃ‚Â :  Hubungi terlebih dahulu sebelum ke lokasi  "/>
    <s v="FCC"/>
    <d v="2026-08-09T09:10:40"/>
    <m/>
    <m/>
    <s v="PS"/>
    <s v="X"/>
    <s v="OCA"/>
    <n v="202609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08T07:00:00"/>
    <s v="2026-09-04 13:00:00 | Nama :  bapa arif  No HP : 08113028600  No Alternatif :  M Janji : 04/09/2026  Jam Pasang : Pagi  NoteÃ‚Â :  Hubungi terlebih dahulu sebelum ke lokasi  "/>
    <n v="2026"/>
    <n v="9"/>
    <n v="8"/>
    <d v="2026-09-08T00:00:00"/>
    <n v="-0.29166666666424135"/>
    <x v="1"/>
  </r>
  <r>
    <n v="515"/>
    <n v="1002576157"/>
    <n v="3"/>
    <x v="6"/>
    <n v="5"/>
    <s v="MADURA"/>
    <s v="PAMEKASAN"/>
    <s v="PME"/>
    <s v="REG"/>
    <s v="AO"/>
    <x v="0"/>
    <m/>
    <s v="Completed (PS)"/>
    <s v="RBS-Regional 3"/>
    <d v="2026-09-08T08:56:47"/>
    <d v="2026-09-08T17:45:46"/>
    <n v="69385737"/>
    <m/>
    <n v="152426928689"/>
    <s v="TOKO ERFAN JAYA"/>
    <s v="ODP-PME-FAN/34"/>
    <s v="WO063825674"/>
    <m/>
    <m/>
    <m/>
    <n v="113.412476"/>
    <n v="-7.1673336000000001"/>
    <s v="|MC70132|/TOKO ERFAN JAYA/AHMAD ERFAN/085852224576/085852224576/HSI Bisnis (1:1) 150 Mbps (Rp 819.000) PSB Rp 150.000"/>
    <s v="Sales Force DBS"/>
    <m/>
    <m/>
    <m/>
    <m/>
    <m/>
    <m/>
    <m/>
    <m/>
    <s v="Management Janji"/>
    <s v="2026-09-09 08:00:00|Tanggal : 9 September 2026 Jam : pagi  Hubungi pelanggan sebelum ke lokasi  |40900827|MYDITA"/>
    <s v="FCC"/>
    <d v="2026-08-09T09:10:40"/>
    <d v="2026-09-09T08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08:00:00"/>
    <s v="2026-09-09 08:00:00|Tanggal : 9 September 2026 Jam : pagi  Hubungi pelanggan sebelum ke lokasi  |40900827|MYDITA"/>
    <n v="2026"/>
    <n v="9"/>
    <n v="8"/>
    <d v="2026-09-08T00:00:00"/>
    <n v="-1.3333333333357587"/>
    <x v="1"/>
  </r>
  <r>
    <n v="516"/>
    <n v="1002576164"/>
    <n v="3"/>
    <x v="3"/>
    <n v="4"/>
    <s v="PURWOKERTO"/>
    <s v="PURBALINGGA"/>
    <s v="PBG"/>
    <s v="REG"/>
    <s v="AO"/>
    <x v="0"/>
    <s v="1P INET"/>
    <s v="Completed (PS)"/>
    <s v="RBS-Regional 3"/>
    <d v="2026-09-08T08:56:56"/>
    <d v="2026-09-09T11:27:55"/>
    <n v="69385744"/>
    <m/>
    <n v="143363107041"/>
    <s v="Seblak Mamacita"/>
    <s v="ODP-PBG-FW/040"/>
    <s v="WO063809031"/>
    <m/>
    <m/>
    <m/>
    <n v="109.34044900000001"/>
    <n v="-7.4328200000000004"/>
    <s v="|MN02834|MYIA-070394463417/POI/Ari Cahyani/0895384646860/dhieharis.09@gmail.com"/>
    <s v="MYIB_ASSISTANT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m/>
    <s v="PS"/>
    <s v="X"/>
    <s v="NO ADDON"/>
    <n v="20260909"/>
    <s v="Completed"/>
    <s v="HSI Bisnis Promo HUT RI PSB 70% - 50 Mbps"/>
    <s v="INDIBIZ"/>
    <m/>
    <m/>
    <d v="2026-09-09T08:00:00"/>
    <s v="2026-09-09 08:00:00 | M Janji : (09/09/2026) jam Pasang : 09:00 Note : hubungi pelanggan jika ingin kelokasi "/>
    <n v="2026"/>
    <n v="9"/>
    <n v="9"/>
    <d v="2026-09-09T00:00:00"/>
    <n v="-0.33333333333575865"/>
    <x v="1"/>
  </r>
  <r>
    <n v="517"/>
    <n v="1002577729"/>
    <n v="3"/>
    <x v="0"/>
    <n v="4"/>
    <s v="SOLO"/>
    <s v="BOYOLALI"/>
    <s v="BYL"/>
    <s v="REG"/>
    <s v="AO"/>
    <x v="0"/>
    <m/>
    <s v="Completed (PS)"/>
    <s v="RBS-Regional 3"/>
    <d v="2026-09-08T17:54:45"/>
    <d v="2026-09-09T12:30:00"/>
    <n v="69356667"/>
    <m/>
    <n v="141553109624"/>
    <s v="PT. MITRA SARANA PLASTINDO"/>
    <s v="ODP-BYL-FAH/076"/>
    <s v="WO063866964"/>
    <m/>
    <m/>
    <m/>
    <n v="110.603082014313"/>
    <n v="-7.49221999906307"/>
    <s v="|MN00396|MYIA-052677045144/POI/SHAKYRA JUNIA/089509772742/info.mitrasaranaplastindo@gmail.com"/>
    <s v="Amex"/>
    <m/>
    <m/>
    <m/>
    <m/>
    <m/>
    <m/>
    <m/>
    <m/>
    <s v="Management Janji"/>
    <s v="2026-09-08 13:00:00|Jalan Dusun 1, Kebon Rejo RT 01 RW 06, Kelurahan Kebonbimo, Kecamatan Boyolali, Kabupaten Boyolali Jawa Tengah- 57316|SYSTEM|MYDITA"/>
    <s v="FCC"/>
    <d v="2026-08-09T18:10:21"/>
    <m/>
    <m/>
    <s v="PS"/>
    <s v="BOYOLALI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8T07:00:00"/>
    <s v="2026-09-08 13:00:00|Jalan Dusun 1, Kebon Rejo RT 01 RW 06, Kelurahan Kebonbimo, Kecamatan Boyolali, Kabupaten Boyolali Jawa Tengah- 57316|SYSTEM|MYDITA"/>
    <n v="2026"/>
    <n v="9"/>
    <n v="9"/>
    <d v="2026-09-09T00:00:00"/>
    <n v="0.70833333333575865"/>
    <x v="1"/>
  </r>
  <r>
    <n v="518"/>
    <n v="1002576215"/>
    <n v="3"/>
    <x v="7"/>
    <n v="5"/>
    <s v="MATARAM"/>
    <s v="BIMA"/>
    <s v="KMP"/>
    <s v="REG"/>
    <s v="AO"/>
    <x v="0"/>
    <m/>
    <s v="Completed (PS)"/>
    <s v="RBS-Regional 3"/>
    <d v="2026-09-08T09:09:56"/>
    <d v="2026-09-08T15:39:13"/>
    <n v="69384698"/>
    <m/>
    <n v="172611203055"/>
    <s v="toko gera fariski hariantomi"/>
    <s v="ODP-KMP-FAA/23"/>
    <s v="WO063810472"/>
    <m/>
    <m/>
    <m/>
    <n v="118.2648999"/>
    <n v="-8.5191055999999996"/>
    <s v="|MN02363|MYIA-073312710574/POI/gera fariski hariantomi/081917287727/gerafariski15@gmail.com"/>
    <s v="Sales Profesional"/>
    <m/>
    <m/>
    <m/>
    <m/>
    <m/>
    <m/>
    <m/>
    <m/>
    <s v="Management Janji"/>
    <s v="2026-09-07 08:00:00 | telp :081917287727  Tanggal pemasangan : 07/09/2026  Jam pemasangan : pagi/siang  Info Tambahan : Hubungi pelanggan dulu sebelum ke lokasi, terima kasih"/>
    <s v="FCC"/>
    <d v="2026-08-09T09:10:40"/>
    <m/>
    <m/>
    <s v="PS"/>
    <s v="DOMPU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7 08:00:00 | telp :081917287727  Tanggal pemasangan : 07/09/2026  Jam pemasangan : pagi/siang  Info Tambahan : Hubungi pelanggan dulu sebelum ke lokasi, terima kasih"/>
    <n v="2026"/>
    <n v="9"/>
    <n v="8"/>
    <d v="2026-09-08T00:00:00"/>
    <n v="-0.29166666666424135"/>
    <x v="1"/>
  </r>
  <r>
    <n v="519"/>
    <n v="1002577745"/>
    <n v="3"/>
    <x v="3"/>
    <n v="4"/>
    <s v="MAGELANG"/>
    <s v="TEMANGGUNG"/>
    <s v="PRN"/>
    <s v="REG"/>
    <s v="AO"/>
    <x v="0"/>
    <s v="1P INET"/>
    <s v="Completed (PS)"/>
    <s v="RBS-Regional 3"/>
    <d v="2026-09-08T17:56:57"/>
    <d v="2026-09-09T16:47:31"/>
    <n v="69386403"/>
    <m/>
    <n v="141149112973"/>
    <s v="Pembayaran online muntung"/>
    <s v="ODP-PRN-FAG/041 FAG/D03/041.01"/>
    <s v="WO063866774"/>
    <m/>
    <m/>
    <m/>
    <n v="110.057298"/>
    <n v="-7.2116429999999996"/>
    <s v="|MN02587|MYIA-090270357637/POI/trimo rahayu/087829565407/rahayugombong794@gmail.com"/>
    <s v="MYIB_ASSISTANT"/>
    <m/>
    <m/>
    <m/>
    <m/>
    <m/>
    <m/>
    <m/>
    <m/>
    <s v="Management Janji"/>
    <s v="2026-09-09 15:00:00 | Tanggal Pemasangan : 09 September 2026 Jam Pemasangan : 08:00 15:00 Info Tambahan : Hubungi pelanggan dulu sebelum ke lokasi terimakasih"/>
    <s v="FCC"/>
    <d v="2026-08-09T18:10:21"/>
    <d v="2026-09-09T15:00:00"/>
    <m/>
    <s v="PS"/>
    <s v="PARAKAN"/>
    <s v="NO ADDON"/>
    <n v="20260909"/>
    <s v="Completed"/>
    <s v="HSI Bisnis Promo HUT RI PSB 70% - 75 Mbps"/>
    <s v="INDIBIZ"/>
    <m/>
    <m/>
    <d v="2026-09-09T15:00:00"/>
    <s v="2026-09-09 15:00:00 | Tanggal Pemasangan : 09 September 2026 Jam Pemasangan : 08:00 15:00 Info Tambahan : Hubungi pelanggan dulu sebelum ke lokasi terimakasih"/>
    <n v="2026"/>
    <n v="9"/>
    <n v="9"/>
    <d v="2026-09-09T00:00:00"/>
    <n v="-0.625"/>
    <x v="1"/>
  </r>
  <r>
    <n v="520"/>
    <n v="1002576185"/>
    <n v="3"/>
    <x v="6"/>
    <n v="5"/>
    <s v="MADURA"/>
    <s v="PAMEKASAN"/>
    <s v="PME"/>
    <s v="REG"/>
    <s v="AO"/>
    <x v="0"/>
    <m/>
    <s v="Completed (PS)"/>
    <s v="RBS-Regional 3"/>
    <d v="2026-09-08T09:01:53"/>
    <d v="2026-09-08T17:44:31"/>
    <n v="69385748"/>
    <m/>
    <n v="152426928692"/>
    <s v="TOKO ZULFA BAROKAH"/>
    <s v="ODP-PME-FBL/86"/>
    <s v="WO063821494"/>
    <m/>
    <m/>
    <m/>
    <n v="113.45724540000001"/>
    <n v="-7.1276919000000003"/>
    <s v="|MC70132|/TOKO ZULFA BAROKAH/082329851621/zuldratif@gmail.com/HSI Bisnis (1:1) 150 Mbps (Rp 819.000) PSB Rp 150.000/ZULFA TRI UTAMI/ -7.1276803, 113.4572150"/>
    <s v="Sales Force DBS"/>
    <m/>
    <m/>
    <m/>
    <m/>
    <m/>
    <m/>
    <m/>
    <m/>
    <s v="Management Janji"/>
    <s v="2026-09-09 08:00:00|Tanggal pemasangan : 09/09/2026 Jam pemasangan : 08.00 - 12.00 Info Tambahan : Hubungi pelanggan dulu sebelum ke lokasi terima kasih. |40971401|MYDITA"/>
    <s v="FCC"/>
    <d v="2026-08-09T09:10:40"/>
    <d v="2026-09-09T08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9T08:00:00"/>
    <s v="2026-09-09 08:00:00|Tanggal pemasangan : 09/09/2026 Jam pemasangan : 08.00 - 12.00 Info Tambahan : Hubungi pelanggan dulu sebelum ke lokasi terima kasih. |40971401|MYDITA"/>
    <n v="2026"/>
    <n v="9"/>
    <n v="8"/>
    <d v="2026-09-08T00:00:00"/>
    <n v="-1.3333333333357587"/>
    <x v="1"/>
  </r>
  <r>
    <n v="521"/>
    <n v="1002576234"/>
    <n v="3"/>
    <x v="3"/>
    <n v="4"/>
    <s v="MAGELANG"/>
    <s v="MAGELANG"/>
    <s v="MGE"/>
    <s v="REG"/>
    <s v="AO"/>
    <x v="0"/>
    <s v="1P INET"/>
    <s v="Completed (PS)"/>
    <s v="RBS-Regional 3"/>
    <d v="2026-09-08T09:14:57"/>
    <d v="2026-09-08T16:41:52"/>
    <n v="69385770"/>
    <m/>
    <n v="146137147908"/>
    <s v="RUANG GURU SMPN 3 MAGELANG MGL"/>
    <s v="ODP-MGE-FE/106"/>
    <s v="WO063810411"/>
    <m/>
    <m/>
    <m/>
    <n v="110.2259723"/>
    <n v="-7.4549956999999996"/>
    <s v="|MN02255|MYIA-019344361651/POI/FITA SETIOWATI /089648907057/fitasetiowati27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25:20"/>
    <d v="2026-09-09T08:00:00"/>
    <m/>
    <s v="PS"/>
    <s v="X"/>
    <s v="NO ADDON"/>
    <n v="20260908"/>
    <s v="Completed"/>
    <s v="HSI Bisnis Basic Promo HUT RI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</r>
  <r>
    <n v="522"/>
    <n v="1002577686"/>
    <n v="3"/>
    <x v="1"/>
    <n v="5"/>
    <s v="JEMBER"/>
    <s v="BONDOWOSO"/>
    <s v="BOW"/>
    <s v="REG"/>
    <s v="AO"/>
    <x v="0"/>
    <s v="1P INET"/>
    <s v="Completed (PS)"/>
    <s v="RBS-Regional 3"/>
    <d v="2026-09-08T17:11:56"/>
    <d v="2026-09-08T21:06:19"/>
    <n v="69386392"/>
    <m/>
    <n v="152507224353"/>
    <s v="PANDAI BESI AAN"/>
    <s v="ODP-SKW-FB/41 FB/D05/41.01"/>
    <s v="WO063863633"/>
    <m/>
    <m/>
    <m/>
    <n v="113.83474758186399"/>
    <n v="-8.0016938969004503"/>
    <s v="|MC30280|MYIA-020841601531/POI/BAHRUDDIN PANJI DIPONOGORO/081515847627/bahrudinpanji@gmail.com"/>
    <s v="MYIB_ASSISTANT"/>
    <m/>
    <m/>
    <m/>
    <m/>
    <m/>
    <m/>
    <m/>
    <m/>
    <s v="Management Janji"/>
    <s v="2026-09-09 15:00:00 | Nama PIC:  bp bahrudin No HP: 081515847627 Alt: Tanggal: 9/9/2026 Jam Pasang: Sore Note: Hubungi sebelum ke lokasi, terimakasih. "/>
    <s v="FCC"/>
    <d v="2026-08-09T17:25:37"/>
    <d v="2026-09-09T15:00:00"/>
    <m/>
    <s v="PS"/>
    <s v="BONDOWOSO"/>
    <s v="NO ADDON"/>
    <n v="20260908"/>
    <s v="Completed"/>
    <s v="HSI Bisnis Promo HUT RI PSB 70% - 100 Mbps"/>
    <s v="INDIBIZ"/>
    <m/>
    <m/>
    <d v="2026-09-09T15:00:00"/>
    <s v="2026-09-09 15:00:00 | Nama PIC:  bp bahrudin No HP: 081515847627 Alt: Tanggal: 9/9/2026 Jam Pasang: Sore Note: Hubungi sebelum ke lokasi, terimakasih. "/>
    <n v="2026"/>
    <n v="9"/>
    <n v="8"/>
    <d v="2026-09-08T00:00:00"/>
    <n v="-1.625"/>
    <x v="1"/>
  </r>
  <r>
    <n v="523"/>
    <n v="1002576574"/>
    <n v="3"/>
    <x v="4"/>
    <n v="5"/>
    <s v="DENPASAR"/>
    <s v="UBUNG"/>
    <s v="UBN"/>
    <s v="REG"/>
    <s v="AO"/>
    <x v="0"/>
    <m/>
    <s v="Completed (PS)"/>
    <s v="RBS-Regional 3"/>
    <d v="2026-09-08T10:53:53"/>
    <d v="2026-09-09T09:11:31"/>
    <n v="69369522"/>
    <m/>
    <n v="172418758299"/>
    <s v="PT Batara Surya Semesta"/>
    <s v="ODP-UBN-FDQ/11"/>
    <s v="WO063820673"/>
    <m/>
    <m/>
    <m/>
    <n v="115.23067208000001"/>
    <n v="-8.6355672410000004"/>
    <s v="|MB00503|MYIA-059284941049/POI/bapak/08999049991/stefansantoso@gmail.com"/>
    <s v="MYDIGIBIZPARTNER"/>
    <m/>
    <m/>
    <m/>
    <m/>
    <m/>
    <m/>
    <m/>
    <m/>
    <s v="Management Janji"/>
    <s v="2026-08-25 08:00:00 | Nama : BP STEFAN FEBRI SANTOSO  No Hp : 08999049991  No Alt :   Tgl Pemasangan : 25 Agustus 2026  Interval : PAGI   Note : Hubungi pelanggan terlebih dahulu"/>
    <s v="FCC"/>
    <d v="2026-08-09T10:54:54"/>
    <m/>
    <m/>
    <s v="PS"/>
    <s v="UBUNG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8T07:00:00"/>
    <s v="2026-08-25 08:00:00 | Nama : BP STEFAN FEBRI SANTOSO  No Hp : 08999049991  No Alt :   Tgl Pemasangan : 25 Agustus 2026  Interval : PAGI   Note : Hubungi pelanggan terlebih dahulu"/>
    <n v="2026"/>
    <n v="9"/>
    <n v="9"/>
    <d v="2026-09-09T00:00:00"/>
    <n v="0.70833333333575865"/>
    <x v="1"/>
  </r>
  <r>
    <n v="524"/>
    <n v="1002577696"/>
    <n v="3"/>
    <x v="7"/>
    <n v="5"/>
    <s v="MATARAM"/>
    <s v="LOMBOK TIMUR UTARA"/>
    <s v="SGG"/>
    <s v="REG"/>
    <s v="AO"/>
    <x v="0"/>
    <m/>
    <s v="Completed (PS)"/>
    <s v="RBS-Regional 3"/>
    <d v="2026-09-08T17:18:55"/>
    <d v="2026-09-08T20:32:45"/>
    <n v="69379192"/>
    <m/>
    <n v="172604214310"/>
    <s v="TAJ MAZA SUNSET VILLAS"/>
    <s v="ODP-SGG-FAB/42"/>
    <s v="WO063864540"/>
    <m/>
    <m/>
    <m/>
    <n v="116.02933729999999"/>
    <n v="-8.3431467000000001"/>
    <s v="|MC40297|MYIA-007544585601/POI/ABDUL KADIR/+628131300316/akmulachela@gmail.com"/>
    <s v="Sales Profesional"/>
    <m/>
    <m/>
    <m/>
    <m/>
    <m/>
    <m/>
    <m/>
    <m/>
    <s v="Management Janji"/>
    <s v="2026-08-31 13:00:00 | M Janji : (29/08/2026)  jam Pasang : 09:00  Note : hubungi pelanggan jika ingin kelokasi  "/>
    <s v="FCC"/>
    <d v="2026-08-09T17:25:37"/>
    <m/>
    <m/>
    <s v="PS"/>
    <s v="LOMBOK UTARA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8-31 13:00:00 | M Janji : (29/08/2026)  jam Pasang : 09:00  Note : hubungi pelanggan jika ingin kelokasi  "/>
    <n v="2026"/>
    <n v="9"/>
    <n v="8"/>
    <d v="2026-09-08T00:00:00"/>
    <n v="-0.29166666666424135"/>
    <x v="1"/>
  </r>
  <r>
    <n v="525"/>
    <n v="1002576535"/>
    <n v="3"/>
    <x v="0"/>
    <n v="4"/>
    <s v="KUDUS"/>
    <s v="JEPARA"/>
    <s v="KEL"/>
    <s v="REG"/>
    <s v="AO"/>
    <x v="0"/>
    <m/>
    <s v="Completed (PS)"/>
    <s v="RBS-Regional 3"/>
    <d v="2026-09-08T10:44:24"/>
    <d v="2026-09-08T17:07:21"/>
    <n v="69384648"/>
    <m/>
    <n v="146508109182"/>
    <s v="SMA BOPKRI 2 Kelet"/>
    <s v="ODP-KEL-FA/003"/>
    <s v="WO063819391"/>
    <m/>
    <m/>
    <m/>
    <n v="110.906222"/>
    <n v="-6.5016670000000003"/>
    <s v="|MC60028|MYIA-064471482888/POI/Edi Sukaryo/082341907274/smabopkrikelet@gmail.com"/>
    <s v="Plasa"/>
    <m/>
    <m/>
    <m/>
    <m/>
    <m/>
    <m/>
    <m/>
    <m/>
    <s v="Management Janji"/>
    <s v="2026-09-07 08:00:00 | Tanggal pemasangan : 07 SEPTEMBER JULI 2026  Jam pemasangan : pagi/siang  Info Tambahan : Hubungi pelanggan dulu sebelum ke lokasi  terima kasih"/>
    <s v="FCC"/>
    <d v="2026-08-09T10:54:54"/>
    <m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7 08:00:00 | Tanggal pemasangan : 07 SEPTEMBER JULI 2026  Jam pemasangan : pagi/siang  Info Tambahan : Hubungi pelanggan dulu sebelum ke lokasi  terima kasih"/>
    <n v="2026"/>
    <n v="9"/>
    <n v="8"/>
    <d v="2026-09-08T00:00:00"/>
    <n v="-0.29166666666424135"/>
    <x v="1"/>
  </r>
  <r>
    <n v="526"/>
    <n v="1002576568"/>
    <n v="3"/>
    <x v="1"/>
    <n v="5"/>
    <s v="SIDOARJO"/>
    <s v="MOJOKERTO"/>
    <s v="MJS"/>
    <s v="REG"/>
    <s v="AO"/>
    <x v="0"/>
    <m/>
    <s v="Completed (PS)"/>
    <s v="RBS-Regional 2"/>
    <d v="2026-09-08T10:52:27"/>
    <d v="2026-09-08T15:59:56"/>
    <n v="66525052"/>
    <m/>
    <n v="152330220837"/>
    <s v="PT. BANGUN INFORMASI TEKNOLOGI"/>
    <s v="ODP-MJS-FQ/47"/>
    <s v="WO063820381"/>
    <m/>
    <m/>
    <m/>
    <n v="112.55914810635799"/>
    <n v="-7.5131939864823103"/>
    <s v="AMRBS;950223;ALDHIAZ;JKT OUTER;HSI Bisnis PSB 70% - 300 Mbps - (1499000);CP LOKASI RIZIQ 0877-1577-1000 ALT  SANDY 087778113956;billing@bnteknologi.com  "/>
    <s v="Account Manager"/>
    <m/>
    <m/>
    <m/>
    <m/>
    <m/>
    <m/>
    <m/>
    <m/>
    <s v="Management Janji"/>
    <s v="2026-09-03 11:00:00|Tanggal : 3 September 2026  Jam : pagi   Hubungi pelanggan sebelum ke lokasi |40000802|MYDITA"/>
    <s v="FCC"/>
    <d v="2026-08-09T10:54:54"/>
    <m/>
    <m/>
    <s v="PS"/>
    <s v="MOJOKERTO"/>
    <s v="NO ADDON"/>
    <n v="20260908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08T07:00:00"/>
    <s v="2026-09-03 11:00:00|Tanggal : 3 September 2026  Jam : pagi   Hubungi pelanggan sebelum ke lokasi |40000802|MYDITA"/>
    <n v="2026"/>
    <n v="9"/>
    <n v="8"/>
    <d v="2026-09-08T00:00:00"/>
    <n v="-0.29166666666424135"/>
    <x v="1"/>
  </r>
  <r>
    <n v="527"/>
    <n v="1002577347"/>
    <n v="3"/>
    <x v="6"/>
    <n v="5"/>
    <s v="SBY UTARA"/>
    <s v="GRESIK"/>
    <s v="GSK"/>
    <s v="REG"/>
    <s v="AO"/>
    <x v="0"/>
    <m/>
    <s v="Completed (PS)"/>
    <s v="RBS-Regional 3"/>
    <d v="2026-09-08T15:17:18"/>
    <d v="2026-09-09T09:41:51"/>
    <n v="69385407"/>
    <m/>
    <n v="152421262663"/>
    <s v="PT. NUSA PRIMA MOTOR"/>
    <s v="ODP-GSK-FR/32"/>
    <s v="WO063850770"/>
    <m/>
    <m/>
    <m/>
    <n v="112.617221"/>
    <n v="-7.1481079999999997"/>
    <s v="MD|MYDB-20260906268122|DN00001/MN00018|PT. NUSA PRIMA MOTOR|085608762845"/>
    <s v="MYDIGIBIZPARTNER"/>
    <m/>
    <m/>
    <m/>
    <m/>
    <m/>
    <m/>
    <m/>
    <m/>
    <s v="Management Janji"/>
    <s v="2026-09-12 11:00:00 | Jam pemasangan : 08.00 - 12.00  Waktu pemasangan : 8 September 2026  Info Tabaha : Hubungi pelanggan dulu sebelum ke lokasi  terimakasih       "/>
    <s v="FCC"/>
    <d v="2026-08-09T15:25:28"/>
    <m/>
    <m/>
    <s v="PS"/>
    <s v="GRESIK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7:00:00"/>
    <s v="2026-09-12 11:00:00 | Jam pemasangan : 08.00 - 12.00  Waktu pemasangan : 8 September 2026  Info Tabaha : Hubungi pelanggan dulu sebelum ke lokasi  terimakasih       "/>
    <n v="2026"/>
    <n v="9"/>
    <n v="9"/>
    <d v="2026-09-09T00:00:00"/>
    <n v="0.70833333333575865"/>
    <x v="1"/>
  </r>
  <r>
    <n v="528"/>
    <n v="1002577361"/>
    <n v="3"/>
    <x v="3"/>
    <n v="4"/>
    <s v="PURWOKERTO"/>
    <s v="BANJARNEGARA"/>
    <s v="BJR"/>
    <s v="REG"/>
    <s v="AO"/>
    <x v="0"/>
    <s v="1P INET"/>
    <s v="Completed (PS)"/>
    <s v="RBS-Regional 3"/>
    <d v="2026-09-08T15:20:56"/>
    <d v="2026-09-09T13:27:51"/>
    <n v="69386273"/>
    <m/>
    <n v="146372102288"/>
    <s v="KPRI AMAL BHAKTI"/>
    <s v="ODP-BJR-FZ/033"/>
    <s v="WO063850570"/>
    <m/>
    <m/>
    <m/>
    <n v="109.73034350860701"/>
    <n v="-7.2707749439398199"/>
    <s v="|MN00909|MYIA-045891866447/POI/achmad sjaifulloh/085227866101/spbukarangkobar@gmail.com"/>
    <s v="MYIB_ASSISTANT"/>
    <m/>
    <m/>
    <m/>
    <m/>
    <m/>
    <m/>
    <m/>
    <m/>
    <s v="Management Janji"/>
    <s v="2026-09-10 08:00:00 | Tanggal pemasangan: 09/09/2026 Jam pemasangan : pagi / siang Info Tambahan : Hubungi pelanggan dulu sebelum ke lokasi terima kasih."/>
    <s v="FCC"/>
    <d v="2026-08-09T15:25:28"/>
    <d v="2026-09-10T08:00:00"/>
    <m/>
    <s v="PS"/>
    <s v="X"/>
    <s v="NO ADDON"/>
    <n v="20260909"/>
    <s v="Completed"/>
    <s v="HSI Bisnis Promo HUT RI PSB 70% - 200 Mbps"/>
    <s v="INDIBIZ"/>
    <m/>
    <m/>
    <d v="2026-09-10T08:00:00"/>
    <s v="2026-09-10 08:00:00 | Tanggal pemasangan: 09/09/2026 Jam pemasangan : pagi / siang Info Tambahan : Hubungi pelanggan dulu sebelum ke lokasi terima kasih."/>
    <n v="2026"/>
    <n v="9"/>
    <n v="9"/>
    <d v="2026-09-09T00:00:00"/>
    <n v="-1.3333333333357587"/>
    <x v="1"/>
  </r>
  <r>
    <n v="529"/>
    <n v="1002576024"/>
    <n v="3"/>
    <x v="6"/>
    <n v="5"/>
    <s v="SBY SELATAN"/>
    <s v="TANDES"/>
    <s v="DMO"/>
    <s v="REG"/>
    <s v="AO"/>
    <x v="0"/>
    <s v="1P INET"/>
    <s v="Completed (PS)"/>
    <s v="RBS-Regional 3"/>
    <d v="2026-09-08T07:59:56"/>
    <d v="2026-09-08T16:24:42"/>
    <n v="69385685"/>
    <m/>
    <n v="152301273749"/>
    <s v="kopi TOGER"/>
    <s v="ODP-DMO-FPS/36 FPS/D02/36.01"/>
    <s v="WO063802045"/>
    <m/>
    <m/>
    <m/>
    <n v="112.7351128"/>
    <n v="-7.2864155999999998"/>
    <s v="|MN00459|MYIA-025933455612/POI/m. marwan/083862144873/iwan.0533@gmail.con"/>
    <s v="MYIB_ASSISTANT"/>
    <m/>
    <m/>
    <m/>
    <m/>
    <m/>
    <m/>
    <m/>
    <m/>
    <s v="Management Janji"/>
    <s v="2026-09-09 08:00:00 | M Janji : (09/09/2026) jam Pasang : 09:00 Note : hubungi pelanggan jika ingin kelokasi"/>
    <s v="FCC"/>
    <d v="2026-08-09T08:09:55"/>
    <d v="2026-09-09T08:00:00"/>
    <m/>
    <s v="PS"/>
    <s v="DARMO GUBENG"/>
    <s v="OCA"/>
    <n v="20260908"/>
    <s v="Completed"/>
    <s v="HSI Bisnis Bundling OCA Breach Checker Promo H2 2026 PSB 70% - 100 Mbps"/>
    <s v="INDIBIZ"/>
    <m/>
    <m/>
    <d v="2026-09-09T08:00:00"/>
    <s v="2026-09-09 08:00:00 | M Janji : (09/09/2026) jam Pasang : 09:00 Note : hubungi pelanggan jika ingin kelokasi"/>
    <n v="2026"/>
    <n v="9"/>
    <n v="8"/>
    <d v="2026-09-08T00:00:00"/>
    <n v="-1.3333333333357587"/>
    <x v="1"/>
  </r>
  <r>
    <n v="530"/>
    <n v="1002577288"/>
    <n v="3"/>
    <x v="1"/>
    <n v="5"/>
    <s v="SIDOARJO"/>
    <s v="INNER - JATIM TIMUR"/>
    <s v="SPJ"/>
    <s v="REG"/>
    <s v="AO"/>
    <x v="0"/>
    <s v="2P INET + VOICE"/>
    <s v="Completed (PS)"/>
    <s v="RBS-Regional 3"/>
    <d v="2026-09-08T14:59:56"/>
    <d v="2026-09-09T13:49:22"/>
    <n v="69386251"/>
    <n v="3135914987"/>
    <n v="152332253236"/>
    <s v="PT. GAYA MAKMUR MOBIL"/>
    <s v="ODP-SPJ-FC/20 FC/D01/20.01"/>
    <s v="WO063846786"/>
    <m/>
    <m/>
    <m/>
    <n v="112.66976200000001"/>
    <n v="-7.3637589999999999"/>
    <s v="|MB10147|MYIA-011790459308/POI/Inawati/087711172911/silton@gmmobil.com"/>
    <s v="MYIB_ASSISTANT"/>
    <m/>
    <m/>
    <m/>
    <m/>
    <m/>
    <m/>
    <m/>
    <m/>
    <s v="Management Janji"/>
    <s v="2026-09-09 11:00:00 | telp : 085779013540 Waktu pemasangan : 9 September 2026 Info Tabaha : Hubungi pelanggan dulu sebelum ke lokasi terimakasih "/>
    <s v="FCC"/>
    <d v="2026-08-09T15:10:24"/>
    <d v="2026-09-09T11:00:00"/>
    <m/>
    <s v="PS"/>
    <s v="SEPANJANG"/>
    <s v="NO ADDON"/>
    <n v="20260909"/>
    <s v="Completed"/>
    <s v="HSI Bisnis Bundling Phone PSB 70% - Free 800 Menit - 100 Mbps"/>
    <s v="INDIBIZ"/>
    <m/>
    <m/>
    <d v="2026-09-09T11:00:00"/>
    <s v="2026-09-09 11:00:00 | telp : 085779013540 Waktu pemasangan : 9 September 2026 Info Tabaha : Hubungi pelanggan dulu sebelum ke lokasi terimakasih "/>
    <n v="2026"/>
    <n v="9"/>
    <n v="9"/>
    <d v="2026-09-09T00:00:00"/>
    <n v="-0.45833333333575865"/>
    <x v="1"/>
  </r>
  <r>
    <n v="531"/>
    <n v="1002577318"/>
    <n v="3"/>
    <x v="5"/>
    <n v="4"/>
    <s v="PEKALONGAN"/>
    <s v="SLAWI"/>
    <s v="BLU"/>
    <s v="REG"/>
    <s v="AO"/>
    <x v="0"/>
    <m/>
    <s v="Completed (PS)"/>
    <s v="RBS-Regional 3"/>
    <d v="2026-09-08T15:08:52"/>
    <d v="2026-09-09T18:08:02"/>
    <n v="69385185"/>
    <m/>
    <n v="142206131390"/>
    <s v="SMP Bhakti Praja Margasari"/>
    <s v="ODP-BLU-FA/084"/>
    <s v="WO063849472"/>
    <m/>
    <m/>
    <m/>
    <n v="109.025247991283"/>
    <n v="-7.0945536246306897"/>
    <s v="|MN01913|MYIA-070894877150/POI/ABDULAH/+6285325478818/spmbbpmargasari@gmail.com"/>
    <s v="Account Manager"/>
    <m/>
    <m/>
    <m/>
    <m/>
    <m/>
    <m/>
    <m/>
    <m/>
    <s v="Management Janji"/>
    <s v="2026-09-08 08:00:00 | M Janji : (08/09/2026)  jam Pasang : 09:00  Note : hubungi pelanggan jika ingin kelokasi"/>
    <s v="FCC"/>
    <d v="2026-08-09T15:10:24"/>
    <m/>
    <m/>
    <s v="PS"/>
    <s v="X"/>
    <s v="NO ADDON"/>
    <n v="202609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8T07:00:00"/>
    <s v="2026-09-08 08:00:00 | M Janji : (08/09/2026)  jam Pasang : 09:00  Note : hubungi pelanggan jika ingin kelokasi"/>
    <n v="2026"/>
    <n v="9"/>
    <n v="9"/>
    <d v="2026-09-09T00:00:00"/>
    <n v="0.70833333333575865"/>
    <x v="1"/>
  </r>
  <r>
    <n v="532"/>
    <n v="1002576412"/>
    <n v="3"/>
    <x v="5"/>
    <n v="4"/>
    <s v="PEKALONGAN"/>
    <s v="SLAWI"/>
    <s v="BLU"/>
    <s v="REG"/>
    <s v="AO"/>
    <x v="0"/>
    <m/>
    <s v="Completed (PS)"/>
    <s v="RBS-Regional 3"/>
    <d v="2026-09-08T10:20:07"/>
    <d v="2026-09-09T15:05:35"/>
    <n v="69385848"/>
    <m/>
    <n v="142206131392"/>
    <s v="SMPN 2 MARGASARI"/>
    <s v="ODP-BLU-FA/010"/>
    <s v="WO063883906"/>
    <m/>
    <m/>
    <m/>
    <n v="109.00596952707799"/>
    <n v="-7.1078911464929098"/>
    <s v="AMRBS;404469;REG3;ALI FATKHUDIN;085100284847;HSI 1S 100MB;535k;PIC AJENG 082322333833;mbajeng.bm@gmail.com"/>
    <s v="Account Manager"/>
    <m/>
    <m/>
    <m/>
    <m/>
    <m/>
    <m/>
    <m/>
    <m/>
    <s v="Management Janji"/>
    <s v="2026-09-10 08:00:00|M Janji : (10/09/2026) jam Pasang : 09:00 Note : hubungi pelanggan jika ingin kelokasi|40900827|MYDITA"/>
    <s v="FCC"/>
    <d v="2026-08-09T10:25:37"/>
    <d v="2026-09-10T08:00:00"/>
    <m/>
    <s v="PS"/>
    <s v="X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M Janji : (10/09/2026) jam Pasang : 09:00 Note : hubungi pelanggan jika ingin kelokasi|40900827|MYDITA"/>
    <n v="2026"/>
    <n v="9"/>
    <n v="9"/>
    <d v="2026-09-09T00:00:00"/>
    <n v="-1.3333333333357587"/>
    <x v="1"/>
  </r>
  <r>
    <n v="533"/>
    <n v="1002576429"/>
    <n v="3"/>
    <x v="3"/>
    <n v="4"/>
    <s v="PURWOKERTO"/>
    <s v="PURWOKERTO"/>
    <s v="PWT"/>
    <s v="REG"/>
    <s v="AO"/>
    <x v="0"/>
    <m/>
    <s v="Completed (PS)"/>
    <s v="RBS-Regional 3"/>
    <d v="2026-09-08T10:15:26"/>
    <d v="2026-09-09T15:30:59"/>
    <n v="69380672"/>
    <n v="2812958244"/>
    <n v="146303629084"/>
    <s v="PT. Global Carfix Indonesia"/>
    <s v="ODP-PWT-FDD/124"/>
    <s v="WO063816260"/>
    <m/>
    <m/>
    <m/>
    <n v="109.21626809999999"/>
    <n v="-7.4229453000000003"/>
    <s v="|MB00503|MYIA-076427437407/POI/bapak/082167377711/support@meka.co.id"/>
    <s v="Sales Profesional"/>
    <m/>
    <m/>
    <m/>
    <m/>
    <m/>
    <m/>
    <m/>
    <m/>
    <s v="Management Janji"/>
    <s v="2026-09-01 13:00:00 | M Janji : (1/09/2026)  jam Pasang : 09:00  Note : hubungi pelanggan jika ingin kelokasi"/>
    <s v="FCC"/>
    <d v="2026-08-09T10:25:37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8T07:00:00"/>
    <s v="2026-09-01 13:00:00 | M Janji : (1/09/2026)  jam Pasang : 09:00  Note : hubungi pelanggan jika ingin kelokasi"/>
    <n v="2026"/>
    <n v="9"/>
    <n v="9"/>
    <d v="2026-09-09T00:00:00"/>
    <n v="0.70833333333575865"/>
    <x v="1"/>
  </r>
  <r>
    <n v="534"/>
    <n v="1002576411"/>
    <n v="3"/>
    <x v="6"/>
    <n v="5"/>
    <s v="MADURA"/>
    <s v="BANGKALAN"/>
    <s v="TBU"/>
    <s v="REG"/>
    <s v="AO"/>
    <x v="0"/>
    <m/>
    <s v="Completed (PS)"/>
    <s v="RBS-Regional 3"/>
    <d v="2026-09-08T10:13:16"/>
    <d v="2026-09-09T15:47:02"/>
    <n v="69385847"/>
    <m/>
    <n v="152458900510"/>
    <s v="ALFIA FROZEN FOOD"/>
    <s v="ODP-TBU-FAA/14"/>
    <s v="WO063838310"/>
    <m/>
    <m/>
    <m/>
    <n v="113.0807248"/>
    <n v="-6.8866182"/>
    <s v="|MN02601|/ALFIA FROZEN FOOD/085733311224/Utaraprapatan@gmail.com/HSI Bisnis + Netmonk Promo 2026 150 Mbps (Rp 676.100) PSB 150.000/SUHANDIYANTO/Telaga Biru, Tanjung Bumi, Bangkalan Regency, East Java 69156"/>
    <s v="Sales Force DBS"/>
    <m/>
    <m/>
    <m/>
    <m/>
    <m/>
    <m/>
    <m/>
    <m/>
    <s v="Management Janji"/>
    <s v="2026-09-09 11:00:00|Tanggal Pemasangan : 09 September 2026 Jam Pemasangan : 08:00 15:00 Info Tambahan : Hubungi pelanggan dulu sebelum ke lokasi terimakasih|40010577|MYDITA"/>
    <s v="FCC"/>
    <d v="2026-08-09T10:25:37"/>
    <d v="2026-09-09T11:00:00"/>
    <m/>
    <s v="PS"/>
    <s v="X"/>
    <s v="NETMONK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Tanggal Pemasangan : 09 September 2026 Jam Pemasangan : 08:00 15:00 Info Tambahan : Hubungi pelanggan dulu sebelum ke lokasi terimakasih|40010577|MYDITA"/>
    <n v="2026"/>
    <n v="9"/>
    <n v="9"/>
    <d v="2026-09-09T00:00:00"/>
    <n v="-0.45833333333575865"/>
    <x v="1"/>
  </r>
  <r>
    <n v="535"/>
    <n v="1002576862"/>
    <n v="3"/>
    <x v="0"/>
    <n v="4"/>
    <s v="SOLO"/>
    <s v="KLATEN"/>
    <s v="PEN"/>
    <s v="REG"/>
    <s v="AO"/>
    <x v="0"/>
    <s v="1P INET"/>
    <s v="Completed (PS)"/>
    <s v="RBS-Regional 3"/>
    <d v="2026-09-08T12:50:58"/>
    <d v="2026-09-09T16:36:29"/>
    <n v="69386049"/>
    <m/>
    <n v="142510106248"/>
    <s v="SMA NEGERI 1 CEPER"/>
    <s v="ODP-PEN-FE/107 FE/D05/107.01"/>
    <s v="WO063831763"/>
    <m/>
    <m/>
    <m/>
    <n v="110.6687838"/>
    <n v="-7.6982951000000002"/>
    <s v="|MN00943|MYIA-094531413258/POI/BAYU PAMUNGKAS /081350267061/byushar@gmail.com"/>
    <s v="MYIB_ASSISTANT"/>
    <m/>
    <m/>
    <m/>
    <m/>
    <m/>
    <m/>
    <m/>
    <m/>
    <s v="Management Janji"/>
    <s v="2026-09-09 11:00:00 | Nama PIC : Bayu No HP : 081350267061 Alt :  M Janji : 09/09/2026 Jam Pasang : 08.00 - 13:00  NoteÃ‚Â :  hubungi terlebih dahulu sebelum kelokasi"/>
    <s v="FCC"/>
    <d v="2026-08-09T12:54:48"/>
    <d v="2026-09-09T11:00:00"/>
    <m/>
    <s v="PS"/>
    <s v="X"/>
    <s v="NO ADDON"/>
    <n v="20260909"/>
    <s v="Completed"/>
    <s v="HSI Bisnis Basic Promo HUT RI PSB 70% - 50 Mbps"/>
    <s v="INDIBIZ"/>
    <m/>
    <m/>
    <d v="2026-09-09T11:00:00"/>
    <s v="2026-09-09 11:00:00 | Nama PIC : Bayu No HP : 081350267061 Alt :  M Janji : 09/09/2026 Jam Pasang : 08.00 - 13:00  NoteÃ‚Â :  hubungi terlebih dahulu sebelum kelokasi"/>
    <n v="2026"/>
    <n v="9"/>
    <n v="9"/>
    <d v="2026-09-09T00:00:00"/>
    <n v="-0.45833333333575865"/>
    <x v="1"/>
  </r>
  <r>
    <n v="536"/>
    <n v="1002576848"/>
    <n v="3"/>
    <x v="5"/>
    <n v="4"/>
    <s v="SEMARANG"/>
    <s v="UNGARAN"/>
    <s v="ABR"/>
    <s v="REG"/>
    <s v="AO"/>
    <x v="0"/>
    <s v="1P INET"/>
    <s v="Completed (PS)"/>
    <s v="RBS-Regional 3"/>
    <d v="2026-09-08T12:41:57"/>
    <d v="2026-09-09T14:43:02"/>
    <n v="69386031"/>
    <m/>
    <n v="141459106717"/>
    <s v="SMP NEGERI 2 PRINGSURAT (RUANG TU)"/>
    <s v="ODP-ABR-FF/026 FF/D05/026.01"/>
    <s v="WO063830968"/>
    <m/>
    <m/>
    <m/>
    <n v="110.295874847435"/>
    <n v="-7.3055455822061903"/>
    <s v="|MN02495|MYIA-017201199421/POI/SEPTIANA DYAH ROCHMAWATI/082138077474/smpn2pringsurat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2:54:48"/>
    <d v="2026-09-09T11:00:00"/>
    <m/>
    <s v="PS"/>
    <s v="AMBARAWA"/>
    <s v="NO ADDON"/>
    <n v="20260909"/>
    <s v="Completed"/>
    <s v="HSI Bisnis Basic Promo HUT RI PSB 70% - 100 Mbps"/>
    <s v="INDIBIZ"/>
    <m/>
    <m/>
    <d v="2026-09-09T11:00:00"/>
    <s v="2026-09-09 11:00:00 | Jam Pemasangan : 08:00 - 12.00 Tanggal Pemasangan : RABU 09 SEPTEMBER 2026 Info Tambahan : Hubungi pelanggan sebelum datang ke lokasi"/>
    <n v="2026"/>
    <n v="9"/>
    <n v="9"/>
    <d v="2026-09-09T00:00:00"/>
    <n v="-0.45833333333575865"/>
    <x v="1"/>
  </r>
  <r>
    <n v="537"/>
    <n v="1002577773"/>
    <n v="3"/>
    <x v="7"/>
    <n v="5"/>
    <s v="KUPANG"/>
    <s v="ENDE"/>
    <s v="END"/>
    <s v="REG"/>
    <s v="AO"/>
    <x v="0"/>
    <s v="1P INET"/>
    <s v="Completed (PS)"/>
    <s v="RBS-Regional 3"/>
    <d v="2026-09-08T18:50:56"/>
    <d v="2026-09-10T08:41:14"/>
    <n v="69386448"/>
    <m/>
    <n v="172506789199"/>
    <s v="OLS Gerai Wayan"/>
    <s v="ODP-END-FF/89 FF/D08/89.01"/>
    <s v="WO063870083"/>
    <m/>
    <m/>
    <m/>
    <n v="121.668288927988"/>
    <n v="-8.8478063783438703"/>
    <s v="|MC40142|MYIA-032707716252/POI/efrem diakon mau/085219370573/efremdiakon48@gmail.com"/>
    <s v="MYIB_ASSISTANT"/>
    <m/>
    <m/>
    <m/>
    <m/>
    <m/>
    <m/>
    <m/>
    <m/>
    <s v="Management Janji"/>
    <s v="2026-09-09 15:00:00 | telp :085219370573 Waktu pemasangan : 9 September 2026 Info Tabaha : Hubungi pelanggan dulu sebelum ke lokasi terimakasih  "/>
    <s v="FCC"/>
    <d v="2026-08-09T18:54:53"/>
    <d v="2026-09-09T15:00:00"/>
    <m/>
    <s v="PS"/>
    <s v="ENDE"/>
    <s v="NO ADDON"/>
    <n v="20260910"/>
    <s v="Completed"/>
    <s v="HSI Bisnis PSB 70% Dual Band - 100 Mbps"/>
    <s v="INDIBIZ"/>
    <m/>
    <m/>
    <d v="2026-09-09T15:00:00"/>
    <s v="2026-09-09 15:00:00 | telp :085219370573 Waktu pemasangan : 9 September 2026 Info Tabaha : Hubungi pelanggan dulu sebelum ke lokasi terimakasih  "/>
    <n v="2026"/>
    <n v="9"/>
    <n v="10"/>
    <d v="2026-09-10T00:00:00"/>
    <n v="0.375"/>
    <x v="1"/>
  </r>
  <r>
    <n v="538"/>
    <n v="1002577771"/>
    <n v="3"/>
    <x v="3"/>
    <n v="4"/>
    <s v="YOGYAKARTA"/>
    <s v="SLEMAN"/>
    <s v="SMN"/>
    <s v="REG"/>
    <s v="AO"/>
    <x v="0"/>
    <s v="1P INET"/>
    <s v="Completed (PS)"/>
    <s v="RBS-Regional 3"/>
    <d v="2026-09-08T18:44:56"/>
    <d v="2026-09-09T13:14:19"/>
    <n v="69386433"/>
    <m/>
    <n v="146133133231"/>
    <s v="LOONARS PRIVATE LIVING (PT MAHA KARYA HALULEO)"/>
    <s v="ODP-SMN-FBW/072 FBW/D02/072.01"/>
    <s v="WO063869695"/>
    <m/>
    <m/>
    <m/>
    <n v="110.3661901"/>
    <n v="-7.7253774999999996"/>
    <s v="|MC80054|MYIA-093115730506/POI/GERI SEPTIAN/081578296566/ningratlivingmanagement@gmail.com"/>
    <s v="MYIB_ASSISTANT"/>
    <m/>
    <m/>
    <m/>
    <m/>
    <m/>
    <m/>
    <m/>
    <m/>
    <s v="Management Janji"/>
    <s v="2026-09-10 08:00:00 | telp :081578296566 Waktu pemasangan : 9 September 2026 Info Tabaha : Hubungi pelanggan dulu sebelum ke lokasi terimakasih  "/>
    <s v="FCC"/>
    <d v="2026-08-09T18:54:53"/>
    <d v="2026-09-10T08:00:00"/>
    <m/>
    <s v="PS"/>
    <s v="X"/>
    <s v="NO ADDON"/>
    <n v="20260909"/>
    <s v="Completed"/>
    <s v="HSI Bisnis PSB 70% - 75 Mbps"/>
    <s v="INDIBIZ"/>
    <m/>
    <m/>
    <d v="2026-09-10T08:00:00"/>
    <s v="2026-09-10 08:00:00 | telp :081578296566 Waktu pemasangan : 9 September 2026 Info Tabaha : Hubungi pelanggan dulu sebelum ke lokasi terimakasih  "/>
    <n v="2026"/>
    <n v="9"/>
    <n v="9"/>
    <d v="2026-09-09T00:00:00"/>
    <n v="-1.3333333333357587"/>
    <x v="1"/>
  </r>
  <r>
    <n v="539"/>
    <n v="1002577721"/>
    <n v="3"/>
    <x v="2"/>
    <n v="5"/>
    <s v="KEDIRI"/>
    <s v="KEDIRI"/>
    <s v="NDL"/>
    <s v="REG"/>
    <s v="AO"/>
    <x v="0"/>
    <s v="1P INET"/>
    <s v="Completed (PS)"/>
    <s v="RBS-Regional 3"/>
    <d v="2026-09-08T17:38:57"/>
    <d v="2026-09-09T16:14:06"/>
    <n v="69386397"/>
    <m/>
    <n v="152651207998"/>
    <s v="TAMARA STATIONARY"/>
    <s v="ODP-NDL-FB/13"/>
    <s v="WO063865634"/>
    <m/>
    <m/>
    <m/>
    <n v="112.032246887683"/>
    <n v="-7.8908415356057704"/>
    <s v="MD|MYDB-20260908268311|SC20016/MC20217|TAMARA STATIONARY|085196687865"/>
    <s v="MYDIGIBIZPARTNER"/>
    <m/>
    <m/>
    <m/>
    <m/>
    <m/>
    <m/>
    <m/>
    <m/>
    <s v="Management Janji"/>
    <s v="2026-09-09 15:00:00 | Nama :BAPAK EKO No HP : 085196687865 No Alternatif : M Janji : 09/09/2026 Jam Pasang : Pagi NoteÃ‚Â :  Hubungi terlebih dahulu sebelum ke lokasi "/>
    <s v="FCC"/>
    <d v="2026-08-09T17:39:48"/>
    <d v="2026-09-09T15:00:00"/>
    <m/>
    <s v="PS"/>
    <s v="NGADILUWIH"/>
    <s v="NO ADDON"/>
    <n v="20260909"/>
    <s v="Completed"/>
    <s v="HSI Bisnis Promo HUT RI PSB 70% - 200 Mbps"/>
    <s v="INDIBIZ"/>
    <m/>
    <m/>
    <d v="2026-09-09T15:00:00"/>
    <s v="2026-09-09 15:00:00 | Nama :BAPAK EKO No HP : 085196687865 No Alternatif : M Janji : 09/09/2026 Jam Pasang : Pagi NoteÃ‚Â :  Hubungi terlebih dahulu sebelum ke lokasi "/>
    <n v="2026"/>
    <n v="9"/>
    <n v="9"/>
    <d v="2026-09-09T00:00:00"/>
    <n v="-0.625"/>
    <x v="1"/>
  </r>
  <r>
    <n v="540"/>
    <n v="1002577717"/>
    <n v="3"/>
    <x v="0"/>
    <n v="4"/>
    <s v="SOLO"/>
    <s v="BOYOLALI"/>
    <s v="BYL"/>
    <s v="REG"/>
    <s v="AO"/>
    <x v="0"/>
    <m/>
    <s v="Completed (PS)"/>
    <s v="RBS-Regional 3"/>
    <d v="2026-09-08T17:37:50"/>
    <d v="2026-09-09T11:10:43"/>
    <n v="69356637"/>
    <n v="2762970020"/>
    <n v="141553109622"/>
    <s v="PT. MITRA SARANA PLASTINDO"/>
    <s v="ODP-BYL-FAH/076"/>
    <s v="WO063865984"/>
    <m/>
    <m/>
    <m/>
    <n v="110.603082014313"/>
    <n v="-7.49221999906307"/>
    <s v="|MN00396|MYIA-020519150788/POI/SHAKYRA JUNIA/089509772742/info.mitrasaranaplastindo@gmail.com"/>
    <s v="Amex"/>
    <m/>
    <m/>
    <m/>
    <m/>
    <m/>
    <m/>
    <m/>
    <m/>
    <s v="Management Janji"/>
    <s v="2026-09-08 13:00:00|Jalan Dusun 1, Kebon Rejo RT 01 RW 06, Kelurahan Kebonbimo, Kecamatan Boyolali, Kabupaten Boyolali Jawa Tengah- 57316|SYSTEM|MYDITA"/>
    <s v="FCC"/>
    <d v="2026-08-09T17:39:48"/>
    <m/>
    <m/>
    <s v="PS"/>
    <s v="BOYOLALI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8T07:00:00"/>
    <s v="2026-09-08 13:00:00|Jalan Dusun 1, Kebon Rejo RT 01 RW 06, Kelurahan Kebonbimo, Kecamatan Boyolali, Kabupaten Boyolali Jawa Tengah- 57316|SYSTEM|MYDITA"/>
    <n v="2026"/>
    <n v="9"/>
    <n v="9"/>
    <d v="2026-09-09T00:00:00"/>
    <n v="0.70833333333575865"/>
    <x v="1"/>
  </r>
  <r>
    <n v="541"/>
    <n v="1002577710"/>
    <n v="3"/>
    <x v="3"/>
    <n v="4"/>
    <s v="YOGYAKARTA"/>
    <s v="SLEMAN"/>
    <s v="KLS"/>
    <s v="REG"/>
    <s v="AO"/>
    <x v="0"/>
    <s v="1P INET"/>
    <s v="Completed (PS)"/>
    <s v="RBS-Regional 3"/>
    <d v="2026-09-08T17:29:56"/>
    <d v="2026-09-09T17:25:27"/>
    <n v="69386416"/>
    <m/>
    <n v="146145133031"/>
    <s v="MTS N 3 KLATEN II"/>
    <s v="ODP-KLS-FBT/012"/>
    <s v="WO063864938"/>
    <m/>
    <m/>
    <m/>
    <n v="110.50243561567"/>
    <n v="-7.7257712701566099"/>
    <s v="|MC80229|MYIA-072164696374/POI/Rendy /085852627199/mtsnprambanan@kemenag.go.id"/>
    <s v="MYIB_ASSISTANT"/>
    <m/>
    <m/>
    <m/>
    <m/>
    <m/>
    <m/>
    <m/>
    <m/>
    <s v="Management Janji"/>
    <s v="2026-09-10 11:00:00 | Tanggal pemasangan : 09/09/2026 Jam pemasangan : 08.00 - 12.00 Info Tambahan : Hubungi pelanggan dulu sebelum ke Lokai terima kasih. "/>
    <s v="FCC"/>
    <d v="2026-08-09T17:39:48"/>
    <d v="2026-09-10T11:00:00"/>
    <m/>
    <s v="PS"/>
    <s v="KALASAN"/>
    <s v="NO ADDON"/>
    <n v="20260909"/>
    <s v="Completed"/>
    <s v="HSI Bisnis Promo HUT RI PSB 70% - 300 Mbps"/>
    <s v="INDIBIZ"/>
    <m/>
    <m/>
    <d v="2026-09-10T11:00:00"/>
    <s v="2026-09-10 11:00:00 | Tanggal pemasangan : 09/09/2026 Jam pemasangan : 08.00 - 12.00 Info Tambahan : Hubungi pelanggan dulu sebelum ke Lokai terima kasih. "/>
    <n v="2026"/>
    <n v="9"/>
    <n v="9"/>
    <d v="2026-09-09T00:00:00"/>
    <n v="-1.4583333333357587"/>
    <x v="1"/>
  </r>
  <r>
    <n v="542"/>
    <n v="1002577711"/>
    <n v="3"/>
    <x v="7"/>
    <n v="5"/>
    <s v="MATARAM"/>
    <s v="SUMBAWA"/>
    <s v="SBW"/>
    <s v="REG"/>
    <s v="AO"/>
    <x v="0"/>
    <s v="1P INET"/>
    <s v="Completed (PS)"/>
    <s v="RBS-Regional 3"/>
    <d v="2026-09-08T17:29:57"/>
    <d v="2026-09-09T19:09:10"/>
    <n v="69386417"/>
    <m/>
    <n v="172606792480"/>
    <s v="IIN KOST"/>
    <s v="ODP-SBW-FAP/19"/>
    <s v="WO063864989"/>
    <m/>
    <m/>
    <m/>
    <n v="117.427147552371"/>
    <n v="-8.5060856675774108"/>
    <s v="MD|MYDB-20260908268303|DN00001/MN01595|IIN KOST|085337169410"/>
    <s v="MYDIGIBIZPARTNER"/>
    <m/>
    <m/>
    <m/>
    <m/>
    <m/>
    <m/>
    <m/>
    <m/>
    <s v="Management Janji"/>
    <s v="2026-09-09 15:00:00 | Nama PIC : Bp Randy No HP : 085337169410 No Alt : - M Janji : 09 Sept 2026 Jam Pasang : Pagi / Siang Note : hubungi pelanggan jika ingin kelokasi"/>
    <s v="FCC"/>
    <d v="2026-08-09T17:39:48"/>
    <d v="2026-09-09T15:00:00"/>
    <m/>
    <s v="PS"/>
    <s v="X"/>
    <s v="OCA"/>
    <n v="20260909"/>
    <s v="Completed"/>
    <s v="HSI Bisnis Bundling OCA Breach Checker Promo H2 2026 PSB 70% - 50 Mbps"/>
    <s v="INDIBIZ"/>
    <m/>
    <m/>
    <d v="2026-09-09T15:00:00"/>
    <s v="2026-09-09 15:00:00 | Nama PIC : Bp Randy No HP : 085337169410 No Alt : - M Janji : 09 Sept 2026 Jam Pasang : Pagi / Siang Note : hubungi pelanggan jika ingin kelokasi"/>
    <n v="2026"/>
    <n v="9"/>
    <n v="9"/>
    <d v="2026-09-09T00:00:00"/>
    <n v="-0.625"/>
    <x v="1"/>
  </r>
  <r>
    <n v="543"/>
    <n v="1002575998"/>
    <n v="3"/>
    <x v="7"/>
    <n v="5"/>
    <s v="MATARAM"/>
    <s v="SUMBAWA"/>
    <s v="MLK"/>
    <s v="REG"/>
    <s v="AO"/>
    <x v="0"/>
    <s v="1P INET"/>
    <s v="Completed (PS)"/>
    <s v="RBS-Regional 3"/>
    <d v="2026-09-08T07:29:56"/>
    <d v="2026-09-09T18:31:32"/>
    <n v="69385670"/>
    <m/>
    <n v="172608206302"/>
    <s v="PT UNISERV INDONESIA"/>
    <s v="ODP-MLK-FAE/19 FAE/D01/19.01"/>
    <s v="WO063801345"/>
    <m/>
    <m/>
    <m/>
    <n v="116.754972501181"/>
    <n v="-8.8993871011954901"/>
    <s v="|MN02367|MYIA-026624775663/POI/DJUNAIDI/081330221145/djunaidi@uniserv.co.id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39:49"/>
    <d v="2026-09-09T08:00:00"/>
    <m/>
    <s v="PS"/>
    <s v="SUMBAWA BARAT"/>
    <s v="NETMONK"/>
    <n v="20260909"/>
    <s v="Completed"/>
    <s v="HSI Bisnis Bundling Netmonk Promo H2 2026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</r>
  <r>
    <n v="544"/>
    <n v="1002576779"/>
    <n v="3"/>
    <x v="6"/>
    <n v="5"/>
    <s v="SBY SELATAN"/>
    <s v="MANYAR"/>
    <s v="MYR"/>
    <s v="REG"/>
    <s v="AO"/>
    <x v="0"/>
    <s v="1P INET"/>
    <s v="Completed (PS)"/>
    <s v="RBS-Regional 3"/>
    <d v="2026-09-08T11:53:56"/>
    <d v="2026-09-09T13:57:14"/>
    <n v="69386000"/>
    <m/>
    <n v="152303243554"/>
    <s v="PT JAWA LUMBUNG MAS"/>
    <s v="ODP-MYR-FWV/23"/>
    <s v="WO063826513"/>
    <m/>
    <m/>
    <m/>
    <n v="112.775955997214"/>
    <n v="-7.2891271379809801"/>
    <s v="|MN00843|MYIA-002977902502/POI/Nindar/082234064733/nindarps9@gmail.com"/>
    <s v="MYIB_ASSISTANT"/>
    <m/>
    <m/>
    <m/>
    <m/>
    <m/>
    <m/>
    <m/>
    <m/>
    <s v="Management Janji"/>
    <s v="2026-09-13 11:00:00 | Tanggal pemasangan : 09/09/2026 Jam pemasangan : 08.00 - 12.00 Info Tambahan : Hubungi pelanggan dulu sebelum ke Lokai terima kasih."/>
    <s v="FCC"/>
    <d v="2026-08-09T11:55:11"/>
    <d v="2026-09-13T11:00:00"/>
    <m/>
    <s v="PS"/>
    <s v="MANYAR"/>
    <s v="NO ADDON"/>
    <n v="20260909"/>
    <s v="Completed"/>
    <s v="HSI Bisnis PSB 70% - 50 Mbps"/>
    <s v="INDIBIZ"/>
    <m/>
    <m/>
    <d v="2026-09-13T11:00:00"/>
    <s v="2026-09-13 11:00:00 | Tanggal pemasangan : 09/09/2026 Jam pemasangan : 08.00 - 12.00 Info Tambahan : Hubungi pelanggan dulu sebelum ke Lokai terima kasih."/>
    <n v="2026"/>
    <n v="9"/>
    <n v="9"/>
    <d v="2026-09-09T00:00:00"/>
    <n v="-4.4583333333357587"/>
    <x v="1"/>
  </r>
  <r>
    <n v="545"/>
    <n v="1002575995"/>
    <n v="3"/>
    <x v="1"/>
    <n v="5"/>
    <s v="SIDOARJO"/>
    <s v="INNER - JATIM TIMUR"/>
    <s v="SDA"/>
    <s v="REG"/>
    <s v="AO"/>
    <x v="0"/>
    <s v="1P INET"/>
    <s v="Completed (PS)"/>
    <s v="RBS-Regional 3"/>
    <d v="2026-09-08T07:26:56"/>
    <d v="2026-09-08T18:56:49"/>
    <n v="69385653"/>
    <m/>
    <n v="152316232671"/>
    <s v="DIVA RATU"/>
    <s v="ODP-SDA-FM/16 FM/D03/16.01"/>
    <s v="WO063801332"/>
    <m/>
    <m/>
    <m/>
    <n v="112.726204"/>
    <n v="-7.4845920000000001"/>
    <s v="|MN02332|MYIA-069629604631/POI/DANDY DARMAWAN, S.Ip/081358228822/d3.nauraa@gmail.com"/>
    <s v="MYIB_ASSISTANT"/>
    <m/>
    <m/>
    <m/>
    <m/>
    <m/>
    <m/>
    <m/>
    <m/>
    <s v="Management Janji"/>
    <s v="2026-09-09 08:00:00 | M Janji : (09/09/2026) jam Pasang : 09:00 Note : hubungi pelanggan jika ingin kelokasi"/>
    <s v="FCC"/>
    <d v="2026-08-09T07:39:49"/>
    <d v="2026-09-09T08:00:00"/>
    <m/>
    <s v="PS"/>
    <s v="SIDOARJO"/>
    <s v="NO ADDON"/>
    <n v="20260908"/>
    <s v="Completed"/>
    <s v="HSI Bisnis Basic Promo HUT RI PSB 70% - 50 Mbps"/>
    <s v="INDIBIZ"/>
    <m/>
    <m/>
    <d v="2026-09-09T08:00:00"/>
    <s v="2026-09-09 08:00:00 | M Janji : (09/09/2026) jam Pasang : 09:00 Note : hubungi pelanggan jika ingin kelokasi"/>
    <n v="2026"/>
    <n v="9"/>
    <n v="8"/>
    <d v="2026-09-08T00:00:00"/>
    <n v="-1.3333333333357587"/>
    <x v="1"/>
  </r>
  <r>
    <n v="546"/>
    <n v="1002576013"/>
    <n v="3"/>
    <x v="2"/>
    <n v="5"/>
    <s v="KEDIRI"/>
    <s v="TULUNGAGUNG"/>
    <s v="TUL"/>
    <s v="REG"/>
    <s v="AO"/>
    <x v="0"/>
    <s v="1P INET"/>
    <s v="Completed (PS)"/>
    <s v="RBS-Regional 3"/>
    <d v="2026-09-08T07:44:56"/>
    <d v="2026-09-09T10:35:42"/>
    <n v="69385681"/>
    <m/>
    <n v="152606246539"/>
    <s v="WARKOP ARMOR"/>
    <s v="ODP-TUL-FAP/41 FAP/D03/41.01"/>
    <s v="WO063801694"/>
    <m/>
    <m/>
    <m/>
    <n v="111.943164020776"/>
    <n v="-7.9834668557083397"/>
    <s v="MD|MYDB-20260907268189|DC20015/MC20183|WARKOP ARMOR|085702852805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55:04"/>
    <d v="2026-09-09T08:00:00"/>
    <m/>
    <s v="PS"/>
    <s v="TULUNGAGUNG"/>
    <s v="NO ADDON"/>
    <n v="20260909"/>
    <s v="Completed"/>
    <s v="HSI Bisnis Promo HUT RI PSB 70% - 3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</r>
  <r>
    <n v="547"/>
    <n v="1002576084"/>
    <n v="3"/>
    <x v="6"/>
    <n v="5"/>
    <s v="MADURA"/>
    <s v="BANGKALAN"/>
    <s v="KML"/>
    <s v="REG"/>
    <s v="AO"/>
    <x v="0"/>
    <s v="1P INET"/>
    <s v="Completed (PS)"/>
    <s v="RBS-Regional 3"/>
    <d v="2026-09-08T08:29:57"/>
    <d v="2026-09-09T12:54:16"/>
    <n v="69385704"/>
    <m/>
    <n v="152436205863"/>
    <s v="SPPG LABANG BANGKALAN YAYASAN NASHRUL HAQ LABANG"/>
    <s v="ODP-KML-FF/32 FF/D04/32.01"/>
    <s v="WO063807328"/>
    <m/>
    <m/>
    <m/>
    <n v="112.7739124"/>
    <n v="-7.1421577000000003"/>
    <s v="|MN02295|MYIA-017481433545/POI/Pak Farid /081330994852/cv.syella123@gmail.com"/>
    <s v="MYIB_ASSISTANT"/>
    <m/>
    <m/>
    <m/>
    <m/>
    <m/>
    <m/>
    <m/>
    <m/>
    <s v="Management Janji"/>
    <s v="2026-09-09 11:00:00 | Tanggal pemasangan: 09/09/2026 Jam pemasangan : pagi / siang Info Tambahan : Hubungi pelanggan dulu sebelum ke lokasi terima kasih."/>
    <s v="FCC"/>
    <d v="2026-08-09T08:39:53"/>
    <d v="2026-09-09T11:00:00"/>
    <m/>
    <s v="PS"/>
    <s v="X"/>
    <s v="NO ADDON"/>
    <n v="20260909"/>
    <s v="Completed"/>
    <s v="HSI Bisnis Promo HUT RI PSB 70% - 75 Mbps"/>
    <s v="INDIBIZ"/>
    <m/>
    <m/>
    <d v="2026-09-09T11:00:00"/>
    <s v="2026-09-09 11:00:00 | Tanggal pemasangan: 09/09/2026 Jam pemasangan : pagi / siang Info Tambahan : Hubungi pelanggan dulu sebelum ke lokasi terima kasih."/>
    <n v="2026"/>
    <n v="9"/>
    <n v="9"/>
    <d v="2026-09-09T00:00:00"/>
    <n v="-0.45833333333575865"/>
    <x v="1"/>
  </r>
  <r>
    <n v="548"/>
    <n v="1002576101"/>
    <n v="3"/>
    <x v="1"/>
    <n v="5"/>
    <s v="JEMBER"/>
    <s v="BANYUWANGI"/>
    <s v="KBR"/>
    <s v="REG"/>
    <s v="AO"/>
    <x v="0"/>
    <s v="1P INET"/>
    <s v="Completed (PS)"/>
    <s v="RBS-Regional 3"/>
    <d v="2026-09-08T08:35:56"/>
    <d v="2026-09-08T17:21:28"/>
    <n v="69385710"/>
    <m/>
    <n v="152520202470"/>
    <s v="MTSN 11 BANYUWANGI"/>
    <s v="ODP-KBR-F01/07 FCL/F01/07.01"/>
    <s v="WO063807611"/>
    <m/>
    <m/>
    <m/>
    <n v="113.98723440000001"/>
    <n v="-8.2940874999999998"/>
    <s v="MD|MYDB-20260908268247|DN00001/MN01010|MTSN 11 BANYUWANGI|085258812505"/>
    <s v="MYDIGIBIZPARTNER"/>
    <m/>
    <m/>
    <m/>
    <m/>
    <m/>
    <m/>
    <m/>
    <m/>
    <s v="Management Janji"/>
    <s v="2026-09-09 08:00:00 | Nama PIC:  bu nur fadila  No HP: 085258812505 Alt: Tanggal: 9/9/2026 Jam Pasang: Pagi Note: Hubungi sebelum ke lokasi, terimakasih.  "/>
    <s v="FCC"/>
    <d v="2026-08-09T08:39:53"/>
    <d v="2026-09-09T08:00:00"/>
    <m/>
    <s v="PS"/>
    <s v="GENTENG"/>
    <s v="NO ADDON"/>
    <n v="20260908"/>
    <s v="Completed"/>
    <s v="HSI Bisnis Promo HUT RI PSB 70% - 75 Mbps"/>
    <s v="INDIBIZ"/>
    <m/>
    <m/>
    <d v="2026-09-09T08:00:00"/>
    <s v="2026-09-09 08:00:00 | Nama PIC:  bu nur fadila  No HP: 085258812505 Alt: Tanggal: 9/9/2026 Jam Pasang: Pagi Note: Hubungi sebelum ke lokasi, terimakasih.  "/>
    <n v="2026"/>
    <n v="9"/>
    <n v="8"/>
    <d v="2026-09-08T00:00:00"/>
    <n v="-1.3333333333357587"/>
    <x v="1"/>
  </r>
  <r>
    <n v="549"/>
    <n v="1002576771"/>
    <n v="3"/>
    <x v="2"/>
    <n v="5"/>
    <s v="MADIUN"/>
    <s v="BOJONEGORO"/>
    <s v="BJN"/>
    <s v="REG"/>
    <s v="AO"/>
    <x v="0"/>
    <s v="1P INET"/>
    <s v="Completed (PS)"/>
    <s v="RBS-Regional 3"/>
    <d v="2026-09-08T11:50:56"/>
    <d v="2026-09-08T19:44:09"/>
    <n v="69385975"/>
    <m/>
    <n v="152609258257"/>
    <s v="Toko Jaya Baru"/>
    <s v="ODP-BJN-FU/98 FU/D04/98.01"/>
    <s v="WO063826325"/>
    <m/>
    <m/>
    <m/>
    <n v="111.868675082537"/>
    <n v="-7.2004116387418904"/>
    <s v="|MN00271|MYIA-035111947651/POI/Alviyan Dheny Hertanto/085156260488/alviyand@gmail.com"/>
    <s v="MYIB_ASSISTANT"/>
    <m/>
    <m/>
    <m/>
    <m/>
    <m/>
    <m/>
    <m/>
    <m/>
    <s v="Management Janji"/>
    <s v="2026-09-11 08:00:00 | Tanggal : 9 September 2026 Jam : siang Hubungi pelanggan sebelum ke lokasi  "/>
    <s v="FCC"/>
    <d v="2026-08-09T11:55:11"/>
    <d v="2026-09-11T08:00:00"/>
    <m/>
    <s v="PS"/>
    <s v="X"/>
    <s v="NO ADDON"/>
    <n v="20260908"/>
    <s v="Completed"/>
    <s v="HSI Bisnis Basic Promo HUT RI PSB 70% - 100 Mbps"/>
    <s v="INDIBIZ"/>
    <m/>
    <m/>
    <d v="2026-09-11T08:00:00"/>
    <s v="2026-09-11 08:00:00 | Tanggal : 9 September 2026 Jam : siang Hubungi pelanggan sebelum ke lokasi  "/>
    <n v="2026"/>
    <n v="9"/>
    <n v="8"/>
    <d v="2026-09-08T00:00:00"/>
    <n v="-3.3333333333357587"/>
    <x v="1"/>
  </r>
  <r>
    <n v="550"/>
    <n v="1002576773"/>
    <n v="3"/>
    <x v="2"/>
    <n v="5"/>
    <s v="KEDIRI"/>
    <s v="TRENGGALEK"/>
    <s v="TRE"/>
    <s v="REG"/>
    <s v="AO"/>
    <x v="0"/>
    <s v="1P INET"/>
    <s v="Completed (PS)"/>
    <s v="RBS-Regional 3"/>
    <d v="2026-09-08T11:50:56"/>
    <d v="2026-09-08T17:03:30"/>
    <n v="69385997"/>
    <m/>
    <n v="152608209198"/>
    <s v="BASONG CAFE"/>
    <s v="ODP-TRE-FP/63 FP/D03/63.01"/>
    <s v="WO063826175"/>
    <m/>
    <m/>
    <m/>
    <n v="111.71620799999999"/>
    <n v="-8.0919779999999992"/>
    <s v="|MN00418|MYIA-028026482564/POI/PURNOMO/085812245765/cafebasong1@gmail.com"/>
    <s v="MYIB_ASSISTANT"/>
    <m/>
    <m/>
    <m/>
    <m/>
    <m/>
    <m/>
    <m/>
    <m/>
    <s v="Management Janji"/>
    <s v="2026-09-09 08:00:00 | Nama : bapa purnomo No HP : 085812245765 No Alternatif : M Janji : 09/09/2026 Jam Pasang : Pagi NoteÃ‚Â :  Hubungi terlebih dahulu sebelum ke lokasi "/>
    <s v="FCC"/>
    <d v="2026-08-09T11:55:11"/>
    <d v="2026-09-09T08:00:00"/>
    <m/>
    <s v="PS"/>
    <s v="TRENGGALEK"/>
    <s v="NO ADDON"/>
    <n v="20260908"/>
    <s v="Completed"/>
    <s v="HSI Bisnis Promo HUT RI PSB 70% - 75 Mbps"/>
    <s v="INDIBIZ"/>
    <m/>
    <m/>
    <d v="2026-09-09T08:00:00"/>
    <s v="2026-09-09 08:00:00 | Nama : bapa purnomo No HP : 085812245765 No Alternatif : M Janji : 09/09/2026 Jam Pasang : Pagi NoteÃ‚Â :  Hubungi terlebih dahulu sebelum ke lokasi "/>
    <n v="2026"/>
    <n v="9"/>
    <n v="8"/>
    <d v="2026-09-08T00:00:00"/>
    <n v="-1.3333333333357587"/>
    <x v="1"/>
  </r>
  <r>
    <n v="551"/>
    <n v="1002576821"/>
    <n v="3"/>
    <x v="3"/>
    <n v="4"/>
    <s v="MAGELANG"/>
    <s v="WONOSOBO"/>
    <s v="WOS"/>
    <s v="REG"/>
    <s v="AO"/>
    <x v="0"/>
    <s v="1P INET"/>
    <s v="Completed (PS)"/>
    <s v="RBS-Regional 3"/>
    <d v="2026-09-08T12:20:56"/>
    <d v="2026-09-09T16:14:16"/>
    <n v="69386018"/>
    <m/>
    <n v="141373127612"/>
    <s v="Kios obat pertanian JODOH TANI"/>
    <s v="ODP-WOS-FAN/070 FAN/D03/070.01"/>
    <s v="WO063829054"/>
    <m/>
    <m/>
    <m/>
    <n v="109.941838261684"/>
    <n v="-7.2348463234302196"/>
    <s v="|MC80087|MYIA-074822408348/POI/KHOIRUR ROSADI/085643474995/khoirurrosadi991@gmail.com"/>
    <s v="MYIB_ASSISTANT"/>
    <m/>
    <m/>
    <m/>
    <m/>
    <m/>
    <m/>
    <m/>
    <m/>
    <s v="Management Janji"/>
    <s v="2026-09-09 11:00:00 | Nama PIC : KHOIRUR ROSADI No HP : 085643474995 Alt :  M Janji : 09/09/2026 Jam Pasang : 08.00 - 13:00  NoteÃ‚Â :  hubungi terlebih dahulu sebelum kelokasi"/>
    <s v="FCC"/>
    <d v="2026-08-09T12:25:32"/>
    <d v="2026-09-09T11:00:00"/>
    <m/>
    <s v="PS"/>
    <s v="X"/>
    <s v="NO ADDON"/>
    <n v="20260909"/>
    <s v="Completed"/>
    <s v="HSI Bisnis Promo HUT RI PSB 70% - 50 Mbps"/>
    <s v="INDIBIZ"/>
    <m/>
    <m/>
    <d v="2026-09-09T11:00:00"/>
    <s v="2026-09-09 11:00:00 | Nama PIC : KHOIRUR ROSADI No HP : 085643474995 Alt :  M Janji : 09/09/2026 Jam Pasang : 08.00 - 13:00  NoteÃ‚Â :  hubungi terlebih dahulu sebelum kelokasi"/>
    <n v="2026"/>
    <n v="9"/>
    <n v="9"/>
    <d v="2026-09-09T00:00:00"/>
    <n v="-0.45833333333575865"/>
    <x v="1"/>
  </r>
  <r>
    <n v="552"/>
    <n v="1002576815"/>
    <n v="3"/>
    <x v="3"/>
    <n v="4"/>
    <s v="YOGYAKARTA"/>
    <s v="INNER - YOGYA JATENG SELATAN"/>
    <s v="KBU"/>
    <s v="REG"/>
    <s v="AO"/>
    <x v="0"/>
    <m/>
    <s v="Completed (PS)"/>
    <s v="RBS-Regional 3"/>
    <d v="2026-09-08T12:19:51"/>
    <d v="2026-09-09T12:39:54"/>
    <n v="69386017"/>
    <m/>
    <n v="146113147385"/>
    <s v="Dosnap Malioboro"/>
    <s v="ODP-KBU-FCQ/034"/>
    <s v="WO063835772"/>
    <m/>
    <m/>
    <m/>
    <n v="106.824617385864"/>
    <n v="-6.17131832546462"/>
    <s v="|MC80228|/Dosnap Malioboro/Paket HSI Bisnis Promo HUT Kemerdekaan 1:1 75Mbps/Zaki Abiyyi Zahran/082110990303/zakizahrann@gmail.com"/>
    <s v="Sales Profesional"/>
    <m/>
    <m/>
    <m/>
    <m/>
    <m/>
    <m/>
    <m/>
    <m/>
    <s v="Management Janji"/>
    <s v="2026-09-09 11:00:00|telp :082110990303 Waktu pemasangan : 9 September 2026 Info Tabaha : Hubungi pelanggan dulu sebelum ke lokasi terimakasih |40000802|MYDITA"/>
    <s v="FCC"/>
    <d v="2026-08-09T12:25:32"/>
    <d v="2026-09-09T11:00:00"/>
    <m/>
    <s v="PS"/>
    <s v="X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9T11:00:00"/>
    <s v="2026-09-09 11:00:00|telp :082110990303 Waktu pemasangan : 9 September 2026 Info Tabaha : Hubungi pelanggan dulu sebelum ke lokasi terimakasih |40000802|MYDITA"/>
    <n v="2026"/>
    <n v="9"/>
    <n v="9"/>
    <d v="2026-09-09T00:00:00"/>
    <n v="-0.45833333333575865"/>
    <x v="1"/>
  </r>
  <r>
    <n v="553"/>
    <n v="1002576760"/>
    <n v="3"/>
    <x v="0"/>
    <n v="4"/>
    <s v="KUDUS"/>
    <s v="JEPARA"/>
    <s v="JPR"/>
    <s v="REG"/>
    <s v="AO"/>
    <x v="0"/>
    <s v="1P INET"/>
    <s v="Completed (PS)"/>
    <s v="RBS-Regional 3"/>
    <d v="2026-09-08T11:44:56"/>
    <d v="2026-09-09T16:17:17"/>
    <n v="69385992"/>
    <m/>
    <n v="142539118005"/>
    <s v="PT. Putra bintang Sembilan Nusantara"/>
    <s v="ODP-JPR-FV/018 FV/D01/018.01"/>
    <s v="WO063825476"/>
    <m/>
    <m/>
    <m/>
    <n v="110.70499700000001"/>
    <n v="-6.6079688000000001"/>
    <s v="|MN01761|MYIA-063981773518/POI/Atiqur rokhim/081233322196/kneglobalpersada5@gmail.com"/>
    <s v="MYIB_ASSISTANT"/>
    <m/>
    <m/>
    <m/>
    <m/>
    <m/>
    <m/>
    <m/>
    <m/>
    <s v="Management Janji"/>
    <s v="2026-09-09 08:00:00 | Nama PIC : Bp Rohim No HP : 081233322196 No Alt : - M Janji : 09 Sept 2026 Jam Pasang : Pagi / Siang Note : hubungi pelanggan jika ingin kelokasi"/>
    <s v="FCC"/>
    <d v="2026-08-09T11:55:11"/>
    <d v="2026-09-09T08:00:00"/>
    <m/>
    <s v="PS"/>
    <s v="X"/>
    <s v="NO ADDON"/>
    <n v="20260909"/>
    <s v="Completed"/>
    <s v="HSI Bisnis PSB 70% - 300 Mbps"/>
    <s v="INDIBIZ"/>
    <m/>
    <m/>
    <d v="2026-09-09T08:00:00"/>
    <s v="2026-09-09 08:00:00 | Nama PIC : Bp Rohim No HP : 081233322196 No Alt : - M Janji : 09 Sept 2026 Jam Pasang : Pagi / Siang Note : hubungi pelanggan jika ingin kelokasi"/>
    <n v="2026"/>
    <n v="9"/>
    <n v="9"/>
    <d v="2026-09-09T00:00:00"/>
    <n v="-0.33333333333575865"/>
    <x v="1"/>
  </r>
  <r>
    <n v="554"/>
    <n v="1002576186"/>
    <n v="3"/>
    <x v="6"/>
    <n v="5"/>
    <s v="MADURA"/>
    <s v="PAMEKASAN"/>
    <s v="PME"/>
    <s v="REG"/>
    <s v="AO"/>
    <x v="0"/>
    <m/>
    <s v="Completed (PS)"/>
    <s v="RBS-Regional 3"/>
    <d v="2026-09-08T09:35:32"/>
    <d v="2026-09-08T19:37:28"/>
    <n v="69385743"/>
    <m/>
    <n v="152426928691"/>
    <s v="TOKO PUJI BAROKAH"/>
    <s v="ODP-PME-FBK/93"/>
    <s v="WO063831616"/>
    <m/>
    <m/>
    <m/>
    <n v="113.4649452"/>
    <n v="-7.0851046999999996"/>
    <s v="|MC70132|/EKO PUJI SETIAWAN-TOKO PUJI BAROKAH/085337010597/ekopujiisd@gmail.com/HSI Bisnis Winback (1:1) 75 Mbps (Rp 472.500) PSB Rp 150.000/-7.0851422, 113.4649294/Dekat Jl. PP. Banyuanyar, Potoan, Patoan Dajah, Kec. Palengaan, Kabupaten Pamekasan, Jawa "/>
    <s v="Sales Force DBS"/>
    <m/>
    <m/>
    <m/>
    <m/>
    <m/>
    <m/>
    <m/>
    <m/>
    <s v="Management Janji"/>
    <s v="2026-09-09 11:00:00|Tanggal : 9 September 2026 Jam : pagi siang Hubungi pelanggan sebelum ke lokasi  |40900827|MYDITA"/>
    <s v="FCC"/>
    <d v="2026-08-09T09:39:49"/>
    <d v="2026-09-09T11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11:00:00"/>
    <s v="2026-09-09 11:00:00|Tanggal : 9 September 2026 Jam : pagi siang Hubungi pelanggan sebelum ke lokasi  |40900827|MYDITA"/>
    <n v="2026"/>
    <n v="9"/>
    <n v="8"/>
    <d v="2026-09-08T00:00:00"/>
    <n v="-1.4583333333357587"/>
    <x v="1"/>
  </r>
  <r>
    <n v="555"/>
    <n v="1002577385"/>
    <n v="3"/>
    <x v="3"/>
    <n v="4"/>
    <s v="YOGYAKARTA"/>
    <s v="SLEMAN"/>
    <s v="PKM"/>
    <s v="REG"/>
    <s v="AO"/>
    <x v="0"/>
    <m/>
    <s v="Completed (PS)"/>
    <s v="RBS-Regional 3"/>
    <d v="2026-09-08T15:29:09"/>
    <d v="2026-09-08T16:38:44"/>
    <n v="69385088"/>
    <m/>
    <n v="146144118771"/>
    <s v="LB MANIS RENGGO KLATEN"/>
    <s v="ODP-PKM-FAL/015"/>
    <s v="WO063852119"/>
    <m/>
    <m/>
    <m/>
    <n v="110.489413"/>
    <n v="-7.6947950000000001"/>
    <s v="|MN00799|MYIA-076211388024/POI/LAELATUL AFIATUN NISAK/085733668576/kantorhrdlaskarbuah@gmail.com"/>
    <s v="Sales Profesional"/>
    <m/>
    <m/>
    <m/>
    <m/>
    <m/>
    <m/>
    <m/>
    <m/>
    <s v="Management Janji"/>
    <s v="2026-09-08 08:00:00 | Nama : ibu layla  No HP : 085733668576  No Alternatif :  M Janji : 08/09/2026  Jam Pasang : Pagi  NoteÃ‚Â :  Hubungi terlebih dahulu sebelum ke lokasi"/>
    <s v="FCC"/>
    <d v="2026-08-09T15:40:15"/>
    <m/>
    <m/>
    <s v="PS"/>
    <s v="X"/>
    <s v="NO ADDON"/>
    <n v="202609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8T07:00:00"/>
    <s v="2026-09-08 08:00:00 | Nama : ibu layla  No HP : 085733668576  No Alternatif :  M Janji : 08/09/2026  Jam Pasang : Pagi  NoteÃ‚Â :  Hubungi terlebih dahulu sebelum ke lokasi"/>
    <n v="2026"/>
    <n v="9"/>
    <n v="8"/>
    <d v="2026-09-08T00:00:00"/>
    <n v="-0.29166666666424135"/>
    <x v="1"/>
  </r>
  <r>
    <n v="556"/>
    <n v="1002577397"/>
    <n v="3"/>
    <x v="3"/>
    <n v="4"/>
    <s v="YOGYAKARTA"/>
    <s v="SLEMAN"/>
    <s v="SMN"/>
    <s v="REG"/>
    <s v="AO"/>
    <x v="0"/>
    <s v="1P INET"/>
    <s v="Completed (PS)"/>
    <s v="RBS-Regional 3"/>
    <d v="2026-09-08T15:32:56"/>
    <d v="2026-09-09T12:29:32"/>
    <n v="69386303"/>
    <m/>
    <n v="146133133229"/>
    <s v="PT Horizon Internusa Persada"/>
    <s v="ODP-SMN-FAU/051 FAU/D04/051.01"/>
    <s v="WO063851895"/>
    <m/>
    <m/>
    <m/>
    <n v="110.365852"/>
    <n v="-7.7375980000000002"/>
    <s v="|MB00503|MYIA-076423889376/POI/bapak/088908895600/ithelpdesk@travelio.com"/>
    <s v="MYIB_ASSISTANT"/>
    <m/>
    <m/>
    <m/>
    <m/>
    <m/>
    <m/>
    <m/>
    <m/>
    <s v="Management Janji"/>
    <s v="2026-09-09 15:00:00 | M Janji : (09/09/2026) jam Pasang : 09:00 Note : hubungi pelanggan jika ingin kelokasi"/>
    <s v="FCC"/>
    <d v="2026-08-09T15:40:15"/>
    <d v="2026-09-09T15:00:00"/>
    <m/>
    <s v="PS"/>
    <s v="X"/>
    <s v="NO ADDON"/>
    <n v="20260909"/>
    <s v="Completed"/>
    <s v="HSI Bisnis Promo HUT RI PSB 70% - 50 Mbps"/>
    <s v="INDIBIZ"/>
    <m/>
    <m/>
    <d v="2026-09-09T15:00:00"/>
    <s v="2026-09-09 15:00:00 | M Janji : (09/09/2026) jam Pasang : 09:00 Note : hubungi pelanggan jika ingin kelokasi"/>
    <n v="2026"/>
    <n v="9"/>
    <n v="9"/>
    <d v="2026-09-09T00:00:00"/>
    <n v="-0.625"/>
    <x v="1"/>
  </r>
  <r>
    <n v="557"/>
    <n v="1002577378"/>
    <n v="3"/>
    <x v="5"/>
    <n v="4"/>
    <s v="PEKALONGAN"/>
    <s v="TEGAL"/>
    <s v="TEG"/>
    <s v="REG"/>
    <s v="AO"/>
    <x v="0"/>
    <m/>
    <s v="Completed (PS)"/>
    <s v="RBS-Regional 3"/>
    <d v="2026-09-08T15:27:50"/>
    <d v="2026-09-09T13:20:50"/>
    <n v="69384980"/>
    <m/>
    <n v="142212119721"/>
    <s v="PUSKESMAS SURADADI"/>
    <s v="ODP-TEG-FBJ/010"/>
    <s v="WO063851892"/>
    <m/>
    <m/>
    <m/>
    <n v="109.278272"/>
    <n v="-6.8785249999999998"/>
    <s v="MD|MYDB-20260905268095|DN00001/MN00347|PUSKESMAS SURADADI|085735916019"/>
    <s v="MYDIGIBIZPARTNER"/>
    <m/>
    <m/>
    <m/>
    <m/>
    <m/>
    <m/>
    <m/>
    <m/>
    <s v="Management Janji"/>
    <s v="2026-09-08 08:00:00 | Nama Pic : bp hasbi   No Hp Pic : 085735916019  No alt : -  Jam Pemasangan : pagi   Tanggal Pemasangan : 8 September 2026"/>
    <s v="FCC"/>
    <d v="2026-08-09T15:40:15"/>
    <m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7:00:00"/>
    <s v="2026-09-08 08:00:00 | Nama Pic : bp hasbi   No Hp Pic : 085735916019  No alt : -  Jam Pemasangan : pagi   Tanggal Pemasangan : 8 September 2026"/>
    <n v="2026"/>
    <n v="9"/>
    <n v="9"/>
    <d v="2026-09-09T00:00:00"/>
    <n v="0.70833333333575865"/>
    <x v="1"/>
  </r>
  <r>
    <n v="558"/>
    <n v="1002577381"/>
    <n v="3"/>
    <x v="6"/>
    <n v="5"/>
    <s v="SBY SELATAN"/>
    <s v="TANDES"/>
    <s v="DMO"/>
    <s v="REG"/>
    <s v="AO"/>
    <x v="0"/>
    <s v="1P INET"/>
    <s v="Completed (PS)"/>
    <s v="RBS-Regional 3"/>
    <d v="2026-09-08T15:26:58"/>
    <d v="2026-09-09T15:10:27"/>
    <n v="69386292"/>
    <m/>
    <n v="152301273816"/>
    <s v="SDI DARUT TAQWA"/>
    <s v="ODP-DMO-FNH/10 FNH/D01/10.01"/>
    <s v="WO063851185"/>
    <m/>
    <m/>
    <m/>
    <n v="112.71486590000001"/>
    <n v="-7.2831497000000001"/>
    <s v="MD|MYDB-20260908268294|DN00001/MN02093|SDI DARUT TAQWA|087777017172"/>
    <s v="MYDIGIBIZPARTNER"/>
    <m/>
    <m/>
    <m/>
    <m/>
    <m/>
    <m/>
    <m/>
    <m/>
    <s v="Management Janji"/>
    <s v="2026-09-09 15:00:00 | Tanggal Pemasangan : 09 September 2026 Jam Pemasangan : 08:00 15:00 Info Tambahan : Hubungi pelanggan dulu sebelum ke lokasi terimakasih"/>
    <s v="FCC"/>
    <d v="2026-08-09T15:40:15"/>
    <d v="2026-09-09T15:00:00"/>
    <m/>
    <s v="PS"/>
    <s v="DARMO GUBENG"/>
    <s v="NO ADDON"/>
    <n v="20260909"/>
    <s v="Completed"/>
    <s v="HSI Bisnis Basic Promo HUT RI PSB 70% - 50 Mbps"/>
    <s v="INDIBIZ"/>
    <m/>
    <m/>
    <d v="2026-09-09T15:00:00"/>
    <s v="2026-09-09 15:00:00 | Tanggal Pemasangan : 09 September 2026 Jam Pemasangan : 08:00 15:00 Info Tambahan : Hubungi pelanggan dulu sebelum ke lokasi terimakasih"/>
    <n v="2026"/>
    <n v="9"/>
    <n v="9"/>
    <d v="2026-09-09T00:00:00"/>
    <n v="-0.625"/>
    <x v="1"/>
  </r>
  <r>
    <n v="559"/>
    <n v="1002576296"/>
    <n v="3"/>
    <x v="0"/>
    <n v="4"/>
    <s v="KUDUS"/>
    <s v="PURWODADI"/>
    <s v="PWB"/>
    <s v="REG"/>
    <s v="AO"/>
    <x v="0"/>
    <s v="1P INET"/>
    <s v="Completed (PS)"/>
    <s v="RBS-Regional 3"/>
    <d v="2026-09-08T09:32:56"/>
    <d v="2026-09-09T14:20:18"/>
    <n v="69385785"/>
    <m/>
    <n v="141568113984"/>
    <s v="PT Tumbakmas Niagasakti"/>
    <s v="ODP-PWB-FF/003 FF/D01/003.01"/>
    <s v="WO063811882"/>
    <m/>
    <m/>
    <m/>
    <n v="110.913347"/>
    <n v="-7.0859189999999996"/>
    <s v="|MN00410|MYIA-034402797449/POI/Septa Andra Arfianto/085799868926/septa.arfianto@tnsrdm.co.id"/>
    <s v="MYIB_ASSISTANT"/>
    <m/>
    <m/>
    <m/>
    <m/>
    <m/>
    <m/>
    <m/>
    <m/>
    <s v="Management Janji"/>
    <s v="2026-09-09 08:00:00 | Nama PIC : BAPAK SEPTA No HP : 085799868926 Alt :  M Janji : (RABU/9/SEPTEMBER/2026) jam Pasang : 09:00 Note : hubungi pelanggan jika ingin kelokasi"/>
    <s v="FCC"/>
    <d v="2026-08-09T09:39:49"/>
    <d v="2026-09-09T08:00:00"/>
    <m/>
    <s v="PS"/>
    <s v="X"/>
    <s v="NO ADDON"/>
    <n v="20260909"/>
    <s v="Completed"/>
    <s v="HSI Bisnis Promo HUT RI PSB 70% - 50 Mbps"/>
    <s v="INDIBIZ"/>
    <m/>
    <m/>
    <d v="2026-09-09T08:00:00"/>
    <s v="2026-09-09 08:00:00 | Nama PIC : BAPAK SEPTA No HP : 085799868926 Alt :  M Janji : (RABU/9/SEPTEMBER/2026) jam Pasang : 09:00 Note : hubungi pelanggan jika ingin kelokasi"/>
    <n v="2026"/>
    <n v="9"/>
    <n v="9"/>
    <d v="2026-09-09T00:00:00"/>
    <n v="-0.33333333333575865"/>
    <x v="1"/>
  </r>
  <r>
    <n v="560"/>
    <n v="1002576787"/>
    <n v="3"/>
    <x v="5"/>
    <n v="4"/>
    <s v="PEKALONGAN"/>
    <s v="BREBES"/>
    <s v="BRB"/>
    <s v="REG"/>
    <s v="AO"/>
    <x v="0"/>
    <s v="1P INET"/>
    <s v="Completed (PS)"/>
    <s v="RBS-Regional 3"/>
    <d v="2026-09-08T11:56:56"/>
    <d v="2026-09-09T17:25:16"/>
    <n v="69386004"/>
    <m/>
    <n v="146284108071"/>
    <s v="PT. Zavier Jaya Gas"/>
    <s v="ODP-BRB-FK/097 FK/D05/097.01"/>
    <s v="WO063826916"/>
    <m/>
    <m/>
    <m/>
    <n v="109.03666399419301"/>
    <n v="-6.8979767466952202"/>
    <s v="MD|MYDB-20260907268210|EC50002/MC50042|PT. Zavier Jaya Gas|082138350976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12:09:52"/>
    <d v="2026-09-09T08:00:00"/>
    <m/>
    <s v="PS"/>
    <s v="X"/>
    <s v="NO ADDON"/>
    <n v="20260909"/>
    <s v="Completed"/>
    <s v="HSI Bisnis Promo HUT RI PSB 70% - 100 Mbps Dual Band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</r>
  <r>
    <n v="561"/>
    <n v="1002576790"/>
    <n v="3"/>
    <x v="1"/>
    <n v="5"/>
    <s v="JEMBER"/>
    <s v="BONDOWOSO"/>
    <s v="SKS"/>
    <s v="REG"/>
    <s v="AO"/>
    <x v="0"/>
    <s v="2P INET + VOICE"/>
    <s v="Completed (PS)"/>
    <s v="RBS-Regional 3"/>
    <d v="2026-09-08T11:59:58"/>
    <d v="2026-09-09T20:55:52"/>
    <n v="69385976"/>
    <n v="3322012015"/>
    <n v="152525202537"/>
    <s v="Rumah Kos Rosid"/>
    <s v="ODP-SKS-FB/17 FB/D02/17.01"/>
    <s v="WO063827309"/>
    <m/>
    <m/>
    <m/>
    <n v="113.96567160823101"/>
    <n v="-7.9454244592589101"/>
    <s v="|MC30280|MYIA-051849000679/POI/Abdur Rosid/085604884045/xecig88865@crybio.com"/>
    <s v="MYIB_ASSISTANT"/>
    <m/>
    <m/>
    <m/>
    <m/>
    <m/>
    <m/>
    <m/>
    <m/>
    <s v="Management Janji"/>
    <s v="2026-09-09 08:00:00 | Nama PIC : Bp Rosid No HP : 085604884045 No Alt : - M Janji : 09 Sept 2026 Jam Pasang : Pagi / Siang Note : hubungi pelanggan jika ingin kelokasi"/>
    <s v="FCC"/>
    <d v="2026-08-09T12:09:52"/>
    <d v="2026-09-09T08:00:00"/>
    <m/>
    <s v="PS"/>
    <s v="BONDOWOSO"/>
    <s v="NO ADDON"/>
    <n v="20260909"/>
    <s v="Completed"/>
    <s v="HSI Bisnis Bundling Phone PSB 70% - Free 800 Menit Promo - 300 Mbps"/>
    <s v="INDIBIZ"/>
    <m/>
    <m/>
    <d v="2026-09-09T08:00:00"/>
    <s v="2026-09-09 08:00:00 | Nama PIC : Bp Rosid No HP : 085604884045 No Alt : - M Janji : 09 Sept 2026 Jam Pasang : Pagi / Siang Note : hubungi pelanggan jika ingin kelokasi"/>
    <n v="2026"/>
    <n v="9"/>
    <n v="9"/>
    <d v="2026-09-09T00:00:00"/>
    <n v="-0.33333333333575865"/>
    <x v="1"/>
  </r>
  <r>
    <n v="562"/>
    <n v="1002576789"/>
    <n v="3"/>
    <x v="5"/>
    <n v="4"/>
    <s v="PEKALONGAN"/>
    <s v="PEKALONGAN"/>
    <s v="KDW"/>
    <s v="REG"/>
    <s v="AO"/>
    <x v="0"/>
    <s v="1P INET"/>
    <s v="Completed (PS)"/>
    <s v="RBS-Regional 3"/>
    <d v="2026-09-08T11:59:57"/>
    <d v="2026-09-09T15:18:38"/>
    <n v="69386007"/>
    <m/>
    <n v="146285103946"/>
    <s v="Rumah Kost EMPAT SAUDARA"/>
    <s v="ODP-KDW-FA/005 FA/D01/005.01"/>
    <s v="WO063827108"/>
    <m/>
    <m/>
    <m/>
    <n v="109.651756605003"/>
    <n v="-6.9673434475462903"/>
    <s v="|MN02342|MYIA-002082310839/POI/Akhmad Imanullah /087701503551/klslkdw01@gmail.com"/>
    <s v="MYIB_ASSISTANT"/>
    <m/>
    <m/>
    <m/>
    <m/>
    <m/>
    <m/>
    <m/>
    <m/>
    <s v="Management Janji"/>
    <s v="2026-09-09 08:00:00 | Nama : bapa ahmad No HP : 087701503551 No Alternatif : M Janji : 09/09/2026 Jam Pasang : Pagi NoteÃ‚Â :  Hubungi terlebih dahulu sebelum ke lokasi "/>
    <s v="FCC"/>
    <d v="2026-08-09T12:09:52"/>
    <d v="2026-09-09T08:00:00"/>
    <m/>
    <s v="PS"/>
    <s v="KAJEN"/>
    <s v="NO ADDON"/>
    <n v="20260909"/>
    <s v="Completed"/>
    <s v="HSI Bisnis Promo HUT RI PSB 70% - 50 Mbps"/>
    <s v="INDIBIZ"/>
    <m/>
    <m/>
    <d v="2026-09-09T08:00:00"/>
    <s v="2026-09-09 08:00:00 | Nama : bapa ahmad No HP : 087701503551 No Alternatif : M Janji : 09/09/2026 Jam Pasang : Pagi NoteÃ‚Â :  Hubungi terlebih dahulu sebelum ke lokasi "/>
    <n v="2026"/>
    <n v="9"/>
    <n v="9"/>
    <d v="2026-09-09T00:00:00"/>
    <n v="-0.33333333333575865"/>
    <x v="1"/>
  </r>
  <r>
    <n v="563"/>
    <n v="1002577793"/>
    <n v="3"/>
    <x v="2"/>
    <n v="5"/>
    <s v="KEDIRI"/>
    <s v="KEDIRI"/>
    <s v="MJT"/>
    <s v="REG"/>
    <s v="AO"/>
    <x v="0"/>
    <s v="1P INET"/>
    <s v="Completed (PS)"/>
    <s v="RBS-Regional 3"/>
    <d v="2026-09-08T19:20:56"/>
    <d v="2026-09-09T12:06:46"/>
    <n v="69386440"/>
    <m/>
    <n v="152640225991"/>
    <s v="Devien Online shope"/>
    <s v="ODP-MJT-FA/95"/>
    <s v="WO063871598"/>
    <m/>
    <m/>
    <m/>
    <n v="111.916149146854"/>
    <n v="-7.7482681630719297"/>
    <s v="MD|MYDB-20260908268317|DC20002/MC20039|Devien Online shope|085111335199"/>
    <s v="MYDIGIBIZPARTNER"/>
    <m/>
    <m/>
    <m/>
    <m/>
    <m/>
    <m/>
    <m/>
    <m/>
    <s v="Management Janji"/>
    <s v="2026-09-10 08:00:00 | Tanggal Pemasangan : 10 September 2026 Jam Pemasangan : 08:00 15:00 Info Tambahan : Hubungi pelanggan dulu sebelum ke lokasi terimakasih"/>
    <s v="FCC"/>
    <d v="2026-08-09T19:25:34"/>
    <d v="2026-09-10T08:00:00"/>
    <m/>
    <s v="PS"/>
    <s v="NGADILUWIH"/>
    <s v="NO ADDON"/>
    <n v="20260909"/>
    <s v="Completed"/>
    <s v="HSI Bisnis Promo HUT RI PSB 70% - 100 Mbps Dual Band"/>
    <s v="INDIBIZ"/>
    <m/>
    <m/>
    <d v="2026-09-10T08:00:00"/>
    <s v="2026-09-10 08:00:00 | Tanggal Pemasangan : 10 September 2026 Jam Pemasangan : 08:00 15:00 Info Tambahan : Hubungi pelanggan dulu sebelum ke lokasi terimakasih"/>
    <n v="2026"/>
    <n v="9"/>
    <n v="9"/>
    <d v="2026-09-09T00:00:00"/>
    <n v="-1.3333333333357587"/>
    <x v="1"/>
  </r>
  <r>
    <n v="564"/>
    <n v="1002577639"/>
    <n v="3"/>
    <x v="3"/>
    <n v="4"/>
    <s v="MAGELANG"/>
    <s v="TEMANGGUNG"/>
    <s v="PRN"/>
    <s v="REG"/>
    <s v="AO"/>
    <x v="0"/>
    <s v="1P INET"/>
    <s v="Completed (PS)"/>
    <s v="RBS-Regional 3"/>
    <d v="2026-09-08T16:50:56"/>
    <d v="2026-09-09T15:13:27"/>
    <n v="69386379"/>
    <m/>
    <n v="141149112972"/>
    <s v="Alfa Bengkel Mobil"/>
    <s v="ODP-PRN-FAG/040 FAG/D03/040.01"/>
    <s v="WO063861511"/>
    <m/>
    <m/>
    <m/>
    <n v="110.05742600000001"/>
    <n v="-7.2035910000000003"/>
    <s v="|MN02816|MYIA-054864450285/POI/Hafiz Prayogi/08988092201/hafizprayogi57@gmail.com"/>
    <s v="MYIB_ASSISTANT"/>
    <m/>
    <m/>
    <m/>
    <m/>
    <m/>
    <m/>
    <m/>
    <m/>
    <s v="Management Janji"/>
    <s v="2026-09-09 15:00:00 | Tanggal pemasangan : 09/09/2026 Jam pemasangan : 08.00 - 12.00 Info Tambahan : Hubungi pelanggan dulu sebelum ke Lokai terima kasih."/>
    <s v="FCC"/>
    <d v="2026-08-09T16:54:57"/>
    <d v="2026-09-09T15:00:00"/>
    <m/>
    <s v="PS"/>
    <s v="PARAKAN"/>
    <s v="NO ADDON"/>
    <n v="20260909"/>
    <s v="Completed"/>
    <s v="HSI Bisnis Promo HUT RI PSB 70% - 50 Mbps"/>
    <s v="INDIBIZ"/>
    <m/>
    <m/>
    <d v="2026-09-09T15:00:00"/>
    <s v="2026-09-09 15:00:00 | Tanggal pemasangan : 09/09/2026 Jam pemasangan : 08.00 - 12.00 Info Tambahan : Hubungi pelanggan dulu sebelum ke Lokai terima kasih."/>
    <n v="2026"/>
    <n v="9"/>
    <n v="9"/>
    <d v="2026-09-09T00:00:00"/>
    <n v="-0.625"/>
    <x v="1"/>
  </r>
  <r>
    <n v="565"/>
    <n v="1002577558"/>
    <n v="3"/>
    <x v="7"/>
    <n v="5"/>
    <s v="MATARAM"/>
    <s v="LOMBOK BARAT TENGAH"/>
    <s v="PRY"/>
    <s v="REG"/>
    <s v="AO"/>
    <x v="0"/>
    <m/>
    <s v="Completed (PS)"/>
    <s v="RBS-Regional 3"/>
    <d v="2026-09-08T16:25:38"/>
    <d v="2026-09-08T19:59:27"/>
    <n v="69385447"/>
    <m/>
    <n v="172603791355"/>
    <s v="UD HOEDHA COMPUTER"/>
    <s v="ODP-PYA-FAN/66"/>
    <s v="WO063859587"/>
    <m/>
    <m/>
    <m/>
    <n v="116.3199087"/>
    <n v="-8.5877320000000008"/>
    <s v="MD|MYDB-20260907268187|SC00001/MC00046|UD HOEDHA COMPUTER|082341681244"/>
    <s v="MYDIGIBIZPARTNER"/>
    <m/>
    <m/>
    <m/>
    <m/>
    <m/>
    <m/>
    <m/>
    <m/>
    <s v="Management Janji"/>
    <s v="2026-09-08 15:00:00 | Nama : BAPA HUDA  No HP : 082341681244  No Alternatif : 081803310007  M Janji : 08/09/2026  Jam Pasang : Pagi  NoteÃ‚Â :  Hubungi terlebih dahulu sebelum ke lokasi"/>
    <s v="FCC"/>
    <d v="2026-08-09T16:39:56"/>
    <m/>
    <m/>
    <s v="PS"/>
    <s v="LOMBOK TENGAH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8 15:00:00 | Nama : BAPA HUDA  No HP : 082341681244  No Alternatif : 081803310007  M Janji : 08/09/2026  Jam Pasang : Pagi  NoteÃ‚Â :  Hubungi terlebih dahulu sebelum ke lokasi"/>
    <n v="2026"/>
    <n v="9"/>
    <n v="8"/>
    <d v="2026-09-08T00:00:00"/>
    <n v="-0.29166666666424135"/>
    <x v="1"/>
  </r>
  <r>
    <n v="566"/>
    <n v="1002577223"/>
    <n v="3"/>
    <x v="1"/>
    <n v="5"/>
    <s v="PASURUAN"/>
    <s v="LUMAJANG"/>
    <s v="LMJ"/>
    <s v="REG"/>
    <s v="AO"/>
    <x v="0"/>
    <s v="1P INET"/>
    <s v="Completed (PS)"/>
    <s v="RBS-Regional 3"/>
    <d v="2026-09-08T14:44:56"/>
    <d v="2026-09-09T14:46:22"/>
    <n v="69386221"/>
    <m/>
    <n v="152504261597"/>
    <s v="PT freedom success"/>
    <s v="ODP-LMJ-FX/12 FX/D02/12.02"/>
    <s v="WO063845525"/>
    <m/>
    <m/>
    <m/>
    <n v="113.23885260156899"/>
    <n v="-8.1859722461130708"/>
    <s v="|MC30211|MYIA-079104893879/POI/hendro/085233234395/freedomsuccesnetwork@gmail.com"/>
    <s v="MYIB_ASSISTANT"/>
    <m/>
    <m/>
    <m/>
    <m/>
    <m/>
    <m/>
    <m/>
    <m/>
    <s v="Management Janji"/>
    <s v="2026-09-09 11:00:00 | Nama PIC : Hendro No HP : 085233234395 Alt :  M Janji : 09/09/2026 Jam Pasang : 08.00 - 13:00  NoteÃ‚Â :  hubungi terlebih dahulu sebelum kelokasi"/>
    <s v="FCC"/>
    <d v="2026-08-09T14:55:21"/>
    <d v="2026-09-09T11:00:00"/>
    <m/>
    <s v="PS"/>
    <s v="LUMAJANG"/>
    <s v="NO ADDON"/>
    <n v="20260909"/>
    <s v="Completed"/>
    <s v="HSI Bisnis Promo HUT RI PSB 70% - 300 Mbps"/>
    <s v="INDIBIZ"/>
    <m/>
    <m/>
    <d v="2026-09-09T11:00:00"/>
    <s v="2026-09-09 11:00:00 | Nama PIC : Hendro No HP : 085233234395 Alt :  M Janji : 09/09/2026 Jam Pasang : 08.00 - 13:00  NoteÃ‚Â :  hubungi terlebih dahulu sebelum kelokasi"/>
    <n v="2026"/>
    <n v="9"/>
    <n v="9"/>
    <d v="2026-09-09T00:00:00"/>
    <n v="-0.45833333333575865"/>
    <x v="1"/>
  </r>
  <r>
    <n v="567"/>
    <n v="1002577234"/>
    <n v="3"/>
    <x v="7"/>
    <n v="5"/>
    <s v="MATARAM"/>
    <s v="LOMBOK TIMUR UTARA"/>
    <s v="MBG"/>
    <s v="REG"/>
    <s v="AO"/>
    <x v="0"/>
    <m/>
    <s v="Completed (PS)"/>
    <s v="RBS-Regional 3"/>
    <d v="2026-09-08T14:48:37"/>
    <d v="2026-09-09T16:56:12"/>
    <n v="69384440"/>
    <m/>
    <n v="172620205090"/>
    <s v="kedai hernawati"/>
    <s v="ODP-MBG-FAC/103"/>
    <s v="WO063846326"/>
    <m/>
    <m/>
    <m/>
    <n v="116.4116853"/>
    <n v="-8.6404057000000005"/>
    <s v="|MN00915|MYIA-056378138807/POI/baiq hernawati/081917703993/ochalinafrans@gmail.com"/>
    <s v="Sales Profesional"/>
    <m/>
    <m/>
    <m/>
    <m/>
    <m/>
    <m/>
    <m/>
    <m/>
    <s v="Management Janji"/>
    <s v="2026-09-06 13:00:00 | Tanggal pemasangan : 06 SEPTEMBER JULI 2026  Jam pemasangan : pagi/siang  Info Tambahan : Hubungi pelanggan dulu sebelum ke lokasi  terima kasih"/>
    <s v="FCC"/>
    <d v="2026-08-09T14:55:21"/>
    <m/>
    <m/>
    <s v="PS"/>
    <s v="LOMBOK TIMUR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6 13:00:00 | Tanggal pemasangan : 06 SEPTEMBER JULI 2026  Jam pemasangan : pagi/siang  Info Tambahan : Hubungi pelanggan dulu sebelum ke lokasi  terima kasih"/>
    <n v="2026"/>
    <n v="9"/>
    <n v="9"/>
    <d v="2026-09-09T00:00:00"/>
    <n v="0.70833333333575865"/>
    <x v="1"/>
  </r>
  <r>
    <n v="568"/>
    <n v="1002577262"/>
    <n v="3"/>
    <x v="6"/>
    <n v="5"/>
    <s v="SBY UTARA"/>
    <s v="GRESIK"/>
    <s v="CRM"/>
    <s v="REG"/>
    <s v="AO"/>
    <x v="0"/>
    <s v="1P INET"/>
    <s v="Completed (PS)"/>
    <s v="RBS-Regional 3"/>
    <d v="2026-09-08T14:53:56"/>
    <d v="2026-09-09T17:45:58"/>
    <n v="69386232"/>
    <m/>
    <n v="152446246378"/>
    <s v="WARKOP CR 1 CERME"/>
    <s v="ODP-CRM-FE/93 FE/D07/93.01"/>
    <s v="WO063846356"/>
    <m/>
    <m/>
    <m/>
    <n v="112.54818186163899"/>
    <n v="-7.2248648706058303"/>
    <s v="MD|MYDB-20260908268279|DN00001/MN00018|WARKOP CR 1 CERME|082211975654"/>
    <s v="MYDIGIBIZPARTNER"/>
    <m/>
    <m/>
    <m/>
    <m/>
    <m/>
    <m/>
    <m/>
    <m/>
    <s v="Management Janji"/>
    <s v="2026-09-11 08:00:00 | Tanggal : 9 September 2026 Jam : pagi siang Hubungi pelanggan sebelum ke lokasi  "/>
    <s v="FCC"/>
    <d v="2026-08-09T14:55:21"/>
    <d v="2026-09-11T08:00:00"/>
    <m/>
    <s v="PS"/>
    <s v="NON-HERO GRESIK"/>
    <s v="NO ADDON"/>
    <n v="20260909"/>
    <s v="Completed"/>
    <s v="HSI Bisnis Promo HUT RI PSB 70% - 75 Mbps"/>
    <s v="INDIBIZ"/>
    <m/>
    <m/>
    <d v="2026-09-11T08:00:00"/>
    <s v="2026-09-11 08:00:00 | Tanggal : 9 September 2026 Jam : pagi siang Hubungi pelanggan sebelum ke lokasi  "/>
    <n v="2026"/>
    <n v="9"/>
    <n v="9"/>
    <d v="2026-09-09T00:00:00"/>
    <n v="-2.3333333333357587"/>
    <x v="1"/>
  </r>
  <r>
    <n v="569"/>
    <n v="1002577646"/>
    <n v="3"/>
    <x v="5"/>
    <n v="4"/>
    <s v="SEMARANG"/>
    <s v="INNER - SEMARANG JATENG UTARA"/>
    <s v="JHR"/>
    <s v="REG"/>
    <s v="AO"/>
    <x v="0"/>
    <s v="1P INET"/>
    <s v="Completed (PS)"/>
    <s v="RBS-Regional 3"/>
    <d v="2026-09-08T16:53:58"/>
    <d v="2026-09-09T16:49:02"/>
    <n v="69386382"/>
    <m/>
    <n v="142406122874"/>
    <s v="GULA GARAM BAWAH"/>
    <s v="ODP-JHR-FCP/018 FCP/D02/13.018"/>
    <s v="WO063861762"/>
    <m/>
    <m/>
    <m/>
    <n v="110.4055503"/>
    <n v="-6.9829996999999997"/>
    <s v="MD|MYDB-20260908268290|DN00001/MN02296|GULA GARAM BAWAH|088226894887"/>
    <s v="MYDIGIBIZPARTNER"/>
    <m/>
    <m/>
    <m/>
    <m/>
    <m/>
    <m/>
    <m/>
    <m/>
    <s v="Management Janji"/>
    <s v="2026-09-09 15:00:00 | Nama PIC : IBU safira No HP : 088226894887 Alt :  M Janji : (RABU/9/SEPTEMBER/2026) jam Pasang : 09:00 Note : hubungi pelanggan jika ingin kelokasi"/>
    <s v="FCC"/>
    <d v="2026-08-09T16:54:57"/>
    <d v="2026-09-09T15:00:00"/>
    <m/>
    <s v="PS"/>
    <s v="JOHAR"/>
    <s v="NO ADDON"/>
    <n v="20260909"/>
    <s v="Completed"/>
    <s v="HSI Bisnis Basic Promo HUT RI PSB 70% - 75 Mbps"/>
    <s v="INDIBIZ"/>
    <m/>
    <m/>
    <d v="2026-09-09T15:00:00"/>
    <s v="2026-09-09 15:00:00 | Nama PIC : IBU safira No HP : 088226894887 Alt :  M Janji : (RABU/9/SEPTEMBER/2026) jam Pasang : 09:00 Note : hubungi pelanggan jika ingin kelokasi"/>
    <n v="2026"/>
    <n v="9"/>
    <n v="9"/>
    <d v="2026-09-09T00:00:00"/>
    <n v="-0.625"/>
    <x v="1"/>
  </r>
  <r>
    <n v="570"/>
    <n v="1002576684"/>
    <n v="3"/>
    <x v="6"/>
    <n v="5"/>
    <s v="MADURA"/>
    <s v="PAMEKASAN"/>
    <s v="PME"/>
    <s v="REG"/>
    <s v="AO"/>
    <x v="0"/>
    <s v="1P INET"/>
    <s v="Completed (PS)"/>
    <s v="RBS-Regional 3"/>
    <d v="2026-09-08T11:23:57"/>
    <d v="2026-09-09T14:41:12"/>
    <n v="69385952"/>
    <m/>
    <n v="152426928687"/>
    <s v="TOKO FID_YA"/>
    <s v="ODP-PME-FM/15 FM/D02/15.01"/>
    <s v="WO063823520"/>
    <m/>
    <m/>
    <m/>
    <n v="113.4991654"/>
    <n v="-7.1190151999999998"/>
    <s v="MD|MYDB-20260908268272|DN00001/MN00558|TOKO FID_YA|087773592755"/>
    <s v="MYDIGIBIZPARTNER"/>
    <m/>
    <m/>
    <m/>
    <m/>
    <m/>
    <m/>
    <m/>
    <m/>
    <s v="Management Janji"/>
    <s v="2026-09-09 08:00:00 | Nama PIC : Fauzan  No HP : 087773592755 Alt :  M Janji : 09/09/2026 Jam Pasang : 08.00 - 13:00  NoteÃ‚Â :  hubungi terlebih dahulu sebelum kelokasi"/>
    <s v="FCC"/>
    <d v="2026-08-09T11:25:22"/>
    <d v="2026-09-09T08:00:00"/>
    <m/>
    <s v="PS"/>
    <s v="PAMEKASAN"/>
    <s v="NETMONK"/>
    <n v="20260909"/>
    <s v="Completed"/>
    <s v="HSI Bisnis Bundling Netmonk PSB 70% Promo - 75 Mbps"/>
    <s v="INDIBIZ"/>
    <m/>
    <m/>
    <d v="2026-09-09T08:00:00"/>
    <s v="2026-09-09 08:00:00 | Nama PIC : Fauzan  No HP : 087773592755 Alt :  M Janji : 09/09/2026 Jam Pasang : 08.00 - 13:00  NoteÃ‚Â :  hubungi terlebih dahulu sebelum kelokasi"/>
    <n v="2026"/>
    <n v="9"/>
    <n v="9"/>
    <d v="2026-09-09T00:00:00"/>
    <n v="-0.33333333333575865"/>
    <x v="1"/>
  </r>
  <r>
    <n v="571"/>
    <n v="1002577538"/>
    <n v="3"/>
    <x v="6"/>
    <n v="5"/>
    <s v="MADURA"/>
    <s v="BANGKALAN"/>
    <s v="BKL"/>
    <s v="REG"/>
    <s v="AO"/>
    <x v="0"/>
    <s v="1P INET"/>
    <s v="Completed (PS)"/>
    <s v="RBS-Regional 3"/>
    <d v="2026-09-08T16:17:57"/>
    <d v="2026-09-09T13:40:21"/>
    <n v="69386346"/>
    <m/>
    <n v="152435910352"/>
    <s v="PERPUSTAKAAN SDN JADDIH 5"/>
    <s v="ODP-BKL-FED/05 FED/D01/05.01"/>
    <s v="WO063857949"/>
    <m/>
    <m/>
    <m/>
    <n v="112.751651355551"/>
    <n v="-7.0923796107894299"/>
    <s v="MD|MYDB-20260908268300|DN00001/MN00802|PERPUSTAKAAN SDN JADDIH 5|087849628233"/>
    <s v="MYDIGIBIZPARTNER"/>
    <m/>
    <m/>
    <m/>
    <m/>
    <m/>
    <m/>
    <m/>
    <m/>
    <s v="Management Janji"/>
    <s v="2026-09-10 08:00:00 | Nama : bapak suber No HP : 087849628233 No Alternatif : 08123454221 M Janji : 09/09/2026 Jam Pasang : Pagi NoteÃ‚Â :  Hubungi terlebih dahulu sebelum ke lokasi "/>
    <s v="FCC"/>
    <d v="2026-08-09T16:25:28"/>
    <d v="2026-09-10T08:00:00"/>
    <m/>
    <s v="PS"/>
    <s v="X"/>
    <s v="NETMONK"/>
    <n v="20260909"/>
    <s v="Completed"/>
    <s v="HSI Bisnis Bundling Netmonk Promo H2 2026 PSB 70% - 150 Mbps"/>
    <s v="INDIBIZ"/>
    <m/>
    <m/>
    <d v="2026-09-10T08:00:00"/>
    <s v="2026-09-10 08:00:00 | Nama : bapak suber No HP : 087849628233 No Alternatif : 08123454221 M Janji : 09/09/2026 Jam Pasang : Pagi NoteÃ‚Â :  Hubungi terlebih dahulu sebelum ke lokasi "/>
    <n v="2026"/>
    <n v="9"/>
    <n v="9"/>
    <d v="2026-09-09T00:00:00"/>
    <n v="-1.3333333333357587"/>
    <x v="1"/>
  </r>
  <r>
    <n v="572"/>
    <n v="1002577539"/>
    <n v="3"/>
    <x v="3"/>
    <n v="4"/>
    <s v="YOGYAKARTA"/>
    <s v="GUNUNG KIDUL"/>
    <s v="WNS"/>
    <s v="REG"/>
    <s v="AO"/>
    <x v="0"/>
    <s v="1P INET"/>
    <s v="Completed (PS)"/>
    <s v="RBS-Regional 3"/>
    <d v="2026-09-08T16:17:57"/>
    <d v="2026-09-09T12:23:19"/>
    <n v="69386366"/>
    <m/>
    <n v="143135115219"/>
    <s v="UPT PUSKESMAS KARANGMOJO I"/>
    <s v="ODP-WNS-FD/008 FD/D01/008.01"/>
    <s v="WO063858093"/>
    <m/>
    <m/>
    <m/>
    <n v="110.668708"/>
    <n v="-7.9516982"/>
    <s v="|MN00277|MYIA-075277337895/POI/Yusan Medhieka Putra/085601184905/medhieka.putra@gmail.com"/>
    <s v="MYIB_ASSISTANT"/>
    <m/>
    <m/>
    <m/>
    <m/>
    <m/>
    <m/>
    <m/>
    <m/>
    <s v="Management Janji"/>
    <s v="2026-09-09 15:00:00 | Nama PIC : bapak yusan No HP : 085601184905 Alt :  M Janji : (RABU/9/SEPTEMBER/2026) jam Pasang : 09:00 Note : hubungi pelanggan jika ingin kelokasi"/>
    <s v="FCC"/>
    <d v="2026-08-09T16:25:28"/>
    <d v="2026-09-09T15:00:00"/>
    <m/>
    <s v="PS"/>
    <s v="WONOSARI"/>
    <s v="NO ADDON"/>
    <n v="20260909"/>
    <s v="Completed"/>
    <s v="HSI Bisnis Promo HUT RI PSB 70% - 100 Mbps"/>
    <s v="INDIBIZ"/>
    <m/>
    <m/>
    <d v="2026-09-09T15:00:00"/>
    <s v="2026-09-09 15:00:00 | Nama PIC : bapak yusan No HP : 085601184905 Alt :  M Janji : (RABU/9/SEPTEMBER/2026) jam Pasang : 09:00 Note : hubungi pelanggan jika ingin kelokasi"/>
    <n v="2026"/>
    <n v="9"/>
    <n v="9"/>
    <d v="2026-09-09T00:00:00"/>
    <n v="-0.625"/>
    <x v="1"/>
  </r>
  <r>
    <n v="573"/>
    <n v="1002577522"/>
    <n v="3"/>
    <x v="0"/>
    <n v="4"/>
    <s v="SOLO"/>
    <s v="INNER - SOLO JATENG TIMUR"/>
    <s v="MSO"/>
    <s v="REG"/>
    <s v="AO"/>
    <x v="0"/>
    <s v="1P INET"/>
    <s v="Completed (PS)"/>
    <s v="RBS-Regional 3"/>
    <d v="2026-09-08T16:11:56"/>
    <d v="2026-09-10T09:54:55"/>
    <n v="69386342"/>
    <m/>
    <n v="142566104279"/>
    <s v="PT. AIDEN ENERGI INDONESIA BARU Site Erablue Sambirejo"/>
    <s v="ODP-MSO-FCB/037 FCB/D05/037.01"/>
    <s v="WO063857266"/>
    <m/>
    <m/>
    <m/>
    <n v="110.80564149999999"/>
    <n v="-7.4641721999999904"/>
    <s v="|MN00458|MYIA-052762497198/POI/Chaidar Syuryo/+6281249549394/billing@next1.co.id"/>
    <s v="MYIB_ASSISTANT"/>
    <m/>
    <m/>
    <m/>
    <m/>
    <m/>
    <m/>
    <m/>
    <m/>
    <s v="Management Janji"/>
    <s v="2026-09-09 15:00:00 | Nama : bapak hasbi No HP : 081249549394 No Alternatif : M Janji : 09/09/2026 Jam Pasang : Pagi NoteÃ‚Â :  Hubungi terlebih dahulu sebelum ke lokasi "/>
    <s v="FCC"/>
    <d v="2026-08-09T16:25:28"/>
    <d v="2026-09-09T15:00:00"/>
    <m/>
    <s v="PS"/>
    <s v="SOLO PALUR"/>
    <s v="NO ADDON"/>
    <n v="20260910"/>
    <s v="Completed"/>
    <s v="HSI Bisnis Promo HUT RI PSB 70% - 50 Mbps"/>
    <s v="INDIBIZ"/>
    <m/>
    <m/>
    <d v="2026-09-09T15:00:00"/>
    <s v="2026-09-09 15:00:00 | Nama : bapak hasbi No HP : 081249549394 No Alternatif : M Janji : 09/09/2026 Jam Pasang : Pagi NoteÃ‚Â :  Hubungi terlebih dahulu sebelum ke lokasi "/>
    <n v="2026"/>
    <n v="9"/>
    <n v="10"/>
    <d v="2026-09-10T00:00:00"/>
    <n v="0.375"/>
    <x v="1"/>
  </r>
  <r>
    <n v="574"/>
    <n v="1002576669"/>
    <n v="3"/>
    <x v="2"/>
    <n v="5"/>
    <s v="KEDIRI"/>
    <s v="TRENGGALEK"/>
    <s v="TRE"/>
    <s v="REG"/>
    <s v="AO"/>
    <x v="0"/>
    <s v="1P INET"/>
    <s v="Completed (PS)"/>
    <s v="RBS-Regional 3"/>
    <d v="2026-09-08T11:20:56"/>
    <d v="2026-09-08T17:58:33"/>
    <n v="69385946"/>
    <m/>
    <n v="152608209197"/>
    <s v="TOKO PAK EKO"/>
    <s v="ODP-TRE-FW/73 FW/D01/73.01"/>
    <s v="WO063823072"/>
    <m/>
    <m/>
    <m/>
    <n v="111.50416319999999"/>
    <n v="-8.3026955999999998"/>
    <s v="|MN00418|MYIA-030877153538/POI/EKO SULISTYO AGUNG/082232316586/satriafu150cc201@gmail.com"/>
    <s v="MYIB_ASSISTANT"/>
    <m/>
    <m/>
    <m/>
    <m/>
    <m/>
    <m/>
    <m/>
    <m/>
    <s v="Management Janji"/>
    <s v="2026-09-09 08:00:00 | Nama PIC : Bp Eko No HP : 082232316586 No Alt : - M Janji : 09 Sept 2026 Jam Pasang : Pagi / Siang Note : hubungi pelanggan jika ingin kelokasi"/>
    <s v="FCC"/>
    <d v="2026-08-09T11:25:22"/>
    <d v="2026-09-09T08:00:00"/>
    <m/>
    <s v="PS"/>
    <s v="TRENGGALEK"/>
    <s v="NETMONK"/>
    <n v="20260908"/>
    <s v="Completed"/>
    <s v="HSI Bisnis Bundling Netmonk Promo H2 2026 PSB 70% - 200 Mbps"/>
    <s v="INDIBIZ"/>
    <m/>
    <m/>
    <d v="2026-09-09T08:00:00"/>
    <s v="2026-09-09 08:00:00 | Nama PIC : Bp Eko No HP : 082232316586 No Alt : - M Janji : 09 Sept 2026 Jam Pasang : Pagi / Siang Note : hubungi pelanggan jika ingin kelokasi"/>
    <n v="2026"/>
    <n v="9"/>
    <n v="8"/>
    <d v="2026-09-08T00:00:00"/>
    <n v="-1.3333333333357587"/>
    <x v="1"/>
  </r>
  <r>
    <n v="575"/>
    <n v="1002576487"/>
    <n v="3"/>
    <x v="3"/>
    <n v="4"/>
    <s v="YOGYAKARTA"/>
    <s v="GUNUNG KIDUL"/>
    <s v="WNS"/>
    <s v="REG"/>
    <s v="AO"/>
    <x v="0"/>
    <s v="1P INET"/>
    <s v="Completed (PS)"/>
    <s v="RBS-Regional 3"/>
    <d v="2026-09-08T10:29:57"/>
    <d v="2026-09-09T14:46:23"/>
    <n v="69385868"/>
    <m/>
    <n v="143135115058"/>
    <s v="Apotek Nuza Farma"/>
    <s v="ODP-WNS-FBM/064 FBM/D01/064.01"/>
    <s v="WO063817054"/>
    <m/>
    <m/>
    <m/>
    <n v="110.7423474"/>
    <n v="-8.0193338000000001"/>
    <s v="|MC80006|MYIA-061353373163/POI/Septanto Endro Edi Nugroho/08175464830/nalendra.nugraha86@gmail.com"/>
    <s v="MYIB_ASSISTANT"/>
    <m/>
    <m/>
    <m/>
    <m/>
    <m/>
    <m/>
    <m/>
    <m/>
    <s v="Management Janji"/>
    <s v="2026-09-09 08:00:00 | Nama PIC : bapak septanto No HP : 08175464830 Alt :  M Janji : (RABU/9/SEPTEMBER/2026) jam Pasang : 09:00 Note : hubungi pelanggan jika ingin kelokasi"/>
    <s v="FCC"/>
    <d v="2026-08-09T10:39:53"/>
    <d v="2026-09-09T08:00:00"/>
    <m/>
    <s v="PS"/>
    <s v="WONOSARI"/>
    <s v="NO ADDON"/>
    <n v="20260909"/>
    <s v="Completed"/>
    <s v="HSI Bisnis PSB 70% - 200 Mbps"/>
    <s v="INDIBIZ"/>
    <m/>
    <m/>
    <d v="2026-09-09T08:00:00"/>
    <s v="2026-09-09 08:00:00 | Nama PIC : bapak septanto No HP : 08175464830 Alt :  M Janji : (RABU/9/SEPTEMBER/2026) jam Pasang : 09:00 Note : hubungi pelanggan jika ingin kelokasi"/>
    <n v="2026"/>
    <n v="9"/>
    <n v="9"/>
    <d v="2026-09-09T00:00:00"/>
    <n v="-0.33333333333575865"/>
    <x v="1"/>
  </r>
  <r>
    <n v="576"/>
    <n v="1002576486"/>
    <n v="3"/>
    <x v="0"/>
    <n v="4"/>
    <s v="SOLO"/>
    <s v="BOYOLALI"/>
    <s v="BYL"/>
    <s v="REG"/>
    <s v="AO"/>
    <x v="0"/>
    <m/>
    <s v="Completed (PS)"/>
    <s v="RBS-Regional 3"/>
    <d v="2026-09-08T10:30:55"/>
    <d v="2026-09-08T21:28:39"/>
    <n v="69385870"/>
    <m/>
    <n v="141553109698"/>
    <s v="SMK Muhammadiyah 1 Boyolali"/>
    <s v="ODP-BYL-FNK/036"/>
    <s v="WO063827734"/>
    <m/>
    <m/>
    <m/>
    <n v="110.69518815726001"/>
    <n v="-7.4854521759417496"/>
    <s v="|MC60143|/Wiyoga Nata Saputra /082328305913/smkmuhammadiyah1boyolali@gmail.com/ PSB  1S INET ONLY BISNIS WINBACK 2.0 150mbps ABODEMEN 620.000 PLUS PPN/ TTPN PANDU"/>
    <s v="Sales Force DBS"/>
    <m/>
    <m/>
    <m/>
    <m/>
    <m/>
    <m/>
    <m/>
    <m/>
    <s v="Management Janji"/>
    <s v="2026-09-09 11:00:00|Tanggal Pemasangan : 09 September 2026 Jam Pemasangan : 08:00 15:00 Info Tambahan : Hubungi pelanggan dulu sebelum ke lokasi terimakasih|40010577|MYDITA"/>
    <s v="FCC"/>
    <d v="2026-08-09T10:39:53"/>
    <d v="2026-09-09T11:00:00"/>
    <m/>
    <s v="PS"/>
    <s v="BOYOLALI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Tanggal Pemasangan : 09 September 2026 Jam Pemasangan : 08:00 15:00 Info Tambahan : Hubungi pelanggan dulu sebelum ke lokasi terimakasih|40010577|MYDITA"/>
    <n v="2026"/>
    <n v="9"/>
    <n v="8"/>
    <d v="2026-09-08T00:00:00"/>
    <n v="-1.4583333333357587"/>
    <x v="1"/>
  </r>
  <r>
    <n v="577"/>
    <n v="1002576624"/>
    <n v="3"/>
    <x v="2"/>
    <n v="5"/>
    <s v="MADIUN"/>
    <s v="BOJONEGORO"/>
    <s v="PAD"/>
    <s v="REG"/>
    <s v="AO"/>
    <x v="0"/>
    <s v="1P INET"/>
    <s v="Completed (PS)"/>
    <s v="RBS-Regional 3"/>
    <d v="2026-09-08T11:08:57"/>
    <d v="2026-09-08T20:31:52"/>
    <n v="69385921"/>
    <m/>
    <n v="152644206771"/>
    <s v="Toko Eliana Jaya"/>
    <s v="ODP-PAZ-FC/62"/>
    <s v="WO063821681"/>
    <m/>
    <m/>
    <m/>
    <n v="111.613076492467"/>
    <n v="-7.1623855401006598"/>
    <s v="|MN00271|MYIA-088723153201/POI/Eliana/085784781117/waras44444@gmail.com"/>
    <s v="MYIB_ASSISTANT"/>
    <m/>
    <m/>
    <m/>
    <m/>
    <m/>
    <m/>
    <m/>
    <m/>
    <s v="Management Janji"/>
    <s v="2026-09-09 11:00:00 | Nama : BAPAK WARAS No HP : 085784781117 No Alternatif : M Janji : 09/09/2026 Jam Pasang : Pagi NoteÃ‚Â :  Hubungi terlebih dahulu sebelum ke lokasi "/>
    <s v="FCC"/>
    <d v="2026-08-09T11:10:23"/>
    <d v="2026-09-09T11:00:00"/>
    <m/>
    <s v="PS"/>
    <s v="PADANGAN"/>
    <s v="NO ADDON"/>
    <n v="20260908"/>
    <s v="Completed"/>
    <s v="HSI Bisnis Promo HUT RI PSB 70% - 300 Mbps"/>
    <s v="INDIBIZ"/>
    <m/>
    <m/>
    <d v="2026-09-09T11:00:00"/>
    <s v="2026-09-09 11:00:00 | Nama : BAPAK WARAS No HP : 085784781117 No Alternatif : M Janji : 09/09/2026 Jam Pasang : Pagi NoteÃ‚Â :  Hubungi terlebih dahulu sebelum ke lokasi "/>
    <n v="2026"/>
    <n v="9"/>
    <n v="8"/>
    <d v="2026-09-08T00:00:00"/>
    <n v="-1.4583333333357587"/>
    <x v="1"/>
  </r>
  <r>
    <n v="578"/>
    <n v="1002576478"/>
    <n v="3"/>
    <x v="1"/>
    <n v="5"/>
    <s v="PASURUAN"/>
    <s v="LUMAJANG"/>
    <s v="LMJ"/>
    <s v="REG"/>
    <s v="AO"/>
    <x v="0"/>
    <m/>
    <s v="Completed (PS)"/>
    <s v="RBS-Regional 3"/>
    <d v="2026-09-08T10:28:39"/>
    <d v="2026-09-08T18:37:46"/>
    <n v="69385869"/>
    <m/>
    <n v="152504261590"/>
    <s v="PT BERLIAN NUTRISI INDONESIA"/>
    <s v="ODP-LMJ-FL/61"/>
    <s v="WO063827628"/>
    <m/>
    <m/>
    <m/>
    <n v="113.2368804"/>
    <n v="-8.0778768999999997"/>
    <s v="|MN02178|/PT BERLIAN NUTRISI INDONESIA/WINBACK 2.0 HSI B2B (1:1) 100MBPS 535RB PSB DISC 70%//fuadmokhamad@gmail.com/MOKHAMAD FUAD ALI/85232936509"/>
    <s v="Sales Force DBS"/>
    <m/>
    <m/>
    <m/>
    <m/>
    <m/>
    <m/>
    <m/>
    <m/>
    <s v="Management Janji"/>
    <s v="2026-09-09 11:00:00|Nama PIC:  bp fuad No HP: 085232936509 Alt: Tanggal: 9/9/2026 Jam Pasang: Pagi Note: Hubungi sebelum ke lokasi, terimakasih. |40931149|MYDITA"/>
    <s v="FCC"/>
    <d v="2026-08-09T10:39:53"/>
    <d v="2026-09-09T11:00:00"/>
    <m/>
    <s v="PS"/>
    <s v="LUMAJANG"/>
    <s v="NO ADDON"/>
    <n v="202609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11:00:00"/>
    <s v="2026-09-09 11:00:00|Nama PIC:  bp fuad No HP: 085232936509 Alt: Tanggal: 9/9/2026 Jam Pasang: Pagi Note: Hubungi sebelum ke lokasi, terimakasih. |40931149|MYDITA"/>
    <n v="2026"/>
    <n v="9"/>
    <n v="8"/>
    <d v="2026-09-08T00:00:00"/>
    <n v="-1.4583333333357587"/>
    <x v="1"/>
  </r>
  <r>
    <n v="579"/>
    <n v="1002575856"/>
    <n v="3"/>
    <x v="6"/>
    <n v="5"/>
    <s v="SBY SELATAN"/>
    <s v="MANYAR"/>
    <s v="MYR"/>
    <s v="REG"/>
    <s v="AO"/>
    <x v="0"/>
    <s v="1P INET"/>
    <s v="Completed (PS)"/>
    <s v="RBS-Regional 3"/>
    <d v="2026-09-07T17:08:56"/>
    <d v="2026-09-08T13:36:42"/>
    <n v="69385575"/>
    <m/>
    <n v="152303246225"/>
    <s v="SMA IT AL USWAH SURABAYA"/>
    <s v="ODP-MYR-FVX/13 FVX/D02/13.01"/>
    <s v="WO063782770"/>
    <m/>
    <m/>
    <m/>
    <n v="112.7922916"/>
    <n v="-7.3067650000000004"/>
    <s v="MD|MYDB-20260907268228|DN00001/MN00443|SMA IT AL USWAH SURABAYA|085338381749"/>
    <s v="MYDIGIBIZPARTNER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07-09T17:10:26"/>
    <d v="2026-09-12T08:00:00"/>
    <m/>
    <s v="PS"/>
    <s v="MANYAR"/>
    <s v="OCA"/>
    <n v="20260908"/>
    <s v="Completed"/>
    <s v="HSI Bisnis Bundling OCA Breach Checker Promo H2 2026 PSB 70% - 300 Mbps"/>
    <s v="INDIBIZ"/>
    <m/>
    <m/>
    <d v="2026-09-12T08:00:00"/>
    <s v="2026-09-12 08:00:00 | Tanggal Pemasangan : 12 September 2026 Jam Pemasangan : 08:00 15:00 Info Tambahan : Hubungi pelanggan dulu sebelum ke lokasi terimakasih"/>
    <n v="2026"/>
    <n v="9"/>
    <n v="8"/>
    <d v="2026-09-08T00:00:00"/>
    <n v="-4.3333333333357587"/>
    <x v="1"/>
  </r>
  <r>
    <n v="580"/>
    <n v="1002575817"/>
    <n v="3"/>
    <x v="6"/>
    <n v="5"/>
    <s v="SBY SELATAN"/>
    <s v="MANYAR"/>
    <s v="GBG"/>
    <s v="REG"/>
    <s v="AO"/>
    <x v="0"/>
    <m/>
    <s v="Completed (PS)"/>
    <s v="RBS-Regional 3"/>
    <d v="2026-09-07T16:55:54"/>
    <d v="2026-09-08T17:58:33"/>
    <n v="69385568"/>
    <m/>
    <n v="152320246405"/>
    <s v="CV. AROMATIQUE ART - Dharmawangsa"/>
    <s v="ODP-MYR-FCA/75"/>
    <s v="WO063784748"/>
    <m/>
    <m/>
    <m/>
    <n v="112.75609129999999"/>
    <n v="-7.2723201"/>
    <s v="|MC80228|/CV. AROMATIQUE ART -  Dharmawangsa/Paket HSI Bisnis Promo HUT Kemerdekaan 1:1 50Mbps/Wahyu Hidayat/082143000543/reportpsa2025@gmail.com"/>
    <s v="Sales Profesional"/>
    <m/>
    <m/>
    <m/>
    <m/>
    <m/>
    <m/>
    <m/>
    <m/>
    <s v="Management Janji"/>
    <s v="2026-09-11 15:00:00|Nama PIC : Bp Imam  No Hp : 082163676326 No Alt : 082143000543 Tgl Pemasangan : 8 Sept 2026 Interval : PAGI SIANG Note : Hubungi pelanggan terlebih dahulu|40951378|MYDITA"/>
    <s v="FCC"/>
    <d v="2026-07-09T17:10:26"/>
    <d v="2026-09-11T15:00:00"/>
    <m/>
    <s v="PS"/>
    <s v="DARMO GUBENG"/>
    <s v="NO ADDON"/>
    <n v="202609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1T15:00:00"/>
    <s v="2026-09-11 15:00:00|Nama PIC : Bp Imam  No Hp : 082163676326 No Alt : 082143000543 Tgl Pemasangan : 8 Sept 2026 Interval : PAGI SIANG Note : Hubungi pelanggan terlebih dahulu|40951378|MYDITA"/>
    <n v="2026"/>
    <n v="9"/>
    <n v="8"/>
    <d v="2026-09-08T00:00:00"/>
    <n v="-3.625"/>
    <x v="1"/>
  </r>
  <r>
    <n v="581"/>
    <n v="1002574372"/>
    <n v="3"/>
    <x v="4"/>
    <n v="5"/>
    <s v="SINGARJA"/>
    <s v="GIANYAR"/>
    <s v="UBU"/>
    <s v="REG"/>
    <s v="AO"/>
    <x v="0"/>
    <m/>
    <s v="Completed (PS)"/>
    <s v="RBS-Regional 3"/>
    <d v="2026-09-07T10:45:57"/>
    <d v="2026-09-08T17:18:22"/>
    <n v="69385076"/>
    <n v="3619588920"/>
    <n v="172408248268"/>
    <s v="Jam Kopi Coffee &amp; Eatery"/>
    <s v="ODP-UBU-FT/65"/>
    <s v="WO063735222"/>
    <m/>
    <m/>
    <m/>
    <n v="115.2662165"/>
    <n v="-8.5020173999999997"/>
    <s v="|MN02644|/PIC I GUSTI NGURAH EKA SIDIMANTRA/081337561222/cidimantra78@gmail.com"/>
    <s v="Sales Force DBS"/>
    <m/>
    <m/>
    <m/>
    <m/>
    <m/>
    <m/>
    <m/>
    <m/>
    <s v="Management Janji"/>
    <s v="2026-09-08 08:00:00|Nama PIC : Bp Ngurah No Hp : 081337561222 No Alt : - Tgl Pemasangan : 8 Sept 2026 Interval : PAGI SIANG Note : Hubungi pelanggan terlebih dahulu|40951378|MYDITA"/>
    <s v="FCC"/>
    <d v="2026-07-09T10:55:02"/>
    <d v="2026-09-08T08:00:00"/>
    <m/>
    <s v="PS"/>
    <s v="UBUD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Nama PIC : Bp Ngurah No Hp : 081337561222 No Alt : - Tgl Pemasangan : 8 Sept 2026 Interval : PAGI SIANG Note : Hubungi pelanggan terlebih dahulu|40951378|MYDITA"/>
    <n v="2026"/>
    <n v="9"/>
    <n v="8"/>
    <d v="2026-09-08T00:00:00"/>
    <n v="-0.33333333333575865"/>
    <x v="1"/>
  </r>
  <r>
    <n v="582"/>
    <n v="1002575629"/>
    <n v="3"/>
    <x v="3"/>
    <n v="4"/>
    <s v="PURWOKERTO"/>
    <s v="PURWOKERTO"/>
    <s v="PWT"/>
    <s v="REG"/>
    <s v="AO"/>
    <x v="0"/>
    <m/>
    <s v="Completed (PS)"/>
    <s v="RBS-Regional 3"/>
    <d v="2026-09-07T16:02:38"/>
    <d v="2026-09-07T17:30:59"/>
    <n v="69384026"/>
    <m/>
    <n v="146303629078"/>
    <s v="NYEBLAKIEN PURWOKERTO"/>
    <s v="ODP-PWT-FH/040"/>
    <s v="WO063775534"/>
    <m/>
    <m/>
    <m/>
    <n v="109.27000940000001"/>
    <n v="-7.4139692000000004"/>
    <s v="|MC00213|MYIA-034019320692/POI/IAN FELIK ADIPRAMANA/082329127657/ianfelik@gmail.com"/>
    <s v="Amex"/>
    <m/>
    <m/>
    <m/>
    <m/>
    <m/>
    <m/>
    <m/>
    <m/>
    <s v="Management Janji"/>
    <s v="2026-09-05 13:00:00 | Tanggal pemasangan : 05 SEPTEMBER JULI 2026  Jam pemasangan : pagi/siang  Info Tambahan : Hubungi pelanggan dulu sebelum ke lokasi  terima kasih"/>
    <s v="FCC"/>
    <d v="2026-07-09T16:10:51"/>
    <m/>
    <m/>
    <s v="PS"/>
    <s v="X"/>
    <s v="OTHERS"/>
    <n v="20260907"/>
    <s v="Completed"/>
    <s v="undefined  Total (Sebelum PPN) : 0"/>
    <s v="OTHER"/>
    <m/>
    <m/>
    <d v="2026-09-07T07:00:00"/>
    <s v="2026-09-05 13:00:00 | Tanggal pemasangan : 05 SEPTEMBER JULI 2026  Jam pemasangan : pagi/siang  Info Tambahan : Hubungi pelanggan dulu sebelum ke lokasi  terima kasih"/>
    <n v="2026"/>
    <n v="9"/>
    <n v="7"/>
    <d v="2026-09-07T00:00:00"/>
    <n v="-0.29166666666424135"/>
    <x v="1"/>
  </r>
  <r>
    <n v="583"/>
    <n v="1002574357"/>
    <n v="3"/>
    <x v="2"/>
    <n v="5"/>
    <s v="MADIUN"/>
    <s v="BOJONEGORO"/>
    <s v="KDU"/>
    <s v="REG"/>
    <s v="AO"/>
    <x v="0"/>
    <s v="1P INET"/>
    <s v="Completed (PS)"/>
    <s v="RBS-Regional 3"/>
    <d v="2026-09-07T10:41:56"/>
    <d v="2026-09-08T20:45:37"/>
    <n v="69385074"/>
    <m/>
    <n v="152643201665"/>
    <s v="SMKN NGASEM LAB KIMIA INDUSTRI"/>
    <s v="ODP-KDU-FB/24 FB/D04/24.01"/>
    <s v="WO063727689"/>
    <m/>
    <m/>
    <m/>
    <n v="111.7590579"/>
    <n v="-7.1869365999999903"/>
    <s v="|MC20010|MYIA-098505584477/POI/MUHAMMAD MIFTAHUL JANNAH /081779999446/miftahulm053@gmail.com"/>
    <s v="MYIB_ASSISTANT"/>
    <m/>
    <m/>
    <m/>
    <m/>
    <m/>
    <m/>
    <m/>
    <m/>
    <s v="Management Janji"/>
    <s v="2026-09-08 08:00:00 | Nama Pic : bp MIFTAHUL  No Hp Pic : 081779999446 No alt : - Jam Pemasangan : pagi  Tanggal Pemasangan : 8 September 2026"/>
    <s v="FCC"/>
    <d v="2026-07-09T10:55:02"/>
    <d v="2026-09-08T08:00:00"/>
    <m/>
    <s v="PS"/>
    <s v="PADANGAN"/>
    <s v="ANTAREZ"/>
    <n v="20260908"/>
    <s v="Completed"/>
    <s v="HSI Bisnis Bundling Antares Eazy PSB 70% - 100 Mbps"/>
    <s v="INDIBIZ"/>
    <m/>
    <m/>
    <d v="2026-09-08T08:00:00"/>
    <s v="2026-09-08 08:00:00 | Nama Pic : bp MIFTAHUL  No Hp Pic : 081779999446 No alt : - Jam Pemasangan : pagi  Tanggal Pemasangan : 8 September 2026"/>
    <n v="2026"/>
    <n v="9"/>
    <n v="8"/>
    <d v="2026-09-08T00:00:00"/>
    <n v="-0.33333333333575865"/>
    <x v="1"/>
  </r>
  <r>
    <n v="584"/>
    <n v="1002574438"/>
    <n v="3"/>
    <x v="2"/>
    <n v="5"/>
    <s v="KEDIRI"/>
    <s v="KEDIRI"/>
    <s v="PAE"/>
    <s v="REG"/>
    <s v="AO"/>
    <x v="0"/>
    <s v="1P INET"/>
    <s v="Completed (PS)"/>
    <s v="RBS-Regional 3"/>
    <d v="2026-09-07T10:53:56"/>
    <d v="2026-09-08T15:46:14"/>
    <n v="69385102"/>
    <m/>
    <n v="152639219304"/>
    <s v="YAYASAN AT TAQWA"/>
    <s v="ODP-PAE-FU/74"/>
    <s v="WO063729245"/>
    <m/>
    <m/>
    <m/>
    <n v="112.26701991854701"/>
    <n v="-7.8650736144265201"/>
    <s v="|MC20202|MYIA-033450927164/POI/NUFAL BAIDAWI/08213329613/tpq.nurulislam2929@gmail.com"/>
    <s v="MYIB_ASSISTANT"/>
    <m/>
    <m/>
    <m/>
    <m/>
    <m/>
    <m/>
    <m/>
    <m/>
    <s v="Management Janji"/>
    <s v="2026-09-08 13:00:00 | Nama PIC : Bp Nufal No Hp : 08213329613 No Alt : - Tgl Pemasangan : 8 Sept 2026 Interval : PAGI SIANG Note : Hubungi pelanggan terlebih dahulu"/>
    <s v="FCC"/>
    <d v="2026-07-09T10:55:02"/>
    <d v="2026-09-08T13:00:00"/>
    <m/>
    <s v="PS"/>
    <s v="PARE"/>
    <s v="OCA"/>
    <n v="20260908"/>
    <s v="Completed"/>
    <s v="HSI Bisnis Bundling OCA Breach Checker Promo H2 2026 PSB 70% - 300 Mbps"/>
    <s v="INDIBIZ"/>
    <m/>
    <m/>
    <d v="2026-09-08T13:00:00"/>
    <s v="2026-09-08 13:00:00 | Nama PIC : Bp Nufal No Hp : 08213329613 No Alt : - Tgl Pemasangan : 8 Sept 2026 Interval : PAGI SIANG Note : Hubungi pelanggan terlebih dahulu"/>
    <n v="2026"/>
    <n v="9"/>
    <n v="8"/>
    <d v="2026-09-08T00:00:00"/>
    <n v="-0.54166666666424135"/>
    <x v="1"/>
  </r>
  <r>
    <n v="585"/>
    <n v="1002574437"/>
    <n v="3"/>
    <x v="2"/>
    <n v="5"/>
    <s v="MADIUN"/>
    <s v="BOJONEGORO"/>
    <s v="KDU"/>
    <s v="REG"/>
    <s v="AO"/>
    <x v="0"/>
    <s v="1P INET"/>
    <s v="Completed (PS)"/>
    <s v="RBS-Regional 3"/>
    <d v="2026-09-07T10:53:56"/>
    <d v="2026-09-09T12:38:51"/>
    <n v="69385083"/>
    <m/>
    <n v="152643201666"/>
    <s v="SMK NEGERI NGASEM RUANG AULA"/>
    <s v="ODP-KDU-FB/24 FB/D04/24.01"/>
    <s v="WO063729476"/>
    <m/>
    <m/>
    <m/>
    <n v="111.7590579"/>
    <n v="-7.1869365999999903"/>
    <s v="|MC20010|MYIA-089105928899/POI/MUHAMMAD MIFTAHUL JANNAH/081779999446/miftahulm053@gmail.com"/>
    <s v="MYIB_ASSISTANT"/>
    <m/>
    <m/>
    <m/>
    <m/>
    <m/>
    <m/>
    <m/>
    <m/>
    <s v="Management Janji"/>
    <s v="2026-09-08 08:00:00 | Nama PIC : SMK NEGERI NGASEM RUANG AULA No HP : 081779999446 Alt :  M Janji : (SELASA/8/SEPTEMBER/2026) jam Pasang : 09:00 Note : hubungi pelanggan jika ingin kelokasi"/>
    <s v="FCC"/>
    <d v="2026-07-09T10:55:02"/>
    <d v="2026-09-08T08:00:00"/>
    <m/>
    <s v="PS"/>
    <s v="PADANGAN"/>
    <s v="ANTAREZ"/>
    <n v="20260909"/>
    <s v="Completed"/>
    <s v="HSI Bisnis Bundling Antares Eazy PSB 70% - 100 Mbps"/>
    <s v="INDIBIZ"/>
    <m/>
    <m/>
    <d v="2026-09-08T08:00:00"/>
    <s v="2026-09-08 08:00:00 | Nama PIC : SMK NEGERI NGASEM RUANG AULA No HP : 081779999446 Alt :  M Janji : (SELASA/8/SEPTEMBER/2026) jam Pasang : 09:00 Note : hubungi pelanggan jika ingin kelokasi"/>
    <n v="2026"/>
    <n v="9"/>
    <n v="9"/>
    <d v="2026-09-09T00:00:00"/>
    <n v="0.66666666666424135"/>
    <x v="1"/>
  </r>
  <r>
    <n v="586"/>
    <n v="1002575744"/>
    <n v="3"/>
    <x v="3"/>
    <n v="4"/>
    <s v="YOGYAKARTA"/>
    <s v="BANTUL"/>
    <s v="WTS"/>
    <s v="REG"/>
    <s v="AO"/>
    <x v="0"/>
    <s v="1P INET"/>
    <s v="Completed (PS)"/>
    <s v="RBS-Regional 3"/>
    <d v="2026-09-07T16:29:57"/>
    <d v="2026-09-08T17:33:44"/>
    <n v="69385556"/>
    <m/>
    <n v="146143118551"/>
    <s v="SMPN 1 KOKAP"/>
    <s v="ODP-WTS-FAL/017 FAL/D02/017.01"/>
    <s v="WO063778113"/>
    <m/>
    <m/>
    <m/>
    <n v="110.10133"/>
    <n v="-7.8407249999999999"/>
    <s v="|MC80063|MYIA-049426590783/POI/SUKIRNO/082144511588/smpnegeri1kokap@gmail.com"/>
    <s v="MYIB_ASSISTANT"/>
    <m/>
    <m/>
    <m/>
    <m/>
    <m/>
    <m/>
    <m/>
    <m/>
    <s v="Management Janji"/>
    <s v="2026-09-08 15:00:00 | Nama PIC : Bp Sukirno No Hp : 082144511588 No Alt : - Tgl Pemasangan : 8 Sept 2026 Interval : PAGI SIANG Note : Hubungi pelanggan terlebih dahulu"/>
    <s v="FCC"/>
    <d v="2026-07-09T16:39:58"/>
    <d v="2026-09-08T15:00:00"/>
    <m/>
    <s v="PS"/>
    <s v="WATES"/>
    <s v="NO ADDON"/>
    <n v="20260908"/>
    <s v="Completed"/>
    <s v="HSI Bisnis Basic Promo HUT RI PSB 70% - 100 Mbps Dual Band"/>
    <s v="INDIBIZ"/>
    <m/>
    <m/>
    <d v="2026-09-08T15:00:00"/>
    <s v="2026-09-08 15:00:00 | Nama PIC : Bp Sukirno No Hp : 082144511588 No Alt : - Tgl Pemasangan : 8 Sept 2026 Interval : PAGI SIANG Note : Hubungi pelanggan terlebih dahulu"/>
    <n v="2026"/>
    <n v="9"/>
    <n v="8"/>
    <d v="2026-09-08T00:00:00"/>
    <n v="-0.625"/>
    <x v="1"/>
  </r>
  <r>
    <n v="587"/>
    <n v="1002575143"/>
    <n v="3"/>
    <x v="0"/>
    <n v="4"/>
    <s v="SOLO"/>
    <s v="SRAGEN"/>
    <s v="SRG"/>
    <s v="REG"/>
    <s v="AO"/>
    <x v="0"/>
    <m/>
    <s v="Completed (PS)"/>
    <s v="RBS-Regional 3"/>
    <d v="2026-09-07T14:10:17"/>
    <d v="2026-09-07T14:55:35"/>
    <n v="69384324"/>
    <m/>
    <n v="146565009867"/>
    <s v="MTs Negeri 5 Sragen"/>
    <s v="ODP-SRG-FB/055"/>
    <s v="WO063757722"/>
    <m/>
    <m/>
    <m/>
    <n v="111.01690388"/>
    <n v="-7.4196076509999997"/>
    <s v="|MN01811|MYIA-049008204926/POI/MUHSIN/085293217746/mtsnegerisragen_kabsragen@yahoo.com"/>
    <s v="Amex"/>
    <m/>
    <m/>
    <m/>
    <m/>
    <m/>
    <m/>
    <m/>
    <m/>
    <s v="Management Janji"/>
    <s v="2026-09-06 08:00:00 | Nama PIC : Muhsin  No HP : 085293217746  Alt :   M Janji : 06/08/2026  Jam Pasang : 08.00 - 13:00   NoteÃ‚Â :  hubungi terlebih dahulu sebelum kelokasi"/>
    <s v="FCC"/>
    <d v="2026-07-09T14:25:26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7T07:00:00"/>
    <s v="2026-09-06 08:00:00 | Nama PIC : Muhsin  No HP : 085293217746  Alt :   M Janji : 06/08/2026  Jam Pasang : 08.00 - 13:00   NoteÃ‚Â :  hubungi terlebih dahulu sebelum kelokasi"/>
    <n v="2026"/>
    <n v="9"/>
    <n v="7"/>
    <d v="2026-09-07T00:00:00"/>
    <n v="-0.29166666666424135"/>
    <x v="1"/>
  </r>
  <r>
    <n v="588"/>
    <n v="1002575152"/>
    <n v="3"/>
    <x v="2"/>
    <n v="5"/>
    <s v="KEDIRI"/>
    <s v="NGANJUK"/>
    <s v="KTS"/>
    <s v="REG"/>
    <s v="AO"/>
    <x v="0"/>
    <s v="1P INET"/>
    <s v="Completed (PS)"/>
    <s v="RBS-Regional 3"/>
    <d v="2026-09-07T14:11:57"/>
    <d v="2026-09-08T14:45:24"/>
    <n v="69385347"/>
    <m/>
    <n v="152615203569"/>
    <s v="TOKO DAN BENGKEL RENDY"/>
    <s v="ODP-KTS-FM/21 FM/D02/21.01"/>
    <s v="WO063756935"/>
    <m/>
    <m/>
    <m/>
    <n v="112.09845445701799"/>
    <n v="-7.5232218758991598"/>
    <s v="|MN02540|MYIA-076977407859/POI/RENDY ARISTA SANDI /085751565551/rendyrdp99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4:25:26"/>
    <d v="2026-09-08T13:00:00"/>
    <m/>
    <s v="PS"/>
    <s v="KERTOSONO"/>
    <s v="OCA"/>
    <n v="20260908"/>
    <s v="Completed"/>
    <s v="HSI Bisnis Bundling OCA Breach Checker Promo H2 2026 PSB 70% - 30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</r>
  <r>
    <n v="589"/>
    <n v="1002574349"/>
    <n v="3"/>
    <x v="0"/>
    <n v="4"/>
    <s v="SOLO"/>
    <s v="INNER - SOLO JATENG TIMUR"/>
    <s v="KTO"/>
    <s v="REG"/>
    <s v="AO"/>
    <x v="0"/>
    <m/>
    <s v="Completed (PS)"/>
    <s v="RBS-Regional 3"/>
    <d v="2026-09-07T10:40:49"/>
    <d v="2026-09-07T16:10:23"/>
    <n v="69383202"/>
    <m/>
    <n v="146528601010"/>
    <s v="PPM DARUSSALAM KOMPLEK 9"/>
    <s v="ODP-KTO-FAE/106"/>
    <s v="WO063728213"/>
    <m/>
    <m/>
    <m/>
    <n v="110.736847"/>
    <n v="-7.5601479999999999"/>
    <s v="|MN00396|MYIA-075827718908/POI/Laila Hidayatul/087710652532/lailahidayatulmardhiyah@gmail.com"/>
    <s v="Amex"/>
    <m/>
    <m/>
    <m/>
    <m/>
    <m/>
    <m/>
    <m/>
    <m/>
    <s v="Management Janji"/>
    <s v="2026-09-04 13:00:00 | Nama PIC:  bu uminatifa  No HP: 081326068028  Alt:  Tanggal: 4/9/2026  Jam Pasang: Siang  Note: Hubungi sebelum ke lokasi, terimakasih. "/>
    <s v="FCC"/>
    <d v="2026-07-09T10:55:02"/>
    <m/>
    <m/>
    <s v="PS"/>
    <s v="SOLO KARTOSURO"/>
    <s v="NO ADDON"/>
    <n v="202609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9-07T07:00:00"/>
    <s v="2026-09-04 13:00:00 | Nama PIC:  bu uminatifa  No HP: 081326068028  Alt:  Tanggal: 4/9/2026  Jam Pasang: Siang  Note: Hubungi sebelum ke lokasi, terimakasih. "/>
    <n v="2026"/>
    <n v="9"/>
    <n v="7"/>
    <d v="2026-09-07T00:00:00"/>
    <n v="-0.29166666666424135"/>
    <x v="1"/>
  </r>
  <r>
    <n v="590"/>
    <n v="1002575180"/>
    <n v="3"/>
    <x v="6"/>
    <n v="5"/>
    <s v="MADURA"/>
    <s v="PAMEKASAN"/>
    <s v="PME"/>
    <s v="REG"/>
    <s v="AO"/>
    <x v="0"/>
    <s v="1P INET"/>
    <s v="Completed (PS)"/>
    <s v="RBS-Regional 3"/>
    <d v="2026-09-07T14:20:57"/>
    <d v="2026-09-08T18:42:06"/>
    <n v="69385373"/>
    <m/>
    <n v="152426928677"/>
    <s v="TOKO KRAMAT"/>
    <s v="ODP-PME-FBS/22 FBS/D04/22.01"/>
    <s v="WO063758612"/>
    <m/>
    <m/>
    <m/>
    <n v="113.398142717778"/>
    <n v="-7.0481100611906502"/>
    <s v="MD|MYDB-20260907268194|DN00001/MN02006|TOKO KRAMAT|087899231358"/>
    <s v="MYDIGIBIZPARTNER"/>
    <m/>
    <m/>
    <m/>
    <m/>
    <m/>
    <m/>
    <m/>
    <m/>
    <s v="Management Janji"/>
    <s v="2026-09-08 11:00:00 | Nama PIC : Bp Eko No Hp : 087899231358 No Alt : - Tgl Pemasangan : 8 Sept 2026 Interval : PAGI SIANG Note : Hubungi pelanggan terlebih dahulu"/>
    <s v="FCC"/>
    <d v="2026-07-09T14:25:26"/>
    <d v="2026-09-08T11:00:00"/>
    <s v="Kendala Pelanggan"/>
    <s v="PS"/>
    <s v="PAMEKASAN"/>
    <s v="NO ADDON"/>
    <n v="20260908"/>
    <s v="Completed"/>
    <s v="HSI Bisnis Promo HUT RI PSB 70% - 100 Mbps"/>
    <s v="INDIBIZ"/>
    <m/>
    <m/>
    <d v="2026-09-08T11:00:00"/>
    <s v="2026-09-08 11:00:00 | Nama PIC : Bp Eko No Hp : 087899231358 No Alt : - Tgl Pemasangan : 8 Sept 2026 Interval : PAGI SIANG Note : Hubungi pelanggan terlebih dahulu"/>
    <n v="2026"/>
    <n v="9"/>
    <n v="8"/>
    <d v="2026-09-08T00:00:00"/>
    <n v="-0.45833333333575865"/>
    <x v="1"/>
  </r>
  <r>
    <n v="591"/>
    <n v="1002575543"/>
    <n v="3"/>
    <x v="6"/>
    <n v="5"/>
    <s v="MADURA"/>
    <s v="PAMEKASAN"/>
    <s v="PME"/>
    <s v="REG"/>
    <s v="AO"/>
    <x v="0"/>
    <s v="1P INET"/>
    <s v="Completed (PS)"/>
    <s v="RBS-Regional 3"/>
    <d v="2026-09-07T15:41:56"/>
    <d v="2026-09-08T11:07:09"/>
    <n v="69385478"/>
    <m/>
    <n v="152426928679"/>
    <s v="TOKO DUA PUTRA"/>
    <s v="ODP-PME-FBL/03 FBL/D01/03.01"/>
    <s v="WO063771686"/>
    <m/>
    <m/>
    <m/>
    <n v="113.4709623456"/>
    <n v="-7.1187076545463803"/>
    <s v="MD|MYDB-20260907268176|DN00001/MN00558|TOKO DUA PUTRA|087777403859"/>
    <s v="MYDIGIBIZPARTNER"/>
    <m/>
    <m/>
    <m/>
    <m/>
    <m/>
    <m/>
    <m/>
    <m/>
    <s v="Management Janji"/>
    <s v="2026-09-08 15:00:00 | Jam pemasangan : 08.00 - 12.00 Waktu pemasangan : 8 September 2026 Info Tabaha : Hubungi pelanggan dulu sebelum ke lokasi terimakasih   "/>
    <s v="FCC"/>
    <d v="2026-07-09T15:55:19"/>
    <d v="2026-09-08T15:00:00"/>
    <m/>
    <s v="PS"/>
    <s v="PAMEKASAN"/>
    <s v="NO ADDON"/>
    <n v="20260908"/>
    <s v="Completed"/>
    <s v="HSI Bisnis Promo HUT RI PSB 70% - 75 Mbps"/>
    <s v="INDIBIZ"/>
    <m/>
    <m/>
    <d v="2026-09-08T15:00:00"/>
    <s v="2026-09-08 15:00:00 | Jam pemasangan : 08.00 - 12.00 Waktu pemasangan : 8 September 2026 Info Tabaha : Hubungi pelanggan dulu sebelum ke lokasi terimakasih   "/>
    <n v="2026"/>
    <n v="9"/>
    <n v="8"/>
    <d v="2026-09-08T00:00:00"/>
    <n v="-0.625"/>
    <x v="1"/>
  </r>
  <r>
    <n v="592"/>
    <n v="1002575558"/>
    <n v="3"/>
    <x v="5"/>
    <n v="4"/>
    <s v="SEMARANG"/>
    <s v="SALATIGA"/>
    <s v="SLI"/>
    <s v="REG"/>
    <s v="AO"/>
    <x v="0"/>
    <s v="1P INET"/>
    <s v="Completed (PS)"/>
    <s v="RBS-Regional 3"/>
    <d v="2026-09-07T15:44:57"/>
    <d v="2026-09-08T16:52:44"/>
    <n v="69385501"/>
    <m/>
    <n v="142434111628"/>
    <s v="DUTA GROUP"/>
    <s v="ODP-SLI-FL/128 FL/D05/128.01"/>
    <s v="WO063772423"/>
    <m/>
    <m/>
    <m/>
    <n v="110.4833177"/>
    <n v="-7.3019319999999999"/>
    <s v="|MN00238|MYIA-032351136815/POI/M RISZKI SYAHPUTRA/083152453346/kelpinsyahputra16@gmail.com"/>
    <s v="MYIB_ASSISTANT"/>
    <m/>
    <m/>
    <m/>
    <m/>
    <m/>
    <m/>
    <m/>
    <m/>
    <s v="Management Janji"/>
    <s v="2026-09-08 13:00:00 | Jam pemasangan : 08.00 - 12.00 Waktu pemasangan : 8 September 2026 Info Tabaha : Hubungi pelanggan dulu sebelum ke lokasi terimakasih   "/>
    <s v="FCC"/>
    <d v="2026-07-09T15:55:19"/>
    <d v="2026-09-08T13:00:00"/>
    <m/>
    <s v="PS"/>
    <s v="X"/>
    <s v="NO ADDON"/>
    <n v="20260908"/>
    <s v="Completed"/>
    <s v="HSI Bisnis Promo HUT RI PSB 70% - 75 Mbps"/>
    <s v="INDIBIZ"/>
    <m/>
    <m/>
    <d v="2026-09-08T13:00:00"/>
    <s v="2026-09-08 13:00:00 | Jam pemasangan : 08.00 - 12.00 Waktu pemasangan : 8 September 2026 Info Tabaha : Hubungi pelanggan dulu sebelum ke lokasi terimakasih   "/>
    <n v="2026"/>
    <n v="9"/>
    <n v="8"/>
    <d v="2026-09-08T00:00:00"/>
    <n v="-0.54166666666424135"/>
    <x v="1"/>
  </r>
  <r>
    <n v="593"/>
    <n v="1002575560"/>
    <n v="3"/>
    <x v="0"/>
    <n v="4"/>
    <s v="SOLO"/>
    <s v="INNER - SOLO JATENG TIMUR"/>
    <s v="GLD"/>
    <s v="REG"/>
    <s v="AO"/>
    <x v="0"/>
    <s v="1P INET"/>
    <s v="Completed (PS)"/>
    <s v="RBS-Regional 3"/>
    <d v="2026-09-07T15:44:57"/>
    <d v="2026-09-09T05:32:40"/>
    <n v="69385503"/>
    <m/>
    <n v="146514602618"/>
    <s v="Gudang Kain Alkid"/>
    <s v="ODP-GLD-FAL/077 FAL/D05/77.02"/>
    <s v="WO063772494"/>
    <m/>
    <m/>
    <m/>
    <n v="110.82563705742299"/>
    <n v="-7.5840311081304002"/>
    <s v="MD|MYDB-20260905268096|DN00001/MN00440|Gudang Kain Alkid|085728584877"/>
    <s v="MYDIGIBIZPARTNER"/>
    <m/>
    <m/>
    <m/>
    <m/>
    <m/>
    <m/>
    <m/>
    <m/>
    <s v="Management Janji"/>
    <s v="2026-09-08 13:00:00 | Nama : Bapa Dayat No HP : 085728584877 No Alternatif : M Janji : 08/09/2026 Jam Pasang : Pagi NoteÃ‚Â :  Hubungi terlebih dahulu sebelum ke lokasi"/>
    <s v="FCC"/>
    <d v="2026-07-09T15:55:19"/>
    <d v="2026-09-08T13:00:00"/>
    <m/>
    <s v="PS"/>
    <s v="X"/>
    <s v="NO ADDON"/>
    <n v="20260909"/>
    <s v="Completed"/>
    <s v="HSI Bisnis Promo HUT RI PSB 70% - 100 Mbps"/>
    <s v="INDIBIZ"/>
    <m/>
    <m/>
    <d v="2026-09-08T13:00:00"/>
    <s v="2026-09-08 13:00:00 | Nama : Bapa Dayat No HP : 085728584877 No Alternatif : M Janji : 08/09/2026 Jam Pasang : Pagi NoteÃ‚Â :  Hubungi terlebih dahulu sebelum ke lokasi"/>
    <n v="2026"/>
    <n v="9"/>
    <n v="9"/>
    <d v="2026-09-09T00:00:00"/>
    <n v="0.45833333333575865"/>
    <x v="1"/>
  </r>
  <r>
    <n v="594"/>
    <n v="1002574951"/>
    <n v="3"/>
    <x v="5"/>
    <n v="4"/>
    <s v="PEKALONGAN"/>
    <s v="BREBES"/>
    <s v="BKA"/>
    <s v="REG"/>
    <s v="AO"/>
    <x v="0"/>
    <s v="1P INET"/>
    <s v="Completed (PS)"/>
    <s v="RBS-Regional 3"/>
    <d v="2026-09-07T13:26:57"/>
    <d v="2026-09-07T17:22:28"/>
    <n v="69385288"/>
    <m/>
    <n v="142205105826"/>
    <s v="RUMAH JAHIT MITRA FASHION"/>
    <s v="ODP-BKA-FE/064"/>
    <s v="WO063751305"/>
    <m/>
    <m/>
    <m/>
    <n v="108.983358397519"/>
    <n v="-6.8995343911189702"/>
    <s v="|MN00292|MYIA-091779988796/POI/ROASIH/0895321221543/asihroh5@gmail.com"/>
    <s v="MYIB_ASSISTANT"/>
    <m/>
    <m/>
    <m/>
    <m/>
    <m/>
    <m/>
    <m/>
    <m/>
    <s v="Management Janji"/>
    <s v="2026-09-08 13:00:00 | Nama : BAPA NUR SAHID No HP : 0895321221543 No Alternatif : M Janji : 08/09/2026 Jam Pasang : Pagi NoteÃ‚Â :  Hubungi terlebih dahulu sebelum ke lokasi"/>
    <s v="FCC"/>
    <d v="2026-07-09T13:40:12"/>
    <d v="2026-09-08T13:00:00"/>
    <m/>
    <s v="PS"/>
    <s v="X"/>
    <s v="NO ADDON"/>
    <n v="20260907"/>
    <s v="Completed"/>
    <s v="HSI Bisnis Promo HUT RI PSB 70% - 100 Mbps"/>
    <s v="INDIBIZ"/>
    <m/>
    <m/>
    <d v="2026-09-08T13:00:00"/>
    <s v="2026-09-08 13:00:00 | Nama : BAPA NUR SAHID No HP : 0895321221543 No Alternatif : M Janji : 08/09/2026 Jam Pasang : Pagi NoteÃ‚Â :  Hubungi terlebih dahulu sebelum ke lokasi"/>
    <n v="2026"/>
    <n v="9"/>
    <n v="7"/>
    <d v="2026-09-07T00:00:00"/>
    <n v="-1.5416666666642413"/>
    <x v="1"/>
  </r>
  <r>
    <n v="595"/>
    <n v="1002574884"/>
    <n v="3"/>
    <x v="1"/>
    <n v="5"/>
    <s v="SIDOARJO"/>
    <s v="JOMBANG"/>
    <s v="POS"/>
    <s v="REG"/>
    <s v="AO"/>
    <x v="0"/>
    <m/>
    <s v="Completed (PS)"/>
    <s v="RBS-Regional 3"/>
    <d v="2026-09-07T13:09:59"/>
    <d v="2026-09-07T16:11:50"/>
    <n v="69385243"/>
    <m/>
    <n v="152333218441"/>
    <s v="SDN BAWANGAN"/>
    <s v="ODP-POS-FA/51"/>
    <s v="WO063761282"/>
    <m/>
    <m/>
    <m/>
    <n v="112.221324"/>
    <n v="-7.4441324"/>
    <s v="|MN02084|/SDN BAWANGAN/WINBACK 2.0 HSI B2B (1:1) 50MBPS 355RB PSB DISC 70%//zuhriani78@gmail.com/ANI ZUHRIYAH /85334391994"/>
    <s v="Sales Force DBS"/>
    <m/>
    <m/>
    <m/>
    <m/>
    <m/>
    <m/>
    <m/>
    <m/>
    <s v="Management Janji"/>
    <s v="2026-09-08 11:00:00|Tanggal pemasangan : 08/09/2026 Jam pemasangan : 08.00 - 12.00 Info Tambahan : Hubungi pelanggan dulu sebelum ke lokasi terima kasih. |40971401|MYDITA"/>
    <s v="FCC"/>
    <d v="2026-07-09T13:25:47"/>
    <d v="2026-09-08T11:00:00"/>
    <m/>
    <s v="PS"/>
    <s v="JOMBANG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11:00:00"/>
    <s v="2026-09-08 11:00:00|Tanggal pemasangan : 08/09/2026 Jam pemasangan : 08.00 - 12.00 Info Tambahan : Hubungi pelanggan dulu sebelum ke lokasi terima kasih. |40971401|MYDITA"/>
    <n v="2026"/>
    <n v="9"/>
    <n v="7"/>
    <d v="2026-09-07T00:00:00"/>
    <n v="-1.4583333333357587"/>
    <x v="1"/>
  </r>
  <r>
    <n v="596"/>
    <n v="1002574956"/>
    <n v="3"/>
    <x v="7"/>
    <n v="5"/>
    <s v="MATARAM"/>
    <s v="BIMA"/>
    <s v="BIM"/>
    <s v="REG"/>
    <s v="AO"/>
    <x v="0"/>
    <m/>
    <s v="Completed (PS)"/>
    <s v="RBS-Regional 3"/>
    <d v="2026-09-07T13:30:20"/>
    <d v="2026-09-07T18:43:29"/>
    <n v="69383793"/>
    <m/>
    <n v="172616802101"/>
    <s v="toko lila"/>
    <s v="ODP-BIM-FAN/76"/>
    <s v="WO063752384"/>
    <m/>
    <m/>
    <m/>
    <n v="118.7490825"/>
    <n v="-8.4728458"/>
    <s v="MD|MYDB-20260904267986|SC00001/MC00127|toko lila|085237306870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7-09T13:40:12"/>
    <m/>
    <m/>
    <s v="PS"/>
    <s v="X"/>
    <s v="NETMONK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5 08:00:00 | Tanggal Pemasangan : 05 September 2026  Jam Pemasangan : 08:00 15:00  Info Tambahan : Hubungi pelanggan dulu sebelum ke lokasi terimakasih"/>
    <n v="2026"/>
    <n v="9"/>
    <n v="7"/>
    <d v="2026-09-07T00:00:00"/>
    <n v="-0.29166666666424135"/>
    <x v="1"/>
  </r>
  <r>
    <n v="597"/>
    <n v="1002574910"/>
    <n v="3"/>
    <x v="2"/>
    <n v="5"/>
    <s v="MALANG"/>
    <s v="BATU"/>
    <s v="KPO"/>
    <s v="REG"/>
    <s v="AO"/>
    <x v="0"/>
    <m/>
    <s v="Completed (PS)"/>
    <s v="RBS-Regional 3"/>
    <d v="2026-09-07T13:19:24"/>
    <d v="2026-09-07T15:32:10"/>
    <n v="69384153"/>
    <m/>
    <n v="152711247570"/>
    <s v="Happy Cendrawasih"/>
    <s v="ODP-KPO-FBE/35"/>
    <s v="WO063751277"/>
    <m/>
    <m/>
    <m/>
    <n v="112.5844171"/>
    <n v="-7.9153028000000001"/>
    <s v="MD|MYDB-20260901267744|SC20017/MC20200|Happy Cendrawasih|082264981491"/>
    <s v="MYDIGIBIZPARTNER"/>
    <m/>
    <m/>
    <m/>
    <m/>
    <m/>
    <m/>
    <m/>
    <m/>
    <s v="Management Janji"/>
    <s v="2026-09-05 13:00:00 | Jam pemasangan : 08.00 - 12.00  Waktu pemasangan : 4 September 2026  Info Tabaha : Hubungi pelanggan dulu sebelum ke lokasi  terimakasih "/>
    <s v="FCC"/>
    <d v="2026-07-09T13:25:47"/>
    <m/>
    <m/>
    <s v="PS"/>
    <s v="KARANGPLOSO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5 13:00:00 | Jam pemasangan : 08.00 - 12.00  Waktu pemasangan : 4 September 2026  Info Tabaha : Hubungi pelanggan dulu sebelum ke lokasi  terimakasih "/>
    <n v="2026"/>
    <n v="9"/>
    <n v="7"/>
    <d v="2026-09-07T00:00:00"/>
    <n v="-0.29166666666424135"/>
    <x v="1"/>
  </r>
  <r>
    <n v="598"/>
    <n v="1002574115"/>
    <n v="3"/>
    <x v="5"/>
    <n v="4"/>
    <s v="SEMARANG"/>
    <s v="SALATIGA"/>
    <s v="SLI"/>
    <s v="REG"/>
    <s v="AO"/>
    <x v="0"/>
    <s v="1P INET"/>
    <s v="Completed (PS)"/>
    <s v="RBS-Regional 3"/>
    <d v="2026-09-07T09:47:56"/>
    <d v="2026-09-08T18:57:03"/>
    <n v="69385014"/>
    <m/>
    <n v="142434111617"/>
    <s v="PUSKESMAS NGABLAK"/>
    <s v="ODP-SLI-FAE/003 FAE/D03/003.01"/>
    <s v="WO063721636"/>
    <m/>
    <m/>
    <m/>
    <n v="110.4008202"/>
    <n v="-7.4036969999999904"/>
    <s v="|MN00238|MYIA-091091557467/POI/DIANA NURSIDAH/0895363177205/pkmngablak@gmail.com"/>
    <s v="MYIB_ASSISTANT"/>
    <m/>
    <m/>
    <m/>
    <m/>
    <m/>
    <m/>
    <m/>
    <m/>
    <s v="Management Janji"/>
    <s v="2026-09-08 08:00:00 | Nama Pic : bp abdul  No Hp Pic : 0895363177205 No alt : - Jam Pemasangan : pagi  Tanggal Pemasangan : 8 September 2026"/>
    <s v="FCC"/>
    <d v="2026-07-09T09:54:58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bp abdul  No Hp Pic : 0895363177205 No alt : - Jam Pemasangan : pagi  Tanggal Pemasangan : 8 September 2026"/>
    <n v="2026"/>
    <n v="9"/>
    <n v="8"/>
    <d v="2026-09-08T00:00:00"/>
    <n v="-0.33333333333575865"/>
    <x v="1"/>
  </r>
  <r>
    <n v="599"/>
    <n v="1002574893"/>
    <n v="3"/>
    <x v="2"/>
    <n v="5"/>
    <s v="MADIUN"/>
    <s v="TUBAN"/>
    <s v="RGL"/>
    <s v="REG"/>
    <s v="AO"/>
    <x v="0"/>
    <s v="1P INET"/>
    <s v="Completed (PS)"/>
    <s v="RBS-Regional 3"/>
    <d v="2026-09-07T13:11:57"/>
    <d v="2026-09-08T17:54:58"/>
    <n v="69385244"/>
    <m/>
    <n v="152646205912"/>
    <s v="Warkop 99"/>
    <s v="ODP-RGL-FAH/13 FAH/D02/13.01"/>
    <s v="WO063747835"/>
    <m/>
    <m/>
    <m/>
    <n v="112.075264826416"/>
    <n v="-7.0480688011060497"/>
    <s v="MD|MYDB-20260904267979|DN00001/MN01285|Warkop 99|085604939619"/>
    <s v="MYDIGIBIZPARTNER"/>
    <m/>
    <m/>
    <m/>
    <m/>
    <m/>
    <m/>
    <m/>
    <m/>
    <s v="Management Janji"/>
    <s v="2026-09-08 15:00:00 | Jam Pemasangan : 08:00 - 12.00 Tanggal Pemasangan : SELASA 08 SEPTEMBER 2026 Info Tambahan : Hubungi pelanggan sebelum datang ke lokasi"/>
    <s v="FCC"/>
    <d v="2026-07-09T13:25:47"/>
    <d v="2026-09-08T15:00:00"/>
    <m/>
    <s v="PS"/>
    <s v="JATIROGO BANCAR"/>
    <s v="NO ADDON"/>
    <n v="20260908"/>
    <s v="Completed"/>
    <s v="HSI Bisnis Promo HUT RI PSB 70% - 100 Mbps"/>
    <s v="INDIBIZ"/>
    <m/>
    <m/>
    <d v="2026-09-08T15:00:00"/>
    <s v="2026-09-08 15:00:00 | Jam Pemasangan : 08:00 - 12.00 Tanggal Pemasangan : SELASA 08 SEPTEMBER 2026 Info Tambahan : Hubungi pelanggan sebelum datang ke lokasi"/>
    <n v="2026"/>
    <n v="9"/>
    <n v="8"/>
    <d v="2026-09-08T00:00:00"/>
    <n v="-0.625"/>
    <x v="1"/>
  </r>
  <r>
    <n v="600"/>
    <n v="1002574924"/>
    <n v="3"/>
    <x v="2"/>
    <n v="5"/>
    <s v="MALANG"/>
    <s v="KEPANJEN"/>
    <s v="KLJ"/>
    <s v="REG"/>
    <s v="AO"/>
    <x v="0"/>
    <s v="1P INET"/>
    <s v="Completed (PS)"/>
    <s v="RBS-Regional 3"/>
    <d v="2026-09-07T13:20:56"/>
    <d v="2026-09-07T19:46:58"/>
    <n v="69385269"/>
    <m/>
    <n v="152703903780"/>
    <s v="PT GENERASI MASA KINI"/>
    <s v="ODP-KLJ-FDA/73 FDA/D03/73.01"/>
    <s v="WO063750740"/>
    <m/>
    <m/>
    <m/>
    <n v="112.60561600327399"/>
    <n v="-7.9917339046707596"/>
    <s v="MD|MYDB-20260906268136|EB00004/MB00073|PT GENERASI MASA KINI|085646668551"/>
    <s v="MYDIGIBIZPARTNER"/>
    <m/>
    <m/>
    <m/>
    <m/>
    <m/>
    <m/>
    <m/>
    <m/>
    <s v="Management Janji"/>
    <s v="2026-09-08 13:00:00 | Jam pemasangan : 08.00 - 12.00 Waktu pemasangan : 8 September 2026 Info Tabaha : Hubungi pelanggan dulu sebelum ke lokasi terimakasih   "/>
    <s v="FCC"/>
    <d v="2026-07-09T13:25:47"/>
    <d v="2026-09-08T13:00:00"/>
    <m/>
    <s v="PS"/>
    <s v="KLOJEN"/>
    <s v="NO ADDON"/>
    <n v="20260907"/>
    <s v="Completed"/>
    <s v="HSI Bisnis Promo HUT RI PSB 70% - 50 Mbps"/>
    <s v="INDIBIZ"/>
    <m/>
    <m/>
    <d v="2026-09-08T13:00:00"/>
    <s v="2026-09-08 13:00:00 | Jam pemasangan : 08.00 - 12.00 Waktu pemasangan : 8 September 2026 Info Tabaha : Hubungi pelanggan dulu sebelum ke lokasi terimakasih   "/>
    <n v="2026"/>
    <n v="9"/>
    <n v="7"/>
    <d v="2026-09-07T00:00:00"/>
    <n v="-1.5416666666642413"/>
    <x v="1"/>
  </r>
  <r>
    <n v="601"/>
    <n v="1002574744"/>
    <n v="3"/>
    <x v="2"/>
    <n v="5"/>
    <s v="MADIUN"/>
    <s v="PONOROGO"/>
    <s v="PNZ"/>
    <s v="REG"/>
    <s v="AO"/>
    <x v="0"/>
    <s v="1P INET"/>
    <s v="Completed (PS)"/>
    <s v="RBS-Regional 3"/>
    <d v="2026-09-07T12:02:56"/>
    <d v="2026-09-08T16:18:19"/>
    <n v="69385181"/>
    <m/>
    <n v="152607221773"/>
    <s v="DWI OLSHOP"/>
    <s v="ODP-PNZ-FM/20 FM/D04/20.01"/>
    <s v="WO063738717"/>
    <m/>
    <m/>
    <m/>
    <n v="111.18027069999999"/>
    <n v="-7.9903719999999998"/>
    <s v="|MN00418|MYIA-041017275591/POI/DWI HARIANTO/083845218222/nawanganseries@gmail.com"/>
    <s v="MYIB_ASSISTANT"/>
    <m/>
    <m/>
    <m/>
    <m/>
    <m/>
    <m/>
    <m/>
    <m/>
    <s v="Management Janji"/>
    <s v="2026-09-08 08:00:00 | Jam pemasangan : 08.00 - 12.00 Waktu pemasangan : 8 September 2026 Info Tabaha : Hubungi pelanggan dulu sebelum ke lokasi terimakasih   "/>
    <s v="FCC"/>
    <d v="2026-07-09T12:10:08"/>
    <d v="2026-09-08T08:00:00"/>
    <m/>
    <s v="PS"/>
    <s v="PACITAN"/>
    <s v="OCA"/>
    <n v="20260908"/>
    <s v="Completed"/>
    <s v="HSI Bisnis Bundling OCA Breach Checker Promo 2026 PSB 70% - 300 Mbps"/>
    <s v="INDIBIZ"/>
    <m/>
    <m/>
    <d v="2026-09-08T08:00:00"/>
    <s v="2026-09-08 08:00:00 | Jam pemasangan : 08.00 - 12.00 Waktu pemasangan : 8 September 2026 Info Tabaha : Hubungi pelanggan dulu sebelum ke lokasi terimakasih   "/>
    <n v="2026"/>
    <n v="9"/>
    <n v="8"/>
    <d v="2026-09-08T00:00:00"/>
    <n v="-0.33333333333575865"/>
    <x v="1"/>
  </r>
  <r>
    <n v="602"/>
    <n v="1002574994"/>
    <n v="3"/>
    <x v="3"/>
    <n v="4"/>
    <s v="YOGYAKARTA"/>
    <s v="SLEMAN"/>
    <s v="GOD"/>
    <s v="REG"/>
    <s v="AO"/>
    <x v="0"/>
    <m/>
    <s v="Completed (PS)"/>
    <s v="RBS-Regional 3"/>
    <d v="2026-09-07T13:36:59"/>
    <d v="2026-09-07T15:17:00"/>
    <n v="69383976"/>
    <n v="2745043043"/>
    <n v="146136130419"/>
    <s v="PT WARNA ABADI MITRA BERSAMA"/>
    <s v="ODP-GOD-FBN/041"/>
    <s v="WO063753392"/>
    <m/>
    <m/>
    <m/>
    <n v="110.283794"/>
    <n v="-7.8096199999999998"/>
    <s v="|MN02587|MYIA-062427036174/POI/Safari/0882005672340/admaerfita@gmail.com"/>
    <s v="Sales Profesional"/>
    <m/>
    <m/>
    <m/>
    <m/>
    <m/>
    <m/>
    <m/>
    <m/>
    <s v="Management Janji"/>
    <s v="2026-09-06 13:00:00 | Nama : BP NUR ROHADI   No Hp : 0882005672340  No Alt :   Tgl Pemasangan : 05 September 2026  Interval : PAGI   Note : Hubungi pelanggan terlebih dahulu"/>
    <s v="FCC"/>
    <d v="2026-07-09T13:40:12"/>
    <m/>
    <m/>
    <s v="PS"/>
    <s v="X"/>
    <s v="NO ADDON"/>
    <n v="202609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7T07:00:00"/>
    <s v="2026-09-06 13:00:00 | Nama : BP NUR ROHADI   No Hp : 0882005672340  No Alt :   Tgl Pemasangan : 05 September 2026  Interval : PAGI   Note : Hubungi pelanggan terlebih dahulu"/>
    <n v="2026"/>
    <n v="9"/>
    <n v="7"/>
    <d v="2026-09-07T00:00:00"/>
    <n v="-0.29166666666424135"/>
    <x v="1"/>
  </r>
  <r>
    <n v="603"/>
    <n v="1002574733"/>
    <n v="3"/>
    <x v="5"/>
    <n v="4"/>
    <s v="PEKALONGAN"/>
    <s v="BREBES"/>
    <s v="BMU"/>
    <s v="REG"/>
    <s v="AO"/>
    <x v="0"/>
    <m/>
    <s v="Completed (PS)"/>
    <s v="RBS-Regional 3"/>
    <d v="2026-09-07T12:01:21"/>
    <d v="2026-09-07T13:15:20"/>
    <n v="69384257"/>
    <m/>
    <n v="146281108913"/>
    <s v="SPPG KARANGJONGKENG"/>
    <s v="ODP-BMU-FZ/008"/>
    <s v="WO063739375"/>
    <m/>
    <m/>
    <m/>
    <n v="109.014888978752"/>
    <n v="-7.1689670053666701"/>
    <s v="|MN00292|MYIA-094315604569/POI/WAFIK HIDAYAT /085225856955/sppgdesakarangjongkeng@gmail.com"/>
    <s v="Sales Profesional"/>
    <m/>
    <m/>
    <m/>
    <m/>
    <m/>
    <m/>
    <m/>
    <m/>
    <s v="Management Janji"/>
    <s v="2026-09-06 08:00:00 | Waktu pemasnagan : 05 September 2026  Jam pemasangan : 08.00 - 12.00  Mohon hubungi pelanggan sebelum ke lokasi   Terima kasih"/>
    <s v="FCC"/>
    <d v="2026-07-09T12:10:08"/>
    <m/>
    <m/>
    <s v="PS"/>
    <s v="BUMIAYU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08:00:00 | Waktu pemasnagan : 05 September 2026  Jam pemasangan : 08.00 - 12.00  Mohon hubungi pelanggan sebelum ke lokasi   Terima kasih"/>
    <n v="2026"/>
    <n v="9"/>
    <n v="7"/>
    <d v="2026-09-07T00:00:00"/>
    <n v="-0.29166666666424135"/>
    <x v="1"/>
  </r>
  <r>
    <n v="604"/>
    <n v="1002574942"/>
    <n v="3"/>
    <x v="4"/>
    <n v="5"/>
    <s v="SINGARJA"/>
    <s v="GIANYAR"/>
    <s v="UBU"/>
    <s v="REG"/>
    <s v="AO"/>
    <x v="0"/>
    <m/>
    <s v="Completed (PS)"/>
    <s v="RBS-Regional 3"/>
    <d v="2026-09-07T13:24:53"/>
    <d v="2026-09-09T13:00:24"/>
    <n v="69385289"/>
    <m/>
    <n v="172408248275"/>
    <s v="KANTOR PERBEKEL PEJENG KELOD"/>
    <s v="ODP-UBU-FG/67"/>
    <s v="WO063763208"/>
    <m/>
    <m/>
    <m/>
    <n v="115.30275279999999"/>
    <n v="-8.5169596999999992"/>
    <s v="|MN02658|/PIC KADEK DEDI WIDNYANA DINATA B/087835057672/pejengkelod@gmail.com"/>
    <s v="Sales Force DBS"/>
    <m/>
    <m/>
    <m/>
    <m/>
    <m/>
    <m/>
    <m/>
    <m/>
    <s v="Management Janji"/>
    <s v="2026-09-08 11:00:00|Tanggal pemasangan : 08/09/2026 Jam pemasangan : 08.00 - 12.00 Info Tambahan : Hubungi pelanggan dulu sebelum ke lokasi terima kasih.|40971401|MYDITA"/>
    <s v="FCC"/>
    <d v="2026-07-09T13:40:12"/>
    <d v="2026-09-08T11:00:00"/>
    <m/>
    <s v="PS"/>
    <s v="UBUD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1:00:00"/>
    <s v="2026-09-08 11:00:00|Tanggal pemasangan : 08/09/2026 Jam pemasangan : 08.00 - 12.00 Info Tambahan : Hubungi pelanggan dulu sebelum ke lokasi terima kasih.|40971401|MYDITA"/>
    <n v="2026"/>
    <n v="9"/>
    <n v="9"/>
    <d v="2026-09-09T00:00:00"/>
    <n v="0.54166666666424135"/>
    <x v="1"/>
  </r>
  <r>
    <n v="605"/>
    <n v="1002574963"/>
    <n v="3"/>
    <x v="7"/>
    <n v="5"/>
    <s v="KUPANG"/>
    <s v="LABOAN BAJO"/>
    <s v="LBO"/>
    <s v="REG"/>
    <s v="AO"/>
    <x v="0"/>
    <s v="1P INET"/>
    <s v="Completed (PS)"/>
    <s v="RBS-Regional 3"/>
    <d v="2026-09-07T13:29:56"/>
    <d v="2026-09-09T15:48:02"/>
    <n v="69385291"/>
    <m/>
    <n v="172512452602"/>
    <s v="PT CAHAYA MEKAR JAYA"/>
    <s v="ODP-LBO-FF/43 FF/D05/43.01"/>
    <s v="WO063751701"/>
    <m/>
    <m/>
    <m/>
    <n v="119.909145087003"/>
    <n v="-8.5026629994831104"/>
    <s v="MD|MYDB-20260907268197|SC20016/MC20231|PT CAHAYA MEKAR JAYA|0895635104496"/>
    <s v="MYDIGIBIZPARTNER"/>
    <m/>
    <m/>
    <m/>
    <m/>
    <m/>
    <m/>
    <m/>
    <m/>
    <s v="Management Janji"/>
    <s v="2026-09-08 13:00:00 | Nama Pic : BP DIONISIUS No Hp Pic : 0895635104496 Jam Pemasangan : 08:00 - 12.00 Tanggal Pemasangan : SELASA 08 SEPTEMBER 2026 Info Tambahan : Hubungi pelanggan sebelum datang ke lokasi"/>
    <s v="FCC"/>
    <d v="2026-07-09T13:40:12"/>
    <d v="2026-09-08T13:00:00"/>
    <m/>
    <s v="PS"/>
    <s v="LABUAN BAJO"/>
    <s v="NO ADDON"/>
    <n v="20260909"/>
    <s v="Completed"/>
    <s v="HSI Bisnis Promo HUT RI PSB 70% - 200 Mbps"/>
    <s v="INDIBIZ"/>
    <m/>
    <m/>
    <d v="2026-09-08T13:00:00"/>
    <s v="2026-09-08 13:00:00 | Nama Pic : BP DIONISIUS No Hp Pic : 0895635104496 Jam Pemasangan : 08:00 - 12.00 Tanggal Pemasangan : SELASA 08 SEPTEMBER 2026 Info Tambahan : Hubungi pelanggan sebelum datang ke lokasi"/>
    <n v="2026"/>
    <n v="9"/>
    <n v="9"/>
    <d v="2026-09-09T00:00:00"/>
    <n v="0.45833333333575865"/>
    <x v="1"/>
  </r>
  <r>
    <n v="606"/>
    <n v="1002574955"/>
    <n v="3"/>
    <x v="2"/>
    <n v="5"/>
    <s v="MALANG"/>
    <s v="BATU"/>
    <s v="KPO"/>
    <s v="REG"/>
    <s v="AO"/>
    <x v="0"/>
    <m/>
    <s v="Completed (PS)"/>
    <s v="RBS-Regional 3"/>
    <d v="2026-09-07T13:29:48"/>
    <d v="2026-09-07T14:10:31"/>
    <n v="69384247"/>
    <m/>
    <n v="152711247572"/>
    <s v="CV INALAB UTAMA"/>
    <s v="ODP-KPO-FBD/10"/>
    <s v="WO063752382"/>
    <m/>
    <m/>
    <m/>
    <n v="112.5757801"/>
    <n v="-7.9216423999999996"/>
    <s v="MD|MYDB-20260831267663|DN00001/MN00968|CV INALAB UTAMA|082311522071"/>
    <s v="MYDIGIBIZPARTNER"/>
    <m/>
    <m/>
    <m/>
    <m/>
    <m/>
    <m/>
    <m/>
    <m/>
    <s v="Management Janji"/>
    <s v="2026-09-06 13:00:00 | Tanggal pemasangan : 06/09/2026  Jam pemasangan : siang  Info Tambahan : Hubungi pelanggan dulu sebelum ke lokasi  terima kasih."/>
    <s v="FCC"/>
    <d v="2026-07-09T13:40:12"/>
    <m/>
    <m/>
    <s v="PS"/>
    <s v="KARANGPLOSO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7:00:00"/>
    <s v="2026-09-06 13:00:00 | Tanggal pemasangan : 06/09/2026  Jam pemasangan : siang  Info Tambahan : Hubungi pelanggan dulu sebelum ke lokasi  terima kasih."/>
    <n v="2026"/>
    <n v="9"/>
    <n v="7"/>
    <d v="2026-09-07T00:00:00"/>
    <n v="-0.29166666666424135"/>
    <x v="1"/>
  </r>
  <r>
    <n v="607"/>
    <n v="1002574069"/>
    <n v="3"/>
    <x v="1"/>
    <n v="5"/>
    <s v="JEMBER"/>
    <s v="JEMBER"/>
    <s v="PUG"/>
    <s v="REG"/>
    <s v="AO"/>
    <x v="0"/>
    <m/>
    <s v="Completed (PS)"/>
    <s v="RBS-Regional 3"/>
    <d v="2026-09-07T09:36:42"/>
    <d v="2026-09-07T15:52:54"/>
    <n v="69383077"/>
    <m/>
    <n v="152515203046"/>
    <s v="ERZORA PUGER"/>
    <s v="ODP-PUG-FC/31"/>
    <s v="WO063721021"/>
    <m/>
    <m/>
    <m/>
    <n v="113.472959"/>
    <n v="-8.3696730000000006"/>
    <s v="MD|MYDB-20260903267926|DN00001/MN01309|ERZORA PUGER|087754726343"/>
    <s v="MYDIGIBIZPARTNER"/>
    <m/>
    <m/>
    <m/>
    <m/>
    <m/>
    <m/>
    <m/>
    <m/>
    <s v="Management Janji"/>
    <s v="2026-09-04 13:00:00 | Nama PIC : Bp Efendi  No HP : 087754726343  No Alt : -  M Janji : 04 Sept 2026  Jam Pasang : Pagi / Siang  Note : hubungi pelanggan jika ingin kelokasi  "/>
    <s v="FCC"/>
    <d v="2026-07-09T09:40:31"/>
    <m/>
    <m/>
    <s v="PS"/>
    <s v="TANGGUL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4 13:00:00 | Nama PIC : Bp Efendi  No HP : 087754726343  No Alt : -  M Janji : 04 Sept 2026  Jam Pasang : Pagi / Siang  Note : hubungi pelanggan jika ingin kelokasi  "/>
    <n v="2026"/>
    <n v="9"/>
    <n v="7"/>
    <d v="2026-09-07T00:00:00"/>
    <n v="-0.29166666666424135"/>
    <x v="1"/>
  </r>
  <r>
    <n v="608"/>
    <n v="1002575686"/>
    <n v="3"/>
    <x v="7"/>
    <n v="5"/>
    <s v="KUPANG"/>
    <s v="MAUMERE"/>
    <s v="MMR"/>
    <s v="REG"/>
    <s v="AO"/>
    <x v="0"/>
    <s v="1P INET"/>
    <s v="Completed (PS)"/>
    <s v="RBS-Regional 3"/>
    <d v="2026-09-07T16:14:56"/>
    <d v="2026-09-09T13:55:05"/>
    <n v="69385534"/>
    <m/>
    <n v="172508209112"/>
    <s v="SDK NELLE I"/>
    <s v="ODP-MMR-FZ/10 FZ/D01/10.01"/>
    <s v="WO063776337"/>
    <m/>
    <m/>
    <m/>
    <n v="122.21484001725899"/>
    <n v="-8.6788333794909001"/>
    <s v="MD|MYDB-20260907268158|SC00001/MC00135|SDK NELLE I|081338299511"/>
    <s v="MYDIGIBIZPARTNER"/>
    <m/>
    <m/>
    <m/>
    <m/>
    <m/>
    <m/>
    <m/>
    <m/>
    <s v="Management Janji"/>
    <s v="2026-09-08 13:00:00 | telp :081338299511 alt :081338299511 manja : pagi / siang 08/09/2026 hub sebelum ke lokasi  "/>
    <s v="FCC"/>
    <d v="2026-07-09T16:25:39"/>
    <d v="2026-09-08T13:00:00"/>
    <m/>
    <s v="PS"/>
    <s v="X"/>
    <s v="NO ADDON"/>
    <n v="20260909"/>
    <s v="Completed"/>
    <s v="HSI Bisnis Basic PSB 70% - 50 Mbps"/>
    <s v="INDIBIZ"/>
    <m/>
    <m/>
    <d v="2026-09-08T13:00:00"/>
    <s v="2026-09-08 13:00:00 | telp :081338299511 alt :081338299511 manja : pagi / siang 08/09/2026 hub sebelum ke lokasi  "/>
    <n v="2026"/>
    <n v="9"/>
    <n v="9"/>
    <d v="2026-09-09T00:00:00"/>
    <n v="0.45833333333575865"/>
    <x v="1"/>
  </r>
  <r>
    <n v="609"/>
    <n v="1002575677"/>
    <n v="3"/>
    <x v="5"/>
    <n v="4"/>
    <s v="SEMARANG"/>
    <s v="SALATIGA"/>
    <s v="SLI"/>
    <s v="REG"/>
    <s v="AO"/>
    <x v="0"/>
    <s v="1P INET"/>
    <s v="Completed (PS)"/>
    <s v="RBS-Regional 3"/>
    <d v="2026-09-07T16:11:56"/>
    <d v="2026-09-09T13:20:47"/>
    <n v="69385533"/>
    <m/>
    <n v="142434111625"/>
    <s v="SMA IT AL HIKMAH KARANGGEDE"/>
    <s v="ODP-SLI-FX/010 FX/D02/010.01"/>
    <s v="WO063776139"/>
    <m/>
    <m/>
    <m/>
    <n v="110.6404526"/>
    <n v="-7.3571396"/>
    <s v="|MN00426|MYIA-010789829292/POI/Fadhillah Rahma Isnaini/081539422196/smas2033779@gmail.com"/>
    <s v="MYIB_ASSISTANT"/>
    <m/>
    <m/>
    <m/>
    <m/>
    <m/>
    <m/>
    <m/>
    <m/>
    <s v="Management Janji"/>
    <s v="2026-09-08 13:00:00 | Nama PIC : Ibu Fadhilah No Hp : 081539422196 No Alt : - Tgl Pemasangan : 8 Sept 2026 Interval : PAGI SIANG Note : Hubungi pelanggan terlebih dahulu"/>
    <s v="FCC"/>
    <d v="2026-07-09T16:25:39"/>
    <d v="2026-09-08T13:00:00"/>
    <m/>
    <s v="PS"/>
    <s v="X"/>
    <s v="NO ADDON"/>
    <n v="20260909"/>
    <s v="Completed"/>
    <s v="HSI Bisnis Basic Promo HUT RI PSB 70% - 100 Mbps"/>
    <s v="INDIBIZ"/>
    <m/>
    <m/>
    <d v="2026-09-08T13:00:00"/>
    <s v="2026-09-08 13:00:00 | Nama PIC : Ibu Fadhilah No Hp : 081539422196 No Alt : - Tgl Pemasangan : 8 Sept 2026 Interval : PAGI SIANG Note : Hubungi pelanggan terlebih dahulu"/>
    <n v="2026"/>
    <n v="9"/>
    <n v="9"/>
    <d v="2026-09-09T00:00:00"/>
    <n v="0.45833333333575865"/>
    <x v="1"/>
  </r>
  <r>
    <n v="610"/>
    <n v="1002575678"/>
    <n v="3"/>
    <x v="6"/>
    <n v="5"/>
    <s v="SBY SELATAN"/>
    <s v="MANYAR"/>
    <s v="JGR"/>
    <s v="REG"/>
    <s v="AO"/>
    <x v="0"/>
    <s v="1P INET"/>
    <s v="Completed (PS)"/>
    <s v="RBS-Regional 3"/>
    <d v="2026-09-07T16:11:56"/>
    <d v="2026-09-08T18:19:53"/>
    <n v="69385521"/>
    <m/>
    <n v="152310255642"/>
    <s v="EYALA CAFE RUNGKUT"/>
    <s v="ODP-RKT-FGX/59 FGX/D04/01.59"/>
    <s v="WO063775851"/>
    <m/>
    <m/>
    <m/>
    <n v="112.7822252"/>
    <n v="-7.3314406999999999"/>
    <s v="|MN00459|MYIA-079347118075/POI/reno rizky ardiansyah/082139148241/renorizki14045@gmail.com"/>
    <s v="MYIB_ASSISTANT"/>
    <m/>
    <m/>
    <m/>
    <m/>
    <m/>
    <m/>
    <m/>
    <m/>
    <s v="Management Janji"/>
    <s v="2026-09-08 15:00:00 | Nama Pic : BP RENO No Hp Pic : 082139148241 Jam Pemasangan : 08:00 - 12.00 Tanggal Pemasangan : SELASA 08 SEPTEMBER 2026 Info Tambahan : Hubungi pelanggan sebelum datang ke lokasi"/>
    <s v="FCC"/>
    <d v="2026-07-09T16:25:39"/>
    <d v="2026-09-08T15:00:00"/>
    <m/>
    <s v="PS"/>
    <s v="JAGIR"/>
    <s v="OCA"/>
    <n v="20260908"/>
    <s v="Completed"/>
    <s v="HSI Bisnis Bundling OCA Breach Checker Promo H2 2026 PSB 70% - 100 Mbps"/>
    <s v="INDIBIZ"/>
    <m/>
    <m/>
    <d v="2026-09-08T15:00:00"/>
    <s v="2026-09-08 15:00:00 | Nama Pic : BP RENO No Hp Pic : 082139148241 Jam Pemasangan : 08:00 - 12.00 Tanggal Pemasangan : SELASA 08 SEPTEMBER 2026 Info Tambahan : Hubungi pelanggan sebelum datang ke lokasi"/>
    <n v="2026"/>
    <n v="9"/>
    <n v="8"/>
    <d v="2026-09-08T00:00:00"/>
    <n v="-0.625"/>
    <x v="1"/>
  </r>
  <r>
    <n v="611"/>
    <n v="1002575705"/>
    <n v="3"/>
    <x v="7"/>
    <n v="5"/>
    <s v="MATARAM"/>
    <s v="LOMBOK BARAT TENGAH"/>
    <s v="GER"/>
    <s v="REG"/>
    <s v="AO"/>
    <x v="0"/>
    <m/>
    <s v="Completed (PS)"/>
    <s v="RBS-Regional 3"/>
    <d v="2026-09-07T16:21:05"/>
    <d v="2026-09-08T17:15:48"/>
    <n v="69384062"/>
    <m/>
    <n v="172602203213"/>
    <s v="UD JAYA MANDIRI"/>
    <s v="ODP-GER-FAH/25"/>
    <s v="WO063778091"/>
    <m/>
    <m/>
    <m/>
    <n v="116.1736295"/>
    <n v="-8.6904609480000001"/>
    <s v="|MC40230|MYIA-062488670800/POI/musri/081917248656/perabotbusairi@gmail.com"/>
    <s v="Sales Profesional"/>
    <m/>
    <m/>
    <m/>
    <m/>
    <m/>
    <m/>
    <m/>
    <m/>
    <s v="Management Janji"/>
    <s v="2026-09-05 13:00:00 | Nama PIC : bapak musri  No HP :  081917248656  Alt :   M Janji : (sabtu/5/SEPTEMBER/2026)  jam Pasang : 09:00  Note : hubungi pelanggan jika ingin kelokasi"/>
    <s v="FCC"/>
    <d v="2026-07-09T16:25:39"/>
    <m/>
    <s v="Kendala Teknik"/>
    <s v="PS"/>
    <s v="LOMBOK TENGAH"/>
    <s v="NO ADDON"/>
    <n v="20260908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07T07:00:00"/>
    <s v="2026-09-05 13:00:00 | Nama PIC : bapak musri  No HP :  081917248656  Alt :   M Janji : (sabtu/5/SEPTEMBER/2026)  jam Pasang : 09:00  Note : hubungi pelanggan jika ingin kelokasi"/>
    <n v="2026"/>
    <n v="9"/>
    <n v="8"/>
    <d v="2026-09-08T00:00:00"/>
    <n v="0.70833333333575865"/>
    <x v="1"/>
  </r>
  <r>
    <n v="612"/>
    <n v="1002574880"/>
    <n v="3"/>
    <x v="5"/>
    <n v="4"/>
    <s v="PEKALONGAN"/>
    <s v="BREBES"/>
    <s v="KTM"/>
    <s v="REG"/>
    <s v="AO"/>
    <x v="0"/>
    <m/>
    <s v="Completed (PS)"/>
    <s v="RBS-Regional 3"/>
    <d v="2026-09-07T13:08:50"/>
    <d v="2026-09-07T15:07:23"/>
    <n v="69384143"/>
    <m/>
    <n v="142214107664"/>
    <s v="MI TAMIRUL WATHON 01"/>
    <s v="ODP-KTM-FE/057"/>
    <s v="WO063748632"/>
    <m/>
    <m/>
    <m/>
    <n v="108.94684096715901"/>
    <n v="-6.9704429689385696"/>
    <s v="MD|MYDB-20260904268011|DB10005/MB10113|MI TAMIRUL WATHON 01|081327138257"/>
    <s v="MYDIGIBIZPARTNER"/>
    <m/>
    <m/>
    <m/>
    <m/>
    <m/>
    <m/>
    <m/>
    <m/>
    <s v="Management Janji"/>
    <s v="2026-09-05 13:00:00 | Waktu pemasnagan : 05 September 2026  Jam pemasangan : 13.00  Mohon hubungi pelanggan sebelum ke lokasi   Terima kasih"/>
    <s v="FCC"/>
    <d v="2026-07-09T13:10:13"/>
    <m/>
    <m/>
    <s v="PS"/>
    <s v="KETANGGUNGAN"/>
    <s v="NO ADDON"/>
    <n v="20260907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07T07:00:00"/>
    <s v="2026-09-05 13:00:00 | Waktu pemasnagan : 05 September 2026  Jam pemasangan : 13.00  Mohon hubungi pelanggan sebelum ke lokasi   Terima kasih"/>
    <n v="2026"/>
    <n v="9"/>
    <n v="7"/>
    <d v="2026-09-07T00:00:00"/>
    <n v="-0.29166666666424135"/>
    <x v="1"/>
  </r>
  <r>
    <n v="613"/>
    <n v="1002574875"/>
    <n v="3"/>
    <x v="6"/>
    <n v="5"/>
    <s v="SBY UTARA"/>
    <s v="KENJERAN"/>
    <s v="KJR"/>
    <s v="REG"/>
    <s v="AO"/>
    <x v="0"/>
    <m/>
    <s v="Completed (PS)"/>
    <s v="RBS-Regional 3"/>
    <d v="2026-09-07T13:08:29"/>
    <d v="2026-09-07T15:11:14"/>
    <n v="69384442"/>
    <n v="3135963059"/>
    <n v="152407282306"/>
    <s v="PT ABJAYA SEJAHTERA INDONESIA"/>
    <s v="ODP-MYR-FSA/19"/>
    <s v="WO063748741"/>
    <m/>
    <m/>
    <m/>
    <n v="112.77670559000001"/>
    <n v="-7.2608013830000004"/>
    <s v="MD|MYDB-20260905268047|DN00001/MN00443|PT ABJAYA SEJAHTERA INDONESIA|085853530091"/>
    <s v="MYDIGIBIZPARTNER"/>
    <m/>
    <m/>
    <m/>
    <m/>
    <m/>
    <m/>
    <m/>
    <m/>
    <s v="Management Janji"/>
    <s v="2026-09-06 11:00:00 | Nama Pic : BP AHMAD  No Hp Pic : 085853530091  Jam Pemasangan : 08:00 - 12.00  Tanggal Pemasangan : MINGGU 06 SEPTEMBER 2026  Info Tambahan : Hubungi pelanggan sebelum datang ke lokasi"/>
    <s v="FCC"/>
    <d v="2026-07-09T13:10:13"/>
    <m/>
    <m/>
    <s v="PS"/>
    <s v="KENJERAN"/>
    <s v="NO ADDON"/>
    <n v="202609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7T07:00:00"/>
    <s v="2026-09-06 11:00:00 | Nama Pic : BP AHMAD  No Hp Pic : 085853530091  Jam Pemasangan : 08:00 - 12.00  Tanggal Pemasangan : MINGGU 06 SEPTEMBER 2026  Info Tambahan : Hubungi pelanggan sebelum datang ke lokasi"/>
    <n v="2026"/>
    <n v="9"/>
    <n v="7"/>
    <d v="2026-09-07T00:00:00"/>
    <n v="-0.29166666666424135"/>
    <x v="1"/>
  </r>
  <r>
    <n v="614"/>
    <n v="1002575104"/>
    <n v="3"/>
    <x v="2"/>
    <n v="5"/>
    <s v="MADIUN"/>
    <s v="BOJONEGORO"/>
    <s v="BJN"/>
    <s v="REG"/>
    <s v="AO"/>
    <x v="0"/>
    <s v="1P INET"/>
    <s v="Completed (PS)"/>
    <s v="RBS-Regional 3"/>
    <d v="2026-09-07T13:59:57"/>
    <d v="2026-09-08T20:01:37"/>
    <n v="69385332"/>
    <m/>
    <n v="152609258720"/>
    <s v="SDN KADIPATEN 1 BOJONEGORO"/>
    <s v="ODP-BJN-FW/37 FW/D04/37.01"/>
    <s v="WO063755375"/>
    <m/>
    <m/>
    <m/>
    <n v="111.885913899999"/>
    <n v="-7.1525873999999998"/>
    <s v="|MC20184|MYIA-014322995116/POI/BUDIONO /082337744568/budionobapak2025@gmail.com"/>
    <s v="MYIB_ASSISTANT"/>
    <m/>
    <m/>
    <m/>
    <m/>
    <m/>
    <m/>
    <m/>
    <m/>
    <s v="Management Janji"/>
    <s v="2026-09-10 15:00:00 | Tanggal Pemasangan : 10 September 2026 Jam Pemasangan : 08:00 15:00 Info Tambahan : Hubungi pelanggan dulu sebelum ke lokasi terimakasih"/>
    <s v="FCC"/>
    <d v="2026-07-09T14:10:08"/>
    <d v="2026-09-10T15:00:00"/>
    <m/>
    <s v="PS"/>
    <s v="X"/>
    <s v="NO ADDON"/>
    <n v="20260908"/>
    <s v="Completed"/>
    <s v="HSI Bisnis Promo HUT RI PSB 70% - 75 Mbps"/>
    <s v="INDIBIZ"/>
    <m/>
    <m/>
    <d v="2026-09-10T15:00:00"/>
    <s v="2026-09-10 15:00:00 | Tanggal Pemasangan : 10 September 2026 Jam Pemasangan : 08:00 15:00 Info Tambahan : Hubungi pelanggan dulu sebelum ke lokasi terimakasih"/>
    <n v="2026"/>
    <n v="9"/>
    <n v="8"/>
    <d v="2026-09-08T00:00:00"/>
    <n v="-2.625"/>
    <x v="1"/>
  </r>
  <r>
    <n v="615"/>
    <n v="1002575332"/>
    <n v="3"/>
    <x v="6"/>
    <n v="5"/>
    <s v="SBY UTARA"/>
    <s v="GRESIK"/>
    <s v="GSK"/>
    <s v="REG"/>
    <s v="AO"/>
    <x v="0"/>
    <s v="1P INET"/>
    <s v="Completed (PS)"/>
    <s v="RBS-Regional 3"/>
    <d v="2026-09-07T14:50:56"/>
    <d v="2026-09-09T16:41:40"/>
    <n v="69385408"/>
    <m/>
    <n v="152421262640"/>
    <s v="PT Kreasi Edulab Indonesia"/>
    <s v="ODP-GSK-FB/37 FB/D03/37-01"/>
    <s v="WO063762809"/>
    <m/>
    <m/>
    <m/>
    <n v="112.648104"/>
    <n v="-7.1671179999999897"/>
    <s v="|MB10092|MYIA-089991303423/POI/Halimah Rahmah Susilawati/08811307516/direktoratoperasional.edulab@gmail.com"/>
    <s v="MYIB_ASSISTANT"/>
    <m/>
    <m/>
    <m/>
    <m/>
    <m/>
    <m/>
    <m/>
    <m/>
    <s v="Management Janji"/>
    <s v="2026-09-12 11:00:00 | Nama PIC : Rahmat No HP : 08811307516 Alt : 085215233345 M Janji : 08 September 2026 Jam Pasang : 08.00 - 13:00  NoteÃ‚Â :  hubungi terlebih dahulu sebelum kelokasi"/>
    <s v="FCC"/>
    <d v="2026-07-09T14:55:14"/>
    <d v="2026-09-12T11:00:00"/>
    <m/>
    <s v="PS"/>
    <s v="GRESIK"/>
    <s v="NO ADDON"/>
    <n v="20260909"/>
    <s v="Completed"/>
    <s v="HSI Bisnis Promo HUT RI PSB 70% - 150 Mbps"/>
    <s v="INDIBIZ"/>
    <m/>
    <m/>
    <d v="2026-09-12T11:00:00"/>
    <s v="2026-09-12 11:00:00 | Nama PIC : Rahmat No HP : 08811307516 Alt : 085215233345 M Janji : 08 September 2026 Jam Pasang : 08.00 - 13:00  NoteÃ‚Â :  hubungi terlebih dahulu sebelum kelokasi"/>
    <n v="2026"/>
    <n v="9"/>
    <n v="9"/>
    <d v="2026-09-09T00:00:00"/>
    <n v="-3.4583333333357587"/>
    <x v="1"/>
  </r>
  <r>
    <n v="616"/>
    <n v="1002573990"/>
    <n v="3"/>
    <x v="5"/>
    <n v="4"/>
    <s v="PEKALONGAN"/>
    <s v="PEKALONGAN"/>
    <s v="PKL"/>
    <s v="REG"/>
    <s v="AO"/>
    <x v="0"/>
    <s v="1P INET"/>
    <s v="Completed (PS)"/>
    <s v="RBS-Regional 3"/>
    <d v="2026-09-07T09:14:56"/>
    <d v="2026-09-09T12:11:27"/>
    <n v="69384993"/>
    <m/>
    <n v="142202154717"/>
    <s v="SMP NEGERI 2 TIRTO"/>
    <s v="ODP-PKL-FBK/004 FBK/D01/004.01"/>
    <s v="WO063718632"/>
    <m/>
    <m/>
    <m/>
    <n v="109.63324799999999"/>
    <n v="-6.9066253999999896"/>
    <s v="|MN00925|MYIA-044439324237/POI/indah susanti/081514462773/smpn2tirto@gmail.com"/>
    <s v="MYIB_ASSISTANT"/>
    <m/>
    <m/>
    <m/>
    <m/>
    <m/>
    <m/>
    <m/>
    <m/>
    <s v="Management Janji"/>
    <s v="2026-09-09 08:00:00 | Nama PIC: bp ahmad   No HP: 081514462773 Alt: Tanggal: 9/9/2026 Jam Pasang: Pagi Note: Hubungi sebelum ke lokasi, terimakasih.  "/>
    <s v="FCC"/>
    <d v="2026-07-09T09:25:03"/>
    <d v="2026-09-09T08:00:00"/>
    <m/>
    <s v="PS"/>
    <s v="X"/>
    <s v="NO ADDON"/>
    <n v="20260909"/>
    <s v="Completed"/>
    <s v="HSI Bisnis Promo HUT RI PSB 70% - 200 Mbps"/>
    <s v="INDIBIZ"/>
    <m/>
    <m/>
    <d v="2026-09-09T08:00:00"/>
    <s v="2026-09-09 08:00:00 | Nama PIC: bp ahmad   No HP: 081514462773 Alt: Tanggal: 9/9/2026 Jam Pasang: Pagi Note: Hubungi sebelum ke lokasi, terimakasih.  "/>
    <n v="2026"/>
    <n v="9"/>
    <n v="9"/>
    <d v="2026-09-09T00:00:00"/>
    <n v="-0.33333333333575865"/>
    <x v="1"/>
  </r>
  <r>
    <n v="617"/>
    <n v="1002574027"/>
    <n v="3"/>
    <x v="2"/>
    <n v="5"/>
    <s v="MALANG"/>
    <s v="BATU"/>
    <s v="PKS"/>
    <s v="REG"/>
    <s v="AO"/>
    <x v="0"/>
    <s v="1P INET"/>
    <s v="Completed (PS)"/>
    <s v="RBS-Regional 3"/>
    <d v="2026-09-07T09:23:57"/>
    <d v="2026-09-08T14:42:33"/>
    <n v="69384997"/>
    <m/>
    <n v="152710214306"/>
    <s v="MTS AHMAD YANI JABUNG"/>
    <s v="ODP-PKS-FH/19 FH/D01/19.01"/>
    <s v="WO063719460"/>
    <m/>
    <m/>
    <m/>
    <n v="112.74556967885"/>
    <n v="-7.9495653579349996"/>
    <s v="|MN02703|MYIA-018534197294/POI/Muhammad Badrul Huda/088805300136/hudabadrull15@gmail.com"/>
    <s v="MYIB_ASSISTANT"/>
    <m/>
    <m/>
    <m/>
    <m/>
    <m/>
    <m/>
    <m/>
    <m/>
    <s v="Management Janji"/>
    <s v="2026-09-08 08:00:00 | Nama Pic : bp Muhammad Badrul Huda No Hp Pic : 088805300136 No alt : - Jam Pemasangan : pagi  Tanggal Pemasangan : 8 September 2026"/>
    <s v="FCC"/>
    <d v="2026-07-09T09:25:03"/>
    <d v="2026-09-08T08:00:00"/>
    <m/>
    <s v="PS"/>
    <s v="SINGOSARI"/>
    <s v="NO ADDON"/>
    <n v="20260908"/>
    <s v="Completed"/>
    <s v="HSI Bisnis Promo HUT RI PSB 70% - 100 Mbps"/>
    <s v="INDIBIZ"/>
    <m/>
    <m/>
    <d v="2026-09-08T08:00:00"/>
    <s v="2026-09-08 08:00:00 | Nama Pic : bp Muhammad Badrul Huda No Hp Pic : 088805300136 No alt : - Jam Pemasangan : pagi  Tanggal Pemasangan : 8 September 2026"/>
    <n v="2026"/>
    <n v="9"/>
    <n v="8"/>
    <d v="2026-09-08T00:00:00"/>
    <n v="-0.33333333333575865"/>
    <x v="1"/>
  </r>
  <r>
    <n v="618"/>
    <n v="1002575331"/>
    <n v="3"/>
    <x v="2"/>
    <n v="5"/>
    <s v="MALANG"/>
    <s v="KEPANJEN"/>
    <s v="DNO"/>
    <s v="REG"/>
    <s v="AO"/>
    <x v="0"/>
    <s v="1P INET"/>
    <s v="Completed (PS)"/>
    <s v="RBS-Regional 3"/>
    <d v="2026-09-07T14:50:56"/>
    <d v="2026-09-08T15:47:14"/>
    <n v="69385409"/>
    <m/>
    <n v="152726201460"/>
    <s v="BAKSO MIE AYAM 93"/>
    <s v="ODP-DNO-FE/18 FE/D02/18.01"/>
    <s v="WO063763175"/>
    <m/>
    <m/>
    <m/>
    <n v="112.429552450776"/>
    <n v="-8.2878476804077597"/>
    <s v="MD|MYDB-20260907268148|SC20017/MC20200|BAKSO MIE AYAM 93|85731265626"/>
    <s v="MYDIGIBIZPARTNER"/>
    <m/>
    <m/>
    <m/>
    <m/>
    <m/>
    <m/>
    <m/>
    <m/>
    <s v="Management Janji"/>
    <s v="2026-09-08 13:00:00 | Nama PIC:  bp fesa No HP: 85731265626 Alt: 089666664849 Tanggal: 8/9/2026 Jam Pasang: Siang Note: Hubungi sebelum ke lokasi, terimakasih.  "/>
    <s v="FCC"/>
    <d v="2026-07-09T14:55:14"/>
    <d v="2026-09-08T13:00:00"/>
    <m/>
    <s v="PS"/>
    <s v="KEPANJEN"/>
    <s v="NO ADDON"/>
    <n v="20260908"/>
    <s v="Completed"/>
    <s v="HSI Bisnis Promo HUT RI PSB 70% - 50 Mbps"/>
    <s v="INDIBIZ"/>
    <m/>
    <m/>
    <d v="2026-09-08T13:00:00"/>
    <s v="2026-09-08 13:00:00 | Nama PIC:  bp fesa No HP: 85731265626 Alt: 089666664849 Tanggal: 8/9/2026 Jam Pasang: Siang Note: Hubungi sebelum ke lokasi, terimakasih.  "/>
    <n v="2026"/>
    <n v="9"/>
    <n v="8"/>
    <d v="2026-09-08T00:00:00"/>
    <n v="-0.54166666666424135"/>
    <x v="1"/>
  </r>
  <r>
    <n v="619"/>
    <n v="1002575945"/>
    <n v="3"/>
    <x v="1"/>
    <n v="5"/>
    <s v="JEMBER"/>
    <s v="BONDOWOSO"/>
    <s v="SKS"/>
    <s v="REG"/>
    <s v="AO"/>
    <x v="0"/>
    <s v="2P INET + VOICE"/>
    <s v="Completed (PS)"/>
    <s v="RBS-Regional 3"/>
    <d v="2026-09-07T19:14:57"/>
    <d v="2026-09-08T19:10:25"/>
    <n v="69385639"/>
    <n v="3322012014"/>
    <n v="152525202536"/>
    <s v="RUMAH KOST BAHTI"/>
    <s v="ODP-SKS-FA/07 FA/D02/07.01"/>
    <s v="WO063792374"/>
    <m/>
    <m/>
    <m/>
    <n v="113.993354873474"/>
    <n v="-7.9795168552066498"/>
    <s v="|MC30175|MYIA-016844365143/POI/Lutfi bahtiyar/085790230936/soimakun2@gmail.com"/>
    <s v="MYIB_ASSISTANT"/>
    <m/>
    <m/>
    <m/>
    <m/>
    <m/>
    <m/>
    <m/>
    <m/>
    <s v="Management Janji"/>
    <s v="2026-09-09 08:00:00 | Jam pemasangan : 12.00 Info Tambahan : Hubungi pelanggan dulu sebelum ke lokasi terimakasih  "/>
    <s v="FCC"/>
    <d v="2026-07-09T19:25:41"/>
    <d v="2026-09-09T08:00:00"/>
    <m/>
    <s v="PS"/>
    <s v="BONDOWOSO"/>
    <s v="NO ADDON"/>
    <n v="20260908"/>
    <s v="Completed"/>
    <s v="HSI Bisnis Bundling Phone PSB 70% - Free 800 Menit Promo - 300 Mbps"/>
    <s v="INDIBIZ"/>
    <m/>
    <m/>
    <d v="2026-09-09T08:00:00"/>
    <s v="2026-09-09 08:00:00 | Jam pemasangan : 12.00 Info Tambahan : Hubungi pelanggan dulu sebelum ke lokasi terimakasih  "/>
    <n v="2026"/>
    <n v="9"/>
    <n v="8"/>
    <d v="2026-09-08T00:00:00"/>
    <n v="-1.3333333333357587"/>
    <x v="1"/>
  </r>
  <r>
    <n v="620"/>
    <n v="1002575944"/>
    <n v="3"/>
    <x v="6"/>
    <n v="5"/>
    <s v="MADURA"/>
    <s v="BANGKALAN"/>
    <s v="BEA"/>
    <s v="REG"/>
    <s v="AO"/>
    <x v="0"/>
    <s v="1P INET"/>
    <s v="Completed (PS)"/>
    <s v="RBS-Regional 3"/>
    <d v="2026-09-07T19:11:56"/>
    <d v="2026-09-09T15:16:28"/>
    <n v="69385618"/>
    <m/>
    <n v="152459201818"/>
    <s v="YAYASAN AT TILAWAH"/>
    <s v="ODP-BEA-FA/132 FA/D08/132.01"/>
    <s v="WO063792220"/>
    <m/>
    <m/>
    <m/>
    <n v="113.04748814553"/>
    <n v="-7.1385619301118899"/>
    <s v="MD|MYDB-20260907268235|DN00001/MN00802|YAYASAN AT TILAWAH|085735264213"/>
    <s v="MYDIGIBIZPARTNER"/>
    <m/>
    <m/>
    <m/>
    <m/>
    <m/>
    <m/>
    <m/>
    <m/>
    <s v="Management Janji"/>
    <s v="2026-09-09 08:00:00 | Nama Pic : IBU SURYA No Hp Pic : 085735264213 Jam Pemasangan : 08:00 - 12.00 Tanggal Pemasangan : SELASA 08 SEPTEMBER 2026 Info Tambahan : Hubungi pelanggan sebelum datang ke lokasi"/>
    <s v="FCC"/>
    <d v="2026-07-09T19:25:41"/>
    <d v="2026-09-09T08:00:00"/>
    <s v="Kendala Pelanggan"/>
    <s v="PS"/>
    <s v="X"/>
    <s v="NETMONK"/>
    <n v="20260909"/>
    <s v="Completed"/>
    <s v="HSI Bisnis Bundling Netmonk Promo H2 2026 PSB 70% - 150 Mbps"/>
    <s v="INDIBIZ"/>
    <m/>
    <m/>
    <d v="2026-09-09T08:00:00"/>
    <s v="2026-09-09 08:00:00 | Nama Pic : IBU SURYA No Hp Pic : 085735264213 Jam Pemasangan : 08:00 - 12.00 Tanggal Pemasangan : SELASA 08 SEPTEMBER 2026 Info Tambahan : Hubungi pelanggan sebelum datang ke lokasi"/>
    <n v="2026"/>
    <n v="9"/>
    <n v="9"/>
    <d v="2026-09-09T00:00:00"/>
    <n v="-0.33333333333575865"/>
    <x v="1"/>
  </r>
  <r>
    <n v="621"/>
    <n v="1002575117"/>
    <n v="3"/>
    <x v="5"/>
    <n v="4"/>
    <s v="SEMARANG"/>
    <s v="INNER - SEMARANG JATENG UTARA"/>
    <s v="SMT"/>
    <s v="REG"/>
    <s v="AO"/>
    <x v="0"/>
    <s v="1P INET"/>
    <s v="Completed (PS)"/>
    <s v="RBS-Regional 3"/>
    <d v="2026-09-07T14:02:56"/>
    <d v="2026-09-09T12:40:54"/>
    <n v="69385336"/>
    <m/>
    <n v="141420160189"/>
    <s v="SAP Coffee n Space"/>
    <s v="ODP-SMT-FBD/073 FBD/D05/15.073"/>
    <s v="WO063755887"/>
    <m/>
    <m/>
    <m/>
    <n v="110.4005542"/>
    <n v="-6.9740394999999999"/>
    <s v="|MN02609|MYIA-009754354608/POI/ADRIAN SANTOSO/082226361513/ian.santoso48@gmail.com"/>
    <s v="MYIB_ASSISTANT"/>
    <m/>
    <m/>
    <m/>
    <m/>
    <m/>
    <m/>
    <m/>
    <m/>
    <s v="Management Janji"/>
    <s v="2026-09-08 13:00:00 | telp :082226361513 alt : manja : pagi / siang 08/09/2026 hub sebelum ke lokasi "/>
    <s v="FCC"/>
    <d v="2026-07-09T14:10:08"/>
    <d v="2026-09-08T13:00:00"/>
    <m/>
    <s v="PS"/>
    <s v="SEMARANG TUGU"/>
    <s v="NO ADDON"/>
    <n v="20260909"/>
    <s v="Completed"/>
    <s v="HSI Bisnis Promo HUT RI PSB 70% - 150 Mbps"/>
    <s v="INDIBIZ"/>
    <m/>
    <m/>
    <d v="2026-09-08T13:00:00"/>
    <s v="2026-09-08 13:00:00 | telp :082226361513 alt : manja : pagi / siang 08/09/2026 hub sebelum ke lokasi "/>
    <n v="2026"/>
    <n v="9"/>
    <n v="9"/>
    <d v="2026-09-09T00:00:00"/>
    <n v="0.45833333333575865"/>
    <x v="1"/>
  </r>
  <r>
    <n v="622"/>
    <n v="1002575316"/>
    <n v="3"/>
    <x v="2"/>
    <n v="5"/>
    <s v="MADIUN"/>
    <s v="PONOROGO"/>
    <s v="PON"/>
    <s v="REG"/>
    <s v="AO"/>
    <x v="0"/>
    <s v="1P INET"/>
    <s v="Completed (PS)"/>
    <s v="RBS-Regional 3"/>
    <d v="2026-09-07T14:47:57"/>
    <d v="2026-09-08T19:22:32"/>
    <n v="69385405"/>
    <m/>
    <n v="152604231116"/>
    <s v="PT Kreasi Edulab Indonesia"/>
    <s v="ODP-PON-FAC/03"/>
    <s v="WO063762400"/>
    <m/>
    <m/>
    <m/>
    <n v="111.4909162"/>
    <n v="-7.8563220999999999"/>
    <s v="|MB10092|MYIA-050649067863/POI/Halimah Rahmah Susilawati/08811307516/direktoratoperasional.edulab@gmail.com"/>
    <s v="MYIB_ASSISTANT"/>
    <m/>
    <m/>
    <m/>
    <m/>
    <m/>
    <m/>
    <m/>
    <m/>
    <s v="Management Janji"/>
    <s v="2026-09-08 13:00:00 | Nama PIC : Bp Rahmat No Hp : 08811307516 No Alt : - Tgl Pemasangan : 8 Sept 2026 Interval : PAGI SIANG Note : Hubungi pelanggan terlebih dahulu"/>
    <s v="FCC"/>
    <d v="2026-07-09T14:55:14"/>
    <d v="2026-09-08T13:00:00"/>
    <m/>
    <s v="PS"/>
    <s v="SAMBIT SUMOROTO"/>
    <s v="NO ADDON"/>
    <n v="20260908"/>
    <s v="Completed"/>
    <s v="HSI Bisnis Promo HUT RI PSB 70% - 150 Mbps"/>
    <s v="INDIBIZ"/>
    <m/>
    <m/>
    <d v="2026-09-08T13:00:00"/>
    <s v="2026-09-08 13:00:00 | Nama PIC : Bp Rahmat No Hp : 08811307516 No Alt : - Tgl Pemasangan : 8 Sept 2026 Interval : PAGI SIANG Note : Hubungi pelanggan terlebih dahulu"/>
    <n v="2026"/>
    <n v="9"/>
    <n v="8"/>
    <d v="2026-09-08T00:00:00"/>
    <n v="-0.54166666666424135"/>
    <x v="1"/>
  </r>
  <r>
    <n v="623"/>
    <n v="1002575292"/>
    <n v="3"/>
    <x v="6"/>
    <n v="5"/>
    <s v="SBY UTARA"/>
    <s v="GRESIK"/>
    <s v="CRM"/>
    <s v="REG"/>
    <s v="AO"/>
    <x v="0"/>
    <m/>
    <s v="Completed (PS)"/>
    <s v="RBS-Regional 3"/>
    <d v="2026-09-07T14:43:02"/>
    <d v="2026-09-07T15:38:41"/>
    <n v="69383139"/>
    <m/>
    <n v="152446246365"/>
    <s v="UPT TK Negeri Pembina Menganti"/>
    <s v="ODP-CRM-FC/37"/>
    <s v="WO063762830"/>
    <m/>
    <m/>
    <m/>
    <n v="112.5737606"/>
    <n v="-7.2489121000000001"/>
    <s v="MD|MYDB-20260903267923|DN00001/MN02100|UPT TK Negeri Pembina Menganti|083852776102"/>
    <s v="MYDIGIBIZPARTNER"/>
    <m/>
    <m/>
    <m/>
    <m/>
    <m/>
    <m/>
    <m/>
    <m/>
    <s v="Management Janji"/>
    <s v="2026-09-06 11:00:00 | Nama Pic : bu nunuk   No Hp Pic : 083852776102  No alt : -  Jam Pemasangan : siang   Tanggal Pemasangan : 4 September 2026"/>
    <s v="FCC"/>
    <d v="2026-07-09T14:55:14"/>
    <m/>
    <m/>
    <s v="PS"/>
    <s v="NON-HERO GRESIK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11:00:00 | Nama Pic : bu nunuk   No Hp Pic : 083852776102  No alt : -  Jam Pemasangan : siang   Tanggal Pemasangan : 4 September 2026"/>
    <n v="2026"/>
    <n v="9"/>
    <n v="7"/>
    <d v="2026-09-07T00:00:00"/>
    <n v="-0.29166666666424135"/>
    <x v="1"/>
  </r>
  <r>
    <n v="624"/>
    <n v="1002575128"/>
    <n v="3"/>
    <x v="5"/>
    <n v="4"/>
    <s v="SEMARANG"/>
    <s v="SALATIGA"/>
    <s v="SLI"/>
    <s v="REG"/>
    <s v="AO"/>
    <x v="0"/>
    <m/>
    <s v="Completed (PS)"/>
    <s v="RBS-Regional 3"/>
    <d v="2026-09-07T14:06:31"/>
    <d v="2026-09-07T15:38:01"/>
    <n v="69384251"/>
    <m/>
    <n v="142434111621"/>
    <s v="CV. AKSELERASI TANPA BATAS"/>
    <s v="ODP-SLI-FN/078"/>
    <s v="WO063757154"/>
    <m/>
    <m/>
    <m/>
    <n v="110.50448337788499"/>
    <n v="-7.3235308900007601"/>
    <s v="|MN00396|MYIA-025354490002/POI/Sony Wicaksono/089655879238/gmanarya@gmail.com"/>
    <s v="MYDIGIBIZPARTNER"/>
    <m/>
    <m/>
    <m/>
    <m/>
    <m/>
    <m/>
    <m/>
    <m/>
    <s v="Management Janji"/>
    <s v="2026-09-06 08:00:00 | Jam Pemasangan : 08:00 - 12.00  Tanggal Pemasangan : MINGGU 06 SEPTEMBER 2026  Info Tambahan : Hubungi pelanggan sebelum datang ke lokasi"/>
    <s v="FCC"/>
    <d v="2026-07-09T14:10:08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08:00:00 | Jam Pemasangan : 08:00 - 12.00  Tanggal Pemasangan : MINGGU 06 SEPTEMBER 2026  Info Tambahan : Hubungi pelanggan sebelum datang ke lokasi"/>
    <n v="2026"/>
    <n v="9"/>
    <n v="7"/>
    <d v="2026-09-07T00:00:00"/>
    <n v="-0.29166666666424135"/>
    <x v="1"/>
  </r>
  <r>
    <n v="625"/>
    <n v="1002575284"/>
    <n v="3"/>
    <x v="5"/>
    <n v="4"/>
    <s v="SEMARANG"/>
    <s v="INNER - SEMARANG JATENG UTARA"/>
    <s v="BMK"/>
    <s v="REG"/>
    <s v="AO"/>
    <x v="0"/>
    <m/>
    <s v="Completed (PS)"/>
    <s v="RBS-Regional 3"/>
    <d v="2026-09-07T14:48:39"/>
    <d v="2026-09-08T08:50:18"/>
    <n v="69384409"/>
    <m/>
    <n v="141423136836"/>
    <s v="CV. SAVEERO KARYA (Setiabudi Semarang)"/>
    <s v="ODP-BMK-FB/081"/>
    <s v="WO063763427"/>
    <m/>
    <m/>
    <m/>
    <n v="110.421251"/>
    <n v="-7.0475849999999998"/>
    <s v="|MN02760|MYIA-006599035291/POI/bagas/085178154884/cvsaveerokaryapusat@gmail.com"/>
    <s v="MYDIGIBIZPARTNER"/>
    <m/>
    <m/>
    <m/>
    <m/>
    <m/>
    <m/>
    <m/>
    <m/>
    <s v="Management Janji"/>
    <s v="2026-09-06 13:00:00 | Nama : BU RINA (ADMIN)  No Hp : 085178154884  No Alt :   Tgl Pemasangan : 06 September 2026  Interval : SIANG  Note : Hubungi pelanggan terlebih dahulu"/>
    <s v="FCC"/>
    <d v="2026-07-09T14:55:14"/>
    <m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13:00:00 | Nama : BU RINA (ADMIN)  No Hp : 085178154884  No Alt :   Tgl Pemasangan : 06 September 2026  Interval : SIANG  Note : Hubungi pelanggan terlebih dahulu"/>
    <n v="2026"/>
    <n v="9"/>
    <n v="8"/>
    <d v="2026-09-08T00:00:00"/>
    <n v="0.70833333333575865"/>
    <x v="1"/>
  </r>
  <r>
    <n v="626"/>
    <n v="1002575129"/>
    <n v="3"/>
    <x v="7"/>
    <n v="5"/>
    <s v="KUPANG"/>
    <s v="WAINGAPU"/>
    <s v="WGP"/>
    <s v="REG"/>
    <s v="AO"/>
    <x v="0"/>
    <s v="1P INET"/>
    <s v="Completed (PS)"/>
    <s v="RBS-Regional 3"/>
    <d v="2026-09-07T14:05:56"/>
    <d v="2026-09-10T08:32:25"/>
    <n v="69385320"/>
    <m/>
    <n v="172517222647"/>
    <s v="SPPG MATAWAI"/>
    <s v="ODP-WGP-FCL/13 FCLWGP13-01"/>
    <s v="WO063756271"/>
    <m/>
    <m/>
    <m/>
    <n v="120.26388350000001"/>
    <n v="-9.6544176000000004"/>
    <s v="|MN00122|MYIA-078665452639/POI/Franky Meta Yiwa/081247350342/sppgmatawaid3@gmail.com"/>
    <s v="MYIB_ASSISTANT"/>
    <m/>
    <m/>
    <m/>
    <m/>
    <m/>
    <m/>
    <m/>
    <m/>
    <s v="Management Janji"/>
    <s v="2026-09-08 15:00:00 | Nama : bapa franki No HP : 081247350342 No Alternatif : M Janji : 08/09/2026 Jam Pasang : Pagi NoteÃ‚Â :  Hubungi terlebih dahulu sebelum ke lokasi"/>
    <s v="FCC"/>
    <d v="2026-07-09T14:10:08"/>
    <d v="2026-09-08T15:00:00"/>
    <m/>
    <s v="PS"/>
    <s v="X"/>
    <s v="NO ADDON"/>
    <n v="20260910"/>
    <s v="Completed"/>
    <s v="HSI Bisnis Promo HUT RI PSB 70% - 150 Mbps"/>
    <s v="INDIBIZ"/>
    <m/>
    <m/>
    <d v="2026-09-08T15:00:00"/>
    <s v="2026-09-08 15:00:00 | Nama : bapa franki No HP : 081247350342 No Alternatif : M Janji : 08/09/2026 Jam Pasang : Pagi NoteÃ‚Â :  Hubungi terlebih dahulu sebelum ke lokasi"/>
    <n v="2026"/>
    <n v="9"/>
    <n v="10"/>
    <d v="2026-09-10T00:00:00"/>
    <n v="1.375"/>
    <x v="2"/>
  </r>
  <r>
    <n v="627"/>
    <n v="1002574012"/>
    <n v="3"/>
    <x v="5"/>
    <n v="4"/>
    <s v="PEKALONGAN"/>
    <s v="BATANG"/>
    <s v="SBA"/>
    <s v="REG"/>
    <s v="AO"/>
    <x v="0"/>
    <s v="1P INET"/>
    <s v="Completed (PS)"/>
    <s v="RBS-Regional 3"/>
    <d v="2026-09-07T09:20:57"/>
    <d v="2026-09-08T17:47:41"/>
    <n v="69384996"/>
    <m/>
    <n v="142200200975"/>
    <s v="LOTTER INN POOL"/>
    <s v="ODP-SBA-FE/019 FE/D01/019.01"/>
    <s v="WO063719368"/>
    <m/>
    <m/>
    <m/>
    <n v="109.9023114"/>
    <n v="-6.9768762000000004"/>
    <s v="|MN00925|MYIA-039890564045/POI/Garba setya wira tama/082139573933/lotterinnpool@gmail.com"/>
    <s v="MYIB_ASSISTANT"/>
    <m/>
    <m/>
    <m/>
    <m/>
    <m/>
    <m/>
    <m/>
    <m/>
    <s v="Management Janji"/>
    <s v="2026-09-08 08:00:00 | Nama PIC:  bp garba  No HP: 082139573933 Alt: Tanggal: 8/9/2026 Jam Pasang: Pagi Note: Hubungi sebelum ke lokasi, terimakasih.  "/>
    <s v="FCC"/>
    <d v="2026-07-09T09:25:03"/>
    <d v="2026-09-08T08:00:00"/>
    <m/>
    <s v="PS"/>
    <s v="SUBAH"/>
    <s v="NO ADDON"/>
    <n v="20260908"/>
    <s v="Completed"/>
    <s v="HSI Bisnis Promo HUT RI PSB 70% - 100 Mbps Dual Band"/>
    <s v="INDIBIZ"/>
    <m/>
    <m/>
    <d v="2026-09-08T08:00:00"/>
    <s v="2026-09-08 08:00:00 | Nama PIC:  bp garba  No HP: 082139573933 Alt: Tanggal: 8/9/2026 Jam Pasang: Pagi Note: Hubungi sebelum ke lokasi, terimakasih.  "/>
    <n v="2026"/>
    <n v="9"/>
    <n v="8"/>
    <d v="2026-09-08T00:00:00"/>
    <n v="-0.33333333333575865"/>
    <x v="1"/>
  </r>
  <r>
    <n v="628"/>
    <n v="1002575952"/>
    <n v="3"/>
    <x v="6"/>
    <n v="5"/>
    <s v="SBY UTARA"/>
    <s v="LAMONGAN"/>
    <s v="SDD"/>
    <s v="REG"/>
    <s v="AO"/>
    <x v="0"/>
    <s v="2P INET + VOICE"/>
    <s v="Completed (PS)"/>
    <s v="RBS-Regional 3"/>
    <d v="2026-09-07T19:38:57"/>
    <d v="2026-09-08T16:58:55"/>
    <n v="69385641"/>
    <n v="3228803005"/>
    <n v="152457201380"/>
    <s v="KANTOR DESA GEDONGKEDOAN"/>
    <s v="ODP-SDD-FAD/21 FAD/D01/21.01"/>
    <s v="WO063793539"/>
    <m/>
    <m/>
    <m/>
    <n v="112.382588"/>
    <n v="-6.9855559999999999"/>
    <s v="|MN00216|MYIA-056539809245/POI/m. ashari/089502637158/ashari300565@gmail.com"/>
    <s v="MYIB_ASSISTANT"/>
    <m/>
    <m/>
    <m/>
    <m/>
    <m/>
    <m/>
    <m/>
    <m/>
    <s v="Management Janji"/>
    <s v="2026-09-09 11:00:00 | Nama Pic : BP ASHARI No Hp Pic : 089502637158 Jam Pemasangan : 08:00 - 12.00 Tanggal Pemasangan : SELASA 08 SEPTEMBER 2026 Info Tambahan : Hubungi pelanggan sebelum datang ke lokasi"/>
    <s v="FCC"/>
    <d v="2026-07-09T19:39:57"/>
    <d v="2026-09-09T11:00:00"/>
    <m/>
    <s v="PS"/>
    <s v="X"/>
    <s v="NO ADDON"/>
    <n v="20260908"/>
    <s v="Completed"/>
    <s v="HSI Bisnis Basic Bundling Phone Promo 2026 PSB 70% - Free 800 Menit Promo - 100 Mbps"/>
    <s v="INDIBIZ"/>
    <m/>
    <m/>
    <d v="2026-09-09T11:00:00"/>
    <s v="2026-09-09 11:00:00 | Nama Pic : BP ASHARI No Hp Pic : 089502637158 Jam Pemasangan : 08:00 - 12.00 Tanggal Pemasangan : SELASA 08 SEPTEMBER 2026 Info Tambahan : Hubungi pelanggan sebelum datang ke lokasi"/>
    <n v="2026"/>
    <n v="9"/>
    <n v="8"/>
    <d v="2026-09-08T00:00:00"/>
    <n v="-1.4583333333357587"/>
    <x v="1"/>
  </r>
  <r>
    <n v="629"/>
    <n v="1002575908"/>
    <n v="3"/>
    <x v="4"/>
    <n v="5"/>
    <s v="SINGARJA"/>
    <s v="JEMBRANA"/>
    <s v="NGR"/>
    <s v="REG"/>
    <s v="AO"/>
    <x v="0"/>
    <s v="1P INET"/>
    <s v="Completed (PS)"/>
    <s v="RBS-Regional 3"/>
    <d v="2026-09-07T18:05:57"/>
    <d v="2026-09-08T19:39:08"/>
    <n v="69385628"/>
    <m/>
    <n v="172411226196"/>
    <s v="SUMBER REJEKI FROZEN FOOD"/>
    <s v="ODP-NGR-FE/14"/>
    <s v="WO063787818"/>
    <m/>
    <m/>
    <m/>
    <n v="114.647458911565"/>
    <n v="-8.4021715641036003"/>
    <s v="|MN02718|MYIA-013180698736/POI/AHMAD YANI/085737322252/aadzki37@gmail.com"/>
    <s v="MYIB_ASSISTANT"/>
    <m/>
    <m/>
    <m/>
    <m/>
    <m/>
    <m/>
    <m/>
    <m/>
    <s v="Management Janji"/>
    <s v="2026-09-08 15:00:00 | Jam pemasangan : 08.00 - 12.00 Waktu pemasangan : 8 September 2026 Info Tabaha : Hubungi pelanggan dulu sebelum ke lokasi terimakasih  "/>
    <s v="FCC"/>
    <d v="2026-07-09T18:10:10"/>
    <d v="2026-09-08T15:00:00"/>
    <m/>
    <s v="PS"/>
    <s v="NEGARA"/>
    <s v="NO ADDON"/>
    <n v="20260908"/>
    <s v="Completed"/>
    <s v="HSI Bisnis Promo HUT RI PSB 70% - 150 Mbps"/>
    <s v="INDIBIZ"/>
    <m/>
    <m/>
    <d v="2026-09-08T15:00:00"/>
    <s v="2026-09-08 15:00:00 | Jam pemasangan : 08.00 - 12.00 Waktu pemasangan : 8 September 2026 Info Tabaha : Hubungi pelanggan dulu sebelum ke lokasi terimakasih  "/>
    <n v="2026"/>
    <n v="9"/>
    <n v="8"/>
    <d v="2026-09-08T00:00:00"/>
    <n v="-0.625"/>
    <x v="1"/>
  </r>
  <r>
    <n v="630"/>
    <n v="1002575783"/>
    <n v="3"/>
    <x v="5"/>
    <n v="4"/>
    <s v="PEKALONGAN"/>
    <s v="BREBES"/>
    <s v="BMU"/>
    <s v="REG"/>
    <s v="AO"/>
    <x v="0"/>
    <m/>
    <s v="Completed (PS)"/>
    <s v="RBS-Regional 3"/>
    <d v="2026-09-07T16:44:49"/>
    <d v="2026-09-07T20:14:21"/>
    <n v="69383885"/>
    <m/>
    <n v="146281109038"/>
    <s v="TOKO BUSANA CENTRAL FASHION STORE"/>
    <s v="ODP-BMU-FJ/027"/>
    <s v="WO063780628"/>
    <m/>
    <m/>
    <m/>
    <n v="109.008112447575"/>
    <n v="-7.2597140143129302"/>
    <s v="|MN00292|MYIA-021204069070/POI/Yuni Supriyatin/085875135036/centralfashionc004@gmail.com"/>
    <s v="Sales Profesional"/>
    <m/>
    <m/>
    <m/>
    <m/>
    <m/>
    <m/>
    <m/>
    <m/>
    <s v="Management Janji"/>
    <s v="2026-09-05 13:00:00 | Nama : ibu yuni  No HP : 085875135036  No Alternatif :  M Janji : 05/09/2026  Jam Pasang : Pagi  NoteÃ‚Â :  Hubungi terlebih dahulu sebelum ke lokasi  "/>
    <s v="FCC"/>
    <d v="2026-07-09T16:55:03"/>
    <m/>
    <m/>
    <s v="PS"/>
    <s v="BUMIAYU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5 13:00:00 | Nama : ibu yuni  No HP : 085875135036  No Alternatif :  M Janji : 05/09/2026  Jam Pasang : Pagi  NoteÃ‚Â :  Hubungi terlebih dahulu sebelum ke lokasi  "/>
    <n v="2026"/>
    <n v="9"/>
    <n v="7"/>
    <d v="2026-09-07T00:00:00"/>
    <n v="-0.29166666666424135"/>
    <x v="1"/>
  </r>
  <r>
    <n v="631"/>
    <n v="1002574566"/>
    <n v="3"/>
    <x v="2"/>
    <n v="5"/>
    <s v="MALANG"/>
    <s v="BATU"/>
    <s v="PKS"/>
    <s v="REG"/>
    <s v="AO"/>
    <x v="0"/>
    <s v="1P INET"/>
    <s v="Completed (PS)"/>
    <s v="RBS-Regional 3"/>
    <d v="2026-09-07T11:20:56"/>
    <d v="2026-09-07T17:28:28"/>
    <n v="69385123"/>
    <m/>
    <n v="152710214308"/>
    <s v="GLOBAL YIMI CARGO"/>
    <s v="ODP-PKS-FH/35 FH/D02/35.01"/>
    <s v="WO063733121"/>
    <m/>
    <m/>
    <m/>
    <n v="112.7293131"/>
    <n v="-7.9523424999999897"/>
    <s v="|MN00398|MYIA-001732587286/POI/SUWARNO/082225989353/suwarno.sadewa@gmail.com"/>
    <s v="MYIB_ASSISTANT"/>
    <m/>
    <m/>
    <m/>
    <m/>
    <m/>
    <m/>
    <m/>
    <m/>
    <s v="Management Janji"/>
    <s v="2026-09-08 08:00:00 | Nama Pic : BP SUWARNO No Hp Pic : 082225989353 Jam Pemasangan : 08:00 - 12.00 Tanggal Pemasangan : SELASA 08 SEPTEMBER 2026 Info Tambahan : Hubungi pelanggan sebelum datang ke lokasi"/>
    <s v="FCC"/>
    <d v="2026-07-09T11:26:12"/>
    <d v="2026-09-08T08:00:00"/>
    <m/>
    <s v="PS"/>
    <s v="SINGOSARI"/>
    <s v="NO ADDON"/>
    <n v="20260907"/>
    <s v="Completed"/>
    <s v="HSI Bisnis Promo HUT RI PSB 70% - 100 Mbps"/>
    <s v="INDIBIZ"/>
    <m/>
    <m/>
    <d v="2026-09-08T08:00:00"/>
    <s v="2026-09-08 08:00:00 | Nama Pic : BP SUWARNO No Hp Pic : 082225989353 Jam Pemasangan : 08:00 - 12.00 Tanggal Pemasangan : SELASA 08 SEPTEMBER 2026 Info Tambahan : Hubungi pelanggan sebelum datang ke lokasi"/>
    <n v="2026"/>
    <n v="9"/>
    <n v="7"/>
    <d v="2026-09-07T00:00:00"/>
    <n v="-1.3333333333357587"/>
    <x v="1"/>
  </r>
  <r>
    <n v="632"/>
    <n v="1002575455"/>
    <n v="3"/>
    <x v="0"/>
    <n v="4"/>
    <s v="SOLO"/>
    <s v="SRAGEN"/>
    <s v="SRG"/>
    <s v="REG"/>
    <s v="AO"/>
    <x v="0"/>
    <s v="1P INET"/>
    <s v="Completed (PS)"/>
    <s v="RBS-Regional 3"/>
    <d v="2026-09-07T15:17:56"/>
    <d v="2026-09-08T17:05:10"/>
    <n v="69385433"/>
    <m/>
    <n v="146565009869"/>
    <s v="Askara Creative Media"/>
    <s v="ODP-SRG-FX/042 FX/D03/042.01"/>
    <s v="WO063768705"/>
    <m/>
    <m/>
    <m/>
    <n v="111.03967645924899"/>
    <n v="-7.4442384062649296"/>
    <s v="|MN01857|MYIA-028942345171/POI/Wahyu Saputro/082123457082/saputrowahyu410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5:25:34"/>
    <d v="2026-09-08T13:00:00"/>
    <m/>
    <s v="PS"/>
    <s v="X"/>
    <s v="NO ADDON"/>
    <n v="20260908"/>
    <s v="Completed"/>
    <s v="HSI Bisnis Promo HUT RI PSB 70% - 75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</r>
  <r>
    <n v="633"/>
    <n v="1002574529"/>
    <n v="3"/>
    <x v="6"/>
    <n v="5"/>
    <s v="SBY UTARA"/>
    <s v="LAMONGAN"/>
    <s v="LMG"/>
    <s v="REG"/>
    <s v="AO"/>
    <x v="0"/>
    <s v="1P INET"/>
    <s v="Completed (PS)"/>
    <s v="RBS-Regional 3"/>
    <d v="2026-09-07T11:11:57"/>
    <d v="2026-09-07T17:54:13"/>
    <n v="69385117"/>
    <m/>
    <n v="152433910174"/>
    <s v="RIZKI STORE"/>
    <s v="ODP-LMG-FA/69 FA/D06/69.01"/>
    <s v="WO063732151"/>
    <m/>
    <m/>
    <m/>
    <n v="112.425211966037"/>
    <n v="-7.1424509105434604"/>
    <s v="MD|MYDB-20260907268161|DN00001/MN00216|RIZKI STORE|081559948829"/>
    <s v="MYDIGIBIZPARTNER"/>
    <m/>
    <m/>
    <m/>
    <m/>
    <m/>
    <m/>
    <m/>
    <m/>
    <s v="Management Janji"/>
    <s v="2026-09-08 10:00:00 | Tanggal pemasangan : 08/09/2026 Jam pemasangan : 08.00 - 12.00 Info Tambahan : Hubungi pelanggan dulu sebelum ke lokasi terima kasih."/>
    <s v="FCC"/>
    <d v="2026-07-09T11:26:12"/>
    <d v="2026-09-08T10:00:00"/>
    <m/>
    <s v="PS"/>
    <s v="LAMONGAN"/>
    <s v="NO ADDON"/>
    <n v="20260907"/>
    <s v="Completed"/>
    <s v="HSI Bisnis Promo HUT RI PSB 70% - 75 Mbps"/>
    <s v="INDIBIZ"/>
    <m/>
    <m/>
    <d v="2026-09-08T10:00:00"/>
    <s v="2026-09-08 10:00:00 | Tanggal pemasangan : 08/09/2026 Jam pemasangan : 08.00 - 12.00 Info Tambahan : Hubungi pelanggan dulu sebelum ke lokasi terima kasih."/>
    <n v="2026"/>
    <n v="9"/>
    <n v="7"/>
    <d v="2026-09-07T00:00:00"/>
    <n v="-1.4166666666642413"/>
    <x v="1"/>
  </r>
  <r>
    <n v="634"/>
    <n v="1002575362"/>
    <n v="3"/>
    <x v="6"/>
    <n v="5"/>
    <s v="MADURA"/>
    <s v="PAMEKASAN"/>
    <s v="PME"/>
    <s v="REG"/>
    <s v="AO"/>
    <x v="0"/>
    <m/>
    <s v="Completed (PS)"/>
    <s v="RBS-Regional 3"/>
    <d v="2026-09-07T14:56:25"/>
    <d v="2026-09-07T17:34:10"/>
    <n v="69384972"/>
    <m/>
    <n v="152426928678"/>
    <s v="Toko Barokah Silvana"/>
    <s v="ODP-PME-FBF/06"/>
    <s v="WO063764591"/>
    <m/>
    <m/>
    <m/>
    <n v="113.432658288471"/>
    <n v="-7.1350195905871203"/>
    <s v="MD|MYDB-20260907268153|DN00001/MN00572|Toko Barokah Silvana|082231362737"/>
    <s v="MYDIGIBIZPARTNER"/>
    <m/>
    <m/>
    <m/>
    <m/>
    <m/>
    <m/>
    <m/>
    <m/>
    <s v="Management Janji"/>
    <s v="2026-09-08 08:00:00 | Nama PIC : BAPAK SUPRI  No HP :  082231362737  Alt :   M Janji : (SELASA/8/SEPTEMBER/2026)  jam Pasang : 09:00  Note : hubungi pelanggan jika ingin kelokasi"/>
    <s v="FCC"/>
    <d v="2026-07-09T15:10:06"/>
    <m/>
    <m/>
    <s v="PS"/>
    <s v="PAMEKASAN"/>
    <s v="NETMONK"/>
    <n v="202609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7T07:00:00"/>
    <s v="2026-09-08 08:00:00 | Nama PIC : BAPAK SUPRI  No HP :  082231362737  Alt :   M Janji : (SELASA/8/SEPTEMBER/2026)  jam Pasang : 09:00  Note : hubungi pelanggan jika ingin kelokasi"/>
    <n v="2026"/>
    <n v="9"/>
    <n v="7"/>
    <d v="2026-09-07T00:00:00"/>
    <n v="-0.29166666666424135"/>
    <x v="1"/>
  </r>
  <r>
    <n v="635"/>
    <n v="1002575366"/>
    <n v="3"/>
    <x v="3"/>
    <n v="4"/>
    <s v="YOGYAKARTA"/>
    <s v="BANTUL"/>
    <s v="BTL"/>
    <s v="REG"/>
    <s v="AO"/>
    <x v="0"/>
    <m/>
    <s v="Completed (PS)"/>
    <s v="RBS-Regional 3"/>
    <d v="2026-09-07T14:56:50"/>
    <d v="2026-09-07T17:13:15"/>
    <n v="69375204"/>
    <m/>
    <n v="146129128845"/>
    <s v="PT ROYAL TEKNIK GEMILANG"/>
    <s v="ODP-BTL-FBN/074"/>
    <s v="WO063764576"/>
    <m/>
    <m/>
    <m/>
    <n v="110.373041519811"/>
    <n v="-7.9035367273123196"/>
    <s v="AMRBS/965966/DINA MENTARI/R3/YOGYAKARTA/PSB HSI BISNIS 1S 50 MBPS PROMO HUT TELKOM 1:1/RUDI ANGGARA/085758902192/rudianggara98@gamail.com"/>
    <s v="Account Manager"/>
    <m/>
    <m/>
    <m/>
    <m/>
    <m/>
    <m/>
    <m/>
    <m/>
    <s v="Management Janji"/>
    <s v="2026-08-27 13:00:00|Nama Pic : bp RUDI   No Hp Pic : 08812434894  No alt : -  Jam Pemasangan : pagi   Tanggal Pemasangan : 26 Agustus 2026|40951375|MYDITA"/>
    <s v="FCC"/>
    <d v="2026-07-09T15:10:06"/>
    <m/>
    <m/>
    <s v="PS"/>
    <s v="X"/>
    <s v="NO ADDON"/>
    <n v="202609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7T07:00:00"/>
    <s v="2026-08-27 13:00:00|Nama Pic : bp RUDI   No Hp Pic : 08812434894  No alt : -  Jam Pemasangan : pagi   Tanggal Pemasangan : 26 Agustus 2026|40951375|MYDITA"/>
    <n v="2026"/>
    <n v="9"/>
    <n v="7"/>
    <d v="2026-09-07T00:00:00"/>
    <n v="-0.29166666666424135"/>
    <x v="1"/>
  </r>
  <r>
    <n v="636"/>
    <n v="1002575348"/>
    <n v="3"/>
    <x v="0"/>
    <n v="4"/>
    <s v="KUDUS"/>
    <s v="PURWODADI"/>
    <s v="PWB"/>
    <s v="REG"/>
    <s v="AO"/>
    <x v="0"/>
    <m/>
    <s v="Completed (PS)"/>
    <s v="RBS-Regional 3"/>
    <d v="2026-09-07T14:54:55"/>
    <d v="2026-09-09T17:46:38"/>
    <n v="69385412"/>
    <n v="2922952036"/>
    <n v="141568113981"/>
    <s v="PT GLOBAL JET EXPRESS"/>
    <s v="ODP-PWB-FD/107"/>
    <s v="WO063815019"/>
    <m/>
    <m/>
    <m/>
    <n v="110.91865559999999"/>
    <n v="-7.0492417999999999"/>
    <s v="AMRBS;403099;TREG4;MUHAMMAD MASTUR;081226139781;CP Achmad Syukron;085737030137;PAKET 2S INET VOICE 50 MBPS (479.000);PT GLOBAL JET EXPRESS//GROBOGAN;input by tito"/>
    <s v="Account Manager"/>
    <m/>
    <m/>
    <m/>
    <m/>
    <m/>
    <m/>
    <m/>
    <m/>
    <s v="Management Janji"/>
    <s v="2026-09-09 08:00:00|Jam Pemasangan : 08:00 - 12.00 Tanggal Pemasangan : RABU 08 SEPTEMBER 2026 Info Tambahan : Hubungi pelanggan sebelum datang ke lokasi|40000798|MYDITA"/>
    <s v="FCC"/>
    <d v="2026-07-09T15:10:06"/>
    <d v="2026-09-09T08:00:00"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8:00:00"/>
    <s v="2026-09-09 08:00:00|Jam Pemasangan : 08:00 - 12.00 Tanggal Pemasangan : RABU 08 SEPTEMBER 2026 Info Tambahan : Hubungi pelanggan sebelum datang ke lokasi|40000798|MYDITA"/>
    <n v="2026"/>
    <n v="9"/>
    <n v="9"/>
    <d v="2026-09-09T00:00:00"/>
    <n v="-0.33333333333575865"/>
    <x v="1"/>
  </r>
  <r>
    <n v="637"/>
    <n v="1002574578"/>
    <n v="3"/>
    <x v="2"/>
    <n v="5"/>
    <s v="MALANG"/>
    <s v="BATU"/>
    <s v="PKS"/>
    <s v="REG"/>
    <s v="AO"/>
    <x v="0"/>
    <s v="1P INET"/>
    <s v="Completed (PS)"/>
    <s v="RBS-Regional 3"/>
    <d v="2026-09-07T11:23:57"/>
    <d v="2026-09-08T17:55:48"/>
    <n v="69385145"/>
    <m/>
    <n v="152710214309"/>
    <s v="GLOBAL YIMI CARGO"/>
    <s v="ODP-PKS-FX/77"/>
    <s v="WO063733242"/>
    <m/>
    <m/>
    <m/>
    <n v="112.7293131"/>
    <n v="-7.9523424999999897"/>
    <s v="|MN00398|MYIA-086480854184/POI/SUWARNO/082225989353/suwarno.sadewa@gmail.com"/>
    <s v="MYIB_ASSISTANT"/>
    <m/>
    <m/>
    <m/>
    <m/>
    <m/>
    <m/>
    <m/>
    <m/>
    <s v="Management Janji"/>
    <s v="2026-09-08 08:00:00 | Nama Pic : BP SUWARNO No Hp Pic : 082225989353 Jam Pemasangan : 08:00 - 12.00 Tanggal Pemasangan : SELASA 08 SEPTEMBER 2026 Info Tambahan : Hubungi pelanggan sebelum datang ke lokasi"/>
    <s v="FCC"/>
    <d v="2026-07-09T11:26:12"/>
    <d v="2026-09-08T08:00:00"/>
    <s v="Kendala Lainnya"/>
    <s v="PS"/>
    <s v="SINGOSARI"/>
    <s v="NO ADDON"/>
    <n v="20260908"/>
    <s v="Completed"/>
    <s v="HSI Bisnis Promo HUT RI PSB 70% - 150 Mbps"/>
    <s v="INDIBIZ"/>
    <m/>
    <m/>
    <d v="2026-09-08T08:00:00"/>
    <s v="2026-09-08 08:00:00 | Nama Pic : BP SUWARNO No Hp Pic : 082225989353 Jam Pemasangan : 08:00 - 12.00 Tanggal Pemasangan : SELASA 08 SEPTEMBER 2026 Info Tambahan : Hubungi pelanggan sebelum datang ke lokasi"/>
    <n v="2026"/>
    <n v="9"/>
    <n v="8"/>
    <d v="2026-09-08T00:00:00"/>
    <n v="-0.33333333333575865"/>
    <x v="1"/>
  </r>
  <r>
    <n v="638"/>
    <n v="1002573870"/>
    <n v="3"/>
    <x v="1"/>
    <n v="5"/>
    <s v="SIDOARJO"/>
    <s v="JOMBANG"/>
    <s v="JOM"/>
    <s v="REG"/>
    <s v="AO"/>
    <x v="0"/>
    <m/>
    <s v="Completed (PS)"/>
    <s v="RBS-Regional 3"/>
    <d v="2026-09-07T08:34:23"/>
    <d v="2026-09-07T13:13:29"/>
    <n v="69384943"/>
    <m/>
    <n v="152318240535"/>
    <s v="PT GLOBAL JET EXPRESS"/>
    <s v="ODP-JOM-FL/102"/>
    <s v="WO063738803"/>
    <m/>
    <m/>
    <m/>
    <n v="112.156942"/>
    <n v="-7.5801568000000001"/>
    <s v="|MN02084|/PT GLOBAL JET EXPRESS/WINBACK 2.0 HSI B2B (1:1) 50MBPS 355RB PSB DISC 70%//jbg03.jnt@gmail.com/MUHAMMAD ALI YUSUF /81232726079"/>
    <s v="Sales Force DBS"/>
    <m/>
    <m/>
    <m/>
    <m/>
    <m/>
    <m/>
    <m/>
    <m/>
    <s v="Management Janji"/>
    <s v="2026-09-08 08:00:00|Nama PIC : bapoak ALI  No HP : 081232726079 Alt :  M Janji : (SELASA/8/SEPTEMBER/2026) jam Pasang : 09:00 Note : hubungi pelanggan jika ingin kelokasi|40961371|MYDITA"/>
    <s v="FCC"/>
    <d v="2026-07-09T08:39:53"/>
    <d v="2026-09-08T08:00:00"/>
    <m/>
    <s v="PS"/>
    <s v="JOMBANG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8:00:00"/>
    <s v="2026-09-08 08:00:00|Nama PIC : bapoak ALI  No HP : 081232726079 Alt :  M Janji : (SELASA/8/SEPTEMBER/2026) jam Pasang : 09:00 Note : hubungi pelanggan jika ingin kelokasi|40961371|MYDITA"/>
    <n v="2026"/>
    <n v="9"/>
    <n v="7"/>
    <d v="2026-09-07T00:00:00"/>
    <n v="-1.3333333333357587"/>
    <x v="1"/>
  </r>
  <r>
    <n v="639"/>
    <n v="1002573857"/>
    <n v="3"/>
    <x v="7"/>
    <n v="5"/>
    <s v="KUPANG"/>
    <s v="KUPANG"/>
    <s v="KPN"/>
    <s v="REG"/>
    <s v="AO"/>
    <x v="0"/>
    <s v="1P INET"/>
    <s v="Completed (PS)"/>
    <s v="RBS-Regional 3"/>
    <d v="2026-09-07T08:26:56"/>
    <d v="2026-09-07T15:14:10"/>
    <n v="69384939"/>
    <m/>
    <n v="172502311735"/>
    <s v="SD Inpres Oepura 3"/>
    <s v="ODP-KPN-FE/30 FE/D05/30.01"/>
    <s v="WO063715413"/>
    <m/>
    <m/>
    <m/>
    <n v="123.61365790000001"/>
    <n v="-10.195548199999999"/>
    <s v="|MC40288|MYIA-061892920836/POI/Elisabeth Ruth Deku/082145819686/elisabethredo6@gmail.com"/>
    <s v="MYIB_ASSISTANT"/>
    <m/>
    <m/>
    <m/>
    <m/>
    <m/>
    <m/>
    <m/>
    <m/>
    <s v="Management Janji"/>
    <s v="2026-09-08 08:00:00 | M Janji : (08/09/2026) jam Pasang : 09:00 Note : hubungi pelanggan jika ingin kelokasi "/>
    <s v="FCC"/>
    <d v="2026-07-09T08:39:53"/>
    <d v="2026-09-08T08:00:00"/>
    <m/>
    <s v="PS"/>
    <s v="KUPANG"/>
    <s v="NO ADDON"/>
    <n v="20260907"/>
    <s v="Completed"/>
    <s v="HSI Bisnis Promo HUT RI PSB 70% - 50 Mbps"/>
    <s v="INDIBIZ"/>
    <m/>
    <m/>
    <d v="2026-09-08T08:00:00"/>
    <s v="2026-09-08 08:00:00 | M Janji : (08/09/2026) jam Pasang : 09:00 Note : hubungi pelanggan jika ingin kelokasi "/>
    <n v="2026"/>
    <n v="9"/>
    <n v="7"/>
    <d v="2026-09-07T00:00:00"/>
    <n v="-1.3333333333357587"/>
    <x v="1"/>
  </r>
  <r>
    <n v="640"/>
    <n v="1002575354"/>
    <n v="3"/>
    <x v="7"/>
    <n v="5"/>
    <s v="MATARAM"/>
    <s v="INNER - NUSA TENGGARA"/>
    <s v="SWE"/>
    <s v="REG"/>
    <s v="AO"/>
    <x v="0"/>
    <m/>
    <s v="Completed (PS)"/>
    <s v="RBS-Regional 3"/>
    <d v="2026-09-07T14:54:44"/>
    <d v="2026-09-07T18:27:58"/>
    <n v="69380978"/>
    <m/>
    <n v="172605804378"/>
    <s v="UD RAKA JAYA"/>
    <s v="ODP-SWE-FAJ/24"/>
    <s v="WO063764311"/>
    <m/>
    <m/>
    <m/>
    <n v="116.15948499"/>
    <n v="-8.6622718289999998"/>
    <s v="|MC40230|MYIA-080283339260/POI/marjan/081927603323/rakajunior1978@gmail.com"/>
    <s v="Sales Profesional"/>
    <m/>
    <m/>
    <m/>
    <m/>
    <m/>
    <m/>
    <m/>
    <m/>
    <s v="Management Janji"/>
    <s v="2026-09-01 15:00:00 | Nama : BP MARJAN   No Hp : 081927603323  No Alt :   Tgl Pemasangan : 01 September 2026  Interval : PAGI   Note : Hubungi pelanggan terlebih dahulu"/>
    <s v="FCC"/>
    <d v="2026-07-09T15:10:06"/>
    <m/>
    <m/>
    <s v="PS"/>
    <s v="X"/>
    <s v="NO ADDON"/>
    <n v="202609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7T07:00:00"/>
    <s v="2026-09-01 15:00:00 | Nama : BP MARJAN   No Hp : 081927603323  No Alt :   Tgl Pemasangan : 01 September 2026  Interval : PAGI   Note : Hubungi pelanggan terlebih dahulu"/>
    <n v="2026"/>
    <n v="9"/>
    <n v="7"/>
    <d v="2026-09-07T00:00:00"/>
    <n v="-0.29166666666424135"/>
    <x v="1"/>
  </r>
  <r>
    <n v="641"/>
    <n v="1002574276"/>
    <n v="3"/>
    <x v="2"/>
    <n v="5"/>
    <s v="KEDIRI"/>
    <s v="BLITAR"/>
    <s v="BLR"/>
    <s v="REG"/>
    <s v="AO"/>
    <x v="0"/>
    <m/>
    <s v="Completed (PS)"/>
    <s v="RBS-Regional 2"/>
    <d v="2026-09-07T10:27:00"/>
    <d v="2026-09-08T17:30:49"/>
    <n v="66525052"/>
    <m/>
    <n v="152730235590"/>
    <s v="PT. BANGUN INFORMASI TEKNOLOGI"/>
    <s v="ODP-BLR-FAG/19"/>
    <s v="WO063785054"/>
    <m/>
    <m/>
    <m/>
    <n v="112.167298793792"/>
    <n v="-8.0999769187033692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09-08 15:00:00|Nama PIC : PT Bangun Informasi Teknologi No HP : 087778113956 Alt :  M Janji : 08 September 2026 Jam Pasang : 08.00 - 13:00  NoteÃ‚Â :  hubungi terlebih dahulu sebelum kelokasi|40981184|MYDITA"/>
    <s v="FCC"/>
    <d v="2026-07-09T10:39:58"/>
    <d v="2026-09-08T15:00:00"/>
    <m/>
    <s v="PS"/>
    <s v="X"/>
    <s v="NO ADDON"/>
    <n v="2026090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8T15:00:00"/>
    <s v="2026-09-08 15:00:00|Nama PIC : PT Bangun Informasi Teknologi No HP : 087778113956 Alt :  M Janji : 08 September 2026 Jam Pasang : 08.00 - 13:00  NoteÃ‚Â :  hubungi terlebih dahulu sebelum kelokasi|40981184|MYDITA"/>
    <n v="2026"/>
    <n v="9"/>
    <n v="8"/>
    <d v="2026-09-08T00:00:00"/>
    <n v="-0.625"/>
    <x v="1"/>
  </r>
  <r>
    <n v="642"/>
    <n v="1002574319"/>
    <n v="3"/>
    <x v="0"/>
    <n v="4"/>
    <s v="SOLO"/>
    <s v="KLATEN"/>
    <s v="KLX"/>
    <s v="REG"/>
    <s v="AO"/>
    <x v="0"/>
    <s v="1P INET"/>
    <s v="Completed (PS)"/>
    <s v="RBS-Regional 3"/>
    <d v="2026-09-07T10:32:56"/>
    <d v="2026-09-08T14:01:16"/>
    <n v="69385090"/>
    <m/>
    <n v="146550124381"/>
    <s v="(R.Perpustakaan) Gd. Utara SMP N 1 Wedi"/>
    <s v="ODP-KLX-FU/056 FU/D03/056.01"/>
    <s v="WO063726762"/>
    <m/>
    <m/>
    <m/>
    <n v="110.593001084655"/>
    <n v="-7.7573329902780701"/>
    <s v="|MN00951|MYIA-034175402178/POI/Theresia Eni Marjiyanti/085728426098/smpwedi1@gmail.com"/>
    <s v="MYIB_ASSISTANT"/>
    <m/>
    <m/>
    <m/>
    <m/>
    <m/>
    <m/>
    <m/>
    <m/>
    <s v="Management Janji"/>
    <s v="2026-09-08 08:00:00 | Nama PIC : Rosid  No HP : 085728426098 Alt :  M Janji : 08 September 2026 Jam Pasang : 08.00 - 13:00  NoteÃ‚Â :  hubungi terlebih dahulu sebelum kelokasi"/>
    <s v="FCC"/>
    <d v="2026-07-09T10:39:58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Rosid  No HP : 085728426098 Alt :  M Janji : 08 September 2026 Jam Pasang : 08.00 - 13:00  NoteÃ‚Â :  hubungi terlebih dahulu sebelum kelokasi"/>
    <n v="2026"/>
    <n v="9"/>
    <n v="8"/>
    <d v="2026-09-08T00:00:00"/>
    <n v="-0.33333333333575865"/>
    <x v="1"/>
  </r>
  <r>
    <n v="643"/>
    <n v="1002574303"/>
    <n v="3"/>
    <x v="0"/>
    <n v="4"/>
    <s v="KUDUS"/>
    <s v="BLORA"/>
    <s v="RDB"/>
    <s v="REG"/>
    <s v="AO"/>
    <x v="0"/>
    <s v="1P INET"/>
    <s v="Completed (PS)"/>
    <s v="RBS-Regional 3"/>
    <d v="2026-09-07T10:29:56"/>
    <d v="2026-09-08T16:42:05"/>
    <n v="69385085"/>
    <m/>
    <n v="142512103124"/>
    <s v="geprekin aja"/>
    <s v="ODP-RDB-FA/147 FA/D09/147.01"/>
    <s v="WO063726219"/>
    <m/>
    <m/>
    <m/>
    <n v="111.39362300000001"/>
    <n v="-7.1906080000000001"/>
    <s v="|MN00408|MYIA-081755275263/POI/Heri Setiawan /081931716171/akbarzahira24@gmail.com"/>
    <s v="MYIB_ASSISTANT"/>
    <m/>
    <m/>
    <m/>
    <m/>
    <m/>
    <m/>
    <m/>
    <m/>
    <s v="Management Janji"/>
    <s v="2026-09-08 08:00:00 | Nama PIC : Heri No HP : 081931716171 Alt :  M Janji : 08 September 2026 Jam Pasang : 08.00 - 13:00  NoteÃ‚Â :  hubungi terlebih dahulu sebelum kelokasi"/>
    <s v="FCC"/>
    <d v="2026-07-09T10:39:58"/>
    <d v="2026-09-08T08:00:00"/>
    <m/>
    <s v="PS"/>
    <s v="CEPU"/>
    <s v="NO ADDON"/>
    <n v="20260908"/>
    <s v="Completed"/>
    <s v="HSI Bisnis Promo HUT RI PSB 70% - 100 Mbps Dual Band"/>
    <s v="INDIBIZ"/>
    <m/>
    <m/>
    <d v="2026-09-08T08:00:00"/>
    <s v="2026-09-08 08:00:00 | Nama PIC : Heri No HP : 081931716171 Alt :  M Janji : 08 September 2026 Jam Pasang : 08.00 - 13:00  NoteÃ‚Â :  hubungi terlebih dahulu sebelum kelokasi"/>
    <n v="2026"/>
    <n v="9"/>
    <n v="8"/>
    <d v="2026-09-08T00:00:00"/>
    <n v="-0.33333333333575865"/>
    <x v="1"/>
  </r>
  <r>
    <n v="644"/>
    <n v="1002575921"/>
    <n v="3"/>
    <x v="2"/>
    <n v="5"/>
    <s v="KEDIRI"/>
    <s v="KEDIRI"/>
    <s v="KAA"/>
    <s v="REG"/>
    <s v="AO"/>
    <x v="0"/>
    <s v="1P INET"/>
    <s v="Completed (PS)"/>
    <s v="RBS-Regional 3"/>
    <d v="2026-09-07T18:29:57"/>
    <d v="2026-09-08T15:42:44"/>
    <n v="69385609"/>
    <m/>
    <n v="152653205777"/>
    <s v="ERABLUE MALANG KANDANGAN"/>
    <s v="ODP-KAA-FB/32"/>
    <s v="WO063789460"/>
    <m/>
    <m/>
    <m/>
    <n v="112.28158999999999"/>
    <n v="-7.7567550000000001"/>
    <s v="|MN00843|MYIA-064617970191/POI/HASBIBINTARO SHIDDIQ/081249549394/nextperdanaone@gmail.com"/>
    <s v="MYIB_ASSISTANT"/>
    <m/>
    <m/>
    <m/>
    <m/>
    <m/>
    <m/>
    <m/>
    <m/>
    <s v="Management Janji"/>
    <s v="2026-09-08 15:00:00 | Jam pemasangan : 12.00 Info Tambahan : Hubungi pelanggan dulu sebelum ke lokasi terimakasih  "/>
    <s v="FCC"/>
    <d v="2026-07-09T18:39:52"/>
    <d v="2026-09-08T15:00:00"/>
    <m/>
    <s v="PS"/>
    <s v="PARE"/>
    <s v="NO ADDON"/>
    <n v="20260908"/>
    <s v="Completed"/>
    <s v="HSI Bisnis PSB 70% Dual Band - 100 Mbps"/>
    <s v="INDIBIZ"/>
    <m/>
    <m/>
    <d v="2026-09-08T15:00:00"/>
    <s v="2026-09-08 15:00:00 | Jam pemasangan : 12.00 Info Tambahan : Hubungi pelanggan dulu sebelum ke lokasi terimakasih  "/>
    <n v="2026"/>
    <n v="9"/>
    <n v="8"/>
    <d v="2026-09-08T00:00:00"/>
    <n v="-0.625"/>
    <x v="1"/>
  </r>
  <r>
    <n v="645"/>
    <n v="1002573847"/>
    <n v="3"/>
    <x v="5"/>
    <n v="4"/>
    <s v="SEMARANG"/>
    <s v="INNER - SEMARANG JATENG UTARA"/>
    <s v="SMT"/>
    <s v="REG"/>
    <s v="AO"/>
    <x v="0"/>
    <m/>
    <s v="Completed (PS)"/>
    <s v="RBS-Regional 2"/>
    <d v="2026-09-07T08:22:49"/>
    <d v="2026-09-08T15:33:12"/>
    <n v="69384955"/>
    <m/>
    <n v="141420144957"/>
    <s v="BULEVARD PALUGADA"/>
    <s v="ODP-SMT-FCQ/037"/>
    <s v="WO063789596"/>
    <m/>
    <m/>
    <m/>
    <n v="110.38139879139899"/>
    <n v="-6.9918126607813704"/>
    <s v="|MN00062|/ BULEVARD PALUGADA  / Pic M IRMAWAN / Cp 081329519017 -082135903107 / alifpriv@gmail.com"/>
    <s v="Sales Profesional"/>
    <m/>
    <m/>
    <m/>
    <m/>
    <m/>
    <m/>
    <m/>
    <m/>
    <s v="Management Janji"/>
    <s v="2026-09-08 15:00:00|Nama PIC : Bp irmawan No Hp : 081329519017 No Alt : - Tgl Pemasangan : 8 Sept 2026 Interval : PAGI SIANG Note : Hubungi pelanggan terlebih dahulu|40951378|MYDITA"/>
    <s v="FCC"/>
    <d v="2026-07-09T08:25:07"/>
    <d v="2026-09-08T15:00:00"/>
    <m/>
    <s v="PS"/>
    <s v="SEMARANG TUGU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5:00:00"/>
    <s v="2026-09-08 15:00:00|Nama PIC : Bp irmawan No Hp : 081329519017 No Alt : - Tgl Pemasangan : 8 Sept 2026 Interval : PAGI SIANG Note : Hubungi pelanggan terlebih dahulu|40951378|MYDITA"/>
    <n v="2026"/>
    <n v="9"/>
    <n v="8"/>
    <d v="2026-09-08T00:00:00"/>
    <n v="-0.625"/>
    <x v="1"/>
  </r>
  <r>
    <n v="646"/>
    <n v="1002574628"/>
    <n v="3"/>
    <x v="6"/>
    <n v="5"/>
    <s v="SBY UTARA"/>
    <s v="MANYAR"/>
    <s v="MGO"/>
    <s v="REG"/>
    <s v="AO"/>
    <x v="0"/>
    <m/>
    <s v="Completed (PS)"/>
    <s v="RBS-Regional 3"/>
    <d v="2026-09-07T11:36:13"/>
    <d v="2026-09-07T18:02:44"/>
    <n v="69382215"/>
    <m/>
    <n v="152413168003"/>
    <s v="PT.JELAJAH SMART TEKNOLOGI CC Bank BCA Tunjungan"/>
    <s v="ODP-DMO-FTB/13"/>
    <s v="WO063735897"/>
    <m/>
    <m/>
    <m/>
    <n v="112.747832"/>
    <n v="-7.2626970000000002"/>
    <s v="|MB00450|MYIA-096434739564/POI/Muhammad Fadhlan/085157955964/admin@artha.net.id"/>
    <s v="Sales Force DBS"/>
    <m/>
    <m/>
    <m/>
    <m/>
    <m/>
    <m/>
    <m/>
    <m/>
    <s v="Management Janji"/>
    <s v="2026-09-03 08:00:00 | Tanggal pemasangan : 02/09/2026  Jam pemasangan : pagi/siang  Info Tambahan : Hubungi pelanggan dulu sebelum ke lokasi  terima kasih."/>
    <s v="FCC"/>
    <d v="2026-07-09T11:40:03"/>
    <m/>
    <m/>
    <s v="PS"/>
    <s v="MERGOYOSO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3 08:00:00 | Tanggal pemasangan : 02/09/2026  Jam pemasangan : pagi/siang  Info Tambahan : Hubungi pelanggan dulu sebelum ke lokasi  terima kasih."/>
    <n v="2026"/>
    <n v="9"/>
    <n v="7"/>
    <d v="2026-09-07T00:00:00"/>
    <n v="-0.29166666666424135"/>
    <x v="1"/>
  </r>
  <r>
    <n v="647"/>
    <n v="1002574698"/>
    <n v="3"/>
    <x v="0"/>
    <n v="4"/>
    <s v="SOLO"/>
    <s v="SRAGEN"/>
    <s v="SRG"/>
    <s v="REG"/>
    <s v="AO"/>
    <x v="0"/>
    <s v="1P INET"/>
    <s v="Completed (PS)"/>
    <s v="RBS-Regional 3"/>
    <d v="2026-09-07T11:50:57"/>
    <d v="2026-09-09T12:46:45"/>
    <n v="69385175"/>
    <m/>
    <n v="146565009718"/>
    <s v="TOKO TEGUH RALALI"/>
    <s v="ODP-SRG-FG/050 FG/D06/050.01"/>
    <s v="WO063737254"/>
    <m/>
    <m/>
    <m/>
    <n v="110.974335"/>
    <n v="-7.4107286999999999"/>
    <s v="|MN01811|MYIA-027991004814/POI/SUPARDI/089668272552/mariouhuy290@gmail.com"/>
    <s v="MYIB_ASSISTANT"/>
    <m/>
    <m/>
    <m/>
    <m/>
    <m/>
    <m/>
    <m/>
    <m/>
    <s v="Management Janji"/>
    <s v="2026-09-10 08:00:00 | Tanggal Pemasangan : 10 September 2026 Jam Pemasangan : 08:00 15:00 Info Tambahan : Hubungi pelanggan dulu sebelum ke lokasi terimakasih"/>
    <s v="FCC"/>
    <d v="2026-07-09T11:54:56"/>
    <d v="2026-09-10T08:00:00"/>
    <m/>
    <s v="PS"/>
    <s v="X"/>
    <s v="NO ADDON"/>
    <n v="20260909"/>
    <s v="Completed"/>
    <s v="HSI Bisnis Basic Promo HUT RI PSB 70% - 50 Mbps"/>
    <s v="INDIBIZ"/>
    <m/>
    <m/>
    <d v="2026-09-10T08:00:00"/>
    <s v="2026-09-10 08:00:00 | Tanggal Pemasangan : 10 September 2026 Jam Pemasangan : 08:00 15:00 Info Tambahan : Hubungi pelanggan dulu sebelum ke lokasi terimakasih"/>
    <n v="2026"/>
    <n v="9"/>
    <n v="9"/>
    <d v="2026-09-09T00:00:00"/>
    <n v="-1.3333333333357587"/>
    <x v="1"/>
  </r>
  <r>
    <n v="648"/>
    <n v="1002574647"/>
    <n v="3"/>
    <x v="0"/>
    <n v="4"/>
    <s v="KUDUS"/>
    <s v="BLORA"/>
    <s v="RDB"/>
    <s v="REG"/>
    <s v="AO"/>
    <x v="0"/>
    <s v="1P INET"/>
    <s v="Completed (PS)"/>
    <s v="RBS-Regional 3"/>
    <d v="2026-09-07T11:38:56"/>
    <d v="2026-09-08T16:59:50"/>
    <n v="69385159"/>
    <m/>
    <n v="142512103125"/>
    <s v="Phitiek geprek"/>
    <s v="ODP-RDB-FA/181 FA/D01/181.01"/>
    <s v="WO063735434"/>
    <m/>
    <m/>
    <m/>
    <n v="111.39232"/>
    <n v="-7.2146179999999998"/>
    <s v="|MN00408|MYIA-048661268455/POI/melina ayu Dwi candra/087840284617/zpxl556@gmail.com"/>
    <s v="MYIB_ASSISTANT"/>
    <m/>
    <m/>
    <m/>
    <m/>
    <m/>
    <m/>
    <m/>
    <m/>
    <s v="Management Janji"/>
    <s v="2026-09-08 08:00:00 | M Janji : (08/09/2026) jam Pasang : 09:00 Note : hubungi pelanggan jika ingin kelokasi"/>
    <s v="FCC"/>
    <d v="2026-07-09T11:40:03"/>
    <d v="2026-09-08T08:00:00"/>
    <m/>
    <s v="PS"/>
    <s v="CEPU"/>
    <s v="NO ADDON"/>
    <n v="20260908"/>
    <s v="Completed"/>
    <s v="HSI Bisnis Promo HUT RI PSB 70% - 100 Mbps Dual Band"/>
    <s v="INDIBIZ"/>
    <m/>
    <m/>
    <d v="2026-09-08T08:00:00"/>
    <s v="2026-09-08 08:00:00 | M Janji : (08/09/2026) jam Pasang : 09:00 Note : hubungi pelanggan jika ingin kelokasi"/>
    <n v="2026"/>
    <n v="9"/>
    <n v="8"/>
    <d v="2026-09-08T00:00:00"/>
    <n v="-0.33333333333575865"/>
    <x v="1"/>
  </r>
  <r>
    <n v="649"/>
    <n v="1002574600"/>
    <n v="3"/>
    <x v="0"/>
    <n v="4"/>
    <s v="KUDUS"/>
    <s v="PATI"/>
    <s v="PAT"/>
    <s v="REG"/>
    <s v="AO"/>
    <x v="0"/>
    <m/>
    <s v="Completed (PS)"/>
    <s v="RBS-Regional 3"/>
    <d v="2026-09-07T11:29:42"/>
    <d v="2026-09-09T15:39:42"/>
    <n v="69385152"/>
    <m/>
    <n v="142551119594"/>
    <s v="SMK AL FALAH WINONG PATI"/>
    <s v="ODP-PAT-FQ/07"/>
    <s v="WO063746574"/>
    <m/>
    <m/>
    <m/>
    <n v="111.1047482"/>
    <n v="-6.8090187000000002"/>
    <s v="AMRBS;405336/A00542/SETO EDDY WIBOWO/TREG3/KUDUS/AM/syafiq/08123454137/muhsyafiq39@gmail.com /PSB HSI BISNIS 1S 300 MBPS PROMO HUT RI;SMK AL FALAH WINONG PATI"/>
    <s v="Account Manager"/>
    <m/>
    <m/>
    <m/>
    <m/>
    <m/>
    <m/>
    <m/>
    <m/>
    <s v="Management Janji"/>
    <s v="2026-09-08 13:00:00|Jam pemasangan : 12.00 Info Tambahan : Hubungi pelanggan dulu sebelum ke lokasi terimakasih  |40951381|MYDITA"/>
    <s v="FCC"/>
    <d v="2026-07-09T11:40:03"/>
    <d v="2026-09-08T13:00:00"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3:00:00"/>
    <s v="2026-09-08 13:00:00|Jam pemasangan : 12.00 Info Tambahan : Hubungi pelanggan dulu sebelum ke lokasi terimakasih  |40951381|MYDITA"/>
    <n v="2026"/>
    <n v="9"/>
    <n v="9"/>
    <d v="2026-09-09T00:00:00"/>
    <n v="0.45833333333575865"/>
    <x v="1"/>
  </r>
  <r>
    <n v="650"/>
    <n v="1002574639"/>
    <n v="3"/>
    <x v="7"/>
    <n v="5"/>
    <s v="MATARAM"/>
    <s v="INNER - NUSA TENGGARA"/>
    <s v="SWE"/>
    <s v="REG"/>
    <s v="AO"/>
    <x v="0"/>
    <m/>
    <s v="Completed (PS)"/>
    <s v="RBS-Regional 3"/>
    <d v="2026-09-07T11:39:43"/>
    <d v="2026-09-07T13:13:39"/>
    <n v="69383223"/>
    <m/>
    <n v="172605804374"/>
    <s v="SPBU 5483210 SELAGALAS"/>
    <s v="ODP-SWE-FAV/132"/>
    <s v="WO063736383"/>
    <m/>
    <m/>
    <m/>
    <n v="116.1472349"/>
    <n v="-8.5769228000000002"/>
    <s v="MD|MYDB-20260902267833|SC00001/MC00046|SPBU 5483210 SELAGALAS|081917157000"/>
    <s v="MYDIGIBIZPARTNER"/>
    <m/>
    <m/>
    <m/>
    <m/>
    <m/>
    <m/>
    <m/>
    <m/>
    <s v="Management Janji"/>
    <s v="2026-09-04 15:00:00 | Nama : bapa dedy  No HP : 081917157000  No Alternatif :  M Janji : 04/09/2026  Jam Pasang : Pagi  NoteÃ‚Â :  Hubungi terlebih dahulu sebelum ke lokasi  "/>
    <s v="FCC"/>
    <d v="2026-07-09T11:54:56"/>
    <m/>
    <m/>
    <s v="PS"/>
    <s v="X"/>
    <s v="NO ADDON"/>
    <n v="202609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7T07:00:00"/>
    <s v="2026-09-04 15:00:00 | Nama : bapa dedy  No HP : 081917157000  No Alternatif :  M Janji : 04/09/2026  Jam Pasang : Pagi  NoteÃ‚Â :  Hubungi terlebih dahulu sebelum ke lokasi  "/>
    <n v="2026"/>
    <n v="9"/>
    <n v="7"/>
    <d v="2026-09-07T00:00:00"/>
    <n v="-0.29166666666424135"/>
    <x v="1"/>
  </r>
  <r>
    <n v="651"/>
    <n v="1002574649"/>
    <n v="3"/>
    <x v="5"/>
    <n v="4"/>
    <s v="PEKALONGAN"/>
    <s v="BREBES"/>
    <s v="BRB"/>
    <s v="REG"/>
    <s v="AO"/>
    <x v="0"/>
    <m/>
    <s v="Completed (PS)"/>
    <s v="RBS-Regional 3"/>
    <d v="2026-09-07T11:41:34"/>
    <d v="2026-09-07T12:41:05"/>
    <n v="69382886"/>
    <m/>
    <n v="146284107245"/>
    <s v="SDN SIDAMULYA 02 WANASARI"/>
    <s v="ODP-BRB-FAH/008"/>
    <s v="WO063736705"/>
    <m/>
    <m/>
    <m/>
    <n v="109.02776004014299"/>
    <n v="-6.9090500335505096"/>
    <s v="|MN00292|MYIA-007995257607/POI/M. J. M. KHADAFI/082138248110/mjm041@guru.sd.belajar.id"/>
    <s v="Sales Profesional"/>
    <m/>
    <m/>
    <m/>
    <m/>
    <m/>
    <m/>
    <m/>
    <m/>
    <s v="Management Janji"/>
    <s v="2026-09-04 08:00:00 | M Janji :  04/09/2026  Jam Pasang : Pagi   Note : hubungi pelanggan jika ingin kelokasi  "/>
    <s v="FCC"/>
    <d v="2026-07-09T11:54:56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4 08:00:00 | M Janji :  04/09/2026  Jam Pasang : Pagi   Note : hubungi pelanggan jika ingin kelokasi  "/>
    <n v="2026"/>
    <n v="9"/>
    <n v="7"/>
    <d v="2026-09-07T00:00:00"/>
    <n v="-0.29166666666424135"/>
    <x v="1"/>
  </r>
  <r>
    <n v="652"/>
    <n v="1002574664"/>
    <n v="3"/>
    <x v="3"/>
    <n v="4"/>
    <s v="MAGELANG"/>
    <s v="MAGELANG"/>
    <s v="MGE"/>
    <s v="REG"/>
    <s v="AO"/>
    <x v="0"/>
    <s v="1P INET"/>
    <s v="Completed (PS)"/>
    <s v="RBS-Regional 3"/>
    <d v="2026-09-07T11:41:56"/>
    <d v="2026-09-07T16:49:50"/>
    <n v="69385187"/>
    <m/>
    <n v="146137147883"/>
    <s v="PANTI BAHAGIA KLINIK UTAMA"/>
    <s v="ODP-MGE-FK/111"/>
    <s v="WO063735955"/>
    <m/>
    <m/>
    <m/>
    <n v="110.2158989"/>
    <n v="-7.4853499000000001"/>
    <s v="|MN02481|MYIA-048949563608/POI/HASMAN BUDIONO/08122958247/hasmanbud@yahoo.com"/>
    <s v="MYIB_ASSISTANT"/>
    <m/>
    <m/>
    <m/>
    <m/>
    <m/>
    <m/>
    <m/>
    <m/>
    <s v="Management Janji"/>
    <s v="2026-09-11 08:00:00 | Nama Pic :  No Hp Pic :  Jam Pemasangan : 08:00 - 12.00 Tanggal Pemasangan : SELASA 08 SEPTEMBER 2026 Info Tambahan : Hubungi pelanggan sebelum datang ke lokasi"/>
    <s v="FCC"/>
    <d v="2026-07-09T11:54:56"/>
    <d v="2026-09-11T08:00:00"/>
    <m/>
    <s v="PS"/>
    <s v="X"/>
    <s v="NO ADDON"/>
    <n v="20260907"/>
    <s v="Completed"/>
    <s v="HSI Bisnis Basic Promo HUT RI PSB 70% - 100 Mbps Dual Band"/>
    <s v="INDIBIZ"/>
    <m/>
    <m/>
    <d v="2026-09-11T08:00:00"/>
    <s v="2026-09-11 08:00:00 | Nama Pic :  No Hp Pic :  Jam Pemasangan : 08:00 - 12.00 Tanggal Pemasangan : SELASA 08 SEPTEMBER 2026 Info Tambahan : Hubungi pelanggan sebelum datang ke lokasi"/>
    <n v="2026"/>
    <n v="9"/>
    <n v="7"/>
    <d v="2026-09-07T00:00:00"/>
    <n v="-4.3333333333357587"/>
    <x v="1"/>
  </r>
  <r>
    <n v="653"/>
    <n v="1002574820"/>
    <n v="3"/>
    <x v="2"/>
    <n v="5"/>
    <s v="KEDIRI"/>
    <s v="KEDIRI"/>
    <s v="WAT"/>
    <s v="REG"/>
    <s v="AO"/>
    <x v="0"/>
    <s v="1P INET"/>
    <s v="Completed (PS)"/>
    <s v="RBS-Regional 3"/>
    <d v="2026-09-07T12:38:57"/>
    <d v="2026-09-07T17:03:23"/>
    <n v="69385220"/>
    <m/>
    <n v="152650209199"/>
    <s v="LANGGENG SWALAYAN"/>
    <s v="ODP-WAT-FP/35 FP/D04/35.01"/>
    <s v="WO063743481"/>
    <m/>
    <m/>
    <m/>
    <n v="112.1807506"/>
    <n v="-7.9323872"/>
    <s v="|MC20057|MYIA-040851465182/POI/Dwi sekti Utomo/0882006777153/litlebayek@gmail.com"/>
    <s v="MYIB_ASSISTANT"/>
    <m/>
    <m/>
    <m/>
    <m/>
    <m/>
    <m/>
    <m/>
    <m/>
    <s v="Management Janji"/>
    <s v="2026-09-08 13:00:00 | Nama PIC : Dwi No HP : 0882006777153 Alt :  M Janji : 08 September 2026 Jam Pasang : 08.00 - 13:00  NoteÃ‚Â :  hubungi terlebih dahulu sebelum kelokasi"/>
    <s v="FCC"/>
    <d v="2026-07-09T12:39:58"/>
    <d v="2026-09-08T13:00:00"/>
    <m/>
    <s v="PS"/>
    <s v="PARE"/>
    <s v="NO ADDON"/>
    <n v="20260907"/>
    <s v="Completed"/>
    <s v="HSI Bisnis Promo HUT RI PSB 70% - 300 Mbps"/>
    <s v="INDIBIZ"/>
    <m/>
    <m/>
    <d v="2026-09-08T13:00:00"/>
    <s v="2026-09-08 13:00:00 | Nama PIC : Dwi No HP : 0882006777153 Alt :  M Janji : 08 September 2026 Jam Pasang : 08.00 - 13:00  NoteÃ‚Â :  hubungi terlebih dahulu sebelum kelokasi"/>
    <n v="2026"/>
    <n v="9"/>
    <n v="7"/>
    <d v="2026-09-07T00:00:00"/>
    <n v="-1.5416666666642413"/>
    <x v="1"/>
  </r>
  <r>
    <n v="654"/>
    <n v="1002574806"/>
    <n v="3"/>
    <x v="2"/>
    <n v="5"/>
    <s v="KEDIRI"/>
    <s v="TULUNGAGUNG"/>
    <s v="KWR"/>
    <s v="REG"/>
    <s v="AO"/>
    <x v="0"/>
    <s v="1P INET"/>
    <s v="Completed (PS)"/>
    <s v="RBS-Regional 3"/>
    <d v="2026-09-07T12:35:56"/>
    <d v="2026-09-08T18:19:03"/>
    <n v="69385218"/>
    <m/>
    <n v="152624202069"/>
    <s v="IMAM YOUTUBER"/>
    <s v="ODP-KWR-FC/38 FC/D05/38.01"/>
    <s v="WO063742877"/>
    <m/>
    <m/>
    <m/>
    <n v="111.95151809602901"/>
    <n v="-8.14586612623199"/>
    <s v="MD|MYDB-20260907268185|DC20015/MC20183|IMAM YOUTUBER|085856828382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2:39:58"/>
    <d v="2026-09-08T13:00:00"/>
    <m/>
    <s v="PS"/>
    <s v="TULUNGAGUNG"/>
    <s v="NO ADDON"/>
    <n v="20260908"/>
    <s v="Completed"/>
    <s v="HSI Bisnis Promo HUT RI PSB 70% - 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</r>
  <r>
    <n v="655"/>
    <n v="1002575860"/>
    <n v="3"/>
    <x v="2"/>
    <n v="5"/>
    <s v="KEDIRI"/>
    <s v="KEDIRI"/>
    <s v="MJT"/>
    <s v="REG"/>
    <s v="AO"/>
    <x v="0"/>
    <s v="1P INET"/>
    <s v="Completed (PS)"/>
    <s v="RBS-Regional 3"/>
    <d v="2026-09-07T17:11:57"/>
    <d v="2026-09-08T18:22:24"/>
    <n v="69385577"/>
    <m/>
    <n v="152640225665"/>
    <s v="Devien Online shope"/>
    <s v="ODP-MJT-FA/95 FA/D09/95.01"/>
    <s v="WO063782884"/>
    <m/>
    <m/>
    <m/>
    <n v="111.911265850067"/>
    <n v="-7.7491558407412198"/>
    <s v="MD|MYDB-20260907268207|DC20002/MC20039|Devien Online shope|085111335199"/>
    <s v="MYDIGIBIZPARTNER"/>
    <m/>
    <m/>
    <m/>
    <m/>
    <m/>
    <m/>
    <m/>
    <m/>
    <s v="Management Janji"/>
    <s v="2026-09-08 15:00:00 | Nama Pic : BP SANTOSO No Hp Pic : 085111335199 Jam Pemasangan : 08:00 - 12.00 Tanggal Pemasangan : SELASA 08 SEPTEMBER 2026 Info Tambahan : Hubungi pelanggan sebelum datang ke lokasi"/>
    <s v="FCC"/>
    <d v="2026-07-09T17:25:55"/>
    <d v="2026-09-08T15:00:00"/>
    <m/>
    <s v="PS"/>
    <s v="NGADILUWIH"/>
    <s v="NO ADDON"/>
    <n v="20260908"/>
    <s v="Completed"/>
    <s v="HSI Bisnis Promo HUT RI PSB 70% - 100 Mbps Dual Band"/>
    <s v="INDIBIZ"/>
    <m/>
    <m/>
    <d v="2026-09-08T15:00:00"/>
    <s v="2026-09-08 15:00:00 | Nama Pic : BP SANTOSO No Hp Pic : 085111335199 Jam Pemasangan : 08:00 - 12.00 Tanggal Pemasangan : SELASA 08 SEPTEMBER 2026 Info Tambahan : Hubungi pelanggan sebelum datang ke lokasi"/>
    <n v="2026"/>
    <n v="9"/>
    <n v="8"/>
    <d v="2026-09-08T00:00:00"/>
    <n v="-0.625"/>
    <x v="1"/>
  </r>
  <r>
    <n v="656"/>
    <n v="1002575874"/>
    <n v="3"/>
    <x v="7"/>
    <n v="5"/>
    <s v="KUPANG"/>
    <s v="ENDE"/>
    <s v="END"/>
    <s v="REG"/>
    <s v="AO"/>
    <x v="0"/>
    <s v="1P INET"/>
    <s v="Completed (PS)"/>
    <s v="RBS-Regional 3"/>
    <d v="2026-09-07T17:17:56"/>
    <d v="2026-09-09T16:48:02"/>
    <n v="69385579"/>
    <m/>
    <n v="172506789187"/>
    <s v="KIOS NUSANTARA"/>
    <s v="ODP-END-FN/35 FN/D07/35.01"/>
    <s v="WO063783612"/>
    <m/>
    <m/>
    <m/>
    <n v="121.63986269999999"/>
    <n v="-8.8574339000000002"/>
    <s v="|MC40144|MYIA-091084731520/POI/SAMSIAH FIRMAN/081339352899/nusantaran255@gmail.com"/>
    <s v="MYIB_ASSISTANT"/>
    <m/>
    <m/>
    <m/>
    <m/>
    <m/>
    <m/>
    <m/>
    <m/>
    <s v="Management Janji"/>
    <s v="2026-09-08 15:00:00 | Nama Pic : IBU SAMSIA No Hp Pic : 081339352899 Jam Pemasangan : 08:00 - 12.00 Tanggal Pemasangan : SELASA 08 SEPTEMBER 2026 Info Tambahan : Hubungi pelanggan sebelum datang ke lokasi"/>
    <s v="FCC"/>
    <d v="2026-07-09T17:25:55"/>
    <d v="2026-09-08T15:00:00"/>
    <m/>
    <s v="PS"/>
    <s v="ENDE"/>
    <s v="NO ADDON"/>
    <n v="20260909"/>
    <s v="Completed"/>
    <s v="HSI Bisnis Promo HUT RI PSB 70% - 75 Mbps"/>
    <s v="INDIBIZ"/>
    <m/>
    <m/>
    <d v="2026-09-08T15:00:00"/>
    <s v="2026-09-08 15:00:00 | Nama Pic : IBU SAMSIA No Hp Pic : 081339352899 Jam Pemasangan : 08:00 - 12.00 Tanggal Pemasangan : SELASA 08 SEPTEMBER 2026 Info Tambahan : Hubungi pelanggan sebelum datang ke lokasi"/>
    <n v="2026"/>
    <n v="9"/>
    <n v="9"/>
    <d v="2026-09-09T00:00:00"/>
    <n v="0.375"/>
    <x v="1"/>
  </r>
  <r>
    <n v="657"/>
    <n v="1002574605"/>
    <n v="3"/>
    <x v="6"/>
    <n v="5"/>
    <s v="SBY UTARA"/>
    <s v="TANDES"/>
    <s v="BBE"/>
    <s v="REG"/>
    <s v="AO"/>
    <x v="0"/>
    <m/>
    <s v="Completed (PS)"/>
    <s v="RBS-Regional 3"/>
    <d v="2026-09-07T11:30:12"/>
    <d v="2026-09-08T10:32:12"/>
    <n v="69383818"/>
    <m/>
    <n v="152417234204"/>
    <s v="PT. Karya Agung Sukses Sejahtera"/>
    <s v="ODP-BBE-FC/07"/>
    <s v="WO063735038"/>
    <m/>
    <m/>
    <m/>
    <n v="112.6035"/>
    <n v="-7.3578000000000001"/>
    <s v="|MB00503|MYIA-002511479344/POI/bapak/085343870969/khefinwong@gmail.com"/>
    <s v="Sales Force DBS"/>
    <m/>
    <m/>
    <m/>
    <m/>
    <m/>
    <m/>
    <m/>
    <m/>
    <s v="Management Janji"/>
    <s v="2026-09-05 11:00:00 | Jam Pemasangan : 08:00 - 12.00  Tanggal Pemasangan : SABTU 05 SEPTEMBER 2026  Info Tambahan : Hubungi pelanggan sebelum datang ke lokasi"/>
    <s v="FCC"/>
    <d v="2026-07-09T11:40:03"/>
    <m/>
    <m/>
    <s v="PS"/>
    <s v="BAMBE"/>
    <s v="NO ADDON"/>
    <n v="20260908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7T07:00:00"/>
    <s v="2026-09-05 11:00:00 | Jam Pemasangan : 08:00 - 12.00  Tanggal Pemasangan : SABTU 05 SEPTEMBER 2026  Info Tambahan : Hubungi pelanggan sebelum datang ke lokasi"/>
    <n v="2026"/>
    <n v="9"/>
    <n v="8"/>
    <d v="2026-09-08T00:00:00"/>
    <n v="0.70833333333575865"/>
    <x v="1"/>
  </r>
  <r>
    <n v="658"/>
    <n v="1002574619"/>
    <n v="3"/>
    <x v="2"/>
    <n v="5"/>
    <s v="KEDIRI"/>
    <s v="KEDIRI"/>
    <s v="KDI"/>
    <s v="REG"/>
    <s v="AO"/>
    <x v="0"/>
    <s v="1P INET"/>
    <s v="Completed (PS)"/>
    <s v="RBS-Regional 3"/>
    <d v="2026-09-07T11:32:57"/>
    <d v="2026-09-09T11:13:47"/>
    <n v="69385154"/>
    <m/>
    <n v="152610241606"/>
    <s v="D TRISNA GROUP"/>
    <s v="ODP-KDI-FC/54 FC/D06/54.01"/>
    <s v="WO063734798"/>
    <m/>
    <m/>
    <m/>
    <n v="112.042089253664"/>
    <n v="-7.8080396953444904"/>
    <s v="MD|MYDB-20260907268166|DN00001/MN00968|D TRISNA GROUP|082140443092"/>
    <s v="MYDIGIBIZPARTNER"/>
    <m/>
    <m/>
    <m/>
    <m/>
    <m/>
    <m/>
    <m/>
    <m/>
    <s v="Management Janji"/>
    <s v="2026-09-08 08:00:00 | Tanggal pemasangan : 08/09/2026 Jam pemasangan : 08.00 - 12.00 Info Tambahan : Hubungi pelanggan dulu sebelum ke lokasi terima kasih. "/>
    <s v="FCC"/>
    <d v="2026-07-09T11:40:03"/>
    <d v="2026-09-08T08:00:00"/>
    <m/>
    <s v="PS"/>
    <s v="X"/>
    <s v="NO ADDON"/>
    <n v="20260909"/>
    <s v="Completed"/>
    <s v="HSI Bisnis Promo HUT RI PSB 70% - 100 Mbps"/>
    <s v="INDIBIZ"/>
    <m/>
    <m/>
    <d v="2026-09-08T08:00:00"/>
    <s v="2026-09-08 08:00:00 | Tanggal pemasangan : 08/09/2026 Jam pemasangan : 08.00 - 12.00 Info Tambahan : Hubungi pelanggan dulu sebelum ke lokasi terima kasih. "/>
    <n v="2026"/>
    <n v="9"/>
    <n v="9"/>
    <d v="2026-09-09T00:00:00"/>
    <n v="0.66666666666424135"/>
    <x v="1"/>
  </r>
  <r>
    <n v="659"/>
    <n v="1002575861"/>
    <n v="3"/>
    <x v="6"/>
    <n v="5"/>
    <s v="SBY SELATAN"/>
    <s v="MANYAR"/>
    <s v="MYR"/>
    <s v="REG"/>
    <s v="AO"/>
    <x v="0"/>
    <s v="1P INET"/>
    <s v="Completed (PS)"/>
    <s v="RBS-Regional 3"/>
    <d v="2026-09-07T17:11:58"/>
    <d v="2026-09-08T18:24:44"/>
    <n v="69385578"/>
    <m/>
    <n v="152303245742"/>
    <s v="SDN MEDOKAN SEMAMPIR I (Lt.2)"/>
    <s v="ODP-MYR-FQK/13 FQK/D02/13.01"/>
    <s v="WO063783022"/>
    <m/>
    <m/>
    <m/>
    <n v="112.7820873"/>
    <n v="-7.3049833"/>
    <s v="MD|MYDB-20260907268230|DN00001/MN02094|SDN MEDOKAN SEMAMPIR I (Lt.2)|081357999305"/>
    <s v="MYDIGIBIZPARTNER"/>
    <m/>
    <m/>
    <m/>
    <m/>
    <m/>
    <m/>
    <m/>
    <m/>
    <s v="Management Janji"/>
    <s v="2026-09-12 08:00:00 | Nama : IBU RENY No HP : 081357999305 No Alternatif : M Janji : 12/09/2026 Jam Pasang : Pagi NoteÃ‚Â :  Hubungi terlebih dahulu sebelum ke lokasi"/>
    <s v="FCC"/>
    <d v="2026-07-09T17:25:55"/>
    <d v="2026-09-12T08:00:00"/>
    <m/>
    <s v="PS"/>
    <s v="MANYAR"/>
    <s v="NETMONK"/>
    <n v="20260908"/>
    <s v="Completed"/>
    <s v="HSI Bisnis Basic Bundling Netmonk Promo H2 2026 PSB 70% - 100 Mbps"/>
    <s v="INDIBIZ"/>
    <m/>
    <m/>
    <d v="2026-09-12T08:00:00"/>
    <s v="2026-09-12 08:00:00 | Nama : IBU RENY No HP : 081357999305 No Alternatif : M Janji : 12/09/2026 Jam Pasang : Pagi NoteÃ‚Â :  Hubungi terlebih dahulu sebelum ke lokasi"/>
    <n v="2026"/>
    <n v="9"/>
    <n v="8"/>
    <d v="2026-09-08T00:00:00"/>
    <n v="-4.3333333333357587"/>
    <x v="1"/>
  </r>
  <r>
    <n v="660"/>
    <n v="1002574607"/>
    <n v="3"/>
    <x v="7"/>
    <n v="5"/>
    <s v="KUPANG"/>
    <s v="LABOAN BAJO"/>
    <s v="RTE"/>
    <s v="REG"/>
    <s v="AO"/>
    <x v="0"/>
    <s v="1P INET"/>
    <s v="Completed (PS)"/>
    <s v="RBS-Regional 3"/>
    <d v="2026-09-07T11:29:56"/>
    <d v="2026-09-08T20:34:33"/>
    <n v="69385149"/>
    <m/>
    <n v="172514217082"/>
    <s v="PT. NAPTUN PUTRA TEKNIK"/>
    <s v="ODP-RTE-FM/01 FM/D01/01.01"/>
    <s v="WO063734315"/>
    <m/>
    <m/>
    <m/>
    <n v="120.472470772151"/>
    <n v="-8.5917692667987993"/>
    <s v="|MN00118|MYIA-090136815276/POI/Pak Hafidz/081237256635/muhamadhafidzloper@gmail.com"/>
    <s v="MYIB_ASSISTANT"/>
    <m/>
    <m/>
    <m/>
    <m/>
    <m/>
    <m/>
    <m/>
    <m/>
    <s v="Management Janji"/>
    <s v="2026-09-08 08:00:00 | Tanggal pemasangan : 08/09/2026 Jam pemasangan : 08.00 - 12.00 Info Tambahan : Hubungi pelanggan dulu sebelum ke lokasi terima kasih. "/>
    <s v="FCC"/>
    <d v="2026-07-09T11:40:03"/>
    <d v="2026-09-08T08:00:00"/>
    <m/>
    <s v="PS"/>
    <s v="X"/>
    <s v="NO ADDON"/>
    <n v="20260908"/>
    <s v="Completed"/>
    <s v="HSI Bisnis Promo HUT RI PSB 70% - 100 Mbps Dual Band"/>
    <s v="INDIBIZ"/>
    <m/>
    <m/>
    <d v="2026-09-08T08:00:00"/>
    <s v="2026-09-08 08:00:00 | Tanggal pemasangan : 08/09/2026 Jam pemasangan : 08.00 - 12.00 Info Tambahan : Hubungi pelanggan dulu sebelum ke lokasi terima kasih. "/>
    <n v="2026"/>
    <n v="9"/>
    <n v="8"/>
    <d v="2026-09-08T00:00:00"/>
    <n v="-0.33333333333575865"/>
    <x v="1"/>
  </r>
  <r>
    <n v="661"/>
    <n v="1002574609"/>
    <n v="3"/>
    <x v="1"/>
    <n v="5"/>
    <s v="SIDOARJO"/>
    <s v="INNER - JATIM TIMUR"/>
    <s v="TUN"/>
    <s v="REG"/>
    <s v="AO"/>
    <x v="0"/>
    <s v="1P INET"/>
    <s v="Completed (PS)"/>
    <s v="RBS-Regional 3"/>
    <d v="2026-09-07T11:29:56"/>
    <d v="2026-09-09T08:59:46"/>
    <n v="69385141"/>
    <m/>
    <n v="152327226572"/>
    <s v="PT. Neo Asadhia Indonesia"/>
    <s v="ODP-TUN-FC/42 FC/D05/42.01"/>
    <s v="WO063734244"/>
    <m/>
    <m/>
    <m/>
    <n v="112.625758051872"/>
    <n v="-7.4897200812315798"/>
    <s v="MD|MYDB-20260907268165|DN00001/MN00500|PT. Neo Asadhia Indonesia|081215467571"/>
    <s v="MYDIGIBIZPARTNER"/>
    <m/>
    <m/>
    <m/>
    <m/>
    <m/>
    <m/>
    <m/>
    <m/>
    <s v="Management Janji"/>
    <s v="2026-09-08 08:00:00 | telp :081215467571 alt : manja : pagi / siang 08/09/2026 hub sebelum ke lokasi "/>
    <s v="FCC"/>
    <d v="2026-07-09T11:40:03"/>
    <d v="2026-09-08T08:00:00"/>
    <s v="Kendala Teknik"/>
    <s v="PS"/>
    <s v="TULANGAN"/>
    <s v="NO ADDON"/>
    <n v="20260909"/>
    <s v="Completed"/>
    <s v="HSI Bisnis Promo HUT RI PSB 70% - 75 Mbps"/>
    <s v="INDIBIZ"/>
    <m/>
    <m/>
    <d v="2026-09-08T08:00:00"/>
    <s v="2026-09-08 08:00:00 | telp :081215467571 alt : manja : pagi / siang 08/09/2026 hub sebelum ke lokasi "/>
    <n v="2026"/>
    <n v="9"/>
    <n v="9"/>
    <d v="2026-09-09T00:00:00"/>
    <n v="0.66666666666424135"/>
    <x v="1"/>
  </r>
  <r>
    <n v="662"/>
    <n v="1002574656"/>
    <n v="3"/>
    <x v="2"/>
    <n v="5"/>
    <s v="KEDIRI"/>
    <s v="BLITAR"/>
    <s v="BLR"/>
    <s v="REG"/>
    <s v="AO"/>
    <x v="0"/>
    <m/>
    <s v="Completed (PS)"/>
    <s v="RBS-Regional 3"/>
    <d v="2026-09-07T11:41:44"/>
    <d v="2026-09-07T16:40:08"/>
    <n v="69382891"/>
    <m/>
    <n v="152730235593"/>
    <s v="PT HIPERNET INDODATA"/>
    <s v="ODP-BLR-FE/10"/>
    <s v="WO063736707"/>
    <m/>
    <m/>
    <m/>
    <n v="112.169483"/>
    <n v="-8.0993759999999995"/>
    <s v="|MB00503|MYIA-071890620992/POI/ibu/087835316536/zazauliar@gmail.com"/>
    <s v="Sales Force DBS"/>
    <m/>
    <m/>
    <m/>
    <m/>
    <m/>
    <m/>
    <m/>
    <m/>
    <s v="Management Janji"/>
    <s v="2026-09-04 08:00:00 | Tanggal pemasangan: 04/09/2026  Jam pemasangan : pagi / siang  Info Tambahan : Hubungi pelanggan dulu sebelum ke lokasi  terima kasih."/>
    <s v="FCC"/>
    <d v="2026-07-09T11:54:56"/>
    <m/>
    <s v="Kendala Teknik"/>
    <s v="PS"/>
    <s v="X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7:00:00"/>
    <s v="2026-09-04 08:00:00 | Tanggal pemasangan: 04/09/2026  Jam pemasangan : pagi / siang  Info Tambahan : Hubungi pelanggan dulu sebelum ke lokasi  terima kasih."/>
    <n v="2026"/>
    <n v="9"/>
    <n v="7"/>
    <d v="2026-09-07T00:00:00"/>
    <n v="-0.29166666666424135"/>
    <x v="1"/>
  </r>
  <r>
    <n v="663"/>
    <n v="1002574702"/>
    <n v="3"/>
    <x v="1"/>
    <n v="5"/>
    <s v="JEMBER"/>
    <s v="BANYUWANGI"/>
    <s v="RGJ"/>
    <s v="REG"/>
    <s v="AO"/>
    <x v="0"/>
    <s v="1P INET"/>
    <s v="Completed (PS)"/>
    <s v="RBS-Regional 3"/>
    <d v="2026-09-07T11:50:57"/>
    <d v="2026-09-08T17:00:09"/>
    <n v="69385176"/>
    <m/>
    <n v="152516208098"/>
    <s v="TOKO WIDODO"/>
    <s v="ODP-RGJ-FG/37 FG/D07/37.01"/>
    <s v="WO063737295"/>
    <m/>
    <m/>
    <m/>
    <n v="114.288675002753"/>
    <n v="-8.3142225466155395"/>
    <s v="MD|MYDB-20260904268000|DN00001/MN01010|TOKO WIDODO|08133951456"/>
    <s v="MYDIGIBIZPARTNER"/>
    <m/>
    <m/>
    <m/>
    <m/>
    <m/>
    <m/>
    <m/>
    <m/>
    <s v="Management Janji"/>
    <s v="2026-09-08 08:00:00 | Jam pemasangan : 12.00 Info Tambahan : Hubungi pelanggan dulu sebelum ke lokasi terimakasih  "/>
    <s v="FCC"/>
    <d v="2026-07-09T11:54:56"/>
    <d v="2026-09-08T08:00:00"/>
    <m/>
    <s v="PS"/>
    <s v="BANYUWANGI"/>
    <s v="NETMONK"/>
    <n v="20260908"/>
    <s v="Completed"/>
    <s v="HSI Bisnis Bundling Netmonk PSB 70% Promo - 300 Mbps"/>
    <s v="INDIBIZ"/>
    <m/>
    <m/>
    <d v="2026-09-08T08:00:00"/>
    <s v="2026-09-08 08:00:00 | Jam pemasangan : 12.00 Info Tambahan : Hubungi pelanggan dulu sebelum ke lokasi terimakasih  "/>
    <n v="2026"/>
    <n v="9"/>
    <n v="8"/>
    <d v="2026-09-08T00:00:00"/>
    <n v="-0.33333333333575865"/>
    <x v="1"/>
  </r>
  <r>
    <n v="664"/>
    <n v="1002574701"/>
    <n v="3"/>
    <x v="7"/>
    <n v="5"/>
    <s v="KUPANG"/>
    <s v="WAINGAPU"/>
    <s v="WGP"/>
    <s v="REG"/>
    <s v="AO"/>
    <x v="0"/>
    <s v="1P INET"/>
    <s v="Completed (PS)"/>
    <s v="RBS-Regional 3"/>
    <d v="2026-09-07T11:50:57"/>
    <d v="2026-09-08T15:49:26"/>
    <n v="69385193"/>
    <m/>
    <n v="172517222645"/>
    <s v="PT. BALI CRAFT MARKET INDO"/>
    <s v="ODP-WGP-FL/12 FL/D01/12.01"/>
    <s v="WO063737108"/>
    <m/>
    <m/>
    <m/>
    <n v="120.2456219"/>
    <n v="-9.6605001000000001"/>
    <s v="|MN00122|MYIA-026810723325/POI/joko harmanto/081329554650/jokoharmanto82@gmail.com"/>
    <s v="MYIB_ASSISTANT"/>
    <m/>
    <m/>
    <m/>
    <m/>
    <m/>
    <m/>
    <m/>
    <m/>
    <s v="Management Janji"/>
    <s v="2026-09-08 08:00:00 | Nama PIC : Joko No HP : 081329554650 Alt :  M Janji : 08 September 2026 Jam Pasang : 08.00 - 13:00  NoteÃ‚Â :  hubungi terlebih dahulu sebelum kelokasi"/>
    <s v="FCC"/>
    <d v="2026-07-09T11:54:56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Joko No HP : 081329554650 Alt :  M Janji : 08 September 2026 Jam Pasang : 08.00 - 13:00  NoteÃ‚Â :  hubungi terlebih dahulu sebelum kelokasi"/>
    <n v="2026"/>
    <n v="9"/>
    <n v="8"/>
    <d v="2026-09-08T00:00:00"/>
    <n v="-0.33333333333575865"/>
    <x v="1"/>
  </r>
  <r>
    <n v="665"/>
    <n v="1002574211"/>
    <n v="3"/>
    <x v="2"/>
    <n v="5"/>
    <s v="MADIUN"/>
    <s v="BOJONEGORO"/>
    <s v="BJN"/>
    <s v="REG"/>
    <s v="AO"/>
    <x v="0"/>
    <s v="1P INET"/>
    <s v="Completed (PS)"/>
    <s v="RBS-Regional 3"/>
    <d v="2026-09-07T10:08:56"/>
    <d v="2026-09-07T16:37:29"/>
    <n v="69385047"/>
    <m/>
    <n v="152609253970"/>
    <s v="PT. Bintang Sayap Utama ASO Bojonegoro"/>
    <s v="ODP-BJN-FX/13 FX/D03/13.01"/>
    <s v="WO063723510"/>
    <m/>
    <m/>
    <m/>
    <n v="111.89985299999999"/>
    <n v="-7.156987"/>
    <s v="|MN00799|MYIA-003987510521/POI/AHMAD NIZAR/088223344000/ahmad.nizar@bintangsayaputama.con"/>
    <s v="MYIB_ASSISTANT"/>
    <m/>
    <m/>
    <m/>
    <m/>
    <m/>
    <m/>
    <m/>
    <m/>
    <s v="Management Janji"/>
    <s v="2026-09-10 15:00:00 | Nama : bapa nizar No HP : 085707231252 No Alternatif : M Janji : 10/09/2026 Jam Pasang : Pagi NoteÃ‚Â :  Hubungi terlebih dahulu sebelum ke lokasi"/>
    <s v="FCC"/>
    <d v="2026-07-09T10:10:36"/>
    <d v="2026-09-10T15:00:00"/>
    <m/>
    <s v="PS"/>
    <s v="X"/>
    <s v="NO ADDON"/>
    <n v="20260907"/>
    <s v="Completed"/>
    <s v="HSI Bisnis Promo HUT RI PSB 70% - 100 Mbps"/>
    <s v="INDIBIZ"/>
    <m/>
    <m/>
    <d v="2026-09-10T15:00:00"/>
    <s v="2026-09-10 15:00:00 | Nama : bapa nizar No HP : 085707231252 No Alternatif : M Janji : 10/09/2026 Jam Pasang : Pagi NoteÃ‚Â :  Hubungi terlebih dahulu sebelum ke lokasi"/>
    <n v="2026"/>
    <n v="9"/>
    <n v="7"/>
    <d v="2026-09-07T00:00:00"/>
    <n v="-3.625"/>
    <x v="1"/>
  </r>
  <r>
    <n v="666"/>
    <n v="1002575222"/>
    <n v="3"/>
    <x v="2"/>
    <n v="5"/>
    <s v="KEDIRI"/>
    <s v="KEDIRI"/>
    <s v="WAT"/>
    <s v="REG"/>
    <s v="AO"/>
    <x v="0"/>
    <s v="1P INET"/>
    <s v="Completed (PS)"/>
    <s v="RBS-Regional 3"/>
    <d v="2026-09-07T14:29:57"/>
    <d v="2026-09-08T14:11:17"/>
    <n v="69385358"/>
    <m/>
    <n v="152650209200"/>
    <s v="SDN TEMPUREJO 2"/>
    <s v="ODP-WAT-FN/18 FN/D02/18.01"/>
    <s v="WO063760093"/>
    <m/>
    <m/>
    <m/>
    <n v="112.1540145"/>
    <n v="-7.9017127"/>
    <s v="MD|MYDB-20260907268170|DN00001/MN00968|SDN TEMPUREJO 2|085856850058"/>
    <s v="MYDIGIBIZPARTNER"/>
    <m/>
    <m/>
    <m/>
    <m/>
    <m/>
    <m/>
    <m/>
    <m/>
    <s v="Management Janji"/>
    <s v="2026-09-08 13:00:00 | Nama PIC : Bp Johan No Hp : 085856850058 No Alt : - Tgl Pemasangan : 8 Sept 2026 Interval : PAGI SIANG Note : Hubungi pelanggan terlebih dahulu"/>
    <s v="FCC"/>
    <d v="2026-07-09T14:40:04"/>
    <d v="2026-09-08T13:00:00"/>
    <m/>
    <s v="PS"/>
    <s v="PARE"/>
    <s v="NO ADDON"/>
    <n v="20260908"/>
    <s v="Completed"/>
    <s v="HSI Bisnis Basic Promo HUT RI PSB 70% - 50 Mbps"/>
    <s v="INDIBIZ"/>
    <m/>
    <m/>
    <d v="2026-09-08T13:00:00"/>
    <s v="2026-09-08 13:00:00 | Nama PIC : Bp Johan No Hp : 085856850058 No Alt : - Tgl Pemasangan : 8 Sept 2026 Interval : PAGI SIANG Note : Hubungi pelanggan terlebih dahulu"/>
    <n v="2026"/>
    <n v="9"/>
    <n v="8"/>
    <d v="2026-09-08T00:00:00"/>
    <n v="-0.54166666666424135"/>
    <x v="1"/>
  </r>
  <r>
    <n v="667"/>
    <n v="1002574129"/>
    <n v="3"/>
    <x v="2"/>
    <n v="5"/>
    <s v="MADIUN"/>
    <s v="BOJONEGORO"/>
    <s v="BJN"/>
    <s v="REG"/>
    <s v="AO"/>
    <x v="0"/>
    <m/>
    <s v="Completed (PS)"/>
    <s v="RBS-Regional 2"/>
    <d v="2026-09-07T09:54:34"/>
    <d v="2026-09-07T15:49:54"/>
    <n v="66525052"/>
    <m/>
    <n v="152609253894"/>
    <s v="PT. BANGUN INFORMASI TEKNOLOGI"/>
    <s v="ODP-BJN-FW/45"/>
    <s v="WO063734715"/>
    <m/>
    <m/>
    <m/>
    <n v="112.16717172788999"/>
    <n v="-8.0999555800488601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09-10 15:00:00|Tanggal Pemasangan : 10 September 2026 Jam Pemasangan : 08:00 15:00 Info Tambahan : Hubungi pelanggan dulu sebelum ke lokasi terimakasih|40010577|MYDITA"/>
    <s v="FCC"/>
    <d v="2026-07-09T10:10:36"/>
    <d v="2026-09-10T15:00:00"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Tanggal Pemasangan : 10 September 2026 Jam Pemasangan : 08:00 15:00 Info Tambahan : Hubungi pelanggan dulu sebelum ke lokasi terimakasih|40010577|MYDITA"/>
    <n v="2026"/>
    <n v="9"/>
    <n v="7"/>
    <d v="2026-09-07T00:00:00"/>
    <n v="-3.625"/>
    <x v="1"/>
  </r>
  <r>
    <n v="668"/>
    <n v="1002574831"/>
    <n v="3"/>
    <x v="6"/>
    <n v="5"/>
    <s v="MADURA"/>
    <s v="BANGKALAN"/>
    <s v="KPP"/>
    <s v="REG"/>
    <s v="AO"/>
    <x v="0"/>
    <s v="1P INET"/>
    <s v="Completed (PS)"/>
    <s v="RBS-Regional 3"/>
    <d v="2026-09-07T12:44:57"/>
    <d v="2026-09-08T18:28:25"/>
    <n v="69385245"/>
    <m/>
    <n v="152437905762"/>
    <s v="Toko Nory"/>
    <s v="ODP-KPP-FAD/78 FAD/D02/78.01"/>
    <s v="WO063744060"/>
    <m/>
    <m/>
    <m/>
    <n v="113.275966085493"/>
    <n v="-6.9391890108413898"/>
    <s v="MD|MYDB-20260907268181|DN00001/MN00572|Toko Nory|082342506202"/>
    <s v="MYDIGIBIZPARTNER"/>
    <m/>
    <m/>
    <m/>
    <m/>
    <m/>
    <m/>
    <m/>
    <m/>
    <s v="Management Janji"/>
    <s v="2026-09-08 11:00:00 | telp :082342506202 alt : manja : pagi / siang 08/09/2026 hub sebelum ke lokasi "/>
    <s v="FCC"/>
    <d v="2026-07-09T12:55:01"/>
    <d v="2026-09-08T11:00:00"/>
    <m/>
    <s v="PS"/>
    <s v="X"/>
    <s v="NETMONK"/>
    <n v="20260908"/>
    <s v="Completed"/>
    <s v="HSI Bisnis Bundling Netmonk PSB 70% Promo - 100 Mbps"/>
    <s v="INDIBIZ"/>
    <m/>
    <m/>
    <d v="2026-09-08T11:00:00"/>
    <s v="2026-09-08 11:00:00 | telp :082342506202 alt : manja : pagi / siang 08/09/2026 hub sebelum ke lokasi "/>
    <n v="2026"/>
    <n v="9"/>
    <n v="8"/>
    <d v="2026-09-08T00:00:00"/>
    <n v="-0.45833333333575865"/>
    <x v="1"/>
  </r>
  <r>
    <n v="669"/>
    <n v="1002574849"/>
    <n v="3"/>
    <x v="2"/>
    <n v="5"/>
    <s v="KEDIRI"/>
    <s v="KEDIRI"/>
    <s v="MJT"/>
    <s v="REG"/>
    <s v="AO"/>
    <x v="0"/>
    <s v="1P INET"/>
    <s v="Completed (PS)"/>
    <s v="RBS-Regional 3"/>
    <d v="2026-09-07T12:53:56"/>
    <d v="2026-09-08T19:14:01"/>
    <n v="69385252"/>
    <m/>
    <n v="152640225980"/>
    <s v="SAHAM LIRBOYO"/>
    <s v="ODP-MJT-FM/51 FM/D09/51.01"/>
    <s v="WO063745097"/>
    <m/>
    <m/>
    <m/>
    <n v="112.005775161087"/>
    <n v="-7.8160398780370697"/>
    <s v="MD|MYDB-20260907268190|SC20016/MC20202|SAHAM LIRBOYO|085735998992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2:55:01"/>
    <d v="2026-09-08T13:00:00"/>
    <m/>
    <s v="PS"/>
    <s v="NGADILUWIH"/>
    <s v="OCA"/>
    <n v="20260908"/>
    <s v="Completed"/>
    <s v="HSI Bisnis Bundling OCA Breach Checker Promo H2 2026 PSB 70% - 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</r>
  <r>
    <n v="670"/>
    <n v="1002574177"/>
    <n v="3"/>
    <x v="5"/>
    <n v="4"/>
    <s v="PEKALONGAN"/>
    <s v="PEKALONGAN"/>
    <s v="KDW"/>
    <s v="REG"/>
    <s v="AO"/>
    <x v="0"/>
    <s v="1P INET"/>
    <s v="Completed (PS)"/>
    <s v="RBS-Regional 3"/>
    <d v="2026-09-07T09:59:56"/>
    <d v="2026-09-08T18:52:13"/>
    <n v="69385035"/>
    <m/>
    <n v="146285103937"/>
    <s v="Kolosal Coffee &amp; Social Space"/>
    <s v="ODP-KDW-FA/153 FA/D03/153.01"/>
    <s v="WO063722571"/>
    <m/>
    <m/>
    <m/>
    <n v="109.651899765751"/>
    <n v="-6.96652054734618"/>
    <s v="|MN02342|MYIA-091171792346/POI/Akhmad Imanullah/087701503551/klslkdw01@gmail.com"/>
    <s v="MYIB_ASSISTANT"/>
    <m/>
    <m/>
    <m/>
    <m/>
    <m/>
    <m/>
    <m/>
    <m/>
    <s v="Management Janji"/>
    <s v="2026-09-08 08:00:00 | Nama : BAPA EKA No HP : 087701503551 No Alternatif : M Janji : 08/09/2026 Jam Pasang : Pagi NoteÃ‚Â :  Hubungi terlebih dahulu sebelum ke lokasi"/>
    <s v="FCC"/>
    <d v="2026-07-09T10:10:36"/>
    <d v="2026-09-08T08:00:00"/>
    <m/>
    <s v="PS"/>
    <s v="KAJEN"/>
    <s v="NO ADDON"/>
    <n v="20260908"/>
    <s v="Completed"/>
    <s v="HSI Bisnis Promo HUT RI PSB 70% - 100 Mbps Dual Band"/>
    <s v="INDIBIZ"/>
    <m/>
    <m/>
    <d v="2026-09-08T08:00:00"/>
    <s v="2026-09-08 08:00:00 | Nama : BAPA EKA No HP : 087701503551 No Alternatif : M Janji : 08/09/2026 Jam Pasang : Pagi NoteÃ‚Â :  Hubungi terlebih dahulu sebelum ke lokasi"/>
    <n v="2026"/>
    <n v="9"/>
    <n v="8"/>
    <d v="2026-09-08T00:00:00"/>
    <n v="-0.33333333333575865"/>
    <x v="1"/>
  </r>
  <r>
    <n v="671"/>
    <n v="1002573750"/>
    <n v="3"/>
    <x v="2"/>
    <n v="5"/>
    <s v="KEDIRI"/>
    <s v="TULUNGAGUNG"/>
    <s v="TUL"/>
    <s v="REG"/>
    <s v="AO"/>
    <x v="0"/>
    <s v="1P INET"/>
    <s v="Completed (PS)"/>
    <s v="RBS-Regional 3"/>
    <d v="2026-09-06T18:50:56"/>
    <d v="2026-09-07T13:37:23"/>
    <n v="69384889"/>
    <m/>
    <n v="152606246214"/>
    <s v="PERACANGAN BU GUNDIN"/>
    <s v="ODP-TUL-FAM/34 FAM/D03/34.01"/>
    <s v="WO063702609"/>
    <m/>
    <m/>
    <m/>
    <n v="111.867531090974"/>
    <n v="-8.0333840129119292"/>
    <s v="MD|MYDB-20260906268133|DC20015/MC20183|PERACANGAN BU GUNDIN|081554207573"/>
    <s v="MYDIGIBIZPARTNER"/>
    <m/>
    <m/>
    <m/>
    <m/>
    <m/>
    <m/>
    <m/>
    <m/>
    <s v="Management Janji"/>
    <s v="2026-09-07 15:00:00 | Nama : BU EVY RENJANIS  No Hp : 081554207573 No Alt :  Tgl Pemasangan : 07 September 2026 Interval : SIANG Note : Hubungi pelanggan terlebih dahulu"/>
    <s v="FCC"/>
    <d v="2026-06-09T18:54:48"/>
    <d v="2026-09-07T15:00:00"/>
    <m/>
    <s v="PS"/>
    <s v="TULUNGAGUNG"/>
    <s v="NO ADDON"/>
    <n v="20260907"/>
    <s v="Completed"/>
    <s v="HSI Bisnis Promo HUT RI PSB 70% - 75 Mbps"/>
    <s v="INDIBIZ"/>
    <m/>
    <m/>
    <d v="2026-09-07T15:00:00"/>
    <s v="2026-09-07 15:00:00 | Nama : BU EVY RENJANIS  No Hp : 081554207573 No Alt :  Tgl Pemasangan : 07 September 2026 Interval : SIANG Note : Hubungi pelanggan terlebih dahulu"/>
    <n v="2026"/>
    <n v="9"/>
    <n v="7"/>
    <d v="2026-09-07T00:00:00"/>
    <n v="-0.625"/>
    <x v="1"/>
  </r>
  <r>
    <n v="672"/>
    <n v="1002573762"/>
    <n v="3"/>
    <x v="6"/>
    <n v="5"/>
    <s v="SBY UTARA"/>
    <s v="KENJERAN"/>
    <s v="KJR"/>
    <s v="REG"/>
    <s v="AO"/>
    <x v="0"/>
    <s v="1P INET"/>
    <s v="Completed (PS)"/>
    <s v="RBS-Regional 3"/>
    <d v="2026-09-06T19:38:56"/>
    <d v="2026-09-07T15:32:44"/>
    <n v="69384910"/>
    <m/>
    <n v="152407282289"/>
    <s v="Incess Fruits"/>
    <s v="ODP-MYR-FSS/38 FSS/D04/38.01"/>
    <s v="WO063704549"/>
    <m/>
    <m/>
    <m/>
    <n v="112.7929451"/>
    <n v="-7.2506075999999897"/>
    <s v="|MN02083|MYIA-073486127047/POI/Pak Widi/085213622263/dnldgzn@gmail.com"/>
    <s v="MYIB_ASSISTANT"/>
    <m/>
    <m/>
    <m/>
    <m/>
    <m/>
    <m/>
    <m/>
    <m/>
    <s v="Management Janji"/>
    <s v="2026-09-08 08:00:00 | Nama : BP WIDI ISMAWAN  No Hp : 085213622263 No Alt :  Tgl Pemasangan : 07 September 2026 Interval : PAGI  Note : Hubungi pelanggan terlebih dahulu"/>
    <s v="FCC"/>
    <d v="2026-06-09T19:39:54"/>
    <d v="2026-09-08T08:00:00"/>
    <m/>
    <s v="PS"/>
    <s v="KENJERAN"/>
    <s v="OCA"/>
    <n v="20260907"/>
    <s v="Completed"/>
    <s v="HSI Bisnis Bundling OCA Breach Checker Promo H2 2026 PSB 70% - 150 Mbps"/>
    <s v="INDIBIZ"/>
    <m/>
    <m/>
    <d v="2026-09-08T08:00:00"/>
    <s v="2026-09-08 08:00:00 | Nama : BP WIDI ISMAWAN  No Hp : 085213622263 No Alt :  Tgl Pemasangan : 07 September 2026 Interval : PAGI  Note : Hubungi pelanggan terlebih dahulu"/>
    <n v="2026"/>
    <n v="9"/>
    <n v="7"/>
    <d v="2026-09-07T00:00:00"/>
    <n v="-1.3333333333357587"/>
    <x v="1"/>
  </r>
  <r>
    <n v="673"/>
    <n v="1002573692"/>
    <n v="3"/>
    <x v="7"/>
    <n v="5"/>
    <s v="MATARAM"/>
    <s v="LOMBOK BARAT TENGAH"/>
    <s v="PRY"/>
    <s v="REG"/>
    <s v="AO"/>
    <x v="0"/>
    <m/>
    <s v="Completed (PS)"/>
    <s v="RBS-Regional 3"/>
    <d v="2026-09-06T16:29:32"/>
    <d v="2026-09-06T18:47:21"/>
    <n v="69376157"/>
    <m/>
    <n v="172603791849"/>
    <s v="PKBM ARRISALAH"/>
    <s v="ODP-PYA-FAQ/75"/>
    <s v="WO063696081"/>
    <m/>
    <m/>
    <m/>
    <n v="116.3390948"/>
    <n v="-8.6628478999999992"/>
    <s v="|MC40242|MYIA-031012259976/POI/BURHANUDIN/081703686151/pkbmarrisalah@gmail.com"/>
    <s v="Sales Profesional"/>
    <m/>
    <m/>
    <m/>
    <m/>
    <m/>
    <m/>
    <m/>
    <m/>
    <s v="Management Janji"/>
    <s v="2026-09-04 13:00:00|PKBM Arrisalah Dusun Semparu 1 desa Semparu kec kopang lombok tengah ntb|SYSTEM|MYDITA"/>
    <s v="FCC"/>
    <d v="2026-06-09T16:39:56"/>
    <m/>
    <m/>
    <s v="PS"/>
    <s v="LOMBOK TENGAH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3:00:00|PKBM Arrisalah Dusun Semparu 1 desa Semparu kec kopang lombok tengah ntb|SYSTEM|MYDITA"/>
    <n v="2026"/>
    <n v="9"/>
    <n v="6"/>
    <d v="2026-09-06T00:00:00"/>
    <n v="-0.29166666666424135"/>
    <x v="1"/>
  </r>
  <r>
    <n v="674"/>
    <n v="1002573697"/>
    <n v="3"/>
    <x v="7"/>
    <n v="5"/>
    <s v="MATARAM"/>
    <s v="LOMBOK BARAT TENGAH"/>
    <s v="GER"/>
    <s v="REG"/>
    <s v="AO"/>
    <x v="0"/>
    <m/>
    <s v="Completed (PS)"/>
    <s v="RBS-Regional 3"/>
    <d v="2026-09-06T16:34:09"/>
    <d v="2026-09-07T08:06:54"/>
    <n v="69384654"/>
    <m/>
    <n v="172602203038"/>
    <s v="TOKO MUS"/>
    <s v="ODP-GER-FAC/47"/>
    <s v="WO063696274"/>
    <m/>
    <m/>
    <m/>
    <n v="116.06590009999999"/>
    <n v="-8.7192798000000007"/>
    <s v="|MC40234|MYIA-013848126759/POI/mustam/087890652394/ayyadiyadi88@gmail.com"/>
    <s v="Sales Profesional"/>
    <m/>
    <m/>
    <m/>
    <m/>
    <m/>
    <m/>
    <m/>
    <m/>
    <s v="Management Janji"/>
    <s v="2026-09-08 08:00:00 | Nama PIC : Bp Mustam  No HP : 087890652394  No Alt : -  M Janji :  08 Sept  2026  Jam Pasang : Pagi / Siang  Note : hubungi pelanggan jika ingin kelokasi"/>
    <s v="FCC"/>
    <d v="2026-06-09T16:39:56"/>
    <m/>
    <m/>
    <s v="PS"/>
    <s v="LOMBOK TENGAH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8 08:00:00 | Nama PIC : Bp Mustam  No HP : 087890652394  No Alt : -  M Janji :  08 Sept  2026  Jam Pasang : Pagi / Siang  Note : hubungi pelanggan jika ingin kelokasi"/>
    <n v="2026"/>
    <n v="9"/>
    <n v="7"/>
    <d v="2026-09-07T00:00:00"/>
    <n v="0.70833333333575865"/>
    <x v="1"/>
  </r>
  <r>
    <n v="675"/>
    <n v="1002573708"/>
    <n v="3"/>
    <x v="4"/>
    <n v="5"/>
    <s v="SINGARJA"/>
    <s v="JEMBRANA"/>
    <s v="NGR"/>
    <s v="REG"/>
    <s v="AO"/>
    <x v="0"/>
    <s v="1P INET"/>
    <s v="Completed (PS)"/>
    <s v="RBS-Regional 3"/>
    <d v="2026-09-06T16:44:56"/>
    <d v="2026-09-07T15:25:22"/>
    <n v="69384873"/>
    <m/>
    <n v="172411226193"/>
    <s v="FLORYN CELULER"/>
    <s v="ODP-NGR-FQ/06"/>
    <s v="WO063696544"/>
    <m/>
    <m/>
    <m/>
    <n v="114.62988322541401"/>
    <n v="-8.3449602331822792"/>
    <s v="MD|MYDB-20260906268106|DN00001/MN00737|FLORYN CELULER|087762775324"/>
    <s v="MYDIGIBIZPARTNER"/>
    <m/>
    <m/>
    <m/>
    <m/>
    <m/>
    <m/>
    <m/>
    <m/>
    <s v="Management Janji"/>
    <s v="2026-09-07 15:00:00 | Nama PIC : Komang  No HP : 087762775324 Alt :  M Janji : 07/09/2026 Jam Pasang : 08.00  - 13:00  NoteÃ‚Â :  hubungi terlebih dahulu sebelum ke lokasi, terima kasih."/>
    <s v="FCC"/>
    <d v="2026-06-09T16:54:57"/>
    <d v="2026-09-07T15:00:00"/>
    <m/>
    <s v="PS"/>
    <s v="NEGARA"/>
    <s v="NO ADDON"/>
    <n v="20260907"/>
    <s v="Completed"/>
    <s v="HSI Bisnis Promo HUT RI PSB 70% - 200 Mbps"/>
    <s v="INDIBIZ"/>
    <m/>
    <m/>
    <d v="2026-09-07T15:00:00"/>
    <s v="2026-09-07 15:00:00 | Nama PIC : Komang  No HP : 087762775324 Alt :  M Janji : 07/09/2026 Jam Pasang : 08.00  - 13:00  NoteÃ‚Â :  hubungi terlebih dahulu sebelum ke lokasi, terima kasih."/>
    <n v="2026"/>
    <n v="9"/>
    <n v="7"/>
    <d v="2026-09-07T00:00:00"/>
    <n v="-0.625"/>
    <x v="1"/>
  </r>
  <r>
    <n v="676"/>
    <n v="1002573709"/>
    <n v="3"/>
    <x v="5"/>
    <n v="4"/>
    <s v="SEMARANG"/>
    <s v="SALATIGA"/>
    <s v="SLI"/>
    <s v="REG"/>
    <s v="AO"/>
    <x v="0"/>
    <s v="1P INET"/>
    <s v="Completed (PS)"/>
    <s v="RBS-Regional 3"/>
    <d v="2026-09-06T16:44:57"/>
    <d v="2026-09-07T12:14:21"/>
    <n v="69384872"/>
    <m/>
    <n v="142434111612"/>
    <s v="Q Cell dan elektronik"/>
    <s v="ODP-SLI-FAA/023 FAA/D02/023.01"/>
    <s v="WO063696464"/>
    <m/>
    <m/>
    <m/>
    <n v="110.499603822827"/>
    <n v="-7.4219901342026002"/>
    <s v="MD|MYDB-20260906268111|DN00001/MN00663|Q Cell dan elektronik|085771316241"/>
    <s v="MYDIGIBIZPARTNER"/>
    <m/>
    <m/>
    <m/>
    <m/>
    <m/>
    <m/>
    <m/>
    <m/>
    <s v="Management Janji"/>
    <s v="2026-09-07 13:00:00 | Tanggal : 7 September 2026 Jam : siang Hubungi pelanggan sebelum ke lokasi  "/>
    <s v="FCC"/>
    <d v="2026-06-09T16:54:57"/>
    <d v="2026-09-07T13:00:00"/>
    <m/>
    <s v="PS"/>
    <s v="X"/>
    <s v="NO ADDON"/>
    <n v="20260907"/>
    <s v="Completed"/>
    <s v="HSI Bisnis Promo HUT RI PSB 70% - 300 Mbps"/>
    <s v="INDIBIZ"/>
    <m/>
    <m/>
    <d v="2026-09-07T13:00:00"/>
    <s v="2026-09-07 13:00:00 | Tanggal : 7 September 2026 Jam : siang Hubungi pelanggan sebelum ke lokasi  "/>
    <n v="2026"/>
    <n v="9"/>
    <n v="7"/>
    <d v="2026-09-07T00:00:00"/>
    <n v="-0.54166666666424135"/>
    <x v="1"/>
  </r>
  <r>
    <n v="677"/>
    <n v="1002573711"/>
    <n v="3"/>
    <x v="5"/>
    <n v="4"/>
    <s v="SEMARANG"/>
    <s v="UNGARAN"/>
    <s v="ABR"/>
    <s v="REG"/>
    <s v="AO"/>
    <x v="0"/>
    <s v="1P INET"/>
    <s v="Completed (PS)"/>
    <s v="RBS-Regional 3"/>
    <d v="2026-09-06T16:47:57"/>
    <d v="2026-09-07T21:04:06"/>
    <n v="69384875"/>
    <m/>
    <n v="141459109433"/>
    <s v="TOKO SEMBAKO SLAMET"/>
    <s v="ODP-ABR-FC/028 FC/D05/028.01"/>
    <s v="WO063696660"/>
    <m/>
    <m/>
    <m/>
    <n v="110.380087"/>
    <n v="-7.2705260000000003"/>
    <s v="|MN00909|MYIA-076463271814/POI/slamet/085111411403/pndzya@gmail.com"/>
    <s v="MYIB_ASSISTANT"/>
    <m/>
    <m/>
    <m/>
    <m/>
    <m/>
    <m/>
    <m/>
    <m/>
    <s v="Management Janji"/>
    <s v="2026-09-07 13:00:00 | Tanggal : 7 September 2026 Jam : pagi siang Hubungi pelanggan sebelum ke lokasi  "/>
    <s v="FCC"/>
    <d v="2026-06-09T16:54:57"/>
    <d v="2026-09-07T13:00:00"/>
    <m/>
    <s v="PS"/>
    <s v="AMBARAWA"/>
    <s v="NO ADDON"/>
    <n v="20260907"/>
    <s v="Completed"/>
    <s v="HSI Bisnis Promo HUT RI PSB 70% - 200 Mbps"/>
    <s v="INDIBIZ"/>
    <m/>
    <m/>
    <d v="2026-09-07T13:00:00"/>
    <s v="2026-09-07 13:00:00 | Tanggal : 7 September 2026 Jam : pagi siang Hubungi pelanggan sebelum ke lokasi  "/>
    <n v="2026"/>
    <n v="9"/>
    <n v="7"/>
    <d v="2026-09-07T00:00:00"/>
    <n v="-0.54166666666424135"/>
    <x v="1"/>
  </r>
  <r>
    <n v="678"/>
    <n v="1002573722"/>
    <n v="3"/>
    <x v="6"/>
    <n v="5"/>
    <s v="MADURA"/>
    <s v="PAMEKASAN"/>
    <s v="PME"/>
    <s v="REG"/>
    <s v="AO"/>
    <x v="0"/>
    <s v="1P INET"/>
    <s v="Completed (PS)"/>
    <s v="RBS-Regional 3"/>
    <d v="2026-09-06T17:17:56"/>
    <d v="2026-09-07T12:12:31"/>
    <n v="69384882"/>
    <m/>
    <n v="152426928664"/>
    <s v="TOKO KOWEL JAYA"/>
    <s v="ODP-PME-FBD/17 FBD/D03/17.01"/>
    <s v="WO063698302"/>
    <m/>
    <m/>
    <m/>
    <n v="113.4896741"/>
    <n v="-7.1341026999999997"/>
    <s v="MD|MYDB-20260906268131|DN00001/MN00558|TOKO KOWEL JAYA|081998054762"/>
    <s v="MYDIGIBIZPARTNER"/>
    <m/>
    <m/>
    <m/>
    <m/>
    <m/>
    <m/>
    <m/>
    <m/>
    <s v="Management Janji"/>
    <s v="2026-09-07 15:00:00 | Tanggal pemasangan : 07 SEPTEMBER JULI 2026 Jam pemasangan : pagi/siang Info Tambahan : Hubungi pelanggan dulu sebelum ke lokasi terima kasih"/>
    <s v="FCC"/>
    <d v="2026-06-09T17:25:16"/>
    <d v="2026-09-07T15:00:00"/>
    <m/>
    <s v="PS"/>
    <s v="PAMEKASAN"/>
    <s v="NETMONK"/>
    <n v="20260907"/>
    <s v="Completed"/>
    <s v="HSI Bisnis Bundling Netmonk PSB 70% Promo - 75 Mbps"/>
    <s v="INDIBIZ"/>
    <m/>
    <m/>
    <d v="2026-09-07T15:00:00"/>
    <s v="2026-09-07 15:00:00 | Tanggal pemasangan : 07 SEPTEMBER JULI 2026 Jam pemasangan : pagi/siang Info Tambahan : Hubungi pelanggan dulu sebelum ke lokasi terima kasih"/>
    <n v="2026"/>
    <n v="9"/>
    <n v="7"/>
    <d v="2026-09-07T00:00:00"/>
    <n v="-0.625"/>
    <x v="1"/>
  </r>
  <r>
    <n v="679"/>
    <n v="1002573657"/>
    <n v="3"/>
    <x v="2"/>
    <n v="5"/>
    <s v="KEDIRI"/>
    <s v="TRENGGALEK"/>
    <s v="TRE"/>
    <s v="REG"/>
    <s v="AO"/>
    <x v="0"/>
    <s v="1P INET"/>
    <s v="Completed (PS)"/>
    <s v="RBS-Regional 3"/>
    <d v="2026-09-06T15:17:56"/>
    <d v="2026-09-07T16:08:22"/>
    <n v="69384819"/>
    <m/>
    <n v="152608209373"/>
    <s v="SMKN 1 SURUH U/ RUANG GURU"/>
    <s v="ODP-TRE-FL/59 FL/D05/59.01"/>
    <s v="WO063690795"/>
    <m/>
    <m/>
    <m/>
    <n v="111.6333885"/>
    <n v="-8.09367359999999"/>
    <s v="|MN00418|MYIA-075403956827/POI/YUDA ARIFIANTO/085643512190/yudaarifianto694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5:25:23"/>
    <d v="2026-09-07T13:00:00"/>
    <m/>
    <s v="PS"/>
    <s v="TRENGGALEK"/>
    <s v="NETMONK"/>
    <n v="20260907"/>
    <s v="Completed"/>
    <s v="HSI Bisnis Bundling Netmonk Promo H2 2026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7"/>
    <d v="2026-09-07T00:00:00"/>
    <n v="-0.54166666666424135"/>
    <x v="1"/>
  </r>
  <r>
    <n v="680"/>
    <n v="1002573565"/>
    <n v="3"/>
    <x v="1"/>
    <n v="5"/>
    <s v="SIDOARJO"/>
    <s v="PASURUAN"/>
    <s v="PGE"/>
    <s v="REG"/>
    <s v="AO"/>
    <x v="0"/>
    <s v="1P INET"/>
    <s v="Completed (PS)"/>
    <s v="RBS-Regional 3"/>
    <d v="2026-09-06T12:17:56"/>
    <d v="2026-09-06T19:28:06"/>
    <n v="69384755"/>
    <m/>
    <n v="152746208679"/>
    <s v="CV ALAS VEENUZ TRAWAS"/>
    <s v="ODP-PGE-FG/17 FG/D02/17.01"/>
    <s v="WO063676071"/>
    <m/>
    <m/>
    <m/>
    <n v="112.5803701"/>
    <n v="-7.6577358000000002"/>
    <s v="|MN02627|MYIA-009068675901/POI/YUDHIS WAHYU RAMADHAN/085853539600/alasveenuztrawas@gmail.com"/>
    <s v="MYIB_ASSISTANT"/>
    <m/>
    <m/>
    <m/>
    <m/>
    <m/>
    <m/>
    <m/>
    <m/>
    <s v="Management Janji"/>
    <s v="2026-09-07 11:00:00 | Nama PIC : Yudhys No HP : 085853539600 Alt :  M Janji : 07/09/2026 Jam Pasang : 08.00  - 13:00  NoteÃ‚Â :  hubungi terlebih dahulu sebelum ke lokasi, terima kasih."/>
    <s v="FCC"/>
    <d v="2026-06-09T12:25:54"/>
    <d v="2026-09-07T11:00:00"/>
    <m/>
    <s v="PS"/>
    <s v="PANDAAN"/>
    <s v="NETMONK"/>
    <n v="20260906"/>
    <s v="Completed"/>
    <s v="HSI Bisnis Bundling Netmonk Promo 2026 PSB 70% - 200 Mbps"/>
    <s v="INDIBIZ"/>
    <m/>
    <m/>
    <d v="2026-09-07T11:00:00"/>
    <s v="2026-09-07 11:00:00 | Nama PIC : Yudhys No HP : 085853539600 Alt :  M Janji : 07/09/2026 Jam Pasang : 08.00  - 13:00  NoteÃ‚Â :  hubungi terlebih dahulu sebelum ke lokasi, terima kasih."/>
    <n v="2026"/>
    <n v="9"/>
    <n v="6"/>
    <d v="2026-09-06T00:00:00"/>
    <n v="-1.4583333333357587"/>
    <x v="1"/>
  </r>
  <r>
    <n v="681"/>
    <n v="1002573564"/>
    <n v="3"/>
    <x v="2"/>
    <n v="5"/>
    <s v="MALANG"/>
    <s v="KEPANJEN"/>
    <s v="KEP"/>
    <s v="REG"/>
    <s v="AO"/>
    <x v="0"/>
    <s v="1P INET"/>
    <s v="Completed (PS)"/>
    <s v="RBS-Regional 3"/>
    <d v="2026-09-06T12:17:57"/>
    <d v="2026-09-07T12:48:56"/>
    <n v="69384775"/>
    <m/>
    <n v="152718219092"/>
    <s v="PT. Bangkit Lakuliner Indonesia Kepanjen Malang"/>
    <s v="ODP-KEP-FB/37 KEP/D03/01.37"/>
    <s v="WO063676008"/>
    <m/>
    <m/>
    <m/>
    <n v="112.5728486"/>
    <n v="-8.1238455999999992"/>
    <s v="|MN02235|MYIA-058448037847/POI/Muhamad Arif Nurdin /085283300362/arif.nurdin@seindonesia.co.id"/>
    <s v="MYIB_ASSISTANT"/>
    <m/>
    <m/>
    <m/>
    <m/>
    <m/>
    <m/>
    <m/>
    <m/>
    <s v="Management Janji"/>
    <s v="2026-09-07 13:00:00 | Tanggal pemasangan : 07 SEPTEMBER JULI 2026 Jam pemasangan : pagi/siang Info Tambahan : Hubungi pelanggan dulu sebelum ke lokasi terima kasih"/>
    <s v="FCC"/>
    <d v="2026-06-09T12:25:54"/>
    <d v="2026-09-07T13:00:00"/>
    <m/>
    <s v="PS"/>
    <s v="KEPANJEN"/>
    <s v="NO ADDON"/>
    <n v="20260907"/>
    <s v="Completed"/>
    <s v="HSI Bisnis Promo HUT RI PSB 70% - 50 Mbps"/>
    <s v="INDIBIZ"/>
    <m/>
    <m/>
    <d v="2026-09-07T13:00:00"/>
    <s v="2026-09-07 13:00:00 | Tanggal pemasangan : 07 SEPTEMBER JULI 2026 Jam pemasangan : pagi/siang Info Tambahan : Hubungi pelanggan dulu sebelum ke lokasi terima kasih"/>
    <n v="2026"/>
    <n v="9"/>
    <n v="7"/>
    <d v="2026-09-07T00:00:00"/>
    <n v="-0.54166666666424135"/>
    <x v="1"/>
  </r>
  <r>
    <n v="682"/>
    <n v="1002573561"/>
    <n v="3"/>
    <x v="1"/>
    <n v="5"/>
    <s v="JEMBER"/>
    <s v="JEMBER"/>
    <s v="RBP"/>
    <s v="REG"/>
    <s v="AO"/>
    <x v="0"/>
    <s v="1P INET"/>
    <s v="Completed (PS)"/>
    <s v="RBS-Regional 3"/>
    <d v="2026-09-06T12:14:57"/>
    <d v="2026-09-07T18:22:37"/>
    <n v="69384774"/>
    <m/>
    <n v="152532204428"/>
    <s v="JAFMIY STORE"/>
    <s v="ODP-RBP-FD/23 FD/D02/23.01"/>
    <s v="WO063675944"/>
    <m/>
    <m/>
    <m/>
    <n v="113.60639713704499"/>
    <n v="-8.2107088424084296"/>
    <s v="MD|MYDB-20260904268024|DN00001/MN00906|JAFMIY STORE|085733393618"/>
    <s v="MYDIGIBIZPARTNER"/>
    <m/>
    <m/>
    <m/>
    <m/>
    <m/>
    <m/>
    <m/>
    <m/>
    <s v="Management Janji"/>
    <s v="2026-09-07 13:00:00 | Nama : IBU SUMIYATUN No HP : 085733393618 No Alternatif : M Janji : 07/09/2026 Jam Pasang : Pagi NoteÃ‚Â :  Hubungi terlebih dahulu sebelum ke lokasi "/>
    <s v="FCC"/>
    <d v="2026-06-09T12:25:54"/>
    <d v="2026-09-07T13:00:00"/>
    <m/>
    <s v="PS"/>
    <s v="AMBULU"/>
    <s v="NO ADDON"/>
    <n v="20260907"/>
    <s v="Completed"/>
    <s v="HSI Bisnis Promo HUT RI PSB 70% - 50 Mbps"/>
    <s v="INDIBIZ"/>
    <m/>
    <m/>
    <d v="2026-09-07T13:00:00"/>
    <s v="2026-09-07 13:00:00 | Nama : IBU SUMIYATUN No HP : 085733393618 No Alternatif : M Janji : 07/09/2026 Jam Pasang : Pagi NoteÃ‚Â :  Hubungi terlebih dahulu sebelum ke lokasi "/>
    <n v="2026"/>
    <n v="9"/>
    <n v="7"/>
    <d v="2026-09-07T00:00:00"/>
    <n v="-0.54166666666424135"/>
    <x v="1"/>
  </r>
  <r>
    <n v="683"/>
    <n v="1002573488"/>
    <n v="3"/>
    <x v="7"/>
    <n v="5"/>
    <s v="MATARAM"/>
    <s v="LOMBOK BARAT TENGAH"/>
    <s v="PRY"/>
    <s v="REG"/>
    <s v="AO"/>
    <x v="0"/>
    <s v="1P INET"/>
    <s v="Completed (PS)"/>
    <s v="RBS-Regional 3"/>
    <d v="2026-09-06T09:47:56"/>
    <d v="2026-09-07T20:20:42"/>
    <n v="69384732"/>
    <m/>
    <n v="172603791328"/>
    <s v="Toko Mutiara"/>
    <s v="ODP-PYA-FAQ/55 FAQ/D04/55.01"/>
    <s v="WO063666843"/>
    <m/>
    <m/>
    <m/>
    <n v="116.33638434112"/>
    <n v="-8.7196005786086292"/>
    <s v="MD|MYDB-20260905268054|SC00001/MC00046|Toko Mutiara|082326519792"/>
    <s v="MYDIGIBIZPARTNER"/>
    <m/>
    <m/>
    <m/>
    <m/>
    <m/>
    <m/>
    <m/>
    <m/>
    <s v="Management Janji"/>
    <s v="2026-09-07 08:00:00 | Jam pemasangan : 08.00 - 12.00 Waktu pemasangan : 7 September 2026 Info Tabaha : Hubungi pelanggan dulu sebelum ke lokasi terimakasih "/>
    <s v="FCC"/>
    <d v="2026-06-09T09:54:54"/>
    <d v="2026-09-07T08:00:00"/>
    <m/>
    <s v="PS"/>
    <s v="LOMBOK TENGAH"/>
    <s v="NO ADDON"/>
    <n v="20260907"/>
    <s v="Completed"/>
    <s v="HSI Bisnis PSB 70% - 100 Mbps"/>
    <s v="INDIBIZ"/>
    <m/>
    <m/>
    <d v="2026-09-07T08:00:00"/>
    <s v="2026-09-07 08:00:00 | Jam pemasangan : 08.00 - 12.00 Waktu pemasangan : 7 September 2026 Info Tabaha : Hubungi pelanggan dulu sebelum ke lokasi terimakasih "/>
    <n v="2026"/>
    <n v="9"/>
    <n v="7"/>
    <d v="2026-09-07T00:00:00"/>
    <n v="-0.33333333333575865"/>
    <x v="1"/>
  </r>
  <r>
    <n v="684"/>
    <n v="1002573443"/>
    <n v="3"/>
    <x v="1"/>
    <n v="5"/>
    <s v="SIDOARJO"/>
    <s v="INNER - JATIM TIMUR"/>
    <s v="SDA"/>
    <s v="REG"/>
    <s v="AO"/>
    <x v="0"/>
    <m/>
    <s v="Completed (PS)"/>
    <s v="RBS-Regional 3"/>
    <d v="2026-09-06T08:22:23"/>
    <d v="2026-09-07T16:49:12"/>
    <n v="69384670"/>
    <m/>
    <n v="152316231117"/>
    <s v="BINTANG SAYAP UTAMA (GUDANG BARU BERKAH)"/>
    <s v="ODP-SDA-FAF/03"/>
    <s v="WO063666922"/>
    <m/>
    <m/>
    <m/>
    <n v="112.7178614"/>
    <n v="-7.4460407999999996"/>
    <s v="|MN02332|/BINTANG SAYAP UTAMA (GUDANG BARU BERKAH)/WINBACK 2.0 HSI B2B (1:1) 100MBPS 535RB PSB DISC 70%//ficho.rafid@bintangsayaputama.com/FICHO RAFID MUHAIMIN/082225000968 081358817821"/>
    <s v="Sales Force DBS"/>
    <m/>
    <m/>
    <m/>
    <m/>
    <m/>
    <m/>
    <m/>
    <m/>
    <s v="Management Janji"/>
    <s v="2026-09-07 08:00:00|telp :081358817821 Tanggal pemasangan : 07/09/2026 Jam pemasangan : pagi/siang Info Tambahan : Hubungi pelanggan dulu sebelum ke lokasi, terima kasih|40000802|MYDITA"/>
    <s v="FCC"/>
    <d v="2026-06-09T08:25:54"/>
    <d v="2026-09-07T08:00:00"/>
    <m/>
    <s v="PS"/>
    <s v="SIDOARJO"/>
    <s v="NO ADDON"/>
    <n v="202609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7T08:00:00"/>
    <s v="2026-09-07 08:00:00|telp :081358817821 Tanggal pemasangan : 07/09/2026 Jam pemasangan : pagi/siang Info Tambahan : Hubungi pelanggan dulu sebelum ke lokasi, terima kasih|40000802|MYDITA"/>
    <n v="2026"/>
    <n v="9"/>
    <n v="7"/>
    <d v="2026-09-07T00:00:00"/>
    <n v="-0.33333333333575865"/>
    <x v="1"/>
  </r>
  <r>
    <n v="685"/>
    <n v="1002573613"/>
    <n v="3"/>
    <x v="6"/>
    <n v="5"/>
    <s v="MADURA"/>
    <s v="BANGKALAN"/>
    <s v="KPP"/>
    <s v="REG"/>
    <s v="AO"/>
    <x v="0"/>
    <m/>
    <s v="Completed (PS)"/>
    <s v="RBS-Regional 3"/>
    <d v="2026-09-06T14:00:30"/>
    <d v="2026-09-06T20:53:55"/>
    <n v="69384006"/>
    <m/>
    <n v="152437905757"/>
    <s v="Toko Samsul Arifin"/>
    <s v="ODP-KPP-FH/27"/>
    <s v="WO063685426"/>
    <m/>
    <m/>
    <m/>
    <n v="113.424062218401"/>
    <n v="-6.9235287725010002"/>
    <s v="MD|MYDB-20260904268017|DN00001/MN00572|Toko Samsul Arifin|081937568111"/>
    <s v="MYDIGIBIZPARTNER"/>
    <m/>
    <m/>
    <m/>
    <m/>
    <m/>
    <m/>
    <m/>
    <m/>
    <s v="Management Janji"/>
    <s v="2026-09-05 11:00:00 | Waktu pemasnagan : 05 September 2026  Jam pemasangan : 08.00 - 12.00  Mohon hubungi pelanggan sebelum ke lokasi   Terima kasih"/>
    <s v="FCC"/>
    <d v="2026-06-09T14:09:46"/>
    <m/>
    <m/>
    <s v="PS"/>
    <s v="X"/>
    <s v="NETMONK"/>
    <n v="202609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6T07:00:00"/>
    <s v="2026-09-05 11:00:00 | Waktu pemasnagan : 05 September 2026  Jam pemasangan : 08.00 - 12.00  Mohon hubungi pelanggan sebelum ke lokasi   Terima kasih"/>
    <n v="2026"/>
    <n v="9"/>
    <n v="6"/>
    <d v="2026-09-06T00:00:00"/>
    <n v="-0.29166666666424135"/>
    <x v="1"/>
  </r>
  <r>
    <n v="686"/>
    <n v="1002573535"/>
    <n v="3"/>
    <x v="6"/>
    <n v="5"/>
    <s v="SBY UTARA"/>
    <s v="KENJERAN"/>
    <s v="KJR"/>
    <s v="REG"/>
    <s v="AO"/>
    <x v="0"/>
    <s v="1P INET"/>
    <s v="Completed (PS)"/>
    <s v="RBS-Regional 3"/>
    <d v="2026-09-06T11:29:57"/>
    <d v="2026-09-07T17:47:12"/>
    <n v="69384744"/>
    <m/>
    <n v="152407282288"/>
    <s v="PT. WAR ORT INDONESIA"/>
    <s v="ODP-MYR-FDV/01 FDV/D01/01.01"/>
    <s v="WO063672865"/>
    <m/>
    <m/>
    <m/>
    <n v="112.77753490000001"/>
    <n v="-7.2357703000000004"/>
    <s v="|MN02083|MYIA-085678299036/POI/Pak Fachrurazi/082232325289/mbadentalcaregnanyar@gmail.com"/>
    <s v="MYIB_ASSISTANT"/>
    <m/>
    <m/>
    <m/>
    <m/>
    <m/>
    <m/>
    <m/>
    <m/>
    <s v="Management Janji"/>
    <s v="2026-09-08 08:00:00 | Tanggal Pemasangan : 08 September 2026 Jam Pemasangan : 08:00 15:00 Info Tambahan : Hubungi pelanggan dulu sebelum ke lokasi terimakasih"/>
    <s v="FCC"/>
    <d v="2026-06-09T11:39:58"/>
    <d v="2026-09-08T08:00:00"/>
    <m/>
    <s v="PS"/>
    <s v="KENJERAN"/>
    <s v="NO ADDON"/>
    <n v="20260907"/>
    <s v="Completed"/>
    <s v="HSI Bisnis Promo HUT RI PSB 70% - 50 Mbps"/>
    <s v="INDIBIZ"/>
    <m/>
    <m/>
    <d v="2026-09-08T08:00:00"/>
    <s v="2026-09-08 08:00:00 | Tanggal Pemasangan : 08 September 2026 Jam Pemasangan : 08:00 15:00 Info Tambahan : Hubungi pelanggan dulu sebelum ke lokasi terimakasih"/>
    <n v="2026"/>
    <n v="9"/>
    <n v="7"/>
    <d v="2026-09-07T00:00:00"/>
    <n v="-1.3333333333357587"/>
    <x v="1"/>
  </r>
  <r>
    <n v="687"/>
    <n v="1002573538"/>
    <n v="3"/>
    <x v="2"/>
    <n v="5"/>
    <s v="MADIUN"/>
    <s v="TUBAN"/>
    <s v="MRR"/>
    <s v="REG"/>
    <s v="AO"/>
    <x v="0"/>
    <m/>
    <s v="Completed (PS)"/>
    <s v="RBS-Regional 3"/>
    <d v="2026-09-06T11:33:13"/>
    <d v="2026-09-06T15:40:40"/>
    <n v="69383492"/>
    <m/>
    <n v="152647206526"/>
    <s v="Toko Ratna"/>
    <s v="ODP-MRR-FAA/86"/>
    <s v="WO063673573"/>
    <m/>
    <m/>
    <m/>
    <n v="111.94182511256101"/>
    <n v="-6.9051838576333404"/>
    <s v="MD|MYDB-20260903267934|DD00001/MN01781|Toko Ratna|081332742070"/>
    <s v="MYDIGIBIZPARTNER"/>
    <m/>
    <m/>
    <m/>
    <m/>
    <m/>
    <m/>
    <m/>
    <m/>
    <s v="Management Janji"/>
    <s v="2026-09-04 15:00:00 | Tanggal Pemasangan : 04 September 2026  Jam Pemasangan : 08:00 15:00  Info Tambahan : Hubungi pelanggan dulu sebelum ke lokasi terimakasih"/>
    <s v="FCC"/>
    <d v="2026-06-09T11:39:58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5:00:00 | Tanggal Pemasangan : 04 September 2026  Jam Pemasangan : 08:00 15:00  Info Tambahan : Hubungi pelanggan dulu sebelum ke lokasi terimakasih"/>
    <n v="2026"/>
    <n v="9"/>
    <n v="6"/>
    <d v="2026-09-06T00:00:00"/>
    <n v="-0.29166666666424135"/>
    <x v="1"/>
  </r>
  <r>
    <n v="688"/>
    <n v="1002573543"/>
    <n v="3"/>
    <x v="2"/>
    <n v="5"/>
    <s v="KEDIRI"/>
    <s v="KEDIRI"/>
    <s v="PAE"/>
    <s v="REG"/>
    <s v="AO"/>
    <x v="0"/>
    <s v="1P INET"/>
    <s v="Completed (PS)"/>
    <s v="RBS-Regional 3"/>
    <d v="2026-09-06T11:35:58"/>
    <d v="2026-09-07T13:02:18"/>
    <n v="69384752"/>
    <m/>
    <n v="152639219554"/>
    <s v="AULA NURUS SHOBAH"/>
    <s v="ODP-PAE-FAB/20 FAB/D02/20.01"/>
    <s v="WO063673388"/>
    <m/>
    <m/>
    <m/>
    <n v="112.296563163399"/>
    <n v="-7.8090541343010003"/>
    <s v="MD|MYDB-20260906268107|SC20016/MC20202|AULA NURUS SHOBAH|08139243860"/>
    <s v="MYDIGIBIZPARTNER"/>
    <m/>
    <m/>
    <m/>
    <m/>
    <m/>
    <m/>
    <m/>
    <m/>
    <s v="Management Janji"/>
    <s v="2026-09-08 08:00:00 | Nama Pic : BP HAVID No Hp Pic : 08139243860 Jam Pemasangan : 08:00 - 12.00 Tanggal Pemasangan : SENIN 07 SEPTEMBER 2026 Info Tambahan : Hubungi pelanggan sebelum datang ke lokasi"/>
    <s v="FCC"/>
    <d v="2026-06-09T11:39:58"/>
    <d v="2026-09-08T08:00:00"/>
    <m/>
    <s v="PS"/>
    <s v="PARE"/>
    <s v="OCA"/>
    <n v="20260907"/>
    <s v="Completed"/>
    <s v="HSI Bisnis Bundling OCA Breach Checker Promo H2 2026 Dual Band PSB 70% - 100 Mbps"/>
    <s v="INDIBIZ"/>
    <m/>
    <m/>
    <d v="2026-09-08T08:00:00"/>
    <s v="2026-09-08 08:00:00 | Nama Pic : BP HAVID No Hp Pic : 08139243860 Jam Pemasangan : 08:00 - 12.00 Tanggal Pemasangan : SENIN 07 SEPTEMBER 2026 Info Tambahan : Hubungi pelanggan sebelum datang ke lokasi"/>
    <n v="2026"/>
    <n v="9"/>
    <n v="7"/>
    <d v="2026-09-07T00:00:00"/>
    <n v="-1.3333333333357587"/>
    <x v="1"/>
  </r>
  <r>
    <n v="689"/>
    <n v="1002573534"/>
    <n v="3"/>
    <x v="2"/>
    <n v="5"/>
    <s v="MADIUN"/>
    <s v="TUBAN"/>
    <s v="MRR"/>
    <s v="REG"/>
    <s v="AO"/>
    <x v="0"/>
    <m/>
    <s v="Completed (PS)"/>
    <s v="RBS-Regional 3"/>
    <d v="2026-09-06T11:27:09"/>
    <d v="2026-09-06T15:39:20"/>
    <n v="69383491"/>
    <m/>
    <n v="152647206525"/>
    <s v="Toko Ratna"/>
    <s v="ODP-MRR-FAA/86"/>
    <s v="WO063673144"/>
    <m/>
    <m/>
    <m/>
    <n v="111.94204499999999"/>
    <n v="-6.9044790000000003"/>
    <s v="MD|MYDB-20260903267933|DD00001/MN01781|Toko Ratna|081332742070"/>
    <s v="MYDIGIBIZPARTNER"/>
    <m/>
    <m/>
    <m/>
    <m/>
    <m/>
    <m/>
    <m/>
    <m/>
    <s v="Management Janji"/>
    <s v="2026-09-04 15:00:00 | Tanggal Pemasangan : 04 September 2026  Jam Pemasangan : 08:00 15:00  Info Tambahan : Hubungi pelanggan dulu sebelum ke lokasi terimakasih"/>
    <s v="FCC"/>
    <d v="2026-06-09T11:39:58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5:00:00 | Tanggal Pemasangan : 04 September 2026  Jam Pemasangan : 08:00 15:00  Info Tambahan : Hubungi pelanggan dulu sebelum ke lokasi terimakasih"/>
    <n v="2026"/>
    <n v="9"/>
    <n v="6"/>
    <d v="2026-09-06T00:00:00"/>
    <n v="-0.29166666666424135"/>
    <x v="1"/>
  </r>
  <r>
    <n v="690"/>
    <n v="1002573502"/>
    <n v="3"/>
    <x v="6"/>
    <n v="5"/>
    <s v="SBY SELATAN"/>
    <s v="MANYAR"/>
    <s v="MYR"/>
    <s v="REG"/>
    <s v="AO"/>
    <x v="0"/>
    <m/>
    <s v="Completed (PS)"/>
    <s v="RBS-Regional 3"/>
    <d v="2026-09-06T10:29:40"/>
    <d v="2026-09-08T08:35:38"/>
    <n v="69384734"/>
    <m/>
    <n v="152303244247"/>
    <s v="KOST WIDYA (lt.3)"/>
    <s v="ODP-MYR-FZC/38"/>
    <s v="WO063678313"/>
    <m/>
    <m/>
    <m/>
    <n v="112.76540749999999"/>
    <n v="-7.2824561000000001"/>
    <s v="|MN02094|/KOST WIDYA (lt.3)/HSI Basic Promo HUT Telkom (1:2) 75 Mbps (Rp 365.000) PSB Rp 150.000/081331007171/nilandita127@gmail.com/Widya Nilandita/-7.282564,112.765370/Jl. Manyar Sabrangan Gang 9 No. 4 "/>
    <s v="Sales Force DBS"/>
    <m/>
    <m/>
    <m/>
    <m/>
    <m/>
    <m/>
    <m/>
    <m/>
    <s v="Management Janji"/>
    <s v="2026-09-10 11:00:00|M Janji : 07/09/2026 Jam Pasang : 08.00 - 13:00  NoteÃ‚Â :  hubungi terlebih dahulu sebelum kelokasi  |40981182|MYDITA"/>
    <s v="FCC"/>
    <d v="2026-06-09T10:39:56"/>
    <d v="2026-09-10T11:00:00"/>
    <m/>
    <s v="PS"/>
    <s v="MANYAR"/>
    <s v="NO ADDON"/>
    <n v="20260908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0T11:00:00"/>
    <s v="2026-09-10 11:00:00|M Janji : 07/09/2026 Jam Pasang : 08.00 - 13:00  NoteÃ‚Â :  hubungi terlebih dahulu sebelum kelokasi  |40981182|MYDITA"/>
    <n v="2026"/>
    <n v="9"/>
    <n v="8"/>
    <d v="2026-09-08T00:00:00"/>
    <n v="-2.4583333333357587"/>
    <x v="1"/>
  </r>
  <r>
    <n v="691"/>
    <n v="1002573509"/>
    <n v="3"/>
    <x v="7"/>
    <n v="5"/>
    <s v="MATARAM"/>
    <s v="LOMBOK TIMUR UTARA"/>
    <s v="SGG"/>
    <s v="REG"/>
    <s v="AO"/>
    <x v="0"/>
    <m/>
    <s v="Completed (PS)"/>
    <s v="RBS-Regional 3"/>
    <d v="2026-09-06T10:38:46"/>
    <d v="2026-09-06T18:05:07"/>
    <n v="69364895"/>
    <m/>
    <n v="172604213744"/>
    <s v="TRANS MARINE INDONESIA"/>
    <s v="ODP-SGG-FCLG/17"/>
    <s v="WO063669738"/>
    <m/>
    <m/>
    <m/>
    <n v="116.04362089999999"/>
    <n v="-8.3532959000000009"/>
    <s v="RBS HSI |ADE RAGIL PURWANDANI | 406650 | TREG 3 | TRANS MARINE INDONESIA | BP AGUS| 085238565557 | PSB INET NETMONK 50 MBPS"/>
    <s v="Amex"/>
    <m/>
    <m/>
    <m/>
    <m/>
    <m/>
    <m/>
    <m/>
    <m/>
    <s v="Management Janji"/>
    <s v="2026-08-24 13:00:00|Tanggal pemasangan : 21 agust 2026  Jam pemasangan : PAGI/SIANG  Info Tambahan : Hubungi pelanggan dulu sebelum ke lokasi  |40951377|MYDITA"/>
    <s v="FCC"/>
    <d v="2026-06-09T10:39:56"/>
    <m/>
    <m/>
    <s v="PS"/>
    <s v="LOMBOK UTARA"/>
    <s v="NETMONK"/>
    <n v="20260906"/>
    <s v="Completed"/>
    <s v="- 11_11446;Biaya PSB HSI EBIS Tunai di Depan ~ 11[150000]  - E24058;E24058 ~ ES24 - Paket HSI Bisnis (HSIEF) Khusus Winback[0]  - E24058~null~103819;E24058||11||Abodemen 0[0]  - E24058~null~E24058_UNL;UNL ~ Internet-Link Unlimited Internet Usage ~ E24058["/>
    <s v="INDIBIZ"/>
    <m/>
    <m/>
    <d v="2026-09-06T07:00:00"/>
    <s v="2026-08-24 13:00:00|Tanggal pemasangan : 21 agust 2026  Jam pemasangan : PAGI/SIANG  Info Tambahan : Hubungi pelanggan dulu sebelum ke lokasi  |40951377|MYDITA"/>
    <n v="2026"/>
    <n v="9"/>
    <n v="6"/>
    <d v="2026-09-06T00:00:00"/>
    <n v="-0.29166666666424135"/>
    <x v="1"/>
  </r>
  <r>
    <n v="692"/>
    <n v="1002573494"/>
    <n v="3"/>
    <x v="1"/>
    <n v="5"/>
    <s v="JEMBER"/>
    <s v="JEMBER"/>
    <s v="KBS"/>
    <s v="REG"/>
    <s v="AO"/>
    <x v="0"/>
    <s v="1P INET"/>
    <s v="Completed (PS)"/>
    <s v="RBS-Regional 3"/>
    <d v="2026-09-06T10:06:07"/>
    <d v="2026-09-07T18:34:38"/>
    <n v="69384717"/>
    <m/>
    <n v="152502216978"/>
    <s v="KOST PUTRI ASIYAH"/>
    <s v="ODP-KBS-FA/87 FA/D08/87.01"/>
    <s v="WO063667542"/>
    <m/>
    <m/>
    <m/>
    <n v="113.710345476865"/>
    <n v="-8.1643020463875704"/>
    <s v="MD|MYDB-20260906268103|DN00001/MN00906|KOST PUTRI ASIYAH|081380080354"/>
    <s v="MYDIGIBIZPARTNER"/>
    <m/>
    <m/>
    <m/>
    <m/>
    <m/>
    <m/>
    <m/>
    <m/>
    <s v="Management Janji"/>
    <s v="2026-09-07 08:00:00 | Tanggal : 7 September 2026 Jam : pagi  Hubungi pelanggan sebelum ke lokasi  "/>
    <s v="FCC"/>
    <d v="2026-06-09T10:10:24"/>
    <d v="2026-09-07T08:00:00"/>
    <m/>
    <s v="PS"/>
    <s v="KEBONSARI"/>
    <s v="NO ADDON"/>
    <n v="20260907"/>
    <s v="Completed"/>
    <s v="HSI Bisnis Promo HUT RI PSB 70% - 100 Mbps"/>
    <s v="INDIBIZ"/>
    <m/>
    <m/>
    <d v="2026-09-07T08:00:00"/>
    <s v="2026-09-07 08:00:00 | Tanggal : 7 September 2026 Jam : pagi  Hubungi pelanggan sebelum ke lokasi  "/>
    <n v="2026"/>
    <n v="9"/>
    <n v="7"/>
    <d v="2026-09-07T00:00:00"/>
    <n v="-0.33333333333575865"/>
    <x v="1"/>
  </r>
  <r>
    <n v="693"/>
    <n v="1002573492"/>
    <n v="3"/>
    <x v="2"/>
    <n v="5"/>
    <s v="MADIUN"/>
    <s v="PONOROGO"/>
    <s v="PON"/>
    <s v="REG"/>
    <s v="AO"/>
    <x v="0"/>
    <s v="1P INET"/>
    <s v="Completed (PS)"/>
    <s v="RBS-Regional 3"/>
    <d v="2026-09-06T10:02:56"/>
    <d v="2026-09-07T16:28:55"/>
    <n v="69384716"/>
    <m/>
    <n v="152604231067"/>
    <s v="KAYYISA STORE"/>
    <s v="ODP-PON-FBB/13 FBB/D04/13.01"/>
    <s v="WO063667496"/>
    <m/>
    <m/>
    <m/>
    <n v="111.45914196968"/>
    <n v="-7.8619819021422899"/>
    <s v="MD|MYDB-20260906268102|DN00001/MN02053|KAYYISA STORE|082137511015"/>
    <s v="MYDIGIBIZPARTNER"/>
    <m/>
    <m/>
    <m/>
    <m/>
    <m/>
    <m/>
    <m/>
    <m/>
    <s v="Management Janji"/>
    <s v="2026-09-07 08:00:00 | Nama : IBU FITRIYANA No HP : 082137511015 No Alternatif : M Janji : 07/09/2026 Jam Pasang : Pagi NoteÃ‚Â :  Hubungi terlebih dahulu sebelum ke lokasi "/>
    <s v="FCC"/>
    <d v="2026-06-09T10:10:24"/>
    <d v="2026-09-07T08:00:00"/>
    <m/>
    <s v="PS"/>
    <s v="SAMBIT SUMOROTO"/>
    <s v="OCA"/>
    <n v="20260907"/>
    <s v="Completed"/>
    <s v="HSI Bisnis Basic Bundling OCA Breach Checker Promo H2 2026 PSB 70% - 50 Mbps"/>
    <s v="INDIBIZ"/>
    <m/>
    <m/>
    <d v="2026-09-07T08:00:00"/>
    <s v="2026-09-07 08:00:00 | Nama : IBU FITRIYANA No HP : 082137511015 No Alternatif : M Janji : 07/09/2026 Jam Pasang : Pagi NoteÃ‚Â :  Hubungi terlebih dahulu sebelum ke lokasi "/>
    <n v="2026"/>
    <n v="9"/>
    <n v="7"/>
    <d v="2026-09-07T00:00:00"/>
    <n v="-0.33333333333575865"/>
    <x v="1"/>
  </r>
  <r>
    <n v="694"/>
    <n v="1002573632"/>
    <n v="3"/>
    <x v="6"/>
    <n v="5"/>
    <s v="MADURA"/>
    <s v="PAMEKASAN"/>
    <s v="PME"/>
    <s v="REG"/>
    <s v="AO"/>
    <x v="0"/>
    <s v="1P INET"/>
    <s v="Completed (PS)"/>
    <s v="RBS-Regional 3"/>
    <d v="2026-09-06T14:50:56"/>
    <d v="2026-09-07T18:27:58"/>
    <n v="69384810"/>
    <m/>
    <n v="152426928032"/>
    <s v="Toko Mitra Hidayah"/>
    <s v="ODP-PME-FAT/33 FAT/D05/33.01"/>
    <s v="WO063688217"/>
    <m/>
    <m/>
    <m/>
    <n v="113.46115887165"/>
    <n v="-7.0873550535597403"/>
    <s v="MD|MYDB-20260906268118|DN00001/MN00572|Toko Mitra Hidayah|085947626847"/>
    <s v="MYDIGIBIZPARTNER"/>
    <m/>
    <m/>
    <m/>
    <m/>
    <m/>
    <m/>
    <m/>
    <m/>
    <s v="Management Janji"/>
    <s v="2026-09-07 11:00:00 | Nama :Ibu Arijul No HP : 085947626847 No Alternatif : M Janji : 07/09/2026 Jam Pasang : Pagi NoteÃ‚Â :  Hubungi terlebih dahulu sebelum ke lokasi "/>
    <s v="FCC"/>
    <d v="2026-06-09T14:54:52"/>
    <d v="2026-09-07T11:00:00"/>
    <m/>
    <s v="PS"/>
    <s v="PAMEKASAN"/>
    <s v="NETMONK"/>
    <n v="20260907"/>
    <s v="Completed"/>
    <s v="HSI Bisnis Bundling Netmonk PSB 70% Promo - 100 Mbps"/>
    <s v="INDIBIZ"/>
    <m/>
    <m/>
    <d v="2026-09-07T11:00:00"/>
    <s v="2026-09-07 11:00:00 | Nama :Ibu Arijul No HP : 085947626847 No Alternatif : M Janji : 07/09/2026 Jam Pasang : Pagi NoteÃ‚Â :  Hubungi terlebih dahulu sebelum ke lokasi "/>
    <n v="2026"/>
    <n v="9"/>
    <n v="7"/>
    <d v="2026-09-07T00:00:00"/>
    <n v="-0.45833333333575865"/>
    <x v="1"/>
  </r>
  <r>
    <n v="695"/>
    <n v="1002573446"/>
    <n v="3"/>
    <x v="2"/>
    <n v="5"/>
    <s v="KEDIRI"/>
    <s v="KEDIRI"/>
    <s v="PAE"/>
    <s v="REG"/>
    <s v="AO"/>
    <x v="0"/>
    <s v="1P INET"/>
    <s v="Completed (PS)"/>
    <s v="RBS-Regional 3"/>
    <d v="2026-09-06T08:26:58"/>
    <d v="2026-09-07T14:11:51"/>
    <n v="69384672"/>
    <m/>
    <n v="152639219549"/>
    <s v="SD ISLAM NU PELEM"/>
    <s v="ODP-PAE-FAG/39 FAG/D06/39.01"/>
    <s v="WO063663536"/>
    <m/>
    <m/>
    <m/>
    <n v="112.17811399999999"/>
    <n v="-7.7708760000000003"/>
    <s v="|MN01011|MYIA-045765395158/POI/ULIN NUHA MUKHIBBUDIN/081359177263/ulinnuha768@gmail.com"/>
    <s v="MYIB_ASSISTANT"/>
    <m/>
    <m/>
    <m/>
    <m/>
    <m/>
    <m/>
    <m/>
    <m/>
    <s v="Management Janji"/>
    <s v="2026-09-08 13:00:00 | telp :081359177263 Tanggal pemasangan : 08/09/2026 Jam pemasangan : pagi/siang Info Tambahan : Hubungi pelanggan dulu sebelum ke lokasi, terima kasih"/>
    <s v="FCC"/>
    <d v="2026-06-09T08:39:59"/>
    <d v="2026-09-08T13:00:00"/>
    <m/>
    <s v="PS"/>
    <s v="PARE"/>
    <s v="NO ADDON"/>
    <n v="20260907"/>
    <s v="Completed"/>
    <s v="HSI Bisnis Promo HUT RI PSB 70% - 75 Mbps"/>
    <s v="INDIBIZ"/>
    <m/>
    <m/>
    <d v="2026-09-08T13:00:00"/>
    <s v="2026-09-08 13:00:00 | telp :081359177263 Tanggal pemasangan : 08/09/2026 Jam pemasangan : pagi/siang Info Tambahan : Hubungi pelanggan dulu sebelum ke lokasi, terima kasih"/>
    <n v="2026"/>
    <n v="9"/>
    <n v="7"/>
    <d v="2026-09-07T00:00:00"/>
    <n v="-1.5416666666642413"/>
    <x v="1"/>
  </r>
  <r>
    <n v="696"/>
    <n v="1002573623"/>
    <n v="3"/>
    <x v="1"/>
    <n v="5"/>
    <s v="JEMBER"/>
    <s v="BANYUWANGI"/>
    <s v="RGJ"/>
    <s v="REG"/>
    <s v="AO"/>
    <x v="0"/>
    <s v="1P INET"/>
    <s v="Completed (PS)"/>
    <s v="RBS-Regional 3"/>
    <d v="2026-09-06T14:32:56"/>
    <d v="2026-09-08T10:28:02"/>
    <n v="69384803"/>
    <m/>
    <n v="152516209077"/>
    <s v="Conato Bakery Rogojampi"/>
    <s v="ODP-RGJ-FC/28 FC/D05/28.01"/>
    <s v="WO063687055"/>
    <m/>
    <m/>
    <m/>
    <n v="114.297339878976"/>
    <n v="-8.3033210129153492"/>
    <s v="MD|MYDB-20260906268120|DC30004/MC30051|Conato Bakery Rogojampi|087755722098"/>
    <s v="MYDIGIBIZPARTNER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4:40:01"/>
    <d v="2026-09-07T13:00:00"/>
    <m/>
    <s v="PS"/>
    <s v="BANYUWANGI"/>
    <s v="NO ADDON"/>
    <n v="20260908"/>
    <s v="Completed"/>
    <s v="HSI Bisnis Promo HUT RI PSB 70% - 1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8"/>
    <d v="2026-09-08T00:00:00"/>
    <n v="0.45833333333575865"/>
    <x v="1"/>
  </r>
  <r>
    <n v="697"/>
    <n v="1002573473"/>
    <n v="3"/>
    <x v="0"/>
    <n v="4"/>
    <s v="KUDUS"/>
    <s v="KUDUS"/>
    <s v="KUD"/>
    <s v="REG"/>
    <s v="AO"/>
    <x v="0"/>
    <s v="1P INET"/>
    <s v="Completed (PS)"/>
    <s v="RBS-Regional 3"/>
    <d v="2026-09-06T09:26:56"/>
    <d v="2026-09-07T14:37:12"/>
    <n v="69384705"/>
    <m/>
    <n v="142401146218"/>
    <s v="Aufa Aquatic (toko ikan)"/>
    <s v="ODP-KUD-FAZ/037 FAZ/D03/037.01"/>
    <s v="WO063665881"/>
    <m/>
    <m/>
    <m/>
    <n v="110.83504499999999"/>
    <n v="-6.8587660000000001"/>
    <s v="|MN01414|MYIA-037575573817/POI/Moh Ilham Aufa/089502059562/aufailham887@gmail.com"/>
    <s v="MYIB_ASSISTANT"/>
    <m/>
    <m/>
    <m/>
    <m/>
    <m/>
    <m/>
    <m/>
    <m/>
    <s v="Management Janji"/>
    <s v="2026-09-07 08:00:00 | Nama PIC : Ilham  No HP : 089502059562 Alt :  M Janji : 07/09/2026 Jam Pasang : 08.00  - 13:00  NoteÃ‚Â :  hubungi terlebih dahulu sebelum ke lokasi, terima kasih."/>
    <s v="FCC"/>
    <d v="2026-06-09T09:40:08"/>
    <d v="2026-09-07T08:00:00"/>
    <m/>
    <s v="PS"/>
    <s v="X"/>
    <s v="NO ADDON"/>
    <n v="20260907"/>
    <s v="Completed"/>
    <s v="HSI Bisnis Promo HUT RI PSB 70% - 100 Mbps"/>
    <s v="INDIBIZ"/>
    <m/>
    <m/>
    <d v="2026-09-07T08:00:00"/>
    <s v="2026-09-07 08:00:00 | Nama PIC : Ilham  No HP : 089502059562 Alt :  M Janji : 07/09/2026 Jam Pasang : 08.00  - 13:00  NoteÃ‚Â :  hubungi terlebih dahulu sebelum ke lokasi, terima kasih."/>
    <n v="2026"/>
    <n v="9"/>
    <n v="7"/>
    <d v="2026-09-07T00:00:00"/>
    <n v="-0.33333333333575865"/>
    <x v="1"/>
  </r>
  <r>
    <n v="698"/>
    <n v="1002573464"/>
    <n v="3"/>
    <x v="1"/>
    <n v="5"/>
    <s v="SIDOARJO"/>
    <s v="INNER - JATIM TIMUR"/>
    <s v="KRN"/>
    <s v="REG"/>
    <s v="AO"/>
    <x v="0"/>
    <m/>
    <s v="Completed (PS)"/>
    <s v="RBS-Regional 3"/>
    <d v="2026-09-06T09:18:46"/>
    <d v="2026-09-07T15:52:28"/>
    <n v="69384704"/>
    <m/>
    <n v="152331251417"/>
    <s v="PT INOVASI MAJU BERSAMA"/>
    <s v="ODP-KRN-FM/07"/>
    <s v="WO063669996"/>
    <m/>
    <m/>
    <m/>
    <n v="112.5852186"/>
    <n v="-7.4060300999999997"/>
    <s v="|MN00370|/PT INOVASI MAJU BERSAMA/WINBACK 2.0 HSI B2B (1:1) 100MBPS 535RB PSB DISC 70%//bersamainovasimaju@gmail.com/GILDA FEBRI LESTARI/083113156438 085843986437"/>
    <s v="Sales Force DBS"/>
    <m/>
    <m/>
    <m/>
    <m/>
    <m/>
    <m/>
    <m/>
    <m/>
    <s v="Management Janji"/>
    <s v="2026-09-07 08:00:00|Tanggal Pemasangan : 07 September 2026 Jam Pemasangan : 08:00 15:00 Info Tambahan : Hubungi pelanggan dulu sebelum ke lokasi terimakasih|40951377|MYDITA"/>
    <s v="FCC"/>
    <d v="2026-06-09T09:25:55"/>
    <d v="2026-09-07T08:00:00"/>
    <m/>
    <s v="PS"/>
    <s v="KRIAN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07 September 2026 Jam Pemasangan : 08:00 15:00 Info Tambahan : Hubungi pelanggan dulu sebelum ke lokasi terimakasih|40951377|MYDITA"/>
    <n v="2026"/>
    <n v="9"/>
    <n v="7"/>
    <d v="2026-09-07T00:00:00"/>
    <n v="-0.33333333333575865"/>
    <x v="1"/>
  </r>
  <r>
    <n v="699"/>
    <n v="1002573461"/>
    <n v="3"/>
    <x v="2"/>
    <n v="5"/>
    <s v="MADIUN"/>
    <s v="BOJONEGORO"/>
    <s v="BJN"/>
    <s v="REG"/>
    <s v="AO"/>
    <x v="0"/>
    <s v="1P INET"/>
    <s v="Completed (PS)"/>
    <s v="RBS-Regional 3"/>
    <d v="2026-09-06T09:11:57"/>
    <d v="2026-09-07T15:29:33"/>
    <n v="69384679"/>
    <m/>
    <n v="152609258532"/>
    <s v="T-Cell Bojonegoro"/>
    <s v="ODP-BJN-FT/25 FT/D02/25.01"/>
    <s v="WO063665351"/>
    <m/>
    <m/>
    <m/>
    <n v="111.88257553799301"/>
    <n v="-7.1518239452950798"/>
    <s v="|MN00799|MYIA-014212782113/POI/Heri Mujiarto/085269974885/adsbojonegoro78@gmail.com"/>
    <s v="MYIB_ASSISTANT"/>
    <m/>
    <m/>
    <m/>
    <m/>
    <m/>
    <m/>
    <m/>
    <m/>
    <s v="Management Janji"/>
    <s v="2026-09-09 08:00:00 | Nama :BAPAK HERI No HP : 085269974885 No Alternatif : M Janji : 09/09/2026 Jam Pasang : Pagi NoteÃ‚Â :  Hubungi terlebih dahulu sebelum ke lokasi "/>
    <s v="FCC"/>
    <d v="2026-06-09T09:25:55"/>
    <d v="2026-09-09T08:00:00"/>
    <m/>
    <s v="PS"/>
    <s v="X"/>
    <s v="NO ADDON"/>
    <n v="20260907"/>
    <s v="Completed"/>
    <s v="HSI Bisnis Promo HUT RI PSB 70% - 75 Mbps"/>
    <s v="INDIBIZ"/>
    <m/>
    <m/>
    <d v="2026-09-09T08:00:00"/>
    <s v="2026-09-09 08:00:00 | Nama :BAPAK HERI No HP : 085269974885 No Alternatif : M Janji : 09/09/2026 Jam Pasang : Pagi NoteÃ‚Â :  Hubungi terlebih dahulu sebelum ke lokasi "/>
    <n v="2026"/>
    <n v="9"/>
    <n v="7"/>
    <d v="2026-09-07T00:00:00"/>
    <n v="-2.3333333333357587"/>
    <x v="1"/>
  </r>
  <r>
    <n v="700"/>
    <n v="1002573513"/>
    <n v="3"/>
    <x v="6"/>
    <n v="5"/>
    <s v="SBY SELATAN"/>
    <s v="MANYAR"/>
    <s v="MYR"/>
    <s v="REG"/>
    <s v="AO"/>
    <x v="0"/>
    <m/>
    <s v="Completed (PS)"/>
    <s v="RBS-Regional 3"/>
    <d v="2026-09-06T10:50:14"/>
    <d v="2026-09-07T19:56:19"/>
    <n v="69384736"/>
    <m/>
    <n v="152303244248"/>
    <s v="KOST WIDYA (lt.4)"/>
    <s v="ODP-MYR-FZC/38"/>
    <s v="WO063754176"/>
    <m/>
    <m/>
    <m/>
    <n v="112.76540749999999"/>
    <n v="-7.2824561000000001"/>
    <s v="|MN02094|/KOST WIDYA (lt.4)/HSI Basic Promo HUT Telkom (1:2) 75 Mbps (Rp 365.000) PSB Rp 150.000/081331007171/nilandita127@gmail.com/Widya Nilandita/-7.282564,112.765370/Jl. Manyar Sabrangan Gang 9 No. 4 "/>
    <s v="Sales Force DBS"/>
    <m/>
    <m/>
    <m/>
    <m/>
    <m/>
    <m/>
    <m/>
    <m/>
    <s v="Management Janji"/>
    <s v="2026-09-13 08:00:00|Tanggal pemasangan : 08/09/2026 Jam pemasangan : 08.00 - 12.00 Info Tambahan : Hubungi pelanggan dulu sebelum ke lokasi terima kasih.|40971401|MYDITA"/>
    <s v="FCC"/>
    <d v="2026-06-09T10:55:04"/>
    <d v="2026-09-13T08:00:00"/>
    <m/>
    <s v="PS"/>
    <s v="MANYAR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Tanggal pemasangan : 08/09/2026 Jam pemasangan : 08.00 - 12.00 Info Tambahan : Hubungi pelanggan dulu sebelum ke lokasi terima kasih.|40971401|MYDITA"/>
    <n v="2026"/>
    <n v="9"/>
    <n v="7"/>
    <d v="2026-09-07T00:00:00"/>
    <n v="-6.3333333333357587"/>
    <x v="1"/>
  </r>
  <r>
    <n v="701"/>
    <n v="1002573484"/>
    <n v="3"/>
    <x v="7"/>
    <n v="5"/>
    <s v="KUPANG"/>
    <s v="MAUMERE"/>
    <s v="MMR"/>
    <s v="REG"/>
    <s v="AO"/>
    <x v="0"/>
    <s v="1P INET"/>
    <s v="Completed (PS)"/>
    <s v="RBS-Regional 3"/>
    <d v="2026-09-06T09:38:57"/>
    <d v="2026-09-09T13:54:13"/>
    <n v="69384713"/>
    <m/>
    <n v="172508209092"/>
    <s v="PASTORAN WATUBALA"/>
    <s v="ODP-MMR-FW/06 FW/D01/06.01"/>
    <s v="WO063666450"/>
    <m/>
    <m/>
    <m/>
    <n v="122.45714943855999"/>
    <n v="-8.6108097078429395"/>
    <s v="MD|MYDB-20260905268086|SC00001/MC00135|PASTORAN WATUBALA|081337295646"/>
    <s v="MYDIGIBIZPARTNER"/>
    <m/>
    <m/>
    <m/>
    <m/>
    <m/>
    <m/>
    <m/>
    <m/>
    <s v="Management Janji"/>
    <s v="2026-09-07 08:00:00 | Tanggal Pemasangan : 07 September 2026 Jam Pemasangan : 08:00 15:00 Info Tambahan : Hubungi pelanggan dulu sebelum ke lokasi terimakasih"/>
    <s v="FCC"/>
    <d v="2026-06-09T09:40:08"/>
    <d v="2026-09-07T08:00:00"/>
    <m/>
    <s v="PS"/>
    <s v="X"/>
    <s v="NO ADDON"/>
    <n v="20260909"/>
    <s v="Completed"/>
    <s v="HSI Bisnis Basic PSB 70% - 100 Mbps"/>
    <s v="INDIBIZ"/>
    <m/>
    <m/>
    <d v="2026-09-07T08:00:00"/>
    <s v="2026-09-07 08:00:00 | Tanggal Pemasangan : 07 September 2026 Jam Pemasangan : 08:00 15:00 Info Tambahan : Hubungi pelanggan dulu sebelum ke lokasi terimakasih"/>
    <n v="2026"/>
    <n v="9"/>
    <n v="9"/>
    <d v="2026-09-09T00:00:00"/>
    <n v="1.6666666666642413"/>
    <x v="2"/>
  </r>
  <r>
    <n v="702"/>
    <n v="1002573481"/>
    <n v="3"/>
    <x v="7"/>
    <n v="5"/>
    <s v="MATARAM"/>
    <s v="SUMBAWA"/>
    <s v="SBW"/>
    <s v="REG"/>
    <s v="AO"/>
    <x v="0"/>
    <s v="1P INET"/>
    <s v="Completed (PS)"/>
    <s v="RBS-Regional 3"/>
    <d v="2026-09-06T09:32:57"/>
    <d v="2026-09-07T18:03:44"/>
    <n v="69384709"/>
    <m/>
    <n v="172606791753"/>
    <s v="YURA MARKET"/>
    <s v="ODP-SBW-FBK/57 FBK/D03/57.01"/>
    <s v="WO063666174"/>
    <m/>
    <m/>
    <m/>
    <n v="117.451582476496"/>
    <n v="-8.5988620378998704"/>
    <s v="MD|MYDB-20260906268100|DN00001/MN01576|YURA MARKET|085119349786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6-09T09:40:08"/>
    <d v="2026-09-08T13:00:00"/>
    <m/>
    <s v="PS"/>
    <s v="X"/>
    <s v="NETMONK"/>
    <n v="20260907"/>
    <s v="Completed"/>
    <s v="HSI Bisnis Bundling Netmonk Promo H2 2026 PSB 70% - 1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7"/>
    <d v="2026-09-07T00:00:00"/>
    <n v="-1.5416666666642413"/>
    <x v="1"/>
  </r>
  <r>
    <n v="703"/>
    <n v="1002573593"/>
    <n v="3"/>
    <x v="6"/>
    <n v="5"/>
    <s v="MADURA"/>
    <s v="PAMEKASAN"/>
    <s v="PME"/>
    <s v="REG"/>
    <s v="AO"/>
    <x v="0"/>
    <s v="1P INET"/>
    <s v="Completed (PS)"/>
    <s v="RBS-Regional 3"/>
    <d v="2026-09-06T13:17:57"/>
    <d v="2026-09-06T16:18:28"/>
    <n v="69384792"/>
    <m/>
    <n v="152426928662"/>
    <s v="UD Siap 46"/>
    <s v="ODP-PME-FBP/41 FBP/D02/41.01"/>
    <s v="WO063682395"/>
    <m/>
    <m/>
    <m/>
    <n v="113.534817025065"/>
    <n v="-7.1342071642862903"/>
    <s v="MD|MYDB-20260906268117|DN00001/MN00572|UD Siap 46|081957135007"/>
    <s v="MYDIGIBIZPARTNER"/>
    <m/>
    <m/>
    <m/>
    <m/>
    <m/>
    <m/>
    <m/>
    <m/>
    <s v="Management Janji"/>
    <s v="2026-09-07 11:00:00 | telp :081957135007 Tanggal pemasangan : 07/09/2026 Jam pemasangan : pagi/siang Info Tambahan : Hubungi pelanggan dulu sebelum ke lokasi, terima kasih"/>
    <s v="FCC"/>
    <d v="2026-06-09T13:25:13"/>
    <d v="2026-09-07T11:00:00"/>
    <m/>
    <s v="PS"/>
    <s v="PAMEKASAN"/>
    <s v="NETMONK"/>
    <n v="20260906"/>
    <s v="Completed"/>
    <s v="HSI Bisnis Bundling Netmonk PSB 70% Promo - 150 Mbps"/>
    <s v="INDIBIZ"/>
    <m/>
    <m/>
    <d v="2026-09-07T11:00:00"/>
    <s v="2026-09-07 11:00:00 | telp :081957135007 Tanggal pemasangan : 07/09/2026 Jam pemasangan : pagi/siang Info Tambahan : Hubungi pelanggan dulu sebelum ke lokasi, terima kasih"/>
    <n v="2026"/>
    <n v="9"/>
    <n v="6"/>
    <d v="2026-09-06T00:00:00"/>
    <n v="-1.4583333333357587"/>
    <x v="1"/>
  </r>
  <r>
    <n v="704"/>
    <n v="1002573744"/>
    <n v="3"/>
    <x v="6"/>
    <n v="5"/>
    <s v="MADURA"/>
    <s v="PAMEKASAN"/>
    <s v="PME"/>
    <s v="REG"/>
    <s v="AO"/>
    <x v="0"/>
    <s v="1P INET"/>
    <s v="Completed (PS)"/>
    <s v="RBS-Regional 3"/>
    <d v="2026-09-06T18:35:58"/>
    <d v="2026-09-07T11:40:56"/>
    <n v="69384887"/>
    <m/>
    <n v="152426928666"/>
    <s v="TOKO SAMSUL"/>
    <s v="ODP-PME-FQ/28 FQ/D05/28.01"/>
    <s v="WO063701741"/>
    <m/>
    <m/>
    <m/>
    <n v="113.4384396"/>
    <n v="-7.2204258000000001"/>
    <s v="MD|MYDB-20260906268128|DN00001/MN00558|TOKO SAMSUL|083867143359"/>
    <s v="MYDIGIBIZPARTNER"/>
    <m/>
    <m/>
    <m/>
    <m/>
    <m/>
    <m/>
    <m/>
    <m/>
    <s v="Management Janji"/>
    <s v="2026-09-07 15:00:00 | Nama : BP MUHAMMAD IBRAHIM (SUAMI) No Hp : 083867143359 No Alt :  Tgl Pemasangan : 07 September 2026 Interval : PAGI  Note : Hubungi pelanggan terlebih dahulu"/>
    <s v="FCC"/>
    <d v="2026-06-09T18:39:51"/>
    <d v="2026-09-07T15:00:00"/>
    <m/>
    <s v="PS"/>
    <s v="PAMEKASAN"/>
    <s v="NETMONK"/>
    <n v="20260907"/>
    <s v="Completed"/>
    <s v="HSI Bisnis Bundling Netmonk PSB 70% Promo - 50 Mbps"/>
    <s v="INDIBIZ"/>
    <m/>
    <m/>
    <d v="2026-09-07T15:00:00"/>
    <s v="2026-09-07 15:00:00 | Nama : BP MUHAMMAD IBRAHIM (SUAMI) No Hp : 083867143359 No Alt :  Tgl Pemasangan : 07 September 2026 Interval : PAGI  Note : Hubungi pelanggan terlebih dahulu"/>
    <n v="2026"/>
    <n v="9"/>
    <n v="7"/>
    <d v="2026-09-07T00:00:00"/>
    <n v="-0.625"/>
    <x v="1"/>
  </r>
  <r>
    <n v="705"/>
    <n v="1002573674"/>
    <n v="3"/>
    <x v="3"/>
    <n v="4"/>
    <s v="PURWOKERTO"/>
    <s v="BANJARNEGARA"/>
    <s v="BJR"/>
    <s v="REG"/>
    <s v="AO"/>
    <x v="0"/>
    <s v="1P INET"/>
    <s v="Completed (PS)"/>
    <s v="RBS-Regional 3"/>
    <d v="2026-09-06T15:50:58"/>
    <d v="2026-09-07T13:08:29"/>
    <n v="69384836"/>
    <m/>
    <n v="146372101984"/>
    <s v="KIOS TEMBAKAU"/>
    <s v="ODP-BJR-FJ/076"/>
    <s v="WO063693373"/>
    <m/>
    <m/>
    <m/>
    <n v="109.682472298389"/>
    <n v="-7.4051269303267304"/>
    <s v="|MN00909|MYIA-093878178022/POI/andi prasetia/085291600800/andigoo@icloud.com"/>
    <s v="MYIB_ASSISTANT"/>
    <m/>
    <m/>
    <m/>
    <m/>
    <m/>
    <m/>
    <m/>
    <m/>
    <s v="Management Janji"/>
    <s v="2026-09-07 13:00:00 | Tanggal : 7 September 2026 Jam : siang Hubungi pelanggan sebelum ke lokasi  "/>
    <s v="FCC"/>
    <d v="2026-06-09T15:54:52"/>
    <d v="2026-09-07T13:00:00"/>
    <m/>
    <s v="PS"/>
    <s v="X"/>
    <s v="NO ADDON"/>
    <n v="20260907"/>
    <s v="Completed"/>
    <s v="HSI Bisnis Basic Promo HUT RI PSB 70% - 75 Mbps"/>
    <s v="INDIBIZ"/>
    <m/>
    <m/>
    <d v="2026-09-07T13:00:00"/>
    <s v="2026-09-07 13:00:00 | Tanggal : 7 September 2026 Jam : siang Hubungi pelanggan sebelum ke lokasi  "/>
    <n v="2026"/>
    <n v="9"/>
    <n v="7"/>
    <d v="2026-09-07T00:00:00"/>
    <n v="-0.54166666666424135"/>
    <x v="1"/>
  </r>
  <r>
    <n v="706"/>
    <n v="1002573673"/>
    <n v="3"/>
    <x v="2"/>
    <n v="5"/>
    <s v="KEDIRI"/>
    <s v="KEDIRI"/>
    <s v="SBI"/>
    <s v="REG"/>
    <s v="AO"/>
    <x v="0"/>
    <s v="1P INET"/>
    <s v="Completed (PS)"/>
    <s v="RBS-Regional 3"/>
    <d v="2026-09-06T15:50:58"/>
    <d v="2026-09-07T16:10:29"/>
    <n v="69384846"/>
    <m/>
    <n v="152626202944"/>
    <s v="CV Lintang Tigade Abadi"/>
    <s v="ODP-SBI-FE/23 FE/D02/23.01"/>
    <s v="WO063693234"/>
    <m/>
    <m/>
    <m/>
    <n v="112.03542698174699"/>
    <n v="-7.9836298807822397"/>
    <s v="MD|MYDB-20260906268129|EB00004/MB00073|CV Lintang Tigade Abadi|08123040035"/>
    <s v="MYDIGIBIZPARTNER"/>
    <m/>
    <m/>
    <m/>
    <m/>
    <m/>
    <m/>
    <m/>
    <m/>
    <s v="Management Janji"/>
    <s v="2026-09-07 13:00:00 | Nama : BP CHABIB AHMADI (SUAMI) No Hp : 08123040035 No Alt :  Tgl Pemasangan : 07 September 2026 Interval : PAGI  Note : Hubungi pelanggan terlebih dahulu"/>
    <s v="FCC"/>
    <d v="2026-06-09T15:54:52"/>
    <d v="2026-09-07T13:00:00"/>
    <m/>
    <s v="PS"/>
    <s v="NGADILUWIH"/>
    <s v="NO ADDON"/>
    <n v="20260907"/>
    <s v="Completed"/>
    <s v="HSI Bisnis Promo HUT RI PSB 70% - 75 Mbps"/>
    <s v="INDIBIZ"/>
    <m/>
    <m/>
    <d v="2026-09-07T13:00:00"/>
    <s v="2026-09-07 13:00:00 | Nama : BP CHABIB AHMADI (SUAMI) No Hp : 08123040035 No Alt :  Tgl Pemasangan : 07 September 2026 Interval : PAGI  Note : Hubungi pelanggan terlebih dahulu"/>
    <n v="2026"/>
    <n v="9"/>
    <n v="7"/>
    <d v="2026-09-07T00:00:00"/>
    <n v="-0.54166666666424135"/>
    <x v="1"/>
  </r>
  <r>
    <n v="707"/>
    <n v="1002573595"/>
    <n v="3"/>
    <x v="6"/>
    <n v="5"/>
    <s v="MADURA"/>
    <s v="BANGKALAN"/>
    <s v="BKL"/>
    <s v="REG"/>
    <s v="AO"/>
    <x v="0"/>
    <m/>
    <s v="Completed (PS)"/>
    <s v="RBS-Regional 3"/>
    <d v="2026-09-06T13:26:38"/>
    <d v="2026-09-06T16:32:10"/>
    <n v="69382999"/>
    <m/>
    <n v="152435910005"/>
    <s v="WARKOP KOK GITU"/>
    <s v="ODP-BKL-FCD/04"/>
    <s v="WO063683146"/>
    <m/>
    <m/>
    <m/>
    <n v="112.73820000000001"/>
    <n v="-7.0427999999999997"/>
    <s v="|MC20057|MYIA-035270221775/POI/Abil Fatah N/087766611999/afatahn212121@gmail.com"/>
    <s v="Sales Force DBS"/>
    <m/>
    <m/>
    <m/>
    <m/>
    <m/>
    <m/>
    <m/>
    <m/>
    <s v="Management Janji"/>
    <s v="2026-09-04 08:00:00 | Nama Pic : bp Abil   No Hp Pic : 08139180764  No alt : -  Jam Pemasangan : pagi   Tanggal Pemasangan : 4 September 2026"/>
    <s v="FCC"/>
    <d v="2026-06-09T13:40:00"/>
    <m/>
    <m/>
    <s v="PS"/>
    <s v="X"/>
    <s v="NO ADDON"/>
    <n v="202609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6T07:00:00"/>
    <s v="2026-09-04 08:00:00 | Nama Pic : bp Abil   No Hp Pic : 08139180764  No alt : -  Jam Pemasangan : pagi   Tanggal Pemasangan : 4 September 2026"/>
    <n v="2026"/>
    <n v="9"/>
    <n v="6"/>
    <d v="2026-09-06T00:00:00"/>
    <n v="-0.29166666666424135"/>
    <x v="1"/>
  </r>
  <r>
    <n v="708"/>
    <n v="1002573570"/>
    <n v="3"/>
    <x v="0"/>
    <n v="4"/>
    <s v="KUDUS"/>
    <s v="BLORA"/>
    <s v="CEP"/>
    <s v="REG"/>
    <s v="AO"/>
    <x v="0"/>
    <s v="1P INET"/>
    <s v="Completed (PS)"/>
    <s v="RBS-Regional 3"/>
    <d v="2026-09-06T12:38:57"/>
    <d v="2026-09-08T17:27:54"/>
    <n v="69384762"/>
    <m/>
    <n v="142552107830"/>
    <s v="ONE NOBER"/>
    <s v="ODP-CEP-FD/092 FD/D08/092.01"/>
    <s v="WO063677702"/>
    <m/>
    <m/>
    <m/>
    <n v="111.50149380000001"/>
    <n v="-7.1684380000000001"/>
    <s v="|MC60162|MYIA-066162762703/POI/DIAN PERTIWI/082341906361/dulhiview@gmail.com"/>
    <s v="MYIB_ASSISTANT"/>
    <m/>
    <m/>
    <m/>
    <m/>
    <m/>
    <m/>
    <m/>
    <m/>
    <s v="Management Janji"/>
    <s v="2026-09-07 13:00:00 | Jam pemasangan : 12.00 Info Tambahan : Hubungi pelanggan dulu sebelum ke lokasi terimakasih "/>
    <s v="FCC"/>
    <d v="2026-06-09T12:40:17"/>
    <d v="2026-09-07T13:00:00"/>
    <m/>
    <s v="PS"/>
    <s v="CEPU"/>
    <s v="NO ADDON"/>
    <n v="20260908"/>
    <s v="Completed"/>
    <s v="HSI Bisnis Promo HUT RI PSB 70% - 50 Mbps"/>
    <s v="INDIBIZ"/>
    <m/>
    <m/>
    <d v="2026-09-07T13:00:00"/>
    <s v="2026-09-07 13:00:00 | Jam pemasangan : 12.00 Info Tambahan : Hubungi pelanggan dulu sebelum ke lokasi terimakasih "/>
    <n v="2026"/>
    <n v="9"/>
    <n v="8"/>
    <d v="2026-09-08T00:00:00"/>
    <n v="0.45833333333575865"/>
    <x v="1"/>
  </r>
  <r>
    <n v="709"/>
    <n v="1002573556"/>
    <n v="3"/>
    <x v="3"/>
    <n v="4"/>
    <s v="PURWOKERTO"/>
    <s v="BANJARNEGARA"/>
    <s v="BJR"/>
    <s v="REG"/>
    <s v="AO"/>
    <x v="0"/>
    <s v="1P INET"/>
    <s v="Completed (PS)"/>
    <s v="RBS-Regional 3"/>
    <d v="2026-09-06T11:59:56"/>
    <d v="2026-09-08T16:22:49"/>
    <n v="69384754"/>
    <m/>
    <n v="146372102144"/>
    <s v="WARUNG MAKAN SEBLAK RAME"/>
    <s v="ODP-BJR-FAT/041"/>
    <s v="WO063674841"/>
    <m/>
    <m/>
    <m/>
    <n v="109.58813646811799"/>
    <n v="-7.4904222748101201"/>
    <s v="|MN00909|MYIA-076963749879/POI/alvin/081391687143/nurfauzialfin82@gmail.com"/>
    <s v="MYIB_ASSISTANT"/>
    <m/>
    <m/>
    <m/>
    <m/>
    <m/>
    <m/>
    <m/>
    <m/>
    <s v="Management Janji"/>
    <s v="2026-09-09 08:00:00 | Nama : BP ALVIN  No Hp : 081391687143 No Alt :  Tgl Pemasangan : 07 September 2026 Interval : PAGI  Note : Hubungi pelanggan terlebih dahulu"/>
    <s v="FCC"/>
    <d v="2026-06-09T12:10:09"/>
    <d v="2026-09-09T08:00:00"/>
    <m/>
    <s v="PS"/>
    <s v="X"/>
    <s v="NO ADDON"/>
    <n v="20260908"/>
    <s v="Completed"/>
    <s v="HSI Bisnis Promo HUT RI PSB 70% - 300 Mbps"/>
    <s v="INDIBIZ"/>
    <m/>
    <m/>
    <d v="2026-09-09T08:00:00"/>
    <s v="2026-09-09 08:00:00 | Nama : BP ALVIN  No Hp : 081391687143 No Alt :  Tgl Pemasangan : 07 September 2026 Interval : PAGI  Note : Hubungi pelanggan terlebih dahulu"/>
    <n v="2026"/>
    <n v="9"/>
    <n v="8"/>
    <d v="2026-09-08T00:00:00"/>
    <n v="-1.3333333333357587"/>
    <x v="1"/>
  </r>
  <r>
    <n v="710"/>
    <n v="1002573557"/>
    <n v="3"/>
    <x v="6"/>
    <n v="5"/>
    <s v="SBY UTARA"/>
    <s v="GRESIK"/>
    <s v="CRM"/>
    <s v="REG"/>
    <s v="AO"/>
    <x v="0"/>
    <s v="1P INET"/>
    <s v="Completed (PS)"/>
    <s v="RBS-Regional 3"/>
    <d v="2026-09-06T12:05:56"/>
    <d v="2026-09-07T15:36:41"/>
    <n v="69384772"/>
    <m/>
    <n v="152446245912"/>
    <s v="UPT SD NEGERI 70 GRESIK"/>
    <s v="ODP-CRM-FT/45 FT/D06/45.01"/>
    <s v="WO063675346"/>
    <m/>
    <m/>
    <m/>
    <n v="112.555245794355"/>
    <n v="-7.1875879383221699"/>
    <s v="MD|MYDB-20260904267989|DN00001/MN02100|UPT SD NEGERI 70 GRESIK|085706404151"/>
    <s v="MYDIGIBIZPARTNER"/>
    <m/>
    <m/>
    <m/>
    <m/>
    <m/>
    <m/>
    <m/>
    <m/>
    <s v="Management Janji"/>
    <s v="2026-09-09 08:00:00 | Tanggal pemasangan : 05/09/2026 Jam pemasangan : pagi/siang Info Tambahan : Hubungi pelanggan dulu sebelum ke lokasi terima kasih."/>
    <s v="FCC"/>
    <d v="2026-06-09T12:10:09"/>
    <d v="2026-09-09T08:00:00"/>
    <s v="Kendala Pelanggan"/>
    <s v="PS"/>
    <s v="NON-HERO GRESIK"/>
    <s v="NO ADDON"/>
    <n v="20260907"/>
    <s v="Completed"/>
    <s v="HSI Bisnis Promo HUT RI PSB 70% - 50 Mbps"/>
    <s v="INDIBIZ"/>
    <m/>
    <m/>
    <d v="2026-09-09T08:00:00"/>
    <s v="2026-09-09 08:00:00 | Tanggal pemasangan : 05/09/2026 Jam pemasangan : pagi/siang Info Tambahan : Hubungi pelanggan dulu sebelum ke lokasi terima kasih."/>
    <n v="2026"/>
    <n v="9"/>
    <n v="7"/>
    <d v="2026-09-07T00:00:00"/>
    <n v="-2.3333333333357587"/>
    <x v="1"/>
  </r>
  <r>
    <n v="711"/>
    <n v="1002573496"/>
    <n v="3"/>
    <x v="3"/>
    <n v="4"/>
    <s v="YOGYAKARTA"/>
    <s v="SLEMAN"/>
    <s v="PKM"/>
    <s v="REG"/>
    <s v="AO"/>
    <x v="0"/>
    <m/>
    <s v="Completed (PS)"/>
    <s v="RBS-Regional 3"/>
    <d v="2026-09-06T10:16:53"/>
    <d v="2026-09-06T13:52:49"/>
    <n v="69383494"/>
    <m/>
    <n v="146144118760"/>
    <s v="PT KOPI BINTANG INDONESIA"/>
    <s v="ODP-PKM-FAA/020"/>
    <s v="WO063668513"/>
    <m/>
    <m/>
    <m/>
    <n v="110.418764"/>
    <n v="-7.686731"/>
    <s v="|MN02665|MYIA-078238152576/POI/pak Rizki rian/085123580800/burianto@tomoro-coffee.com"/>
    <s v="Sales Profesional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6-09T10:25:29"/>
    <m/>
    <m/>
    <s v="PS"/>
    <s v="X"/>
    <s v="OCA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5 08:00:00 | Tanggal Pemasangan : 05 September 2026  Jam Pemasangan : 08:00 15:00  Info Tambahan : Hubungi pelanggan dulu sebelum ke lokasi terimakasih"/>
    <n v="2026"/>
    <n v="9"/>
    <n v="6"/>
    <d v="2026-09-06T00:00:00"/>
    <n v="-0.29166666666424135"/>
    <x v="1"/>
  </r>
  <r>
    <n v="712"/>
    <n v="1002573499"/>
    <n v="3"/>
    <x v="7"/>
    <n v="5"/>
    <s v="MATARAM"/>
    <s v="BIMA"/>
    <s v="TET"/>
    <s v="REG"/>
    <s v="AO"/>
    <x v="0"/>
    <m/>
    <s v="Completed (PS)"/>
    <s v="RBS-Regional 3"/>
    <d v="2026-09-06T10:16:35"/>
    <d v="2026-09-06T13:00:35"/>
    <n v="69382997"/>
    <m/>
    <n v="172616790351"/>
    <s v="Toko Emansyah"/>
    <s v="ODP-TET-FAF/04"/>
    <s v="WO063668514"/>
    <m/>
    <m/>
    <m/>
    <n v="118.6877082"/>
    <n v="-8.6701806000000001"/>
    <s v="MD|MYDB-20260902267891|SC00001/MC00046|Toko Emansyah|08981838309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6-09T10:25:29"/>
    <m/>
    <m/>
    <s v="PS"/>
    <s v="BIMA BARAT"/>
    <s v="NO ADDON"/>
    <n v="202609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6T07:00:00"/>
    <s v="2026-09-05 08:00:00 | Tanggal Pemasangan : 05 September 2026  Jam Pemasangan : 08:00 15:00  Info Tambahan : Hubungi pelanggan dulu sebelum ke lokasi terimakasih"/>
    <n v="2026"/>
    <n v="9"/>
    <n v="6"/>
    <d v="2026-09-06T00:00:00"/>
    <n v="-0.29166666666424135"/>
    <x v="1"/>
  </r>
  <r>
    <n v="713"/>
    <n v="1002573715"/>
    <n v="3"/>
    <x v="6"/>
    <n v="5"/>
    <s v="MADURA"/>
    <s v="BANGKALAN"/>
    <s v="SPG"/>
    <s v="REG"/>
    <s v="AO"/>
    <x v="0"/>
    <m/>
    <s v="Completed (PS)"/>
    <s v="RBS-Regional 3"/>
    <d v="2026-09-06T17:04:45"/>
    <d v="2026-09-06T18:39:20"/>
    <n v="69374642"/>
    <m/>
    <n v="152434914065"/>
    <s v="TOKO MUNIFAH"/>
    <s v="ODP-SPG-FS/61"/>
    <s v="WO063697856"/>
    <m/>
    <m/>
    <m/>
    <n v="113.207784820028"/>
    <n v="-7.0519537318538701"/>
    <s v="|MN02600|/TOKO MUNIFAH/MUNIFAH/081995210518/aretaproduction@gmail.com/HSI Bisnis Promo HUT Telkom (1:1) 150 Mbps (Rp 620.000) PSB Rp 150.000/"/>
    <s v="Sales Force DBS"/>
    <m/>
    <m/>
    <m/>
    <m/>
    <m/>
    <m/>
    <m/>
    <m/>
    <s v="Management Janji"/>
    <s v="2026-08-28 15:00:00|Nama PIC : bapa abi  No HP : 081995210518  No Alternatif  :  M Janji : 28/08/2026  Jam Pasang : Pagi  NoteÃ‚Â :  Hubungi terlebih dahulu sebelum ke lokasi|40961370|MYDITA"/>
    <s v="FCC"/>
    <d v="2026-06-09T17:10:05"/>
    <m/>
    <m/>
    <s v="PS"/>
    <s v="SAMPANG"/>
    <s v="NO ADDON"/>
    <n v="202609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6T07:00:00"/>
    <s v="2026-08-28 15:00:00|Nama PIC : bapa abi  No HP : 081995210518  No Alternatif  :  M Janji : 28/08/2026  Jam Pasang : Pagi  NoteÃ‚Â :  Hubungi terlebih dahulu sebelum ke lokasi|40961370|MYDITA"/>
    <n v="2026"/>
    <n v="9"/>
    <n v="6"/>
    <d v="2026-09-06T00:00:00"/>
    <n v="-0.29166666666424135"/>
    <x v="1"/>
  </r>
  <r>
    <n v="714"/>
    <n v="1002573684"/>
    <n v="3"/>
    <x v="6"/>
    <n v="5"/>
    <s v="MADURA"/>
    <s v="PAMEKASAN"/>
    <s v="SMP"/>
    <s v="REG"/>
    <s v="AO"/>
    <x v="0"/>
    <m/>
    <s v="Completed (PS)"/>
    <s v="RBS-Regional 3"/>
    <d v="2026-09-06T16:11:36"/>
    <d v="2026-09-06T18:12:48"/>
    <n v="69383723"/>
    <m/>
    <n v="152431232566"/>
    <s v="TOKO DAVID 66"/>
    <s v="ODP-SMP-FN/22"/>
    <s v="WO063694855"/>
    <m/>
    <m/>
    <m/>
    <n v="113.802254032278"/>
    <n v="-6.9670994298600997"/>
    <s v="|MN00213|/TOKO DAVID 66/087774586719/anaksoleh22@gmail.com/HSI Bisnis + Netmonk Promo 2026 100 Mbps (Rp 591.100) PSB 150.000/Moh David/-6.967328,113.8025415"/>
    <s v="Sales Force DBS"/>
    <m/>
    <m/>
    <m/>
    <m/>
    <m/>
    <m/>
    <m/>
    <m/>
    <s v="Management Janji"/>
    <s v="2026-09-05 11:00:00|Tanggal pemasangan : 05/09/2026  Jam pemasangan : siang  Info Tambahan : Hubungi pelanggan dulu sebelum ke lokasi  terima kasih.|40941148|MYDITA"/>
    <s v="FCC"/>
    <d v="2026-06-09T16:25:36"/>
    <m/>
    <m/>
    <s v="PS"/>
    <s v="X"/>
    <s v="NETMONK"/>
    <n v="20260906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09-06T07:00:00"/>
    <s v="2026-09-05 11:00:00|Tanggal pemasangan : 05/09/2026  Jam pemasangan : siang  Info Tambahan : Hubungi pelanggan dulu sebelum ke lokasi  terima kasih.|40941148|MYDITA"/>
    <n v="2026"/>
    <n v="9"/>
    <n v="6"/>
    <d v="2026-09-06T00:00:00"/>
    <n v="-0.29166666666424135"/>
    <x v="1"/>
  </r>
  <r>
    <n v="715"/>
    <n v="1002573581"/>
    <n v="3"/>
    <x v="5"/>
    <n v="4"/>
    <s v="SEMARANG"/>
    <s v="INNER - SEMARANG JATENG UTARA"/>
    <s v="GNK"/>
    <s v="REG"/>
    <s v="AO"/>
    <x v="0"/>
    <s v="1P INET"/>
    <s v="Completed (PS)"/>
    <s v="RBS-Regional 3"/>
    <d v="2026-09-06T12:56:57"/>
    <d v="2026-09-07T14:22:10"/>
    <n v="69384778"/>
    <m/>
    <n v="143424113016"/>
    <s v="CRBC-WIKA-PP JO"/>
    <s v="ODP-GNK-FM/087 FM/D02/087.01"/>
    <s v="WO063678766"/>
    <m/>
    <m/>
    <m/>
    <n v="110.47341400000001"/>
    <n v="-6.9486948000000002"/>
    <s v="|MN02295|MYIA-023591042145/POI/Ibu Anisa /6289523199418/generalaffaircrbc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3:10:00"/>
    <d v="2026-09-07T13:00:00"/>
    <m/>
    <s v="PS"/>
    <s v="JOHAR"/>
    <s v="NO ADDON"/>
    <n v="20260907"/>
    <s v="Completed"/>
    <s v="HSI Bisnis Khusus Winback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7"/>
    <d v="2026-09-07T00:00:00"/>
    <n v="-0.54166666666424135"/>
    <x v="1"/>
  </r>
  <r>
    <n v="716"/>
    <n v="1002573576"/>
    <n v="3"/>
    <x v="2"/>
    <n v="5"/>
    <s v="MADIUN"/>
    <s v="TUBAN"/>
    <s v="MRR"/>
    <s v="REG"/>
    <s v="AO"/>
    <x v="0"/>
    <m/>
    <s v="Completed (PS)"/>
    <s v="RBS-Regional 3"/>
    <d v="2026-09-06T12:54:44"/>
    <d v="2026-09-06T16:52:59"/>
    <n v="69383462"/>
    <m/>
    <n v="152647206528"/>
    <s v="Toko Ratna"/>
    <s v="ODP-MRR-FAA/104"/>
    <s v="WO063679032"/>
    <m/>
    <m/>
    <m/>
    <n v="111.94196138698899"/>
    <n v="-6.9047643255002198"/>
    <s v="MD|MYDB-20260903267935|DD00001/MN01781|Toko Ratna|081332742070"/>
    <s v="MYDIGIBIZPARTNER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6-09T13:10:00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6T07:00:00"/>
    <s v="2026-09-04 15:00:00 | Tanggal pemasangan: 04/09/2026  Jam pemasangan : pagi / siang  Info Tambahan : Hubungi pelanggan dulu sebelum ke lokasi  terima kasih."/>
    <n v="2026"/>
    <n v="9"/>
    <n v="6"/>
    <d v="2026-09-06T00:00:00"/>
    <n v="-0.29166666666424135"/>
    <x v="1"/>
  </r>
  <r>
    <n v="717"/>
    <n v="1002573459"/>
    <n v="3"/>
    <x v="1"/>
    <n v="5"/>
    <s v="SIDOARJO"/>
    <s v="MOJOKERTO"/>
    <s v="MIP"/>
    <s v="REG"/>
    <s v="AO"/>
    <x v="0"/>
    <m/>
    <s v="Completed (PS)"/>
    <s v="RBS-Regional 3"/>
    <d v="2026-09-06T09:05:32"/>
    <d v="2026-09-06T21:03:46"/>
    <n v="69359412"/>
    <m/>
    <n v="152313204573"/>
    <s v="MTS UNGGULAN DARUL FALAH"/>
    <s v="ODP-MIP-FE/27"/>
    <s v="WO063665365"/>
    <m/>
    <m/>
    <m/>
    <n v="112.40224432540801"/>
    <n v="-7.4252288884003903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9-05 08:00:00|jerukmacan RT.14/RW.03 sawo jetis mojokerto|SYSTEM|MYDITA"/>
    <s v="FCC"/>
    <d v="2026-06-09T09:10:20"/>
    <m/>
    <m/>
    <s v="PS"/>
    <s v="MOJOKERTO"/>
    <s v="OCA"/>
    <n v="20260906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6T07:00:00"/>
    <s v="2026-09-05 08:00:00|jerukmacan RT.14/RW.03 sawo jetis mojokerto|SYSTEM|MYDITA"/>
    <n v="2026"/>
    <n v="9"/>
    <n v="6"/>
    <d v="2026-09-06T00:00:00"/>
    <n v="-0.29166666666424135"/>
    <x v="1"/>
  </r>
  <r>
    <n v="718"/>
    <n v="1002573098"/>
    <n v="3"/>
    <x v="6"/>
    <n v="5"/>
    <s v="MADURA"/>
    <s v="BANGKALAN"/>
    <s v="OMB"/>
    <s v="REG"/>
    <s v="AO"/>
    <x v="0"/>
    <m/>
    <s v="Completed (PS)"/>
    <s v="RBS-Regional 3"/>
    <d v="2026-09-05T13:35:55"/>
    <d v="2026-09-05T15:09:38"/>
    <n v="69381300"/>
    <m/>
    <n v="152438208888"/>
    <s v="Toko Jaya samudra"/>
    <s v="ODP-OMB-FB/50"/>
    <s v="WO063625472"/>
    <m/>
    <m/>
    <m/>
    <n v="113.352888340398"/>
    <n v="-7.0588738753773503"/>
    <s v="MD|MYDB-20260831267681|DN00001/MN00572|Toko Jaya samudra|087701444040"/>
    <s v="MYDIGIBIZPARTNER"/>
    <m/>
    <m/>
    <m/>
    <m/>
    <m/>
    <m/>
    <m/>
    <m/>
    <s v="Management Janji"/>
    <s v="2026-09-02 08:00:00 | Nama PIC : Abd majid  No HP : 087701444040  Alt :   M Janji : 02/09/2026  Jam Pasang : 08.00  - 13:00   NoteÃ‚Â :  hubungi terlebih dahulu sebelum ke lokasi, terima kasih."/>
    <s v="FCC"/>
    <d v="2026-05-09T13:39:58"/>
    <m/>
    <m/>
    <s v="PS"/>
    <s v="X"/>
    <s v="NETMONK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08:00:00 | Nama PIC : Abd majid  No HP : 087701444040  Alt :   M Janji : 02/09/2026  Jam Pasang : 08.00  - 13:00   NoteÃ‚Â :  hubungi terlebih dahulu sebelum ke lokasi, terima kasih."/>
    <n v="2026"/>
    <n v="9"/>
    <n v="5"/>
    <d v="2026-09-05T00:00:00"/>
    <n v="-0.29166666666424135"/>
    <x v="1"/>
  </r>
  <r>
    <n v="719"/>
    <n v="1002573097"/>
    <n v="3"/>
    <x v="7"/>
    <n v="5"/>
    <s v="MATARAM"/>
    <s v="BIMA"/>
    <s v="TET"/>
    <s v="REG"/>
    <s v="AO"/>
    <x v="0"/>
    <m/>
    <s v="Completed (PS)"/>
    <s v="RBS-Regional 3"/>
    <d v="2026-09-05T13:35:42"/>
    <d v="2026-09-05T18:12:34"/>
    <n v="69378082"/>
    <m/>
    <n v="172616790347"/>
    <s v="Toko Ana"/>
    <s v="ODP-TET-FAB/105"/>
    <s v="WO063625476"/>
    <m/>
    <m/>
    <m/>
    <n v="118.6974251"/>
    <n v="-8.5158000000000005"/>
    <s v="|MN02085|MYIA-073057733271/POI/Ana Rostiana/081235732864/rafaizanassabil.allam@gmail.com"/>
    <s v="MYDIGIBIZPARTNER"/>
    <m/>
    <m/>
    <m/>
    <m/>
    <m/>
    <m/>
    <m/>
    <m/>
    <s v="Management Janji"/>
    <s v="2026-08-29 04:00:00 | Nama : BU ANA ROSTIANA   No Hp : 081235732864  No Alt :   Tgl Pemasangan : 28 Agustus 2026  Interval : PAGI   Note : Hubungi pelanggan terlebih dahulu"/>
    <s v="FCC"/>
    <d v="2026-05-09T13:39:58"/>
    <m/>
    <m/>
    <s v="PS"/>
    <s v="BIMA BARAT"/>
    <s v="NETMONK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29 04:00:00 | Nama : BU ANA ROSTIANA   No Hp : 081235732864  No Alt :   Tgl Pemasangan : 28 Agustus 2026  Interval : PAGI   Note : Hubungi pelanggan terlebih dahulu"/>
    <n v="2026"/>
    <n v="9"/>
    <n v="5"/>
    <d v="2026-09-05T00:00:00"/>
    <n v="-0.29166666666424135"/>
    <x v="1"/>
  </r>
  <r>
    <n v="720"/>
    <n v="1002573084"/>
    <n v="3"/>
    <x v="6"/>
    <n v="5"/>
    <s v="MADURA"/>
    <s v="PAMEKASAN"/>
    <s v="SMP"/>
    <s v="REG"/>
    <s v="AO"/>
    <x v="0"/>
    <s v="1P INET"/>
    <s v="Completed (PS)"/>
    <s v="RBS-Regional 3"/>
    <d v="2026-09-05T13:26:56"/>
    <d v="2026-09-06T16:08:24"/>
    <n v="69384485"/>
    <m/>
    <n v="152431232558"/>
    <s v="TOKO YATI"/>
    <s v="ODP-SMP-FK/17 FK/D03/17.01"/>
    <s v="WO063624041"/>
    <m/>
    <m/>
    <m/>
    <n v="113.829971998929"/>
    <n v="-7.0804814566325396"/>
    <s v="MD|MYDB-20260905268065|DN00001/MN00806|TOKO YATI|085702827450"/>
    <s v="MYDIGIBIZPARTNER"/>
    <m/>
    <m/>
    <m/>
    <m/>
    <m/>
    <m/>
    <m/>
    <m/>
    <s v="Management Janji"/>
    <s v="2026-09-06 11:00:00 | Nama : BU NURHAYATI No Hp : 085702827450 No Alt :  Tgl Pemasangan : 06 September 2026 Interval : PAGI  Note : Hubungi pelanggan terlebih dahulu"/>
    <s v="FCC"/>
    <d v="2026-05-09T13:39:58"/>
    <d v="2026-09-06T11:00:00"/>
    <m/>
    <s v="PS"/>
    <s v="X"/>
    <s v="NO ADDON"/>
    <n v="20260906"/>
    <s v="Completed"/>
    <s v="HSI Bisnis Promo HUT RI PSB 70% - 50 Mbps"/>
    <s v="INDIBIZ"/>
    <m/>
    <m/>
    <d v="2026-09-06T11:00:00"/>
    <s v="2026-09-06 11:00:00 | Nama : BU NURHAYATI No Hp : 085702827450 No Alt :  Tgl Pemasangan : 06 September 2026 Interval : PAGI  Note : Hubungi pelanggan terlebih dahulu"/>
    <n v="2026"/>
    <n v="9"/>
    <n v="6"/>
    <d v="2026-09-06T00:00:00"/>
    <n v="-0.45833333333575865"/>
    <x v="1"/>
  </r>
  <r>
    <n v="721"/>
    <n v="1002573087"/>
    <n v="3"/>
    <x v="1"/>
    <n v="5"/>
    <s v="SIDOARJO"/>
    <s v="MOJOKERTO"/>
    <s v="MRT"/>
    <s v="REG"/>
    <s v="AO"/>
    <x v="0"/>
    <m/>
    <s v="Completed (PS)"/>
    <s v="RBS-Regional 3"/>
    <d v="2026-09-05T13:30:01"/>
    <d v="2026-09-07T13:07:59"/>
    <n v="69384488"/>
    <m/>
    <n v="152312243235"/>
    <s v="PERUM JASA TIRTA"/>
    <s v="ODP-MRT-FZ/09"/>
    <s v="WO063638956"/>
    <m/>
    <m/>
    <m/>
    <n v="112.4657266"/>
    <n v="-7.445703"/>
    <s v="|MN02271|/PERUM JASA TIRTA/WINBACK HSI B2B + NETMONK (1:1) 150MBPS 761,1RB PSB DISC 70%//llmjkt22@gmail.com/LINDA ROSIANA/85172247241"/>
    <s v="Sales Force DBS"/>
    <m/>
    <m/>
    <m/>
    <m/>
    <m/>
    <m/>
    <m/>
    <m/>
    <s v="Management Janji"/>
    <s v="2026-09-07 08:00:00|Tanggal pemasangan : 6/09/2026 Jam pemasangan : pagi/siang Info Tambahan : Hubungi pelanggan dulu sebelum ke lokasi, terima kasih|40951377|MYDITA"/>
    <s v="FCC"/>
    <d v="2026-05-09T13:39:58"/>
    <d v="2026-09-07T08:00:00"/>
    <m/>
    <s v="PS"/>
    <s v="MOJOKERTO"/>
    <s v="NETMONK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6/09/2026 Jam pemasangan : pagi/siang Info Tambahan : Hubungi pelanggan dulu sebelum ke lokasi, terima kasih|40951377|MYDITA"/>
    <n v="2026"/>
    <n v="9"/>
    <n v="7"/>
    <d v="2026-09-07T00:00:00"/>
    <n v="-0.33333333333575865"/>
    <x v="1"/>
  </r>
  <r>
    <n v="722"/>
    <n v="1002573165"/>
    <n v="3"/>
    <x v="6"/>
    <n v="5"/>
    <s v="SBY SELATAN"/>
    <s v="MANYAR"/>
    <s v="GBG"/>
    <s v="REG"/>
    <s v="AO"/>
    <x v="0"/>
    <m/>
    <s v="Completed (PS)"/>
    <s v="RBS-Regional 3"/>
    <d v="2026-09-05T14:14:59"/>
    <d v="2026-09-05T15:05:19"/>
    <n v="69383708"/>
    <m/>
    <n v="152320246391"/>
    <s v="PT. SURABAYA SUKSES NUSANTARA"/>
    <s v="ODP-MYR-FTH/36"/>
    <s v="WO063628929"/>
    <m/>
    <m/>
    <m/>
    <n v="112.75111800000001"/>
    <n v="-7.2703800000000003"/>
    <s v="|MN02749|MYIA-063440500248/POI/Abdul Aziz/085731916392/abdulazizbjg84@gmail.com"/>
    <s v="Sales Force DBS"/>
    <m/>
    <m/>
    <m/>
    <m/>
    <m/>
    <m/>
    <m/>
    <m/>
    <s v="Management Janji"/>
    <s v="2026-09-05 08:00:00 | Jam pemasangan : 08.00 - 12.00  Waktu pemasangan : 4 September 2026  Info Tabaha : Hubungi pelanggan dulu sebelum ke lokasi  terimakasih "/>
    <s v="FCC"/>
    <d v="2026-05-09T14:25:31"/>
    <m/>
    <m/>
    <s v="PS"/>
    <s v="DARMO GUBENG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5 08:00:00 | Jam pemasangan : 08.00 - 12.00  Waktu pemasangan : 4 September 2026  Info Tabaha : Hubungi pelanggan dulu sebelum ke lokasi  terimakasih "/>
    <n v="2026"/>
    <n v="9"/>
    <n v="5"/>
    <d v="2026-09-05T00:00:00"/>
    <n v="-0.29166666666424135"/>
    <x v="1"/>
  </r>
  <r>
    <n v="723"/>
    <n v="1002573171"/>
    <n v="3"/>
    <x v="6"/>
    <n v="5"/>
    <s v="SBY UTARA"/>
    <s v="TANDES"/>
    <s v="KLN"/>
    <s v="REG"/>
    <s v="AO"/>
    <x v="0"/>
    <m/>
    <s v="Completed (PS)"/>
    <s v="RBS-Regional 3"/>
    <d v="2026-09-05T14:18:04"/>
    <d v="2026-09-05T15:59:25"/>
    <n v="69383489"/>
    <m/>
    <n v="152418251784"/>
    <s v="CV HIKARI SUKSES ABADI"/>
    <s v="ODP-TDS-FCW/01"/>
    <s v="WO063629148"/>
    <m/>
    <m/>
    <m/>
    <n v="112.69264099999999"/>
    <n v="-7.2608030000000001"/>
    <s v="MD|MYDB-20260903267939|DN00001/MN00443|CV HIKARI SUKSES ABADI|081212115088"/>
    <s v="MYDIGIBIZPARTNER"/>
    <m/>
    <m/>
    <m/>
    <m/>
    <m/>
    <m/>
    <m/>
    <m/>
    <s v="Management Janji"/>
    <s v="2026-09-04 15:00:00 | Nama PIC : bapak ricard  No HP :  081212115088  Alt :   M Janji : (JUMAT/4/SEPTEMBER/2026)  jam Pasang : 09:00  Note : hubungi pelanggan jika ingin kelokasi"/>
    <s v="FCC"/>
    <d v="2026-05-09T14:25:31"/>
    <m/>
    <m/>
    <s v="PS"/>
    <s v="KEBALE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4 15:00:00 | Nama PIC : bapak ricard  No HP :  081212115088  Alt :   M Janji : (JUMAT/4/SEPTEMBER/2026)  jam Pasang : 09:00  Note : hubungi pelanggan jika ingin kelokasi"/>
    <n v="2026"/>
    <n v="9"/>
    <n v="5"/>
    <d v="2026-09-05T00:00:00"/>
    <n v="-0.29166666666424135"/>
    <x v="1"/>
  </r>
  <r>
    <n v="724"/>
    <n v="1002573018"/>
    <n v="3"/>
    <x v="2"/>
    <n v="5"/>
    <s v="KEDIRI"/>
    <s v="NGANJUK"/>
    <s v="KTS"/>
    <s v="REG"/>
    <s v="AO"/>
    <x v="0"/>
    <s v="1P INET"/>
    <s v="Completed (PS)"/>
    <s v="RBS-Regional 3"/>
    <d v="2026-09-05T12:29:58"/>
    <d v="2026-09-05T16:37:49"/>
    <n v="69384449"/>
    <m/>
    <n v="152615203566"/>
    <s v="CAFE DAN PANCINGAN"/>
    <s v="ODP-KTS-FJ/66 FJ/D04/66.01"/>
    <s v="WO063615983"/>
    <m/>
    <m/>
    <m/>
    <n v="112.12034102529201"/>
    <n v="-7.6173139958733396"/>
    <s v="MD|MYDB-20260905268050|SC20016/MC20202|CAFE DAN PANCINGAN|085785769876"/>
    <s v="MYDIGIBIZPARTNER"/>
    <m/>
    <m/>
    <m/>
    <m/>
    <m/>
    <m/>
    <m/>
    <m/>
    <s v="Management Janji"/>
    <s v="2026-09-06 13:00:00 | M Janji : (06/09/2026) jam Pasang : 09:00 Note : hubungi pelanggan jika ingin kelokasi "/>
    <s v="FCC"/>
    <d v="2026-05-09T12:39:59"/>
    <d v="2026-09-06T13:00:00"/>
    <m/>
    <s v="PS"/>
    <s v="KERTOSONO"/>
    <s v="OCA"/>
    <n v="20260905"/>
    <s v="Completed"/>
    <s v="HSI Bisnis Bundling OCA Breach Checker Promo H2 2026 PSB 70% - 300 Mbps"/>
    <s v="INDIBIZ"/>
    <m/>
    <m/>
    <d v="2026-09-06T13:00:00"/>
    <s v="2026-09-06 13:00:00 | M Janji : (06/09/2026) jam Pasang : 09:00 Note : hubungi pelanggan jika ingin kelokasi "/>
    <n v="2026"/>
    <n v="9"/>
    <n v="5"/>
    <d v="2026-09-05T00:00:00"/>
    <n v="-1.5416666666642413"/>
    <x v="1"/>
  </r>
  <r>
    <n v="725"/>
    <n v="1002573026"/>
    <n v="3"/>
    <x v="7"/>
    <n v="5"/>
    <s v="MATARAM"/>
    <s v="LOMBOK BARAT TENGAH"/>
    <s v="PRY"/>
    <s v="REG"/>
    <s v="AO"/>
    <x v="0"/>
    <m/>
    <s v="Completed (PS)"/>
    <s v="RBS-Regional 3"/>
    <d v="2026-09-05T12:34:31"/>
    <d v="2026-09-05T15:26:02"/>
    <n v="69383417"/>
    <m/>
    <n v="172603791844"/>
    <s v="toko zulaefi"/>
    <s v="ODP-PYA-FAP/73"/>
    <s v="WO063617034"/>
    <m/>
    <m/>
    <m/>
    <n v="116.39855723076001"/>
    <n v="-8.6922267386471699"/>
    <s v="MD|MYDB-20260903267955|SC00001/MC00222|toko zulaefi|087798443507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5-09T12:39:59"/>
    <m/>
    <m/>
    <s v="PS"/>
    <s v="LOMBOK TENGAH"/>
    <s v="NO ADDON"/>
    <n v="2026090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5T07:00:00"/>
    <s v="2026-09-05 08:00:00 | Tanggal Pemasangan : 05 September 2026  Jam Pemasangan : 08:00 15:00  Info Tambahan : Hubungi pelanggan dulu sebelum ke lokasi terimakasih"/>
    <n v="2026"/>
    <n v="9"/>
    <n v="5"/>
    <d v="2026-09-05T00:00:00"/>
    <n v="-0.29166666666424135"/>
    <x v="1"/>
  </r>
  <r>
    <n v="726"/>
    <n v="1002572734"/>
    <n v="3"/>
    <x v="7"/>
    <n v="5"/>
    <s v="MATARAM"/>
    <s v="INNER - NUSA TENGGARA"/>
    <s v="SWE"/>
    <s v="REG"/>
    <s v="AO"/>
    <x v="0"/>
    <m/>
    <s v="Completed (PS)"/>
    <s v="RBS-Regional 3"/>
    <d v="2026-09-05T07:16:51"/>
    <d v="2026-09-05T11:10:08"/>
    <n v="69379667"/>
    <m/>
    <n v="172605804365"/>
    <s v="Toko Sahwari Ramadan"/>
    <s v="ODP-SWE-FAD/99"/>
    <s v="WO063588908"/>
    <m/>
    <m/>
    <m/>
    <n v="116.16198392"/>
    <n v="-8.5731128339999998"/>
    <s v="MD|MYDB-20260828267414|SC00001/MC00046|Toko Sahwari Ramadan|082329486352"/>
    <s v="MYDIGIBIZPARTNER"/>
    <m/>
    <m/>
    <m/>
    <m/>
    <m/>
    <m/>
    <m/>
    <m/>
    <s v="Management Janji"/>
    <s v="2026-08-31 08:00:00 | Tanggal Pemasangan : 31 Agustus 2026  Jam Pemasangan : 08:00 15:00  Info Tambahan : Hubungi pelanggan dulu sebelum ke lokasi terimakasih"/>
    <s v="FCC"/>
    <d v="2026-05-09T07:25:23"/>
    <m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31 08:00:00 | Tanggal Pemasangan : 31 Agustus 2026  Jam Pemasangan : 08:00 15:00  Info Tambahan : Hubungi pelanggan dulu sebelum ke lokasi terimakasih"/>
    <n v="2026"/>
    <n v="9"/>
    <n v="5"/>
    <d v="2026-09-05T00:00:00"/>
    <n v="-0.29166666666424135"/>
    <x v="1"/>
  </r>
  <r>
    <n v="727"/>
    <n v="1002573364"/>
    <n v="3"/>
    <x v="2"/>
    <n v="5"/>
    <s v="KEDIRI"/>
    <s v="KEDIRI"/>
    <s v="KDI"/>
    <s v="REG"/>
    <s v="AO"/>
    <x v="0"/>
    <s v="1P INET"/>
    <s v="Completed (PS)"/>
    <s v="RBS-Regional 3"/>
    <d v="2026-09-05T17:11:56"/>
    <d v="2026-09-07T14:23:10"/>
    <n v="69384653"/>
    <m/>
    <n v="152610241467"/>
    <s v="NCS (Semampir,Kediri)"/>
    <s v="ODP-KDI-FAK/22 FAK/D03/22.01"/>
    <s v="WO063644608"/>
    <m/>
    <m/>
    <m/>
    <n v="112.0109538"/>
    <n v="-7.8071612999999997"/>
    <s v="MD|MYDB-20260905268088|DN00001/MN01993|NCS (Semampir,Kediri)|082232262062"/>
    <s v="MYDIGIBIZPARTNER"/>
    <m/>
    <m/>
    <m/>
    <m/>
    <m/>
    <m/>
    <m/>
    <m/>
    <s v="Management Janji"/>
    <s v="2026-09-07 08:00:00 | Nama PIC : Ibu Herlin No HP : 082232262062 No Alt : - M Janji :  07 Sept  2026 Jam Pasang : Pagi / Siang Note : hubungi pelanggan jika ingin kelokasi"/>
    <s v="FCC"/>
    <d v="2026-05-09T17:25:19"/>
    <d v="2026-09-07T08:00:00"/>
    <m/>
    <s v="PS"/>
    <s v="X"/>
    <s v="NO ADDON"/>
    <n v="20260907"/>
    <s v="Completed"/>
    <s v="HSI Bisnis Promo HUT RI PSB 70% - 75 Mbps"/>
    <s v="INDIBIZ"/>
    <m/>
    <m/>
    <d v="2026-09-07T08:00:00"/>
    <s v="2026-09-07 08:00:00 | Nama PIC : Ibu Herlin No HP : 082232262062 No Alt : - M Janji :  07 Sept  2026 Jam Pasang : Pagi / Siang Note : hubungi pelanggan jika ingin kelokasi"/>
    <n v="2026"/>
    <n v="9"/>
    <n v="7"/>
    <d v="2026-09-07T00:00:00"/>
    <n v="-0.33333333333575865"/>
    <x v="1"/>
  </r>
  <r>
    <n v="728"/>
    <n v="1002572737"/>
    <n v="3"/>
    <x v="7"/>
    <n v="5"/>
    <s v="MATARAM"/>
    <s v="SUMBAWA"/>
    <s v="SBW"/>
    <s v="REG"/>
    <s v="AO"/>
    <x v="0"/>
    <s v="1P INET"/>
    <s v="Completed (PS)"/>
    <s v="RBS-Regional 3"/>
    <d v="2026-09-05T07:26:56"/>
    <d v="2026-09-07T17:58:42"/>
    <n v="69384266"/>
    <m/>
    <n v="172606792416"/>
    <s v="KOS KOSAN PAK TONI"/>
    <s v="ODP-SBW-FAZ/16 FAZ/D02/16.01"/>
    <s v="WO063589017"/>
    <m/>
    <m/>
    <m/>
    <n v="117.47194889844199"/>
    <n v="-8.4815930117726896"/>
    <s v="|MN02367|MYIA-008587557243/POI/TONI VALKON/08213396582/motengatas@gmail.com"/>
    <s v="MYIB_ASSISTANT"/>
    <m/>
    <m/>
    <m/>
    <m/>
    <m/>
    <m/>
    <m/>
    <m/>
    <s v="Management Janji"/>
    <s v="2026-09-07 08:00:00 | Nama PIC : Toni No HP : 08213396582 Alt : 085333971240 M Janji : 06/08/2026 Jam Pasang : 08.00 - 13:00  NoteÃ‚Â :  hubungi terlebih dahulu sebelum kelokasi"/>
    <s v="FCC"/>
    <d v="2026-05-09T07:39:49"/>
    <d v="2026-09-07T08:00:00"/>
    <m/>
    <s v="PS"/>
    <s v="X"/>
    <s v="NO ADDON"/>
    <n v="20260907"/>
    <s v="Completed"/>
    <s v="HSI Bisnis Promo HUT RI PSB 70% - 75 Mbps"/>
    <s v="INDIBIZ"/>
    <m/>
    <m/>
    <d v="2026-09-07T08:00:00"/>
    <s v="2026-09-07 08:00:00 | Nama PIC : Toni No HP : 08213396582 Alt : 085333971240 M Janji : 06/08/2026 Jam Pasang : 08.00 - 13:00  NoteÃ‚Â :  hubungi terlebih dahulu sebelum kelokasi"/>
    <n v="2026"/>
    <n v="9"/>
    <n v="7"/>
    <d v="2026-09-07T00:00:00"/>
    <n v="-0.33333333333575865"/>
    <x v="1"/>
  </r>
  <r>
    <n v="729"/>
    <n v="1002573346"/>
    <n v="3"/>
    <x v="7"/>
    <n v="5"/>
    <s v="MATARAM"/>
    <s v="INNER - NUSA TENGGARA"/>
    <s v="MTR"/>
    <s v="REG"/>
    <s v="AO"/>
    <x v="0"/>
    <m/>
    <s v="Completed (PS)"/>
    <s v="RBS-Regional 3"/>
    <d v="2026-09-05T16:50:15"/>
    <d v="2026-09-05T20:21:34"/>
    <n v="69377382"/>
    <m/>
    <n v="172601797647"/>
    <s v="PT MODULAR KULINER INDONESIA"/>
    <s v="ODP-MTR-FBG/114"/>
    <s v="WO063643550"/>
    <m/>
    <m/>
    <m/>
    <n v="116.12470204"/>
    <n v="-8.5846549890000006"/>
    <s v="|MN00498|MYIA-021507745288/POI/JULIO PRATAMA PUTRA/081291522934/it.support@ishangry.com"/>
    <s v="MYDIGIBIZPARTNER"/>
    <m/>
    <m/>
    <m/>
    <m/>
    <m/>
    <m/>
    <m/>
    <m/>
    <s v="Management Janji"/>
    <s v="2026-08-30 15:00:00 | Tanggal pemasangan : 28 agust 2026  Jam pemasangan : 13.00  Info Tambahan : Hubungi pelanggan dulu sebelum ke lokasi, terima kasih."/>
    <s v="FCC"/>
    <d v="2026-05-09T16:55:02"/>
    <m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5T07:00:00"/>
    <s v="2026-08-30 15:00:00 | Tanggal pemasangan : 28 agust 2026  Jam pemasangan : 13.00  Info Tambahan : Hubungi pelanggan dulu sebelum ke lokasi, terima kasih."/>
    <n v="2026"/>
    <n v="9"/>
    <n v="5"/>
    <d v="2026-09-05T00:00:00"/>
    <n v="-0.29166666666424135"/>
    <x v="1"/>
  </r>
  <r>
    <n v="730"/>
    <n v="1002573236"/>
    <n v="3"/>
    <x v="0"/>
    <n v="4"/>
    <s v="SOLO"/>
    <s v="WONOGIRI"/>
    <s v="WNG"/>
    <s v="REG"/>
    <s v="AO"/>
    <x v="0"/>
    <s v="1P INET"/>
    <s v="Completed (PS)"/>
    <s v="RBS-Regional 3"/>
    <d v="2026-09-05T15:02:57"/>
    <d v="2026-09-06T20:02:43"/>
    <n v="69384592"/>
    <m/>
    <n v="143554101861"/>
    <s v="ALUZ STICKER ART"/>
    <s v="ODP-WNG-FH/042 FH/D01/042.01"/>
    <s v="WO063632342"/>
    <m/>
    <m/>
    <m/>
    <n v="110.8647577"/>
    <n v="-7.9017236000000004"/>
    <s v="|MN02255|MYIA-099301845506/POI/ARDIAN YULIYATMOKO/08112646896/aluzsticker@gmail.com"/>
    <s v="MYIB_ASSISTANT"/>
    <m/>
    <m/>
    <m/>
    <m/>
    <m/>
    <m/>
    <m/>
    <m/>
    <s v="Management Janji"/>
    <s v="2026-09-06 13:00:00 | Nama : BP ARDIAN YULIATMOKO No Hp : 08112646896 No Alt :  Tgl Pemasangan : 06 September 2026 Interval : PAGI  Note : Hubungi pelanggan terlebih dahulu"/>
    <s v="FCC"/>
    <d v="2026-05-09T15:09:55"/>
    <d v="2026-09-06T13:00:00"/>
    <m/>
    <s v="PS"/>
    <s v="X"/>
    <s v="NO ADDON"/>
    <n v="20260906"/>
    <s v="Completed"/>
    <s v="HSI Bisnis Promo HUT RI PSB 70% - 50 Mbps"/>
    <s v="INDIBIZ"/>
    <m/>
    <m/>
    <d v="2026-09-06T13:00:00"/>
    <s v="2026-09-06 13:00:00 | Nama : BP ARDIAN YULIATMOKO No Hp : 08112646896 No Alt :  Tgl Pemasangan : 06 September 2026 Interval : PAGI  Note : Hubungi pelanggan terlebih dahulu"/>
    <n v="2026"/>
    <n v="9"/>
    <n v="6"/>
    <d v="2026-09-06T00:00:00"/>
    <n v="-0.54166666666424135"/>
    <x v="1"/>
  </r>
  <r>
    <n v="731"/>
    <n v="1002573205"/>
    <n v="3"/>
    <x v="6"/>
    <n v="5"/>
    <s v="MADURA"/>
    <s v="PAMEKASAN"/>
    <s v="SMP"/>
    <s v="REG"/>
    <s v="AO"/>
    <x v="0"/>
    <s v="1P INET"/>
    <s v="Completed (PS)"/>
    <s v="RBS-Regional 3"/>
    <d v="2026-09-05T14:41:56"/>
    <d v="2026-09-06T21:22:42"/>
    <n v="69384569"/>
    <m/>
    <n v="152431232561"/>
    <s v="TOKO KHOIRUL"/>
    <s v="ODP-SMP-FK/89 FK/D05/89.01"/>
    <s v="WO063630596"/>
    <m/>
    <m/>
    <m/>
    <n v="113.829036243259"/>
    <n v="-7.0816992076874596"/>
    <s v="MD|MYDB-20260905268079|DN00001/MN00806|TOKO KHOIRUL|082329851273"/>
    <s v="MYDIGIBIZPARTNER"/>
    <m/>
    <m/>
    <m/>
    <m/>
    <m/>
    <m/>
    <m/>
    <m/>
    <s v="Management Janji"/>
    <s v="2026-09-06 11:00:00 | Tanggal : 6 September 2026 Jam : siang Hubungi pelanggan sebelum ke lokasi "/>
    <s v="FCC"/>
    <d v="2026-05-09T14:54:52"/>
    <d v="2026-09-06T11:00:00"/>
    <m/>
    <s v="PS"/>
    <s v="X"/>
    <s v="NO ADDON"/>
    <n v="20260906"/>
    <s v="Completed"/>
    <s v="HSI Bisnis Promo HUT RI PSB 70% - 50 Mbps"/>
    <s v="INDIBIZ"/>
    <m/>
    <m/>
    <d v="2026-09-06T11:00:00"/>
    <s v="2026-09-06 11:00:00 | Tanggal : 6 September 2026 Jam : siang Hubungi pelanggan sebelum ke lokasi "/>
    <n v="2026"/>
    <n v="9"/>
    <n v="6"/>
    <d v="2026-09-06T00:00:00"/>
    <n v="-0.45833333333575865"/>
    <x v="1"/>
  </r>
  <r>
    <n v="732"/>
    <n v="1002573200"/>
    <n v="3"/>
    <x v="6"/>
    <n v="5"/>
    <s v="MADURA"/>
    <s v="BANGKALAN"/>
    <s v="KPP"/>
    <s v="REG"/>
    <s v="AO"/>
    <x v="0"/>
    <m/>
    <s v="Completed (PS)"/>
    <s v="RBS-Regional 3"/>
    <d v="2026-09-05T14:39:26"/>
    <d v="2026-09-05T18:21:46"/>
    <n v="69381089"/>
    <m/>
    <n v="152437905754"/>
    <s v="yayasan ponpes al arifin"/>
    <s v="ODP-KPP-FH/01"/>
    <s v="WO063630918"/>
    <m/>
    <m/>
    <m/>
    <n v="113.4574049"/>
    <n v="-6.8936051999999997"/>
    <s v="MD|MYDB-20260831267675|DN00001/MN00572|yayasan ponpes al arifin|085704700137"/>
    <s v="MYDIGIBIZPARTNER"/>
    <m/>
    <m/>
    <m/>
    <m/>
    <m/>
    <m/>
    <m/>
    <m/>
    <s v="Management Janji"/>
    <s v="2026-09-02 08:00:00 | Nama : BP MASNOTO  No Hp : 085704700137  No Alt :   Tgl Pemasangan : 01 September 2026  Interval : PAGI   Note : Hubungi pelanggan terlebih dahulu"/>
    <s v="FCC"/>
    <d v="2026-05-09T14:54:52"/>
    <m/>
    <m/>
    <s v="PS"/>
    <s v="X"/>
    <s v="OCA"/>
    <n v="20260905"/>
    <s v="Completed"/>
    <s v="- 11_11446;Biaya PSB HSI EBIS Tunai di Depan ~ 11[150000]  - E25063;E25063 ~ ES25 - Paket Produk OCA AI Lite[0]  - E25063~null~105363;E25063||77||Abodemen 0[0]  - E25063~null~E25063_OCAAILITE;OCAAILITE ~ OCA AI Lite ~ E25063[85000]  - E23015;E23015 ~ ES23"/>
    <s v="INDIBIZ"/>
    <m/>
    <m/>
    <d v="2026-09-05T07:00:00"/>
    <s v="2026-09-02 08:00:00 | Nama : BP MASNOTO  No Hp : 085704700137  No Alt :   Tgl Pemasangan : 01 September 2026  Interval : PAGI   Note : Hubungi pelanggan terlebih dahulu"/>
    <n v="2026"/>
    <n v="9"/>
    <n v="5"/>
    <d v="2026-09-05T00:00:00"/>
    <n v="-0.29166666666424135"/>
    <x v="1"/>
  </r>
  <r>
    <n v="733"/>
    <n v="1002573212"/>
    <n v="3"/>
    <x v="3"/>
    <n v="4"/>
    <s v="YOGYAKARTA"/>
    <s v="SLEMAN"/>
    <s v="SMN"/>
    <s v="REG"/>
    <s v="AO"/>
    <x v="0"/>
    <s v="1P INET"/>
    <s v="Completed (PS)"/>
    <s v="RBS-Regional 3"/>
    <d v="2026-09-05T14:44:56"/>
    <d v="2026-09-07T08:58:30"/>
    <n v="69384588"/>
    <m/>
    <n v="146133133201"/>
    <s v="CV BEAUTYLUX INDONESIA DISTRIBUSI"/>
    <s v="ODP-SMN-FBH/038 FBH/D03/038.01"/>
    <s v="WO063630853"/>
    <m/>
    <m/>
    <m/>
    <n v="110.3628302"/>
    <n v="-7.7047110999999999"/>
    <s v="|MC80075|MYIA-025138676279/POI/WALYADI/081326903002/walyadixw0@gmail.com"/>
    <s v="MYIB_ASSISTANT"/>
    <m/>
    <m/>
    <m/>
    <m/>
    <m/>
    <m/>
    <m/>
    <m/>
    <s v="Management Janji"/>
    <s v="2026-09-07 15:00:00 | Nama Pic : BP WAL No Hp Pic : 081326903002 Jam Pemasangan : 08:00 - 12.00 Tanggal Pemasangan : MINGGU 06 SEPTEMBER 2026 Info Tambahan : Hubungi pelanggan sebelum datang ke lokasi"/>
    <s v="FCC"/>
    <d v="2026-05-09T14:54:52"/>
    <d v="2026-09-07T15:00:00"/>
    <m/>
    <s v="PS"/>
    <s v="X"/>
    <s v="NO ADDON"/>
    <n v="20260907"/>
    <s v="Completed"/>
    <s v="HSI Bisnis PSB 70% - 100 Mbps"/>
    <s v="INDIBIZ"/>
    <m/>
    <m/>
    <d v="2026-09-07T15:00:00"/>
    <s v="2026-09-07 15:00:00 | Nama Pic : BP WAL No Hp Pic : 081326903002 Jam Pemasangan : 08:00 - 12.00 Tanggal Pemasangan : MINGGU 06 SEPTEMBER 2026 Info Tambahan : Hubungi pelanggan sebelum datang ke lokasi"/>
    <n v="2026"/>
    <n v="9"/>
    <n v="7"/>
    <d v="2026-09-07T00:00:00"/>
    <n v="-0.625"/>
    <x v="1"/>
  </r>
  <r>
    <n v="734"/>
    <n v="1002572934"/>
    <n v="3"/>
    <x v="5"/>
    <n v="4"/>
    <s v="PEKALONGAN"/>
    <s v="PEMALANG"/>
    <s v="RDD"/>
    <s v="REG"/>
    <s v="AO"/>
    <x v="0"/>
    <m/>
    <s v="Completed (PS)"/>
    <s v="RBS-Regional 3"/>
    <d v="2026-09-05T11:21:20"/>
    <d v="2026-09-05T17:19:35"/>
    <n v="69358113"/>
    <n v="2846131004"/>
    <n v="142213107437"/>
    <s v="PT GLOBAL JET EXPRESS"/>
    <s v="ODP-RDD-FD/032"/>
    <s v="WO063609575"/>
    <m/>
    <m/>
    <m/>
    <n v="109.239792271163"/>
    <n v="-7.0602171583856999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9-04 13:00:00|https://goo.gl/maps/Mq8EUC1L7D4w3WBR6?g_st=ac|SYSTEM|MYDITA"/>
    <s v="FCC"/>
    <d v="2026-05-09T11:25:10"/>
    <m/>
    <m/>
    <s v="PS"/>
    <s v="RANDUDONGKAL"/>
    <s v="NO ADDON"/>
    <n v="202609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07:00:00"/>
    <s v="2026-09-04 13:00:00|https://goo.gl/maps/Mq8EUC1L7D4w3WBR6?g_st=ac|SYSTEM|MYDITA"/>
    <n v="2026"/>
    <n v="9"/>
    <n v="5"/>
    <d v="2026-09-05T00:00:00"/>
    <n v="-0.29166666666424135"/>
    <x v="1"/>
  </r>
  <r>
    <n v="735"/>
    <n v="1002572879"/>
    <n v="3"/>
    <x v="7"/>
    <n v="5"/>
    <s v="MATARAM"/>
    <s v="INNER - NUSA TENGGARA"/>
    <s v="MTR"/>
    <s v="REG"/>
    <s v="AO"/>
    <x v="0"/>
    <m/>
    <s v="Completed (PS)"/>
    <s v="RBS-Regional 3"/>
    <d v="2026-09-05T10:30:19"/>
    <d v="2026-09-05T13:55:54"/>
    <n v="69382541"/>
    <m/>
    <n v="172601797631"/>
    <s v="SMAN 1 GUNUNGSARI"/>
    <s v="ODP-MTR-FDA/16"/>
    <s v="WO063604013"/>
    <m/>
    <m/>
    <m/>
    <n v="116.098596"/>
    <n v="-8.5390560000000004"/>
    <s v="|MC40311|MYIA-098582734580/POI/Fathul Warid/087761734768/jumahirpengadang@gmail.com"/>
    <s v="MYDIGIBIZPARTNER"/>
    <m/>
    <m/>
    <m/>
    <m/>
    <m/>
    <m/>
    <m/>
    <m/>
    <s v="Management Janji"/>
    <s v="2026-09-04 08:00:00 | Tanggal : 4 September 2026  Jam : pagi   Hubungi pelanggan sebelum ke lokasi   "/>
    <s v="FCC"/>
    <d v="2026-05-09T10:39:57"/>
    <m/>
    <m/>
    <s v="PS"/>
    <s v="X"/>
    <s v="NO ADDON"/>
    <n v="202609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5T07:00:00"/>
    <s v="2026-09-04 08:00:00 | Tanggal : 4 September 2026  Jam : pagi   Hubungi pelanggan sebelum ke lokasi   "/>
    <n v="2026"/>
    <n v="9"/>
    <n v="5"/>
    <d v="2026-09-05T00:00:00"/>
    <n v="-0.29166666666424135"/>
    <x v="1"/>
  </r>
  <r>
    <n v="736"/>
    <n v="1002573115"/>
    <n v="3"/>
    <x v="6"/>
    <n v="5"/>
    <s v="SBY UTARA"/>
    <s v="GRESIK"/>
    <s v="GSK"/>
    <s v="REG"/>
    <s v="AO"/>
    <x v="0"/>
    <s v="1P INET"/>
    <s v="Completed (PS)"/>
    <s v="RBS-Regional 3"/>
    <d v="2026-09-05T13:44:57"/>
    <d v="2026-09-05T22:06:19"/>
    <n v="69384493"/>
    <m/>
    <n v="152421261551"/>
    <s v="mafia kopi"/>
    <s v="ODP-GSK-FW/40 FW/D04/40.01"/>
    <s v="WO063625571"/>
    <m/>
    <m/>
    <m/>
    <n v="112.60233599999999"/>
    <n v="-7.1447532999999996"/>
    <s v="|MN00915|MYIA-016308712495/POI/ash habil karim/081353502887/chabiel2288@gmail.com"/>
    <s v="MYIB_ASSISTANT"/>
    <m/>
    <m/>
    <m/>
    <m/>
    <m/>
    <m/>
    <m/>
    <m/>
    <s v="Management Janji"/>
    <s v="2026-09-12 08:00:00 | Tanggal : 12 September 2026 Jam : pagi  Hubungi pelanggan sebelum ke lokasi "/>
    <s v="FCC"/>
    <d v="2026-05-09T13:55:05"/>
    <d v="2026-09-12T08:00:00"/>
    <m/>
    <s v="PS"/>
    <s v="GRESIK"/>
    <s v="NO ADDON"/>
    <n v="20260905"/>
    <s v="Completed"/>
    <s v="HSI Bisnis Basic Promo HUT RI PSB 70% - 100 Mbps"/>
    <s v="INDIBIZ"/>
    <m/>
    <m/>
    <d v="2026-09-12T08:00:00"/>
    <s v="2026-09-12 08:00:00 | Tanggal : 12 September 2026 Jam : pagi  Hubungi pelanggan sebelum ke lokasi "/>
    <n v="2026"/>
    <n v="9"/>
    <n v="5"/>
    <d v="2026-09-05T00:00:00"/>
    <n v="-7.3333333333357587"/>
    <x v="1"/>
  </r>
  <r>
    <n v="737"/>
    <n v="1002573114"/>
    <n v="3"/>
    <x v="6"/>
    <n v="5"/>
    <s v="MADURA"/>
    <s v="PAMEKASAN"/>
    <s v="SMP"/>
    <s v="REG"/>
    <s v="AO"/>
    <x v="0"/>
    <s v="1P INET"/>
    <s v="Completed (PS)"/>
    <s v="RBS-Regional 3"/>
    <d v="2026-09-05T13:44:57"/>
    <d v="2026-09-06T10:02:12"/>
    <n v="69384495"/>
    <m/>
    <n v="152431232559"/>
    <s v="TOKO RIMA"/>
    <s v="ODP-SMP-FCM/52 FCM/D05/52.01"/>
    <s v="WO063625744"/>
    <m/>
    <m/>
    <m/>
    <n v="113.849696293473"/>
    <n v="-7.0044015979431098"/>
    <s v="MD|MYDB-20260905268069|DN00001/MN00806|TOKO RIMA|082228906123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3:55:05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M Janji : (06/09/2026) jam Pasang : 09:00 Note : hubungi pelanggan jika ingin kelokasi "/>
    <n v="2026"/>
    <n v="9"/>
    <n v="6"/>
    <d v="2026-09-06T00:00:00"/>
    <n v="-0.45833333333575865"/>
    <x v="1"/>
  </r>
  <r>
    <n v="738"/>
    <n v="1002573111"/>
    <n v="3"/>
    <x v="1"/>
    <n v="5"/>
    <s v="SIDOARJO"/>
    <s v="INNER - JATIM TIMUR"/>
    <s v="GDA"/>
    <s v="REG"/>
    <s v="AO"/>
    <x v="0"/>
    <s v="1P INET"/>
    <s v="Completed (PS)"/>
    <s v="RBS-Regional 3"/>
    <d v="2026-09-05T13:44:56"/>
    <d v="2026-09-07T12:56:17"/>
    <n v="69384494"/>
    <m/>
    <n v="152317261811"/>
    <s v="PT PANDU AKSARA NAWASENA"/>
    <s v="ODP-GDA-FAN/24 FAN/D02/24.01"/>
    <s v="WO063625647"/>
    <m/>
    <m/>
    <m/>
    <n v="112.7461734"/>
    <n v="-7.3990150000000003"/>
    <s v="MD|MYDB-20260905268049|DN00001/MN02094|PT PANDU AKSARA NAWASENA|081515982030"/>
    <s v="MYDIGIBIZPARTNER"/>
    <m/>
    <m/>
    <m/>
    <m/>
    <m/>
    <m/>
    <m/>
    <m/>
    <s v="Management Janji"/>
    <s v="2026-09-07 11:00:00 | Nama Pic : bp abdul  No Hp Pic : 081515982030 No alt : - Jam Pemasangan : pagi  Tanggal Pemasangan : 7 September 2026"/>
    <s v="FCC"/>
    <d v="2026-05-09T13:55:05"/>
    <d v="2026-09-07T11:00:00"/>
    <m/>
    <s v="PS"/>
    <s v="GEDANGAN"/>
    <s v="OCA"/>
    <n v="20260907"/>
    <s v="Completed"/>
    <s v="HSI Bisnis Bundling OCA Breach Checker Promo H2 2026 PSB 70% - 100 Mbps"/>
    <s v="INDIBIZ"/>
    <m/>
    <m/>
    <d v="2026-09-07T11:00:00"/>
    <s v="2026-09-07 11:00:00 | Nama Pic : bp abdul  No Hp Pic : 081515982030 No alt : - Jam Pemasangan : pagi  Tanggal Pemasangan : 7 September 2026"/>
    <n v="2026"/>
    <n v="9"/>
    <n v="7"/>
    <d v="2026-09-07T00:00:00"/>
    <n v="-0.45833333333575865"/>
    <x v="1"/>
  </r>
  <r>
    <n v="739"/>
    <n v="1002572933"/>
    <n v="3"/>
    <x v="3"/>
    <n v="4"/>
    <s v="YOGYAKARTA"/>
    <s v="INNER - YOGYA JATENG SELATAN"/>
    <s v="KGD"/>
    <s v="REG"/>
    <s v="AO"/>
    <x v="0"/>
    <m/>
    <s v="Completed (PS)"/>
    <s v="RBS-Regional 3"/>
    <d v="2026-09-05T11:19:48"/>
    <d v="2026-09-05T12:50:39"/>
    <n v="69382743"/>
    <m/>
    <n v="143132123736"/>
    <s v="PT. Bangkit Lakuliner Indonesia Banguntapan Yogyakarta 3"/>
    <s v="ODP-KGD-FAQ/170"/>
    <s v="WO063609334"/>
    <m/>
    <m/>
    <m/>
    <n v="110.411166203704"/>
    <n v="-7.7983290380688697"/>
    <s v="|MN02235|MYIA-028541802075/POI/Muhamad Arif Nurdin/085283300362/arif.nurdin@seindonesia.co.id"/>
    <s v="Sales Profesional"/>
    <m/>
    <m/>
    <m/>
    <m/>
    <m/>
    <m/>
    <m/>
    <m/>
    <s v="Management Janji"/>
    <s v="2026-09-05 10:00:00 | Nama PIC : PT. Bangkit Lakuliner Indonesia Banguntapan Yogyakarta 3  No HP :  085283300362  Alt :   M Janji : (JUMAT/4/SEPTEMBER/2026)  jam Pasang : 09:00  Note : hubungi pelanggan jika ingin kelokasi"/>
    <s v="FCC"/>
    <d v="2026-05-09T11:25:10"/>
    <m/>
    <m/>
    <s v="PS"/>
    <s v="KOTAGEDE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5T07:00:00"/>
    <s v="2026-09-05 10:00:00 | Nama PIC : PT. Bangkit Lakuliner Indonesia Banguntapan Yogyakarta 3  No HP :  085283300362  Alt :   M Janji : (JUMAT/4/SEPTEMBER/2026)  jam Pasang : 09:00  Note : hubungi pelanggan jika ingin kelokasi"/>
    <n v="2026"/>
    <n v="9"/>
    <n v="5"/>
    <d v="2026-09-05T00:00:00"/>
    <n v="-0.29166666666424135"/>
    <x v="1"/>
  </r>
  <r>
    <n v="740"/>
    <n v="1002572925"/>
    <n v="3"/>
    <x v="0"/>
    <n v="4"/>
    <s v="SOLO"/>
    <s v="SRAGEN"/>
    <s v="KAR"/>
    <s v="REG"/>
    <s v="AO"/>
    <x v="0"/>
    <m/>
    <s v="Completed (PS)"/>
    <s v="RBS-Regional 3"/>
    <d v="2026-09-05T11:14:31"/>
    <d v="2026-09-05T14:24:29"/>
    <n v="69383380"/>
    <m/>
    <n v="142567104939"/>
    <s v="CV. Hanksky Global Teknologi"/>
    <s v="ODP-KAR-FQ/007"/>
    <s v="WO063608713"/>
    <m/>
    <m/>
    <m/>
    <n v="110.95914166999999"/>
    <n v="-7.584376453"/>
    <s v="|MN00396|MYIA-029014519122/POI/Ary Harwinanto/085740030078/ary.harwinanto@gmail.com"/>
    <s v="Amex"/>
    <m/>
    <m/>
    <m/>
    <m/>
    <m/>
    <m/>
    <m/>
    <m/>
    <s v="Management Janji"/>
    <s v="2026-09-04 13:00:00 | Jam pemasangan : 12.00  Info Tambahan : Hubungi pelanggan dulu sebelum ke lokasi  terimakasih   "/>
    <s v="FCC"/>
    <d v="2026-05-09T11:25:10"/>
    <m/>
    <m/>
    <s v="PS"/>
    <s v="KARANGANYAR SOLO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07:00:00"/>
    <s v="2026-09-04 13:00:00 | Jam pemasangan : 12.00  Info Tambahan : Hubungi pelanggan dulu sebelum ke lokasi  terimakasih   "/>
    <n v="2026"/>
    <n v="9"/>
    <n v="5"/>
    <d v="2026-09-05T00:00:00"/>
    <n v="-0.29166666666424135"/>
    <x v="1"/>
  </r>
  <r>
    <n v="741"/>
    <n v="1002572917"/>
    <n v="3"/>
    <x v="2"/>
    <n v="5"/>
    <s v="MADIUN"/>
    <s v="MADIUN"/>
    <s v="CRB"/>
    <s v="REG"/>
    <s v="AO"/>
    <x v="0"/>
    <s v="1P INET"/>
    <s v="Completed (PS)"/>
    <s v="RBS-Regional 3"/>
    <d v="2026-09-05T11:02:57"/>
    <d v="2026-09-07T14:12:11"/>
    <n v="69384388"/>
    <m/>
    <n v="152632207025"/>
    <s v="CV. SAVEERO KARYA (Caruban)"/>
    <s v="ODP-CRB-FD/75"/>
    <s v="WO063606722"/>
    <m/>
    <m/>
    <m/>
    <n v="111.661289"/>
    <n v="-7.5487419999999998"/>
    <s v="|MN02760|MYIA-030303508815/POI/Bagas/085178154884/cvsaveerokaryapusat@gmail.com"/>
    <s v="MYIB_ASSISTANT"/>
    <m/>
    <m/>
    <m/>
    <m/>
    <m/>
    <m/>
    <m/>
    <m/>
    <s v="Management Janji"/>
    <s v="2026-09-07 15:00:00 | Tanggal pemasangan : 06 SEPTEMBER JULI 2026 Jam pemasangan : pagi/siang Info Tambahan : Hubungi pelanggan dulu sebelum ke lokasi terima kasih"/>
    <s v="FCC"/>
    <d v="2026-05-09T11:10:01"/>
    <d v="2026-09-07T15:00:00"/>
    <m/>
    <s v="PS"/>
    <s v="CARUBAN"/>
    <s v="NO ADDON"/>
    <n v="20260907"/>
    <s v="Completed"/>
    <s v="HSI Bisnis Promo HUT RI PSB 70% - 150 Mbps"/>
    <s v="INDIBIZ"/>
    <m/>
    <m/>
    <d v="2026-09-07T15:00:00"/>
    <s v="2026-09-07 15:00:00 | Tanggal pemasangan : 06 SEPTEMBER JULI 2026 Jam pemasangan : pagi/siang Info Tambahan : Hubungi pelanggan dulu sebelum ke lokasi terima kasih"/>
    <n v="2026"/>
    <n v="9"/>
    <n v="7"/>
    <d v="2026-09-07T00:00:00"/>
    <n v="-0.625"/>
    <x v="1"/>
  </r>
  <r>
    <n v="742"/>
    <n v="1002572924"/>
    <n v="3"/>
    <x v="7"/>
    <n v="5"/>
    <s v="MATARAM"/>
    <s v="INNER - NUSA TENGGARA"/>
    <s v="MTR"/>
    <s v="REG"/>
    <s v="AO"/>
    <x v="0"/>
    <s v="1P INET"/>
    <s v="Completed (PS)"/>
    <s v="RBS-Regional 3"/>
    <d v="2026-09-05T11:08:56"/>
    <d v="2026-09-09T23:58:12"/>
    <n v="69384390"/>
    <m/>
    <n v="172601796096"/>
    <s v="Warung huda"/>
    <s v="ODP-MTR-FDA/121 FDA/D05/121.01"/>
    <s v="WO063607271"/>
    <m/>
    <m/>
    <m/>
    <n v="116.105946"/>
    <n v="-8.5353399999999997"/>
    <s v="|MC40234|MYIA-053678759783/POI/nazriel huda/087818854662/kenarisenja07@gmail.com"/>
    <s v="MYIB_ASSISTANT"/>
    <m/>
    <m/>
    <m/>
    <m/>
    <m/>
    <m/>
    <m/>
    <m/>
    <s v="Management Janji"/>
    <s v="2026-09-07 13:00:00 | M Janji : 07/09/2026 Jam Pasang : 08.00  - 13:00  NoteÃ‚Â :  hubungi terlebih dahulu sebelum ke lokasi, terima kasih."/>
    <s v="FCC"/>
    <d v="2026-05-09T11:10:01"/>
    <d v="2026-09-07T13:00:00"/>
    <m/>
    <s v="PS"/>
    <s v="X"/>
    <s v="NO ADDON"/>
    <n v="20260909"/>
    <s v="Completed"/>
    <s v="HSI Bisnis Khusus Winback PSB 70% - 75 Mbps"/>
    <s v="INDIBIZ"/>
    <m/>
    <m/>
    <d v="2026-09-07T13:00:00"/>
    <s v="2026-09-07 13:00:00 | M Janji : 07/09/2026 Jam Pasang : 08.00  - 13:00  NoteÃ‚Â :  hubungi terlebih dahulu sebelum ke lokasi, terima kasih."/>
    <n v="2026"/>
    <n v="9"/>
    <n v="9"/>
    <d v="2026-09-09T00:00:00"/>
    <n v="1.4583333333357587"/>
    <x v="2"/>
  </r>
  <r>
    <n v="743"/>
    <n v="1002572784"/>
    <n v="3"/>
    <x v="4"/>
    <n v="5"/>
    <s v="SINGARJA"/>
    <s v="KLUNGKUNG"/>
    <s v="SMA"/>
    <s v="REG"/>
    <s v="AO"/>
    <x v="0"/>
    <m/>
    <s v="Completed (PS)"/>
    <s v="RBS-Regional 3"/>
    <d v="2026-09-05T08:51:10"/>
    <d v="2026-09-05T21:01:00"/>
    <n v="69380198"/>
    <n v="3665512034"/>
    <n v="172428816080"/>
    <s v="PT. NUSA REJEKI PROPERTI"/>
    <s v="ODP-SMA-FZ/04"/>
    <s v="WO063596292"/>
    <m/>
    <m/>
    <m/>
    <n v="115.44786499999999"/>
    <n v="-8.6711130000000001"/>
    <s v="|MN02545|/PIC KOMANG SATYA MAHA PUTRA/085156403075-081999579238/ulubeachclubhotel@gmail.com"/>
    <s v="Sales Force DBS"/>
    <m/>
    <m/>
    <m/>
    <m/>
    <m/>
    <m/>
    <m/>
    <m/>
    <s v="Management Janji"/>
    <s v="2026-09-01 15:00:00|Nama Pic : bu rema   No Hp Pic : 081999579238  No alt : -  Jam Pemasangan : pagi   Tanggal Pemasangan : 1 September 2026|40951375|MYDITA"/>
    <s v="FCC"/>
    <d v="2026-05-09T08:55:00"/>
    <m/>
    <m/>
    <s v="PS"/>
    <s v="SEMARAPURA"/>
    <s v="NO ADDON"/>
    <n v="20260905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05T07:00:00"/>
    <s v="2026-09-01 15:00:00|Nama Pic : bu rema   No Hp Pic : 081999579238  No alt : -  Jam Pemasangan : pagi   Tanggal Pemasangan : 1 September 2026|40951375|MYDITA"/>
    <n v="2026"/>
    <n v="9"/>
    <n v="5"/>
    <d v="2026-09-05T00:00:00"/>
    <n v="-0.29166666666424135"/>
    <x v="1"/>
  </r>
  <r>
    <n v="744"/>
    <n v="1002572781"/>
    <n v="3"/>
    <x v="6"/>
    <n v="5"/>
    <s v="SBY SELATAN"/>
    <s v="MANYAR"/>
    <s v="GBG"/>
    <s v="REG"/>
    <s v="AO"/>
    <x v="0"/>
    <m/>
    <s v="Completed (PS)"/>
    <s v="RBS-Regional 2"/>
    <d v="2026-09-05T08:51:11"/>
    <d v="2026-09-06T21:03:46"/>
    <n v="69384314"/>
    <n v="3135936071"/>
    <n v="152320246389"/>
    <s v="DEPOT AIR MINUM BIRU BARATA JAYA"/>
    <s v="ODP-MYR-FBP/19"/>
    <s v="WO063625809"/>
    <m/>
    <m/>
    <m/>
    <n v="112.7489564"/>
    <n v="-7.2725255000000004"/>
    <s v="|MN00062|/ DEPOT AIR MINUM BIRU BARATA JAYA/Feni Justiani Tjahjono/082257418756 ALT 085748807807 /sby.own@airminumbiru.com/bisnis basic 1:2 2P INET + TLP 50 mb 360rb sblm ppn   Psb 150rb sblm ppn /-7.2989548,112.7576412"/>
    <s v="Sales Force"/>
    <m/>
    <m/>
    <m/>
    <m/>
    <m/>
    <m/>
    <m/>
    <m/>
    <s v="Management Janji"/>
    <s v="2026-09-06 11:00:00|Jam pemasangan : 08.00 - 12.00 Waktu pemasangan : 4 September 2026 Info Tabaha : Hubungi pelanggan dulu sebelum ke lokasi terimakasih |40951381|MYDITA"/>
    <s v="FCC"/>
    <d v="2026-05-09T08:55:00"/>
    <d v="2026-09-06T11:00:00"/>
    <m/>
    <s v="PS"/>
    <s v="DARMO GUBENG"/>
    <s v="NO ADDON"/>
    <n v="2026090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6T11:00:00"/>
    <s v="2026-09-06 11:00:00|Jam pemasangan : 08.00 - 12.00 Waktu pemasangan : 4 September 2026 Info Tabaha : Hubungi pelanggan dulu sebelum ke lokasi terimakasih |40951381|MYDITA"/>
    <n v="2026"/>
    <n v="9"/>
    <n v="6"/>
    <d v="2026-09-06T00:00:00"/>
    <n v="-0.45833333333575865"/>
    <x v="1"/>
  </r>
  <r>
    <n v="745"/>
    <n v="1002572774"/>
    <n v="3"/>
    <x v="6"/>
    <n v="5"/>
    <s v="MADURA"/>
    <s v="PAMEKASAN"/>
    <s v="PME"/>
    <s v="REG"/>
    <s v="AO"/>
    <x v="0"/>
    <m/>
    <s v="Completed (PS)"/>
    <s v="RBS-Regional 3"/>
    <d v="2026-09-05T08:45:42"/>
    <d v="2026-09-05T17:26:16"/>
    <n v="69384307"/>
    <m/>
    <n v="152426928006"/>
    <s v="Toko Usaha Baru"/>
    <s v="ODP-PME-FAG/08"/>
    <s v="WO063611924"/>
    <m/>
    <m/>
    <m/>
    <n v="113.5322245"/>
    <n v="-7.1741431000000002"/>
    <s v="|MN00572|/Toko Usaha Baru/085927421639/Kusmawati112@gmail.com/HSI Bisnis + Netmonk Promo 2026 150 Mbps (Rp 676.100) PSB 150.000/Kusmawati/-7.174121,113.532151"/>
    <s v="Sales Force DBS"/>
    <m/>
    <m/>
    <m/>
    <m/>
    <m/>
    <m/>
    <m/>
    <m/>
    <s v="Management Janji"/>
    <s v="2026-09-06 08:00:00|Jam pemasangan : 08.00 - 12.00 Waktu pemasangan : 4 September 2026 Info Tabaha : Hubungi pelanggan dulu sebelum ke lokasi terimakasih |40951381|MYDITA"/>
    <s v="FCC"/>
    <d v="2026-05-09T08:55:00"/>
    <d v="2026-09-06T08:00:00"/>
    <m/>
    <s v="PS"/>
    <s v="PAMEKASAN"/>
    <s v="NETMONK"/>
    <n v="202609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6T08:00:00"/>
    <s v="2026-09-06 08:00:00|Jam pemasangan : 08.00 - 12.00 Waktu pemasangan : 4 September 2026 Info Tabaha : Hubungi pelanggan dulu sebelum ke lokasi terimakasih |40951381|MYDITA"/>
    <n v="2026"/>
    <n v="9"/>
    <n v="5"/>
    <d v="2026-09-05T00:00:00"/>
    <n v="-1.3333333333357587"/>
    <x v="1"/>
  </r>
  <r>
    <n v="746"/>
    <n v="1002572940"/>
    <n v="3"/>
    <x v="1"/>
    <n v="5"/>
    <s v="SIDOARJO"/>
    <s v="INNER - JATIM TIMUR"/>
    <s v="SDA"/>
    <s v="REG"/>
    <s v="AO"/>
    <x v="0"/>
    <s v="1P INET"/>
    <s v="Completed (PS)"/>
    <s v="RBS-Regional 3"/>
    <d v="2026-09-05T11:26:57"/>
    <d v="2026-09-07T12:24:03"/>
    <n v="69384408"/>
    <m/>
    <n v="152316231936"/>
    <s v="CV. SAVEERO KARYA (Teuku Umar Sidoarjo)"/>
    <s v="ODP-SDA-FHE/05 FHE/D02/05.01"/>
    <s v="WO063609417"/>
    <m/>
    <m/>
    <m/>
    <n v="112.715603"/>
    <n v="-7.4504859999999997"/>
    <s v="|MN02760|MYIA-082984357625/POI/Bagas/085178154884/cvsaveerokaryapusat@gmail.com"/>
    <s v="MYIB_ASSISTANT"/>
    <m/>
    <m/>
    <m/>
    <m/>
    <m/>
    <m/>
    <m/>
    <m/>
    <s v="Management Janji"/>
    <s v="2026-09-06 11:00:00 | Nama : BU RINA (ADMIN) No Hp : 085178154884 No Alt :  Tgl Pemasangan : 06 September 2026 Interval : SIANG Note : Hubungi pelanggan terlebih dahulu"/>
    <s v="FCC"/>
    <d v="2026-05-09T11:39:58"/>
    <d v="2026-09-06T11:00:00"/>
    <m/>
    <s v="PS"/>
    <s v="SIDOARJO"/>
    <s v="NO ADDON"/>
    <n v="20260907"/>
    <s v="Completed"/>
    <s v="HSI Bisnis Promo HUT RI PSB 70% - 150 Mbps"/>
    <s v="INDIBIZ"/>
    <m/>
    <m/>
    <d v="2026-09-06T11:00:00"/>
    <s v="2026-09-06 11:00:00 | Nama : BU RINA (ADMIN) No Hp : 085178154884 No Alt :  Tgl Pemasangan : 06 September 2026 Interval : SIANG Note : Hubungi pelanggan terlebih dahulu"/>
    <n v="2026"/>
    <n v="9"/>
    <n v="7"/>
    <d v="2026-09-07T00:00:00"/>
    <n v="0.54166666666424135"/>
    <x v="1"/>
  </r>
  <r>
    <n v="747"/>
    <n v="1002572946"/>
    <n v="3"/>
    <x v="2"/>
    <n v="5"/>
    <s v="KEDIRI"/>
    <s v="TULUNGAGUNG"/>
    <s v="CAT"/>
    <s v="REG"/>
    <s v="AO"/>
    <x v="0"/>
    <m/>
    <s v="Completed (PS)"/>
    <s v="RBS-Regional 3"/>
    <d v="2026-09-05T11:29:12"/>
    <d v="2026-09-05T20:22:44"/>
    <n v="69368920"/>
    <m/>
    <n v="152622209379"/>
    <s v="LPK langgeng Cipta Makmur Tulungagung"/>
    <s v="ODP-CAT-FC/41"/>
    <s v="WO063610518"/>
    <m/>
    <m/>
    <m/>
    <n v="111.7630050348"/>
    <n v="-8.1716943769274302"/>
    <s v="|MN00458|MYIA-018377346447/POI/Yovita Mudji rahayu/+6281210127271/langgengciptamakmur01@gmail.com"/>
    <s v="Sales Force DBS"/>
    <m/>
    <m/>
    <m/>
    <m/>
    <m/>
    <m/>
    <m/>
    <m/>
    <s v="Management Janji"/>
    <s v="2026-09-03 15:00:00|Jln Raya Bandung Prigi RT 04 RW 01, Mbulak Bantengan |SYSTEM|MYDITA"/>
    <s v="FCC"/>
    <d v="2026-05-09T11:39:58"/>
    <m/>
    <m/>
    <s v="PS"/>
    <s v="TULUNGAGUNG"/>
    <s v="NO ADDON"/>
    <n v="202609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07:00:00"/>
    <s v="2026-09-03 15:00:00|Jln Raya Bandung Prigi RT 04 RW 01, Mbulak Bantengan |SYSTEM|MYDITA"/>
    <n v="2026"/>
    <n v="9"/>
    <n v="5"/>
    <d v="2026-09-05T00:00:00"/>
    <n v="-0.29166666666424135"/>
    <x v="1"/>
  </r>
  <r>
    <n v="748"/>
    <n v="1002573313"/>
    <n v="3"/>
    <x v="7"/>
    <n v="5"/>
    <s v="MATARAM"/>
    <s v="LOMBOK BARAT TENGAH"/>
    <s v="GER"/>
    <s v="REG"/>
    <s v="AO"/>
    <x v="0"/>
    <m/>
    <s v="Completed (PS)"/>
    <s v="RBS-Regional 3"/>
    <d v="2026-09-05T16:11:04"/>
    <d v="2026-09-05T17:29:56"/>
    <n v="69381193"/>
    <m/>
    <n v="172602203032"/>
    <s v="Rumah konveksi"/>
    <s v="ODP-GER-FAH/35"/>
    <s v="WO063640853"/>
    <m/>
    <m/>
    <m/>
    <n v="116.14947398"/>
    <n v="-8.6809139829999999"/>
    <s v="|MC40234|MYIA-046514562748/POI/musleh/081959693118/ammrilahh@gmail.com"/>
    <s v="MYDIGIBIZPARTNER"/>
    <m/>
    <m/>
    <m/>
    <m/>
    <m/>
    <m/>
    <m/>
    <m/>
    <s v="Management Janji"/>
    <s v="2026-09-04 13:00:00 | Tanggal pemasangan: 04/09/2026  Jam pemasangan : pagi / siang  Info Tambahan : Hubungi pelanggan dulu sebelum ke lokasi  terima kasih.  "/>
    <s v="FCC"/>
    <d v="2026-05-09T16:25:43"/>
    <m/>
    <m/>
    <s v="PS"/>
    <s v="LOMBOK TENGAH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4 13:00:00 | Tanggal pemasangan: 04/09/2026  Jam pemasangan : pagi / siang  Info Tambahan : Hubungi pelanggan dulu sebelum ke lokasi  terima kasih.  "/>
    <n v="2026"/>
    <n v="9"/>
    <n v="5"/>
    <d v="2026-09-05T00:00:00"/>
    <n v="-0.29166666666424135"/>
    <x v="1"/>
  </r>
  <r>
    <n v="749"/>
    <n v="1002572970"/>
    <n v="3"/>
    <x v="1"/>
    <n v="5"/>
    <s v="SIDOARJO"/>
    <s v="INNER - JATIM TIMUR"/>
    <s v="SDA"/>
    <s v="REG"/>
    <s v="AO"/>
    <x v="0"/>
    <s v="1P INET"/>
    <s v="Completed (PS)"/>
    <s v="RBS-Regional 3"/>
    <d v="2026-09-05T11:50:57"/>
    <d v="2026-09-05T22:03:39"/>
    <n v="69384404"/>
    <m/>
    <n v="152316231937"/>
    <s v="DELTRAS STORE"/>
    <s v="ODP-SDA-FAQ/04 FAQ/D01/05.04"/>
    <s v="WO063611999"/>
    <m/>
    <m/>
    <m/>
    <n v="112.70555922514799"/>
    <n v="-7.4475394274434104"/>
    <s v="MD|MYDB-20260905268060|DN00001/MN00501|DELTRAS STORE|0811663331"/>
    <s v="MYDIGIBIZPARTNER"/>
    <m/>
    <m/>
    <m/>
    <m/>
    <m/>
    <m/>
    <m/>
    <m/>
    <s v="Management Janji"/>
    <s v="2026-09-07 08:00:00 | Tanggal : 7 September 2026 Jam : pagi  Hubungi pelanggan sebelum ke lokasi "/>
    <s v="FCC"/>
    <d v="2026-05-09T11:54:55"/>
    <d v="2026-09-07T08:00:00"/>
    <m/>
    <s v="PS"/>
    <s v="SIDOARJO"/>
    <s v="NO ADDON"/>
    <n v="20260905"/>
    <s v="Completed"/>
    <s v="HSI Bisnis Promo HUT RI PSB 70% - 100 Mbps"/>
    <s v="INDIBIZ"/>
    <m/>
    <m/>
    <d v="2026-09-07T08:00:00"/>
    <s v="2026-09-07 08:00:00 | Tanggal : 7 September 2026 Jam : pagi  Hubungi pelanggan sebelum ke lokasi "/>
    <n v="2026"/>
    <n v="9"/>
    <n v="5"/>
    <d v="2026-09-05T00:00:00"/>
    <n v="-2.3333333333357587"/>
    <x v="1"/>
  </r>
  <r>
    <n v="750"/>
    <n v="1002572964"/>
    <n v="3"/>
    <x v="3"/>
    <n v="4"/>
    <s v="MAGELANG"/>
    <s v="WONOSOBO"/>
    <s v="WOS"/>
    <s v="REG"/>
    <s v="AO"/>
    <x v="0"/>
    <m/>
    <s v="Completed (PS)"/>
    <s v="RBS-Regional 3"/>
    <d v="2026-09-05T11:47:04"/>
    <d v="2026-09-05T13:07:21"/>
    <n v="69382428"/>
    <m/>
    <n v="141373127591"/>
    <s v="TB. ADIT JAYA"/>
    <s v="ODP-WOS-FP/015"/>
    <s v="WO063612245"/>
    <m/>
    <m/>
    <m/>
    <n v="109.93605700000001"/>
    <n v="-7.4980890000000002"/>
    <s v="|MC80016|MYIA-001477543483/POI/UD ADIT JAYA/085181925626/sandollo1234@gmail.com"/>
    <s v="Sales Profesional"/>
    <m/>
    <m/>
    <m/>
    <m/>
    <m/>
    <m/>
    <m/>
    <m/>
    <s v="Management Janji"/>
    <s v="2026-09-03 13:00:00 | M Janji : 03 September 2026  Jam Pasang : pagi  Note : hubungi pelanggan jika ingin kelokasi  "/>
    <s v="FCC"/>
    <d v="2026-05-09T11:54:55"/>
    <m/>
    <m/>
    <s v="PS"/>
    <s v="X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07:00:00"/>
    <s v="2026-09-03 13:00:00 | M Janji : 03 September 2026  Jam Pasang : pagi  Note : hubungi pelanggan jika ingin kelokasi  "/>
    <n v="2026"/>
    <n v="9"/>
    <n v="5"/>
    <d v="2026-09-05T00:00:00"/>
    <n v="-0.29166666666424135"/>
    <x v="1"/>
  </r>
  <r>
    <n v="751"/>
    <n v="1002573183"/>
    <n v="3"/>
    <x v="6"/>
    <n v="5"/>
    <s v="MADURA"/>
    <s v="PAMEKASAN"/>
    <s v="SMP"/>
    <s v="REG"/>
    <s v="AO"/>
    <x v="0"/>
    <s v="1P INET"/>
    <s v="Completed (PS)"/>
    <s v="RBS-Regional 3"/>
    <d v="2026-09-05T14:29:56"/>
    <d v="2026-09-06T15:33:00"/>
    <n v="69384558"/>
    <m/>
    <n v="152431232560"/>
    <s v="TOKO MULYA"/>
    <s v="ODP-SMP-FJ/57 FJ/D01/57.01"/>
    <s v="WO063629581"/>
    <m/>
    <m/>
    <m/>
    <n v="113.82769245654301"/>
    <n v="-6.9894821076706597"/>
    <s v="MD|MYDB-20260905268074|DN00001/MN00806|TOKO MULYA|085702827466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4:39:59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M Janji : (06/09/2026) jam Pasang : 09:00 Note : hubungi pelanggan jika ingin kelokasi "/>
    <n v="2026"/>
    <n v="9"/>
    <n v="6"/>
    <d v="2026-09-06T00:00:00"/>
    <n v="-0.45833333333575865"/>
    <x v="1"/>
  </r>
  <r>
    <n v="752"/>
    <n v="1002573185"/>
    <n v="3"/>
    <x v="3"/>
    <n v="4"/>
    <s v="PURWOKERTO"/>
    <s v="BANJARNEGARA"/>
    <s v="KLP"/>
    <s v="REG"/>
    <s v="AO"/>
    <x v="0"/>
    <s v="1P INET"/>
    <s v="Completed (PS)"/>
    <s v="RBS-Regional 3"/>
    <d v="2026-09-05T14:29:56"/>
    <d v="2026-09-06T12:02:53"/>
    <n v="69384557"/>
    <m/>
    <n v="143395106896"/>
    <s v="Toko dodi Glempang"/>
    <s v="ODP-KLP-FH/002"/>
    <s v="WO063629505"/>
    <m/>
    <m/>
    <m/>
    <n v="109.477571"/>
    <n v="-7.4778260000000003"/>
    <s v="|MC00213|MYIA-007276890235/POI/RIMA SRI WANYUNINGSIH/085155349441/miftakhulhidayat336699@gmail.com"/>
    <s v="MYIB_ASSISTANT"/>
    <m/>
    <m/>
    <m/>
    <m/>
    <m/>
    <m/>
    <m/>
    <m/>
    <s v="Management Janji"/>
    <s v="2026-09-06 15:00:00 | Nama : BP ARIS (SUAMI) No Hp : 085155349441 No Alt :  Tgl Pemasangan : 06 September 2026 Interval : PAGI  Note : Hubungi pelanggan terlebih dahulu"/>
    <s v="FCC"/>
    <d v="2026-05-09T14:39:59"/>
    <d v="2026-09-06T15:00:00"/>
    <m/>
    <s v="PS"/>
    <s v="KLAMPOK"/>
    <s v="NO ADDON"/>
    <n v="20260906"/>
    <s v="Completed"/>
    <s v="HSI Bisnis Promo HUT RI PSB 70% - 200 Mbps"/>
    <s v="INDIBIZ"/>
    <m/>
    <m/>
    <d v="2026-09-06T15:00:00"/>
    <s v="2026-09-06 15:00:00 | Nama : BP ARIS (SUAMI) No Hp : 085155349441 No Alt :  Tgl Pemasangan : 06 September 2026 Interval : PAGI  Note : Hubungi pelanggan terlebih dahulu"/>
    <n v="2026"/>
    <n v="9"/>
    <n v="6"/>
    <d v="2026-09-06T00:00:00"/>
    <n v="-0.625"/>
    <x v="1"/>
  </r>
  <r>
    <n v="753"/>
    <n v="1002573181"/>
    <n v="3"/>
    <x v="3"/>
    <n v="4"/>
    <s v="MAGELANG"/>
    <s v="TEMANGGUNG"/>
    <s v="PRN"/>
    <s v="REG"/>
    <s v="AO"/>
    <x v="0"/>
    <s v="1P INET"/>
    <s v="Completed (PS)"/>
    <s v="RBS-Regional 3"/>
    <d v="2026-09-05T14:26:56"/>
    <d v="2026-09-06T12:57:31"/>
    <n v="69384556"/>
    <m/>
    <n v="141149110858"/>
    <s v="TOKO PRISKA"/>
    <s v="ODP-PRN-FAW/034 FAW/D04/034.01"/>
    <s v="WO063629308"/>
    <m/>
    <m/>
    <m/>
    <n v="110.0471995"/>
    <n v="-7.3321527"/>
    <s v="|MN02495|MYIA-069659262541/POI/KOSWANTO/082227104441/sofyanwidhiyarto@gmail.com"/>
    <s v="MYIB_ASSISTANT"/>
    <m/>
    <m/>
    <m/>
    <m/>
    <m/>
    <m/>
    <m/>
    <m/>
    <s v="Management Janji"/>
    <s v="2026-09-06 13:00:00 | Nama Pic : BP KOSWANTO No Hp Pic : 082227104441 Jam Pemasangan : 08:00 - 12.00 Tanggal Pemasangan : MINGGU 06 SEPTEMBER 2026 Info Tambahan : Hubungi pelanggan sebelum datang ke lokasi"/>
    <s v="FCC"/>
    <d v="2026-05-09T14:39:59"/>
    <d v="2026-09-06T13:00:00"/>
    <m/>
    <s v="PS"/>
    <s v="PARAKAN"/>
    <s v="NO ADDON"/>
    <n v="20260906"/>
    <s v="Completed"/>
    <s v="HSI Bisnis Promo HUT RI PSB 70% - 75 Mbps"/>
    <s v="INDIBIZ"/>
    <m/>
    <m/>
    <d v="2026-09-06T13:00:00"/>
    <s v="2026-09-06 13:00:00 | Nama Pic : BP KOSWANTO No Hp Pic : 082227104441 Jam Pemasangan : 08:00 - 12.00 Tanggal Pemasangan : MINGGU 06 SEPTEMBER 2026 Info Tambahan : Hubungi pelanggan sebelum datang ke lokasi"/>
    <n v="2026"/>
    <n v="9"/>
    <n v="6"/>
    <d v="2026-09-06T00:00:00"/>
    <n v="-0.54166666666424135"/>
    <x v="1"/>
  </r>
  <r>
    <n v="754"/>
    <n v="1002573191"/>
    <n v="3"/>
    <x v="6"/>
    <n v="5"/>
    <s v="SBY UTARA"/>
    <s v="GRESIK"/>
    <s v="GSK"/>
    <s v="REG"/>
    <s v="AO"/>
    <x v="0"/>
    <m/>
    <s v="Completed (PS)"/>
    <s v="RBS-Regional 3"/>
    <d v="2026-09-05T14:33:29"/>
    <d v="2026-09-05T21:44:39"/>
    <n v="69383137"/>
    <m/>
    <n v="152421261555"/>
    <s v="SD ISLAM AL-AZHAR 79 Gresik"/>
    <s v="ODP-GSK-FAP/04"/>
    <s v="WO063630429"/>
    <m/>
    <m/>
    <m/>
    <n v="112.650818"/>
    <n v="-7.1781110000000004"/>
    <s v="MD|MYDB-20260902267884|DN00001/MN01735|SD ISLAM AL-AZHAR 79 Gresik|0895385129400"/>
    <s v="MYDIGIBIZPARTNER"/>
    <m/>
    <m/>
    <m/>
    <m/>
    <m/>
    <m/>
    <m/>
    <m/>
    <s v="Management Janji"/>
    <s v="2026-09-04 11:00:00 | M Janji :  04/09/2026  Jam Pasang : Pagi   Note : hubungi pelanggan jika ingin kelokasi  "/>
    <s v="FCC"/>
    <d v="2026-05-09T14:39:59"/>
    <m/>
    <m/>
    <s v="PS"/>
    <s v="GRESIK"/>
    <s v="NO ADDON"/>
    <n v="2026090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5T07:00:00"/>
    <s v="2026-09-04 11:00:00 | M Janji :  04/09/2026  Jam Pasang : Pagi   Note : hubungi pelanggan jika ingin kelokasi  "/>
    <n v="2026"/>
    <n v="9"/>
    <n v="5"/>
    <d v="2026-09-05T00:00:00"/>
    <n v="-0.29166666666424135"/>
    <x v="1"/>
  </r>
  <r>
    <n v="755"/>
    <n v="1002572978"/>
    <n v="3"/>
    <x v="4"/>
    <n v="5"/>
    <s v="DENPASAR"/>
    <s v="SANUR"/>
    <s v="TOP"/>
    <s v="REG"/>
    <s v="AO"/>
    <x v="0"/>
    <m/>
    <s v="Completed (PS)"/>
    <s v="RBS-Regional 3"/>
    <d v="2026-09-05T11:55:13"/>
    <d v="2026-09-05T19:49:29"/>
    <n v="69382784"/>
    <m/>
    <n v="172422212678"/>
    <s v="PT. BUANA INDO RAYA"/>
    <s v="ODP-TOP-FN/49"/>
    <s v="WO063613075"/>
    <m/>
    <m/>
    <m/>
    <n v="115.236397"/>
    <n v="-8.6232570000000006"/>
    <s v="|MN02658| IBU AYU SRI/087860598466/spbu.bali.54.801.52@gmail.com"/>
    <s v="Sales Force DBS"/>
    <m/>
    <m/>
    <m/>
    <m/>
    <m/>
    <m/>
    <m/>
    <m/>
    <s v="Management Janji"/>
    <s v="2026-09-04 08:00:00|Tanggal Pemasangan : 04 September 2026  Jam Pemasangan : 08:00 15:00  Info Tambahan : Hubungi pelanggan dulu sebelum ke lokasi terimakasih|40010577|MYDITA"/>
    <s v="FCC"/>
    <d v="2026-05-09T12:09:56"/>
    <m/>
    <m/>
    <s v="PS"/>
    <s v="TOHPATI SUKAWATI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05T07:00:00"/>
    <s v="2026-09-04 08:00:00|Tanggal Pemasangan : 04 September 2026  Jam Pemasangan : 08:00 15:00  Info Tambahan : Hubungi pelanggan dulu sebelum ke lokasi terimakasih|40010577|MYDITA"/>
    <n v="2026"/>
    <n v="9"/>
    <n v="5"/>
    <d v="2026-09-05T00:00:00"/>
    <n v="-0.29166666666424135"/>
    <x v="1"/>
  </r>
  <r>
    <n v="756"/>
    <n v="1002573403"/>
    <n v="3"/>
    <x v="6"/>
    <n v="5"/>
    <s v="MADURA"/>
    <s v="PAMEKASAN"/>
    <s v="PME"/>
    <s v="REG"/>
    <s v="AO"/>
    <x v="0"/>
    <s v="1P INET"/>
    <s v="Completed (PS)"/>
    <s v="RBS-Regional 3"/>
    <d v="2026-09-05T18:44:57"/>
    <d v="2026-09-06T15:32:49"/>
    <n v="69384643"/>
    <m/>
    <n v="152426928654"/>
    <s v="TOKO MADURA MART"/>
    <s v="ODP-PME-FM/03 FM/D01/03.01"/>
    <s v="WO063650395"/>
    <m/>
    <m/>
    <m/>
    <n v="113.4991654"/>
    <n v="-7.1190151999999998"/>
    <s v="MD|MYDB-20260905268092|DN00001/MN00558|TOKO MADURA MART|085337059171"/>
    <s v="MYDIGIBIZPARTNER"/>
    <m/>
    <m/>
    <m/>
    <m/>
    <m/>
    <m/>
    <m/>
    <m/>
    <s v="Management Janji"/>
    <s v="2026-09-06 15:00:00 | Nama : BP SATOJI  No Hp : 085337059171 No Alt :  Tgl Pemasangan : 06 September 2026 Interval : PAGI  Note : Hubungi pelanggan terlebih dahulu"/>
    <s v="FCC"/>
    <d v="2026-05-09T18:54:56"/>
    <d v="2026-09-06T15:00:00"/>
    <m/>
    <s v="PS"/>
    <s v="PAMEKASAN"/>
    <s v="NETMONK"/>
    <n v="20260906"/>
    <s v="Completed"/>
    <s v="HSI Bisnis Bundling Netmonk PSB 70% Promo - 75 Mbps"/>
    <s v="INDIBIZ"/>
    <m/>
    <m/>
    <d v="2026-09-06T15:00:00"/>
    <s v="2026-09-06 15:00:00 | Nama : BP SATOJI  No Hp : 085337059171 No Alt :  Tgl Pemasangan : 06 September 2026 Interval : PAGI  Note : Hubungi pelanggan terlebih dahulu"/>
    <n v="2026"/>
    <n v="9"/>
    <n v="6"/>
    <d v="2026-09-06T00:00:00"/>
    <n v="-0.625"/>
    <x v="1"/>
  </r>
  <r>
    <n v="757"/>
    <n v="1002573337"/>
    <n v="3"/>
    <x v="3"/>
    <n v="4"/>
    <s v="YOGYAKARTA"/>
    <s v="SLEMAN"/>
    <s v="SMN"/>
    <s v="REG"/>
    <s v="AO"/>
    <x v="0"/>
    <s v="1P INET"/>
    <s v="Completed (PS)"/>
    <s v="RBS-Regional 3"/>
    <d v="2026-09-05T16:35:56"/>
    <d v="2026-09-08T18:19:23"/>
    <n v="69384620"/>
    <m/>
    <n v="146133133203"/>
    <s v="PT FARMA GLOBAL TEKNOLOGI"/>
    <s v="ODP-SMN-FBC/058 FBC/D03/058.01"/>
    <s v="WO063642037"/>
    <m/>
    <m/>
    <m/>
    <n v="110.3503597"/>
    <n v="-7.7033744999999998"/>
    <s v="|MC80054|MYIA-089325601291/POI/ARIAN NIZAR/085236688999/arvin.nizars@gmail.com"/>
    <s v="MYIB_ASSISTANT"/>
    <m/>
    <m/>
    <m/>
    <m/>
    <m/>
    <m/>
    <m/>
    <m/>
    <s v="Management Janji"/>
    <s v="2026-09-08 08:00:00 | Nama PIC : Bp Arvin No HP : 085236688999 No Alt : - M Janji :  08 Sept  2026 Jam Pasang : Pagi / Siang Note : hubungi pelanggan jika ingin kelokasi"/>
    <s v="FCC"/>
    <d v="2026-05-09T16:39:49"/>
    <d v="2026-09-08T08:00:00"/>
    <m/>
    <s v="PS"/>
    <s v="X"/>
    <s v="NO ADDON"/>
    <n v="20260908"/>
    <s v="Completed"/>
    <s v="HSI Bisnis Basic Promo HUT RI PSB 70% - 200 Mbps"/>
    <s v="INDIBIZ"/>
    <m/>
    <m/>
    <d v="2026-09-08T08:00:00"/>
    <s v="2026-09-08 08:00:00 | Nama PIC : Bp Arvin No HP : 085236688999 No Alt : - M Janji :  08 Sept  2026 Jam Pasang : Pagi / Siang Note : hubungi pelanggan jika ingin kelokasi"/>
    <n v="2026"/>
    <n v="9"/>
    <n v="8"/>
    <d v="2026-09-08T00:00:00"/>
    <n v="-0.33333333333575865"/>
    <x v="1"/>
  </r>
  <r>
    <n v="758"/>
    <n v="1002573331"/>
    <n v="3"/>
    <x v="0"/>
    <n v="4"/>
    <s v="KUDUS"/>
    <s v="BLORA"/>
    <s v="BLO"/>
    <s v="REG"/>
    <s v="AO"/>
    <x v="0"/>
    <s v="1P INET"/>
    <s v="Completed (PS)"/>
    <s v="RBS-Regional 3"/>
    <d v="2026-09-05T16:29:56"/>
    <d v="2026-09-06T15:15:01"/>
    <n v="69384619"/>
    <m/>
    <n v="141569115903"/>
    <s v="TOKO RINI"/>
    <s v="ODP-BLO-FA/016 FA/D03/016.01"/>
    <s v="WO063641656"/>
    <m/>
    <m/>
    <m/>
    <n v="111.458265525546"/>
    <n v="-6.9723824280884896"/>
    <s v="|MC60162|MYIA-018591671456/POI/SEPTHI EKA ARIANTI/082138943436/cleomineral271@gmail.com"/>
    <s v="MYIB_ASSISTANT"/>
    <m/>
    <m/>
    <m/>
    <m/>
    <m/>
    <m/>
    <m/>
    <m/>
    <s v="Management Janji"/>
    <s v="2026-09-06 13:00:00 | Tanggal pemasangan : 6/09/2026 Jam pemasangan : pagi/siang Info Tambahan : Hubungi pelanggan dulu sebelum ke lokasi, terima kasih"/>
    <s v="FCC"/>
    <d v="2026-05-09T16:39:49"/>
    <d v="2026-09-06T13:00:00"/>
    <m/>
    <s v="PS"/>
    <s v="X"/>
    <s v="NO ADDON"/>
    <n v="20260906"/>
    <s v="Completed"/>
    <s v="HSI Bisnis Promo HUT RI PSB 70% - 50 Mbps"/>
    <s v="INDIBIZ"/>
    <m/>
    <m/>
    <d v="2026-09-06T13:00:00"/>
    <s v="2026-09-06 13:00:00 | Tanggal pemasangan : 6/09/2026 Jam pemasangan : pagi/siang Info Tambahan : Hubungi pelanggan dulu sebelum ke lokasi, terima kasih"/>
    <n v="2026"/>
    <n v="9"/>
    <n v="6"/>
    <d v="2026-09-06T00:00:00"/>
    <n v="-0.54166666666424135"/>
    <x v="1"/>
  </r>
  <r>
    <n v="759"/>
    <n v="1002572759"/>
    <n v="3"/>
    <x v="1"/>
    <n v="5"/>
    <s v="JEMBER"/>
    <s v="BONDOWOSO"/>
    <s v="BOW"/>
    <s v="REG"/>
    <s v="AO"/>
    <x v="0"/>
    <m/>
    <s v="Completed (PS)"/>
    <s v="RBS-Regional 2"/>
    <d v="2026-09-05T08:22:17"/>
    <d v="2026-09-05T12:16:55"/>
    <n v="66525052"/>
    <m/>
    <n v="152507224174"/>
    <s v="PT. BANGUN INFORMASI TEKNOLOGI"/>
    <s v="ODP-BOW-FP/16"/>
    <s v="WO063594530"/>
    <m/>
    <m/>
    <m/>
    <n v="113.8128383"/>
    <n v="-7.9369148999999997"/>
    <s v="AMRBS;950223;ALDHIAZ;JKT OUTER;HSI BISNIS INET ONLY 50MBPS;CP RIZIQ 0877-1577-1000;087778113956;billing@bnteknologi.com"/>
    <s v="Account Manager"/>
    <m/>
    <m/>
    <m/>
    <m/>
    <m/>
    <m/>
    <m/>
    <m/>
    <s v="Management Janji"/>
    <s v="2026-09-03 13:00:00|Tanggal pemasangan : 02/09/2026  Jam pemasangan : pagi/siang  Info Tambahan : Hubungi pelanggan dulu sebelum ke lokasi  terima kasih.|40951377|MYDITA"/>
    <s v="FCC"/>
    <d v="2026-05-09T08:25:29"/>
    <m/>
    <m/>
    <s v="PS"/>
    <s v="BONDOWOSO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5T07:00:00"/>
    <s v="2026-09-03 13:00:00|Tanggal pemasangan : 02/09/2026  Jam pemasangan : pagi/siang  Info Tambahan : Hubungi pelanggan dulu sebelum ke lokasi  terima kasih.|40951377|MYDITA"/>
    <n v="2026"/>
    <n v="9"/>
    <n v="5"/>
    <d v="2026-09-05T00:00:00"/>
    <n v="-0.29166666666424135"/>
    <x v="1"/>
  </r>
  <r>
    <n v="760"/>
    <n v="1002572868"/>
    <n v="3"/>
    <x v="2"/>
    <n v="5"/>
    <s v="KEDIRI"/>
    <s v="TRENGGALEK"/>
    <s v="TRE"/>
    <s v="REG"/>
    <s v="AO"/>
    <x v="0"/>
    <s v="1P INET"/>
    <s v="Completed (PS)"/>
    <s v="RBS-Regional 3"/>
    <d v="2026-09-05T10:17:57"/>
    <d v="2026-09-05T20:47:49"/>
    <n v="69384366"/>
    <m/>
    <n v="152608207568"/>
    <s v="PAUD ASSAHRA"/>
    <s v="ODP-TRE-FZ/65 FZ/D05/65.01"/>
    <s v="WO063602285"/>
    <m/>
    <m/>
    <m/>
    <n v="111.6982177"/>
    <n v="-8.0059780000000007"/>
    <s v="|MN00418|MYIA-088289568453/POI/EKO PRASETYONO/082337048196/pauda891@gmail.com"/>
    <s v="MYIB_ASSISTANT"/>
    <m/>
    <m/>
    <m/>
    <m/>
    <m/>
    <m/>
    <m/>
    <m/>
    <s v="Management Janji"/>
    <s v="2026-09-06 08:00:00 | Tanggal pemasangan : 6/09/2026 Jam pemasangan : pagi/siang Info Tambahan : Hubungi pelanggan dulu sebelum ke lokasi, terima kasih"/>
    <s v="FCC"/>
    <d v="2026-05-09T10:25:41"/>
    <d v="2026-09-06T08:00:00"/>
    <m/>
    <s v="PS"/>
    <s v="TRENGGALEK"/>
    <s v="OCA"/>
    <n v="20260905"/>
    <s v="Completed"/>
    <s v="HSI Bisnis Bundling OCA Breach Checker Promo H2 2026 Dual Band PSB 70% - 100 Mbps"/>
    <s v="INDIBIZ"/>
    <m/>
    <m/>
    <d v="2026-09-06T08:00:00"/>
    <s v="2026-09-06 08:00:00 | Tanggal pemasangan : 6/09/2026 Jam pemasangan : pagi/siang Info Tambahan : Hubungi pelanggan dulu sebelum ke lokasi, terima kasih"/>
    <n v="2026"/>
    <n v="9"/>
    <n v="5"/>
    <d v="2026-09-05T00:00:00"/>
    <n v="-1.3333333333357587"/>
    <x v="1"/>
  </r>
  <r>
    <n v="761"/>
    <n v="1002572866"/>
    <n v="3"/>
    <x v="3"/>
    <n v="4"/>
    <s v="MAGELANG"/>
    <s v="TEMANGGUNG"/>
    <s v="PRN"/>
    <s v="REG"/>
    <s v="AO"/>
    <x v="0"/>
    <s v="1P INET"/>
    <s v="Completed (PS)"/>
    <s v="RBS-Regional 3"/>
    <d v="2026-09-05T10:17:57"/>
    <d v="2026-09-06T15:02:10"/>
    <n v="69384367"/>
    <m/>
    <n v="141149110801"/>
    <s v="WARUNG FAJAR"/>
    <s v="ODP-PRN-FAD/062 FAD/D07/062.01"/>
    <s v="WO063602290"/>
    <m/>
    <m/>
    <m/>
    <n v="110.0676716"/>
    <n v="-7.2675888999999998"/>
    <s v="|MN02495|MYIA-060732713557/POI/SOFYAN WIDHIYARTO/088225323147/sofyanwidhiyarto@gmail.com"/>
    <s v="MYIB_ASSISTANT"/>
    <m/>
    <m/>
    <m/>
    <m/>
    <m/>
    <m/>
    <m/>
    <m/>
    <s v="Management Janji"/>
    <s v="2026-09-06 08:00:00 | M Janji : 06/09/2026 Jam Pasang : 08.00  - 13:00  NoteÃ‚Â :  hubungi terlebih dahulu sebelum ke lokasi, terima kasih."/>
    <s v="FCC"/>
    <d v="2026-05-09T10:25:41"/>
    <d v="2026-09-06T08:00:00"/>
    <m/>
    <s v="PS"/>
    <s v="PARAKAN"/>
    <s v="NO ADDON"/>
    <n v="20260906"/>
    <s v="Completed"/>
    <s v="HSI Bisnis Promo HUT RI PSB 70% - 75 Mbps"/>
    <s v="INDIBIZ"/>
    <m/>
    <m/>
    <d v="2026-09-06T08:00:00"/>
    <s v="2026-09-06 08:00:00 | M Janji : 06/09/2026 Jam Pasang : 08.00  - 13:00  NoteÃ‚Â :  hubungi terlebih dahulu sebelum ke lokasi, terima kasih."/>
    <n v="2026"/>
    <n v="9"/>
    <n v="6"/>
    <d v="2026-09-06T00:00:00"/>
    <n v="-0.33333333333575865"/>
    <x v="1"/>
  </r>
  <r>
    <n v="762"/>
    <n v="1002572833"/>
    <n v="3"/>
    <x v="3"/>
    <n v="4"/>
    <s v="YOGYAKARTA"/>
    <s v="INNER - YOGYA JATENG SELATAN"/>
    <s v="KBU"/>
    <s v="REG"/>
    <s v="AO"/>
    <x v="0"/>
    <m/>
    <s v="Completed (PS)"/>
    <s v="RBS-Regional 3"/>
    <d v="2026-09-05T10:02:18"/>
    <d v="2026-09-06T14:14:45"/>
    <n v="69384353"/>
    <n v="2745059214"/>
    <n v="146113146943"/>
    <s v="PT. PAKUWON PERMAI ( PAKUWON MALL ) / Tenant DJI"/>
    <s v="ODP-KBU-FGK/035"/>
    <s v="WO063605245"/>
    <m/>
    <m/>
    <m/>
    <n v="110.4074535"/>
    <n v="-7.7575685999999999"/>
    <s v="AMRBS/403103/ANISA DWIARYANI/R3/YOGYAKARTA/PT. PAKUWON PERMAI ( PAKUWON MALL ) / Tenant DJI /081234541654 (pa tio)/ riyantosetyadi@pakuwon.com"/>
    <s v="Amex"/>
    <m/>
    <m/>
    <m/>
    <m/>
    <m/>
    <m/>
    <m/>
    <m/>
    <s v="Management Janji"/>
    <s v="2026-09-06 08:00:00|Tanggal pemasangan : 06 SEPTEMBER JULI 2026 Jam pemasangan : pagi/siang Info Tambahan : Hubungi pelanggan dulu sebelum ke lokasi terima kasih|40010577|MYDITA"/>
    <s v="FCC"/>
    <d v="2026-05-09T10:09:58"/>
    <d v="2026-09-06T08:00:00"/>
    <m/>
    <s v="PS"/>
    <s v="X"/>
    <s v="NO ADDON"/>
    <n v="20260906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6T08:00:00"/>
    <s v="2026-09-06 08:00:00|Tanggal pemasangan : 06 SEPTEMBER JULI 2026 Jam pemasangan : pagi/siang Info Tambahan : Hubungi pelanggan dulu sebelum ke lokasi terima kasih|40010577|MYDITA"/>
    <n v="2026"/>
    <n v="9"/>
    <n v="6"/>
    <d v="2026-09-06T00:00:00"/>
    <n v="-0.33333333333575865"/>
    <x v="1"/>
  </r>
  <r>
    <n v="763"/>
    <n v="1002572831"/>
    <n v="3"/>
    <x v="7"/>
    <n v="5"/>
    <s v="KUPANG"/>
    <s v="ENDE"/>
    <s v="END"/>
    <s v="REG"/>
    <s v="AO"/>
    <x v="0"/>
    <s v="1P INET"/>
    <s v="Completed (PS)"/>
    <s v="RBS-Regional 3"/>
    <d v="2026-09-05T09:47:56"/>
    <d v="2026-09-07T18:20:37"/>
    <n v="69384329"/>
    <m/>
    <n v="172506789170"/>
    <s v="Carwash Cafe"/>
    <s v="ODP-END-FDA/52 FDA/D03/52.01"/>
    <s v="WO063599990"/>
    <m/>
    <m/>
    <m/>
    <n v="121.671891700643"/>
    <n v="-8.7851040720817899"/>
    <s v="|MC40142|MYIA-033994431563/POI/Efrem Diakon Mau/085219370573/efremdiakon48@gmail.com"/>
    <s v="MYIB_ASSISTANT"/>
    <m/>
    <m/>
    <m/>
    <m/>
    <m/>
    <m/>
    <m/>
    <m/>
    <s v="Management Janji"/>
    <s v="2026-09-06 08:00:00 | Tanggal pemasangan : 6/09/2026 Jam pemasangan : pagi/siang Info Tambahan : Hubungi pelanggan dulu sebelum ke lokasi, terima kasih"/>
    <s v="FCC"/>
    <d v="2026-05-09T09:55:37"/>
    <d v="2026-09-06T08:00:00"/>
    <m/>
    <s v="PS"/>
    <s v="ENDE"/>
    <s v="NO ADDON"/>
    <n v="20260907"/>
    <s v="Completed"/>
    <s v="HSI Bisnis Promo HUT RI PSB 70% - 300 Mbps"/>
    <s v="INDIBIZ"/>
    <m/>
    <m/>
    <d v="2026-09-06T08:00:00"/>
    <s v="2026-09-06 08:00:00 | Tanggal pemasangan : 6/09/2026 Jam pemasangan : pagi/siang Info Tambahan : Hubungi pelanggan dulu sebelum ke lokasi, terima kasih"/>
    <n v="2026"/>
    <n v="9"/>
    <n v="7"/>
    <d v="2026-09-07T00:00:00"/>
    <n v="0.66666666666424135"/>
    <x v="1"/>
  </r>
  <r>
    <n v="764"/>
    <n v="1002572834"/>
    <n v="3"/>
    <x v="6"/>
    <n v="5"/>
    <s v="SBY UTARA"/>
    <s v="GRESIK"/>
    <s v="DDS"/>
    <s v="REG"/>
    <s v="AO"/>
    <x v="0"/>
    <s v="1P INET"/>
    <s v="Completed (PS)"/>
    <s v="RBS-Regional 3"/>
    <d v="2026-09-05T09:53:56"/>
    <d v="2026-09-05T19:19:49"/>
    <n v="69384355"/>
    <m/>
    <n v="152445902505"/>
    <s v="Warung Piknik"/>
    <s v="ODP-DDS-FD/41 FD/D04/41.01"/>
    <s v="WO063600449"/>
    <m/>
    <m/>
    <m/>
    <n v="112.492134422063"/>
    <n v="-7.1373333514059398"/>
    <s v="MD|MYDB-20260905268043|DN00001/MN01273|Warung Piknik|081327745359"/>
    <s v="MYDIGIBIZPARTNER"/>
    <m/>
    <m/>
    <m/>
    <m/>
    <m/>
    <m/>
    <m/>
    <m/>
    <s v="Management Janji"/>
    <s v="2026-09-06 08:00:00 | Jam pemasangan : 08.00 - 12.00 Waktu pemasangan : 4 September 2026 Info Tabaha : Hubungi pelanggan dulu sebelum ke lokasi terimakasih  "/>
    <s v="FCC"/>
    <d v="2026-05-09T09:55:37"/>
    <d v="2026-09-06T08:00:00"/>
    <m/>
    <s v="PS"/>
    <s v="GRESIK"/>
    <s v="NO ADDON"/>
    <n v="20260905"/>
    <s v="Completed"/>
    <s v="HSI Bisnis Promo HUT RI PSB 70% - 75 Mbps"/>
    <s v="INDIBIZ"/>
    <m/>
    <m/>
    <d v="2026-09-06T08:00:00"/>
    <s v="2026-09-06 08:00:00 | Jam pemasangan : 08.00 - 12.00 Waktu pemasangan : 4 September 2026 Info Tabaha : Hubungi pelanggan dulu sebelum ke lokasi terimakasih  "/>
    <n v="2026"/>
    <n v="9"/>
    <n v="5"/>
    <d v="2026-09-05T00:00:00"/>
    <n v="-1.3333333333357587"/>
    <x v="1"/>
  </r>
  <r>
    <n v="765"/>
    <n v="1002573263"/>
    <n v="3"/>
    <x v="3"/>
    <n v="4"/>
    <s v="PURWOKERTO"/>
    <s v="PURWOKERTO"/>
    <s v="PWT"/>
    <s v="REG"/>
    <s v="AO"/>
    <x v="0"/>
    <m/>
    <s v="Completed (PS)"/>
    <s v="RBS-Regional 3"/>
    <d v="2026-09-05T15:21:06"/>
    <d v="2026-09-05T16:16:37"/>
    <n v="69382255"/>
    <m/>
    <n v="146303629054"/>
    <s v="WeStore"/>
    <s v="ODP-PWT-FN/023"/>
    <s v="WO063636513"/>
    <m/>
    <m/>
    <m/>
    <n v="109.2344281"/>
    <n v="-7.4167623000000003"/>
    <s v="|MC00213|MYIA-017420727981/POI/THOHA NUR FATA/089649227366/tohanurfata04@gmail.com"/>
    <s v="Sales Profesional"/>
    <m/>
    <m/>
    <m/>
    <m/>
    <m/>
    <m/>
    <m/>
    <m/>
    <s v="Management Janji"/>
    <s v="2026-09-04 08:00:00 | Nama PIC : Bp Thoha  No HP : 089649227366  No Alt : -  M Janji : 03 Sept 2026  Jam Pasang : Pagi / Siang  Note : hubungi pelanggan jika ingin kelokasi  "/>
    <s v="FCC"/>
    <d v="2026-05-09T15:25:12"/>
    <m/>
    <m/>
    <s v="PS"/>
    <s v="X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5T07:00:00"/>
    <s v="2026-09-04 08:00:00 | Nama PIC : Bp Thoha  No HP : 089649227366  No Alt : -  M Janji : 03 Sept 2026  Jam Pasang : Pagi / Siang  Note : hubungi pelanggan jika ingin kelokasi  "/>
    <n v="2026"/>
    <n v="9"/>
    <n v="5"/>
    <d v="2026-09-05T00:00:00"/>
    <n v="-0.29166666666424135"/>
    <x v="1"/>
  </r>
  <r>
    <n v="766"/>
    <n v="1002573146"/>
    <n v="3"/>
    <x v="3"/>
    <n v="4"/>
    <s v="PURWOKERTO"/>
    <s v="PURBALINGGA"/>
    <s v="BBT"/>
    <s v="REG"/>
    <s v="AO"/>
    <x v="0"/>
    <m/>
    <s v="Completed (PS)"/>
    <s v="RBS-Regional 3"/>
    <d v="2026-09-05T14:04:07"/>
    <d v="2026-09-05T14:42:58"/>
    <n v="69383700"/>
    <m/>
    <n v="146394106543"/>
    <s v="PEMERINTAH DESA PALUMBUNGAN"/>
    <s v="ODP-BBT-FD/038"/>
    <s v="WO063627886"/>
    <m/>
    <m/>
    <m/>
    <n v="109.3647019"/>
    <n v="-7.2733958999999997"/>
    <s v="|MN02834|MYIA-066381033060/POI/NUR KARTIKA RAHMAWATI/081225184265/pemdespalumbungan14@gmail.com"/>
    <s v="Sales Profesional"/>
    <m/>
    <m/>
    <m/>
    <m/>
    <m/>
    <m/>
    <m/>
    <m/>
    <s v="Management Janji"/>
    <s v="2026-09-05 08:00:00 | Nama Pic : bp abduh   No Hp Pic : 081225184265  No alt : -  Jam Pemasangan : pagi   Tanggal Pemasangan : 5 September 2026"/>
    <s v="FCC"/>
    <d v="2026-05-09T14:10:02"/>
    <m/>
    <m/>
    <s v="PS"/>
    <s v="BOBOTSARI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5 08:00:00 | Nama Pic : bp abduh   No Hp Pic : 081225184265  No alt : -  Jam Pemasangan : pagi   Tanggal Pemasangan : 5 September 2026"/>
    <n v="2026"/>
    <n v="9"/>
    <n v="5"/>
    <d v="2026-09-05T00:00:00"/>
    <n v="-0.29166666666424135"/>
    <x v="1"/>
  </r>
  <r>
    <n v="767"/>
    <n v="1002573003"/>
    <n v="3"/>
    <x v="3"/>
    <n v="4"/>
    <s v="YOGYAKARTA"/>
    <s v="SLEMAN"/>
    <s v="PKM"/>
    <s v="REG"/>
    <s v="AO"/>
    <x v="0"/>
    <m/>
    <s v="Completed (PS)"/>
    <s v="RBS-Regional 3"/>
    <d v="2026-09-05T12:20:07"/>
    <d v="2026-09-05T13:25:35"/>
    <n v="69383057"/>
    <m/>
    <n v="146144118756"/>
    <s v="PT titra ageng makmur jaya"/>
    <s v="ODP-PKM-FHA/03"/>
    <s v="WO063615451"/>
    <m/>
    <m/>
    <m/>
    <n v="110.422"/>
    <n v="-7.6635999999999997"/>
    <s v="|MN00915|MYIA-003913553212/POI/Dono Dwi Prasetyo/085643033075/masdonking@gmail.com"/>
    <s v="Sales Profesional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5-09T12:25:16"/>
    <m/>
    <m/>
    <s v="PS"/>
    <s v="X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4 15:00:00 | Tanggal pemasangan: 04/09/2026  Jam pemasangan : pagi / siang  Info Tambahan : Hubungi pelanggan dulu sebelum ke lokasi  terima kasih."/>
    <n v="2026"/>
    <n v="9"/>
    <n v="5"/>
    <d v="2026-09-05T00:00:00"/>
    <n v="-0.29166666666424135"/>
    <x v="1"/>
  </r>
  <r>
    <n v="768"/>
    <n v="1002573383"/>
    <n v="3"/>
    <x v="7"/>
    <n v="5"/>
    <s v="MATARAM"/>
    <s v="LOMBOK BARAT TENGAH"/>
    <s v="GER"/>
    <s v="REG"/>
    <s v="AO"/>
    <x v="0"/>
    <m/>
    <s v="Completed (PS)"/>
    <s v="RBS-Regional 3"/>
    <d v="2026-09-05T17:53:51"/>
    <d v="2026-09-07T10:41:24"/>
    <n v="69381005"/>
    <m/>
    <n v="172602203036"/>
    <s v="TOKO AMRULLAH"/>
    <s v="ODP-GER-FAH/34"/>
    <s v="WO063647676"/>
    <m/>
    <m/>
    <m/>
    <n v="116.15094999999999"/>
    <n v="-8.680332044"/>
    <s v="|MC40234|MYIA-093158266294/POI/amrulah/087796989262/ammrilahh@gmail.com"/>
    <s v="MYDIGIBIZPARTNER"/>
    <m/>
    <m/>
    <m/>
    <m/>
    <m/>
    <m/>
    <m/>
    <m/>
    <s v="Management Janji"/>
    <s v="2026-09-02 13:00:00 | Jam pemasangan : 12.00  Info Tambahan : Hubungi pelanggan dulu sebelum ke lokasi  terimakasih   "/>
    <s v="FCC"/>
    <d v="2026-05-09T17:54:53"/>
    <m/>
    <m/>
    <s v="PS"/>
    <s v="LOMBOK TENGAH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13:00:00 | Jam pemasangan : 12.00  Info Tambahan : Hubungi pelanggan dulu sebelum ke lokasi  terimakasih   "/>
    <n v="2026"/>
    <n v="9"/>
    <n v="7"/>
    <d v="2026-09-07T00:00:00"/>
    <n v="1.7083333333357587"/>
    <x v="2"/>
  </r>
  <r>
    <n v="769"/>
    <n v="1002573378"/>
    <n v="3"/>
    <x v="5"/>
    <n v="4"/>
    <s v="SEMARANG"/>
    <s v="INNER - SEMARANG JATENG UTARA"/>
    <s v="MJP"/>
    <s v="REG"/>
    <s v="AO"/>
    <x v="0"/>
    <s v="1P INET"/>
    <s v="Completed (PS)"/>
    <s v="RBS-Regional 3"/>
    <d v="2026-09-05T17:41:56"/>
    <d v="2026-09-06T17:58:40"/>
    <n v="69384639"/>
    <m/>
    <n v="142410346007"/>
    <s v="LPTQ kota semarang"/>
    <s v="ODP-MJP-FA/090 FA/D07/090.01"/>
    <s v="WO063646550"/>
    <m/>
    <m/>
    <m/>
    <n v="110.4650664"/>
    <n v="-7.0096145999999999"/>
    <s v="|MN02256|MYIA-065818995148/POI/FATKHUR ROKHIM/085228135351/lptq.kotasmg@gmail.com"/>
    <s v="MYIB_ASSISTANT"/>
    <m/>
    <m/>
    <m/>
    <m/>
    <m/>
    <m/>
    <m/>
    <m/>
    <s v="Management Janji"/>
    <s v="2026-09-06 15:00:00 | M Janji : 06/09/2026 Jam Pasang : 08.00  - 13:00  NoteÃ‚Â :  hubungi terlebih dahulu sebelum ke lokasi, terima kasih."/>
    <s v="FCC"/>
    <d v="2026-05-09T17:54:53"/>
    <d v="2026-09-06T15:00:00"/>
    <m/>
    <s v="PS"/>
    <s v="MAJAPAHIT"/>
    <s v="NO ADDON"/>
    <n v="20260906"/>
    <s v="Completed"/>
    <s v="HSI Bisnis Basic Promo HUT RI PSB 70% - 50 Mbps"/>
    <s v="INDIBIZ"/>
    <m/>
    <m/>
    <d v="2026-09-06T15:00:00"/>
    <s v="2026-09-06 15:00:00 | M Janji : 06/09/2026 Jam Pasang : 08.00  - 13:00  NoteÃ‚Â :  hubungi terlebih dahulu sebelum ke lokasi, terima kasih."/>
    <n v="2026"/>
    <n v="9"/>
    <n v="6"/>
    <d v="2026-09-06T00:00:00"/>
    <n v="-0.625"/>
    <x v="1"/>
  </r>
  <r>
    <n v="770"/>
    <n v="1002573046"/>
    <n v="3"/>
    <x v="5"/>
    <n v="4"/>
    <s v="PEKALONGAN"/>
    <s v="BREBES"/>
    <s v="KTM"/>
    <s v="REG"/>
    <s v="AO"/>
    <x v="0"/>
    <m/>
    <s v="Completed (PS)"/>
    <s v="RBS-Regional 3"/>
    <d v="2026-09-05T13:04:02"/>
    <d v="2026-09-05T13:43:15"/>
    <n v="69384017"/>
    <m/>
    <n v="142214107534"/>
    <s v="SMP NEGERI 2 BANJARHARJO"/>
    <s v="ODP-KTM-FG/005"/>
    <s v="WO063619853"/>
    <m/>
    <m/>
    <m/>
    <n v="108.856209101855"/>
    <n v="-6.9884267894575496"/>
    <s v="AMRBS;403095;REG3;BAYU;085100296564;HSI 1S 50MB;439k;PIC 085742440004;pujiarisandi7@gmail.com"/>
    <s v="Account Manager"/>
    <m/>
    <m/>
    <m/>
    <m/>
    <m/>
    <m/>
    <m/>
    <m/>
    <s v="Management Janji"/>
    <s v="2026-09-05 13:00:00|Waktu pemasnagan : 05 September 2026  Jam pemasangan : 08.00 - 12.00  Mohon hubungi pelanggan sebelum ke lokasi   Terima kasih|40971401|MYDITA"/>
    <s v="FCC"/>
    <d v="2026-05-09T13:10:07"/>
    <m/>
    <m/>
    <s v="PS"/>
    <s v="KETANGGUNGAN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5T07:00:00"/>
    <s v="2026-09-05 13:00:00|Waktu pemasnagan : 05 September 2026  Jam pemasangan : 08.00 - 12.00  Mohon hubungi pelanggan sebelum ke lokasi   Terima kasih|40971401|MYDITA"/>
    <n v="2026"/>
    <n v="9"/>
    <n v="5"/>
    <d v="2026-09-05T00:00:00"/>
    <n v="-0.29166666666424135"/>
    <x v="1"/>
  </r>
  <r>
    <n v="771"/>
    <n v="1002573043"/>
    <n v="3"/>
    <x v="6"/>
    <n v="5"/>
    <s v="MADURA"/>
    <s v="PAMEKASAN"/>
    <s v="SMP"/>
    <s v="REG"/>
    <s v="AO"/>
    <x v="0"/>
    <s v="1P INET"/>
    <s v="Completed (PS)"/>
    <s v="RBS-Regional 3"/>
    <d v="2026-09-05T12:59:56"/>
    <d v="2026-09-06T15:33:00"/>
    <n v="69384469"/>
    <m/>
    <n v="152431232320"/>
    <s v="TOKO YATI"/>
    <s v="ODP-SMP-FK/179 FK/D10/179.01"/>
    <s v="WO063618762"/>
    <m/>
    <m/>
    <m/>
    <n v="113.829961940646"/>
    <n v="-7.0804864474221096"/>
    <s v="MD|MYDB-20260905268068|DN00001/MN00806|TOKO YATI|085702827450"/>
    <s v="MYDIGIBIZPARTNER"/>
    <m/>
    <m/>
    <m/>
    <m/>
    <m/>
    <m/>
    <m/>
    <m/>
    <s v="Management Janji"/>
    <s v="2026-09-06 11:00:00 | Tanggal : 6 September 2026 Jam : siang Hubungi pelanggan sebelum ke lokasi "/>
    <s v="FCC"/>
    <d v="2026-05-09T13:10:07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Tanggal : 6 September 2026 Jam : siang Hubungi pelanggan sebelum ke lokasi "/>
    <n v="2026"/>
    <n v="9"/>
    <n v="6"/>
    <d v="2026-09-06T00:00:00"/>
    <n v="-0.45833333333575865"/>
    <x v="1"/>
  </r>
  <r>
    <n v="772"/>
    <n v="1002573034"/>
    <n v="3"/>
    <x v="5"/>
    <n v="4"/>
    <s v="SEMARANG"/>
    <s v="INNER - SEMARANG JATENG UTARA"/>
    <s v="SMT"/>
    <s v="REG"/>
    <s v="AO"/>
    <x v="0"/>
    <s v="1P INET"/>
    <s v="Completed (PS)"/>
    <s v="RBS-Regional 3"/>
    <d v="2026-09-05T12:44:57"/>
    <d v="2026-09-08T13:28:59"/>
    <n v="69384453"/>
    <m/>
    <n v="141420160185"/>
    <s v="PT SIMONE BUSINESS ADVISORY INDONESIA"/>
    <s v="ODP-SMT-FEG/047 FEG/D06/047.01"/>
    <s v="WO063617445"/>
    <m/>
    <m/>
    <m/>
    <n v="110.390090569853"/>
    <n v="-6.9675547542789502"/>
    <s v="MD|MYDB-20260904267988|DN00001/MN00299|PT SIMONE BUSINESS ADVISORY INDONESIA|085726345502"/>
    <s v="MYDIGIBIZPARTNER"/>
    <m/>
    <m/>
    <m/>
    <m/>
    <m/>
    <m/>
    <m/>
    <m/>
    <s v="Management Janji"/>
    <s v="2026-09-07 08:00:00 | Nama PIC : Pras  No HP : 085726345502 Alt :  M Janji : 06/08/2026 Jam Pasang : 08.00 - 13:00  NoteÃ‚Â :  hubungi terlebih dahulu sebelum kelokasi"/>
    <s v="FCC"/>
    <d v="2026-05-09T12:54:59"/>
    <d v="2026-09-07T08:00:00"/>
    <m/>
    <s v="PS"/>
    <s v="SEMARANG TUGU"/>
    <s v="NO ADDON"/>
    <n v="20260908"/>
    <s v="Completed"/>
    <s v="HSI Bisnis Promo HUT RI PSB 70% - 100 Mbps"/>
    <s v="INDIBIZ"/>
    <m/>
    <m/>
    <d v="2026-09-07T08:00:00"/>
    <s v="2026-09-07 08:00:00 | Nama PIC : Pras  No HP : 085726345502 Alt :  M Janji : 06/08/2026 Jam Pasang : 08.00 - 13:00  NoteÃ‚Â :  hubungi terlebih dahulu sebelum kelokasi"/>
    <n v="2026"/>
    <n v="9"/>
    <n v="8"/>
    <d v="2026-09-08T00:00:00"/>
    <n v="0.66666666666424135"/>
    <x v="1"/>
  </r>
  <r>
    <n v="773"/>
    <n v="1002573303"/>
    <n v="3"/>
    <x v="1"/>
    <n v="5"/>
    <s v="SIDOARJO"/>
    <s v="MOJOKERTO"/>
    <s v="MRT"/>
    <s v="REG"/>
    <s v="AO"/>
    <x v="0"/>
    <m/>
    <s v="Completed (PS)"/>
    <s v="RBS-Regional 3"/>
    <d v="2026-09-05T15:59:32"/>
    <d v="2026-09-05T18:07:30"/>
    <n v="69367387"/>
    <m/>
    <n v="152312243238"/>
    <s v="PT SUN RISE MILL"/>
    <s v="ODP-MRT-FP/29"/>
    <s v="WO063639404"/>
    <m/>
    <m/>
    <m/>
    <n v="112.42238835582"/>
    <n v="-7.51440931834835"/>
    <s v="AMRBS;940137;AM;ISTIHAMIN FITRI;RBS-3;SURAMADU;PSB :+6282137332214/FAJAR/+6282331115521/YOLANDA/purchase7.sunrise@gmail.com/HSI Bisnis (1:1) 50 Mbps (Rp 439.000) PSB Rp 150.000"/>
    <s v="Account Manager"/>
    <m/>
    <m/>
    <m/>
    <m/>
    <m/>
    <m/>
    <m/>
    <m/>
    <s v="Management Janji"/>
    <s v="2026-08-21 08:00:00|TELP :082144661171  ALT ;  MANJA : PAGI / SIANG 21/08/2026  HUB SEBELUM KE LOKASI |40000802|MYDITA"/>
    <s v="FCC"/>
    <d v="2026-05-09T16:09:50"/>
    <m/>
    <m/>
    <s v="PS"/>
    <s v="MOJOKERTO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21 08:00:00|TELP :082144661171  ALT ;  MANJA : PAGI / SIANG 21/08/2026  HUB SEBELUM KE LOKASI |40000802|MYDITA"/>
    <n v="2026"/>
    <n v="9"/>
    <n v="5"/>
    <d v="2026-09-05T00:00:00"/>
    <n v="-0.29166666666424135"/>
    <x v="1"/>
  </r>
  <r>
    <n v="774"/>
    <n v="1002573071"/>
    <n v="3"/>
    <x v="7"/>
    <n v="5"/>
    <s v="MATARAM"/>
    <s v="LOMBOK BARAT TENGAH"/>
    <s v="PRY"/>
    <s v="REG"/>
    <s v="AO"/>
    <x v="0"/>
    <m/>
    <s v="Completed (PS)"/>
    <s v="RBS-Regional 3"/>
    <d v="2026-09-05T13:19:58"/>
    <d v="2026-09-05T15:29:50"/>
    <n v="69383425"/>
    <m/>
    <n v="172603791845"/>
    <s v="Toko sopia"/>
    <s v="ODP-PYA-FAP/73"/>
    <s v="WO063623967"/>
    <m/>
    <m/>
    <m/>
    <n v="116.39855723076001"/>
    <n v="-8.6922267386471699"/>
    <s v="MD|MYDB-20260903267954|SC00001/MC00222|Toko sopia|087864781090"/>
    <s v="MYDIGIBIZPARTNER"/>
    <m/>
    <m/>
    <m/>
    <m/>
    <m/>
    <m/>
    <m/>
    <m/>
    <s v="Management Janji"/>
    <s v="2026-09-04 15:00:00 | Jam Pemasangan : 08:00 - 12.00  Tanggal Pemasangan : JUMAT 04 SEPTEMBER 2026  Info Tambahan : Hubungi pelanggan sebelum datang ke lokasi  "/>
    <s v="FCC"/>
    <d v="2026-05-09T13:25:32"/>
    <m/>
    <m/>
    <s v="PS"/>
    <s v="LOMBOK TENGAH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4 15:00:00 | Jam Pemasangan : 08:00 - 12.00  Tanggal Pemasangan : JUMAT 04 SEPTEMBER 2026  Info Tambahan : Hubungi pelanggan sebelum datang ke lokasi  "/>
    <n v="2026"/>
    <n v="9"/>
    <n v="5"/>
    <d v="2026-09-05T00:00:00"/>
    <n v="-0.29166666666424135"/>
    <x v="1"/>
  </r>
  <r>
    <n v="775"/>
    <n v="1002573077"/>
    <n v="3"/>
    <x v="0"/>
    <n v="4"/>
    <s v="KUDUS"/>
    <s v="KUDUS"/>
    <s v="KUD"/>
    <s v="REG"/>
    <s v="AO"/>
    <x v="0"/>
    <s v="2P INET + VOICE"/>
    <s v="Completed (PS)"/>
    <s v="RBS-Regional 3"/>
    <d v="2026-09-05T13:20:56"/>
    <d v="2026-09-07T13:25:11"/>
    <n v="69384480"/>
    <n v="2916948109"/>
    <n v="142401146193"/>
    <s v="PT WARNA ABADI MITRA BERSAMA"/>
    <s v="ODP-KUD-FG/037 FG/D01/04.37"/>
    <s v="WO063623510"/>
    <m/>
    <m/>
    <m/>
    <n v="110.799205"/>
    <n v="-6.7952789999999998"/>
    <s v="|MN02587|MYIA-016452640714/POI/Safari/085600002216/perijinanwabs@gmail.com"/>
    <s v="MYIB_ASSISTANT"/>
    <m/>
    <m/>
    <m/>
    <m/>
    <m/>
    <m/>
    <m/>
    <m/>
    <s v="Management Janji"/>
    <s v="2026-09-06 13:00:00 | Tanggal : 6 September 2026 Jam : siang Hubungi pelanggan sebelum ke lokasi "/>
    <s v="FCC"/>
    <d v="2026-05-09T13:25:32"/>
    <d v="2026-09-06T13:00:00"/>
    <m/>
    <s v="PS"/>
    <s v="X"/>
    <s v="NO ADDON"/>
    <n v="20260907"/>
    <s v="Completed"/>
    <s v="HSI Bisnis Bundling Phone PSB 70% - Free 800 Menit - 50 Mbps"/>
    <s v="INDIBIZ"/>
    <m/>
    <m/>
    <d v="2026-09-06T13:00:00"/>
    <s v="2026-09-06 13:00:00 | Tanggal : 6 September 2026 Jam : siang Hubungi pelanggan sebelum ke lokasi "/>
    <n v="2026"/>
    <n v="9"/>
    <n v="7"/>
    <d v="2026-09-07T00:00:00"/>
    <n v="0.45833333333575865"/>
    <x v="1"/>
  </r>
  <r>
    <n v="776"/>
    <n v="1002573067"/>
    <n v="3"/>
    <x v="7"/>
    <n v="5"/>
    <s v="MATARAM"/>
    <s v="SUMBAWA"/>
    <s v="SBW"/>
    <s v="REG"/>
    <s v="AO"/>
    <x v="0"/>
    <s v="1P INET"/>
    <s v="Completed (PS)"/>
    <s v="RBS-Regional 3"/>
    <d v="2026-09-05T13:14:58"/>
    <d v="2026-09-08T18:22:03"/>
    <n v="69384476"/>
    <m/>
    <n v="172606792426"/>
    <s v="DM EDU"/>
    <s v="ODP-SBW-FBD/14 FBD/D02/14.01"/>
    <s v="WO063623134"/>
    <m/>
    <m/>
    <m/>
    <n v="117.418646626174"/>
    <n v="-8.4832647609360397"/>
    <s v="MD|MYDB-20260903267953|DN00001/MN01576|DM EDU|085339355880"/>
    <s v="MYDIGIBIZPARTNER"/>
    <m/>
    <m/>
    <m/>
    <m/>
    <m/>
    <m/>
    <m/>
    <m/>
    <s v="Management Janji"/>
    <s v="2026-09-08 08:00:00 | Nama PIC : Ibu Desi No HP : 085339355880 No Alt : - M Janji :  08 Sept  2026 Jam Pasang : Pagi / Siang Note : hubungi pelanggan jika ingin kelokasi"/>
    <s v="FCC"/>
    <d v="2026-05-09T13:25:32"/>
    <d v="2026-09-08T08:00:00"/>
    <m/>
    <s v="PS"/>
    <s v="X"/>
    <s v="NETMONK"/>
    <n v="20260908"/>
    <s v="Completed"/>
    <s v="HSI Bisnis Bundling Netmonk Promo H2 2026 PSB 70% - 50 Mbps"/>
    <s v="INDIBIZ"/>
    <m/>
    <m/>
    <d v="2026-09-08T08:00:00"/>
    <s v="2026-09-08 08:00:00 | Nama PIC : Ibu Desi No HP : 085339355880 No Alt : - M Janji :  08 Sept  2026 Jam Pasang : Pagi / Siang Note : hubungi pelanggan jika ingin kelokasi"/>
    <n v="2026"/>
    <n v="9"/>
    <n v="8"/>
    <d v="2026-09-08T00:00:00"/>
    <n v="-0.33333333333575865"/>
    <x v="1"/>
  </r>
  <r>
    <n v="777"/>
    <n v="1002573352"/>
    <n v="3"/>
    <x v="2"/>
    <n v="5"/>
    <s v="KEDIRI"/>
    <s v="KEDIRI"/>
    <s v="NDL"/>
    <s v="REG"/>
    <s v="AO"/>
    <x v="0"/>
    <m/>
    <s v="Completed (PS)"/>
    <s v="RBS-Regional 3"/>
    <d v="2026-09-05T16:55:25"/>
    <d v="2026-09-06T07:34:45"/>
    <n v="69368704"/>
    <m/>
    <n v="152651207992"/>
    <s v="TOKO SENTOSA"/>
    <s v="ODP-NDL-FG/63"/>
    <s v="WO063643949"/>
    <m/>
    <m/>
    <m/>
    <n v="111.976825721818"/>
    <n v="-7.8807652915829998"/>
    <s v="MD|MYDB-20260815265634|DC20010/MC20002|TOKO SENTOSA|085741870695"/>
    <s v="MYDIGIBIZPARTNER"/>
    <m/>
    <m/>
    <m/>
    <m/>
    <m/>
    <m/>
    <m/>
    <m/>
    <s v="Management Janji"/>
    <s v="2026-09-05 08:00:00|Dsn Nambangan rt 2 RW 1 desa badal kec Ngadiluwih kab kediri|SYSTEM|MYDITA"/>
    <s v="FCC"/>
    <d v="2026-05-09T17:10:10"/>
    <m/>
    <m/>
    <s v="PS"/>
    <s v="NGADILUWIH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5 08:00:00|Dsn Nambangan rt 2 RW 1 desa badal kec Ngadiluwih kab kediri|SYSTEM|MYDITA"/>
    <n v="2026"/>
    <n v="9"/>
    <n v="6"/>
    <d v="2026-09-06T00:00:00"/>
    <n v="0.70833333333575865"/>
    <x v="1"/>
  </r>
  <r>
    <n v="778"/>
    <n v="1002571299"/>
    <n v="3"/>
    <x v="4"/>
    <n v="5"/>
    <s v="SINGARJA"/>
    <s v="GIANYAR"/>
    <s v="GIN"/>
    <s v="REG"/>
    <s v="AO"/>
    <x v="0"/>
    <m/>
    <s v="Completed (PS)"/>
    <s v="RBS-Regional 3"/>
    <d v="2026-09-04T11:08:16"/>
    <d v="2026-09-04T21:09:21"/>
    <n v="69381598"/>
    <m/>
    <n v="172407212657"/>
    <s v="HOGI COFFEE"/>
    <s v="ODP-GIN-FQ/128"/>
    <s v="WO063525499"/>
    <m/>
    <m/>
    <m/>
    <n v="115.3227121191"/>
    <n v="-8.5395228870876299"/>
    <s v="|MN02644|/PIC PANDE PUTU LANTANA SUWANTARA/081805311873-081999938690/kiranapatni@gmail.com"/>
    <s v="Sales Force DBS"/>
    <m/>
    <m/>
    <m/>
    <m/>
    <m/>
    <m/>
    <m/>
    <m/>
    <s v="Management Janji"/>
    <s v="2026-09-03 08:00:00|Nama PIC : ibu kirana  No HP :  081999938690  Alt :   M Janji : (KAMIS/3/SEPTEMBER/2026)  jam Pasang : 09:00  Note : hubungi pelanggan jika ingin kelokasi|40961371|MYDITA"/>
    <s v="FCC"/>
    <d v="2026-04-09T11:10:09"/>
    <m/>
    <m/>
    <s v="PS"/>
    <s v="GIANYAR"/>
    <s v="NO ADDON"/>
    <n v="20260904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4T07:00:00"/>
    <s v="2026-09-03 08:00:00|Nama PIC : ibu kirana  No HP :  081999938690  Alt :   M Janji : (KAMIS/3/SEPTEMBER/2026)  jam Pasang : 09:00  Note : hubungi pelanggan jika ingin kelokasi|40961371|MYDITA"/>
    <n v="2026"/>
    <n v="9"/>
    <n v="4"/>
    <d v="2026-09-04T00:00:00"/>
    <n v="-0.29166666666424135"/>
    <x v="1"/>
  </r>
  <r>
    <n v="779"/>
    <n v="1002571285"/>
    <n v="3"/>
    <x v="3"/>
    <n v="4"/>
    <s v="PURWOKERTO"/>
    <s v="CILACAP"/>
    <s v="GML"/>
    <s v="REG"/>
    <s v="AO"/>
    <x v="0"/>
    <m/>
    <s v="Completed (PS)"/>
    <s v="RBS-Regional 3"/>
    <d v="2026-09-04T11:06:11"/>
    <d v="2026-09-08T17:35:20"/>
    <n v="69383749"/>
    <m/>
    <n v="141362105663"/>
    <s v="SPPG Jeruklegi Wetan"/>
    <s v="ODP-GML-FF/006"/>
    <s v="WO063710304"/>
    <m/>
    <m/>
    <m/>
    <n v="109.020798151959"/>
    <n v="-7.6162874954418003"/>
    <s v="AMRBS ; 404510 ; AM ; DANIERA; TREG3 ;CILACAP ;INDIBIZ PROMO 50 Mbps 1S; SPPG Jeruklegi Wetan / 082221333660/ terusjayapurchasing@gmail.com"/>
    <s v="Amex"/>
    <m/>
    <m/>
    <m/>
    <m/>
    <m/>
    <m/>
    <m/>
    <m/>
    <s v="Management Janji"/>
    <s v="2026-09-09 08:00:00|M Janji : (08/09/2026) jam Pasang : 09:00 Note : hubungi pelanggan jika ingin kelokasi |40900827|MYDITA"/>
    <s v="FCC"/>
    <d v="2026-04-09T11:10:09"/>
    <d v="2026-09-09T08:00:00"/>
    <m/>
    <s v="PS"/>
    <s v="X"/>
    <s v="NO ADDON"/>
    <n v="202609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8:00:00"/>
    <s v="2026-09-09 08:00:00|M Janji : (08/09/2026) jam Pasang : 09:00 Note : hubungi pelanggan jika ingin kelokasi |40900827|MYDITA"/>
    <n v="2026"/>
    <n v="9"/>
    <n v="8"/>
    <d v="2026-09-08T00:00:00"/>
    <n v="-1.3333333333357587"/>
    <x v="1"/>
  </r>
  <r>
    <n v="780"/>
    <n v="1002571445"/>
    <n v="3"/>
    <x v="5"/>
    <n v="4"/>
    <s v="PEKALONGAN"/>
    <s v="BATANG"/>
    <s v="BDY"/>
    <s v="REG"/>
    <s v="AO"/>
    <x v="0"/>
    <m/>
    <s v="Completed (PS)"/>
    <s v="RBS-Regional 3"/>
    <d v="2026-09-04T12:05:46"/>
    <d v="2026-09-04T15:21:46"/>
    <n v="69380834"/>
    <m/>
    <n v="142201104843"/>
    <s v="WH ERABLUE BANDAR UTARA"/>
    <s v="ODP-BDY-FD/067"/>
    <s v="WO063531436"/>
    <m/>
    <m/>
    <m/>
    <n v="109.798226"/>
    <n v="-7.0305530000000003"/>
    <s v="|MN02713|MYIA-007115499998/POI/HASBIBINTARO SHIDDIQ/081249549394/nextperdanaone@gmail.com"/>
    <s v="Account Manager"/>
    <m/>
    <m/>
    <m/>
    <m/>
    <m/>
    <m/>
    <m/>
    <m/>
    <s v="Management Janji"/>
    <s v="2026-09-01 13:00:00 | Nama PIC : bapa hasbi  No HP : 081249549394  No Alternatif :  M Janji : 01/09/2026  Jam Pasang : Pagi  NoteÃ‚Â :  Hubungi terlebih dahulu sebelum ke lokasi  "/>
    <s v="FCC"/>
    <d v="2026-04-09T12:10:01"/>
    <m/>
    <m/>
    <s v="PS"/>
    <s v="SUBAH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1 13:00:00 | Nama PIC : bapa hasbi  No HP : 081249549394  No Alternatif :  M Janji : 01/09/2026  Jam Pasang : Pagi  NoteÃ‚Â :  Hubungi terlebih dahulu sebelum ke lokasi  "/>
    <n v="2026"/>
    <n v="9"/>
    <n v="4"/>
    <d v="2026-09-04T00:00:00"/>
    <n v="-0.29166666666424135"/>
    <x v="1"/>
  </r>
  <r>
    <n v="781"/>
    <n v="1002571877"/>
    <n v="3"/>
    <x v="6"/>
    <n v="5"/>
    <s v="SBY UTARA"/>
    <s v="MANYAR"/>
    <s v="MGO"/>
    <s v="REG"/>
    <s v="AO"/>
    <x v="0"/>
    <m/>
    <s v="Completed (PS)"/>
    <s v="RBS-Regional 2"/>
    <d v="2026-09-04T14:27:32"/>
    <d v="2026-09-07T14:12:21"/>
    <n v="69383971"/>
    <m/>
    <n v="152413167964"/>
    <s v="PT RIYADI PUTRA MAKMUR"/>
    <s v="ODP-DMO-FDF/19"/>
    <s v="WO063567863"/>
    <m/>
    <m/>
    <m/>
    <n v="112.72994175553301"/>
    <n v="-7.2506809741590903"/>
    <s v="MB00300;PT RIYADI PUTRA MAKMUR;Moch. Syamsul ma'arif;082210081120;081328226339;putra.rpmsby@gmail.com;SURABAYA, BUBUTAN, SEMARANG, 94C BLOK A41, 60174;PSB 1P 1:1 100MBPS 669K+PPN;AKTIVASI 150K;SET SEGERA;MLD"/>
    <s v="Sales Profesional"/>
    <m/>
    <m/>
    <m/>
    <m/>
    <m/>
    <m/>
    <m/>
    <m/>
    <s v="Management Janji"/>
    <s v="2026-09-08 08:00:00|Tanggal pemasangan : 08/09/2026 Jam pemasangan : 09.00 Info Tambahan : Hubungi pelanggan dulu sebelum ke lokasi terima kasih.|40941148|MYDITA"/>
    <s v="FCC"/>
    <d v="2026-04-09T14:40:04"/>
    <d v="2026-09-08T08:00:00"/>
    <m/>
    <s v="PS"/>
    <s v="MERGOYOSO"/>
    <s v="NO ADDON"/>
    <n v="2026090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8T08:00:00"/>
    <s v="2026-09-08 08:00:00|Tanggal pemasangan : 08/09/2026 Jam pemasangan : 09.00 Info Tambahan : Hubungi pelanggan dulu sebelum ke lokasi terima kasih.|40941148|MYDITA"/>
    <n v="2026"/>
    <n v="9"/>
    <n v="7"/>
    <d v="2026-09-07T00:00:00"/>
    <n v="-1.3333333333357587"/>
    <x v="1"/>
  </r>
  <r>
    <n v="782"/>
    <n v="1002571440"/>
    <n v="3"/>
    <x v="5"/>
    <n v="4"/>
    <s v="SEMARANG"/>
    <s v="INNER - SEMARANG JATENG UTARA"/>
    <s v="MJP"/>
    <s v="REG"/>
    <s v="AO"/>
    <x v="0"/>
    <m/>
    <s v="Completed (PS)"/>
    <s v="RBS-Regional 3"/>
    <d v="2026-09-04T12:03:08"/>
    <d v="2026-09-04T15:26:31"/>
    <n v="69382239"/>
    <m/>
    <n v="142410346503"/>
    <s v="Nabhan outlet"/>
    <s v="ODP-MJP-FBA/064"/>
    <s v="WO063531280"/>
    <m/>
    <m/>
    <m/>
    <n v="110.52667508704"/>
    <n v="-7.0231024892583598"/>
    <s v="|MC50018|MYIA-097327418681/POI/Miftachul choir/082324444225/nabhanalfath07@gmail.com"/>
    <s v="MYDIGIBIZPARTNER"/>
    <m/>
    <m/>
    <m/>
    <m/>
    <m/>
    <m/>
    <m/>
    <m/>
    <s v="Management Janji"/>
    <s v="2026-09-03 11:00:00 | Nama PIC:  bp miftahul   No HP: 082324444225  Alt:  Tanggal: 3/9/2026  Jam Pasang: Siang  Note: Hubungi sebelum ke lokasi, terimakasih. "/>
    <s v="FCC"/>
    <d v="2026-04-09T12:10:01"/>
    <m/>
    <m/>
    <s v="PS"/>
    <s v="MAJAPAHIT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3 11:00:00 | Nama PIC:  bp miftahul   No HP: 082324444225  Alt:  Tanggal: 3/9/2026  Jam Pasang: Siang  Note: Hubungi sebelum ke lokasi, terimakasih. "/>
    <n v="2026"/>
    <n v="9"/>
    <n v="4"/>
    <d v="2026-09-04T00:00:00"/>
    <n v="-0.29166666666424135"/>
    <x v="1"/>
  </r>
  <r>
    <n v="783"/>
    <n v="1002571435"/>
    <n v="3"/>
    <x v="5"/>
    <n v="4"/>
    <s v="PEKALONGAN"/>
    <s v="SLAWI"/>
    <s v="SLW"/>
    <s v="REG"/>
    <s v="AO"/>
    <x v="0"/>
    <m/>
    <s v="Completed (PS)"/>
    <s v="RBS-Regional 3"/>
    <d v="2026-09-04T12:00:37"/>
    <d v="2026-09-04T13:06:29"/>
    <n v="69382056"/>
    <m/>
    <n v="142283120025"/>
    <s v="SDN Kabunan 01"/>
    <s v="ODP-SLW-FA/162"/>
    <s v="WO063530995"/>
    <m/>
    <m/>
    <m/>
    <n v="109.11953099999999"/>
    <n v="-6.9814569999999998"/>
    <s v="AMRBS;404469;REG3;ALI FATKHUDIN;085100284847;HSI 75MB;PIC 085742049079;sdnkabunan1@yahoo.co.id"/>
    <s v="Account Manager"/>
    <m/>
    <m/>
    <m/>
    <m/>
    <m/>
    <m/>
    <m/>
    <m/>
    <s v="Management Janji"/>
    <s v="2026-09-03 13:00:00|Tanggal pemasangan : 02/09/2026  Jam pemasangan : pagi/siang  Info Tambahan : Hubungi pelanggan dulu sebelum ke lokasi  terima kasih.|40951377|MYDITA"/>
    <s v="FCC"/>
    <d v="2026-04-09T12:10:01"/>
    <m/>
    <m/>
    <s v="PS"/>
    <s v="X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7:00:00"/>
    <s v="2026-09-03 13:00:00|Tanggal pemasangan : 02/09/2026  Jam pemasangan : pagi/siang  Info Tambahan : Hubungi pelanggan dulu sebelum ke lokasi  terima kasih.|40951377|MYDITA"/>
    <n v="2026"/>
    <n v="9"/>
    <n v="4"/>
    <d v="2026-09-04T00:00:00"/>
    <n v="-0.29166666666424135"/>
    <x v="1"/>
  </r>
  <r>
    <n v="784"/>
    <n v="1002571442"/>
    <n v="3"/>
    <x v="1"/>
    <n v="5"/>
    <s v="JEMBER"/>
    <s v="BONDOWOSO"/>
    <s v="BOW"/>
    <s v="REG"/>
    <s v="AO"/>
    <x v="0"/>
    <s v="1P INET"/>
    <s v="Completed (PS)"/>
    <s v="RBS-Regional 3"/>
    <d v="2026-09-04T12:02:57"/>
    <d v="2026-09-04T17:31:31"/>
    <n v="69383800"/>
    <m/>
    <n v="152507224171"/>
    <s v="TOKO IKBAL"/>
    <s v="ODP-SKW-FB/53 FB/D03/53.01"/>
    <s v="WO063530795"/>
    <m/>
    <m/>
    <m/>
    <n v="113.83541755378199"/>
    <n v="-8.0232586457274309"/>
    <s v="MD|MYDB-20260904267991|DC30008/MC30027|TOKO IKBAL|085258303451"/>
    <s v="MYDIGIBIZPARTNER"/>
    <m/>
    <m/>
    <m/>
    <m/>
    <m/>
    <m/>
    <m/>
    <m/>
    <s v="Management Janji"/>
    <s v="2026-09-05 08:00:00 | Jam Pemasangan : 08:00 - 12.00 Tanggal Pemasangan : SABTU 05 SEPTEMBER 2026 Info Tambahan : Hubungi pelanggan sebelum datang ke lokasi"/>
    <s v="FCC"/>
    <d v="2026-04-09T12:10:01"/>
    <d v="2026-09-05T08:00:00"/>
    <m/>
    <s v="PS"/>
    <s v="BONDOWOSO"/>
    <s v="NETMONK"/>
    <n v="20260904"/>
    <s v="Completed"/>
    <s v="HSI Bisnis Bundling Netmonk PSB 70% Promo - 150 Mbps"/>
    <s v="INDIBIZ"/>
    <m/>
    <m/>
    <d v="2026-09-05T08:00:00"/>
    <s v="2026-09-05 08:00:00 | Jam Pemasangan : 08:00 - 12.00 Tanggal Pemasangan : SABTU 05 SEPTEMBER 2026 Info Tambahan : Hubungi pelanggan sebelum datang ke lokasi"/>
    <n v="2026"/>
    <n v="9"/>
    <n v="4"/>
    <d v="2026-09-04T00:00:00"/>
    <n v="-1.3333333333357587"/>
    <x v="1"/>
  </r>
  <r>
    <n v="785"/>
    <n v="1002571429"/>
    <n v="3"/>
    <x v="5"/>
    <n v="4"/>
    <s v="PEKALONGAN"/>
    <s v="SLAWI"/>
    <s v="SLW"/>
    <s v="REG"/>
    <s v="AO"/>
    <x v="0"/>
    <m/>
    <s v="Completed (PS)"/>
    <s v="RBS-Regional 3"/>
    <d v="2026-09-04T11:58:14"/>
    <d v="2026-09-04T13:09:43"/>
    <n v="69382075"/>
    <m/>
    <n v="142283120024"/>
    <s v="SD KABUNAN 01"/>
    <s v="ODP-SLW-FA/162"/>
    <s v="WO063530832"/>
    <m/>
    <m/>
    <m/>
    <n v="109.119856"/>
    <n v="-6.9816500000000001"/>
    <s v="AMRBS;404469;REG3;ALI FATKHUDIN;085100284847;HSI 1S 50mb 320k;PIC 085742049079;sdnkabunan1@yahoo.co.id"/>
    <s v="Account Manager"/>
    <m/>
    <m/>
    <m/>
    <m/>
    <m/>
    <m/>
    <m/>
    <m/>
    <s v="Management Janji"/>
    <s v="2026-09-03 13:00:00|Jam Pemasangan : 08:00 - 12.00  Tanggal Pemasangan : KAMIS 03 SEPTEMBER 2026  Info Tambahan : Hubungi pelanggan sebelum datang ke lokasi  |40951378|MYDITA"/>
    <s v="FCC"/>
    <d v="2026-04-09T12:10:01"/>
    <m/>
    <m/>
    <s v="PS"/>
    <s v="X"/>
    <s v="NO ADDON"/>
    <n v="202609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4T07:00:00"/>
    <s v="2026-09-03 13:00:00|Jam Pemasangan : 08:00 - 12.00  Tanggal Pemasangan : KAMIS 03 SEPTEMBER 2026  Info Tambahan : Hubungi pelanggan sebelum datang ke lokasi  |40951378|MYDITA"/>
    <n v="2026"/>
    <n v="9"/>
    <n v="4"/>
    <d v="2026-09-04T00:00:00"/>
    <n v="-0.29166666666424135"/>
    <x v="1"/>
  </r>
  <r>
    <n v="786"/>
    <n v="1002571281"/>
    <n v="3"/>
    <x v="0"/>
    <n v="4"/>
    <s v="KUDUS"/>
    <s v="PATI"/>
    <s v="PAT"/>
    <s v="REG"/>
    <s v="AO"/>
    <x v="0"/>
    <m/>
    <s v="Completed (PS)"/>
    <s v="RBS-Regional 3"/>
    <d v="2026-09-04T11:02:44"/>
    <d v="2026-09-08T17:31:59"/>
    <n v="69383752"/>
    <m/>
    <n v="142551119451"/>
    <s v="KANTOR DESA WANGUNREJO"/>
    <s v="ODP-PAT-FP/047"/>
    <s v="WO063531496"/>
    <m/>
    <m/>
    <m/>
    <n v="110.9758389"/>
    <n v="-6.7906852999999998"/>
    <s v="|MC60040|/Ulfa Indah Pratiwi/082313439869 /patiwangunrejo@gmail.com /Permintaan PSB HSI BASIC WB2 50MBPS/KANTOR DESA WANGUNREJO"/>
    <s v="Sales Profesional"/>
    <m/>
    <m/>
    <m/>
    <m/>
    <m/>
    <m/>
    <m/>
    <m/>
    <s v="Management Janji"/>
    <s v="2026-09-08 08:00:00|Waktu pemasnagan : 08 September 2026 Jam pemasangan : 08.00 - 12.00 Mohon hubungi pelanggan sebelum ke lokasi  Terima kasih|40971401|MYDITA"/>
    <s v="FCC"/>
    <d v="2026-04-09T11:10:09"/>
    <d v="2026-09-08T08:00:00"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Waktu pemasnagan : 08 September 2026 Jam pemasangan : 08.00 - 12.00 Mohon hubungi pelanggan sebelum ke lokasi  Terima kasih|40971401|MYDITA"/>
    <n v="2026"/>
    <n v="9"/>
    <n v="8"/>
    <d v="2026-09-08T00:00:00"/>
    <n v="-0.33333333333575865"/>
    <x v="1"/>
  </r>
  <r>
    <n v="787"/>
    <n v="1002571253"/>
    <n v="3"/>
    <x v="5"/>
    <n v="4"/>
    <s v="SEMARANG"/>
    <s v="INNER - SEMARANG JATENG UTARA"/>
    <s v="MKG"/>
    <s v="REG"/>
    <s v="AO"/>
    <x v="0"/>
    <s v="1P INET"/>
    <s v="Completed (PS)"/>
    <s v="RBS-Regional 3"/>
    <d v="2026-09-04T10:54:57"/>
    <d v="2026-09-07T15:47:43"/>
    <n v="69383747"/>
    <m/>
    <n v="141421106802"/>
    <s v="PT Titan Jaya Indo Raya"/>
    <s v="ODP-MKG-FP/017"/>
    <s v="WO063523150"/>
    <m/>
    <m/>
    <m/>
    <n v="110.324481725692"/>
    <n v="-6.9753049392527497"/>
    <s v="|MN00458|MYIA-049002091043/POI/Abraham Bramantino/0811818026/bramantino@titan-corporation.com"/>
    <s v="MYIB_ASSISTANT"/>
    <m/>
    <m/>
    <m/>
    <m/>
    <m/>
    <m/>
    <m/>
    <m/>
    <s v="Management Janji"/>
    <s v="2026-09-08 08:00:00 | Nama : bapa abraham No HP : 0811818026 No Alternatif : M Janji : 08/09/2026 Jam Pasang : Pagi NoteÃ‚Â :  Hubungi terlebih dahulu sebelum ke lokasi "/>
    <s v="FCC"/>
    <d v="2026-04-09T11:10:09"/>
    <d v="2026-09-08T08:00:00"/>
    <m/>
    <s v="PS"/>
    <s v="SEMARANG TUGU"/>
    <s v="NO ADDON"/>
    <n v="20260907"/>
    <s v="Completed"/>
    <s v="HSI Bisnis Promo HUT RI PSB 70% - 50 Mbps"/>
    <s v="INDIBIZ"/>
    <m/>
    <m/>
    <d v="2026-09-08T08:00:00"/>
    <s v="2026-09-08 08:00:00 | Nama : bapa abraham No HP : 0811818026 No Alternatif : M Janji : 08/09/2026 Jam Pasang : Pagi NoteÃ‚Â :  Hubungi terlebih dahulu sebelum ke lokasi "/>
    <n v="2026"/>
    <n v="9"/>
    <n v="7"/>
    <d v="2026-09-07T00:00:00"/>
    <n v="-1.3333333333357587"/>
    <x v="1"/>
  </r>
  <r>
    <n v="788"/>
    <n v="1002571897"/>
    <n v="3"/>
    <x v="6"/>
    <n v="5"/>
    <s v="SBY SELATAN"/>
    <s v="MANYAR"/>
    <s v="GBG"/>
    <s v="REG"/>
    <s v="AO"/>
    <x v="0"/>
    <s v="1P INET"/>
    <s v="Completed (PS)"/>
    <s v="RBS-Regional 3"/>
    <d v="2026-09-04T14:29:56"/>
    <d v="2026-09-05T13:39:58"/>
    <n v="69383964"/>
    <m/>
    <n v="152320246210"/>
    <s v="warkop SIDO KUMPUL KOPI"/>
    <s v="ODP-MYR-FFN/16 FFN/D03/16.01"/>
    <s v="WO063547273"/>
    <m/>
    <m/>
    <m/>
    <n v="112.7543988"/>
    <n v="-7.2778302999999998"/>
    <s v="MD|MYDB-20260904268006|DN00001/MN00459|warkop SIDO KUMPUL KOPI|083166181084"/>
    <s v="MYDIGIBIZPARTNER"/>
    <m/>
    <m/>
    <m/>
    <m/>
    <m/>
    <m/>
    <m/>
    <m/>
    <s v="Management Janji"/>
    <s v="2026-09-05 11:00:00 | Nama Pic : bp iqbal  No Hp Pic : 083166181084 No alt : - Jam Pemasangan : pagi  Tanggal Pemasangan : 5 September 2026"/>
    <s v="FCC"/>
    <d v="2026-04-09T14:40:04"/>
    <d v="2026-09-05T11:00:00"/>
    <m/>
    <s v="PS"/>
    <s v="DARMO GUBENG"/>
    <s v="OCA"/>
    <n v="20260905"/>
    <s v="Completed"/>
    <s v="HSI Bisnis Bundling OCA Breach Checker Promo H2 2026 PSB 70% - 100 Mbps"/>
    <s v="INDIBIZ"/>
    <m/>
    <m/>
    <d v="2026-09-05T11:00:00"/>
    <s v="2026-09-05 11:00:00 | Nama Pic : bp iqbal  No Hp Pic : 083166181084 No alt : - Jam Pemasangan : pagi  Tanggal Pemasangan : 5 September 2026"/>
    <n v="2026"/>
    <n v="9"/>
    <n v="5"/>
    <d v="2026-09-05T00:00:00"/>
    <n v="-0.45833333333575865"/>
    <x v="1"/>
  </r>
  <r>
    <n v="789"/>
    <n v="1002570930"/>
    <n v="3"/>
    <x v="1"/>
    <n v="5"/>
    <s v="JEMBER"/>
    <s v="JEMBER"/>
    <s v="JER"/>
    <s v="REG"/>
    <s v="AO"/>
    <x v="0"/>
    <s v="1P INET"/>
    <s v="Completed (PS)"/>
    <s v="RBS-Regional 3"/>
    <d v="2026-09-04T09:18:57"/>
    <d v="2026-09-05T22:00:22"/>
    <n v="69383614"/>
    <m/>
    <n v="152501280968"/>
    <s v="PT KKV COMMERCE INDONESIA"/>
    <s v="ODP-JER-FX/19 FX/D01/19.01"/>
    <s v="WO063513283"/>
    <m/>
    <m/>
    <m/>
    <n v="113.6630418"/>
    <n v="-8.1836690000000001"/>
    <s v="|MN00086|MYIA-000133579502/POI/ELISA MARTA NUGRAHA /081274594701/elisa@kkgroup.cn"/>
    <s v="MYIB_ASSISTANT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09:25:09"/>
    <d v="2026-09-05T08:00:00"/>
    <m/>
    <s v="PS"/>
    <s v="JEMBER"/>
    <s v="OCA"/>
    <n v="20260905"/>
    <s v="Completed"/>
    <s v="HSI Bisnis Bundling OCA Breach Checker Promo H2 2026 PSB 70% - 30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5"/>
    <d v="2026-09-05T00:00:00"/>
    <n v="-0.33333333333575865"/>
    <x v="1"/>
  </r>
  <r>
    <n v="790"/>
    <n v="1002571671"/>
    <n v="3"/>
    <x v="7"/>
    <n v="5"/>
    <s v="MATARAM"/>
    <s v="LOMBOK TIMUR UTARA"/>
    <s v="SEL"/>
    <s v="REG"/>
    <s v="AO"/>
    <x v="0"/>
    <s v="1P INET"/>
    <s v="Completed (PS)"/>
    <s v="RBS-Regional 3"/>
    <d v="2026-09-04T13:42:56"/>
    <d v="2026-09-05T17:55:28"/>
    <n v="69383899"/>
    <m/>
    <n v="172619203429"/>
    <s v="Toko Heru"/>
    <s v="ODP-SEL-FAT/38 FAT/D05/38.01"/>
    <s v="WO063542097"/>
    <m/>
    <m/>
    <m/>
    <n v="116.484976373612"/>
    <n v="-8.7699949849074699"/>
    <s v="MD|MYDB-20260904267978|SC00001/MC00149|Toko Heru|083142939167"/>
    <s v="MYDIGIBIZPARTNER"/>
    <m/>
    <m/>
    <m/>
    <m/>
    <m/>
    <m/>
    <m/>
    <m/>
    <s v="Management Janji"/>
    <s v="2026-09-07 15:00:00 | Jam Pemasangan : 08:00 - 12.00 Tanggal Pemasangan : SABTU 05 SEPTEMBER 2026 Info Tambahan : Hubungi pelanggan sebelum datang ke lokasi"/>
    <s v="FCC"/>
    <d v="2026-04-09T13:54:59"/>
    <d v="2026-09-07T15:00:00"/>
    <m/>
    <s v="PS"/>
    <s v="LOMBOK TIMUR"/>
    <s v="NO ADDON"/>
    <n v="20260905"/>
    <s v="Completed"/>
    <s v="HSI Bisnis Promo HUT RI PSB 70% - 100 Mbps"/>
    <s v="INDIBIZ"/>
    <m/>
    <m/>
    <d v="2026-09-07T15:00:00"/>
    <s v="2026-09-07 15:00:00 | Jam Pemasangan : 08:00 - 12.00 Tanggal Pemasangan : SABTU 05 SEPTEMBER 2026 Info Tambahan : Hubungi pelanggan sebelum datang ke lokasi"/>
    <n v="2026"/>
    <n v="9"/>
    <n v="5"/>
    <d v="2026-09-05T00:00:00"/>
    <n v="-2.625"/>
    <x v="1"/>
  </r>
  <r>
    <n v="791"/>
    <n v="1002571670"/>
    <n v="3"/>
    <x v="6"/>
    <n v="5"/>
    <s v="SBY UTARA"/>
    <s v="MANYAR"/>
    <s v="MGO"/>
    <s v="REG"/>
    <s v="AO"/>
    <x v="0"/>
    <s v="1P INET"/>
    <s v="Completed (PS)"/>
    <s v="RBS-Regional 3"/>
    <d v="2026-09-04T13:42:56"/>
    <d v="2026-09-05T12:55:58"/>
    <n v="69383912"/>
    <m/>
    <n v="152413167963"/>
    <s v="AMANAH STORE"/>
    <s v="ODP-DMO-FTB/23 FTB/D03/23.01"/>
    <s v="WO063542024"/>
    <m/>
    <m/>
    <m/>
    <n v="112.7480853"/>
    <n v="-7.2627725999999999"/>
    <s v="|MN00086|MYIA-070558046581/POI/AL FATHUR ROZAK/085722210252/alfathurrozak16@gmail.com"/>
    <s v="MYIB_ASSISTANT"/>
    <m/>
    <m/>
    <m/>
    <m/>
    <m/>
    <m/>
    <m/>
    <m/>
    <s v="Management Janji"/>
    <s v="2026-09-05 11:00:00 | Nama PIC:  bp al fathur  No HP: 085722210252 Alt: Tanggal: 5/9/2026 Jam Pasang: Siang Note: Hubungi sebelum ke lokasi, terimakasih. "/>
    <s v="FCC"/>
    <d v="2026-04-09T13:54:59"/>
    <d v="2026-09-05T11:00:00"/>
    <m/>
    <s v="PS"/>
    <s v="MERGOYOSO"/>
    <s v="OCA"/>
    <n v="20260905"/>
    <s v="Completed"/>
    <s v="HSI Bisnis Basic Bundling OCA Breach Checker Promo H2 2026 PSB 70% - 150 Mbps"/>
    <s v="INDIBIZ"/>
    <m/>
    <m/>
    <d v="2026-09-05T11:00:00"/>
    <s v="2026-09-05 11:00:00 | Nama PIC:  bp al fathur  No HP: 085722210252 Alt: Tanggal: 5/9/2026 Jam Pasang: Siang Note: Hubungi sebelum ke lokasi, terimakasih. "/>
    <n v="2026"/>
    <n v="9"/>
    <n v="5"/>
    <d v="2026-09-05T00:00:00"/>
    <n v="-0.45833333333575865"/>
    <x v="1"/>
  </r>
  <r>
    <n v="792"/>
    <n v="1002571672"/>
    <n v="3"/>
    <x v="6"/>
    <n v="5"/>
    <s v="MADURA"/>
    <s v="PAMEKASAN"/>
    <s v="SMP"/>
    <s v="REG"/>
    <s v="AO"/>
    <x v="0"/>
    <s v="1P INET"/>
    <s v="Completed (PS)"/>
    <s v="RBS-Regional 3"/>
    <d v="2026-09-04T13:42:57"/>
    <d v="2026-09-05T15:09:30"/>
    <n v="69383898"/>
    <m/>
    <n v="152431232548"/>
    <s v="TOKO FATHIMAH"/>
    <s v="ODP-SMP-FBF/11 FBF/D02/11.01"/>
    <s v="WO063542010"/>
    <m/>
    <m/>
    <m/>
    <n v="113.862554468214"/>
    <n v="-7.01796093836289"/>
    <s v="MD|MYDB-20260904267997|DN00001/MN00806|TOKO FATHIMAH|085151937728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"/>
    <s v="FCC"/>
    <d v="2026-04-09T13:54:59"/>
    <d v="2026-09-05T11:00:00"/>
    <m/>
    <s v="PS"/>
    <s v="X"/>
    <s v="NO ADDON"/>
    <n v="20260905"/>
    <s v="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"/>
    <n v="2026"/>
    <n v="9"/>
    <n v="5"/>
    <d v="2026-09-05T00:00:00"/>
    <n v="-0.45833333333575865"/>
    <x v="1"/>
  </r>
  <r>
    <n v="793"/>
    <n v="1002571685"/>
    <n v="3"/>
    <x v="6"/>
    <n v="5"/>
    <s v="SBY SELATAN"/>
    <s v="TANDES"/>
    <s v="DMO"/>
    <s v="REG"/>
    <s v="AO"/>
    <x v="0"/>
    <m/>
    <s v="Completed (PS)"/>
    <s v="RBS-Regional 3"/>
    <d v="2026-09-04T13:48:22"/>
    <d v="2026-09-07T16:17:25"/>
    <n v="69383900"/>
    <m/>
    <n v="152301273755"/>
    <s v="CV KARYA KREASI PANGAN"/>
    <s v="ODP-DMO-FCX/12"/>
    <s v="WO063549015"/>
    <m/>
    <m/>
    <m/>
    <n v="112.7229815"/>
    <n v="-7.2924461000000003"/>
    <s v="|MN02435|/CV KARYA KREASI PANGAN/KUPPY YOUNG SETIA BUDI/085100516266/cvkaryakreasipangan@gmail.com/HSI Bisnis Winback + Antares Eazy (1:1) 50 Mbps (Rp 440.000) PSB Rp 150.000/"/>
    <s v="Sales Force DBS"/>
    <m/>
    <m/>
    <m/>
    <m/>
    <m/>
    <m/>
    <m/>
    <m/>
    <s v="Management Janji"/>
    <s v="2026-09-07 11:00:00|Nama : BP KUPPY YOUNG SETIA BUDI No Hp : 085100516266 No Alt :  Tgl Pemasangan : 07 September 2026 Interval : SIANG Note : Hubungi pelanggan terlebih dahulu|40971402|MYDITA"/>
    <s v="FCC"/>
    <d v="2026-04-09T13:54:59"/>
    <d v="2026-09-07T11:00:00"/>
    <m/>
    <s v="PS"/>
    <s v="DARMO GUBENG"/>
    <s v="ANTAREZ"/>
    <n v="20260907"/>
    <s v="Completed"/>
    <s v="- E23015;E23015 ~ ES23 - Perangkat ONT[0]  - E23015~null~44292;E23015||11||Abodemen 0[0]  - E23015~null~E23015_SWONTDUALB;SWONTDUALB ~ Biaya Sewa ONT Dual Band ~ E23015[30000]  - E24057;E24057 ~ ES24 - Paket HSI Bisnis (HSIE) Khusus Winback[0]  - E24057~n"/>
    <s v="INDIBIZ"/>
    <m/>
    <m/>
    <d v="2026-09-07T11:00:00"/>
    <s v="2026-09-07 11:00:00|Nama : BP KUPPY YOUNG SETIA BUDI No Hp : 085100516266 No Alt :  Tgl Pemasangan : 07 September 2026 Interval : SIANG Note : Hubungi pelanggan terlebih dahulu|40971402|MYDITA"/>
    <n v="2026"/>
    <n v="9"/>
    <n v="7"/>
    <d v="2026-09-07T00:00:00"/>
    <n v="-0.45833333333575865"/>
    <x v="1"/>
  </r>
  <r>
    <n v="794"/>
    <n v="1002571302"/>
    <n v="3"/>
    <x v="6"/>
    <n v="5"/>
    <s v="SBY UTARA"/>
    <s v="GRESIK"/>
    <s v="GSK"/>
    <s v="REG"/>
    <s v="AO"/>
    <x v="0"/>
    <s v="1P INET"/>
    <s v="Completed (PS)"/>
    <s v="RBS-Regional 3"/>
    <d v="2026-09-04T11:09:57"/>
    <d v="2026-09-05T21:47:30"/>
    <n v="69383766"/>
    <m/>
    <n v="152421262567"/>
    <s v="Toko Nur galuh 1"/>
    <s v="ODP-GSK-FAQ/21 FAQ/D02/21.01"/>
    <s v="WO063524798"/>
    <m/>
    <m/>
    <m/>
    <n v="112.6511513"/>
    <n v="-7.1529713999999904"/>
    <s v="|MN01401|MYIA-068633743700/POI/Sani/081513999957/eslilin8788@gmail.com"/>
    <s v="MYIB_ASSISTANT"/>
    <m/>
    <m/>
    <m/>
    <m/>
    <m/>
    <m/>
    <m/>
    <m/>
    <s v="Management Janji"/>
    <s v="2026-09-10 08:00:00 | Jam Pemasangan : 08:00 - 12.00 Tanggal Pemasangan : SABTU 05 SEPTEMBER 2026 Info Tambahan : Hubungi pelanggan sebelum datang ke lokasi"/>
    <s v="FCC"/>
    <d v="2026-04-09T11:25:14"/>
    <d v="2026-09-10T08:00:00"/>
    <m/>
    <s v="PS"/>
    <s v="GRESIK"/>
    <s v="NO ADDON"/>
    <n v="20260905"/>
    <s v="Completed"/>
    <s v="HSI Bisnis Promo HUT RI PSB 70% - 50 Mbps"/>
    <s v="INDIBIZ"/>
    <m/>
    <m/>
    <d v="2026-09-10T08:00:00"/>
    <s v="2026-09-10 08:00:00 | Jam Pemasangan : 08:00 - 12.00 Tanggal Pemasangan : SABTU 05 SEPTEMBER 2026 Info Tambahan : Hubungi pelanggan sebelum datang ke lokasi"/>
    <n v="2026"/>
    <n v="9"/>
    <n v="5"/>
    <d v="2026-09-05T00:00:00"/>
    <n v="-5.3333333333357587"/>
    <x v="1"/>
  </r>
  <r>
    <n v="795"/>
    <n v="1002572721"/>
    <n v="3"/>
    <x v="4"/>
    <n v="5"/>
    <s v="SINGARJA"/>
    <s v="KLUNGKUNG"/>
    <s v="SMA"/>
    <s v="REG"/>
    <s v="AO"/>
    <x v="0"/>
    <m/>
    <s v="Completed (PS)"/>
    <s v="RBS-Regional 3"/>
    <d v="2026-09-04T20:48:58"/>
    <d v="2026-09-04T22:17:29"/>
    <n v="69380215"/>
    <n v="3665512033"/>
    <n v="172428816079"/>
    <s v="PT. NUSA REJEKI PROPERTI"/>
    <s v="ODP-SMA-FZ/04"/>
    <s v="WO063584202"/>
    <m/>
    <m/>
    <m/>
    <n v="115.44962599999999"/>
    <n v="-8.6711349999999996"/>
    <s v="|MN02545|/PIC KOMANG SATYA MAHA PUTRA/085156403075-081999579238/ulubeachclubhotel@gmail.com"/>
    <s v="Sales Force DBS"/>
    <m/>
    <m/>
    <m/>
    <m/>
    <m/>
    <m/>
    <m/>
    <m/>
    <s v="Management Janji"/>
    <s v="2026-09-01 15:00:00|Tanggal pemasangan : 01/09/2026  Jam pemasangan : pagi/siang  Info Tambahan : Hubungi pelanggan dulu sebelum ke lokasi, terima kasih|40951377|MYDITA"/>
    <s v="FCC"/>
    <d v="2026-04-09T20:55:19"/>
    <m/>
    <m/>
    <s v="PS"/>
    <s v="SEMARAPURA"/>
    <s v="NO ADDON"/>
    <n v="20260904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04T07:00:00"/>
    <s v="2026-09-01 15:00:00|Tanggal pemasangan : 01/09/2026  Jam pemasangan : pagi/siang  Info Tambahan : Hubungi pelanggan dulu sebelum ke lokasi, terima kasih|40951377|MYDITA"/>
    <n v="2026"/>
    <n v="9"/>
    <n v="4"/>
    <d v="2026-09-04T00:00:00"/>
    <n v="-0.29166666666424135"/>
    <x v="1"/>
  </r>
  <r>
    <n v="796"/>
    <n v="1002572635"/>
    <n v="3"/>
    <x v="2"/>
    <n v="5"/>
    <s v="MALANG"/>
    <s v="BATU"/>
    <s v="BLB"/>
    <s v="REG"/>
    <s v="AO"/>
    <x v="0"/>
    <s v="1P INET"/>
    <s v="Completed (PS)"/>
    <s v="RBS-Regional 3"/>
    <d v="2026-09-04T18:15:57"/>
    <d v="2026-09-05T16:11:56"/>
    <n v="69384221"/>
    <m/>
    <n v="152702232564"/>
    <s v="PEAKNFLOW"/>
    <s v="ODP-BLB-FM/07 FM/D01/07.01"/>
    <s v="WO063575052"/>
    <m/>
    <m/>
    <m/>
    <n v="112.6317904"/>
    <n v="-7.9479451999999897"/>
    <s v="|MN02703|MYIA-060984967453/POI/Muhammad Fayyad Yafi Musafa/0895809960666/peaknflow.id@gmail.com"/>
    <s v="MYIB_ASSISTANT"/>
    <m/>
    <m/>
    <m/>
    <m/>
    <m/>
    <m/>
    <m/>
    <m/>
    <s v="Management Janji"/>
    <s v="2026-09-05 15:00:00 | Jam Pemasangan : 08:00 - 12.00 Tanggal Pemasangan : SABTU 05 SEPTEMBER 2026 Info Tambahan : Hubungi pelanggan sebelum datang ke lokasi"/>
    <s v="FCC"/>
    <d v="2026-04-09T18:25:10"/>
    <d v="2026-09-05T15:00:00"/>
    <m/>
    <s v="PS"/>
    <s v="BLIMBING"/>
    <s v="NO ADDON"/>
    <n v="20260905"/>
    <s v="Completed"/>
    <s v="HSI Bisnis Promo HUT RI PSB 70% - 150 Mbps"/>
    <s v="INDIBIZ"/>
    <m/>
    <m/>
    <d v="2026-09-05T15:00:00"/>
    <s v="2026-09-05 15:00:00 | Jam Pemasangan : 08:00 - 12.00 Tanggal Pemasangan : SABTU 05 SEPTEMBER 2026 Info Tambahan : Hubungi pelanggan sebelum datang ke lokasi"/>
    <n v="2026"/>
    <n v="9"/>
    <n v="5"/>
    <d v="2026-09-05T00:00:00"/>
    <n v="-0.625"/>
    <x v="1"/>
  </r>
  <r>
    <n v="797"/>
    <n v="1002571328"/>
    <n v="3"/>
    <x v="3"/>
    <n v="4"/>
    <s v="MAGELANG"/>
    <s v="TEMANGGUNG"/>
    <s v="TEM"/>
    <s v="REG"/>
    <s v="AO"/>
    <x v="0"/>
    <s v="1P INET"/>
    <s v="Completed (PS)"/>
    <s v="RBS-Regional 3"/>
    <d v="2026-09-04T11:17:57"/>
    <d v="2026-09-08T15:59:16"/>
    <n v="69383754"/>
    <m/>
    <n v="146149124484"/>
    <s v="SMPN 5 TEMANGGUNG"/>
    <s v="ODP-TMG-FAM/045 FAM/D04/045.01"/>
    <s v="WO063526061"/>
    <m/>
    <m/>
    <m/>
    <n v="110.19716577744801"/>
    <n v="-7.3079119583227898"/>
    <s v="|MN02495|MYIA-058158196433/POI/Ratna Melati Retrika Sari/085877156214/ratnamelati15@gmail.com"/>
    <s v="MYIB_ASSISTANT"/>
    <m/>
    <m/>
    <m/>
    <m/>
    <m/>
    <m/>
    <m/>
    <m/>
    <s v="Management Janji"/>
    <s v="2026-09-08 08:00:00 | Tanggal pemasangan : 08/09/2026 Jam pemasangan : pagi Info Tambahan : Hubungi pelanggan dulu sebelum ke lokasi terima kasih."/>
    <s v="FCC"/>
    <d v="2026-04-09T11:25:14"/>
    <d v="2026-09-08T08:00:00"/>
    <m/>
    <s v="PS"/>
    <s v="X"/>
    <s v="NO ADDON"/>
    <n v="20260908"/>
    <s v="Completed"/>
    <s v="HSI Bisnis Promo HUT RI PSB 70% - 75 Mbps"/>
    <s v="INDIBIZ"/>
    <m/>
    <m/>
    <d v="2026-09-08T08:00:00"/>
    <s v="2026-09-08 08:00:00 | Tanggal pemasangan : 08/09/2026 Jam pemasangan : pagi Info Tambahan : Hubungi pelanggan dulu sebelum ke lokasi terima kasih."/>
    <n v="2026"/>
    <n v="9"/>
    <n v="8"/>
    <d v="2026-09-08T00:00:00"/>
    <n v="-0.33333333333575865"/>
    <x v="1"/>
  </r>
  <r>
    <n v="798"/>
    <n v="1002572000"/>
    <n v="3"/>
    <x v="2"/>
    <n v="5"/>
    <s v="KEDIRI"/>
    <s v="BLITAR"/>
    <s v="BLR"/>
    <s v="REG"/>
    <s v="AO"/>
    <x v="0"/>
    <s v="1P INET"/>
    <s v="Completed (PS)"/>
    <s v="RBS-Regional 3"/>
    <d v="2026-09-04T14:51:57"/>
    <d v="2026-09-04T17:59:44"/>
    <n v="69383984"/>
    <m/>
    <n v="152730235581"/>
    <s v="CV. SINAR MENTARI INDONESIA"/>
    <s v="ODP-BLR-FBW/03 FBW/D01/03.01"/>
    <s v="WO063550109"/>
    <m/>
    <m/>
    <m/>
    <n v="112.130173668265"/>
    <n v="-8.13253607081651"/>
    <s v="MD|MYDB-20260904268014|DN00001/MN00385|CV. SINAR MENTARI INDONESIA|087879905703"/>
    <s v="MYDIGIBIZPARTNER"/>
    <m/>
    <m/>
    <m/>
    <m/>
    <m/>
    <m/>
    <m/>
    <m/>
    <s v="Management Janji"/>
    <s v="2026-09-05 13:00:00 | Nama : IBU EKO SUYANTI No HP : 087879905703 No Alternatif : M Janji : 05/09/2026 Jam Pasang : Pagi NoteÃ‚Â :  Hubungi terlebih dahulu sebelum ke lokasi "/>
    <s v="FCC"/>
    <d v="2026-04-09T14:55:04"/>
    <d v="2026-09-05T13:00:00"/>
    <m/>
    <s v="PS"/>
    <s v="X"/>
    <s v="NO ADDON"/>
    <n v="20260904"/>
    <s v="Completed"/>
    <s v="HSI Bisnis Basic Promo HUT RI PSB 70% - 50 Mbps"/>
    <s v="INDIBIZ"/>
    <m/>
    <m/>
    <d v="2026-09-05T13:00:00"/>
    <s v="2026-09-05 13:00:00 | Nama : IBU EKO SUYANTI No HP : 087879905703 No Alternatif : M Janji : 05/09/2026 Jam Pasang : Pagi NoteÃ‚Â :  Hubungi terlebih dahulu sebelum ke lokasi "/>
    <n v="2026"/>
    <n v="9"/>
    <n v="4"/>
    <d v="2026-09-04T00:00:00"/>
    <n v="-1.5416666666642413"/>
    <x v="1"/>
  </r>
  <r>
    <n v="799"/>
    <n v="1002572008"/>
    <n v="3"/>
    <x v="5"/>
    <n v="4"/>
    <s v="PEKALONGAN"/>
    <s v="PEKALONGAN"/>
    <s v="PKL"/>
    <s v="REG"/>
    <s v="AO"/>
    <x v="0"/>
    <s v="1P INET"/>
    <s v="Completed (PS)"/>
    <s v="RBS-Regional 3"/>
    <d v="2026-09-04T14:53:57"/>
    <d v="2026-09-05T11:22:19"/>
    <n v="69384011"/>
    <m/>
    <n v="142202154930"/>
    <s v="ERABLUE URIP SUMOHARJO"/>
    <s v="ODP-PKL-FCQ/045"/>
    <s v="WO063550392"/>
    <m/>
    <m/>
    <m/>
    <n v="109.663709"/>
    <n v="-6.90482"/>
    <s v="|MN02587|MYIA-063581881942/POI/HASBIBINTARO SHIDDIQ/081249549394/nextperdanaone@gmail.com"/>
    <s v="MYIB_ASSISTANT"/>
    <m/>
    <m/>
    <m/>
    <m/>
    <m/>
    <m/>
    <m/>
    <m/>
    <s v="Management Janji"/>
    <s v="2026-09-05 13:00:00 | Tanggal pemasangan : 05 SEPTEMBER JULI 2026 Jam pemasangan : pagi/siang Info Tambahan : Hubungi pelanggan dulu sebelum ke lokasi terima kasih"/>
    <s v="FCC"/>
    <d v="2026-04-09T14:55:04"/>
    <d v="2026-09-05T13:00:00"/>
    <m/>
    <s v="PS"/>
    <s v="X"/>
    <s v="NO ADDON"/>
    <n v="20260905"/>
    <s v="Completed"/>
    <s v="HSI Bisnis PSB 70% - 100 Mbps"/>
    <s v="INDIBIZ"/>
    <m/>
    <m/>
    <d v="2026-09-05T13:00:00"/>
    <s v="2026-09-05 13:00:00 | Tanggal pemasangan : 05 SEPTEMBER JULI 2026 Jam pemasangan : pagi/siang Info Tambahan : Hubungi pelanggan dulu sebelum ke lokasi terima kasih"/>
    <n v="2026"/>
    <n v="9"/>
    <n v="5"/>
    <d v="2026-09-05T00:00:00"/>
    <n v="-0.54166666666424135"/>
    <x v="1"/>
  </r>
  <r>
    <n v="800"/>
    <n v="1002571988"/>
    <n v="3"/>
    <x v="4"/>
    <n v="5"/>
    <s v="SINGARJA"/>
    <s v="TABANAN"/>
    <s v="TBN"/>
    <s v="REG"/>
    <s v="AO"/>
    <x v="0"/>
    <m/>
    <s v="Completed (PS)"/>
    <s v="RBS-Regional 3"/>
    <d v="2026-09-04T14:50:57"/>
    <d v="2026-09-05T16:19:24"/>
    <n v="69384007"/>
    <m/>
    <n v="172413244707"/>
    <s v="Wr. MAKAN PADANG PUTRA MINANG"/>
    <s v="ODP-TBN-FCQ/18"/>
    <s v="WO063554999"/>
    <m/>
    <m/>
    <m/>
    <n v="115.06203530000001"/>
    <n v="-8.5012165999999993"/>
    <s v="MN02844/Wr. MAKAN PADANG PUTRA NIKMAT/PIC ALDAM HARIANTO/081374927825/aldam_087@icloud.com"/>
    <s v="Sales Force DBS"/>
    <m/>
    <m/>
    <m/>
    <m/>
    <m/>
    <m/>
    <m/>
    <m/>
    <s v="Management Janji"/>
    <s v="2026-09-05 15:00:00|Jam Pemasangan : 08:00 - 12.00 Tanggal Pemasangan : SABTU 05 SEPTEMBER 2026 Info Tambahan : Hubungi pelanggan sebelum datang ke lokasi|40000798|MYDITA"/>
    <s v="FCC"/>
    <d v="2026-04-09T14:55:04"/>
    <d v="2026-09-05T15:00:00"/>
    <m/>
    <s v="PS"/>
    <s v="TABANA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Jam Pemasangan : 08:00 - 12.00 Tanggal Pemasangan : SABTU 05 SEPTEMBER 2026 Info Tambahan : Hubungi pelanggan sebelum datang ke lokasi|40000798|MYDITA"/>
    <n v="2026"/>
    <n v="9"/>
    <n v="5"/>
    <d v="2026-09-05T00:00:00"/>
    <n v="-0.625"/>
    <x v="1"/>
  </r>
  <r>
    <n v="801"/>
    <n v="1002571983"/>
    <n v="3"/>
    <x v="0"/>
    <n v="4"/>
    <s v="KUDUS"/>
    <s v="REMBANG"/>
    <s v="LSE"/>
    <s v="REG"/>
    <s v="AO"/>
    <x v="0"/>
    <s v="1P INET"/>
    <s v="Completed (PS)"/>
    <s v="RBS-Regional 3"/>
    <d v="2026-09-04T14:48:56"/>
    <d v="2026-09-07T14:34:46"/>
    <n v="69384004"/>
    <m/>
    <n v="142598105590"/>
    <s v="ERABLUE RAYA LASEM"/>
    <s v="ODP-LSE-FAC/028 FAC/D04/028.01"/>
    <s v="WO063549848"/>
    <m/>
    <m/>
    <m/>
    <n v="111.44743099999999"/>
    <n v="-6.6976560000000003"/>
    <s v="|MN02587|MYIA-099841702824/POI/HASBIBINTARO SHIDDIQ/081249549394/nextperdanaone@gmail.com"/>
    <s v="MYIB_ASSISTANT"/>
    <m/>
    <m/>
    <m/>
    <m/>
    <m/>
    <m/>
    <m/>
    <m/>
    <s v="Management Janji"/>
    <s v="2026-09-05 13:00:00 | Tgl:05/09/2026 Note:Hubungi pelanggan sebelum melakuka pemasangan "/>
    <s v="FCC"/>
    <d v="2026-04-09T14:55:04"/>
    <d v="2026-09-05T13:00:00"/>
    <m/>
    <s v="PS"/>
    <s v="REMBANG"/>
    <s v="NO ADDON"/>
    <n v="20260907"/>
    <s v="Completed"/>
    <s v="HSI Bisnis PSB 70% - 50 Mbps"/>
    <s v="INDIBIZ"/>
    <m/>
    <m/>
    <d v="2026-09-05T13:00:00"/>
    <s v="2026-09-05 13:00:00 | Tgl:05/09/2026 Note:Hubungi pelanggan sebelum melakuka pemasangan "/>
    <n v="2026"/>
    <n v="9"/>
    <n v="7"/>
    <d v="2026-09-07T00:00:00"/>
    <n v="1.4583333333357587"/>
    <x v="2"/>
  </r>
  <r>
    <n v="802"/>
    <n v="1002572067"/>
    <n v="3"/>
    <x v="2"/>
    <n v="5"/>
    <s v="KEDIRI"/>
    <s v="NGANJUK"/>
    <s v="PRB"/>
    <s v="REG"/>
    <s v="AO"/>
    <x v="0"/>
    <s v="1P INET"/>
    <s v="Completed (PS)"/>
    <s v="RBS-Regional 3"/>
    <d v="2026-09-04T15:06:57"/>
    <d v="2026-09-08T19:35:44"/>
    <n v="69384024"/>
    <m/>
    <n v="152627203798"/>
    <s v="TB FAIZ JAYA"/>
    <s v="ODP-PRB-FC/52 FC/D04/52.01"/>
    <s v="WO063552055"/>
    <m/>
    <m/>
    <m/>
    <n v="112.0176594"/>
    <n v="-7.7499615000000004"/>
    <s v="|MC20057|MYIA-031014826710/POI/Dwi Nidaul Mufidah/082317431593/singomurep@gmail.com"/>
    <s v="MYIB_ASSISTANT"/>
    <m/>
    <m/>
    <m/>
    <m/>
    <m/>
    <m/>
    <m/>
    <m/>
    <s v="Management Janji"/>
    <s v="2026-09-05 13:00:00 | Nama PIC : ibu nida No HP : 082317431593 Alt :  M Janji : (sabtu/5/SEPTEMBER/2026) jam Pasang : 09:00 Note : hubungi pelanggan jika ingin kelokasi"/>
    <s v="FCC"/>
    <d v="2026-04-09T15:10:08"/>
    <d v="2026-09-05T13:00:00"/>
    <s v="Kendala Teknik"/>
    <s v="PS"/>
    <s v="KERTOSONO"/>
    <s v="NO ADDON"/>
    <n v="20260908"/>
    <s v="Completed"/>
    <s v="HSI Bisnis Promo HUT RI PSB 70% - 200 Mbps"/>
    <s v="INDIBIZ"/>
    <m/>
    <m/>
    <d v="2026-09-05T13:00:00"/>
    <s v="2026-09-05 13:00:00 | Nama PIC : ibu nida No HP : 082317431593 Alt :  M Janji : (sabtu/5/SEPTEMBER/2026) jam Pasang : 09:00 Note : hubungi pelanggan jika ingin kelokasi"/>
    <n v="2026"/>
    <n v="9"/>
    <n v="8"/>
    <d v="2026-09-08T00:00:00"/>
    <n v="2.4583333333357587"/>
    <x v="2"/>
  </r>
  <r>
    <n v="803"/>
    <n v="1002572178"/>
    <n v="3"/>
    <x v="0"/>
    <n v="4"/>
    <s v="KUDUS"/>
    <s v="REMBANG"/>
    <s v="LSE"/>
    <s v="REG"/>
    <s v="AO"/>
    <x v="0"/>
    <s v="1P INET"/>
    <s v="Completed (PS)"/>
    <s v="RBS-Regional 3"/>
    <d v="2026-09-04T15:30:56"/>
    <d v="2026-09-07T14:01:06"/>
    <n v="69384066"/>
    <m/>
    <n v="142598105591"/>
    <s v="ERABLUE RAYA LASEM"/>
    <s v="ODP-LSE-FAC/028 FAC/D04/028.01"/>
    <s v="WO063557053"/>
    <m/>
    <m/>
    <m/>
    <n v="111.44743099999999"/>
    <n v="-6.6976560000000003"/>
    <s v="|MN02587|MYIA-048285478569/POI/HASBIBINTARO SHIDDIQ/081249549394/nextperdanaone@gmail.com"/>
    <s v="MYIB_ASSISTANT"/>
    <m/>
    <m/>
    <m/>
    <m/>
    <m/>
    <m/>
    <m/>
    <m/>
    <s v="Management Janji"/>
    <s v="2026-09-05 13:00:00 | Nama PIC : bapak hasbi No HP : 081249549394 Alt :  M Janji : (sabtu/5/SEPTEMBER/2026) jam Pasang : 09:00 Note : hubungi pelanggan jika ingin kelokasi"/>
    <s v="FCC"/>
    <d v="2026-04-09T15:40:02"/>
    <d v="2026-09-05T13:00:00"/>
    <m/>
    <s v="PS"/>
    <s v="REMBANG"/>
    <s v="NO ADDON"/>
    <n v="20260907"/>
    <s v="Completed"/>
    <s v="HSI Bisnis PSB 70% - 100 Mbps"/>
    <s v="INDIBIZ"/>
    <m/>
    <m/>
    <d v="2026-09-05T13:00:00"/>
    <s v="2026-09-05 13:00:00 | Nama PIC : bapak hasbi No HP : 081249549394 Alt :  M Janji : (sabtu/5/SEPTEMBER/2026) jam Pasang : 09:00 Note : hubungi pelanggan jika ingin kelokasi"/>
    <n v="2026"/>
    <n v="9"/>
    <n v="7"/>
    <d v="2026-09-07T00:00:00"/>
    <n v="1.4583333333357587"/>
    <x v="2"/>
  </r>
  <r>
    <n v="804"/>
    <n v="1002572019"/>
    <n v="3"/>
    <x v="7"/>
    <n v="5"/>
    <s v="MATARAM"/>
    <s v="LOMBOK TIMUR UTARA"/>
    <s v="SGG"/>
    <s v="REG"/>
    <s v="AO"/>
    <x v="0"/>
    <m/>
    <s v="Completed (PS)"/>
    <s v="RBS-Regional 3"/>
    <d v="2026-09-04T14:59:15"/>
    <d v="2026-09-04T17:56:04"/>
    <n v="69382029"/>
    <m/>
    <n v="172604214288"/>
    <s v="Toko Pak abid"/>
    <s v="ODP-SGG-FAW/12"/>
    <s v="WO063551792"/>
    <m/>
    <m/>
    <m/>
    <n v="116.27385990000001"/>
    <n v="-8.2977352"/>
    <s v="MD|MYDB-20260902267812|SC00001/MC00149|Toko Pak abid|087861393743"/>
    <s v="MYDIGIBIZPARTNER"/>
    <m/>
    <m/>
    <m/>
    <m/>
    <m/>
    <m/>
    <m/>
    <m/>
    <s v="Management Janji"/>
    <s v="2026-09-03 15:00:00 | Tanggal pemasangan: 03/09/2026  Jam pemasangan : pagi / siang  Info Tambahan : Hubungi pelanggan dulu sebelum ke lokasi  terima kasih."/>
    <s v="FCC"/>
    <d v="2026-04-09T15:10:08"/>
    <m/>
    <m/>
    <s v="PS"/>
    <s v="LOMBOK UTARA"/>
    <s v="NO ADDON"/>
    <n v="2026090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04T07:00:00"/>
    <s v="2026-09-03 15:00:00 | Tanggal pemasangan: 03/09/2026  Jam pemasangan : pagi / siang  Info Tambahan : Hubungi pelanggan dulu sebelum ke lokasi  terima kasih."/>
    <n v="2026"/>
    <n v="9"/>
    <n v="4"/>
    <d v="2026-09-04T00:00:00"/>
    <n v="-0.29166666666424135"/>
    <x v="1"/>
  </r>
  <r>
    <n v="805"/>
    <n v="1002572029"/>
    <n v="3"/>
    <x v="0"/>
    <n v="4"/>
    <s v="KUDUS"/>
    <s v="BLORA"/>
    <s v="BLO"/>
    <s v="REG"/>
    <s v="AO"/>
    <x v="0"/>
    <s v="1P INET"/>
    <s v="Completed (PS)"/>
    <s v="RBS-Regional 3"/>
    <d v="2026-09-04T14:57:56"/>
    <d v="2026-09-05T14:14:48"/>
    <n v="69384015"/>
    <m/>
    <n v="141569115892"/>
    <s v="ERABLUE PEMUDA BLORA"/>
    <s v="ODP-BLO-FDA/09 FDA/D01/009.01"/>
    <s v="WO063551011"/>
    <m/>
    <m/>
    <m/>
    <n v="111.42189399999999"/>
    <n v="-6.9702130000000002"/>
    <s v="|MN02587|MYIA-090201351995/POI/HASBIBINTARO SHIDDIQ/081249549394/nextperdanaone@gmail.com"/>
    <s v="MYIB_ASSISTANT"/>
    <m/>
    <m/>
    <m/>
    <m/>
    <m/>
    <m/>
    <m/>
    <m/>
    <s v="Management Janji"/>
    <s v="2026-09-05 13:00:00 | Nama : ibu ayu No HP : 081249549394 No Alternatif : M Janji : 05/09/2026 Jam Pasang : Pagi NoteÃ‚Â :  Hubungi terlebih dahulu sebelum ke lokasi "/>
    <s v="FCC"/>
    <d v="2026-04-09T15:10:08"/>
    <d v="2026-09-05T13:00:00"/>
    <m/>
    <s v="PS"/>
    <s v="X"/>
    <s v="NO ADDON"/>
    <n v="20260905"/>
    <s v="Completed"/>
    <s v="HSI Bisnis PSB 70% - 100 Mbps"/>
    <s v="INDIBIZ"/>
    <m/>
    <m/>
    <d v="2026-09-05T13:00:00"/>
    <s v="2026-09-05 13:00:00 | Nama : ibu ayu No HP : 081249549394 No Alternatif : M Janji : 05/09/2026 Jam Pasang : Pagi NoteÃ‚Â :  Hubungi terlebih dahulu sebelum ke lokasi "/>
    <n v="2026"/>
    <n v="9"/>
    <n v="5"/>
    <d v="2026-09-05T00:00:00"/>
    <n v="-0.54166666666424135"/>
    <x v="1"/>
  </r>
  <r>
    <n v="806"/>
    <n v="1002571912"/>
    <n v="3"/>
    <x v="2"/>
    <n v="5"/>
    <s v="MALANG"/>
    <s v="KEPANJEN"/>
    <s v="SWJ"/>
    <s v="REG"/>
    <s v="AO"/>
    <x v="0"/>
    <s v="1P INET"/>
    <s v="Completed (PS)"/>
    <s v="RBS-Regional 3"/>
    <d v="2026-09-04T14:33:56"/>
    <d v="2026-09-05T15:44:42"/>
    <n v="69383987"/>
    <m/>
    <n v="152705285081"/>
    <s v="PT DWI SURYA PERKASA"/>
    <s v="ODP-MLG-FX/07 FX/D01/01.07"/>
    <s v="WO063547825"/>
    <m/>
    <m/>
    <m/>
    <n v="112.65568759999999"/>
    <n v="-7.9749531999999999"/>
    <s v="|MN02394|MYIA-064523279944/POI/Joko Utomo /083848928870/paulusjoko@gmail.com"/>
    <s v="MYIB_ASSISTANT"/>
    <m/>
    <m/>
    <m/>
    <m/>
    <m/>
    <m/>
    <m/>
    <m/>
    <s v="Management Janji"/>
    <s v="2026-09-05 13:00:00 | Nama : BP JOKO UTOMO WIRASUJONO LIEM  No Hp : 083848928870 No Alt :  Tgl Pemasangan : 05 September 2026 Interval : PAGI  Note : Hubungi pelanggan terlebih dahulu"/>
    <s v="FCC"/>
    <d v="2026-04-09T14:40:04"/>
    <d v="2026-09-05T13:00:00"/>
    <m/>
    <s v="PS"/>
    <s v="SAWOJAJAR"/>
    <s v="OCA"/>
    <n v="20260905"/>
    <s v="Completed"/>
    <s v="HSI Bisnis Basic Bundling OCA Breach Checker Promo H2 2026 PSB 70% - 50 Mbps"/>
    <s v="INDIBIZ"/>
    <m/>
    <m/>
    <d v="2026-09-05T13:00:00"/>
    <s v="2026-09-05 13:00:00 | Nama : BP JOKO UTOMO WIRASUJONO LIEM  No Hp : 083848928870 No Alt :  Tgl Pemasangan : 05 September 2026 Interval : PAGI  Note : Hubungi pelanggan terlebih dahulu"/>
    <n v="2026"/>
    <n v="9"/>
    <n v="5"/>
    <d v="2026-09-05T00:00:00"/>
    <n v="-0.54166666666424135"/>
    <x v="1"/>
  </r>
  <r>
    <n v="807"/>
    <n v="1002571731"/>
    <n v="3"/>
    <x v="2"/>
    <n v="5"/>
    <s v="MADIUN"/>
    <s v="BOJONEGORO"/>
    <s v="PAD"/>
    <s v="REG"/>
    <s v="AO"/>
    <x v="0"/>
    <m/>
    <s v="Completed (PS)"/>
    <s v="RBS-Regional 3"/>
    <d v="2026-09-04T13:56:58"/>
    <d v="2026-09-04T16:59:28"/>
    <n v="69382223"/>
    <m/>
    <n v="152644209533"/>
    <s v="SPBU 5462119"/>
    <s v="ODP-PAZ-FE/37"/>
    <s v="WO063543750"/>
    <m/>
    <m/>
    <m/>
    <n v="111.70062"/>
    <n v="-7.1492579999999997"/>
    <s v="|MN02619|MYIA-050380116904/POI/ALI ARIFIN/085349778677/pomsudu19@gmail.com"/>
    <s v="Sales Force DBS"/>
    <m/>
    <m/>
    <m/>
    <m/>
    <m/>
    <m/>
    <m/>
    <m/>
    <s v="Management Janji"/>
    <s v="2026-09-03 11:00:00 | Nama PIC:  bp ali   No HP: 085349778677  Alt: 082146330060 / bu eni   Tanggal: 3/9/2026  Jam Pasang: Siang  Note: Hubungi sebelum ke lokasi, terimakasih. "/>
    <s v="FCC"/>
    <d v="2026-04-09T14:10:02"/>
    <m/>
    <m/>
    <s v="PS"/>
    <s v="PADANGAN"/>
    <s v="NO ADDON"/>
    <n v="202609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7:00:00"/>
    <s v="2026-09-03 11:00:00 | Nama PIC:  bp ali   No HP: 085349778677  Alt: 082146330060 / bu eni   Tanggal: 3/9/2026  Jam Pasang: Siang  Note: Hubungi sebelum ke lokasi, terimakasih. "/>
    <n v="2026"/>
    <n v="9"/>
    <n v="4"/>
    <d v="2026-09-04T00:00:00"/>
    <n v="-0.29166666666424135"/>
    <x v="1"/>
  </r>
  <r>
    <n v="808"/>
    <n v="1002571162"/>
    <n v="3"/>
    <x v="4"/>
    <n v="5"/>
    <s v="DENPASAR"/>
    <s v="SANUR"/>
    <s v="SAU"/>
    <s v="REG"/>
    <s v="AO"/>
    <x v="0"/>
    <m/>
    <s v="Completed (PS)"/>
    <s v="RBS-Regional 3"/>
    <d v="2026-09-04T10:30:09"/>
    <d v="2026-09-04T15:24:11"/>
    <n v="69381825"/>
    <m/>
    <n v="172401298238"/>
    <s v="PT. Sayang Indopet"/>
    <s v="ODP-SAU-FQ/24"/>
    <s v="WO063520966"/>
    <m/>
    <m/>
    <m/>
    <n v="115.25345093"/>
    <n v="-8.6940928110000009"/>
    <s v="|MB00503|MYIA-017522084276/POI/ibu/081998898813/petlovecenterbali@gmail.com"/>
    <s v="MYDIGIBIZPARTNER"/>
    <m/>
    <m/>
    <m/>
    <m/>
    <m/>
    <m/>
    <m/>
    <m/>
    <s v="Management Janji"/>
    <s v="2026-09-04 08:00:00 | Nama Pic : IBU VENI  No Hp Pic : 081998898813  Jam Pemasangan : 08:00 - 12.00  Tanggal Pemasangan : 4 SEPTEMBER 2026  Info Tambahan : Hubungi pelanggan sebelum datang ke lokasi"/>
    <s v="FCC"/>
    <d v="2026-04-09T10:40:07"/>
    <m/>
    <m/>
    <s v="PS"/>
    <s v="SAN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4 08:00:00 | Nama Pic : IBU VENI  No Hp Pic : 081998898813  Jam Pemasangan : 08:00 - 12.00  Tanggal Pemasangan : 4 SEPTEMBER 2026  Info Tambahan : Hubungi pelanggan sebelum datang ke lokasi"/>
    <n v="2026"/>
    <n v="9"/>
    <n v="4"/>
    <d v="2026-09-04T00:00:00"/>
    <n v="-0.29166666666424135"/>
    <x v="1"/>
  </r>
  <r>
    <n v="809"/>
    <n v="1002571180"/>
    <n v="3"/>
    <x v="0"/>
    <n v="4"/>
    <s v="SOLO"/>
    <s v="INNER - SOLO JATENG TIMUR"/>
    <s v="SOP"/>
    <s v="REG"/>
    <s v="AO"/>
    <x v="0"/>
    <s v="1P INET"/>
    <s v="Completed (PS)"/>
    <s v="RBS-Regional 3"/>
    <d v="2026-09-04T10:33:56"/>
    <d v="2026-09-05T14:46:11"/>
    <n v="69383725"/>
    <m/>
    <n v="142526106560"/>
    <s v="PT GLOBAL YIMI CARGO"/>
    <s v="ODP-SOP-F07/001 FCL/F07/001.01"/>
    <s v="WO063520948"/>
    <m/>
    <m/>
    <m/>
    <n v="110.87691700000001"/>
    <n v="-7.5653370000000004"/>
    <s v="|MB00503|MYIA-062040016542/POI/bapak/085215063901/itcargoagents18@gmail.com"/>
    <s v="MYIB_ASSISTANT"/>
    <m/>
    <m/>
    <m/>
    <m/>
    <m/>
    <m/>
    <m/>
    <m/>
    <s v="Management Janji"/>
    <s v="2026-09-05 14:00:00 | Nama : BP MUHAMMAD ISTI (MAINTENANCE) No Hp : 085215063901 No Alt :  Tgl Pemasangan : 05 September 2026 Interval : PAGI  Note : Hubungi pelanggan terlebih dahulu"/>
    <s v="FCC"/>
    <d v="2026-04-09T10:40:07"/>
    <d v="2026-09-05T14:00:00"/>
    <m/>
    <s v="PS"/>
    <s v="SOLO PALUR"/>
    <s v="NO ADDON"/>
    <n v="20260905"/>
    <s v="Completed"/>
    <s v="HSI Bisnis PSB 70% - 150 Mbps"/>
    <s v="INDIBIZ"/>
    <m/>
    <m/>
    <d v="2026-09-05T14:00:00"/>
    <s v="2026-09-05 14:00:00 | Nama : BP MUHAMMAD ISTI (MAINTENANCE) No Hp : 085215063901 No Alt :  Tgl Pemasangan : 05 September 2026 Interval : PAGI  Note : Hubungi pelanggan terlebih dahulu"/>
    <n v="2026"/>
    <n v="9"/>
    <n v="5"/>
    <d v="2026-09-05T00:00:00"/>
    <n v="-0.58333333333575865"/>
    <x v="1"/>
  </r>
  <r>
    <n v="810"/>
    <n v="1002571189"/>
    <n v="3"/>
    <x v="0"/>
    <n v="4"/>
    <s v="SOLO"/>
    <s v="INNER - SOLO JATENG TIMUR"/>
    <s v="SOP"/>
    <s v="REG"/>
    <s v="AO"/>
    <x v="0"/>
    <s v="1P INET"/>
    <s v="Completed (PS)"/>
    <s v="RBS-Regional 3"/>
    <d v="2026-09-04T10:35:56"/>
    <d v="2026-09-05T13:31:16"/>
    <n v="69383727"/>
    <m/>
    <n v="142526106561"/>
    <s v="PT GLOBAL YIMI CARGO"/>
    <s v="ODP-SOP-F07/001 FCL/F07/001.01"/>
    <s v="WO063521053"/>
    <m/>
    <m/>
    <m/>
    <n v="110.87691700000001"/>
    <n v="-7.5653370000000004"/>
    <s v="|MB00503|MYIA-049097078872/POI/bapak/085215063901/itcargoagents18@gmail.com"/>
    <s v="MYIB_ASSISTANT"/>
    <m/>
    <m/>
    <m/>
    <m/>
    <m/>
    <m/>
    <m/>
    <m/>
    <s v="Management Janji"/>
    <s v="2026-09-06 13:00:00 | Nama : BP MUHAMMAD ISTI (MAINTENANCE) No Hp : 085215063901 No Alt :  Tgl Pemasangan : 05 September 2026 Interval : PAGI  Note : Hubungi pelanggan terlebih dahulu"/>
    <s v="FCC"/>
    <d v="2026-04-09T10:40:07"/>
    <d v="2026-09-06T13:00:00"/>
    <m/>
    <s v="PS"/>
    <s v="SOLO PALUR"/>
    <s v="NO ADDON"/>
    <n v="20260905"/>
    <s v="Completed"/>
    <s v="HSI Bisnis PSB 70% Dual Band - 100 Mbps"/>
    <s v="INDIBIZ"/>
    <m/>
    <m/>
    <d v="2026-09-06T13:00:00"/>
    <s v="2026-09-06 13:00:00 | Nama : BP MUHAMMAD ISTI (MAINTENANCE) No Hp : 085215063901 No Alt :  Tgl Pemasangan : 05 September 2026 Interval : PAGI  Note : Hubungi pelanggan terlebih dahulu"/>
    <n v="2026"/>
    <n v="9"/>
    <n v="5"/>
    <d v="2026-09-05T00:00:00"/>
    <n v="-1.5416666666642413"/>
    <x v="1"/>
  </r>
  <r>
    <n v="811"/>
    <n v="1002571168"/>
    <n v="3"/>
    <x v="0"/>
    <n v="4"/>
    <s v="SOLO"/>
    <s v="INNER - SOLO JATENG TIMUR"/>
    <s v="KRT"/>
    <s v="REG"/>
    <s v="AO"/>
    <x v="0"/>
    <s v="1P INET"/>
    <s v="Completed (PS)"/>
    <s v="RBS-Regional 3"/>
    <d v="2026-09-04T10:30:57"/>
    <d v="2026-09-05T13:03:00"/>
    <n v="69383684"/>
    <m/>
    <n v="142505403911"/>
    <s v="PT GLOBAL YIMI CARGO"/>
    <s v="ODP-KRT-FAK/044 FAK/D03/044.01"/>
    <s v="WO063520643"/>
    <m/>
    <m/>
    <m/>
    <n v="110.79823936883599"/>
    <n v="-7.53558217867654"/>
    <s v="|MB00503|MYIA-068443282113/POI/bapak/085215063901/itcargoagents18@gmail.com"/>
    <s v="MYIB_ASSISTANT"/>
    <m/>
    <m/>
    <m/>
    <m/>
    <m/>
    <m/>
    <m/>
    <m/>
    <s v="Management Janji"/>
    <s v="2026-09-05 08:00:00 | Nama : BP MUHAMMAD ISTI (MAINTENANCE) No Hp : 085215063901 No Alt :  Tgl Pemasangan : 05 September 2026 Interval : PAGI  Note : Hubungi pelanggan terlebih dahulu"/>
    <s v="FCC"/>
    <d v="2026-04-09T10:40:07"/>
    <d v="2026-09-05T08:00:00"/>
    <m/>
    <s v="PS"/>
    <s v="X"/>
    <s v="NO ADDON"/>
    <n v="20260905"/>
    <s v="Completed"/>
    <s v="HSI Bisnis PSB 70% Dual Band - 100 Mbps"/>
    <s v="INDIBIZ"/>
    <m/>
    <m/>
    <d v="2026-09-05T08:00:00"/>
    <s v="2026-09-05 08:00:00 | Nama : BP MUHAMMAD ISTI (MAINTENANCE) No Hp : 085215063901 No Alt :  Tgl Pemasangan : 05 September 2026 Interval : PAGI  Note : Hubungi pelanggan terlebih dahulu"/>
    <n v="2026"/>
    <n v="9"/>
    <n v="5"/>
    <d v="2026-09-05T00:00:00"/>
    <n v="-0.33333333333575865"/>
    <x v="1"/>
  </r>
  <r>
    <n v="812"/>
    <n v="1002571734"/>
    <n v="3"/>
    <x v="5"/>
    <n v="4"/>
    <s v="PEKALONGAN"/>
    <s v="TEGAL"/>
    <s v="TEG"/>
    <s v="REG"/>
    <s v="AO"/>
    <x v="0"/>
    <m/>
    <s v="Completed (PS)"/>
    <s v="RBS-Regional 3"/>
    <d v="2026-09-04T13:56:38"/>
    <d v="2026-09-04T19:40:52"/>
    <n v="69336317"/>
    <m/>
    <n v="142212126964"/>
    <s v="PT GLOBAL YIMI CARGO"/>
    <s v="ODP-TEG-FBC/114"/>
    <s v="WO063543737"/>
    <m/>
    <m/>
    <m/>
    <n v="109.109202074216"/>
    <n v="-6.8562471841576498"/>
    <s v="AMRBS;403099;TREG4;MUHAMMAD MASTUR;081226139781;CP  SETIYAWAN ADITYA DARMA PUTRA;087831993602;PAKET 1S INET 300 MBPS (1.499.000); PT GLOBAL YIMI CARGO // TEGAL BARAT;input by novi"/>
    <s v="Account Manager"/>
    <m/>
    <m/>
    <m/>
    <m/>
    <m/>
    <m/>
    <m/>
    <m/>
    <s v="Management Janji"/>
    <s v="2026-08-27 08:00:00|Lokasi pemasangan didalam ruangan Office |SYSTEM|MYDITA"/>
    <s v="FCC"/>
    <d v="2026-04-09T14:10:02"/>
    <m/>
    <m/>
    <s v="PS"/>
    <s v="X"/>
    <s v="NO ADDON"/>
    <n v="20260904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4T07:00:00"/>
    <s v="2026-08-27 08:00:00|Lokasi pemasangan didalam ruangan Office |SYSTEM|MYDITA"/>
    <n v="2026"/>
    <n v="9"/>
    <n v="4"/>
    <d v="2026-09-04T00:00:00"/>
    <n v="-0.29166666666424135"/>
    <x v="1"/>
  </r>
  <r>
    <n v="813"/>
    <n v="1002571176"/>
    <n v="3"/>
    <x v="6"/>
    <n v="5"/>
    <s v="SBY UTARA"/>
    <s v="TANDES"/>
    <s v="KLN"/>
    <s v="REG"/>
    <s v="AO"/>
    <x v="0"/>
    <s v="1P INET"/>
    <s v="Completed (PS)"/>
    <s v="RBS-Regional 3"/>
    <d v="2026-09-04T10:32:56"/>
    <d v="2026-09-05T14:30:54"/>
    <n v="69383706"/>
    <m/>
    <n v="152418250171"/>
    <s v="DECORIGO JOYFUL"/>
    <s v="ODP-TDS-FDN/75 FDN/D06/75.01"/>
    <s v="WO063520757"/>
    <m/>
    <m/>
    <m/>
    <n v="112.69072799999999"/>
    <n v="-7.2483738999999998"/>
    <s v="MD|MYDB-20260903267915|DN00001/MN00086|DECORIGO JOYFUL|081217975787"/>
    <s v="MYDIGIBIZPARTNER"/>
    <m/>
    <m/>
    <m/>
    <m/>
    <m/>
    <m/>
    <m/>
    <m/>
    <s v="Management Janji"/>
    <s v="2026-09-05 08:00:00 | Tanggal pemasangan : 04/09/2026 Jam pemasangan : pagi/siang Info Tambahan : Hubungi pelanggan dulu sebelum ke lokasi, terima kasih"/>
    <s v="FCC"/>
    <d v="2026-04-09T10:40:07"/>
    <d v="2026-09-05T08:00:00"/>
    <m/>
    <s v="PS"/>
    <s v="KEBALEN"/>
    <s v="OCA"/>
    <n v="20260905"/>
    <s v="Completed"/>
    <s v="HSI Bisnis Bundling OCA Breach Checker Promo H2 2026 PSB 70% - 150 Mbps"/>
    <s v="INDIBIZ"/>
    <m/>
    <m/>
    <d v="2026-09-05T08:00:00"/>
    <s v="2026-09-05 08:00:00 | Tanggal pemasangan : 04/09/2026 Jam pemasangan : pagi/siang Info Tambahan : Hubungi pelanggan dulu sebelum ke lokasi, terima kasih"/>
    <n v="2026"/>
    <n v="9"/>
    <n v="5"/>
    <d v="2026-09-05T00:00:00"/>
    <n v="-0.33333333333575865"/>
    <x v="1"/>
  </r>
  <r>
    <n v="814"/>
    <n v="1002571156"/>
    <n v="3"/>
    <x v="7"/>
    <n v="5"/>
    <s v="KUPANG"/>
    <s v="MAUMERE"/>
    <s v="MMR"/>
    <s v="REG"/>
    <s v="AO"/>
    <x v="0"/>
    <s v="1P INET"/>
    <s v="Completed (PS)"/>
    <s v="RBS-Regional 3"/>
    <d v="2026-09-04T10:27:56"/>
    <d v="2026-09-07T11:48:17"/>
    <n v="69383701"/>
    <m/>
    <n v="172508209086"/>
    <s v="KANTOR DESA KOTING A"/>
    <s v="ODP-MMR-FH/62 FH/D06/62.01"/>
    <s v="WO063520273"/>
    <m/>
    <m/>
    <m/>
    <n v="122.192289680242"/>
    <n v="-8.6793656671191393"/>
    <s v="MD|MYDB-20260904267985|SC00001/MC00088|KANTOR DESA KOTING A|081337431033"/>
    <s v="MYDIGIBIZPARTNER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10:40:07"/>
    <d v="2026-09-05T08:00:00"/>
    <m/>
    <s v="PS"/>
    <s v="X"/>
    <s v="NETMONK"/>
    <n v="20260907"/>
    <s v="Completed"/>
    <s v="HSI Bisnis Bundling Netmonk PSB 70% Promo - 5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7"/>
    <d v="2026-09-07T00:00:00"/>
    <n v="1.6666666666642413"/>
    <x v="2"/>
  </r>
  <r>
    <n v="815"/>
    <n v="1002571783"/>
    <n v="3"/>
    <x v="1"/>
    <n v="5"/>
    <s v="JEMBER"/>
    <s v="SITUBONDO"/>
    <s v="BKI"/>
    <s v="REG"/>
    <s v="AO"/>
    <x v="0"/>
    <s v="1P INET"/>
    <s v="Completed (PS)"/>
    <s v="RBS-Regional 3"/>
    <d v="2026-09-04T14:09:56"/>
    <d v="2026-09-04T19:06:31"/>
    <n v="69383939"/>
    <m/>
    <n v="152531208055"/>
    <s v="TOKO MAKMUR JAYA"/>
    <s v="ODP-BKI-FJ/03 FJ/D01/03.01"/>
    <s v="WO063544849"/>
    <m/>
    <m/>
    <m/>
    <n v="113.68807099999999"/>
    <n v="-7.728002"/>
    <s v="|MN02617|MYIA-028178983359/POI/SALLIMNA/085129957157/salimlimna8@gmail.com"/>
    <s v="MYIB_ASSISTANT"/>
    <m/>
    <m/>
    <m/>
    <m/>
    <m/>
    <m/>
    <m/>
    <m/>
    <s v="Management Janji"/>
    <s v="2026-09-05 13:00:00 | Waktu pemasnagan : 05 September 2026 Jam pemasangan : 08.00 - 12.00 Mohon hubungi pelanggan sebelum ke lokasi  Terima kasih "/>
    <s v="FCC"/>
    <d v="2026-04-09T14:25:04"/>
    <d v="2026-09-05T13:00:00"/>
    <m/>
    <s v="PS"/>
    <s v="SITUBONDO"/>
    <s v="NETMONK"/>
    <n v="20260904"/>
    <s v="Completed"/>
    <s v="HSI Bisnis Bundling Netmonk Promo 2026 PSB 70% - 100 Mbps"/>
    <s v="INDIBIZ"/>
    <m/>
    <m/>
    <d v="2026-09-05T13:00:00"/>
    <s v="2026-09-05 13:00:00 | Waktu pemasnagan : 05 September 2026 Jam pemasangan : 08.00 - 12.00 Mohon hubungi pelanggan sebelum ke lokasi  Terima kasih "/>
    <n v="2026"/>
    <n v="9"/>
    <n v="4"/>
    <d v="2026-09-04T00:00:00"/>
    <n v="-1.5416666666642413"/>
    <x v="1"/>
  </r>
  <r>
    <n v="816"/>
    <n v="1002570742"/>
    <n v="3"/>
    <x v="1"/>
    <n v="5"/>
    <s v="PASURUAN"/>
    <s v="PASURUAN"/>
    <s v="BNL"/>
    <s v="REG"/>
    <s v="AO"/>
    <x v="0"/>
    <m/>
    <s v="Completed (PS)"/>
    <s v="RBS-Regional 3"/>
    <d v="2026-09-04T00:18:53"/>
    <d v="2026-09-05T15:26:00"/>
    <n v="69383531"/>
    <m/>
    <n v="152744222165"/>
    <s v="YAYASAN PENDIDIKAN CHOIRON SYAKUR BANGIL"/>
    <s v="ODP-BNL-FC/96"/>
    <s v="WO063515869"/>
    <m/>
    <m/>
    <m/>
    <n v="112.78972419999999"/>
    <n v="-7.5932810999999996"/>
    <s v="|MN01982|/YAYASAN PENDIDIKAN CHOIRON SYAKUR BANGIL 1/WINBACK 2.0 HSI B2B (1:1) 100MBPS 535RB PSB DISC 70%/BNL/whysetiawan442@gmail.com/MUHAMMAD WAHYU SETIAWAN/82139531959  "/>
    <s v="Sales Force DBS"/>
    <m/>
    <m/>
    <m/>
    <m/>
    <m/>
    <m/>
    <m/>
    <m/>
    <s v="Management Janji"/>
    <s v="2026-09-05 08:00:00|Tgl:05/09/2026 Note:Hubungi pelanggan sebelum melakuka pemasangan|40981182|MYDITA"/>
    <s v="FCC"/>
    <d v="2026-04-09T00:55:50"/>
    <d v="2026-09-05T08:00:00"/>
    <m/>
    <s v="PS"/>
    <s v="BANGIL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gl:05/09/2026 Note:Hubungi pelanggan sebelum melakuka pemasangan|40981182|MYDITA"/>
    <n v="2026"/>
    <n v="9"/>
    <n v="5"/>
    <d v="2026-09-05T00:00:00"/>
    <n v="-0.33333333333575865"/>
    <x v="1"/>
  </r>
  <r>
    <n v="817"/>
    <n v="1002570741"/>
    <n v="3"/>
    <x v="1"/>
    <n v="5"/>
    <s v="PASURUAN"/>
    <s v="PASURUAN"/>
    <s v="PSN"/>
    <s v="REG"/>
    <s v="AO"/>
    <x v="0"/>
    <m/>
    <s v="Completed (PS)"/>
    <s v="RBS-Regional 3"/>
    <d v="2026-09-04T00:14:21"/>
    <d v="2026-09-04T20:59:32"/>
    <n v="69383530"/>
    <m/>
    <n v="152729256801"/>
    <s v="AGEN BRI LINK Aisyah Bella"/>
    <s v="ODP-PSN-FAQ/147"/>
    <s v="WO063512977"/>
    <m/>
    <m/>
    <m/>
    <n v="112.91010420000001"/>
    <n v="-7.6393060999999998"/>
    <s v="|MN00025|/AGEN BRI LINK/WINBACK 2.0 HSI B2B (1:1) 75MBPS 415RB PSB DISC 70%//Pasbes031@gmail.com/SAMSIL HUDA/82337745566"/>
    <s v="Sales Force DBS"/>
    <m/>
    <m/>
    <m/>
    <m/>
    <m/>
    <m/>
    <m/>
    <m/>
    <s v="Management Janji"/>
    <s v="2026-09-05 15:00:00|Nama : BP SAMSIL HUDA  No Hp : 082337745566 No Alt :  Tgl Pemasangan : 05 September 2026 Interval : SIANG Note : Hubungi pelanggan terlebih dahulu|40971402|MYDITA"/>
    <s v="FCC"/>
    <d v="2026-04-09T00:55:50"/>
    <d v="2026-09-05T15:00:00"/>
    <m/>
    <s v="PS"/>
    <s v="PASURU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Nama : BP SAMSIL HUDA  No Hp : 082337745566 No Alt :  Tgl Pemasangan : 05 September 2026 Interval : SIANG Note : Hubungi pelanggan terlebih dahulu|40971402|MYDITA"/>
    <n v="2026"/>
    <n v="9"/>
    <n v="4"/>
    <d v="2026-09-04T00:00:00"/>
    <n v="-1.625"/>
    <x v="1"/>
  </r>
  <r>
    <n v="818"/>
    <n v="1002571770"/>
    <n v="3"/>
    <x v="1"/>
    <n v="5"/>
    <s v="SIDOARJO"/>
    <s v="INNER - JATIM TIMUR"/>
    <s v="SDA"/>
    <s v="REG"/>
    <s v="AO"/>
    <x v="0"/>
    <s v="1P INET"/>
    <s v="Completed (PS)"/>
    <s v="RBS-Regional 3"/>
    <d v="2026-09-04T14:06:57"/>
    <d v="2026-09-04T21:54:27"/>
    <n v="69383933"/>
    <m/>
    <n v="152316231922"/>
    <s v="WARKOP NANDA"/>
    <s v="ODP-SDA-FBT/22 FBT/D02/22.01"/>
    <s v="WO063544454"/>
    <m/>
    <m/>
    <m/>
    <n v="112.732035890221"/>
    <n v="-7.4259720742557196"/>
    <s v="MD|MYDB-20260904267996|DN00001/MN00500|WARKOP NANDA|0881036510674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 "/>
    <s v="FCC"/>
    <d v="2026-04-09T14:10:02"/>
    <d v="2026-09-05T11:00:00"/>
    <m/>
    <s v="PS"/>
    <s v="SIDOARJO"/>
    <s v="NO ADDON"/>
    <n v="20260904"/>
    <s v="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 "/>
    <n v="2026"/>
    <n v="9"/>
    <n v="4"/>
    <d v="2026-09-04T00:00:00"/>
    <n v="-1.4583333333357587"/>
    <x v="1"/>
  </r>
  <r>
    <n v="819"/>
    <n v="1002571537"/>
    <n v="3"/>
    <x v="6"/>
    <n v="5"/>
    <s v="MADURA"/>
    <s v="PAMEKASAN"/>
    <s v="SMP"/>
    <s v="REG"/>
    <s v="AO"/>
    <x v="0"/>
    <s v="1P INET"/>
    <s v="Completed (PS)"/>
    <s v="RBS-Regional 3"/>
    <d v="2026-09-04T13:06:57"/>
    <d v="2026-09-05T15:23:39"/>
    <n v="69383874"/>
    <m/>
    <n v="152431232311"/>
    <s v="GUDANG DJAVA"/>
    <s v="ODP-SMP-FP/64 FP/D04/64.01"/>
    <s v="WO063535909"/>
    <m/>
    <m/>
    <m/>
    <n v="113.77815607935101"/>
    <n v="-7.0432456715538896"/>
    <s v="MD|MYDB-20260904268001|DN00001/MN00806|GUDANG DJAVA|087865979787"/>
    <s v="MYDIGIBIZPARTNER"/>
    <m/>
    <m/>
    <m/>
    <m/>
    <m/>
    <m/>
    <m/>
    <m/>
    <s v="Management Janji"/>
    <s v="2026-09-05 11:00:00 | Nama : bapak fandri No HP : 087865979787 No Alternatif : M Janji : 05/09/2026 Jam Pasang : Pagi NoteÃ‚Â :  Hubungi terlebih dahulu sebelum ke lokasi "/>
    <s v="FCC"/>
    <d v="2026-04-09T13:09:59"/>
    <d v="2026-09-05T11:00:00"/>
    <s v="Kendala Pelanggan"/>
    <s v="PS"/>
    <s v="X"/>
    <s v="NETMONK"/>
    <n v="20260905"/>
    <s v="Completed"/>
    <s v="HSI Bisnis Bundling Netmonk Promo 2026 PSB 70% - 100 Mbps"/>
    <s v="INDIBIZ"/>
    <m/>
    <m/>
    <d v="2026-09-05T11:00:00"/>
    <s v="2026-09-05 11:00:00 | Nama : bapak fandri No HP : 087865979787 No Alternatif : M Janji : 05/09/2026 Jam Pasang : Pagi NoteÃ‚Â :  Hubungi terlebih dahulu sebelum ke lokasi "/>
    <n v="2026"/>
    <n v="9"/>
    <n v="5"/>
    <d v="2026-09-05T00:00:00"/>
    <n v="-0.45833333333575865"/>
    <x v="1"/>
  </r>
  <r>
    <n v="820"/>
    <n v="1002571514"/>
    <n v="3"/>
    <x v="2"/>
    <n v="5"/>
    <s v="KEDIRI"/>
    <s v="KEDIRI"/>
    <s v="NDL"/>
    <s v="REG"/>
    <s v="AO"/>
    <x v="0"/>
    <m/>
    <s v="Completed (PS)"/>
    <s v="RBS-Regional 3"/>
    <d v="2026-09-04T13:01:46"/>
    <d v="2026-09-07T12:04:00"/>
    <n v="69383865"/>
    <m/>
    <n v="152651207818"/>
    <s v="SMK Queen Al Falah Mojo"/>
    <s v="ODP-NDL-FP/22"/>
    <s v="WO063614467"/>
    <m/>
    <m/>
    <m/>
    <n v="111.959813833236"/>
    <n v="-7.9202374530700599"/>
    <s v="AMRBS;404945;ASIH TRI HARTANTI;PSB PAKET 1P-300MB 1.130K PSB 150K;082227329478"/>
    <s v="Amex"/>
    <m/>
    <m/>
    <m/>
    <m/>
    <m/>
    <m/>
    <m/>
    <m/>
    <s v="Management Janji"/>
    <s v="2026-09-07 08:00:00|Jam pemasangan : 08.00 - 12.00 Waktu pemasangan : 4 September 2026 Info Tabaha : Hubungi pelanggan dulu sebelum ke lokasi terimakasih |40951381|MYDITA"/>
    <s v="FCC"/>
    <d v="2026-04-09T13:09:59"/>
    <d v="2026-09-07T08:00:00"/>
    <m/>
    <s v="PS"/>
    <s v="NGADILUWIH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8:00:00"/>
    <s v="2026-09-07 08:00:00|Jam pemasangan : 08.00 - 12.00 Waktu pemasangan : 4 September 2026 Info Tabaha : Hubungi pelanggan dulu sebelum ke lokasi terimakasih |40951381|MYDITA"/>
    <n v="2026"/>
    <n v="9"/>
    <n v="7"/>
    <d v="2026-09-07T00:00:00"/>
    <n v="-0.33333333333575865"/>
    <x v="1"/>
  </r>
  <r>
    <n v="821"/>
    <n v="1002570855"/>
    <n v="3"/>
    <x v="3"/>
    <n v="4"/>
    <s v="MAGELANG"/>
    <s v="MUNTILAN"/>
    <s v="SWT"/>
    <s v="REG"/>
    <s v="AO"/>
    <x v="0"/>
    <s v="1P INET"/>
    <s v="Completed (PS)"/>
    <s v="RBS-Regional 3"/>
    <d v="2026-09-04T08:51:57"/>
    <d v="2026-09-05T16:27:08"/>
    <n v="69383580"/>
    <m/>
    <n v="142164113594"/>
    <s v="CV RESTU DUTA NIAGA"/>
    <s v="ODP-SWT-FAU/014"/>
    <s v="WO063511281"/>
    <m/>
    <m/>
    <m/>
    <n v="110.2556697"/>
    <n v="-7.6029429999999998"/>
    <s v="|MN02481|MYIA-048184285437/POI/AGUNG PRASETYONO/0895324068693/rdn.magelang@gmail.com"/>
    <s v="MYIB_ASSISTANT"/>
    <m/>
    <m/>
    <m/>
    <m/>
    <m/>
    <m/>
    <m/>
    <m/>
    <s v="Management Janji"/>
    <s v="2026-09-06 13:00:00 | Nama PIC : Bp Agung No HP : 0895324068693 No Alt : - M Janji : 06 Sept 2026 Jam Pasang : Pagi / Siang Note : hubungi pelanggan jika ingin kelokasi "/>
    <s v="FCC"/>
    <d v="2026-04-09T08:55:28"/>
    <d v="2026-09-06T13:00:00"/>
    <m/>
    <s v="PS"/>
    <s v="X"/>
    <s v="NO ADDON"/>
    <n v="20260905"/>
    <s v="Completed"/>
    <s v="HSI Bisnis Basic Promo HUT RI PSB 70% - 50 Mbps"/>
    <s v="INDIBIZ"/>
    <m/>
    <m/>
    <d v="2026-09-06T13:00:00"/>
    <s v="2026-09-06 13:00:00 | Nama PIC : Bp Agung No HP : 0895324068693 No Alt : - M Janji : 06 Sept 2026 Jam Pasang : Pagi / Siang Note : hubungi pelanggan jika ingin kelokasi "/>
    <n v="2026"/>
    <n v="9"/>
    <n v="5"/>
    <d v="2026-09-05T00:00:00"/>
    <n v="-1.5416666666642413"/>
    <x v="1"/>
  </r>
  <r>
    <n v="822"/>
    <n v="1002570848"/>
    <n v="3"/>
    <x v="3"/>
    <n v="4"/>
    <s v="YOGYAKARTA"/>
    <s v="SLEMAN"/>
    <s v="SMN"/>
    <s v="REG"/>
    <s v="AO"/>
    <x v="0"/>
    <m/>
    <s v="Completed (PS)"/>
    <s v="RBS-Regional 3"/>
    <d v="2026-09-04T08:46:26"/>
    <d v="2026-09-05T16:56:00"/>
    <n v="69383576"/>
    <m/>
    <n v="146133133186"/>
    <s v="PT. ASTUNGKARA SPACE INDONESIA"/>
    <s v="ODP-SMN-FBW/067"/>
    <s v="WO063534040"/>
    <m/>
    <m/>
    <m/>
    <n v="110.369235"/>
    <n v="-7.7182633999999997"/>
    <s v="AMRBS/403104/KRISFIAN TRI SAPUTRA/R3/YOGYAKARTA/PSB HSI BISNIS 1S 50 MBPS PROMO HUT TELKOM 1:1/HERY SURYANA/08122731271/herysuryana14@gmail.com"/>
    <s v="Amex"/>
    <m/>
    <m/>
    <m/>
    <m/>
    <m/>
    <m/>
    <m/>
    <m/>
    <s v="Management Janji"/>
    <s v="2026-09-05 13:00:00|Jam Pemasangan : 08:00 - 12.00 Tanggal Pemasangan : SABTU 05 SEPTEMBER 2026 Info Tambahan : Hubungi pelanggan sebelum datang ke lokasi|40000798|MYDITA"/>
    <s v="FCC"/>
    <d v="2026-04-09T08:55:28"/>
    <d v="2026-09-05T13:00:00"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Jam Pemasangan : 08:00 - 12.00 Tanggal Pemasangan : SABTU 05 SEPTEMBER 2026 Info Tambahan : Hubungi pelanggan sebelum datang ke lokasi|40000798|MYDITA"/>
    <n v="2026"/>
    <n v="9"/>
    <n v="5"/>
    <d v="2026-09-05T00:00:00"/>
    <n v="-0.54166666666424135"/>
    <x v="1"/>
  </r>
  <r>
    <n v="823"/>
    <n v="1002572446"/>
    <n v="3"/>
    <x v="2"/>
    <n v="5"/>
    <s v="MALANG"/>
    <s v="BATU"/>
    <s v="BLB"/>
    <s v="REG"/>
    <s v="AO"/>
    <x v="0"/>
    <m/>
    <s v="Completed (PS)"/>
    <s v="RBS-Regional 3"/>
    <d v="2026-09-04T16:34:33"/>
    <d v="2026-09-08T08:46:30"/>
    <n v="69384052"/>
    <m/>
    <n v="152702232112"/>
    <s v="DINAS KANTOR U/ AgendaEnterprise Leaders Consolidation II 2026"/>
    <s v="ODP-BLB-FCK/64"/>
    <s v="WO063565795"/>
    <m/>
    <m/>
    <m/>
    <n v="112.639573"/>
    <n v="-7.9492770000000004"/>
    <s v=" AM : ZARKA LAZUARDI PUTERA | 940028"/>
    <s v="Account Manager"/>
    <m/>
    <m/>
    <m/>
    <m/>
    <m/>
    <m/>
    <m/>
    <m/>
    <m/>
    <s v="FACE TO FACE"/>
    <m/>
    <d v="2026-04-09T16:39:57"/>
    <m/>
    <m/>
    <s v="PS"/>
    <s v="BLIMBING"/>
    <s v="NO ADDON"/>
    <n v="202609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s v="FACE TO FACE"/>
    <n v="2026"/>
    <n v="9"/>
    <n v="8"/>
    <d v="2026-09-08T00:00:00"/>
    <n v="46273"/>
    <x v="2"/>
  </r>
  <r>
    <n v="824"/>
    <n v="1002572387"/>
    <n v="3"/>
    <x v="2"/>
    <n v="5"/>
    <s v="MALANG"/>
    <s v="KEPANJEN"/>
    <s v="KLJ"/>
    <s v="REG"/>
    <s v="AO"/>
    <x v="0"/>
    <m/>
    <s v="Completed (PS)"/>
    <s v="RBS-Regional 3"/>
    <d v="2026-09-04T16:22:09"/>
    <d v="2026-09-06T19:19:05"/>
    <n v="69384134"/>
    <m/>
    <n v="152703903750"/>
    <s v="Apotek K24 Gajayana Malang - PT Anugerah Timur Gemilang"/>
    <s v="ODP-KLJ-FAP/07"/>
    <s v="WO063569656"/>
    <m/>
    <m/>
    <m/>
    <n v="112.6089542"/>
    <n v="-7.9486283000000002"/>
    <s v="|MC80228|/Apotek K24 Gajayana Malang/Paket HSI Bisnis Promo HUT Kemerdekaan 1:1 50Mbps/Witarso Praditya/081229773200/anjaraji1996@gmail.com"/>
    <s v="Sales Profesional"/>
    <m/>
    <m/>
    <m/>
    <m/>
    <m/>
    <m/>
    <m/>
    <m/>
    <s v="Management Janji"/>
    <s v="2026-09-05 15:00:00|Jam Pemasangan : 08:00 - 12.00 Tanggal Pemasangan : SABTU 05 SEPTEMBER 2026 Info Tambahan : Hubungi pelanggan sebelum datang ke lokasi|40000798|MYDITA"/>
    <s v="FCC"/>
    <d v="2026-04-09T16:25:47"/>
    <d v="2026-09-05T15:00:00"/>
    <m/>
    <s v="PS"/>
    <s v="KLOJEN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Jam Pemasangan : 08:00 - 12.00 Tanggal Pemasangan : SABTU 05 SEPTEMBER 2026 Info Tambahan : Hubungi pelanggan sebelum datang ke lokasi|40000798|MYDITA"/>
    <n v="2026"/>
    <n v="9"/>
    <n v="6"/>
    <d v="2026-09-06T00:00:00"/>
    <n v="0.375"/>
    <x v="1"/>
  </r>
  <r>
    <n v="825"/>
    <n v="1002572366"/>
    <n v="3"/>
    <x v="0"/>
    <n v="4"/>
    <s v="SOLO"/>
    <s v="INNER - SOLO JATENG TIMUR"/>
    <s v="GLD"/>
    <s v="REG"/>
    <s v="AO"/>
    <x v="0"/>
    <m/>
    <s v="Completed (PS)"/>
    <s v="RBS-Regional 2"/>
    <d v="2026-09-04T16:16:56"/>
    <d v="2026-09-04T22:20:30"/>
    <n v="69382048"/>
    <n v="2716008129"/>
    <n v="146514602592"/>
    <s v="PT. REJEKI BERKAH BERLIMPAH RUAH"/>
    <s v="ODP-GLD-FBC/035"/>
    <s v="WO063563822"/>
    <m/>
    <m/>
    <m/>
    <n v="110.82290064662701"/>
    <n v="-7.5704832585378101"/>
    <s v="AMRBS;950104;FACHRI HUSAINI;JKT OUTER; PT. REJEKI BERKAH BERLIMPAH RUAH ; Indibiz Bizniz 50 Mbps (Internet + telphone) 495K ;Pic Hubeib Fauzul kabir ; Cp +62 858-9229-9976 ; zul@fdcdentalclinic.co.id"/>
    <s v="Account Manager"/>
    <m/>
    <m/>
    <m/>
    <m/>
    <m/>
    <m/>
    <m/>
    <m/>
    <s v="Management Janji"/>
    <s v="2026-09-03 08:00:00|Nama PIC:  bp zul   No HP: 085892299976  Alt:  Tanggal: 3/9/2026  Jam Pasang: Pagi  Note: Hubungi sebelum ke lokasi, terimakasih. |40931149|MYDITA"/>
    <s v="FCC"/>
    <d v="2026-04-09T16:25:47"/>
    <m/>
    <m/>
    <s v="PS"/>
    <s v="X"/>
    <s v="NO ADDON"/>
    <n v="20260904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4T07:00:00"/>
    <s v="2026-09-03 08:00:00|Nama PIC:  bp zul   No HP: 085892299976  Alt:  Tanggal: 3/9/2026  Jam Pasang: Pagi  Note: Hubungi sebelum ke lokasi, terimakasih. |40931149|MYDITA"/>
    <n v="2026"/>
    <n v="9"/>
    <n v="4"/>
    <d v="2026-09-04T00:00:00"/>
    <n v="-0.29166666666424135"/>
    <x v="1"/>
  </r>
  <r>
    <n v="826"/>
    <n v="1002572359"/>
    <n v="3"/>
    <x v="1"/>
    <n v="5"/>
    <s v="PASURUAN"/>
    <s v="LUMAJANG"/>
    <s v="LMJ"/>
    <s v="REG"/>
    <s v="AO"/>
    <x v="0"/>
    <s v="1P INET"/>
    <s v="Completed (PS)"/>
    <s v="RBS-Regional 3"/>
    <d v="2026-09-04T16:14:58"/>
    <d v="2026-09-05T18:08:33"/>
    <n v="69384128"/>
    <m/>
    <n v="152504261583"/>
    <s v="PT.ANUGERAH RIMBA RAYA"/>
    <s v="ODP-LMJ-FJ/80 FJ/D03/80.01"/>
    <s v="WO063562987"/>
    <m/>
    <m/>
    <m/>
    <n v="113.176457136869"/>
    <n v="-8.1723360698906795"/>
    <s v="MD|MYDB-20260904268013|DN00001/MN01309|PT.ANUGERAH RIMBA RAYA|081336060099"/>
    <s v="MYDIGIBIZPARTNER"/>
    <m/>
    <m/>
    <m/>
    <m/>
    <m/>
    <m/>
    <m/>
    <m/>
    <s v="Management Janji"/>
    <s v="2026-09-05 13:00:00 | Nama PIC:  bu adelia  No HP: 081336060099 Alt: 087756872967 Tanggal: 5/9/2026 Jam Pasang: Siang Note: Hubungi sebelum ke lokasi, terimakasih. "/>
    <s v="FCC"/>
    <d v="2026-04-09T16:25:47"/>
    <d v="2026-09-05T13:00:00"/>
    <m/>
    <s v="PS"/>
    <s v="LUMAJANG"/>
    <s v="NETMONK"/>
    <n v="20260905"/>
    <s v="Completed"/>
    <s v="HSI Bisnis Bundling Netmonk PSB 70% Promo - 300 Mbps"/>
    <s v="INDIBIZ"/>
    <m/>
    <m/>
    <d v="2026-09-05T13:00:00"/>
    <s v="2026-09-05 13:00:00 | Nama PIC:  bu adelia  No HP: 081336060099 Alt: 087756872967 Tanggal: 5/9/2026 Jam Pasang: Siang Note: Hubungi sebelum ke lokasi, terimakasih. "/>
    <n v="2026"/>
    <n v="9"/>
    <n v="5"/>
    <d v="2026-09-05T00:00:00"/>
    <n v="-0.54166666666424135"/>
    <x v="1"/>
  </r>
  <r>
    <n v="827"/>
    <n v="1002572354"/>
    <n v="3"/>
    <x v="6"/>
    <n v="5"/>
    <s v="SBY UTARA"/>
    <s v="MANYAR"/>
    <s v="MGO"/>
    <s v="REG"/>
    <s v="AO"/>
    <x v="0"/>
    <s v="1P INET"/>
    <s v="Completed (PS)"/>
    <s v="RBS-Regional 3"/>
    <d v="2026-09-04T16:12:57"/>
    <d v="2026-09-07T15:03:16"/>
    <n v="69384146"/>
    <m/>
    <n v="152413167962"/>
    <s v="SMPN 3 SURABAYA (RUANG TIK III)"/>
    <s v="ODP-DMO-FMR/72 FMR/D06/72.01"/>
    <s v="WO063562874"/>
    <m/>
    <m/>
    <m/>
    <n v="112.73616680000001"/>
    <n v="-7.2560969000000002"/>
    <s v="|MN00443|MYIA-091174745161/POI/Pak Budi/0895631767681/spegabaya.ud@gmail.com"/>
    <s v="MYIB_ASSISTANT"/>
    <m/>
    <m/>
    <m/>
    <m/>
    <m/>
    <m/>
    <m/>
    <m/>
    <s v="Management Janji"/>
    <s v="2026-09-07 08:00:00 | Nama : BP BUDY SUPRIYANTO SPD No Hp : 0895631767681 No Alt :  Tgl Pemasangan : 07 September 2026 Interval : PAGI  Note : Hubungi pelanggan terlebih dahulu"/>
    <s v="FCC"/>
    <d v="2026-04-09T16:25:4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: BP BUDY SUPRIYANTO SPD No Hp : 0895631767681 No Alt :  Tgl Pemasangan : 07 September 2026 Interval : PAGI  Note : Hubungi pelanggan terlebih dahulu"/>
    <n v="2026"/>
    <n v="9"/>
    <n v="7"/>
    <d v="2026-09-07T00:00:00"/>
    <n v="-0.33333333333575865"/>
    <x v="1"/>
  </r>
  <r>
    <n v="828"/>
    <n v="1002571453"/>
    <n v="3"/>
    <x v="4"/>
    <n v="5"/>
    <s v="SINGARJA"/>
    <s v="TABANAN"/>
    <s v="TBN"/>
    <s v="REG"/>
    <s v="AO"/>
    <x v="0"/>
    <m/>
    <s v="Completed (PS)"/>
    <s v="RBS-Regional 3"/>
    <d v="2026-09-04T12:16:56"/>
    <d v="2026-09-04T20:29:49"/>
    <n v="69382067"/>
    <m/>
    <n v="172413244739"/>
    <s v="SD NEGERI 1 LALANGLINGGAH"/>
    <s v="ODP-TBN-FU/42"/>
    <s v="WO063532293"/>
    <m/>
    <m/>
    <m/>
    <n v="114.963114"/>
    <n v="-8.4938900000000004"/>
    <s v="|MN02856|/PIC NI KADEK DIAN INDRAYANTI/087862138406/dianindrayanti88@gmail.com"/>
    <s v="Sales Force DBS"/>
    <m/>
    <m/>
    <m/>
    <m/>
    <m/>
    <m/>
    <m/>
    <m/>
    <s v="Management Janji"/>
    <s v="2026-09-03 08:00:00|Nama Pic : IBU DIAN  No Hp Pic :   Jam Pemasangan : 08:00 - 12.00  Tanggal Pemasangan : KAMIS 03 SEPTEMBER 2026  Info Tambahan : Hubungi pelanggan sebelum datang ke lokasi|40000798|MYDITA"/>
    <s v="FCC"/>
    <d v="2026-04-09T12:25:16"/>
    <m/>
    <m/>
    <s v="PS"/>
    <s v="TABANAN"/>
    <s v="NO ADDON"/>
    <n v="2026090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4T07:00:00"/>
    <s v="2026-09-03 08:00:00|Nama Pic : IBU DIAN  No Hp Pic :   Jam Pemasangan : 08:00 - 12.00  Tanggal Pemasangan : KAMIS 03 SEPTEMBER 2026  Info Tambahan : Hubungi pelanggan sebelum datang ke lokasi|40000798|MYDITA"/>
    <n v="2026"/>
    <n v="9"/>
    <n v="4"/>
    <d v="2026-09-04T00:00:00"/>
    <n v="-0.29166666666424135"/>
    <x v="1"/>
  </r>
  <r>
    <n v="829"/>
    <n v="1002572452"/>
    <n v="3"/>
    <x v="6"/>
    <n v="5"/>
    <s v="SBY UTARA"/>
    <s v="MANYAR"/>
    <s v="MGO"/>
    <s v="REG"/>
    <s v="AO"/>
    <x v="0"/>
    <s v="1P INET"/>
    <s v="Completed (PS)"/>
    <s v="RBS-Regional 3"/>
    <d v="2026-09-04T16:35:56"/>
    <d v="2026-09-07T14:53:59"/>
    <n v="69384152"/>
    <m/>
    <n v="152413167966"/>
    <s v="SMPN 3 SURABAYA (RUANG TIK I)"/>
    <s v="ODP-DMO-FMR/72 FMR/D06/72.01"/>
    <s v="WO063565436"/>
    <m/>
    <m/>
    <m/>
    <n v="112.73616680000001"/>
    <n v="-7.2560969000000002"/>
    <s v="|MN00443|MYIA-055268256036/POI/Pak Budi/0895631767681/spegabaya.ud@gmail.com"/>
    <s v="MYIB_ASSISTANT"/>
    <m/>
    <m/>
    <m/>
    <m/>
    <m/>
    <m/>
    <m/>
    <m/>
    <s v="Management Janji"/>
    <s v="2026-09-07 08:00:00 | Nama PIC : bapak budi No HP : 0895631767681 Alt :  M Janji : (senin/7/SEPTEMBER/2026) jam Pasang : 09:00 Note : hubungi pelanggan jika ingin kelokasi"/>
    <s v="FCC"/>
    <d v="2026-04-09T16:39:5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PIC : bapak budi No HP : 0895631767681 Alt :  M Janji : (senin/7/SEPTEMBER/2026) jam Pasang : 09:00 Note : hubungi pelanggan jika ingin kelokasi"/>
    <n v="2026"/>
    <n v="9"/>
    <n v="7"/>
    <d v="2026-09-07T00:00:00"/>
    <n v="-0.33333333333575865"/>
    <x v="1"/>
  </r>
  <r>
    <n v="830"/>
    <n v="1002572454"/>
    <n v="3"/>
    <x v="6"/>
    <n v="5"/>
    <s v="SBY UTARA"/>
    <s v="MANYAR"/>
    <s v="MGO"/>
    <s v="REG"/>
    <s v="AO"/>
    <x v="0"/>
    <s v="1P INET"/>
    <s v="Completed (PS)"/>
    <s v="RBS-Regional 3"/>
    <d v="2026-09-04T16:35:56"/>
    <d v="2026-09-07T15:29:23"/>
    <n v="69384172"/>
    <m/>
    <n v="152413167967"/>
    <s v="SMPN 3 SURABAYA (RUANG TIK II)"/>
    <s v="ODP-DMO-FMR/72 FMR/D06/72.01"/>
    <s v="WO063565566"/>
    <m/>
    <m/>
    <m/>
    <n v="112.73616680000001"/>
    <n v="-7.2560969000000002"/>
    <s v="|MN00443|MYIA-024059542528/POI/Pak Budi/0895631767681/spegabaya.ud@gmail.com"/>
    <s v="MYIB_ASSISTANT"/>
    <m/>
    <m/>
    <m/>
    <m/>
    <m/>
    <m/>
    <m/>
    <m/>
    <s v="Management Janji"/>
    <s v="2026-09-07 08:00:00 | Nama PIC : bapak budi No HP : 0895631767681 Alt :  M Janji : (senin/7/SEPTEMBER/2026) jam Pasang : 09:00 Note : hubungi pelanggan jika ingin kelokasi"/>
    <s v="FCC"/>
    <d v="2026-04-09T16:39:5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PIC : bapak budi No HP : 0895631767681 Alt :  M Janji : (senin/7/SEPTEMBER/2026) jam Pasang : 09:00 Note : hubungi pelanggan jika ingin kelokasi"/>
    <n v="2026"/>
    <n v="9"/>
    <n v="7"/>
    <d v="2026-09-07T00:00:00"/>
    <n v="-0.33333333333575865"/>
    <x v="1"/>
  </r>
  <r>
    <n v="831"/>
    <n v="1002571389"/>
    <n v="3"/>
    <x v="1"/>
    <n v="5"/>
    <s v="JEMBER"/>
    <s v="BANYUWANGI"/>
    <s v="RGJ"/>
    <s v="REG"/>
    <s v="AO"/>
    <x v="0"/>
    <s v="1P INET"/>
    <s v="Completed (PS)"/>
    <s v="RBS-Regional 3"/>
    <d v="2026-09-04T11:35:57"/>
    <d v="2026-09-05T14:17:42"/>
    <n v="69383805"/>
    <m/>
    <n v="152516207938"/>
    <s v="TOKO SINAR JAYA"/>
    <s v="ODP-RGJ-FE/13 FE/D01/13.01"/>
    <s v="WO063528039"/>
    <m/>
    <m/>
    <m/>
    <n v="114.202962331473"/>
    <n v="-8.3036328686654901"/>
    <s v="MD|MYDB-20260903267969|DC30004/MC30050|TOKO SINAR JAYA|085259478319"/>
    <s v="MYDIGIBIZPARTNER"/>
    <m/>
    <m/>
    <m/>
    <m/>
    <m/>
    <m/>
    <m/>
    <m/>
    <s v="Management Janji"/>
    <s v="2026-09-05 08:00:00 | Waktu pemasnagan : 05 September 2026 Jam pemasangan : 08.00 - 12.00 Mohon hubungi pelanggan sebelum ke lokasi  Terima kasih"/>
    <s v="FCC"/>
    <d v="2026-04-09T11:39:58"/>
    <d v="2026-09-05T08:00:00"/>
    <m/>
    <s v="PS"/>
    <s v="BANYUWANGI"/>
    <s v="NETMONK"/>
    <n v="20260905"/>
    <s v="Completed"/>
    <s v="HSI Bisnis Bundling Netmonk Promo 2026 PSB 70% - 300 Mbps"/>
    <s v="INDIBIZ"/>
    <m/>
    <m/>
    <d v="2026-09-05T08:00:00"/>
    <s v="2026-09-05 08:00:00 | Waktu pemasnagan : 05 September 2026 Jam pemasangan : 08.00 - 12.00 Mohon hubungi pelanggan sebelum ke lokasi  Terima kasih"/>
    <n v="2026"/>
    <n v="9"/>
    <n v="5"/>
    <d v="2026-09-05T00:00:00"/>
    <n v="-0.33333333333575865"/>
    <x v="1"/>
  </r>
  <r>
    <n v="832"/>
    <n v="1002572323"/>
    <n v="3"/>
    <x v="3"/>
    <n v="4"/>
    <s v="MAGELANG"/>
    <s v="KEBUMEN"/>
    <s v="KTW"/>
    <s v="REG"/>
    <s v="AO"/>
    <x v="0"/>
    <s v="1P INET"/>
    <s v="Completed (PS)"/>
    <s v="RBS-Regional 3"/>
    <d v="2026-09-04T16:06:56"/>
    <d v="2026-09-05T11:29:20"/>
    <n v="69384099"/>
    <m/>
    <n v="141176104980"/>
    <s v="SPPG SUROBAYAN 1-KBM"/>
    <s v="ODP-KTW-FAC/031"/>
    <s v="WO063561844"/>
    <m/>
    <m/>
    <m/>
    <n v="109.745712"/>
    <n v="-7.73201819999999"/>
    <s v="|MN00664|MYIA-037797619410/POI/Mujiburrohman/087856961076/mujib830100@gmail.com"/>
    <s v="MYIB_ASSISTANT"/>
    <m/>
    <m/>
    <m/>
    <m/>
    <m/>
    <m/>
    <m/>
    <m/>
    <s v="Management Janji"/>
    <s v="2026-09-05 13:00:00 | Jam pemasangan : 08.00 - 12.00 Waktu pemasangan : 4 September 2026 Info Tabaha : Hubungi pelanggan dulu sebelum ke lokasi terimakasih "/>
    <s v="FCC"/>
    <d v="2026-04-09T16:10:02"/>
    <d v="2026-09-05T13:00:00"/>
    <m/>
    <s v="PS"/>
    <s v="X"/>
    <s v="NO ADDON"/>
    <n v="20260905"/>
    <s v="Completed"/>
    <s v="HSI Bisnis Promo HUT RI PSB 70% - 150 Mbps"/>
    <s v="INDIBIZ"/>
    <m/>
    <m/>
    <d v="2026-09-05T13:00:00"/>
    <s v="2026-09-05 13:00:00 | Jam pemasangan : 08.00 - 12.00 Waktu pemasangan : 4 September 2026 Info Tabaha : Hubungi pelanggan dulu sebelum ke lokasi terimakasih "/>
    <n v="2026"/>
    <n v="9"/>
    <n v="5"/>
    <d v="2026-09-05T00:00:00"/>
    <n v="-0.54166666666424135"/>
    <x v="1"/>
  </r>
  <r>
    <n v="833"/>
    <n v="1002572664"/>
    <n v="3"/>
    <x v="3"/>
    <n v="4"/>
    <s v="YOGYAKARTA"/>
    <s v="INNER - YOGYA JATENG SELATAN"/>
    <s v="KGD"/>
    <s v="REG"/>
    <s v="AO"/>
    <x v="0"/>
    <s v="1P INET"/>
    <s v="Completed (PS)"/>
    <s v="RBS-Regional 3"/>
    <d v="2026-09-04T19:03:56"/>
    <d v="2026-09-07T16:50:52"/>
    <n v="69384226"/>
    <m/>
    <n v="143132123733"/>
    <s v="koperasi KYBAR TANI MANDIRI"/>
    <s v="ODP-KGD-FBG/064 FBG/D04/064.01"/>
    <s v="WO063578761"/>
    <m/>
    <m/>
    <m/>
    <n v="110.4951738"/>
    <n v="-7.8424265999999996"/>
    <s v="|MC80054|MYIA-088138982675/POI/TRI CAHYO KUNCORO,S.E/082135553975/koprasikbyartani@gmail.com"/>
    <s v="MYIB_ASSISTANT"/>
    <m/>
    <m/>
    <m/>
    <m/>
    <m/>
    <m/>
    <m/>
    <m/>
    <s v="Management Janji"/>
    <s v="2026-09-07 10:00:00 | Nama PIC:  bp tri  No HP: 082135553975 Alt: Tanggal: 7/9/2026 Jam Pasang: Pagi Note: Hubungi sebelum ke lokasi, terimakasih.  "/>
    <s v="FCC"/>
    <d v="2026-04-09T19:09:53"/>
    <d v="2026-09-07T10:00:00"/>
    <m/>
    <s v="PS"/>
    <s v="KOTAGEDE"/>
    <s v="NO ADDON"/>
    <n v="20260907"/>
    <s v="Completed"/>
    <s v="HSI Bisnis PSB 70% - 300 Mbps"/>
    <s v="INDIBIZ"/>
    <m/>
    <m/>
    <d v="2026-09-07T10:00:00"/>
    <s v="2026-09-07 10:00:00 | Nama PIC:  bp tri  No HP: 082135553975 Alt: Tanggal: 7/9/2026 Jam Pasang: Pagi Note: Hubungi sebelum ke lokasi, terimakasih.  "/>
    <n v="2026"/>
    <n v="9"/>
    <n v="7"/>
    <d v="2026-09-07T00:00:00"/>
    <n v="-0.41666666666424135"/>
    <x v="1"/>
  </r>
  <r>
    <n v="834"/>
    <n v="1002572290"/>
    <n v="3"/>
    <x v="2"/>
    <n v="5"/>
    <s v="MALANG"/>
    <s v="KEPANJEN"/>
    <s v="GDG"/>
    <s v="REG"/>
    <s v="AO"/>
    <x v="0"/>
    <s v="1P INET"/>
    <s v="Completed (PS)"/>
    <s v="RBS-Regional 3"/>
    <d v="2026-09-04T16:00:56"/>
    <d v="2026-09-07T11:55:09"/>
    <n v="69384119"/>
    <m/>
    <n v="152704231566"/>
    <s v="TKK PAMERDI"/>
    <s v="ODP-GDG-FT/41 FT/D01/41.01"/>
    <s v="WO063561268"/>
    <m/>
    <m/>
    <m/>
    <n v="112.6177136"/>
    <n v="-8.0236017999999998"/>
    <s v="|MN00814|MYIA-012400042520/POI/Geger Sugiharta Wijaya/081334789720/gegersugiharta@gmail.com"/>
    <s v="MYIB_ASSISTANT"/>
    <m/>
    <m/>
    <m/>
    <m/>
    <m/>
    <m/>
    <m/>
    <m/>
    <s v="Management Janji"/>
    <s v="2026-09-07 08:00:00 | Tgl:07/09/2026 Note:Hubungi pelanggan sebelum melakuka pemasangan"/>
    <s v="FCC"/>
    <d v="2026-04-09T16:10:02"/>
    <d v="2026-09-07T08:00:00"/>
    <m/>
    <s v="PS"/>
    <s v="KLOJEN"/>
    <s v="NO ADDON"/>
    <n v="20260907"/>
    <s v="Completed"/>
    <s v="HSI Bisnis Promo HUT RI PSB 70% - 75 Mbps"/>
    <s v="INDIBIZ"/>
    <m/>
    <m/>
    <d v="2026-09-07T08:00:00"/>
    <s v="2026-09-07 08:00:00 | Tgl:07/09/2026 Note:Hubungi pelanggan sebelum melakuka pemasangan"/>
    <n v="2026"/>
    <n v="9"/>
    <n v="7"/>
    <d v="2026-09-07T00:00:00"/>
    <n v="-0.33333333333575865"/>
    <x v="1"/>
  </r>
  <r>
    <n v="835"/>
    <n v="1002571064"/>
    <n v="3"/>
    <x v="2"/>
    <n v="5"/>
    <s v="KEDIRI"/>
    <s v="KEDIRI"/>
    <s v="KDI"/>
    <s v="REG"/>
    <s v="AO"/>
    <x v="0"/>
    <m/>
    <s v="Completed (PS)"/>
    <s v="RBS-Regional 3"/>
    <d v="2026-09-04T10:03:20"/>
    <d v="2026-09-04T14:59:43"/>
    <n v="69379979"/>
    <m/>
    <n v="152610241456"/>
    <s v="WH ERABLUE KEDIRI"/>
    <s v="ODP-KDI-FAB/51"/>
    <s v="WO063518193"/>
    <m/>
    <m/>
    <m/>
    <n v="112.016766"/>
    <n v="-7.7785650000000004"/>
    <s v="|MN00843|MYIA-038061607530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4-09T10:10:06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8-31 08:00:00 | Tanggal pemasangan: 31/08/2026  Jam pemasangan : pagi / siang  Info Tambahan : Hubungi pelanggan dulu sebelum ke lokasi  terima kasih.  "/>
    <n v="2026"/>
    <n v="9"/>
    <n v="4"/>
    <d v="2026-09-04T00:00:00"/>
    <n v="-0.29166666666424135"/>
    <x v="1"/>
  </r>
  <r>
    <n v="836"/>
    <n v="1002571083"/>
    <n v="3"/>
    <x v="6"/>
    <n v="5"/>
    <s v="SBY UTARA"/>
    <s v="LAMONGAN"/>
    <s v="BBA"/>
    <s v="REG"/>
    <s v="AO"/>
    <x v="0"/>
    <s v="1P INET"/>
    <s v="Completed (PS)"/>
    <s v="RBS-Regional 3"/>
    <d v="2026-09-04T10:06:57"/>
    <d v="2026-09-05T17:46:21"/>
    <n v="69383639"/>
    <m/>
    <n v="152441211824"/>
    <s v="BMT NU NGASEM"/>
    <s v="ODP-BBA-FAT/05 FAT/D01/05.01"/>
    <s v="WO063517956"/>
    <m/>
    <m/>
    <m/>
    <n v="112.21607299999999"/>
    <n v="-7.2912080000000001"/>
    <s v="|MN00216|MYIA-098226824142/POI/hendro pandhuwinata/089502637083/hendropanduwinata@hotmail.com"/>
    <s v="MYIB_ASSISTANT"/>
    <m/>
    <m/>
    <m/>
    <m/>
    <m/>
    <m/>
    <m/>
    <m/>
    <s v="Management Janji"/>
    <s v="2026-09-05 08:00:00 | Nama PIC : BAPAK PANDU No HP : 089502637083 Alt :  M Janji : (sabtu/5/SEPTEMBER/2026) jam Pasang : 09:00 Note : hubungi pelanggan jika ingin kelokasi"/>
    <s v="FCC"/>
    <d v="2026-04-09T10:10:06"/>
    <d v="2026-09-05T08:00:00"/>
    <m/>
    <s v="PS"/>
    <s v="X"/>
    <s v="OCA"/>
    <n v="20260905"/>
    <s v="Completed"/>
    <s v="HSI Bisnis Bundling OCA Breach Checker Promo H2 2026 PSB 70% - 50 Mbps"/>
    <s v="INDIBIZ"/>
    <m/>
    <m/>
    <d v="2026-09-05T08:00:00"/>
    <s v="2026-09-05 08:00:00 | Nama PIC : BAPAK PANDU No HP : 089502637083 Alt :  M Janji : (sabtu/5/SEPTEMBER/2026) jam Pasang : 09:00 Note : hubungi pelanggan jika ingin kelokasi"/>
    <n v="2026"/>
    <n v="9"/>
    <n v="5"/>
    <d v="2026-09-05T00:00:00"/>
    <n v="-0.33333333333575865"/>
    <x v="1"/>
  </r>
  <r>
    <n v="837"/>
    <n v="1002571044"/>
    <n v="3"/>
    <x v="3"/>
    <n v="4"/>
    <s v="YOGYAKARTA"/>
    <s v="SLEMAN"/>
    <s v="PKM"/>
    <s v="REG"/>
    <s v="AO"/>
    <x v="0"/>
    <s v="2P INET + VOICE"/>
    <s v="Completed (PS)"/>
    <s v="RBS-Regional 3"/>
    <d v="2026-09-04T09:54:56"/>
    <d v="2026-09-07T13:52:16"/>
    <n v="69383637"/>
    <n v="2745045026"/>
    <n v="146144119829"/>
    <s v="KOPERASI SEGAR"/>
    <s v="ODP-PKM-FAU/032 FAU/D02/032.01"/>
    <s v="WO063516883"/>
    <m/>
    <m/>
    <m/>
    <n v="110.4558705"/>
    <n v="-7.65950389999999"/>
    <s v="|MN02579|MYIA-050548967486/POI/INDAR SURYA DILI SAPUTRA/083862816336/dilisaputra9@gmail.com"/>
    <s v="MYIB_ASSISTANT"/>
    <m/>
    <m/>
    <m/>
    <m/>
    <m/>
    <m/>
    <m/>
    <m/>
    <s v="Management Janji"/>
    <s v="2026-09-07 08:00:00 | Tgl:05/09/2026 Note:Hubungi pelanggan sebelum melakuka pemasangan"/>
    <s v="FCC"/>
    <d v="2026-04-09T10:10:06"/>
    <d v="2026-09-07T08:00:00"/>
    <m/>
    <s v="PS"/>
    <s v="X"/>
    <s v="NO ADDON"/>
    <n v="20260907"/>
    <s v="Completed"/>
    <s v="HSI Bisnis Basic Bundling Phone Promo 2026 PSB 70% - Free 800 Menit Promo - 50 Mbps"/>
    <s v="INDIBIZ"/>
    <m/>
    <m/>
    <d v="2026-09-07T08:00:00"/>
    <s v="2026-09-07 08:00:00 | Tgl:05/09/2026 Note:Hubungi pelanggan sebelum melakuka pemasangan"/>
    <n v="2026"/>
    <n v="9"/>
    <n v="7"/>
    <d v="2026-09-07T00:00:00"/>
    <n v="-0.33333333333575865"/>
    <x v="1"/>
  </r>
  <r>
    <n v="838"/>
    <n v="1002570768"/>
    <n v="3"/>
    <x v="5"/>
    <n v="4"/>
    <s v="SEMARANG"/>
    <s v="UNGARAN"/>
    <s v="WNJ"/>
    <s v="REG"/>
    <s v="AO"/>
    <x v="0"/>
    <s v="1P INET"/>
    <s v="Completed (PS)"/>
    <s v="RBS-Regional 3"/>
    <d v="2026-09-04T08:02:57"/>
    <d v="2026-09-05T13:53:10"/>
    <n v="69383554"/>
    <m/>
    <n v="146460104735"/>
    <s v="PT. RAPI TEXPRO PRATAMA"/>
    <s v="ODP-PUS-FA/062 FA/D03/062.01"/>
    <s v="WO063504839"/>
    <m/>
    <m/>
    <m/>
    <n v="110.49020268023"/>
    <n v="-7.1785483164918"/>
    <s v="MD|MYDB-20260903267968|DN00001/MN00663|PT. RAPI TEXPRO PRATAMA|085641005966"/>
    <s v="MYDIGIBIZPARTNER"/>
    <m/>
    <m/>
    <m/>
    <m/>
    <m/>
    <m/>
    <m/>
    <m/>
    <s v="Management Janji"/>
    <s v="2026-09-05 08:00:00 | Tgl:05/09/2026 Note:Hubungi pelanggan sebelum melakuka pemasangan "/>
    <s v="FCC"/>
    <d v="2026-04-09T08:10:06"/>
    <d v="2026-09-05T08:00:00"/>
    <m/>
    <s v="PS"/>
    <s v="X"/>
    <s v="NO ADDON"/>
    <n v="20260905"/>
    <s v="Completed"/>
    <s v="HSI Bisnis Promo HUT RI PSB 70% - 200 Mbps"/>
    <s v="INDIBIZ"/>
    <m/>
    <m/>
    <d v="2026-09-05T08:00:00"/>
    <s v="2026-09-05 08:00:00 | Tgl:05/09/2026 Note:Hubungi pelanggan sebelum melakuka pemasangan "/>
    <n v="2026"/>
    <n v="9"/>
    <n v="5"/>
    <d v="2026-09-05T00:00:00"/>
    <n v="-0.33333333333575865"/>
    <x v="1"/>
  </r>
  <r>
    <n v="839"/>
    <n v="1002570767"/>
    <n v="3"/>
    <x v="1"/>
    <n v="5"/>
    <s v="PASURUAN"/>
    <s v="LUMAJANG"/>
    <s v="JTO"/>
    <s v="REG"/>
    <s v="AO"/>
    <x v="0"/>
    <s v="1P INET"/>
    <s v="Completed (PS)"/>
    <s v="RBS-Regional 3"/>
    <d v="2026-09-04T07:59:56"/>
    <d v="2026-09-06T17:08:24"/>
    <n v="69383539"/>
    <m/>
    <n v="152541206042"/>
    <s v="TOKO AGUS"/>
    <s v="ODP-JTO-FB/07 FB/D03/07.01"/>
    <s v="WO063504741"/>
    <m/>
    <m/>
    <m/>
    <n v="113.420529104769"/>
    <n v="-8.1027010698000002"/>
    <s v="MD|MYDB-20260904267974|DC30008/MC30147|TOKO AGUS|082331565556"/>
    <s v="MYDIGIBIZPARTNER"/>
    <m/>
    <m/>
    <m/>
    <m/>
    <m/>
    <m/>
    <m/>
    <m/>
    <s v="Management Janji"/>
    <s v="2026-09-05 08:00:00 | Nama PIC : Bp Agus No HP : 082331565556 No Alt : - M Janji : 05 Sept 2026 Jam Pasang : Pagi / Siang Note : hubungi pelanggan jika ingin kelokasi "/>
    <s v="FCC"/>
    <d v="2026-04-09T08:10:06"/>
    <d v="2026-09-05T08:00:00"/>
    <m/>
    <s v="PS"/>
    <s v="X"/>
    <s v="NO ADDON"/>
    <n v="20260906"/>
    <s v="Completed"/>
    <s v="HSI Bisnis Promo HUT RI PSB 70% - 75 Mbps"/>
    <s v="INDIBIZ"/>
    <m/>
    <m/>
    <d v="2026-09-05T08:00:00"/>
    <s v="2026-09-05 08:00:00 | Nama PIC : Bp Agus No HP : 082331565556 No Alt : - M Janji : 05 Sept 2026 Jam Pasang : Pagi / Siang Note : hubungi pelanggan jika ingin kelokasi "/>
    <n v="2026"/>
    <n v="9"/>
    <n v="6"/>
    <d v="2026-09-06T00:00:00"/>
    <n v="0.66666666666424135"/>
    <x v="1"/>
  </r>
  <r>
    <n v="840"/>
    <n v="1002570952"/>
    <n v="3"/>
    <x v="1"/>
    <n v="5"/>
    <s v="SIDOARJO"/>
    <s v="PASURUAN"/>
    <s v="GEM"/>
    <s v="REG"/>
    <s v="AO"/>
    <x v="0"/>
    <m/>
    <s v="Completed (PS)"/>
    <s v="RBS-Regional 3"/>
    <d v="2026-09-04T09:27:39"/>
    <d v="2026-09-04T18:08:22"/>
    <n v="69383617"/>
    <m/>
    <n v="152743216147"/>
    <s v="SMA KEMALA BHAYANGKARI 3 PORONG"/>
    <s v="ODP-GEM-FL/27"/>
    <s v="WO063523592"/>
    <m/>
    <m/>
    <m/>
    <n v="112.693272932353"/>
    <n v="-7.54056637366301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</r>
  <r>
    <n v="841"/>
    <n v="1002570994"/>
    <n v="3"/>
    <x v="3"/>
    <n v="4"/>
    <s v="MAGELANG"/>
    <s v="TEMANGGUNG"/>
    <s v="TEM"/>
    <s v="REG"/>
    <s v="AO"/>
    <x v="0"/>
    <s v="1P INET"/>
    <s v="Completed (PS)"/>
    <s v="RBS-Regional 3"/>
    <d v="2026-09-04T09:39:56"/>
    <d v="2026-09-04T17:03:08"/>
    <n v="69383625"/>
    <m/>
    <n v="146149124483"/>
    <s v="Kanaya Online Shop"/>
    <s v="ODP-TMG-FAU/085 FAU/D05/085.01"/>
    <s v="WO063515251"/>
    <m/>
    <m/>
    <m/>
    <n v="110.190898"/>
    <n v="-7.2485359999999996"/>
    <s v="|MC80034|MYIA-038365174998/POI/Rosidi/085803080027/kanayakandangan35@gmail.com"/>
    <s v="MYIB_ASSISTANT"/>
    <m/>
    <m/>
    <m/>
    <m/>
    <m/>
    <m/>
    <m/>
    <m/>
    <s v="Management Janji"/>
    <s v="2026-09-05 08:00:00 | Nama PIC : BAPAK ROSIDI No HP : 085803080027 Alt :  M Janji : (sabtu/5/SEPTEMBER/2026) jam Pasang : 09:00 Note : hubungi pelanggan jika ingin kelokasi"/>
    <s v="FCC"/>
    <d v="2026-04-09T09:55:01"/>
    <d v="2026-09-05T08:00:00"/>
    <m/>
    <s v="PS"/>
    <s v="X"/>
    <s v="NO ADDON"/>
    <n v="20260904"/>
    <s v="Completed"/>
    <s v="HSI Bisnis Promo HUT RI PSB 70% - 150 Mbps"/>
    <s v="INDIBIZ"/>
    <m/>
    <m/>
    <d v="2026-09-05T08:00:00"/>
    <s v="2026-09-05 08:00:00 | Nama PIC : BAPAK ROSIDI No HP : 085803080027 Alt :  M Janji : (sabtu/5/SEPTEMBER/2026) jam Pasang : 09:00 Note : hubungi pelanggan jika ingin kelokasi"/>
    <n v="2026"/>
    <n v="9"/>
    <n v="4"/>
    <d v="2026-09-04T00:00:00"/>
    <n v="-1.3333333333357587"/>
    <x v="1"/>
  </r>
  <r>
    <n v="842"/>
    <n v="1002570954"/>
    <n v="3"/>
    <x v="7"/>
    <n v="5"/>
    <s v="MATARAM"/>
    <s v="LOMBOK BARAT TENGAH"/>
    <s v="PRY"/>
    <s v="REG"/>
    <s v="AO"/>
    <x v="0"/>
    <s v="1P INET"/>
    <s v="Completed (PS)"/>
    <s v="RBS-Regional 3"/>
    <d v="2026-09-04T09:26:58"/>
    <d v="2026-09-05T15:53:54"/>
    <n v="69383594"/>
    <m/>
    <n v="172603791538"/>
    <s v="Toko yuliani"/>
    <s v="ODP-PYA-FAP/68 FAP/D00/68.01"/>
    <s v="WO063514029"/>
    <m/>
    <m/>
    <m/>
    <n v="116.4045907"/>
    <n v="-8.6998268999999997"/>
    <s v="MD|MYDB-20260903267924|SC00001/MC00222|Toko yuliani|087876338992"/>
    <s v="MYDIGIBIZPARTNER"/>
    <m/>
    <m/>
    <m/>
    <m/>
    <m/>
    <m/>
    <m/>
    <m/>
    <s v="Management Janji"/>
    <s v="2026-09-05 08:00:00 | Nama PIC : Ibu Yuliani No HP : 087876338992 No Alt : - M Janji : 05 Sept 2026 Jam Pasang : Pagi / Siang Note : hubungi pelanggan jika ingin kelokasi "/>
    <s v="FCC"/>
    <d v="2026-04-09T09:39:56"/>
    <d v="2026-09-05T08:00:00"/>
    <m/>
    <s v="PS"/>
    <s v="LOMBOK TENGAH"/>
    <s v="NO ADDON"/>
    <n v="20260905"/>
    <s v="Completed"/>
    <s v="HSI Bisnis Promo HUT RI PSB 70% - 150 Mbps"/>
    <s v="INDIBIZ"/>
    <m/>
    <m/>
    <d v="2026-09-05T08:00:00"/>
    <s v="2026-09-05 08:00:00 | Nama PIC : Ibu Yuliani No HP : 087876338992 No Alt : - M Janji : 05 Sept 2026 Jam Pasang : Pagi / Siang Note : hubungi pelanggan jika ingin kelokasi "/>
    <n v="2026"/>
    <n v="9"/>
    <n v="5"/>
    <d v="2026-09-05T00:00:00"/>
    <n v="-0.33333333333575865"/>
    <x v="1"/>
  </r>
  <r>
    <n v="843"/>
    <n v="1002570740"/>
    <n v="3"/>
    <x v="1"/>
    <n v="5"/>
    <s v="PASURUAN"/>
    <s v="PASURUAN"/>
    <s v="PSN"/>
    <s v="REG"/>
    <s v="AO"/>
    <x v="0"/>
    <m/>
    <s v="Completed (PS)"/>
    <s v="RBS-Regional 3"/>
    <d v="2026-09-04T00:09:18"/>
    <d v="2026-09-05T15:01:07"/>
    <n v="69383529"/>
    <m/>
    <n v="152729256800"/>
    <s v="TOKO PERGU"/>
    <s v="ODP-PSN-FD/12"/>
    <s v="WO063523863"/>
    <m/>
    <m/>
    <m/>
    <n v="112.9111927"/>
    <n v="-7.6426949000000004"/>
    <s v="|MN00025|/TOKO PERGU/WINBACK HSI B2B + NETMONK (1:1) 150MBPS 761,1RB PSB DISC 70%//ilhamafm24@gmail.com/MUKHAMAD ILHAM/81252665931"/>
    <s v="Sales Force DBS"/>
    <m/>
    <m/>
    <m/>
    <m/>
    <m/>
    <m/>
    <m/>
    <m/>
    <s v="Management Janji"/>
    <s v="2026-09-05 08:00:00|Nama Pic : bp ilham  No Hp Pic : 081252665931 No alt : - Jam Pemasangan : pagi  Tanggal Pemasangan : 5 September 2026|40951375|MYDITA"/>
    <s v="FCC"/>
    <d v="2026-04-09T00:10:26"/>
    <d v="2026-09-05T08:00:00"/>
    <m/>
    <s v="PS"/>
    <s v="PASURUAN"/>
    <s v="NETMONK"/>
    <n v="20260905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5T08:00:00"/>
    <s v="2026-09-05 08:00:00|Nama Pic : bp ilham  No Hp Pic : 081252665931 No alt : - Jam Pemasangan : pagi  Tanggal Pemasangan : 5 September 2026|40951375|MYDITA"/>
    <n v="2026"/>
    <n v="9"/>
    <n v="5"/>
    <d v="2026-09-05T00:00:00"/>
    <n v="-0.33333333333575865"/>
    <x v="1"/>
  </r>
  <r>
    <n v="844"/>
    <n v="1002570948"/>
    <n v="3"/>
    <x v="0"/>
    <n v="4"/>
    <s v="SOLO"/>
    <s v="INNER - SOLO JATENG TIMUR"/>
    <s v="SKH"/>
    <s v="REG"/>
    <s v="AO"/>
    <x v="0"/>
    <s v="1P INET"/>
    <s v="Completed (PS)"/>
    <s v="RBS-Regional 3"/>
    <d v="2026-09-04T09:24:56"/>
    <d v="2026-09-05T07:16:55"/>
    <n v="69383592"/>
    <m/>
    <n v="143555101733"/>
    <s v="THE1981Ã‚Â®"/>
    <s v="ODP-SKH-FB/108 FB/D08/108.01"/>
    <s v="WO063513953"/>
    <m/>
    <m/>
    <m/>
    <n v="110.8387942"/>
    <n v="-7.6711922000000001"/>
    <s v="|MC60089|MYIA-002507469607/POI/Galang Romadhon Wicaksono/082135080811/1981archive@gmail.com"/>
    <s v="MYIB_ASSISTANT"/>
    <m/>
    <m/>
    <m/>
    <m/>
    <m/>
    <m/>
    <m/>
    <m/>
    <s v="Management Janji"/>
    <s v="2026-09-05 08:00:00 | Nama PIC : bapak galang No HP : 082135080811 Alt :  M Janji : (sabtu/5/SEPTEMBER/2026) jam Pasang : 09:00 Note : hubungi pelanggan jika ingin kelokasi"/>
    <s v="FCC"/>
    <d v="2026-04-09T09:39:56"/>
    <d v="2026-09-05T08:00:00"/>
    <m/>
    <s v="PS"/>
    <s v="SUKOHARJO"/>
    <s v="NO ADDON"/>
    <n v="20260905"/>
    <s v="Completed"/>
    <s v="HSI Bisnis Basic Promo HUT RI PSB 70% - 50 Mbps"/>
    <s v="INDIBIZ"/>
    <m/>
    <m/>
    <d v="2026-09-05T08:00:00"/>
    <s v="2026-09-05 08:00:00 | Nama PIC : bapak galang No HP : 082135080811 Alt :  M Janji : (sabtu/5/SEPTEMBER/2026) jam Pasang : 09:00 Note : hubungi pelanggan jika ingin kelokasi"/>
    <n v="2026"/>
    <n v="9"/>
    <n v="5"/>
    <d v="2026-09-05T00:00:00"/>
    <n v="-0.33333333333575865"/>
    <x v="1"/>
  </r>
  <r>
    <n v="845"/>
    <n v="1002570984"/>
    <n v="3"/>
    <x v="4"/>
    <n v="5"/>
    <s v="DENPASAR"/>
    <s v="JIMBARAN"/>
    <s v="KUT"/>
    <s v="REG"/>
    <s v="AO"/>
    <x v="0"/>
    <s v="1P INET"/>
    <s v="Completed (PS)"/>
    <s v="RBS-Regional 3"/>
    <d v="2026-09-04T09:36:58"/>
    <d v="2026-09-07T20:38:03"/>
    <n v="69383603"/>
    <m/>
    <n v="172416429217"/>
    <s v="PT Masaya Trip Indonesia"/>
    <s v="ODP-KUT-FAF/05 FAF/D01/02.05"/>
    <s v="WO063515041"/>
    <m/>
    <m/>
    <m/>
    <n v="115.185405455639"/>
    <n v="-8.72190867203091"/>
    <s v="|MB00503|MYIA-002358809879/POI/ibu/08213109744/hrdmasaya46@gmail.com"/>
    <s v="MYIB_ASSISTANT"/>
    <m/>
    <m/>
    <m/>
    <m/>
    <m/>
    <m/>
    <m/>
    <m/>
    <s v="Management Janji"/>
    <s v="2026-09-07 08:00:00 | Nama PIC : ibu putu No HP : 08213109744 Alt :  M Janji : (senin/7/SEPTEMBER/2026) jam Pasang : 09:00 Note : hubungi pelanggan jika ingin kelokasi"/>
    <s v="FCC"/>
    <d v="2026-04-09T09:39:56"/>
    <d v="2026-09-07T08:00:00"/>
    <m/>
    <s v="PS"/>
    <s v="KUTA"/>
    <s v="NO ADDON"/>
    <n v="20260907"/>
    <s v="Completed"/>
    <s v="HSI Bisnis PSB 70% - 200 Mbps"/>
    <s v="INDIBIZ"/>
    <m/>
    <m/>
    <d v="2026-09-07T08:00:00"/>
    <s v="2026-09-07 08:00:00 | Nama PIC : ibu putu No HP : 08213109744 Alt :  M Janji : (senin/7/SEPTEMBER/2026) jam Pasang : 09:00 Note : hubungi pelanggan jika ingin kelokasi"/>
    <n v="2026"/>
    <n v="9"/>
    <n v="7"/>
    <d v="2026-09-07T00:00:00"/>
    <n v="-0.33333333333575865"/>
    <x v="1"/>
  </r>
  <r>
    <n v="846"/>
    <n v="1002570974"/>
    <n v="3"/>
    <x v="2"/>
    <n v="5"/>
    <s v="MALANG"/>
    <s v="BATU"/>
    <s v="KPO"/>
    <s v="REG"/>
    <s v="AO"/>
    <x v="0"/>
    <s v="1P INET"/>
    <s v="Completed (PS)"/>
    <s v="RBS-Regional 3"/>
    <d v="2026-09-04T09:33:57"/>
    <d v="2026-09-05T15:46:43"/>
    <n v="69383599"/>
    <m/>
    <n v="152711247541"/>
    <s v="SANTIE KOST"/>
    <s v="ODP-KPO-FBC/95 FBC/D08/95.01"/>
    <s v="WO063514694"/>
    <m/>
    <m/>
    <m/>
    <n v="112.597893"/>
    <n v="-7.9267289999999999"/>
    <s v="|MN01864|MYIA-093867134809/POI/SUSANTO/081311111952/yelowspapa@gmail.com"/>
    <s v="MYIB_ASSISTANT"/>
    <m/>
    <m/>
    <m/>
    <m/>
    <m/>
    <m/>
    <m/>
    <m/>
    <s v="Management Janji"/>
    <s v="2026-09-05 08:00:00 | Nama Pic : bp SUSANTO No Hp Pic : 081311111952 No alt : - Jam Pemasangan : pagi  Tanggal Pemasangan : 5 September 2026"/>
    <s v="FCC"/>
    <d v="2026-04-09T09:39:56"/>
    <d v="2026-09-05T08:00:00"/>
    <m/>
    <s v="PS"/>
    <s v="KARANGPLOSO"/>
    <s v="OCA"/>
    <n v="20260905"/>
    <s v="Completed"/>
    <s v="HSI Bisnis Bundling OCA Breach Checker Promo H2 2026 PSB 70% - 50 Mbps"/>
    <s v="INDIBIZ"/>
    <m/>
    <m/>
    <d v="2026-09-05T08:00:00"/>
    <s v="2026-09-05 08:00:00 | Nama Pic : bp SUSANTO No Hp Pic : 081311111952 No alt : - Jam Pemasangan : pagi  Tanggal Pemasangan : 5 September 2026"/>
    <n v="2026"/>
    <n v="9"/>
    <n v="5"/>
    <d v="2026-09-05T00:00:00"/>
    <n v="-0.33333333333575865"/>
    <x v="1"/>
  </r>
  <r>
    <n v="847"/>
    <n v="1002571006"/>
    <n v="3"/>
    <x v="2"/>
    <n v="5"/>
    <s v="MALANG"/>
    <s v="BATU"/>
    <s v="SGS"/>
    <s v="REG"/>
    <s v="AO"/>
    <x v="0"/>
    <s v="1P INET"/>
    <s v="Completed (PS)"/>
    <s v="RBS-Regional 3"/>
    <d v="2026-09-04T09:44:56"/>
    <d v="2026-09-06T19:52:39"/>
    <n v="69383630"/>
    <m/>
    <n v="152721299715"/>
    <s v="PT. Bangkit Lakuliner Indonesia Singosari Malang"/>
    <s v="ODP-SGS-FAM/03 FAM/D01/03.01"/>
    <s v="WO063515704"/>
    <m/>
    <m/>
    <m/>
    <n v="112.65951579999999"/>
    <n v="-7.9071863000000002"/>
    <s v="|MN02235|MYIA-048250781025/POI/Muhamad Arif Nurdin/085283300362/arif.nurdin@seindonesia.co.id"/>
    <s v="MYIB_ASSISTANT"/>
    <m/>
    <m/>
    <m/>
    <m/>
    <m/>
    <m/>
    <m/>
    <m/>
    <s v="Management Janji"/>
    <s v="2026-09-05 08:00:00 | Nama PIC : PT. Bangkit Lakuliner Indonesia Singosari Malang No HP : 085283300362 Alt :  M Janji : (sabtu/5/SEPTEMBER/2026) jam Pasang : 09:00 Note : hubungi pelanggan jika ingin kelokasi"/>
    <s v="FCC"/>
    <d v="2026-04-09T09:55:01"/>
    <d v="2026-09-05T08:00:00"/>
    <m/>
    <s v="PS"/>
    <s v="SINGOSARI"/>
    <s v="NO ADDON"/>
    <n v="20260906"/>
    <s v="Completed"/>
    <s v="HSI Bisnis Promo HUT RI PSB 70% - 50 Mbps"/>
    <s v="INDIBIZ"/>
    <m/>
    <m/>
    <d v="2026-09-05T08:00:00"/>
    <s v="2026-09-05 08:00:00 | Nama PIC : PT. Bangkit Lakuliner Indonesia Singosari Malang No HP : 085283300362 Alt :  M Janji : (sabtu/5/SEPTEMBER/2026) jam Pasang : 09:00 Note : hubungi pelanggan jika ingin kelokasi"/>
    <n v="2026"/>
    <n v="9"/>
    <n v="6"/>
    <d v="2026-09-06T00:00:00"/>
    <n v="0.66666666666424135"/>
    <x v="1"/>
  </r>
  <r>
    <n v="848"/>
    <n v="1002571017"/>
    <n v="3"/>
    <x v="1"/>
    <n v="5"/>
    <s v="SIDOARJO"/>
    <s v="INNER - JATIM TIMUR"/>
    <s v="SDA"/>
    <s v="REG"/>
    <s v="AO"/>
    <x v="0"/>
    <m/>
    <s v="Completed (PS)"/>
    <s v="RBS-Regional 3"/>
    <d v="2026-09-04T09:49:09"/>
    <d v="2026-09-04T18:12:55"/>
    <n v="69383634"/>
    <n v="3135917282"/>
    <n v="152316232596"/>
    <s v="PT NIMEX INTI PERKASA"/>
    <s v="ODP-SDA-FBT/14"/>
    <s v="WO063535992"/>
    <m/>
    <m/>
    <m/>
    <n v="112.72709759999999"/>
    <n v="-7.4242343000000002"/>
    <s v="|MN02627|/PT NIMEX INTI PERKASA/HSI B2B (1:1) + PHONE (800 MENIT) 100MBPS 645RB PSB DISC 70%//hrdptnimex@gmail.com/ZAINUDIN/81938378482"/>
    <s v="Sales Force DBS"/>
    <m/>
    <m/>
    <m/>
    <m/>
    <m/>
    <m/>
    <m/>
    <m/>
    <s v="Management Janji"/>
    <s v="2026-09-05 11:00:00|Nama PIC:  bp zainuddin No HP: 081938378482 Alt: Tanggal: 5/9/2026 Jam Pasang: 11.00 Note: Hubungi sebelum ke lokasi, terimakasih. |40931149|MYDITA"/>
    <s v="FCC"/>
    <d v="2026-04-09T09:55:01"/>
    <d v="2026-09-05T11:00:00"/>
    <m/>
    <s v="PS"/>
    <s v="SIDOARJO"/>
    <s v="NO ADDON"/>
    <n v="202609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11:00:00"/>
    <s v="2026-09-05 11:00:00|Nama PIC:  bp zainuddin No HP: 081938378482 Alt: Tanggal: 5/9/2026 Jam Pasang: 11.00 Note: Hubungi sebelum ke lokasi, terimakasih. |40931149|MYDITA"/>
    <n v="2026"/>
    <n v="9"/>
    <n v="4"/>
    <d v="2026-09-04T00:00:00"/>
    <n v="-1.4583333333357587"/>
    <x v="1"/>
  </r>
  <r>
    <n v="849"/>
    <n v="1002570963"/>
    <n v="3"/>
    <x v="1"/>
    <n v="5"/>
    <s v="SIDOARJO"/>
    <s v="PASURUAN"/>
    <s v="PDA"/>
    <s v="REG"/>
    <s v="AO"/>
    <x v="0"/>
    <s v="1P INET"/>
    <s v="Completed (PS)"/>
    <s v="RBS-Regional 3"/>
    <d v="2026-09-04T09:29:56"/>
    <d v="2026-09-04T18:00:04"/>
    <n v="69383595"/>
    <m/>
    <n v="152741225112"/>
    <s v="PT. Bangkit Lakuliner Indonesia Pandaan Pasuruan"/>
    <s v="ODP-PDA-FAB/16"/>
    <s v="WO063514379"/>
    <m/>
    <m/>
    <m/>
    <n v="112.6992726"/>
    <n v="-7.6643049999999997"/>
    <s v="|MN02235|MYIA-082181730741/POI/Muhamad Arif Nurdin /085283300362/arif.nurdin@seindonesia.co.id"/>
    <s v="MYIB_ASSISTANT"/>
    <m/>
    <m/>
    <m/>
    <m/>
    <m/>
    <m/>
    <m/>
    <m/>
    <s v="Management Janji"/>
    <s v="2026-09-08 11:00:00 | Nama PIC : PT. Bangkit Lakuliner Indonesia Pandaan Pasuruan No HP : 085283300362 Alt :  M Janji : (sabtu/5/SEPTEMBER/2026) jam Pasang : 09:00 Note : hubungi pelanggan jika ingin kelokasi"/>
    <s v="FCC"/>
    <d v="2026-04-09T09:39:56"/>
    <d v="2026-09-08T11:00:00"/>
    <m/>
    <s v="PS"/>
    <s v="PANDAAN"/>
    <s v="NO ADDON"/>
    <n v="20260904"/>
    <s v="Completed"/>
    <s v="HSI Bisnis Promo HUT RI PSB 70% - 50 Mbps"/>
    <s v="INDIBIZ"/>
    <m/>
    <m/>
    <d v="2026-09-08T11:00:00"/>
    <s v="2026-09-08 11:00:00 | Nama PIC : PT. Bangkit Lakuliner Indonesia Pandaan Pasuruan No HP : 085283300362 Alt :  M Janji : (sabtu/5/SEPTEMBER/2026) jam Pasang : 09:00 Note : hubungi pelanggan jika ingin kelokasi"/>
    <n v="2026"/>
    <n v="9"/>
    <n v="4"/>
    <d v="2026-09-04T00:00:00"/>
    <n v="-4.4583333333357587"/>
    <x v="1"/>
  </r>
  <r>
    <n v="850"/>
    <n v="1002570976"/>
    <n v="3"/>
    <x v="1"/>
    <n v="5"/>
    <s v="SIDOARJO"/>
    <s v="PASURUAN"/>
    <s v="GEM"/>
    <s v="REG"/>
    <s v="AO"/>
    <x v="0"/>
    <m/>
    <s v="Completed (PS)"/>
    <s v="RBS-Regional 3"/>
    <d v="2026-09-04T09:35:03"/>
    <d v="2026-09-04T17:43:33"/>
    <n v="69383620"/>
    <m/>
    <n v="152743216146"/>
    <s v="SMA KEMALA BHAYANGKARI 3 PORONG"/>
    <s v="ODP-GEM-FL/27"/>
    <s v="WO063523292"/>
    <m/>
    <m/>
    <m/>
    <n v="112.69320890411601"/>
    <n v="-7.5404557586026204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</r>
  <r>
    <n v="851"/>
    <n v="1002570967"/>
    <n v="3"/>
    <x v="1"/>
    <n v="5"/>
    <s v="SIDOARJO"/>
    <s v="PASURUAN"/>
    <s v="GEM"/>
    <s v="REG"/>
    <s v="AO"/>
    <x v="0"/>
    <m/>
    <s v="Completed (PS)"/>
    <s v="RBS-Regional 3"/>
    <d v="2026-09-04T09:31:35"/>
    <d v="2026-09-04T18:04:32"/>
    <n v="69383619"/>
    <m/>
    <n v="152743216145"/>
    <s v="SMA KEMALA BHAYANGKARI 3 PORONG"/>
    <s v="ODP-GEM-FL/27"/>
    <s v="WO063523555"/>
    <m/>
    <m/>
    <m/>
    <n v="112.69347984644899"/>
    <n v="-7.5406457894254197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</r>
  <r>
    <n v="852"/>
    <n v="1002571577"/>
    <n v="3"/>
    <x v="5"/>
    <n v="4"/>
    <s v="SEMARANG"/>
    <s v="UNGARAN"/>
    <s v="BDN"/>
    <s v="REG"/>
    <s v="AO"/>
    <x v="0"/>
    <s v="1P INET"/>
    <s v="Completed (PS)"/>
    <s v="RBS-Regional 3"/>
    <d v="2026-09-04T13:17:56"/>
    <d v="2026-09-05T13:54:06"/>
    <n v="69383852"/>
    <m/>
    <n v="141411106165"/>
    <s v="WALLY"/>
    <s v="ODP-BDN-FE/064"/>
    <s v="WO063539527"/>
    <m/>
    <m/>
    <m/>
    <n v="110.273426882922"/>
    <n v="-7.2277928631042903"/>
    <s v="MD|MYDB-20260904268005|DN00001/MN00663|WALLY|085742694869"/>
    <s v="MYDIGIBIZPARTNER"/>
    <m/>
    <m/>
    <m/>
    <m/>
    <m/>
    <m/>
    <m/>
    <m/>
    <s v="Management Janji"/>
    <s v="2026-09-05 13:00:00 | Tgl:05/09/2026 Note:Hubungi pelanggan sebelum melakuka pemasangan "/>
    <s v="FCC"/>
    <d v="2026-04-09T13:25:19"/>
    <d v="2026-09-05T13:00:00"/>
    <m/>
    <s v="PS"/>
    <s v="AMBARAWA"/>
    <s v="NO ADDON"/>
    <n v="20260905"/>
    <s v="Completed"/>
    <s v="HSI Bisnis Promo HUT RI PSB 70% - 300 Mbps"/>
    <s v="INDIBIZ"/>
    <m/>
    <m/>
    <d v="2026-09-05T13:00:00"/>
    <s v="2026-09-05 13:00:00 | Tgl:05/09/2026 Note:Hubungi pelanggan sebelum melakuka pemasangan "/>
    <n v="2026"/>
    <n v="9"/>
    <n v="5"/>
    <d v="2026-09-05T00:00:00"/>
    <n v="-0.54166666666424135"/>
    <x v="1"/>
  </r>
  <r>
    <n v="853"/>
    <n v="1002571227"/>
    <n v="3"/>
    <x v="4"/>
    <n v="5"/>
    <s v="DENPASAR"/>
    <s v="JIMBARAN"/>
    <s v="NSD"/>
    <s v="REG"/>
    <s v="AO"/>
    <x v="0"/>
    <s v="2P INET + VOICE"/>
    <s v="Completed (PS)"/>
    <s v="RBS-Regional 3"/>
    <d v="2026-09-04T10:48:57"/>
    <d v="2026-09-04T16:11:52"/>
    <n v="69383734"/>
    <n v="3613614040"/>
    <n v="172417225673"/>
    <s v="PT KARANG PERKASA"/>
    <s v="ODP-NDA-FK/43"/>
    <s v="WO063522425"/>
    <m/>
    <m/>
    <m/>
    <n v="115.195564068853"/>
    <n v="-8.8215878620080694"/>
    <s v="MD|MYDB-20260904267984|DN00001/MN00737|PT KARANG PERKASA|081805647627"/>
    <s v="MYDIGIBIZPARTNER"/>
    <m/>
    <m/>
    <m/>
    <m/>
    <m/>
    <m/>
    <m/>
    <m/>
    <s v="Management Janji"/>
    <s v="2026-09-05 08:00:00 | Jam pemasangan : 08.00 - 12.00 Waktu pemasangan : 4 September 2026 Info Tabaha : Hubungi pelanggan dulu sebelum ke lokasi terimakasih  "/>
    <s v="FCC"/>
    <d v="2026-04-09T10:55:09"/>
    <d v="2026-09-05T08:00:00"/>
    <m/>
    <s v="PS"/>
    <s v="X"/>
    <s v="NO ADDON"/>
    <n v="20260904"/>
    <s v="Completed"/>
    <s v="HSI Bisnis Bundling Phone Promo 2026 PSB 70% - Free 800 Menit Promo - 75 Mbps"/>
    <s v="INDIBIZ"/>
    <m/>
    <m/>
    <d v="2026-09-05T08:00:00"/>
    <s v="2026-09-05 08:00:00 | Jam pemasangan : 08.00 - 12.00 Waktu pemasangan : 4 September 2026 Info Tabaha : Hubungi pelanggan dulu sebelum ke lokasi terimakasih  "/>
    <n v="2026"/>
    <n v="9"/>
    <n v="4"/>
    <d v="2026-09-04T00:00:00"/>
    <n v="-1.3333333333357587"/>
    <x v="1"/>
  </r>
  <r>
    <n v="854"/>
    <n v="1002571206"/>
    <n v="3"/>
    <x v="7"/>
    <n v="5"/>
    <s v="MATARAM"/>
    <s v="SUMBAWA"/>
    <s v="ALA"/>
    <s v="REG"/>
    <s v="AO"/>
    <x v="0"/>
    <m/>
    <s v="Completed (PS)"/>
    <s v="RBS-Regional 3"/>
    <d v="2026-09-04T10:44:14"/>
    <d v="2026-09-04T14:08:17"/>
    <n v="69381346"/>
    <m/>
    <n v="172607203858"/>
    <s v="SMP NEGERI 1 POTO TANO"/>
    <s v="ODP-ALA-FAE/02"/>
    <s v="WO063522320"/>
    <m/>
    <m/>
    <m/>
    <n v="116.8442909"/>
    <n v="-8.5678979999999996"/>
    <s v="|MN02367|MYIA-084158768089/POI/KHAERUL HADI,S.Pd/082236872827/khairulhadi229@gmail.com"/>
    <s v="Sales Profesional"/>
    <m/>
    <m/>
    <m/>
    <m/>
    <m/>
    <m/>
    <m/>
    <m/>
    <s v="Management Janji"/>
    <s v="2026-09-02 08:00:00 | Nama PIC : Khaerul hadi  No HP : 082236872827  Alt : 082359014118  M Janji : 02/09/2026  Jam Pasang : 08.00  - 13:00   NoteÃ‚Â :  hubungi terlebih dahulu sebelum ke lokasi, terima kasih."/>
    <s v="FCC"/>
    <d v="2026-04-09T10:55:09"/>
    <m/>
    <m/>
    <s v="PS"/>
    <s v="SUMBAWA TIM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2 08:00:00 | Nama PIC : Khaerul hadi  No HP : 082236872827  Alt : 082359014118  M Janji : 02/09/2026  Jam Pasang : 08.00  - 13:00   NoteÃ‚Â :  hubungi terlebih dahulu sebelum ke lokasi, terima kasih."/>
    <n v="2026"/>
    <n v="9"/>
    <n v="4"/>
    <d v="2026-09-04T00:00:00"/>
    <n v="-0.29166666666424135"/>
    <x v="1"/>
  </r>
  <r>
    <n v="855"/>
    <n v="1002570878"/>
    <n v="3"/>
    <x v="7"/>
    <n v="5"/>
    <s v="MATARAM"/>
    <s v="LOMBOK TIMUR UTARA"/>
    <s v="SGG"/>
    <s v="REG"/>
    <s v="AO"/>
    <x v="0"/>
    <s v="1P INET"/>
    <s v="Completed (PS)"/>
    <s v="RBS-Regional 3"/>
    <d v="2026-09-04T09:03:56"/>
    <d v="2026-09-05T14:05:07"/>
    <n v="69383588"/>
    <m/>
    <n v="172604214291"/>
    <s v="TOKO HARDIAN"/>
    <s v="ODP-SGG-FAL/33"/>
    <s v="WO063512078"/>
    <m/>
    <m/>
    <m/>
    <n v="116.089394800364"/>
    <n v="-8.4311016303138899"/>
    <s v="MD|MYDB-20260903267925|SC00001/MC00090|TOKO HARDIAN|087744810992"/>
    <s v="MYDIGIBIZPARTNER"/>
    <m/>
    <m/>
    <m/>
    <m/>
    <m/>
    <m/>
    <m/>
    <m/>
    <s v="Management Janji"/>
    <s v="2026-09-06 13:00:00 | Nama PIC : Bp Hardian No HP : 087744810992 No Alt : - M Janji : 06 Sept 2026 Jam Pasang : Pagi / Siang Note : hubungi pelanggan jika ingin kelokasi "/>
    <s v="FCC"/>
    <d v="2026-04-09T09:10:08"/>
    <d v="2026-09-06T13:00:00"/>
    <m/>
    <s v="PS"/>
    <s v="LOMBOK UTARA"/>
    <s v="OCA"/>
    <n v="20260905"/>
    <s v="Completed"/>
    <s v="HSI Bisnis Bundling OCA Breach PSB 70% - 150 Mbps"/>
    <s v="INDIBIZ"/>
    <m/>
    <m/>
    <d v="2026-09-06T13:00:00"/>
    <s v="2026-09-06 13:00:00 | Nama PIC : Bp Hardian No HP : 087744810992 No Alt : - M Janji : 06 Sept 2026 Jam Pasang : Pagi / Siang Note : hubungi pelanggan jika ingin kelokasi "/>
    <n v="2026"/>
    <n v="9"/>
    <n v="5"/>
    <d v="2026-09-05T00:00:00"/>
    <n v="-1.5416666666642413"/>
    <x v="1"/>
  </r>
  <r>
    <n v="856"/>
    <n v="1002570864"/>
    <n v="3"/>
    <x v="1"/>
    <n v="5"/>
    <s v="SIDOARJO"/>
    <s v="MOJOKERTO"/>
    <s v="MRT"/>
    <s v="REG"/>
    <s v="AO"/>
    <x v="0"/>
    <m/>
    <s v="Completed (PS)"/>
    <s v="RBS-Regional 3"/>
    <d v="2026-09-04T08:57:43"/>
    <d v="2026-09-05T15:41:32"/>
    <n v="69383583"/>
    <n v="3215218074"/>
    <n v="152312243372"/>
    <s v="OPTIK EVA"/>
    <s v="ODP-MRT-FM/37"/>
    <s v="WO063524629"/>
    <m/>
    <m/>
    <m/>
    <n v="112.44063490000001"/>
    <n v="-7.4718558000000002"/>
    <s v="|MN01614|/OPTIK EVA/HSI B2B (1:1) + PHONE (800 MENIT) 50MBPS 445RB PSB DISC 70%//mrayaoptik@gmail.com/TAUFIK/85257335668  ODP-MRT-FM/37"/>
    <s v="Sales Force DBS"/>
    <m/>
    <m/>
    <m/>
    <m/>
    <m/>
    <m/>
    <m/>
    <m/>
    <s v="Management Janji"/>
    <s v="2026-09-05 08:00:00|Nama : ibu li umroti No HP : 085257335668 No Alternatif : M Janji : 05/09/2026 Jam Pasang : Pagi NoteÃ‚Â :  Hubungi terlebih dahulu sebelum ke lokasi |40951377|MYDITA"/>
    <s v="FCC"/>
    <d v="2026-04-09T09:10:08"/>
    <d v="2026-09-05T08:00:00"/>
    <m/>
    <s v="PS"/>
    <s v="MOJOKERTO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Nama : ibu li umroti No HP : 085257335668 No Alternatif : M Janji : 05/09/2026 Jam Pasang : Pagi NoteÃ‚Â :  Hubungi terlebih dahulu sebelum ke lokasi |40951377|MYDITA"/>
    <n v="2026"/>
    <n v="9"/>
    <n v="5"/>
    <d v="2026-09-05T00:00:00"/>
    <n v="-0.33333333333575865"/>
    <x v="1"/>
  </r>
  <r>
    <n v="857"/>
    <n v="1002572648"/>
    <n v="3"/>
    <x v="0"/>
    <n v="4"/>
    <s v="KUDUS"/>
    <s v="KUDUS"/>
    <s v="KUD"/>
    <s v="REG"/>
    <s v="AO"/>
    <x v="0"/>
    <s v="1P INET"/>
    <s v="Completed (PS)"/>
    <s v="RBS-Regional 3"/>
    <d v="2026-09-04T18:33:56"/>
    <d v="2026-09-07T16:43:09"/>
    <n v="69384225"/>
    <m/>
    <n v="142401146211"/>
    <s v="PT DAYA KAMI SENTOSA"/>
    <s v="ODP-KUD-FBD/030 FBD/D03/030.01"/>
    <s v="WO063576456"/>
    <m/>
    <m/>
    <m/>
    <n v="110.8076889"/>
    <n v="-6.8174566999999904"/>
    <s v="|MC60024|MYIA-037510957915/POI/Adip Zubaidi /081229223789/adib.zuba48@gmail.com"/>
    <s v="MYIB_ASSISTANT"/>
    <m/>
    <m/>
    <m/>
    <m/>
    <m/>
    <m/>
    <m/>
    <m/>
    <s v="Management Janji"/>
    <s v="2026-09-05 15:00:00 | Jam pemasangan : 08.00 - 12.00 Waktu pemasangan : 4 September 2026 Info Tabaha : Hubungi pelanggan dulu sebelum ke lokasi terimakasih "/>
    <s v="FCC"/>
    <d v="2026-04-09T18:39:50"/>
    <d v="2026-09-05T15:00:00"/>
    <s v="Kendala Pelanggan"/>
    <s v="PS"/>
    <s v="X"/>
    <s v="NO ADDON"/>
    <n v="20260907"/>
    <s v="Completed"/>
    <s v="HSI Bisnis Promo HUT RI PSB 70% - 50 Mbps"/>
    <s v="INDIBIZ"/>
    <m/>
    <m/>
    <d v="2026-09-05T15:00:00"/>
    <s v="2026-09-05 15:00:00 | Jam pemasangan : 08.00 - 12.00 Waktu pemasangan : 4 September 2026 Info Tabaha : Hubungi pelanggan dulu sebelum ke lokasi terimakasih "/>
    <n v="2026"/>
    <n v="9"/>
    <n v="7"/>
    <d v="2026-09-07T00:00:00"/>
    <n v="1.375"/>
    <x v="2"/>
  </r>
  <r>
    <n v="858"/>
    <n v="1002572588"/>
    <n v="3"/>
    <x v="6"/>
    <n v="5"/>
    <s v="SBY UTARA"/>
    <s v="GRESIK"/>
    <s v="GSK"/>
    <s v="REG"/>
    <s v="AO"/>
    <x v="0"/>
    <m/>
    <s v="Completed (PS)"/>
    <s v="RBS-Regional 3"/>
    <d v="2026-09-04T17:22:39"/>
    <d v="2026-09-04T20:37:18"/>
    <n v="69383055"/>
    <m/>
    <n v="152421262618"/>
    <s v="PT ASPINDO BERKAH INDONESIA"/>
    <s v="ODP-GSK-FU/51"/>
    <s v="WO063570856"/>
    <m/>
    <m/>
    <m/>
    <n v="112.637665"/>
    <n v="-7.2026620000000001"/>
    <s v="|MN01982|MYIA-020897509841/POI/FEBRIAN DWI/082244944255/jayaspindo@gmail.com"/>
    <s v="Sales Force DBS"/>
    <m/>
    <m/>
    <m/>
    <m/>
    <m/>
    <m/>
    <m/>
    <m/>
    <s v="Management Janji"/>
    <s v="2026-09-08 08:00:00 | Jam pemasangan : 08.00 - 12.00  Waktu pemasangan : 4 September 2026  Info Tabaha : Hubungi pelanggan dulu sebelum ke lokasi  terimakasih   "/>
    <s v="FCC"/>
    <d v="2026-04-09T17:25:21"/>
    <m/>
    <m/>
    <s v="PS"/>
    <s v="GRESIK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7:00:00"/>
    <s v="2026-09-08 08:00:00 | Jam pemasangan : 08.00 - 12.00  Waktu pemasangan : 4 September 2026  Info Tabaha : Hubungi pelanggan dulu sebelum ke lokasi  terimakasih   "/>
    <n v="2026"/>
    <n v="9"/>
    <n v="4"/>
    <d v="2026-09-04T00:00:00"/>
    <n v="-0.29166666666424135"/>
    <x v="1"/>
  </r>
  <r>
    <n v="859"/>
    <n v="1002571464"/>
    <n v="3"/>
    <x v="4"/>
    <n v="5"/>
    <s v="SINGARJA"/>
    <s v="TABANAN"/>
    <s v="TBN"/>
    <s v="REG"/>
    <s v="AO"/>
    <x v="0"/>
    <m/>
    <s v="Completed (PS)"/>
    <s v="RBS-Regional 3"/>
    <d v="2026-09-04T12:25:52"/>
    <d v="2026-09-08T15:24:51"/>
    <n v="69383804"/>
    <m/>
    <n v="172413244740"/>
    <s v="LPD DESA ADAT BANJAR SAYAN"/>
    <s v="ODP-TBN-FCU/13"/>
    <s v="WO063673329"/>
    <m/>
    <m/>
    <m/>
    <n v="115.1825267"/>
    <n v="-8.5028325000000002"/>
    <s v="MN02658/LPD DESA ADAT BANJAR SAYAN/PIC I MADE EKA WIPRAYANA/082339245416/ekawip45@gmail.com"/>
    <s v="Sales Force DBS"/>
    <m/>
    <m/>
    <m/>
    <m/>
    <m/>
    <m/>
    <m/>
    <m/>
    <s v="Management Janji"/>
    <s v="2026-09-07 08:00:00|Tanggal Pemasangan : 07 September 2026 Jam Pemasangan : 08:00 15:00 Info Tambahan : Hubungi pelanggan dulu sebelum ke lokasi terimakasih|40951377|MYDITA"/>
    <s v="FCC"/>
    <d v="2026-04-09T12:39:59"/>
    <d v="2026-09-07T08:00:00"/>
    <m/>
    <s v="PS"/>
    <s v="TABAN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07 September 2026 Jam Pemasangan : 08:00 15:00 Info Tambahan : Hubungi pelanggan dulu sebelum ke lokasi terimakasih|40951377|MYDITA"/>
    <n v="2026"/>
    <n v="9"/>
    <n v="8"/>
    <d v="2026-09-08T00:00:00"/>
    <n v="0.66666666666424135"/>
    <x v="1"/>
  </r>
  <r>
    <n v="860"/>
    <n v="1002571484"/>
    <n v="3"/>
    <x v="7"/>
    <n v="5"/>
    <s v="MATARAM"/>
    <s v="LOMBOK BARAT TENGAH"/>
    <s v="PRY"/>
    <s v="REG"/>
    <s v="AO"/>
    <x v="0"/>
    <s v="1P INET"/>
    <s v="Completed (PS)"/>
    <s v="RBS-Regional 3"/>
    <d v="2026-09-04T12:38:57"/>
    <d v="2026-09-05T16:25:35"/>
    <n v="69383839"/>
    <m/>
    <n v="172603791543"/>
    <s v="Rumah jahit sanusi"/>
    <s v="ODP-PYA-FAP/68 FAP/D00/68.01"/>
    <s v="WO063533669"/>
    <m/>
    <m/>
    <m/>
    <n v="116.404023"/>
    <n v="-8.6981979999999997"/>
    <s v="|MC40234|MYIA-075515295627/POI/sanusi/0818544934/tamititamiya@gmail.com"/>
    <s v="MYIB_ASSISTANT"/>
    <m/>
    <m/>
    <m/>
    <m/>
    <m/>
    <m/>
    <m/>
    <m/>
    <s v="Management Janji"/>
    <s v="2026-09-05 15:00:00 | Tanggal pemasangan : 05/09/2026 Jam pemasangan : siang Info Tambahan : Hubungi pelanggan dulu sebelum ke lokasi terima kasih."/>
    <s v="FCC"/>
    <d v="2026-04-09T12:39:59"/>
    <d v="2026-09-05T15:00:00"/>
    <m/>
    <s v="PS"/>
    <s v="LOMBOK TENGAH"/>
    <s v="NO ADDON"/>
    <n v="20260905"/>
    <s v="Completed"/>
    <s v="HSI Bisnis Promo HUT RI PSB 70% - 150 Mbps"/>
    <s v="INDIBIZ"/>
    <m/>
    <m/>
    <d v="2026-09-05T15:00:00"/>
    <s v="2026-09-05 15:00:00 | Tanggal pemasangan : 05/09/2026 Jam pemasangan : siang Info Tambahan : Hubungi pelanggan dulu sebelum ke lokasi terima kasih."/>
    <n v="2026"/>
    <n v="9"/>
    <n v="5"/>
    <d v="2026-09-05T00:00:00"/>
    <n v="-0.625"/>
    <x v="1"/>
  </r>
  <r>
    <n v="861"/>
    <n v="1002571482"/>
    <n v="3"/>
    <x v="3"/>
    <n v="4"/>
    <s v="PURWOKERTO"/>
    <s v="BANJARNEGARA"/>
    <s v="BJR"/>
    <s v="REG"/>
    <s v="AO"/>
    <x v="0"/>
    <s v="1P INET"/>
    <s v="Completed (PS)"/>
    <s v="RBS-Regional 3"/>
    <d v="2026-09-04T12:35:58"/>
    <d v="2026-09-05T12:14:54"/>
    <n v="69383837"/>
    <m/>
    <n v="146372103763"/>
    <s v="SMP NEGERI 1 BATUR"/>
    <s v="ODP-BJR-FAC/004 FAC/D01/004.01"/>
    <s v="WO063533399"/>
    <m/>
    <m/>
    <m/>
    <n v="109.826097"/>
    <n v="-7.2067209999999999"/>
    <s v="|MN00909|MYIA-017374301154/POI/faras/089618400743/spensabatur@gmail.com"/>
    <s v="MYIB_ASSISTANT"/>
    <m/>
    <m/>
    <m/>
    <m/>
    <m/>
    <m/>
    <m/>
    <m/>
    <s v="Management Janji"/>
    <s v="2026-09-07 08:00:00 | Nama PIC:  bp farras  No HP: 089618400743 Alt: 085226390042 Tanggal: 7/9/2026 Jam Pasang: Pagi Note: Hubungi sebelum ke lokasi, terimakasih. "/>
    <s v="FCC"/>
    <d v="2026-04-09T12:39:59"/>
    <d v="2026-09-07T08:00:00"/>
    <m/>
    <s v="PS"/>
    <s v="X"/>
    <s v="NO ADDON"/>
    <n v="20260905"/>
    <s v="Completed"/>
    <s v="HSI Bisnis Promo HUT RI PSB 70% - 200 Mbps"/>
    <s v="INDIBIZ"/>
    <m/>
    <m/>
    <d v="2026-09-07T08:00:00"/>
    <s v="2026-09-07 08:00:00 | Nama PIC:  bp farras  No HP: 089618400743 Alt: 085226390042 Tanggal: 7/9/2026 Jam Pasang: Pagi Note: Hubungi sebelum ke lokasi, terimakasih. "/>
    <n v="2026"/>
    <n v="9"/>
    <n v="5"/>
    <d v="2026-09-05T00:00:00"/>
    <n v="-2.3333333333357587"/>
    <x v="1"/>
  </r>
  <r>
    <n v="862"/>
    <n v="1002571475"/>
    <n v="3"/>
    <x v="7"/>
    <n v="5"/>
    <s v="MATARAM"/>
    <s v="LOMBOK BARAT TENGAH"/>
    <s v="PRY"/>
    <s v="REG"/>
    <s v="AO"/>
    <x v="0"/>
    <s v="1P INET"/>
    <s v="Completed (PS)"/>
    <s v="RBS-Regional 3"/>
    <d v="2026-09-04T12:30:57"/>
    <d v="2026-09-05T16:45:59"/>
    <n v="69383834"/>
    <m/>
    <n v="172603791537"/>
    <s v="toko fatoni"/>
    <s v="ODP-PYA-FAP/68 FAP/D00/68.01"/>
    <s v="WO063533032"/>
    <m/>
    <m/>
    <m/>
    <n v="116.404023"/>
    <n v="-8.6981979999999997"/>
    <s v="|MC40234|MYIA-059421860357/POI/fatoni sulaiman/081805222296/hottimaima78@gmail.com"/>
    <s v="MYIB_ASSISTANT"/>
    <m/>
    <m/>
    <m/>
    <m/>
    <m/>
    <m/>
    <m/>
    <m/>
    <s v="Management Janji"/>
    <s v="2026-09-05 13:00:00 | Nama : BP FATONI SULAIMAN  No Hp : 081805222296 No Alt :  Tgl Pemasangan : 05 September 2026 Interval : PAGI  Note : Hubungi pelanggan terlebih dahulu"/>
    <s v="FCC"/>
    <d v="2026-04-09T12:39:59"/>
    <d v="2026-09-05T13:00:00"/>
    <m/>
    <s v="PS"/>
    <s v="LOMBOK TENGAH"/>
    <s v="NO ADDON"/>
    <n v="20260905"/>
    <s v="Completed"/>
    <s v="HSI Bisnis Promo HUT RI PSB 70% - 150 Mbps"/>
    <s v="INDIBIZ"/>
    <m/>
    <m/>
    <d v="2026-09-05T13:00:00"/>
    <s v="2026-09-05 13:00:00 | Nama : BP FATONI SULAIMAN  No Hp : 081805222296 No Alt :  Tgl Pemasangan : 05 September 2026 Interval : PAGI  Note : Hubungi pelanggan terlebih dahulu"/>
    <n v="2026"/>
    <n v="9"/>
    <n v="5"/>
    <d v="2026-09-05T00:00:00"/>
    <n v="-0.54166666666424135"/>
    <x v="1"/>
  </r>
  <r>
    <n v="863"/>
    <n v="1002572115"/>
    <n v="3"/>
    <x v="3"/>
    <n v="4"/>
    <s v="YOGYAKARTA"/>
    <s v="INNER - YOGYA JATENG SELATAN"/>
    <s v="KBU"/>
    <s v="REG"/>
    <s v="AO"/>
    <x v="0"/>
    <m/>
    <s v="Completed (PS)"/>
    <s v="RBS-Regional 3"/>
    <d v="2026-09-04T15:19:03"/>
    <d v="2026-09-04T16:16:43"/>
    <n v="69383218"/>
    <m/>
    <n v="146113146931"/>
    <s v="PT Syarikat Cahaya Media / Minang Inn"/>
    <s v="ODP-KBU-FCR/043"/>
    <s v="WO063556073"/>
    <m/>
    <m/>
    <m/>
    <n v="110.357"/>
    <n v="-7.7912999999999997"/>
    <s v="AMRBS/965966/DINA MENTARI/R3/YOGYAKARTA//PSB HSI BISNIS 1S  150 MBPS PROMO HUT TELKOM 1:1/Tri Astuti/0817440866/tusuaramuh@gmail.com"/>
    <s v="Account Manager"/>
    <m/>
    <m/>
    <m/>
    <m/>
    <m/>
    <m/>
    <m/>
    <m/>
    <s v="Management Janji"/>
    <s v="2026-09-04 13:00:00|Nama PIC : ibu tri  No HP :  0817440866  Alt :   M Janji : (JUMAT/4/SEPTEMBER/2026)  jam Pasang : 09:00  Note : hubungi pelanggan jika ingin kelokasi|40961371|MYDITA"/>
    <s v="FCC"/>
    <d v="2026-04-09T15:25:22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7:00:00"/>
    <s v="2026-09-04 13:00:00|Nama PIC : ibu tri  No HP :  0817440866  Alt :   M Janji : (JUMAT/4/SEPTEMBER/2026)  jam Pasang : 09:00  Note : hubungi pelanggan jika ingin kelokasi|40961371|MYDITA"/>
    <n v="2026"/>
    <n v="9"/>
    <n v="4"/>
    <d v="2026-09-04T00:00:00"/>
    <n v="-0.29166666666424135"/>
    <x v="1"/>
  </r>
  <r>
    <n v="864"/>
    <n v="1002572220"/>
    <n v="3"/>
    <x v="5"/>
    <n v="4"/>
    <s v="PEKALONGAN"/>
    <s v="BREBES"/>
    <s v="KTM"/>
    <s v="REG"/>
    <s v="AO"/>
    <x v="0"/>
    <m/>
    <s v="Completed (PS)"/>
    <s v="RBS-Regional 3"/>
    <d v="2026-09-04T15:43:07"/>
    <d v="2026-09-08T18:40:11"/>
    <n v="69384058"/>
    <m/>
    <n v="142214107527"/>
    <s v="SMP NEGERI 2 BANJARHARJO"/>
    <s v="ODP-KTM-FG/005"/>
    <s v="WO063568363"/>
    <m/>
    <m/>
    <m/>
    <n v="108.85626019999999"/>
    <n v="-6.9894150000000002"/>
    <s v="AMRBS;403095;REG3;BAYU;085100296564;HSI 1S 100MB;535k;PIC 085742440004;pujiarisandi7@gmail.com"/>
    <s v="Account Manager"/>
    <m/>
    <m/>
    <m/>
    <m/>
    <m/>
    <m/>
    <m/>
    <m/>
    <s v="Management Janji"/>
    <s v="2026-09-07 08:00:00|Waktu pemasnagan : 07 September 2026 Jam pemasangan : 08.00 - 12.00 Mohon hubungi pelanggan sebelum ke lokasi  Terima kasih |40971401|MYDITA"/>
    <s v="FCC"/>
    <d v="2026-04-09T15:55:07"/>
    <d v="2026-09-07T08:00:00"/>
    <m/>
    <s v="PS"/>
    <s v="KETANGGUNG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Waktu pemasnagan : 07 September 2026 Jam pemasangan : 08.00 - 12.00 Mohon hubungi pelanggan sebelum ke lokasi  Terima kasih |40971401|MYDITA"/>
    <n v="2026"/>
    <n v="9"/>
    <n v="8"/>
    <d v="2026-09-08T00:00:00"/>
    <n v="0.66666666666424135"/>
    <x v="1"/>
  </r>
  <r>
    <n v="865"/>
    <n v="1002572103"/>
    <n v="3"/>
    <x v="5"/>
    <n v="4"/>
    <s v="PEKALONGAN"/>
    <s v="BREBES"/>
    <s v="KTM"/>
    <s v="REG"/>
    <s v="AO"/>
    <x v="0"/>
    <m/>
    <s v="Completed (PS)"/>
    <s v="RBS-Regional 3"/>
    <d v="2026-09-04T15:16:05"/>
    <d v="2026-09-05T13:44:49"/>
    <n v="69384049"/>
    <m/>
    <n v="142214107526"/>
    <s v="SMP NEGERI 2 BANJARHARJO"/>
    <s v="ODP-KTM-FG/005"/>
    <s v="WO063568827"/>
    <m/>
    <m/>
    <m/>
    <n v="108.85626019999999"/>
    <n v="-6.9894150000000002"/>
    <s v="AMRBS;403095;REG3;BAYU;085100296564;HSI 1S 50MB;439k;PIC 085742440004;pujiarisandi7@gmail.com"/>
    <s v="Account Manager"/>
    <m/>
    <m/>
    <m/>
    <m/>
    <m/>
    <m/>
    <m/>
    <m/>
    <s v="Management Janji"/>
    <s v="2026-09-07 13:00:00|Waktu pemasnagan : 07 September 2026 Jam pemasangan : 08.00 - 12.00 Mohon hubungi pelanggan sebelum ke lokasi  Terima kasih|40971401|MYDITA"/>
    <s v="FCC"/>
    <d v="2026-04-09T15:25:22"/>
    <d v="2026-09-07T13:00:00"/>
    <m/>
    <s v="PS"/>
    <s v="KETANGGUNGA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3:00:00"/>
    <s v="2026-09-07 13:00:00|Waktu pemasnagan : 07 September 2026 Jam pemasangan : 08.00 - 12.00 Mohon hubungi pelanggan sebelum ke lokasi  Terima kasih|40971401|MYDITA"/>
    <n v="2026"/>
    <n v="9"/>
    <n v="5"/>
    <d v="2026-09-05T00:00:00"/>
    <n v="-2.5416666666642413"/>
    <x v="1"/>
  </r>
  <r>
    <n v="866"/>
    <n v="1002572247"/>
    <n v="3"/>
    <x v="7"/>
    <n v="5"/>
    <s v="KUPANG"/>
    <s v="KUPANG"/>
    <s v="KPN"/>
    <s v="REG"/>
    <s v="AO"/>
    <x v="0"/>
    <s v="1P INET"/>
    <s v="Completed (PS)"/>
    <s v="RBS-Regional 3"/>
    <d v="2026-09-04T15:48:56"/>
    <d v="2026-09-08T10:25:11"/>
    <n v="69384090"/>
    <m/>
    <n v="172502311373"/>
    <s v="PT. Toraja Setia Indonesia"/>
    <s v="ODP-KPN-FDE/52 FDE/D03/52.01"/>
    <s v="WO063559524"/>
    <m/>
    <m/>
    <m/>
    <n v="123.58430564418001"/>
    <n v="-10.159624068183801"/>
    <s v="|MB00503|MYIA-030599911481/POI/bapak/0816828127/setiacoffee@gmail.com"/>
    <s v="MYIB_ASSISTANT"/>
    <m/>
    <m/>
    <m/>
    <m/>
    <m/>
    <m/>
    <m/>
    <m/>
    <s v="Management Janji"/>
    <s v="2026-09-05 13:00:00 | Jam Pemasangan : 08:00 - 12.00 Tanggal Pemasangan : SABTU 05 SEPTEMBER 2026 Info Tambahan : Hubungi pelanggan sebelum datang ke lokasi"/>
    <s v="FCC"/>
    <d v="2026-04-09T15:55:07"/>
    <d v="2026-09-05T13:00:00"/>
    <m/>
    <s v="PS"/>
    <s v="KUPANG"/>
    <s v="NO ADDON"/>
    <n v="20260908"/>
    <s v="Completed"/>
    <s v="HSI Bisnis Promo HUT RI PSB 70% - 50 Mbps"/>
    <s v="INDIBIZ"/>
    <m/>
    <m/>
    <d v="2026-09-05T13:00:00"/>
    <s v="2026-09-05 13:00:00 | Jam Pemasangan : 08:00 - 12.00 Tanggal Pemasangan : SABTU 05 SEPTEMBER 2026 Info Tambahan : Hubungi pelanggan sebelum datang ke lokasi"/>
    <n v="2026"/>
    <n v="9"/>
    <n v="8"/>
    <d v="2026-09-08T00:00:00"/>
    <n v="2.4583333333357587"/>
    <x v="2"/>
  </r>
  <r>
    <n v="867"/>
    <n v="1002572112"/>
    <n v="3"/>
    <x v="7"/>
    <n v="5"/>
    <s v="MATARAM"/>
    <s v="LOMBOK TIMUR UTARA"/>
    <s v="SGG"/>
    <s v="REG"/>
    <s v="AO"/>
    <x v="0"/>
    <m/>
    <s v="Completed (PS)"/>
    <s v="RBS-Regional 3"/>
    <d v="2026-09-04T15:19:03"/>
    <d v="2026-09-04T17:56:44"/>
    <n v="69382025"/>
    <m/>
    <n v="172604214289"/>
    <s v="Toko Maulana"/>
    <s v="ODP-SGG-FAW/42"/>
    <s v="WO063556080"/>
    <m/>
    <m/>
    <m/>
    <n v="116.2818319"/>
    <n v="-8.3032696999999995"/>
    <s v="MD|MYDB-20260902267811|SC00001/MC00149|Toko Maulana|087861393745"/>
    <s v="MYDIGIBIZPARTNER"/>
    <m/>
    <m/>
    <m/>
    <m/>
    <m/>
    <m/>
    <m/>
    <m/>
    <s v="Management Janji"/>
    <s v="2026-09-03 15:00:00 | Tanggal pemasangan: 03/09/2026  Jam pemasangan : pagi / siang  Info Tambahan : Hubungi pelanggan dulu sebelum ke lokasi  terima kasih."/>
    <s v="FCC"/>
    <d v="2026-04-09T15:25:22"/>
    <m/>
    <m/>
    <s v="PS"/>
    <s v="LOMBOK UTARA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3 15:00:00 | Tanggal pemasangan: 03/09/2026  Jam pemasangan : pagi / siang  Info Tambahan : Hubungi pelanggan dulu sebelum ke lokasi  terima kasih."/>
    <n v="2026"/>
    <n v="9"/>
    <n v="4"/>
    <d v="2026-09-04T00:00:00"/>
    <n v="-0.29166666666424135"/>
    <x v="1"/>
  </r>
  <r>
    <n v="868"/>
    <n v="1002572082"/>
    <n v="3"/>
    <x v="1"/>
    <n v="5"/>
    <s v="PASURUAN"/>
    <s v="LUMAJANG"/>
    <s v="PII"/>
    <s v="REG"/>
    <s v="AO"/>
    <x v="0"/>
    <s v="1P INET"/>
    <s v="Completed (PS)"/>
    <s v="RBS-Regional 3"/>
    <d v="2026-09-04T15:09:56"/>
    <d v="2026-09-05T18:07:10"/>
    <n v="69384046"/>
    <m/>
    <n v="152542208149"/>
    <s v="CV.BERKAT WOOD INDUSTRIES"/>
    <s v="ODP-PII-FS/17 FS/D01/17.01"/>
    <s v="WO063552382"/>
    <m/>
    <m/>
    <m/>
    <n v="113.163372986018"/>
    <n v="-8.2194128943746794"/>
    <s v="MD|MYDB-20260904268016|DN00001/MN01309|CV.BERKAT WOOD INDUSTRIES|085808911786"/>
    <s v="MYDIGIBIZPARTNER"/>
    <m/>
    <m/>
    <m/>
    <m/>
    <m/>
    <m/>
    <m/>
    <m/>
    <s v="Management Janji"/>
    <s v="2026-09-05 13:00:00 | Nama : IBU PIPIT No HP : 085808911786 No Alternatif : 081222123455 M Janji : 05/09/2026 Jam Pasang : Pagi NoteÃ‚Â :  Hubungi terlebih dahulu sebelum ke lokasi "/>
    <s v="FCC"/>
    <d v="2026-04-09T15:25:22"/>
    <d v="2026-09-05T13:00:00"/>
    <m/>
    <s v="PS"/>
    <s v="X"/>
    <s v="NETMONK"/>
    <n v="20260905"/>
    <s v="Completed"/>
    <s v="HSI Bisnis Bundling Netmonk PSB 70% Promo - 300 Mbps"/>
    <s v="INDIBIZ"/>
    <m/>
    <m/>
    <d v="2026-09-05T13:00:00"/>
    <s v="2026-09-05 13:00:00 | Nama : IBU PIPIT No HP : 085808911786 No Alternatif : 081222123455 M Janji : 05/09/2026 Jam Pasang : Pagi NoteÃ‚Â :  Hubungi terlebih dahulu sebelum ke lokasi "/>
    <n v="2026"/>
    <n v="9"/>
    <n v="5"/>
    <d v="2026-09-05T00:00:00"/>
    <n v="-0.54166666666424135"/>
    <x v="1"/>
  </r>
  <r>
    <n v="869"/>
    <n v="1002572126"/>
    <n v="3"/>
    <x v="6"/>
    <n v="5"/>
    <s v="MADURA"/>
    <s v="BANGKALAN"/>
    <s v="SPG"/>
    <s v="REG"/>
    <s v="AO"/>
    <x v="0"/>
    <m/>
    <s v="Completed (PS)"/>
    <s v="RBS-Regional 3"/>
    <d v="2026-09-04T15:21:25"/>
    <d v="2026-09-06T15:46:01"/>
    <n v="69384053"/>
    <m/>
    <n v="152434914028"/>
    <s v="Sekolah internasional sabilillah"/>
    <s v="ODP-SPG-FW/35"/>
    <s v="WO063598044"/>
    <m/>
    <m/>
    <m/>
    <n v="113.1913043"/>
    <n v="-7.2145213000000004"/>
    <s v="|MN00572|/Sekolah internasional sabilillah/+62877-9029-3915/Aisyahsahira30@gmail.com/HSI Bisnis + Netmonk Promo 2026 150 Mbps (Rp 676.100) PSB 150.000/Husnul Hotimah/-7,2145690, 113,1912190"/>
    <s v="Sales Force DBS"/>
    <m/>
    <m/>
    <m/>
    <m/>
    <m/>
    <m/>
    <m/>
    <m/>
    <s v="Management Janji"/>
    <s v="2026-09-06 08:00:00|Tanggal : 6 September 2026 Jam : pagi  Hubungi pelanggan sebelum ke lokasi |40900827|MYDITA"/>
    <s v="FCC"/>
    <d v="2026-04-09T15:25:22"/>
    <d v="2026-09-06T08:00:00"/>
    <m/>
    <s v="PS"/>
    <s v="SAMPANG"/>
    <s v="NETMONK"/>
    <n v="20260906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06T08:00:00"/>
    <s v="2026-09-06 08:00:00|Tanggal : 6 September 2026 Jam : pagi  Hubungi pelanggan sebelum ke lokasi |40900827|MYDITA"/>
    <n v="2026"/>
    <n v="9"/>
    <n v="6"/>
    <d v="2026-09-06T00:00:00"/>
    <n v="-0.33333333333575865"/>
    <x v="1"/>
  </r>
  <r>
    <n v="870"/>
    <n v="1002572520"/>
    <n v="3"/>
    <x v="7"/>
    <n v="5"/>
    <s v="MATARAM"/>
    <s v="INNER - NUSA TENGGARA"/>
    <s v="MTR"/>
    <s v="REG"/>
    <s v="AO"/>
    <x v="0"/>
    <s v="1P INET"/>
    <s v="Completed (PS)"/>
    <s v="RBS-Regional 3"/>
    <d v="2026-09-04T16:51:56"/>
    <d v="2026-09-05T13:54:46"/>
    <n v="69384161"/>
    <m/>
    <n v="172601797635"/>
    <s v="TOKO FAUZIAH"/>
    <s v="ODP-MTR-FBD/105"/>
    <s v="WO063567423"/>
    <m/>
    <m/>
    <m/>
    <n v="116.10986810177501"/>
    <n v="-8.6038200302124803"/>
    <s v="MD|MYDB-20260904268012|SC00001/MC00090|TOKO FAUZIAH|087891798013"/>
    <s v="MYDIGIBIZPARTNER"/>
    <m/>
    <m/>
    <m/>
    <m/>
    <m/>
    <m/>
    <m/>
    <m/>
    <s v="Management Janji"/>
    <s v="2026-09-05 13:00:00 | Nama : BU FAUZIAH No Hp : 087891798013 No Alt :  Tgl Pemasangan : 05 September 2026 Interval : PAGI  Note : Hubungi pelanggan terlebih dahulu"/>
    <s v="FCC"/>
    <d v="2026-04-09T16:54:59"/>
    <d v="2026-09-05T13:00:00"/>
    <m/>
    <s v="PS"/>
    <s v="X"/>
    <s v="OCA"/>
    <n v="20260905"/>
    <s v="Completed"/>
    <s v="HSI Bisnis Bundling OCA Breach PSB 70% - 150 Mbps"/>
    <s v="INDIBIZ"/>
    <m/>
    <m/>
    <d v="2026-09-05T13:00:00"/>
    <s v="2026-09-05 13:00:00 | Nama : BU FAUZIAH No Hp : 087891798013 No Alt :  Tgl Pemasangan : 05 September 2026 Interval : PAGI  Note : Hubungi pelanggan terlebih dahulu"/>
    <n v="2026"/>
    <n v="9"/>
    <n v="5"/>
    <d v="2026-09-05T00:00:00"/>
    <n v="-0.54166666666424135"/>
    <x v="1"/>
  </r>
  <r>
    <n v="871"/>
    <n v="1002572624"/>
    <n v="3"/>
    <x v="4"/>
    <n v="5"/>
    <s v="SINGARJA"/>
    <s v="TABANAN"/>
    <s v="TBN"/>
    <s v="REG"/>
    <s v="AO"/>
    <x v="0"/>
    <s v="1P INET"/>
    <s v="Completed (PS)"/>
    <s v="RBS-Regional 3"/>
    <d v="2026-09-04T18:03:57"/>
    <d v="2026-09-05T19:52:50"/>
    <n v="69384200"/>
    <m/>
    <n v="172413244750"/>
    <s v="PT Modular Kuliner Indonesia"/>
    <s v="ODP-TBN-FJ/23 FJ/D04/23.01"/>
    <s v="WO063574073"/>
    <m/>
    <m/>
    <m/>
    <n v="115.14487800000001"/>
    <n v="-8.5566440000000004"/>
    <s v="|MN02272|MYIA-039287744642/POI/Julio Pratama Putra/081291522934/it.support@ishangry.com"/>
    <s v="MYIB_ASSISTANT"/>
    <m/>
    <m/>
    <m/>
    <m/>
    <m/>
    <m/>
    <m/>
    <m/>
    <s v="Management Janji"/>
    <s v="2026-09-05 15:00:00 | Tanggal Pemasangan : 05 September 2026 Jam Pemasangan : 08:00 15:00 Info Tambahan : Hubungi pelanggan dulu sebelum ke lokasi terimakasih"/>
    <s v="FCC"/>
    <d v="2026-04-09T18:10:09"/>
    <d v="2026-09-05T15:00:00"/>
    <m/>
    <s v="PS"/>
    <s v="TABANAN"/>
    <s v="NO ADDON"/>
    <n v="20260905"/>
    <s v="Completed"/>
    <s v="HSI Bisnis PSB 70% - 50 Mbps"/>
    <s v="INDIBIZ"/>
    <m/>
    <m/>
    <d v="2026-09-05T15:00:00"/>
    <s v="2026-09-05 15:00:00 | Tanggal Pemasangan : 05 September 2026 Jam Pemasangan : 08:00 15:00 Info Tambahan : Hubungi pelanggan dulu sebelum ke lokasi terimakasih"/>
    <n v="2026"/>
    <n v="9"/>
    <n v="5"/>
    <d v="2026-09-05T00:00:00"/>
    <n v="-0.625"/>
    <x v="1"/>
  </r>
  <r>
    <n v="872"/>
    <n v="1002571489"/>
    <n v="3"/>
    <x v="2"/>
    <n v="5"/>
    <s v="KEDIRI"/>
    <s v="KEDIRI"/>
    <s v="KDI"/>
    <s v="REG"/>
    <s v="AO"/>
    <x v="0"/>
    <s v="1P INET"/>
    <s v="Completed (PS)"/>
    <s v="RBS-Regional 3"/>
    <d v="2026-09-04T12:42:56"/>
    <d v="2026-09-04T18:14:43"/>
    <n v="69383815"/>
    <m/>
    <n v="152610241594"/>
    <s v="SRAUNG COFFE"/>
    <s v="ODP-KDI-FBC/20 FBC/D01/20.01"/>
    <s v="WO063534082"/>
    <m/>
    <m/>
    <m/>
    <n v="112.018977999687"/>
    <n v="-7.8194760730292998"/>
    <s v="MD|MYDB-20260904267994|DC20002/MC20039|SRAUNG COFFE|085743109928"/>
    <s v="MYDIGIBIZPARTNER"/>
    <m/>
    <m/>
    <m/>
    <m/>
    <m/>
    <m/>
    <m/>
    <m/>
    <s v="Management Janji"/>
    <s v="2026-09-05 13:00:00 | Nama : BU PUTRI ELIA SARI No Hp : 085743109928 No Alt :  Tgl Pemasangan : 05 September 2026 Interval : SIANG Note : Hubungi pelanggan terlebih dahulu"/>
    <s v="FCC"/>
    <d v="2026-04-09T12:54:54"/>
    <d v="2026-09-05T13:00:00"/>
    <m/>
    <s v="PS"/>
    <s v="X"/>
    <s v="NO ADDON"/>
    <n v="20260904"/>
    <s v="Completed"/>
    <s v="HSI Bisnis Promo HUT RI PSB 70% - 200 Mbps"/>
    <s v="INDIBIZ"/>
    <m/>
    <m/>
    <d v="2026-09-05T13:00:00"/>
    <s v="2026-09-05 13:00:00 | Nama : BU PUTRI ELIA SARI No Hp : 085743109928 No Alt :  Tgl Pemasangan : 05 September 2026 Interval : SIANG Note : Hubungi pelanggan terlebih dahulu"/>
    <n v="2026"/>
    <n v="9"/>
    <n v="4"/>
    <d v="2026-09-04T00:00:00"/>
    <n v="-1.5416666666642413"/>
    <x v="1"/>
  </r>
  <r>
    <n v="873"/>
    <n v="1002571105"/>
    <n v="3"/>
    <x v="1"/>
    <n v="5"/>
    <s v="SIDOARJO"/>
    <s v="INNER - JATIM TIMUR"/>
    <s v="SDA"/>
    <s v="REG"/>
    <s v="AO"/>
    <x v="0"/>
    <s v="1P INET"/>
    <s v="Completed (PS)"/>
    <s v="RBS-Regional 3"/>
    <d v="2026-09-04T10:12:56"/>
    <d v="2026-09-05T12:34:59"/>
    <n v="69383673"/>
    <m/>
    <n v="152316232593"/>
    <s v="YAYASAN SUAKA SEMESTA INDONESIA"/>
    <s v="ODP-SDA-FB/46"/>
    <s v="WO063518715"/>
    <m/>
    <m/>
    <m/>
    <n v="112.704981453716"/>
    <n v="-7.4215260099298801"/>
    <s v="MD|MYDB-20260903267961|DN00001/MN01572|YAYASAN SUAKA SEMESTA INDONESIA|083830084679"/>
    <s v="MYDIGIBIZPARTNER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10:25:16"/>
    <d v="2026-09-05T08:00:00"/>
    <m/>
    <s v="PS"/>
    <s v="SIDOARJO"/>
    <s v="NO ADDON"/>
    <n v="20260905"/>
    <s v="Completed"/>
    <s v="HSI Bisnis Promo HUT RI PSB 70% - 5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5"/>
    <d v="2026-09-05T00:00:00"/>
    <n v="-0.33333333333575865"/>
    <x v="1"/>
  </r>
  <r>
    <n v="874"/>
    <n v="1002571487"/>
    <n v="3"/>
    <x v="5"/>
    <n v="4"/>
    <s v="PEKALONGAN"/>
    <s v="BATANG"/>
    <s v="BDY"/>
    <s v="REG"/>
    <s v="AO"/>
    <x v="0"/>
    <m/>
    <s v="Completed (PS)"/>
    <s v="RBS-Regional 3"/>
    <d v="2026-09-04T12:43:04"/>
    <d v="2026-09-04T15:21:40"/>
    <n v="69380357"/>
    <m/>
    <n v="142201104976"/>
    <s v="WH ERABLUE BANDAR UTARA"/>
    <s v="ODP-BDY-FD/067"/>
    <s v="WO063534525"/>
    <m/>
    <m/>
    <m/>
    <n v="109.798244"/>
    <n v="-7.030875"/>
    <s v="|MN02713|MYIA-039187263281/POI/HASBIBINTARO SHIDDIQ/081249549394/nextperdanaone@gmail.com"/>
    <s v="Sales Profesional"/>
    <m/>
    <m/>
    <m/>
    <m/>
    <m/>
    <m/>
    <m/>
    <m/>
    <s v="Management Janji"/>
    <s v="2026-09-01 08:00:00 | Nama PIC : Hasbi  No HP : 081249549394  Alt :   M Janji : 01/09/2026  Jam Pasang : 08.00 - 13:00   NoteÃ‚Â :  hubungi terlebih dahulu sebelum kelokasi"/>
    <s v="FCC"/>
    <d v="2026-04-09T12:54:54"/>
    <m/>
    <m/>
    <s v="PS"/>
    <s v="SUBAH"/>
    <s v="NO ADDON"/>
    <n v="2026090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07:00:00"/>
    <s v="2026-09-01 08:00:00 | Nama PIC : Hasbi  No HP : 081249549394  Alt :   M Janji : 01/09/2026  Jam Pasang : 08.00 - 13:00   NoteÃ‚Â :  hubungi terlebih dahulu sebelum kelokasi"/>
    <n v="2026"/>
    <n v="9"/>
    <n v="4"/>
    <d v="2026-09-04T00:00:00"/>
    <n v="-0.29166666666424135"/>
    <x v="1"/>
  </r>
  <r>
    <n v="875"/>
    <n v="1002568624"/>
    <n v="3"/>
    <x v="2"/>
    <n v="5"/>
    <s v="MALANG"/>
    <s v="KEPANJEN"/>
    <s v="KEP"/>
    <s v="REG"/>
    <s v="AO"/>
    <x v="0"/>
    <s v="1P INET"/>
    <s v="Completed (PS)"/>
    <s v="RBS-Regional 3"/>
    <d v="2026-09-03T07:30:56"/>
    <d v="2026-09-03T13:21:57"/>
    <n v="69382676"/>
    <m/>
    <n v="152718219037"/>
    <s v="CORE INN JUWITA HOTEL"/>
    <s v="ODP-KEP-FB/75 FB/D05/75.01"/>
    <s v="WO063412004"/>
    <m/>
    <m/>
    <m/>
    <n v="112.5651574"/>
    <n v="-8.1250394999999997"/>
    <s v="|MN01864|MYIA-095093332863/POI/sofie mutia afifah/082142162498/coreinnjuwitahotel@gmail.com"/>
    <s v="MYIB_ASSISTANT"/>
    <m/>
    <m/>
    <m/>
    <m/>
    <m/>
    <m/>
    <m/>
    <m/>
    <s v="Management Janji"/>
    <s v="2026-09-04 08:00:00 | Tanggal pemasangan : 04 SEPTEMBER JULI 2026 Jam pemasangan : pagi/siang Info Tambahan : Hubungi pelanggan dulu sebelum ke lokasi terima kasih"/>
    <s v="FCC"/>
    <d v="2026-03-09T07:39:53"/>
    <d v="2026-09-04T08:00:00"/>
    <m/>
    <s v="PS"/>
    <s v="KEPANJEN"/>
    <s v="OCA"/>
    <n v="20260903"/>
    <s v="Completed"/>
    <s v="HSI Bisnis Bundling OCA Breach Checker Promo H2 2026 PSB 70% - 150 Mbps"/>
    <s v="INDIBIZ"/>
    <m/>
    <m/>
    <d v="2026-09-04T08:00:00"/>
    <s v="2026-09-04 08:00:00 | Tanggal pemasangan : 04 SEPTEMBER JULI 2026 Jam pemasangan : pagi/siang Info Tambahan : Hubungi pelanggan dulu sebelum ke lokasi terima kasih"/>
    <n v="2026"/>
    <n v="9"/>
    <n v="3"/>
    <d v="2026-09-03T00:00:00"/>
    <n v="-1.3333333333357587"/>
    <x v="1"/>
  </r>
  <r>
    <n v="876"/>
    <n v="1002570453"/>
    <n v="3"/>
    <x v="1"/>
    <n v="5"/>
    <s v="SIDOARJO"/>
    <s v="MOJOKERTO"/>
    <s v="MRT"/>
    <s v="REG"/>
    <s v="AO"/>
    <x v="0"/>
    <s v="1P INET"/>
    <s v="Completed (PS)"/>
    <s v="RBS-Regional 3"/>
    <d v="2026-09-03T16:24:56"/>
    <d v="2026-09-04T16:32:15"/>
    <n v="69383405"/>
    <m/>
    <n v="152312243369"/>
    <s v="NIRWANA TOYS"/>
    <s v="ODP-MRT-FAD/30"/>
    <s v="WO063480923"/>
    <m/>
    <m/>
    <m/>
    <n v="112.41100900000001"/>
    <n v="-7.5194939999999999"/>
    <s v="|MN02620|MYIA-017752605551/POI/SHERLY SULYSTYA NENGRUM/085607902274/sherlysn632@gmail.com"/>
    <s v="MYIB_ASSISTANT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6:39:55"/>
    <d v="2026-09-04T15:00:00"/>
    <m/>
    <s v="PS"/>
    <s v="MOJOKERTO"/>
    <s v="NO ADDON"/>
    <n v="20260904"/>
    <s v="Completed"/>
    <s v="HSI Bisnis Promo HUT RI PSB 70% - 100 Mbps"/>
    <s v="INDIBIZ"/>
    <m/>
    <m/>
    <d v="2026-09-04T15:00:00"/>
    <s v="2026-09-04 15:00:00 | Jam Pemasangan : 08:00 - 12.00 Tanggal Pemasangan : JUMAT 04 SEPTEMBER 2026 Info Tambahan : Hubungi pelanggan sebelum datang ke lokasi "/>
    <n v="2026"/>
    <n v="9"/>
    <n v="4"/>
    <d v="2026-09-04T00:00:00"/>
    <n v="-0.625"/>
    <x v="1"/>
  </r>
  <r>
    <n v="877"/>
    <n v="1002569199"/>
    <n v="3"/>
    <x v="1"/>
    <n v="5"/>
    <s v="SIDOARJO"/>
    <s v="JOMBANG"/>
    <s v="JOM"/>
    <s v="REG"/>
    <s v="AO"/>
    <x v="0"/>
    <m/>
    <s v="Completed (PS)"/>
    <s v="RBS-Regional 3"/>
    <d v="2026-09-03T10:42:10"/>
    <d v="2026-09-03T20:34:04"/>
    <n v="69382932"/>
    <m/>
    <n v="152318242568"/>
    <s v="SMK PGRI 1 JOMBANG"/>
    <s v="ODP-JOM-FG/14"/>
    <s v="WO063474278"/>
    <m/>
    <m/>
    <m/>
    <n v="112.2247893"/>
    <n v="-7.5554037999999997"/>
    <s v="|MN01222|/SMK PGRI 1 JOMBANG/WINBACK 2.0 HSI B2B (1:1) 50MBPS 355RB PSB DISC 70%//smkpgri1jombang@gmail.com/HENDRAWAN NURCAHYONO/81252459102"/>
    <s v="Sales Force DBS"/>
    <m/>
    <m/>
    <m/>
    <m/>
    <m/>
    <m/>
    <m/>
    <m/>
    <s v="Management Janji"/>
    <s v="2026-09-04 15:00:00|Nama Pic : HENDRAWAN  No Hp Pic : 081252459102 No alt : - Jam Pemasangan : pagi  Tanggal Pemasangan : 4 September 2026|40951375|MYDITA"/>
    <s v="FCC"/>
    <d v="2026-03-09T10:54:54"/>
    <d v="2026-09-04T15:00:00"/>
    <s v="Kendala Pelanggan"/>
    <s v="PS"/>
    <s v="JOMBANG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Nama Pic : HENDRAWAN  No Hp Pic : 081252459102 No alt : - Jam Pemasangan : pagi  Tanggal Pemasangan : 4 September 2026|40951375|MYDITA"/>
    <n v="2026"/>
    <n v="9"/>
    <n v="3"/>
    <d v="2026-09-03T00:00:00"/>
    <n v="-1.625"/>
    <x v="1"/>
  </r>
  <r>
    <n v="878"/>
    <n v="1002568931"/>
    <n v="3"/>
    <x v="3"/>
    <n v="4"/>
    <s v="YOGYAKARTA"/>
    <s v="SLEMAN"/>
    <s v="GOD"/>
    <s v="REG"/>
    <s v="AO"/>
    <x v="0"/>
    <s v="1P INET"/>
    <s v="Completed (PS)"/>
    <s v="RBS-Regional 3"/>
    <d v="2026-09-03T09:29:56"/>
    <d v="2026-09-04T16:20:23"/>
    <n v="69382828"/>
    <m/>
    <n v="146136130387"/>
    <s v="TRANS AUTOCARE"/>
    <s v="ODP-GOD-FAF/064 FAF/D04/064.01"/>
    <s v="WO063422995"/>
    <m/>
    <m/>
    <m/>
    <n v="110.254983"/>
    <n v="-7.6879879999999998"/>
    <s v="|MC80046|MYIA-003855194008/POI/SARJONO/085726398396/sarjono200281@gmail.com"/>
    <s v="MYIB_ASSISTANT"/>
    <m/>
    <m/>
    <m/>
    <m/>
    <m/>
    <m/>
    <m/>
    <m/>
    <s v="Management Janji"/>
    <s v="2026-09-04 08:00:00 | Nama PIC : Bp Sarjono No HP : 085726398396 No Alt : - M Janji : 04 Sept 2026 Jam Pasang : Pagi / Siang Note : hubungi pelanggan jika ingin kelokasi "/>
    <s v="FCC"/>
    <d v="2026-03-09T09:40:02"/>
    <d v="2026-09-04T08:00:00"/>
    <m/>
    <s v="PS"/>
    <s v="X"/>
    <s v="NO ADDON"/>
    <n v="20260904"/>
    <s v="Completed"/>
    <s v="HSI Bisnis PSB 70% - 75 Mbps"/>
    <s v="INDIBIZ"/>
    <m/>
    <m/>
    <d v="2026-09-04T08:00:00"/>
    <s v="2026-09-04 08:00:00 | Nama PIC : Bp Sarjono No HP : 085726398396 No Alt : - M Janji : 04 Sept 2026 Jam Pasang : Pagi / Siang Note : hubungi pelanggan jika ingin kelokasi "/>
    <n v="2026"/>
    <n v="9"/>
    <n v="4"/>
    <d v="2026-09-04T00:00:00"/>
    <n v="-0.33333333333575865"/>
    <x v="1"/>
  </r>
  <r>
    <n v="879"/>
    <n v="1002570473"/>
    <n v="3"/>
    <x v="2"/>
    <n v="5"/>
    <s v="MALANG"/>
    <s v="KEPANJEN"/>
    <s v="KLJ"/>
    <s v="REG"/>
    <s v="AO"/>
    <x v="0"/>
    <s v="1P INET"/>
    <s v="Completed (PS)"/>
    <s v="RBS-Regional 3"/>
    <d v="2026-09-03T16:29:57"/>
    <d v="2026-09-05T20:30:46"/>
    <n v="69383409"/>
    <m/>
    <n v="152703903736"/>
    <s v="GREEN HOUSE"/>
    <s v="ODP-KLJ-FCY/15 FCY/D02/15.01"/>
    <s v="WO063481278"/>
    <m/>
    <m/>
    <m/>
    <n v="112.5975167"/>
    <n v="-7.9672351999999904"/>
    <s v="|MN02627|MYIA-085408109760/POI/Sulistiyani/082132176367/sulistiyani0116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6:39:55"/>
    <d v="2026-09-04T15:00:00"/>
    <m/>
    <s v="PS"/>
    <s v="KLOJEN"/>
    <s v="NO ADDON"/>
    <n v="20260905"/>
    <s v="Completed"/>
    <s v="HSI Bisnis Promo HUT RI PSB 70% - 300 Mbps"/>
    <s v="INDIBIZ"/>
    <m/>
    <m/>
    <d v="2026-09-04T15:00:00"/>
    <s v="2026-09-04 15:00:00 | Tanggal pemasangan: 04/09/2026 Jam pemasangan : pagi / siang Info Tambahan : Hubungi pelanggan dulu sebelum ke lokasi terima kasih."/>
    <n v="2026"/>
    <n v="9"/>
    <n v="5"/>
    <d v="2026-09-05T00:00:00"/>
    <n v="0.375"/>
    <x v="1"/>
  </r>
  <r>
    <n v="880"/>
    <n v="1002568925"/>
    <n v="3"/>
    <x v="3"/>
    <n v="4"/>
    <s v="MAGELANG"/>
    <s v="MAGELANG"/>
    <s v="MTY"/>
    <s v="REG"/>
    <s v="AO"/>
    <x v="0"/>
    <s v="1P INET"/>
    <s v="Completed (PS)"/>
    <s v="RBS-Regional 3"/>
    <d v="2026-09-03T09:27:56"/>
    <d v="2026-09-03T14:58:41"/>
    <n v="69382826"/>
    <m/>
    <n v="146175114862"/>
    <s v="BERKAH FIBER CELL"/>
    <s v="ODP-MTY-FAM/013 FAM/D01/013.01"/>
    <s v="WO063422905"/>
    <m/>
    <m/>
    <m/>
    <n v="110.25091500000001"/>
    <n v="-7.5185459999999997"/>
    <s v="|MN00935|MYIA-082327621123/POI/gilang nafriel/085176707355/gilangnafriel.ineo@gmail.com"/>
    <s v="MYIB_ASSISTANT"/>
    <m/>
    <m/>
    <m/>
    <m/>
    <m/>
    <m/>
    <m/>
    <m/>
    <s v="Management Janji"/>
    <s v="2026-09-04 08:00:00 | Nama PIC : IBU WULAN No HP : 085176707355 Alt :  M Janji : (JUMAT/4/SEPTEMBER/2026) jam Pasang : 09:00 Note : hubungi pelanggan jika ingin kelokasi"/>
    <s v="FCC"/>
    <d v="2026-03-09T09:40:02"/>
    <d v="2026-09-04T08:00:00"/>
    <m/>
    <s v="PS"/>
    <s v="MERTOYUDAN"/>
    <s v="NO ADDON"/>
    <n v="20260903"/>
    <s v="Completed"/>
    <s v="HSI Bisnis Promo HUT RI PSB 70% - 50 Mbps"/>
    <s v="INDIBIZ"/>
    <m/>
    <m/>
    <d v="2026-09-04T08:00:00"/>
    <s v="2026-09-04 08:00:00 | Nama PIC : IBU WULAN No HP : 085176707355 Alt :  M Janji : (JUMAT/4/SEPTEMBER/2026) jam Pasang : 09:00 Note : hubungi pelanggan jika ingin kelokasi"/>
    <n v="2026"/>
    <n v="9"/>
    <n v="3"/>
    <d v="2026-09-03T00:00:00"/>
    <n v="-1.3333333333357587"/>
    <x v="1"/>
  </r>
  <r>
    <n v="881"/>
    <n v="1002568917"/>
    <n v="3"/>
    <x v="1"/>
    <n v="5"/>
    <s v="SIDOARJO"/>
    <s v="MOJOKERTO"/>
    <s v="PCT"/>
    <s v="REG"/>
    <s v="AO"/>
    <x v="0"/>
    <m/>
    <s v="Completed (PS)"/>
    <s v="RBS-Regional 3"/>
    <d v="2026-09-03T09:34:01"/>
    <d v="2026-09-04T16:09:12"/>
    <n v="69382825"/>
    <m/>
    <n v="152324211672"/>
    <s v="MBI AMANATUL UMMAH"/>
    <s v="ODP-PCT-FA/16"/>
    <s v="WO063447405"/>
    <m/>
    <m/>
    <m/>
    <n v="112.4319852"/>
    <n v="-7.4631537000000003"/>
    <s v="|MN02783|/MBI AMANATUL UMMAH/WINBACK HSI B2B + NETMONK + OCA BREACH CHECKER (1:1) 300MBPS 1,306,5RB PSB DISC 70%//guru.mbiau@gmail.com/PURNOMO ARY KUSUMO/82233488055"/>
    <s v="Sales Force DBS"/>
    <m/>
    <m/>
    <m/>
    <m/>
    <m/>
    <m/>
    <m/>
    <m/>
    <s v="Management Janji"/>
    <s v="2026-09-04 11:00:00|Nama :  bapa purnomo No HP : 082233488055 No Alternatif : M Janji : 04/09/2026 Jam Pasang : Pagi NoteÃ‚Â :  Hubungi terlebih dahulu sebelum ke lokasi |40951377|MYDITA"/>
    <s v="FCC"/>
    <d v="2026-03-09T09:40:02"/>
    <d v="2026-09-04T11:00:00"/>
    <m/>
    <s v="PS"/>
    <s v="MOJOKERTO"/>
    <s v="NETMONK - OCA"/>
    <n v="2026090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80"/>
    <s v="INDIBIZ"/>
    <m/>
    <m/>
    <d v="2026-09-04T11:00:00"/>
    <s v="2026-09-04 11:00:00|Nama :  bapa purnomo No HP : 082233488055 No Alternatif : M Janji : 04/09/2026 Jam Pasang : Pagi NoteÃ‚Â :  Hubungi terlebih dahulu sebelum ke lokasi |40951377|MYDITA"/>
    <n v="2026"/>
    <n v="9"/>
    <n v="4"/>
    <d v="2026-09-04T00:00:00"/>
    <n v="-0.45833333333575865"/>
    <x v="1"/>
  </r>
  <r>
    <n v="882"/>
    <n v="1002568947"/>
    <n v="3"/>
    <x v="4"/>
    <n v="5"/>
    <s v="DENPASAR"/>
    <s v="UBUNG"/>
    <s v="MMN"/>
    <s v="REG"/>
    <s v="AO"/>
    <x v="0"/>
    <m/>
    <s v="Completed (PS)"/>
    <s v="RBS-Regional 3"/>
    <d v="2026-09-03T09:35:31"/>
    <d v="2026-09-04T17:40:39"/>
    <n v="69380513"/>
    <m/>
    <n v="172419207274"/>
    <s v="SDN 26 PEMECUTAN"/>
    <s v="ODP-MMN-FA/36"/>
    <s v="WO063424009"/>
    <m/>
    <m/>
    <m/>
    <n v="115.19735204"/>
    <n v="-8.6609860090000002"/>
    <s v="|MN02665|MYIA-059392697260/POI/pak yoga/087850087611/spemecutan@gmail.com"/>
    <s v="MYDIGIBIZPARTNER"/>
    <m/>
    <m/>
    <m/>
    <m/>
    <m/>
    <m/>
    <m/>
    <m/>
    <s v="Management Janji"/>
    <s v="2026-09-01 13:00:00 | Tanggal pemasangan : 01/09/2026  Jam pemasangan : pagi/siang  Info Tambahan : Hubungi pelanggan dulu sebelum ke lokasi, terima kasih"/>
    <s v="FCC"/>
    <d v="2026-03-09T09:40:02"/>
    <m/>
    <m/>
    <s v="PS"/>
    <s v="MONANG MANING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3:00:00 | Tanggal pemasangan : 01/09/2026  Jam pemasangan : pagi/siang  Info Tambahan : Hubungi pelanggan dulu sebelum ke lokasi, terima kasih"/>
    <n v="2026"/>
    <n v="9"/>
    <n v="4"/>
    <d v="2026-09-04T00:00:00"/>
    <n v="0.70833333333575865"/>
    <x v="1"/>
  </r>
  <r>
    <n v="883"/>
    <n v="1002568919"/>
    <n v="3"/>
    <x v="3"/>
    <n v="4"/>
    <s v="PURWOKERTO"/>
    <s v="PURWOKERTO"/>
    <s v="PWT"/>
    <s v="REG"/>
    <s v="AO"/>
    <x v="0"/>
    <m/>
    <s v="Completed (PS)"/>
    <s v="RBS-Regional 3"/>
    <d v="2026-09-03T09:28:20"/>
    <d v="2026-09-03T15:44:25"/>
    <n v="69378309"/>
    <m/>
    <n v="146303629015"/>
    <s v="Lestari Marketindo Surveitama, PT"/>
    <s v="ODP-PWT-FAE/103"/>
    <s v="WO063423413"/>
    <m/>
    <m/>
    <m/>
    <n v="109.2554342"/>
    <n v="-7.4254781000000003"/>
    <s v="MD|MYIB-020846418709|SYSTEM|PT. LESTARI MARKETINDO SURVEITAMA|085213361992"/>
    <s v="Sales Profesional"/>
    <m/>
    <m/>
    <m/>
    <m/>
    <m/>
    <m/>
    <m/>
    <m/>
    <s v="Management Janji"/>
    <s v="2026-08-29 08:00:00 | Tanggal pemasangan 28/08/2026  Jam pemasangan : pagi/siang  Info Tambahan : Hubungi pelanggan dulu sebelum ke lokasi. terimakasih"/>
    <s v="FCC"/>
    <d v="2026-03-09T09:40:02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;SWONT ~ Biaya Sewa ONT ~ E23015[30000]  - E26016;E26016 ~ ES26 - Paket HSI Bisn"/>
    <s v="INDIBIZ"/>
    <m/>
    <m/>
    <d v="2026-09-03T07:00:00"/>
    <s v="2026-08-29 08:00:00 | Tanggal pemasangan 28/08/2026  Jam pemasangan : pagi/siang  Info Tambahan : Hubungi pelanggan dulu sebelum ke lokasi. terimakasih"/>
    <n v="2026"/>
    <n v="9"/>
    <n v="3"/>
    <d v="2026-09-03T00:00:00"/>
    <n v="-0.29166666666424135"/>
    <x v="1"/>
  </r>
  <r>
    <n v="884"/>
    <n v="1002568730"/>
    <n v="3"/>
    <x v="3"/>
    <n v="4"/>
    <s v="YOGYAKARTA"/>
    <s v="GUNUNG KIDUL"/>
    <s v="WNS"/>
    <s v="REG"/>
    <s v="AO"/>
    <x v="0"/>
    <s v="1P INET"/>
    <s v="Completed (PS)"/>
    <s v="RBS-Regional 3"/>
    <d v="2026-09-03T08:33:57"/>
    <d v="2026-09-03T13:29:47"/>
    <n v="69382728"/>
    <m/>
    <n v="143135115205"/>
    <s v="UPT PUSKESMAS PONJONG I"/>
    <s v="ODP-WNS-FAT/023"/>
    <s v="WO063418408"/>
    <m/>
    <m/>
    <m/>
    <n v="110.7119841"/>
    <n v="-7.9710396000000001"/>
    <s v="|MN00277|MYIA-033173929239/POI/Anang/085875012427/uptpuskesmasponjong1@yahoo.co.id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08:40:02"/>
    <d v="2026-09-04T08:00:00"/>
    <m/>
    <s v="PS"/>
    <s v="WONOSARI"/>
    <s v="NO ADDON"/>
    <n v="20260903"/>
    <s v="Completed"/>
    <s v="HSI Bisnis Basic Promo HUT RI PSB 70% - 75 Mbps"/>
    <s v="INDIBIZ"/>
    <m/>
    <m/>
    <d v="2026-09-04T08:00:00"/>
    <s v="2026-09-04 08:00:00 | M Janji :  04/09/2026 Jam Pasang : Pagi  Note : hubungi pelanggan jika ingin kelokasi "/>
    <n v="2026"/>
    <n v="9"/>
    <n v="3"/>
    <d v="2026-09-03T00:00:00"/>
    <n v="-1.3333333333357587"/>
    <x v="1"/>
  </r>
  <r>
    <n v="885"/>
    <n v="1002568792"/>
    <n v="3"/>
    <x v="7"/>
    <n v="5"/>
    <s v="KUPANG"/>
    <s v="KUPANG"/>
    <s v="OSP"/>
    <s v="REG"/>
    <s v="AO"/>
    <x v="0"/>
    <s v="1P INET"/>
    <s v="Completed (PS)"/>
    <s v="RBS-Regional 3"/>
    <d v="2026-09-03T08:53:56"/>
    <d v="2026-09-05T17:17:44"/>
    <n v="69382762"/>
    <m/>
    <n v="172503813801"/>
    <s v="Ruang Admin EJM Vapestore Retail &amp; Distribution"/>
    <s v="ODP-OSP-FDA/74 FDA/D05/74.01"/>
    <s v="WO063419673"/>
    <m/>
    <m/>
    <m/>
    <n v="123.6880128"/>
    <n v="-10.1471593"/>
    <s v="|MN00365|MYIA-073942385963/POI/Peter Kontantinus Ma/0881038265101/rdwnedison@gmail.com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08:55:05"/>
    <d v="2026-09-04T08:00:00"/>
    <m/>
    <s v="PS"/>
    <s v="KUPANG"/>
    <s v="NO ADDON"/>
    <n v="20260905"/>
    <s v="Completed"/>
    <s v="HSI Bisnis Promo HUT RI PSB 70% - 100 Mbps"/>
    <s v="INDIBIZ"/>
    <m/>
    <m/>
    <d v="2026-09-04T08:00:00"/>
    <s v="2026-09-04 08:00:00 | M Janji :  04/09/2026 Jam Pasang : Pagi  Note : hubungi pelanggan jika ingin kelokasi "/>
    <n v="2026"/>
    <n v="9"/>
    <n v="5"/>
    <d v="2026-09-05T00:00:00"/>
    <n v="0.66666666666424135"/>
    <x v="1"/>
  </r>
  <r>
    <n v="886"/>
    <n v="1002570302"/>
    <n v="3"/>
    <x v="1"/>
    <n v="5"/>
    <s v="SIDOARJO"/>
    <s v="INNER - JATIM TIMUR"/>
    <s v="SDA"/>
    <s v="REG"/>
    <s v="AO"/>
    <x v="0"/>
    <m/>
    <s v="Completed (PS)"/>
    <s v="RBS-Regional 3"/>
    <d v="2026-09-03T15:51:38"/>
    <d v="2026-09-04T15:38:53"/>
    <n v="69383349"/>
    <m/>
    <n v="152316232581"/>
    <s v="KIMIA YASA"/>
    <s v="ODP-SDA-FN/76"/>
    <s v="WO063482931"/>
    <m/>
    <m/>
    <m/>
    <n v="112.74379980000001"/>
    <n v="-7.4632471000000002"/>
    <s v="AMRBS;950197;AM;M. ALFIAN FADLI JAUHARI;RBS-3;SURAMADU;PSB;KIMIA YASA;089688186604;085369831748;webadmin@betjikdjojo.com;HSI Bisnis (1:1) 50 Mbps (Rp 439.000) PSB Rp 150.000;ACHMAD RIFAN;-7.462018, 112.754311"/>
    <s v="Account Manager"/>
    <m/>
    <m/>
    <m/>
    <m/>
    <m/>
    <m/>
    <m/>
    <m/>
    <s v="Management Janji"/>
    <s v="2026-09-04 15:00:00|Tanggal Pemasangan : 04 September 2026 Jam Pemasangan : 08:00 15:00 Info Tambahan : Hubungi pelanggan dulu sebelum ke lokasi terimakasih|40010577|MYDITA"/>
    <s v="FCC"/>
    <d v="2026-03-09T15:55:20"/>
    <d v="2026-09-04T15:00:00"/>
    <m/>
    <s v="PS"/>
    <s v="SIDOARJO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Tanggal Pemasangan : 04 September 2026 Jam Pemasangan : 08:00 15:00 Info Tambahan : Hubungi pelanggan dulu sebelum ke lokasi terimakasih|40010577|MYDITA"/>
    <n v="2026"/>
    <n v="9"/>
    <n v="4"/>
    <d v="2026-09-04T00:00:00"/>
    <n v="-0.625"/>
    <x v="1"/>
  </r>
  <r>
    <n v="887"/>
    <n v="1002568760"/>
    <n v="3"/>
    <x v="6"/>
    <n v="5"/>
    <s v="SBY SELATAN"/>
    <s v="KETINTANG"/>
    <s v="IJK"/>
    <s v="REG"/>
    <s v="AO"/>
    <x v="0"/>
    <s v="2P INET + VOICE"/>
    <s v="Completed (PS)"/>
    <s v="RBS-Regional 3"/>
    <d v="2026-09-03T08:42:57"/>
    <d v="2026-09-04T18:47:09"/>
    <n v="69381507"/>
    <n v="3135938204"/>
    <n v="152306253349"/>
    <s v="PT PANDU NUSA ENGINEERING"/>
    <s v="ODP-IJK-FED/13 FED/D02/13.01"/>
    <s v="WO063419031"/>
    <m/>
    <m/>
    <m/>
    <n v="112.721474"/>
    <n v="-7.3137648000000004"/>
    <s v="|MN02394|MYIA-046793307732/POI/BAGUS N WIBOWO /0811325467/pandune@outlook.com"/>
    <s v="MYIB_ASSISTANT"/>
    <m/>
    <m/>
    <m/>
    <m/>
    <m/>
    <m/>
    <m/>
    <m/>
    <s v="Management Janji"/>
    <s v="2026-09-04 08:00:00 | Jam pemasangan : 12.00 Info Tambahan : Hubungi pelanggan dulu sebelum ke lokasi terimakasih  "/>
    <s v="FCC"/>
    <d v="2026-03-09T08:55:05"/>
    <d v="2026-09-04T08:00:00"/>
    <m/>
    <s v="PS"/>
    <s v="WARU INJOKO"/>
    <s v="NO ADDON"/>
    <n v="20260904"/>
    <s v="Completed"/>
    <s v="HSI Bisnis Bundling Phone Promo 2026 PSB 70% - Free 800 Menit Promo - 75 Mbps"/>
    <s v="INDIBIZ"/>
    <m/>
    <m/>
    <d v="2026-09-04T08:00:00"/>
    <s v="2026-09-04 08:00:00 | Jam pemasangan : 12.00 Info Tambahan : Hubungi pelanggan dulu sebelum ke lokasi terimakasih  "/>
    <n v="2026"/>
    <n v="9"/>
    <n v="4"/>
    <d v="2026-09-04T00:00:00"/>
    <n v="-0.33333333333575865"/>
    <x v="1"/>
  </r>
  <r>
    <n v="888"/>
    <n v="1002568705"/>
    <n v="3"/>
    <x v="2"/>
    <n v="5"/>
    <s v="KEDIRI"/>
    <s v="KEDIRI"/>
    <s v="GUR"/>
    <s v="REG"/>
    <s v="AO"/>
    <x v="0"/>
    <s v="1P INET"/>
    <s v="Completed (PS)"/>
    <s v="RBS-Regional 3"/>
    <d v="2026-09-03T08:26:57"/>
    <d v="2026-09-03T12:29:30"/>
    <n v="69382699"/>
    <m/>
    <n v="152625207545"/>
    <s v="PONDOK TAHFIDZ MODERN AL-IMAM"/>
    <s v="ODP-GUR-FF/41 FF/D02/41.01"/>
    <s v="WO063417990"/>
    <m/>
    <m/>
    <m/>
    <n v="112.137177921831"/>
    <n v="-7.8247138493008697"/>
    <s v="MD|MYDB-20260902267896|DC20010/MC20002|PONDOK TAHFIDZ MODERN AL-IMAM|085736666481"/>
    <s v="MYDIGIBIZPARTNER"/>
    <m/>
    <m/>
    <m/>
    <m/>
    <m/>
    <m/>
    <m/>
    <m/>
    <s v="Management Janji"/>
    <s v="2026-09-04 08:00:00 | Nama Pic : bu ivanali  No Hp Pic : 085736666481 No alt : - Jam Pemasangan : pagi  Tanggal Pemasangan : 4 September 2026"/>
    <s v="FCC"/>
    <d v="2026-03-09T08:40:02"/>
    <d v="2026-09-04T08:00:00"/>
    <m/>
    <s v="PS"/>
    <s v="NGADILUWIH"/>
    <s v="NO ADDON"/>
    <n v="20260903"/>
    <s v="Completed"/>
    <s v="HSI Bisnis Promo HUT RI PSB 70% - 150 Mbps"/>
    <s v="INDIBIZ"/>
    <m/>
    <m/>
    <d v="2026-09-04T08:00:00"/>
    <s v="2026-09-04 08:00:00 | Nama Pic : bu ivanali  No Hp Pic : 085736666481 No alt : - Jam Pemasangan : pagi  Tanggal Pemasangan : 4 September 2026"/>
    <n v="2026"/>
    <n v="9"/>
    <n v="3"/>
    <d v="2026-09-03T00:00:00"/>
    <n v="-1.3333333333357587"/>
    <x v="1"/>
  </r>
  <r>
    <n v="889"/>
    <n v="1002568780"/>
    <n v="3"/>
    <x v="2"/>
    <n v="5"/>
    <s v="KEDIRI"/>
    <s v="BLITAR"/>
    <s v="WGI"/>
    <s v="REG"/>
    <s v="AO"/>
    <x v="0"/>
    <s v="1P INET"/>
    <s v="Completed (PS)"/>
    <s v="RBS-Regional 3"/>
    <d v="2026-09-03T08:50:56"/>
    <d v="2026-09-04T12:35:43"/>
    <n v="69382734"/>
    <m/>
    <n v="152737203512"/>
    <s v="KOPERASI SIDO MANDIRI"/>
    <s v="ODP-WGI-FG/69 FG/D06/69.01"/>
    <s v="WO063419483"/>
    <m/>
    <m/>
    <m/>
    <n v="112.295130863785"/>
    <n v="-8.0148139516978194"/>
    <s v="MD|MYDB-20260902267867|DC20015/MC20183|KOPERASI SIDO MANDIRI|085730214730"/>
    <s v="MYDIGIBIZPARTNER"/>
    <m/>
    <m/>
    <m/>
    <m/>
    <m/>
    <m/>
    <m/>
    <m/>
    <s v="Management Janji"/>
    <s v="2026-09-04 08:00:00 | Nama : BP ARIF PRASETYO No Hp : 085730214730 No Alt :  Tgl Pemasangan : 04 September 2026 Interval : PAGI  Note : Hubungi pelanggan terlebih dahulu"/>
    <s v="FCC"/>
    <d v="2026-03-09T08:55:05"/>
    <d v="2026-09-04T08:00:00"/>
    <m/>
    <s v="PS"/>
    <s v="WLINGI"/>
    <s v="NO ADDON"/>
    <n v="20260904"/>
    <s v="Completed"/>
    <s v="HSI Bisnis Promo HUT RI PSB 70% - 300 Mbps"/>
    <s v="INDIBIZ"/>
    <m/>
    <m/>
    <d v="2026-09-04T08:00:00"/>
    <s v="2026-09-04 08:00:00 | Nama : BP ARIF PRASETYO No Hp : 085730214730 No Alt :  Tgl Pemasangan : 04 September 2026 Interval : PAGI  Note : Hubungi pelanggan terlebih dahulu"/>
    <n v="2026"/>
    <n v="9"/>
    <n v="4"/>
    <d v="2026-09-04T00:00:00"/>
    <n v="-0.33333333333575865"/>
    <x v="1"/>
  </r>
  <r>
    <n v="890"/>
    <n v="1002569487"/>
    <n v="3"/>
    <x v="7"/>
    <n v="5"/>
    <s v="KUPANG"/>
    <s v="KUPANG"/>
    <s v="OSP"/>
    <s v="REG"/>
    <s v="AO"/>
    <x v="0"/>
    <s v="1P INET"/>
    <s v="Completed (PS)"/>
    <s v="RBS-Regional 3"/>
    <d v="2026-09-03T11:48:56"/>
    <d v="2026-09-04T14:02:46"/>
    <n v="69383023"/>
    <m/>
    <n v="172503813802"/>
    <s v="PT. NUSA PRIMA MOTOR"/>
    <s v="ODP-OSP-FG/02 FG/D01/02.01"/>
    <s v="WO063439840"/>
    <m/>
    <m/>
    <m/>
    <n v="123.64565469324501"/>
    <n v="-10.178190498798999"/>
    <s v="MD|MYDB-20260903267920|DC40005/MC40050|PT. NUSA PRIMA MOTOR|081339003150"/>
    <s v="MYDIGIBIZPARTNER"/>
    <m/>
    <m/>
    <m/>
    <m/>
    <m/>
    <m/>
    <m/>
    <m/>
    <s v="Management Janji"/>
    <s v="2026-09-04 08:00:00 | Jam Pemasangan : 08:00 - 12.00 Tanggal Pemasangan : JUMAT 04 SEPTEMBER 2026 Info Tambahan : Hubungi pelanggan sebelum datang ke lokasi "/>
    <s v="FCC"/>
    <d v="2026-03-09T11:54:57"/>
    <d v="2026-09-04T08:00:00"/>
    <m/>
    <s v="PS"/>
    <s v="KUPANG"/>
    <s v="NO ADDON"/>
    <n v="20260904"/>
    <s v="Completed"/>
    <s v="HSI Bisnis Basic Promo HUT RI PSB 70% - 50 Mbps"/>
    <s v="INDIBIZ"/>
    <m/>
    <m/>
    <d v="2026-09-04T08:00:00"/>
    <s v="2026-09-04 08:00:00 | Jam Pemasangan : 08:00 - 12.00 Tanggal Pemasangan : JUMAT 04 SEPTEMBER 2026 Info Tambahan : Hubungi pelanggan sebelum datang ke lokasi "/>
    <n v="2026"/>
    <n v="9"/>
    <n v="4"/>
    <d v="2026-09-04T00:00:00"/>
    <n v="-0.33333333333575865"/>
    <x v="1"/>
  </r>
  <r>
    <n v="891"/>
    <n v="1002569957"/>
    <n v="3"/>
    <x v="1"/>
    <n v="5"/>
    <s v="JEMBER"/>
    <s v="BANYUWANGI"/>
    <s v="BCK"/>
    <s v="REG"/>
    <s v="AO"/>
    <x v="0"/>
    <s v="1P INET"/>
    <s v="Completed (PS)"/>
    <s v="RBS-Regional 3"/>
    <d v="2026-09-03T14:20:56"/>
    <d v="2026-09-04T15:46:54"/>
    <n v="69383243"/>
    <m/>
    <n v="152524211212"/>
    <s v="SINAR JAYA"/>
    <s v="ODP-BCK-FG/05 FG/D03/05.01"/>
    <s v="WO063461657"/>
    <m/>
    <m/>
    <m/>
    <n v="114.228462092578"/>
    <n v="-8.4338991112268804"/>
    <s v="MD|MYDB-20260903267940|DC30004/MC30042|SINAR JAYA|081554274328"/>
    <s v="MYDIGIBIZPARTNER"/>
    <m/>
    <m/>
    <m/>
    <m/>
    <m/>
    <m/>
    <m/>
    <m/>
    <s v="Management Janji"/>
    <s v="2026-09-04 13:00:00 | Nama PIC : Ibu Dela No HP : 081554274328 No Alt : - M Janji : 04 Sept 2026 Jam Pasang : Pagi / Siang Note : hubungi pelanggan jika ingin kelokasi "/>
    <s v="FCC"/>
    <d v="2026-03-09T14:25:11"/>
    <d v="2026-09-04T13:00:00"/>
    <m/>
    <s v="PS"/>
    <s v="GENTENG"/>
    <s v="NO ADDON"/>
    <n v="20260904"/>
    <s v="Completed"/>
    <s v="HSI Bisnis Promo HUT RI PSB 70% - 75 Mbps"/>
    <s v="INDIBIZ"/>
    <m/>
    <m/>
    <d v="2026-09-04T13:00:00"/>
    <s v="2026-09-04 13:00:00 | Nama PIC : Ibu Dela No HP : 081554274328 No Alt : - M Janji : 04 Sept 2026 Jam Pasang : Pagi / Siang Note : hubungi pelanggan jika ingin kelokasi "/>
    <n v="2026"/>
    <n v="9"/>
    <n v="4"/>
    <d v="2026-09-04T00:00:00"/>
    <n v="-0.54166666666424135"/>
    <x v="1"/>
  </r>
  <r>
    <n v="892"/>
    <n v="1002569445"/>
    <n v="3"/>
    <x v="1"/>
    <n v="5"/>
    <s v="JEMBER"/>
    <s v="BANYUWANGI"/>
    <s v="GEN"/>
    <s v="REG"/>
    <s v="AO"/>
    <x v="0"/>
    <s v="1P INET"/>
    <s v="Completed (PS)"/>
    <s v="RBS-Regional 3"/>
    <d v="2026-09-03T11:40:07"/>
    <d v="2026-09-04T08:22:40"/>
    <n v="69383008"/>
    <m/>
    <n v="152519204342"/>
    <s v="PT. Bangkit Lakuliner Indonesia Genteng Banyuwangi"/>
    <s v="ODP-GEN-FH/04 FH/D02/04.01"/>
    <s v="WO063438517"/>
    <m/>
    <m/>
    <m/>
    <n v="114.1468156"/>
    <n v="-8.3672071999999993"/>
    <s v="|MN02235|MYIA-094443397969/POI/Muhamad Arif Nurdin /085283300362/arif.nurdin@seindonesia.co.id"/>
    <s v="MYIB_ASSISTANT"/>
    <m/>
    <m/>
    <m/>
    <m/>
    <m/>
    <m/>
    <m/>
    <m/>
    <s v="Management Janji"/>
    <s v="2026-09-04 08:00:00 | Nama PIC:  bp muh arif  No HP: 085283300362 Alt: Tanggal: 4/9/2026 Jam Pasang: Pagi Note: Hubungi sebelum ke lokasi, terimakasih. "/>
    <s v="FCC"/>
    <d v="2026-03-09T11:54:57"/>
    <d v="2026-09-04T08:00:00"/>
    <m/>
    <s v="PS"/>
    <s v="GENTENG"/>
    <s v="NO ADDON"/>
    <n v="20260904"/>
    <s v="Completed"/>
    <s v="HSI Bisnis Promo HUT RI PSB 70% - 50 Mbps"/>
    <s v="INDIBIZ"/>
    <m/>
    <m/>
    <d v="2026-09-04T08:00:00"/>
    <s v="2026-09-04 08:00:00 | Nama PIC:  bp muh arif  No HP: 085283300362 Alt: Tanggal: 4/9/2026 Jam Pasang: Pagi Note: Hubungi sebelum ke lokasi, terimakasih. "/>
    <n v="2026"/>
    <n v="9"/>
    <n v="4"/>
    <d v="2026-09-04T00:00:00"/>
    <n v="-0.33333333333575865"/>
    <x v="1"/>
  </r>
  <r>
    <n v="893"/>
    <n v="1002569485"/>
    <n v="3"/>
    <x v="3"/>
    <n v="4"/>
    <s v="MAGELANG"/>
    <s v="WONOSOBO"/>
    <s v="WOS"/>
    <s v="REG"/>
    <s v="AO"/>
    <x v="0"/>
    <m/>
    <s v="Completed (PS)"/>
    <s v="RBS-Regional 3"/>
    <d v="2026-09-03T11:50:04"/>
    <d v="2026-09-03T14:11:52"/>
    <n v="69377249"/>
    <m/>
    <n v="141373127374"/>
    <s v="alamdewa vila"/>
    <s v="ODP-WOS-FAJ/134"/>
    <s v="WO063440522"/>
    <m/>
    <m/>
    <m/>
    <n v="109.9118476"/>
    <n v="-7.2078765999999996"/>
    <s v="|MC80008|MYIA-051474101781/POI/Wahyu Adi Triyono/082225984777/alamdewadieng@gmail.com"/>
    <s v="Sales Profesional"/>
    <m/>
    <m/>
    <m/>
    <m/>
    <m/>
    <m/>
    <m/>
    <m/>
    <s v="Management Janji"/>
    <s v="2026-08-27 15:00:00 | Jam Pemasangan : 08:00 - 12.00  Tanggal Pemasangan : kamis 27 Agustus 2025  Info Tambahan : Hubungi pelanggan sebelum datang ke lokasi"/>
    <s v="FCC"/>
    <d v="2026-03-09T11:54:57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9-03T07:00:00"/>
    <s v="2026-08-27 15:00:00 | Jam Pemasangan : 08:00 - 12.00  Tanggal Pemasangan : kamis 27 Agustus 2025  Info Tambahan : Hubungi pelanggan sebelum datang ke lokasi"/>
    <n v="2026"/>
    <n v="9"/>
    <n v="3"/>
    <d v="2026-09-03T00:00:00"/>
    <n v="-0.29166666666424135"/>
    <x v="1"/>
  </r>
  <r>
    <n v="894"/>
    <n v="1002570113"/>
    <n v="3"/>
    <x v="0"/>
    <n v="4"/>
    <s v="SOLO"/>
    <s v="INNER - SOLO JATENG TIMUR"/>
    <s v="KRT"/>
    <s v="REG"/>
    <s v="AO"/>
    <x v="0"/>
    <m/>
    <s v="Completed (PS)"/>
    <s v="RBS-Regional 3"/>
    <d v="2026-09-03T14:59:50"/>
    <d v="2026-09-05T17:43:27"/>
    <n v="69383292"/>
    <m/>
    <n v="142505403742"/>
    <s v="PT. TAM CARGO"/>
    <s v="ODP-KRT-FAA/020"/>
    <s v="WO063518371"/>
    <m/>
    <m/>
    <m/>
    <n v="110.77962770000001"/>
    <n v="-7.5337966999999999"/>
    <s v="|MN00440|/HARTINI/081327086301 ALTERNATIF 081802760970/tamcargosolo001@gmail.com/ PSB  1S INET ONLY BISNIS WINBACK 2.0 100mbps ABODEMEN 535.000 PLUS PPN"/>
    <s v="Sales Force DBS"/>
    <m/>
    <m/>
    <m/>
    <m/>
    <m/>
    <m/>
    <m/>
    <m/>
    <s v="Management Janji"/>
    <s v="2026-09-05 13:00:00|Nama Pic : bu HARTINI No Hp Pic : 081802760970 No alt : - Jam Pemasangan : pagi  Tanggal Pemasangan : 5 September 2026|40951375|MYDITA"/>
    <s v="FCC"/>
    <d v="2026-03-09T15:25:22"/>
    <d v="2026-09-05T13:00:00"/>
    <m/>
    <s v="PS"/>
    <s v="X"/>
    <s v="NO ADDON"/>
    <n v="202609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5T13:00:00"/>
    <s v="2026-09-05 13:00:00|Nama Pic : bu HARTINI No Hp Pic : 081802760970 No alt : - Jam Pemasangan : pagi  Tanggal Pemasangan : 5 September 2026|40951375|MYDITA"/>
    <n v="2026"/>
    <n v="9"/>
    <n v="5"/>
    <d v="2026-09-05T00:00:00"/>
    <n v="-0.54166666666424135"/>
    <x v="1"/>
  </r>
  <r>
    <n v="895"/>
    <n v="1002569307"/>
    <n v="3"/>
    <x v="5"/>
    <n v="4"/>
    <s v="SEMARANG"/>
    <s v="INNER - SEMARANG JATENG UTARA"/>
    <s v="MJE"/>
    <s v="REG"/>
    <s v="AO"/>
    <x v="0"/>
    <m/>
    <s v="Completed (PS)"/>
    <s v="RBS-Regional 3"/>
    <d v="2026-09-03T11:10:36"/>
    <d v="2026-09-03T12:09:08"/>
    <n v="69378879"/>
    <m/>
    <n v="142426803290"/>
    <s v="MESS PT ASIA CARBON NUSANTARA"/>
    <s v="VODP-MJE-FC/013"/>
    <s v="WO063435028"/>
    <m/>
    <m/>
    <m/>
    <n v="110.31925200000001"/>
    <n v="-7.0226050000000004"/>
    <s v="AMRBS;950225;REG3;PRAMUDIASTUTI AGENG N;081225561924;CP.sherin;081229244702;PAKET PROMO 50MBPS ABN 355K;PT ASIA CARBON NUSANTARA"/>
    <s v="Account Manager"/>
    <m/>
    <m/>
    <m/>
    <m/>
    <m/>
    <m/>
    <m/>
    <m/>
    <s v="Management Janji"/>
    <s v="2026-09-01 13:00:00|Nama PIC : Sherin  No HP : 081229244702  Alt :   M Janji : 01/09/2026  Jam Pasang : 08.00 - 13:00   NoteÃ‚Â :  hubungi terlebih dahulu sebelum kelokasi|40981184|MYDITA"/>
    <s v="FCC"/>
    <d v="2026-03-09T11:25:20"/>
    <m/>
    <m/>
    <s v="PS"/>
    <s v="SEMARANG TUGU"/>
    <s v="NO ADDON"/>
    <n v="202609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3T07:00:00"/>
    <s v="2026-09-01 13:00:00|Nama PIC : Sherin  No HP : 081229244702  Alt :   M Janji : 01/09/2026  Jam Pasang : 08.00 - 13:00   NoteÃ‚Â :  hubungi terlebih dahulu sebelum kelokasi|40981184|MYDITA"/>
    <n v="2026"/>
    <n v="9"/>
    <n v="3"/>
    <d v="2026-09-03T00:00:00"/>
    <n v="-0.29166666666424135"/>
    <x v="1"/>
  </r>
  <r>
    <n v="896"/>
    <n v="1002570225"/>
    <n v="3"/>
    <x v="7"/>
    <n v="5"/>
    <s v="MATARAM"/>
    <s v="SUMBAWA"/>
    <s v="ALA"/>
    <s v="REG"/>
    <s v="AO"/>
    <x v="0"/>
    <m/>
    <s v="Completed (PS)"/>
    <s v="RBS-Regional 3"/>
    <d v="2026-09-03T15:32:43"/>
    <d v="2026-09-03T19:11:00"/>
    <n v="69367383"/>
    <m/>
    <n v="172607203857"/>
    <s v="TOKO ANJANI RS"/>
    <s v="ODP-ALA-FAC/13"/>
    <s v="WO063474838"/>
    <m/>
    <m/>
    <m/>
    <n v="116.9409467"/>
    <n v="-8.5214402000000007"/>
    <s v="MD|MYDB-20260814265428|SC00001/MC00025|TOKO ANJANI RS|085139051982"/>
    <s v="MYDIGIBIZPARTNER"/>
    <m/>
    <m/>
    <m/>
    <m/>
    <m/>
    <m/>
    <m/>
    <m/>
    <s v="Management Janji"/>
    <s v="2026-08-17 08:00:00 | Waktu pemasangan : 17 agustus 2026  Jam pemasangan : 08.00 - 12.00  Info Tambahan : Hubungi pelanggan dulu sebelum ke lokasi  terimakasih "/>
    <s v="FCC"/>
    <d v="2026-03-09T15:40:15"/>
    <m/>
    <m/>
    <s v="PS"/>
    <s v="SUMBAWA TIMUR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17 08:00:00 | Waktu pemasangan : 17 agustus 2026  Jam pemasangan : 08.00 - 12.00  Info Tambahan : Hubungi pelanggan dulu sebelum ke lokasi  terimakasih "/>
    <n v="2026"/>
    <n v="9"/>
    <n v="3"/>
    <d v="2026-09-03T00:00:00"/>
    <n v="-0.29166666666424135"/>
    <x v="1"/>
  </r>
  <r>
    <n v="897"/>
    <n v="1002569372"/>
    <n v="3"/>
    <x v="3"/>
    <n v="4"/>
    <s v="PURWOKERTO"/>
    <s v="PURBALINGGA"/>
    <s v="PBG"/>
    <s v="REG"/>
    <s v="AO"/>
    <x v="0"/>
    <s v="1P INET"/>
    <s v="Completed (PS)"/>
    <s v="RBS-Regional 3"/>
    <d v="2026-09-03T11:21:57"/>
    <d v="2026-09-04T13:49:28"/>
    <n v="69382976"/>
    <m/>
    <n v="143363112484"/>
    <s v="SPBU PERTAMINA 44.533.13 KOTA PURBALINGGA"/>
    <s v="ODP-PBG-FAB/088"/>
    <s v="WO063435911"/>
    <m/>
    <m/>
    <m/>
    <n v="109.3672704"/>
    <n v="-7.3913900000000003"/>
    <s v="|MN02834|MYIA-089752505891/POI/SUSANTO/082124329513/kotaspbu@yahoo.com"/>
    <s v="MYIB_ASSISTANT"/>
    <m/>
    <m/>
    <m/>
    <m/>
    <m/>
    <m/>
    <m/>
    <m/>
    <s v="Management Janji"/>
    <s v="2026-09-05 09:00:00 | Tanggal pemasangan : 05 SEPTEMBER JULI 2026 Jam pemasangan : pagi/siang Info Tambahan : Hubungi pelanggan dulu sebelum ke lokasi terima kasih"/>
    <s v="FCC"/>
    <d v="2026-03-09T11:25:20"/>
    <d v="2026-09-05T09:00:00"/>
    <m/>
    <s v="PS"/>
    <s v="X"/>
    <s v="NO ADDON"/>
    <n v="20260904"/>
    <s v="Completed"/>
    <s v="HSI Bisnis Promo HUT RI PSB 70% - 100 Mbps"/>
    <s v="INDIBIZ"/>
    <m/>
    <m/>
    <d v="2026-09-05T09:00:00"/>
    <s v="2026-09-05 09:00:00 | Tanggal pemasangan : 05 SEPTEMBER JULI 2026 Jam pemasangan : pagi/siang Info Tambahan : Hubungi pelanggan dulu sebelum ke lokasi terima kasih"/>
    <n v="2026"/>
    <n v="9"/>
    <n v="4"/>
    <d v="2026-09-04T00:00:00"/>
    <n v="-1.375"/>
    <x v="1"/>
  </r>
  <r>
    <n v="898"/>
    <n v="1002569329"/>
    <n v="3"/>
    <x v="2"/>
    <n v="5"/>
    <s v="MADIUN"/>
    <s v="NGAWI"/>
    <s v="JGO"/>
    <s v="REG"/>
    <s v="AO"/>
    <x v="0"/>
    <s v="1P INET"/>
    <s v="Completed (PS)"/>
    <s v="RBS-Regional 3"/>
    <d v="2026-09-03T11:11:56"/>
    <d v="2026-09-04T12:58:57"/>
    <n v="69382967"/>
    <m/>
    <n v="152635205089"/>
    <s v="PLANET GAME ONLINE"/>
    <s v="ODP-JGO-FD/16 FD/D03/16.01"/>
    <s v="WO063434613"/>
    <m/>
    <m/>
    <m/>
    <n v="111.171077"/>
    <n v="-7.488645"/>
    <s v="|MN00264|MYIA-055219135637/POI/muhammad mansur/085647043448/penadmamad@gmail.com"/>
    <s v="MYIB_ASSISTANT"/>
    <m/>
    <m/>
    <m/>
    <m/>
    <m/>
    <m/>
    <m/>
    <m/>
    <s v="Management Janji"/>
    <s v="2026-09-04 08:00:00 | Nama PIC : bapak mansur No HP : 085647043448 Alt :  M Janji : (JUMAT/4/SEPTEMBER/2026) jam Pasang : 09:00 Note : hubungi pelanggan jika ingin kelokasi"/>
    <s v="FCC"/>
    <d v="2026-03-09T11:25:20"/>
    <d v="2026-09-04T08:00:00"/>
    <m/>
    <s v="PS"/>
    <s v="X"/>
    <s v="OCA"/>
    <n v="20260904"/>
    <s v="Completed"/>
    <s v="HSI Bisnis Bundling OCA Breach Checker Promo 2026 PSB 70% - 150 Mbps"/>
    <s v="INDIBIZ"/>
    <m/>
    <m/>
    <d v="2026-09-04T08:00:00"/>
    <s v="2026-09-04 08:00:00 | Nama PIC : bapak mansur No HP : 085647043448 Alt :  M Janji : (JUMAT/4/SEPTEMBER/2026) jam Pasang : 09:00 Note : hubungi pelanggan jika ingin kelokasi"/>
    <n v="2026"/>
    <n v="9"/>
    <n v="4"/>
    <d v="2026-09-04T00:00:00"/>
    <n v="-0.33333333333575865"/>
    <x v="1"/>
  </r>
  <r>
    <n v="899"/>
    <n v="1002569348"/>
    <n v="3"/>
    <x v="7"/>
    <n v="5"/>
    <s v="MATARAM"/>
    <s v="LOMBOK TIMUR UTARA"/>
    <s v="SEL"/>
    <s v="REG"/>
    <s v="AO"/>
    <x v="0"/>
    <s v="1P INET"/>
    <s v="Completed (PS)"/>
    <s v="RBS-Regional 3"/>
    <d v="2026-09-03T11:17:57"/>
    <d v="2026-09-05T12:35:57"/>
    <n v="69382986"/>
    <m/>
    <n v="172619203312"/>
    <s v="Toko Lalu Ahmad Hamzah Ihwani"/>
    <s v="ODP-SEL-FAV/23 FAV/D02/23.01"/>
    <s v="WO063435320"/>
    <m/>
    <m/>
    <m/>
    <n v="116.5328341"/>
    <n v="-8.5636472000000001"/>
    <s v="MD|MYDB-20260831267631|SC00001/MC00046|Toko Lalu Ahmad Hamzah Ihwani|088212049358"/>
    <s v="MYDIGIBIZPARTNER"/>
    <m/>
    <m/>
    <m/>
    <m/>
    <m/>
    <m/>
    <m/>
    <m/>
    <s v="Management Janji"/>
    <s v="2026-09-06 15:00:00 | No HP :088212049358 No Alternatif : M Janji : 04/09/2026 Jam Pasang : Pagi NoteÃ‚Â :  Hubungi terlebih dahulu sebelum ke lokasi "/>
    <s v="FCC"/>
    <d v="2026-03-09T11:25:20"/>
    <d v="2026-09-06T15:00:00"/>
    <m/>
    <s v="PS"/>
    <s v="LOMBOK TIMUR"/>
    <s v="NO ADDON"/>
    <n v="20260905"/>
    <s v="Completed"/>
    <s v="HSI Bisnis PSB 70% - 75 Mbps"/>
    <s v="INDIBIZ"/>
    <m/>
    <m/>
    <d v="2026-09-06T15:00:00"/>
    <s v="2026-09-06 15:00:00 | No HP :088212049358 No Alternatif : M Janji : 04/09/2026 Jam Pasang : Pagi NoteÃ‚Â :  Hubungi terlebih dahulu sebelum ke lokasi "/>
    <n v="2026"/>
    <n v="9"/>
    <n v="5"/>
    <d v="2026-09-05T00:00:00"/>
    <n v="-1.625"/>
    <x v="1"/>
  </r>
  <r>
    <n v="900"/>
    <n v="1002570194"/>
    <n v="3"/>
    <x v="2"/>
    <n v="5"/>
    <s v="KEDIRI"/>
    <s v="NGANJUK"/>
    <s v="KTS"/>
    <s v="REG"/>
    <s v="AO"/>
    <x v="0"/>
    <s v="1P INET"/>
    <s v="Completed (PS)"/>
    <s v="RBS-Regional 3"/>
    <d v="2026-09-03T15:24:56"/>
    <d v="2026-09-04T10:35:15"/>
    <n v="69383307"/>
    <m/>
    <n v="152615203389"/>
    <s v="HUDA ELEKTRONIK"/>
    <s v="ODP-KTS-FK/16 FK/D02/16.01"/>
    <s v="WO063472826"/>
    <m/>
    <m/>
    <m/>
    <n v="112.111769"/>
    <n v="-7.5733870000000003"/>
    <s v="|MC20191|MYIA-024201038053/POI/MAS HUDA APRIYADI/085113659851/befaniaalkamora@gmail.com"/>
    <s v="MYIB_ASSISTANT"/>
    <m/>
    <m/>
    <m/>
    <m/>
    <m/>
    <m/>
    <m/>
    <m/>
    <s v="Management Janji"/>
    <s v="2026-09-04 13:00:00 | Nama : ibu nida No HP : 085113659851 No Alternatif : M Janji : 04/09/2026 Jam Pasang : Pagi NoteÃ‚Â :  Hubungi terlebih dahulu sebelum ke lokasi "/>
    <s v="FCC"/>
    <d v="2026-03-09T15:40:15"/>
    <d v="2026-09-04T13:00:00"/>
    <m/>
    <s v="PS"/>
    <s v="KERTOSONO"/>
    <s v="NO ADDON"/>
    <n v="20260904"/>
    <s v="Completed"/>
    <s v="HSI Bisnis Promo HUT RI PSB 70% - 100 Mbps Dual Band"/>
    <s v="INDIBIZ"/>
    <m/>
    <m/>
    <d v="2026-09-04T13:00:00"/>
    <s v="2026-09-04 13:00:00 | Nama : ibu nida No HP : 085113659851 No Alternatif : M Janji : 04/09/2026 Jam Pasang : Pagi NoteÃ‚Â :  Hubungi terlebih dahulu sebelum ke lokasi "/>
    <n v="2026"/>
    <n v="9"/>
    <n v="4"/>
    <d v="2026-09-04T00:00:00"/>
    <n v="-0.54166666666424135"/>
    <x v="1"/>
  </r>
  <r>
    <n v="901"/>
    <n v="1002570218"/>
    <n v="3"/>
    <x v="0"/>
    <n v="4"/>
    <s v="SOLO"/>
    <s v="KLATEN"/>
    <s v="DLG"/>
    <s v="REG"/>
    <s v="AO"/>
    <x v="0"/>
    <s v="1P INET"/>
    <s v="Completed (PS)"/>
    <s v="RBS-Regional 3"/>
    <d v="2026-09-03T15:29:57"/>
    <d v="2026-09-03T20:58:46"/>
    <n v="69383329"/>
    <m/>
    <n v="143592109526"/>
    <s v="CV. TANEKO TOWAN JAYA"/>
    <s v="ODP-DLG-FB/041 FB/D04/041.01"/>
    <s v="WO063473493"/>
    <m/>
    <m/>
    <m/>
    <n v="110.67418410000001"/>
    <n v="-7.6588589999999996"/>
    <s v="|MN00951|MYIA-076377966193/POI/EDI PARWANTA/08112649979/eddy_parwanta@yahoo.com"/>
    <s v="MYIB_ASSISTANT"/>
    <m/>
    <m/>
    <m/>
    <m/>
    <m/>
    <m/>
    <m/>
    <m/>
    <s v="Management Janji"/>
    <s v="2026-09-04 13:00:00 | Nama PIC : bapak edi No HP : 08112649979 Alt :  M Janji : (JUMAT/4/SEPTEMBER/2026) jam Pasang : 09:00 Note : hubungi pelanggan jika ingin kelokasi"/>
    <s v="FCC"/>
    <d v="2026-03-09T15:40:15"/>
    <d v="2026-09-04T13:00:00"/>
    <m/>
    <s v="PS"/>
    <s v="DELANGGU"/>
    <s v="NO ADDON"/>
    <n v="20260903"/>
    <s v="Completed"/>
    <s v="HSI Bisnis Promo HUT RI PSB 70% - 200 Mbps"/>
    <s v="INDIBIZ"/>
    <m/>
    <m/>
    <d v="2026-09-04T13:00:00"/>
    <s v="2026-09-04 13:00:00 | Nama PIC : bapak edi No HP : 08112649979 Alt :  M Janji : (JUMAT/4/SEPTEMBER/2026) jam Pasang : 09:00 Note : hubungi pelanggan jika ingin kelokasi"/>
    <n v="2026"/>
    <n v="9"/>
    <n v="3"/>
    <d v="2026-09-03T00:00:00"/>
    <n v="-1.5416666666642413"/>
    <x v="1"/>
  </r>
  <r>
    <n v="902"/>
    <n v="1002570108"/>
    <n v="3"/>
    <x v="2"/>
    <n v="5"/>
    <s v="KEDIRI"/>
    <s v="KEDIRI"/>
    <s v="KDI"/>
    <s v="REG"/>
    <s v="AO"/>
    <x v="0"/>
    <m/>
    <s v="Completed (PS)"/>
    <s v="RBS-Regional 3"/>
    <d v="2026-09-03T14:59:24"/>
    <d v="2026-09-03T17:34:49"/>
    <n v="69379989"/>
    <m/>
    <n v="152610241455"/>
    <s v="WH ERABLUE KEDIRI"/>
    <s v="ODP-KDI-FAB/25"/>
    <s v="WO063467550"/>
    <m/>
    <m/>
    <m/>
    <n v="112.016766"/>
    <n v="-7.7785650000000004"/>
    <s v="|MN00843|MYIA-068040966897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3-09T15:25:22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3T07:00:00"/>
    <s v="2026-08-31 08:00:00 | Tanggal pemasangan: 31/08/2026  Jam pemasangan : pagi / siang  Info Tambahan : Hubungi pelanggan dulu sebelum ke lokasi  terima kasih.  "/>
    <n v="2026"/>
    <n v="9"/>
    <n v="3"/>
    <d v="2026-09-03T00:00:00"/>
    <n v="-0.29166666666424135"/>
    <x v="1"/>
  </r>
  <r>
    <n v="903"/>
    <n v="1002570166"/>
    <n v="3"/>
    <x v="2"/>
    <n v="5"/>
    <s v="MALANG"/>
    <s v="KEPANJEN"/>
    <s v="MLG"/>
    <s v="REG"/>
    <s v="AO"/>
    <x v="0"/>
    <s v="1P INET"/>
    <s v="Completed (PS)"/>
    <s v="RBS-Regional 3"/>
    <d v="2026-09-03T15:15:57"/>
    <d v="2026-09-04T11:35:27"/>
    <n v="69383299"/>
    <m/>
    <n v="152701227350"/>
    <s v="SMP Katolik Frateran Celaket 21"/>
    <s v="ODP-MLG-FEN/69 FEN/D06/69.01"/>
    <s v="WO063471377"/>
    <m/>
    <m/>
    <m/>
    <n v="112.631162"/>
    <n v="-7.9713270999999999"/>
    <s v="|MN00398|MYIA-040259882039/POI/Paulus Banggur/087873866544/susatyoheri54@gmail.com"/>
    <s v="MYIB_ASSISTANT"/>
    <m/>
    <m/>
    <m/>
    <m/>
    <m/>
    <m/>
    <m/>
    <m/>
    <s v="Management Janji"/>
    <s v="2026-09-04 13:00:00 | Nama PIC : bapak yoseph No HP : 087873866544 Alt :  M Janji : (JUMAT/4/SEPTEMBER/2026) jam Pasang : 09:00 Note : hubungi pelanggan jika ingin kelokasi"/>
    <s v="FCC"/>
    <d v="2026-03-09T15:25:22"/>
    <d v="2026-09-04T13:00:00"/>
    <m/>
    <s v="PS"/>
    <s v="MALANG"/>
    <s v="NO ADDON"/>
    <n v="20260904"/>
    <s v="Completed"/>
    <s v="HSI Bisnis Promo HUT RI PSB 70% - 100 Mbps"/>
    <s v="INDIBIZ"/>
    <m/>
    <m/>
    <d v="2026-09-04T13:00:00"/>
    <s v="2026-09-04 13:00:00 | Nama PIC : bapak yoseph No HP : 087873866544 Alt :  M Janji : (JUMAT/4/SEPTEMBER/2026) jam Pasang : 09:00 Note : hubungi pelanggan jika ingin kelokasi"/>
    <n v="2026"/>
    <n v="9"/>
    <n v="4"/>
    <d v="2026-09-04T00:00:00"/>
    <n v="-0.54166666666424135"/>
    <x v="1"/>
  </r>
  <r>
    <n v="904"/>
    <n v="1002569284"/>
    <n v="3"/>
    <x v="1"/>
    <n v="5"/>
    <s v="SIDOARJO"/>
    <s v="JOMBANG"/>
    <s v="JOM"/>
    <s v="REG"/>
    <s v="AO"/>
    <x v="0"/>
    <m/>
    <s v="Completed (PS)"/>
    <s v="RBS-Regional 3"/>
    <d v="2026-09-03T11:00:58"/>
    <d v="2026-09-03T17:32:59"/>
    <n v="69382953"/>
    <m/>
    <n v="152318242569"/>
    <s v="SMK PGRI 1 JOMBANG"/>
    <s v="ODP-JOM-FG/14"/>
    <s v="WO063473978"/>
    <m/>
    <m/>
    <m/>
    <n v="112.2247893"/>
    <n v="-7.5554037999999997"/>
    <s v="|MN01222|/SMK PGRI 1 JOMBANG/WINBACK 2.0 HSI B2B (1:1) 50MBPS 355RB PSB DISC 70%//smkpgri1jombang@gmail.com/HENDRAWAN NURCAHYONO/8125245910"/>
    <s v="Sales Force DBS"/>
    <m/>
    <m/>
    <m/>
    <m/>
    <m/>
    <m/>
    <m/>
    <m/>
    <s v="Management Janji"/>
    <s v="2026-09-04 15:00:00|Nama Pic : bp HENDRAWAN  No Hp Pic : 081252459102 No alt : - Jam Pemasangan : siang  Tanggal Pemasangan : 4 September 2026|40951375|MYDITA"/>
    <s v="FCC"/>
    <d v="2026-03-09T11:10:11"/>
    <d v="2026-09-04T15:00:00"/>
    <m/>
    <s v="PS"/>
    <s v="JOMBANG"/>
    <s v="NO ADDON"/>
    <n v="20260903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09-04T15:00:00"/>
    <s v="2026-09-04 15:00:00|Nama Pic : bp HENDRAWAN  No Hp Pic : 081252459102 No alt : - Jam Pemasangan : siang  Tanggal Pemasangan : 4 September 2026|40951375|MYDITA"/>
    <n v="2026"/>
    <n v="9"/>
    <n v="3"/>
    <d v="2026-09-03T00:00:00"/>
    <n v="-1.625"/>
    <x v="1"/>
  </r>
  <r>
    <n v="905"/>
    <n v="1002570129"/>
    <n v="3"/>
    <x v="5"/>
    <n v="4"/>
    <s v="SEMARANG"/>
    <s v="INNER - SEMARANG JATENG UTARA"/>
    <s v="SMT"/>
    <s v="REG"/>
    <s v="AO"/>
    <x v="0"/>
    <s v="1P INET"/>
    <s v="Completed (PS)"/>
    <s v="RBS-Regional 3"/>
    <d v="2026-09-03T15:02:56"/>
    <d v="2026-09-04T15:21:30"/>
    <n v="69383274"/>
    <m/>
    <n v="141420160166"/>
    <s v="PT SURYA FAJAR INDONESIA site semarang"/>
    <s v="ODP-SMT-FBB/134 FBB/D12/134.01"/>
    <s v="WO063467127"/>
    <m/>
    <m/>
    <m/>
    <n v="110.39961700000001"/>
    <n v="-6.9680390000000001"/>
    <s v="|MN02587|MYIA-029356601525/POI/alan firmansyah/085779226258/iyan.septia@yahoo.co.id"/>
    <s v="MYIB_ASSISTANT"/>
    <m/>
    <m/>
    <m/>
    <m/>
    <m/>
    <m/>
    <m/>
    <m/>
    <s v="Management Janji"/>
    <s v="2026-09-04 13:00:00 | Tanggal pemasangan : 04/09/2026 Jam pemasangan : siang Info Tambahan : Hubungi pelanggan dulu sebelum ke lokasi terima kasih."/>
    <s v="FCC"/>
    <d v="2026-03-09T15:25:22"/>
    <d v="2026-09-04T13:00:00"/>
    <m/>
    <s v="PS"/>
    <s v="SEMARANG TUGU"/>
    <s v="NO ADDON"/>
    <n v="20260904"/>
    <s v="Completed"/>
    <s v="HSI Bisnis Promo HUT RI PSB 70% - 100 Mbps Dual Band"/>
    <s v="INDIBIZ"/>
    <m/>
    <m/>
    <d v="2026-09-04T13:00:00"/>
    <s v="2026-09-04 13:00:00 | Tanggal pemasangan : 04/09/2026 Jam pemasangan : siang Info Tambahan : Hubungi pelanggan dulu sebelum ke lokasi terima kasih."/>
    <n v="2026"/>
    <n v="9"/>
    <n v="4"/>
    <d v="2026-09-04T00:00:00"/>
    <n v="-0.54166666666424135"/>
    <x v="1"/>
  </r>
  <r>
    <n v="906"/>
    <n v="1002569272"/>
    <n v="3"/>
    <x v="2"/>
    <n v="5"/>
    <s v="MALANG"/>
    <s v="KEPANJEN"/>
    <s v="KEP"/>
    <s v="REG"/>
    <s v="AO"/>
    <x v="0"/>
    <s v="1P INET"/>
    <s v="Completed (PS)"/>
    <s v="RBS-Regional 3"/>
    <d v="2026-09-03T10:56:57"/>
    <d v="2026-09-05T15:54:20"/>
    <n v="69382944"/>
    <m/>
    <n v="152718219162"/>
    <s v="KSPPS TUNAS ARTHA MANDIRI"/>
    <s v="ODP-KEP-FF/44 FF/D03/44.01"/>
    <s v="WO063432435"/>
    <m/>
    <m/>
    <m/>
    <n v="112.553937311583"/>
    <n v="-8.1178381671383999"/>
    <s v="|MN02462|MYIA-059938261625/POI/qndi +62 852-3398-1656/0881023811847/tamkepanjen2015@gmail.com"/>
    <s v="MYIB_ASSISTANT"/>
    <m/>
    <m/>
    <m/>
    <m/>
    <m/>
    <m/>
    <m/>
    <m/>
    <s v="Management Janji"/>
    <s v="2026-09-04 08:00:00 | Nama PIC : Bp Andi No HP : 0881023811847 No Alt : - M Janji : 04 Sept 2026 Jam Pasang : Pagi / Siang Note : hubungi pelanggan jika ingin kelokasi "/>
    <s v="FCC"/>
    <d v="2026-03-09T11:10:11"/>
    <d v="2026-09-04T08:00:00"/>
    <m/>
    <s v="PS"/>
    <s v="KEPANJEN"/>
    <s v="OCA"/>
    <n v="20260905"/>
    <s v="Completed"/>
    <s v="HSI Bisnis Basic Bundling OCA Breach Checker Promo H2 2026 Dual Band PSB 70% - 100 Mbps"/>
    <s v="INDIBIZ"/>
    <m/>
    <m/>
    <d v="2026-09-04T08:00:00"/>
    <s v="2026-09-04 08:00:00 | Nama PIC : Bp Andi No HP : 0881023811847 No Alt : - M Janji : 04 Sept 2026 Jam Pasang : Pagi / Siang Note : hubungi pelanggan jika ingin kelokasi "/>
    <n v="2026"/>
    <n v="9"/>
    <n v="5"/>
    <d v="2026-09-05T00:00:00"/>
    <n v="0.66666666666424135"/>
    <x v="1"/>
  </r>
  <r>
    <n v="907"/>
    <n v="1002569320"/>
    <n v="3"/>
    <x v="1"/>
    <n v="5"/>
    <s v="SIDOARJO"/>
    <s v="INNER - JATIM TIMUR"/>
    <s v="KRN"/>
    <s v="REG"/>
    <s v="AO"/>
    <x v="0"/>
    <m/>
    <s v="Completed (PS)"/>
    <s v="RBS-Regional 3"/>
    <d v="2026-09-03T11:10:42"/>
    <d v="2026-09-04T16:00:26"/>
    <n v="69382961"/>
    <m/>
    <n v="152331251368"/>
    <s v="PT AVIATAMA JAYA INDONESIA"/>
    <s v="ODP-KRN-FP/19"/>
    <s v="WO063441237"/>
    <m/>
    <m/>
    <m/>
    <n v="112.5005962"/>
    <n v="-7.4238676999999997"/>
    <s v="|MN01222|/PT AVIATAMA JAYA INDONESIA/WINBACK HSI B2B + NETMONK (1:1) 200MBPS 946,1RB PSB DISC 70%//iran@mydmc.co.id/IRAN FAHMI SETIAWAN/82230508150"/>
    <s v="Sales Force DBS"/>
    <m/>
    <m/>
    <m/>
    <m/>
    <m/>
    <m/>
    <m/>
    <m/>
    <s v="Management Janji"/>
    <s v="2026-09-04 08:00:00|Jam Pemasangan : 08:00 - 12.00 Tanggal Pemasangan : JUMAT 04 SEPTEMBER 2026 Info Tambahan : Hubungi pelanggan sebelum datang ke lokasi |40000798|MYDITA"/>
    <s v="FCC"/>
    <d v="2026-03-09T11:25:20"/>
    <d v="2026-09-04T08:00:00"/>
    <m/>
    <s v="PS"/>
    <s v="KRIAN"/>
    <s v="NETMONK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Jam Pemasangan : 08:00 - 12.00 Tanggal Pemasangan : JUMAT 04 SEPTEMBER 2026 Info Tambahan : Hubungi pelanggan sebelum datang ke lokasi |40000798|MYDITA"/>
    <n v="2026"/>
    <n v="9"/>
    <n v="4"/>
    <d v="2026-09-04T00:00:00"/>
    <n v="-0.33333333333575865"/>
    <x v="1"/>
  </r>
  <r>
    <n v="908"/>
    <n v="1002569315"/>
    <n v="3"/>
    <x v="6"/>
    <n v="5"/>
    <s v="SBY UTARA"/>
    <s v="LAMONGAN"/>
    <s v="BBA"/>
    <s v="REG"/>
    <s v="AO"/>
    <x v="0"/>
    <m/>
    <s v="Completed (PS)"/>
    <s v="RBS-Regional 3"/>
    <d v="2026-09-03T11:09:12"/>
    <d v="2026-09-03T13:25:28"/>
    <n v="69381406"/>
    <m/>
    <n v="152441211657"/>
    <s v="SMP NEGERI 1 SUKORAME"/>
    <s v="ODP-BBA-FAP/06"/>
    <s v="WO063435029"/>
    <m/>
    <m/>
    <m/>
    <n v="112.12163700000001"/>
    <n v="-7.350047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 Tanggal Pemasangan : RABU 02 SEPTEMBER 2026  Info Tambahan : Hubungi pelanggan sebelum datang ke lokasi"/>
    <s v="FCC"/>
    <d v="2026-03-09T11:10:11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3T07:00:00"/>
    <s v="2026-09-02 08:00:00 | Jam Pemasangan : 08:00 - 12.00  Tanggal Pemasangan : RABU 02 SEPTEMBER 2026  Info Tambahan : Hubungi pelanggan sebelum datang ke lokasi"/>
    <n v="2026"/>
    <n v="9"/>
    <n v="3"/>
    <d v="2026-09-03T00:00:00"/>
    <n v="-0.29166666666424135"/>
    <x v="1"/>
  </r>
  <r>
    <n v="909"/>
    <n v="1002568885"/>
    <n v="3"/>
    <x v="2"/>
    <n v="5"/>
    <s v="MADIUN"/>
    <s v="MADIUN"/>
    <s v="MSP"/>
    <s v="REG"/>
    <s v="AO"/>
    <x v="0"/>
    <s v="1P INET"/>
    <s v="Completed (PS)"/>
    <s v="RBS-Regional 3"/>
    <d v="2026-09-03T09:17:56"/>
    <d v="2026-09-04T13:31:26"/>
    <n v="69382792"/>
    <m/>
    <n v="152631206404"/>
    <s v="CENDEKIA KOST"/>
    <s v="ODP-MSP-FC/43 FC/D04/43.01"/>
    <s v="WO063421985"/>
    <m/>
    <m/>
    <m/>
    <n v="111.43889299999999"/>
    <n v="-7.589385"/>
    <s v="|MC20208|MYIA-000205817349/POI/YOGA SAMODRA PANJAITAN/08125545999/ocywidyaa@gmail.com"/>
    <s v="MYIB_ASSISTANT"/>
    <m/>
    <m/>
    <m/>
    <m/>
    <m/>
    <m/>
    <m/>
    <m/>
    <s v="Management Janji"/>
    <s v="2026-09-04 08:00:00 | Nama PIC : Bp Yoga No HP : 08125545999 No Alt : - M Janji : 04 Sept 2026 Jam Pasang : Pagi / Siang Note : hubungi pelanggan jika ingin kelokasi "/>
    <s v="FCC"/>
    <d v="2026-03-09T09:25:39"/>
    <d v="2026-09-04T08:00:00"/>
    <m/>
    <s v="PS"/>
    <s v="CARUBAN"/>
    <s v="NO ADDON"/>
    <n v="20260904"/>
    <s v="Completed"/>
    <s v="HSI Bisnis Promo HUT RI PSB 70% - 100 Mbps Dual Band"/>
    <s v="INDIBIZ"/>
    <m/>
    <m/>
    <d v="2026-09-04T08:00:00"/>
    <s v="2026-09-04 08:00:00 | Nama PIC : Bp Yoga No HP : 08125545999 No Alt : - M Janji : 04 Sept 2026 Jam Pasang : Pagi / Siang Note : hubungi pelanggan jika ingin kelokasi "/>
    <n v="2026"/>
    <n v="9"/>
    <n v="4"/>
    <d v="2026-09-04T00:00:00"/>
    <n v="-0.33333333333575865"/>
    <x v="1"/>
  </r>
  <r>
    <n v="910"/>
    <n v="1002568847"/>
    <n v="3"/>
    <x v="3"/>
    <n v="4"/>
    <s v="PURWOKERTO"/>
    <s v="CILACAP"/>
    <s v="KRY"/>
    <s v="REG"/>
    <s v="AO"/>
    <x v="0"/>
    <s v="1P INET"/>
    <s v="Completed (PS)"/>
    <s v="RBS-Regional 3"/>
    <d v="2026-09-03T09:11:56"/>
    <d v="2026-09-04T14:58:33"/>
    <n v="69382776"/>
    <m/>
    <n v="143385101256"/>
    <s v="TOKO UMAR"/>
    <s v="ODP-KRY-FT/031"/>
    <s v="WO063421393"/>
    <m/>
    <m/>
    <m/>
    <n v="109.225128"/>
    <n v="-7.5714410000000001"/>
    <s v="|MC00213|MYIA-020411008148/POI/UMAR TOYIB &amp; 39;UBAIDILLAH/081553696066/umarubaidillah451@gmail.com"/>
    <s v="MYIB_ASSISTANT"/>
    <m/>
    <m/>
    <m/>
    <m/>
    <m/>
    <m/>
    <m/>
    <m/>
    <s v="Management Janji"/>
    <s v="2026-09-07 08:00:00 | Nama : Bapa Umar No HP :082132139694 No Alternatif : M Janji : 07/09/2026 Jam Pasang : Pagi NoteÃ‚Â :  Hubungi terlebih dahulu sebelum ke lokasi "/>
    <s v="FCC"/>
    <d v="2026-03-09T09:25:39"/>
    <d v="2026-09-07T08:00:00"/>
    <m/>
    <s v="PS"/>
    <s v="KROYA"/>
    <s v="NO ADDON"/>
    <n v="20260904"/>
    <s v="Completed"/>
    <s v="HSI Bisnis Promo HUT RI PSB 70% - 50 Mbps"/>
    <s v="INDIBIZ"/>
    <m/>
    <m/>
    <d v="2026-09-07T08:00:00"/>
    <s v="2026-09-07 08:00:00 | Nama : Bapa Umar No HP :082132139694 No Alternatif : M Janji : 07/09/2026 Jam Pasang : Pagi NoteÃ‚Â :  Hubungi terlebih dahulu sebelum ke lokasi "/>
    <n v="2026"/>
    <n v="9"/>
    <n v="4"/>
    <d v="2026-09-04T00:00:00"/>
    <n v="-3.3333333333357587"/>
    <x v="1"/>
  </r>
  <r>
    <n v="911"/>
    <n v="1002568848"/>
    <n v="3"/>
    <x v="7"/>
    <n v="5"/>
    <s v="MATARAM"/>
    <s v="INNER - NUSA TENGGARA"/>
    <s v="SWE"/>
    <s v="REG"/>
    <s v="AO"/>
    <x v="0"/>
    <s v="1P INET"/>
    <s v="Completed (PS)"/>
    <s v="RBS-Regional 3"/>
    <d v="2026-09-03T09:11:56"/>
    <d v="2026-09-07T08:10:14"/>
    <n v="69382777"/>
    <m/>
    <n v="172605804075"/>
    <s v="EXOTIC CELL"/>
    <s v="ODP-SWE-FAE/67 FAE/D10/67.01"/>
    <s v="WO063421421"/>
    <m/>
    <m/>
    <m/>
    <n v="116.20617203498099"/>
    <n v="-8.5836390984209299"/>
    <s v="|MC40299|MYIA-000020663997/POI/Rizka wahyuni/087828857799/aziztoke@gmail.com"/>
    <s v="MYIB_ASSISTANT"/>
    <m/>
    <m/>
    <m/>
    <m/>
    <m/>
    <m/>
    <m/>
    <m/>
    <s v="Management Janji"/>
    <s v="2026-09-04 13:00:00 | Nama PIC : IBU RIZKA No HP : 087828857799 Alt :  M Janji : (JUMAT/4/SEPTEMBER/2026) jam Pasang : 09:00 Note : hubungi pelanggan jika ingin kelokasi"/>
    <s v="FCC"/>
    <d v="2026-03-09T09:25:39"/>
    <d v="2026-09-04T13:00:00"/>
    <m/>
    <s v="PS"/>
    <s v="X"/>
    <s v="NO ADDON"/>
    <n v="20260907"/>
    <s v="Completed"/>
    <s v="HSI Bisnis Khusus Winback PSB 70% - 50 Mbps"/>
    <s v="INDIBIZ"/>
    <m/>
    <m/>
    <d v="2026-09-04T13:00:00"/>
    <s v="2026-09-04 13:00:00 | Nama PIC : IBU RIZKA No HP : 087828857799 Alt :  M Janji : (JUMAT/4/SEPTEMBER/2026) jam Pasang : 09:00 Note : hubungi pelanggan jika ingin kelokasi"/>
    <n v="2026"/>
    <n v="9"/>
    <n v="7"/>
    <d v="2026-09-07T00:00:00"/>
    <n v="2.4583333333357587"/>
    <x v="2"/>
  </r>
  <r>
    <n v="912"/>
    <n v="1002570043"/>
    <n v="3"/>
    <x v="1"/>
    <n v="5"/>
    <s v="PASURUAN"/>
    <s v="LUMAJANG"/>
    <s v="SDO"/>
    <s v="REG"/>
    <s v="AO"/>
    <x v="0"/>
    <s v="1P INET"/>
    <s v="Completed (PS)"/>
    <s v="RBS-Regional 3"/>
    <d v="2026-09-03T14:42:56"/>
    <d v="2026-09-04T14:33:24"/>
    <n v="69383259"/>
    <m/>
    <n v="152534203443"/>
    <s v="SMA NEGERI SENDURO"/>
    <s v="ODP-SDO-FL/13 FL/D01/13.01"/>
    <s v="WO063464425"/>
    <m/>
    <m/>
    <m/>
    <n v="113.104147464036"/>
    <n v="-8.1020790342420295"/>
    <s v="MD|MYDB-20260902267877|DN00001/MN01309|SMA NEGERI SENDURO|081233408003"/>
    <s v="MYDIGIBIZPARTNER"/>
    <m/>
    <m/>
    <m/>
    <m/>
    <m/>
    <m/>
    <m/>
    <m/>
    <s v="Management Janji"/>
    <s v="2026-09-04 13:00:00 | Nama Pic : BP ALI No Hp Pic : 081233408003 Jam Pemasangan : 08:00 - 12.00 Tanggal Pemasangan : KAMIS 03 SEPTEMBER 2026 Info Tambahan : Hubungi pelanggan sebelum datang ke lokasi"/>
    <s v="FCC"/>
    <d v="2026-03-09T14:54:57"/>
    <d v="2026-09-04T13:00:00"/>
    <m/>
    <s v="PS"/>
    <s v="X"/>
    <s v="NO ADDON"/>
    <n v="20260904"/>
    <s v="Completed"/>
    <s v="HSI Bisnis Basic Promo HUT RI PSB 70% - 100 Mbps"/>
    <s v="INDIBIZ"/>
    <m/>
    <m/>
    <d v="2026-09-04T13:00:00"/>
    <s v="2026-09-04 13:00:00 | Nama Pic : BP ALI No Hp Pic : 081233408003 Jam Pemasangan : 08:00 - 12.00 Tanggal Pemasangan : KAMIS 03 SEPTEMBER 2026 Info Tambahan : Hubungi pelanggan sebelum datang ke lokasi"/>
    <n v="2026"/>
    <n v="9"/>
    <n v="4"/>
    <d v="2026-09-04T00:00:00"/>
    <n v="-0.54166666666424135"/>
    <x v="1"/>
  </r>
  <r>
    <n v="913"/>
    <n v="1002570546"/>
    <n v="3"/>
    <x v="7"/>
    <n v="5"/>
    <s v="MATARAM"/>
    <s v="SUMBAWA"/>
    <s v="SBW"/>
    <s v="REG"/>
    <s v="AO"/>
    <x v="0"/>
    <m/>
    <s v="Completed (PS)"/>
    <s v="RBS-Regional 3"/>
    <d v="2026-09-03T16:57:29"/>
    <d v="2026-09-03T18:34:11"/>
    <n v="69379830"/>
    <m/>
    <n v="172606792390"/>
    <s v="CV SINAR UTAMA"/>
    <s v="ODP-SBW-FBB/60"/>
    <s v="WO063485178"/>
    <m/>
    <m/>
    <m/>
    <n v="117.421638356881"/>
    <n v="-8.4951726080101899"/>
    <s v="|MN02367|MYIA-086038268381/POI/GABRIELLA KRISNA SAPUTRA/087773311777/nadialasmitasari49@gmail.com"/>
    <s v="MYDIGIBIZPARTNER"/>
    <m/>
    <m/>
    <m/>
    <m/>
    <m/>
    <m/>
    <m/>
    <m/>
    <s v="Management Janji"/>
    <s v="2026-08-30 15:00:00 | Jam Pemasangan : siang   Tanggal Pemasangan : 30 Agustus 2026  Note : Mohon Hub Pelanggan dulu sebelum ke lokasi, terima kasih."/>
    <s v="FCC"/>
    <d v="2026-03-09T17:10:22"/>
    <m/>
    <m/>
    <s v="PS"/>
    <s v="X"/>
    <s v="OCA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30 15:00:00 | Jam Pemasangan : siang   Tanggal Pemasangan : 30 Agustus 2026  Note : Mohon Hub Pelanggan dulu sebelum ke lokasi, terima kasih."/>
    <n v="2026"/>
    <n v="9"/>
    <n v="3"/>
    <d v="2026-09-03T00:00:00"/>
    <n v="-0.29166666666424135"/>
    <x v="1"/>
  </r>
  <r>
    <n v="914"/>
    <n v="1002569436"/>
    <n v="3"/>
    <x v="2"/>
    <n v="5"/>
    <s v="MADIUN"/>
    <s v="NGAWI"/>
    <s v="JGO"/>
    <s v="REG"/>
    <s v="AO"/>
    <x v="0"/>
    <s v="1P INET"/>
    <s v="Completed (PS)"/>
    <s v="RBS-Regional 3"/>
    <d v="2026-09-03T11:38:57"/>
    <d v="2026-09-06T10:05:59"/>
    <n v="69383006"/>
    <m/>
    <n v="152635205090"/>
    <s v="IRWAN POULTRYSHOP"/>
    <s v="ODP-JGO-FD/26 FD/D05/26.01"/>
    <s v="WO063438336"/>
    <m/>
    <m/>
    <m/>
    <n v="111.145296811381"/>
    <n v="-7.4797860402677401"/>
    <s v="|MN00264|MYIA-028026033943/POI/irwan mawashi/081222255576/irwan.mawashi@gmail.com"/>
    <s v="MYIB_ASSISTANT"/>
    <m/>
    <m/>
    <m/>
    <m/>
    <m/>
    <m/>
    <m/>
    <m/>
    <s v="Management Janji"/>
    <s v="2026-09-04 08:00:00 | Tanggal pemasangan: 04/09/2026 Jam pemasangan : pagi / siang Info Tambahan : Hubungi pelanggan dulu sebelum ke lokasi terima kasih."/>
    <s v="FCC"/>
    <d v="2026-03-09T11:39:54"/>
    <d v="2026-09-04T08:00:00"/>
    <m/>
    <s v="PS"/>
    <s v="X"/>
    <s v="OCA"/>
    <n v="20260906"/>
    <s v="Completed"/>
    <s v="HSI Bisnis Bundling OCA Breach Checker Promo 2026 Dual Band PSB 70% - 100 Mbps"/>
    <s v="INDIBIZ"/>
    <m/>
    <m/>
    <d v="2026-09-04T08:00:00"/>
    <s v="2026-09-04 08:00:00 | Tanggal pemasangan: 04/09/2026 Jam pemasangan : pagi / siang Info Tambahan : Hubungi pelanggan dulu sebelum ke lokasi terima kasih."/>
    <n v="2026"/>
    <n v="9"/>
    <n v="6"/>
    <d v="2026-09-06T00:00:00"/>
    <n v="1.6666666666642413"/>
    <x v="2"/>
  </r>
  <r>
    <n v="915"/>
    <n v="1002569432"/>
    <n v="3"/>
    <x v="3"/>
    <n v="4"/>
    <s v="YOGYAKARTA"/>
    <s v="INNER - YOGYA JATENG SELATAN"/>
    <s v="BBS"/>
    <s v="REG"/>
    <s v="AO"/>
    <x v="0"/>
    <m/>
    <s v="Completed (PS)"/>
    <s v="RBS-Regional 3"/>
    <d v="2026-09-03T11:38:50"/>
    <d v="2026-09-04T11:37:11"/>
    <n v="69381014"/>
    <m/>
    <n v="146131120737"/>
    <s v="Laghasa Kost"/>
    <s v="ODP-BBS-FC/044"/>
    <s v="WO063438993"/>
    <m/>
    <m/>
    <m/>
    <n v="110.427438626984"/>
    <n v="-7.7804910405375702"/>
    <s v="|MC80006|MYIA-053559827861/POI/Nomo Novdiantoro /085878178817/nomo_novdiantoro@yahoo.com"/>
    <s v="Sales Profesional"/>
    <m/>
    <m/>
    <m/>
    <m/>
    <m/>
    <m/>
    <m/>
    <m/>
    <s v="Management Janji"/>
    <s v="2026-09-01 15:00:00 | Tanggal pemasangan 01/09/2026  Jam pemasangan : pagi/siang  Info Tambahan : Hubungi pelanggan dulu sebelum ke lokasi. terimakasih"/>
    <s v="FCC"/>
    <d v="2026-03-09T11:39:54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5:00:00 | Tanggal pemasangan 01/09/2026  Jam pemasangan : pagi/siang  Info Tambahan : Hubungi pelanggan dulu sebelum ke lokasi. terimakasih"/>
    <n v="2026"/>
    <n v="9"/>
    <n v="4"/>
    <d v="2026-09-04T00:00:00"/>
    <n v="0.70833333333575865"/>
    <x v="1"/>
  </r>
  <r>
    <n v="916"/>
    <n v="1002569427"/>
    <n v="3"/>
    <x v="0"/>
    <n v="4"/>
    <s v="KUDUS"/>
    <s v="JEPARA"/>
    <s v="BAN"/>
    <s v="REG"/>
    <s v="AO"/>
    <x v="0"/>
    <m/>
    <s v="Completed (PS)"/>
    <s v="RBS-Regional 3"/>
    <d v="2026-09-03T11:37:55"/>
    <d v="2026-09-03T13:32:17"/>
    <n v="69380240"/>
    <m/>
    <n v="142507105454"/>
    <s v="SMPN 1 BANGSRI"/>
    <s v="ODP-BAN-FE/083"/>
    <s v="WO063439000"/>
    <m/>
    <m/>
    <m/>
    <n v="110.767030123219"/>
    <n v="-6.5239387834940601"/>
    <s v="|MC60115|MYIA-099811139398/POI/MUHAMMAD SIROJUDDIN/082234550061/bangsrismpn@gmail.com"/>
    <s v="Sales Profesional"/>
    <m/>
    <m/>
    <m/>
    <m/>
    <m/>
    <m/>
    <m/>
    <m/>
    <s v="Management Janji"/>
    <s v="2026-08-31 15:00:00 | M Janji : 31 Agustus 2026  Jam Pasang : Pagi / Siang  Note : hubungi pelanggan jika ingin kelokasi  "/>
    <s v="FCC"/>
    <d v="2026-03-09T11:39:54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03T07:00:00"/>
    <s v="2026-08-31 15:00:00 | M Janji : 31 Agustus 2026  Jam Pasang : Pagi / Siang  Note : hubungi pelanggan jika ingin kelokasi  "/>
    <n v="2026"/>
    <n v="9"/>
    <n v="3"/>
    <d v="2026-09-03T00:00:00"/>
    <n v="-0.29166666666424135"/>
    <x v="1"/>
  </r>
  <r>
    <n v="917"/>
    <n v="1002569416"/>
    <n v="3"/>
    <x v="6"/>
    <n v="5"/>
    <s v="SBY SELATAN"/>
    <s v="MANYAR"/>
    <s v="GBG"/>
    <s v="REG"/>
    <s v="AO"/>
    <x v="0"/>
    <m/>
    <s v="Completed (PS)"/>
    <s v="RBS-Regional 3"/>
    <d v="2026-09-03T11:35:30"/>
    <d v="2026-09-03T13:49:29"/>
    <n v="69382627"/>
    <m/>
    <n v="152320246369"/>
    <s v="Giras pager"/>
    <s v="ODP-MYR-FCV/44"/>
    <s v="WO063438738"/>
    <m/>
    <m/>
    <m/>
    <n v="112.75920000000001"/>
    <n v="-7.2641"/>
    <s v="|MN01794|MYIA-014927993863/POI/REZA BAYU ARDIAN/083872556996/rezabyee@gmail.com"/>
    <s v="MYDIGIBIZPARTNER"/>
    <m/>
    <m/>
    <m/>
    <m/>
    <m/>
    <m/>
    <m/>
    <m/>
    <s v="Management Janji"/>
    <s v="2026-09-03 15:00:00 | Tanggal pemasangan : 02/09/2026  Jam pemasangan : pagi/siang  Info Tambahan : Hubungi pelanggan dulu sebelum ke lokasi  terima kasih."/>
    <s v="FCC"/>
    <d v="2026-03-09T11:39:54"/>
    <m/>
    <m/>
    <s v="PS"/>
    <s v="DARMO GUBENG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07:00:00"/>
    <s v="2026-09-03 15:00:00 | Tanggal pemasangan : 02/09/2026  Jam pemasangan : pagi/siang  Info Tambahan : Hubungi pelanggan dulu sebelum ke lokasi  terima kasih."/>
    <n v="2026"/>
    <n v="9"/>
    <n v="3"/>
    <d v="2026-09-03T00:00:00"/>
    <n v="-0.29166666666424135"/>
    <x v="1"/>
  </r>
  <r>
    <n v="918"/>
    <n v="1002568812"/>
    <n v="3"/>
    <x v="6"/>
    <n v="5"/>
    <s v="SBY SELATAN"/>
    <s v="KETINTANG"/>
    <s v="TPO"/>
    <s v="REG"/>
    <s v="AO"/>
    <x v="0"/>
    <s v="1P INET"/>
    <s v="Completed (PS)"/>
    <s v="RBS-Regional 3"/>
    <d v="2026-09-03T09:00:57"/>
    <d v="2026-09-05T09:00:42"/>
    <n v="69382766"/>
    <m/>
    <n v="152305229935"/>
    <s v="KANTIN SUMBER REJEKI"/>
    <s v="ODP-TPO-FHA/57"/>
    <s v="WO063420164"/>
    <m/>
    <m/>
    <m/>
    <n v="112.7784628"/>
    <n v="-7.3530056999999998"/>
    <s v="|MN00086|MYIA-033617228991/POI/HADI ISWANTO /081330248555/hadiiswanto86@gmail.com"/>
    <s v="MYIB_ASSISTANT"/>
    <m/>
    <m/>
    <m/>
    <m/>
    <m/>
    <m/>
    <m/>
    <m/>
    <s v="Management Janji"/>
    <s v="2026-09-06 15:00:00 | Nama Pic : bp HADI ISWANTO  No Hp Pic : 081330248555 No alt : - Jam Pemasangan : pagi  Tanggal Pemasangan : 4 September 2026"/>
    <s v="FCC"/>
    <d v="2026-03-09T09:10:10"/>
    <d v="2026-09-06T15:00:00"/>
    <m/>
    <s v="PS"/>
    <s v="TROPODO"/>
    <s v="OCA"/>
    <n v="20260905"/>
    <s v="Completed"/>
    <s v="HSI Bisnis Basic Bundling OCA Breach Checker Promo H2 2026 PSB 70% - 100 Mbps"/>
    <s v="INDIBIZ"/>
    <m/>
    <m/>
    <d v="2026-09-06T15:00:00"/>
    <s v="2026-09-06 15:00:00 | Nama Pic : bp HADI ISWANTO  No Hp Pic : 081330248555 No alt : - Jam Pemasangan : pagi  Tanggal Pemasangan : 4 September 2026"/>
    <n v="2026"/>
    <n v="9"/>
    <n v="5"/>
    <d v="2026-09-05T00:00:00"/>
    <n v="-1.625"/>
    <x v="1"/>
  </r>
  <r>
    <n v="919"/>
    <n v="1002568830"/>
    <n v="3"/>
    <x v="4"/>
    <n v="5"/>
    <s v="DENPASAR"/>
    <s v="UBUNG"/>
    <s v="MMN"/>
    <s v="REG"/>
    <s v="AO"/>
    <x v="0"/>
    <m/>
    <s v="Completed (PS)"/>
    <s v="RBS-Regional 3"/>
    <d v="2026-09-03T09:07:11"/>
    <d v="2026-09-04T10:08:04"/>
    <n v="69380629"/>
    <m/>
    <n v="172419207272"/>
    <s v="SDN 26 PEMECUTAN"/>
    <s v="ODP-MMN-FA/36"/>
    <s v="WO063421580"/>
    <m/>
    <m/>
    <m/>
    <n v="115.197194541104"/>
    <n v="-8.6606507128151495"/>
    <s v="|MN02631|PAK YOGA /087850087611/spemecutan@gmail.com"/>
    <s v="Sales Force DBS"/>
    <m/>
    <m/>
    <m/>
    <m/>
    <m/>
    <m/>
    <m/>
    <m/>
    <s v="Management Janji"/>
    <s v="2026-09-01 13:00:00|Tanggal : 1 September 2026  Jam : siang  Hubungi pelanggan sebelum ke lokasi |40900827|MYDITA"/>
    <s v="FCC"/>
    <d v="2026-03-09T09:10:10"/>
    <m/>
    <m/>
    <s v="PS"/>
    <s v="MONANG MANING"/>
    <s v="NO ADDON"/>
    <n v="202609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3T07:00:00"/>
    <s v="2026-09-01 13:00:00|Tanggal : 1 September 2026  Jam : siang  Hubungi pelanggan sebelum ke lokasi |40900827|MYDITA"/>
    <n v="2026"/>
    <n v="9"/>
    <n v="4"/>
    <d v="2026-09-04T00:00:00"/>
    <n v="0.70833333333575865"/>
    <x v="1"/>
  </r>
  <r>
    <n v="920"/>
    <n v="1002570507"/>
    <n v="3"/>
    <x v="7"/>
    <n v="5"/>
    <s v="MATARAM"/>
    <s v="LOMBOK TIMUR UTARA"/>
    <s v="SGG"/>
    <s v="REG"/>
    <s v="AO"/>
    <x v="0"/>
    <m/>
    <s v="Completed (PS)"/>
    <s v="RBS-Regional 3"/>
    <d v="2026-09-03T16:43:43"/>
    <d v="2026-09-03T18:08:03"/>
    <n v="69376746"/>
    <m/>
    <n v="172604214283"/>
    <s v="Ritual ramboo tattoo"/>
    <s v="ODP-SGG-FCLG/17"/>
    <s v="WO063483632"/>
    <m/>
    <m/>
    <m/>
    <n v="116.0436"/>
    <n v="-8.3533000000000008"/>
    <s v="|MC40071|MYIA-098834285276/POI/Hari sugianto/081999432044/sugiantoh461@gmail.com"/>
    <s v="MYDIGIBIZPARTNER"/>
    <m/>
    <m/>
    <m/>
    <m/>
    <m/>
    <m/>
    <m/>
    <m/>
    <s v="Management Janji"/>
    <s v="2026-08-29 13:00:00 | Nama PIC : bapa hari  No HP : 081999432044  No Alternatif : 081339527856  M Janji : 27/07/2026  Jam Pasang : Pagi  NoteÃ‚Â :  Hubungi terlebih dahulu sebelum ke lokasi  "/>
    <s v="FCC"/>
    <d v="2026-03-09T16:55:05"/>
    <m/>
    <m/>
    <s v="PS"/>
    <s v="LOMBOK UTARA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3T07:00:00"/>
    <s v="2026-08-29 13:00:00 | Nama PIC : bapa hari  No HP : 081999432044  No Alternatif : 081339527856  M Janji : 27/07/2026  Jam Pasang : Pagi  NoteÃ‚Â :  Hubungi terlebih dahulu sebelum ke lokasi  "/>
    <n v="2026"/>
    <n v="9"/>
    <n v="3"/>
    <d v="2026-09-03T00:00:00"/>
    <n v="-0.29166666666424135"/>
    <x v="1"/>
  </r>
  <r>
    <n v="921"/>
    <n v="1002569412"/>
    <n v="3"/>
    <x v="2"/>
    <n v="5"/>
    <s v="MADIUN"/>
    <s v="PONOROGO"/>
    <s v="PON"/>
    <s v="REG"/>
    <s v="AO"/>
    <x v="0"/>
    <s v="1P INET"/>
    <s v="Completed (PS)"/>
    <s v="RBS-Regional 3"/>
    <d v="2026-09-03T11:32:56"/>
    <d v="2026-09-03T17:36:55"/>
    <n v="69382981"/>
    <m/>
    <n v="152604231108"/>
    <s v="Warung kopi"/>
    <s v="ODP-PON-FAN/52"/>
    <s v="WO063437528"/>
    <m/>
    <m/>
    <m/>
    <n v="111.48938349957101"/>
    <n v="-7.8944413194724499"/>
    <s v="MD|MYIB-030090866922|SYSTEM|Warkop jagat wande|082335300426"/>
    <s v="LPC_EBIS"/>
    <m/>
    <m/>
    <m/>
    <m/>
    <m/>
    <m/>
    <m/>
    <m/>
    <s v="Management Janji"/>
    <s v="2026-09-04 08:00:00 | Nama PIC : Bp Debi No HP : 082335300426 No Alt : - M Janji : 04 Sept 2026 Jam Pasang : Pagi / Siang Note : hubungi pelanggan jika ingin kelokasi "/>
    <s v="FCC"/>
    <d v="2026-03-09T11:39:54"/>
    <d v="2026-09-04T08:00:00"/>
    <m/>
    <s v="PS"/>
    <s v="SAMBIT SUMOROTO"/>
    <s v="NO ADDON"/>
    <n v="20260903"/>
    <s v="Completed"/>
    <s v="HSI Bisnis Khusus Winback 3.0 PSB 70% - 50 Mbps"/>
    <s v="INDIBIZ"/>
    <m/>
    <m/>
    <d v="2026-09-04T08:00:00"/>
    <s v="2026-09-04 08:00:00 | Nama PIC : Bp Debi No HP : 082335300426 No Alt : - M Janji : 04 Sept 2026 Jam Pasang : Pagi / Siang Note : hubungi pelanggan jika ingin kelokasi "/>
    <n v="2026"/>
    <n v="9"/>
    <n v="3"/>
    <d v="2026-09-03T00:00:00"/>
    <n v="-1.3333333333357587"/>
    <x v="1"/>
  </r>
  <r>
    <n v="922"/>
    <n v="1002568824"/>
    <n v="3"/>
    <x v="4"/>
    <n v="5"/>
    <s v="DENPASAR"/>
    <s v="UBUNG"/>
    <s v="MMN"/>
    <s v="REG"/>
    <s v="AO"/>
    <x v="0"/>
    <m/>
    <s v="Completed (PS)"/>
    <s v="RBS-Regional 3"/>
    <d v="2026-09-03T09:04:34"/>
    <d v="2026-09-03T15:38:27"/>
    <n v="69380628"/>
    <m/>
    <n v="172419207271"/>
    <s v="SDN 26 PEMECUTAN"/>
    <s v="ODP-MMN-FA/36"/>
    <s v="WO063420892"/>
    <m/>
    <m/>
    <m/>
    <n v="115.197194541104"/>
    <n v="-8.6606507128151495"/>
    <s v="|MN02631|PAK YOGA /087850087611/spemecutan@gmail.com"/>
    <s v="Sales Force DBS"/>
    <m/>
    <m/>
    <m/>
    <m/>
    <m/>
    <m/>
    <m/>
    <m/>
    <s v="Management Janji"/>
    <s v="2026-09-01 15:00:00|M Janji : 1/09/2026  Jam Pasang : 08.00 - 13:00   NoteÃ‚Â :  hubungi terlebih dahulu sebelum kelokasi |40981182|MYDITA"/>
    <s v="FCC"/>
    <d v="2026-03-09T09:10:10"/>
    <m/>
    <m/>
    <s v="PS"/>
    <s v="MONANG MANING"/>
    <s v="NO ADDON"/>
    <n v="202609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3T07:00:00"/>
    <s v="2026-09-01 15:00:00|M Janji : 1/09/2026  Jam Pasang : 08.00 - 13:00   NoteÃ‚Â :  hubungi terlebih dahulu sebelum kelokasi |40981182|MYDITA"/>
    <n v="2026"/>
    <n v="9"/>
    <n v="3"/>
    <d v="2026-09-03T00:00:00"/>
    <n v="-0.29166666666424135"/>
    <x v="1"/>
  </r>
  <r>
    <n v="923"/>
    <n v="1002568806"/>
    <n v="3"/>
    <x v="1"/>
    <n v="5"/>
    <s v="PASURUAN"/>
    <s v="PASURUAN"/>
    <s v="PSN"/>
    <s v="REG"/>
    <s v="AO"/>
    <x v="0"/>
    <m/>
    <s v="Completed (PS)"/>
    <s v="RBS-Regional 3"/>
    <d v="2026-09-03T09:00:41"/>
    <d v="2026-09-03T17:23:54"/>
    <n v="69382737"/>
    <m/>
    <n v="152729256790"/>
    <s v="ALAYDRUS COLLECTION OFFICIAL"/>
    <s v="ODP-PSN-FAQ/15"/>
    <s v="WO063443132"/>
    <m/>
    <m/>
    <m/>
    <n v="112.9027985"/>
    <n v="-7.6410157999999999"/>
    <s v="|MN01982|/ALAYDRUS COLLECTION OFFICIAL /WINBACK 2.0 HSI B2B (1:1) 100MBPS 535RB PSB DISC 70%/PSN/Alaydrus_abaya04@gmail.com/RIZKYA SALSABILA/85791418174"/>
    <s v="Sales Force DBS"/>
    <m/>
    <m/>
    <m/>
    <m/>
    <m/>
    <m/>
    <m/>
    <m/>
    <s v="Management Janji"/>
    <s v="2026-09-04 11:00:00|Nama PIC:  BU RIZKIA No HP: 085791418174 Alt: Tanggal: 4/9/2026 Jam Pasang: Siang Note: Hubungi sebelum ke lokasi, terimakasih. |40931149|MYDITA"/>
    <s v="FCC"/>
    <d v="2026-03-09T09:10:10"/>
    <d v="2026-09-04T11:00:00"/>
    <m/>
    <s v="PS"/>
    <s v="PASURU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1:00:00"/>
    <s v="2026-09-04 11:00:00|Nama PIC:  BU RIZKIA No HP: 085791418174 Alt: Tanggal: 4/9/2026 Jam Pasang: Siang Note: Hubungi sebelum ke lokasi, terimakasih. |40931149|MYDITA"/>
    <n v="2026"/>
    <n v="9"/>
    <n v="3"/>
    <d v="2026-09-03T00:00:00"/>
    <n v="-1.4583333333357587"/>
    <x v="1"/>
  </r>
  <r>
    <n v="924"/>
    <n v="1002570079"/>
    <n v="3"/>
    <x v="6"/>
    <n v="5"/>
    <s v="SBY SELATAN"/>
    <s v="MANYAR"/>
    <s v="MYR"/>
    <s v="REG"/>
    <s v="AO"/>
    <x v="0"/>
    <m/>
    <s v="Completed (PS)"/>
    <s v="RBS-Regional 3"/>
    <d v="2026-09-03T14:53:59"/>
    <d v="2026-09-03T17:14:02"/>
    <n v="69378177"/>
    <n v="3135953673"/>
    <n v="152303244000"/>
    <s v="XPENG KERTAJAYA"/>
    <s v="ODP-MYR-FGT/14"/>
    <s v="WO063466722"/>
    <m/>
    <m/>
    <m/>
    <n v="112.77500000000001"/>
    <n v="-7.2807000000000004"/>
    <s v="|MN00843|MYIA-024836931034/POI/HASBIBINTARO SHIDDIQ/081249549394/nextperdanaone@gmail.com"/>
    <s v="Sales Force DBS"/>
    <m/>
    <m/>
    <m/>
    <m/>
    <m/>
    <m/>
    <m/>
    <m/>
    <s v="Management Janji"/>
    <s v="2026-08-28 15:00:00 |   M Janji : (28/08/2026)  jam Pasang : 09:00  Note : hubungi pelanggan jika ingin kelokasi"/>
    <s v="FCC"/>
    <d v="2026-03-09T14:54:57"/>
    <m/>
    <m/>
    <s v="PS"/>
    <s v="MANYAR"/>
    <s v="NO ADDON"/>
    <n v="202609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7:00:00"/>
    <s v="2026-08-28 15:00:00 |   M Janji : (28/08/2026)  jam Pasang : 09:00  Note : hubungi pelanggan jika ingin kelokasi"/>
    <n v="2026"/>
    <n v="9"/>
    <n v="3"/>
    <d v="2026-09-03T00:00:00"/>
    <n v="-0.29166666666424135"/>
    <x v="1"/>
  </r>
  <r>
    <n v="925"/>
    <n v="1002570065"/>
    <n v="3"/>
    <x v="0"/>
    <n v="4"/>
    <s v="KUDUS"/>
    <s v="KUDUS"/>
    <s v="KUD"/>
    <s v="REG"/>
    <s v="AO"/>
    <x v="0"/>
    <m/>
    <s v="Completed (PS)"/>
    <s v="RBS-Regional 2"/>
    <d v="2026-09-03T14:48:56"/>
    <d v="2026-09-05T10:07:42"/>
    <n v="69383265"/>
    <m/>
    <n v="142401146195"/>
    <s v="PT JANTRA GRUPO INDONESIA"/>
    <s v="ODP-KUD-FAA/037"/>
    <s v="WO063475273"/>
    <m/>
    <m/>
    <m/>
    <n v="110.83948650000001"/>
    <n v="-6.827108"/>
    <s v="|MB10113|/ALFIANTO/089681628174/antokalfi02@gmail.com/Jl. Patimura No.143, Ketapang, Getas Pejaten, Kec. Jati, Kabupaten Kudus, Jawa Tengah 59343"/>
    <s v="Sales Force DBS"/>
    <m/>
    <m/>
    <m/>
    <m/>
    <m/>
    <m/>
    <m/>
    <m/>
    <s v="Management Janji"/>
    <s v="2026-09-04 13:00:00|Nama PIC : bapak ALFIAN No HP : 089681628174 Alt :  M Janji : (JUMAT/4/SEPTEMBER/2026) jam Pasang : 09:00 Note : hubungi pelanggan jika ingin kelokasi|40961371|MYDITA"/>
    <s v="FCC"/>
    <d v="2026-03-09T14:54:57"/>
    <d v="2026-09-04T13:00:00"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Nama PIC : bapak ALFIAN No HP : 089681628174 Alt :  M Janji : (JUMAT/4/SEPTEMBER/2026) jam Pasang : 09:00 Note : hubungi pelanggan jika ingin kelokasi|40961371|MYDITA"/>
    <n v="2026"/>
    <n v="9"/>
    <n v="5"/>
    <d v="2026-09-05T00:00:00"/>
    <n v="0.45833333333575865"/>
    <x v="1"/>
  </r>
  <r>
    <n v="926"/>
    <n v="1002570046"/>
    <n v="3"/>
    <x v="7"/>
    <n v="5"/>
    <s v="MATARAM"/>
    <s v="SUMBAWA"/>
    <s v="TLW"/>
    <s v="REG"/>
    <s v="AO"/>
    <x v="0"/>
    <m/>
    <s v="Completed (PS)"/>
    <s v="RBS-Regional 3"/>
    <d v="2026-09-03T14:44:29"/>
    <d v="2026-09-03T16:52:25"/>
    <n v="69381485"/>
    <m/>
    <n v="172610203699"/>
    <s v="Toko Sejahtera"/>
    <s v="ODP-TLW-FH/66"/>
    <s v="WO063465240"/>
    <m/>
    <m/>
    <m/>
    <n v="116.85702000000001"/>
    <n v="-8.7389074000000004"/>
    <s v="MD|MYDB-20260901267736|SC00001/MC00149|Toko Sejahtera|085119264663"/>
    <s v="MYDIGIBIZPARTNER"/>
    <m/>
    <m/>
    <m/>
    <m/>
    <m/>
    <m/>
    <m/>
    <m/>
    <s v="Management Janji"/>
    <s v="2026-09-02 13:00:00 | Jam pemasangan : 12.00  Info Tambahan : Hubungi pelanggan dulu sebelum ke lokasi  terimakasih   "/>
    <s v="FCC"/>
    <d v="2026-03-09T14:54:57"/>
    <m/>
    <m/>
    <s v="PS"/>
    <s v="SUMBAWA BARAT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2 13:00:00 | Jam pemasangan : 12.00  Info Tambahan : Hubungi pelanggan dulu sebelum ke lokasi  terimakasih   "/>
    <n v="2026"/>
    <n v="9"/>
    <n v="3"/>
    <d v="2026-09-03T00:00:00"/>
    <n v="-0.29166666666424135"/>
    <x v="1"/>
  </r>
  <r>
    <n v="927"/>
    <n v="1002570571"/>
    <n v="3"/>
    <x v="7"/>
    <n v="5"/>
    <s v="MATARAM"/>
    <s v="SUMBAWA"/>
    <s v="TLW"/>
    <s v="REG"/>
    <s v="AO"/>
    <x v="0"/>
    <m/>
    <s v="Completed (PS)"/>
    <s v="RBS-Regional 3"/>
    <d v="2026-09-03T17:01:31"/>
    <d v="2026-09-03T20:23:07"/>
    <n v="69380976"/>
    <m/>
    <n v="172610203701"/>
    <s v="Ud mufasa"/>
    <s v="ODP-TLW-FD/08"/>
    <s v="WO063485512"/>
    <m/>
    <m/>
    <m/>
    <n v="116.82758201"/>
    <n v="-8.7691850349999996"/>
    <s v="MD|MYDB-20260831267628|SC00001/MC00149|Ud mufasa|082341440231"/>
    <s v="MYDIGIBIZPARTNER"/>
    <m/>
    <m/>
    <m/>
    <m/>
    <m/>
    <m/>
    <m/>
    <m/>
    <s v="Management Janji"/>
    <s v="2026-09-01 15:00:00 | Tanggal pemasangan : 01/09/2026  Jam pemasangan : siang  Info Tambahan : Hubungi pelanggan dulu sebelum ke lokasi  terima kasih."/>
    <s v="FCC"/>
    <d v="2026-03-09T17:10:22"/>
    <m/>
    <m/>
    <s v="PS"/>
    <s v="SUMBAWA BARAT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5:00:00 | Tanggal pemasangan : 01/09/2026  Jam pemasangan : siang  Info Tambahan : Hubungi pelanggan dulu sebelum ke lokasi  terima kasih."/>
    <n v="2026"/>
    <n v="9"/>
    <n v="3"/>
    <d v="2026-09-03T00:00:00"/>
    <n v="-0.29166666666424135"/>
    <x v="1"/>
  </r>
  <r>
    <n v="928"/>
    <n v="1002570033"/>
    <n v="3"/>
    <x v="7"/>
    <n v="5"/>
    <s v="MATARAM"/>
    <s v="BIMA"/>
    <s v="SAP"/>
    <s v="REG"/>
    <s v="AO"/>
    <x v="0"/>
    <m/>
    <s v="Completed (PS)"/>
    <s v="RBS-Regional 3"/>
    <d v="2026-09-03T14:40:47"/>
    <d v="2026-09-04T07:56:40"/>
    <n v="69381373"/>
    <m/>
    <n v="172610305704"/>
    <s v="YAYASAN TEMBA WODI KERAMAT"/>
    <s v="ODP-SAP-FAA/18"/>
    <s v="WO063464723"/>
    <m/>
    <m/>
    <m/>
    <n v="118.97285119999999"/>
    <n v="-8.5630819000000002"/>
    <s v="|MN02085|MYIA-009676799041/POI/Nuristiqomah/081994514954/arsyad28377@gmail.com"/>
    <s v="Sales Profesional"/>
    <m/>
    <m/>
    <m/>
    <m/>
    <m/>
    <m/>
    <m/>
    <m/>
    <s v="Management Janji"/>
    <s v="2026-09-02 08:00:00 | No HP : 081994514954  Alt :   M Janji : 2/09/2026  Jam Pasang : 08.00 - 13:00   NoteÃ‚Â :  hubungi terlebih dahulu sebelum kelokasi "/>
    <s v="FCC"/>
    <d v="2026-03-09T14:54:57"/>
    <m/>
    <m/>
    <s v="PS"/>
    <s v="BIMA BARAT"/>
    <s v="NETMONK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2 08:00:00 | No HP : 081994514954  Alt :   M Janji : 2/09/2026  Jam Pasang : 08.00 - 13:00   NoteÃ‚Â :  hubungi terlebih dahulu sebelum kelokasi "/>
    <n v="2026"/>
    <n v="9"/>
    <n v="4"/>
    <d v="2026-09-04T00:00:00"/>
    <n v="0.70833333333575865"/>
    <x v="1"/>
  </r>
  <r>
    <n v="929"/>
    <n v="1002570580"/>
    <n v="3"/>
    <x v="2"/>
    <n v="5"/>
    <s v="KEDIRI"/>
    <s v="NGANJUK"/>
    <s v="KTS"/>
    <s v="REG"/>
    <s v="AO"/>
    <x v="0"/>
    <s v="1P INET"/>
    <s v="Completed (PS)"/>
    <s v="RBS-Regional 3"/>
    <d v="2026-09-03T17:03:56"/>
    <d v="2026-09-05T01:41:27"/>
    <n v="69383442"/>
    <m/>
    <n v="152615203390"/>
    <s v="ERABLUE A.YANI KERTASONO"/>
    <s v="ODP-KTS-FE/96 FE/D07/96.01"/>
    <s v="WO063485243"/>
    <m/>
    <m/>
    <m/>
    <n v="112.107219"/>
    <n v="-7.5929159999999998"/>
    <s v="|MN00843|MYIA-018289536720/POI/HASBIBINTARO SHIDDIQ/081249549394/nextperdanaone@gmail.com"/>
    <s v="MYIB_ASSISTANT"/>
    <m/>
    <m/>
    <m/>
    <m/>
    <m/>
    <m/>
    <m/>
    <m/>
    <s v="Management Janji"/>
    <s v="2026-09-04 15:00:00 | Jam pemasangan : 12.00 Info Tambahan : Hubungi pelanggan dulu sebelum ke lokasi terimakasih  "/>
    <s v="FCC"/>
    <d v="2026-03-09T17:10:22"/>
    <d v="2026-09-04T15:00:00"/>
    <m/>
    <s v="PS"/>
    <s v="KERTOSONO"/>
    <s v="NO ADDON"/>
    <n v="20260905"/>
    <s v="Completed"/>
    <s v="HSI Bisnis PSB 70% Dual Band - 100 Mbps"/>
    <s v="INDIBIZ"/>
    <m/>
    <m/>
    <d v="2026-09-04T15:00:00"/>
    <s v="2026-09-04 15:00:00 | Jam pemasangan : 12.00 Info Tambahan : Hubungi pelanggan dulu sebelum ke lokasi terimakasih  "/>
    <n v="2026"/>
    <n v="9"/>
    <n v="5"/>
    <d v="2026-09-05T00:00:00"/>
    <n v="0.375"/>
    <x v="1"/>
  </r>
  <r>
    <n v="930"/>
    <n v="1002569581"/>
    <n v="3"/>
    <x v="7"/>
    <n v="5"/>
    <s v="MATARAM"/>
    <s v="LOMBOK BARAT TENGAH"/>
    <s v="PRY"/>
    <s v="REG"/>
    <s v="AO"/>
    <x v="0"/>
    <s v="1P INET"/>
    <s v="Completed (PS)"/>
    <s v="RBS-Regional 3"/>
    <d v="2026-09-03T12:23:57"/>
    <d v="2026-09-03T19:17:01"/>
    <n v="69383074"/>
    <m/>
    <n v="172603791838"/>
    <s v="Toko Senang"/>
    <s v="ODP-PYA-FAT/03"/>
    <s v="WO063444509"/>
    <m/>
    <m/>
    <m/>
    <n v="116.322920322418"/>
    <n v="-8.8939756321751897"/>
    <s v="MD|MYDB-20260903267919|SC00001/MC00046|Toko Senang|082144554312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2:25:19"/>
    <d v="2026-09-05T08:00:00"/>
    <m/>
    <s v="PS"/>
    <s v="LOMBOK TENGAH"/>
    <s v="NO ADDON"/>
    <n v="20260903"/>
    <s v="Completed"/>
    <s v="HSI Bisnis PSB 70% - 100 Mbps"/>
    <s v="INDIBIZ"/>
    <m/>
    <m/>
    <d v="2026-09-05T08:00:00"/>
    <s v="2026-09-05 08:00:00 | Jam pemasangan : 12.00 Info Tambahan : Hubungi pelanggan dulu sebelum ke lokasi terimakasih  "/>
    <n v="2026"/>
    <n v="9"/>
    <n v="3"/>
    <d v="2026-09-03T00:00:00"/>
    <n v="-2.3333333333357587"/>
    <x v="1"/>
  </r>
  <r>
    <n v="931"/>
    <n v="1002569556"/>
    <n v="3"/>
    <x v="3"/>
    <n v="4"/>
    <s v="MAGELANG"/>
    <s v="MAGELANG"/>
    <s v="MGE"/>
    <s v="REG"/>
    <s v="AO"/>
    <x v="0"/>
    <s v="1P INET"/>
    <s v="Completed (PS)"/>
    <s v="RBS-Regional 3"/>
    <d v="2026-09-03T12:09:57"/>
    <d v="2026-09-04T12:46:10"/>
    <n v="69383065"/>
    <m/>
    <n v="146137147548"/>
    <s v="SMA NEGERI 1 GRABAG (RUANG TU)"/>
    <s v="ODP-MGE-FU/143 FU/D09/143.01"/>
    <s v="WO063442549"/>
    <m/>
    <m/>
    <m/>
    <n v="110.306322731138"/>
    <n v="-7.3713005770868101"/>
    <s v="|MN02395|MYIA-084241635408/POI/MUHAMAD KADAFI/085878358435/sman1grabag@gmail.com"/>
    <s v="MYIB_ASSISTANT"/>
    <m/>
    <m/>
    <m/>
    <m/>
    <m/>
    <m/>
    <m/>
    <m/>
    <s v="Management Janji"/>
    <s v="2026-09-07 08:00:00 | Tanggal Pemasangan : 07 September 2026 Jam Pemasangan : 08:00 15:00 Info Tambahan : Hubungi pelanggan dulu sebelum ke lokasi terimakasih"/>
    <s v="FCC"/>
    <d v="2026-03-09T12:25:19"/>
    <d v="2026-09-07T08:00:00"/>
    <m/>
    <s v="PS"/>
    <s v="X"/>
    <s v="NO ADDON"/>
    <n v="20260904"/>
    <s v="Completed"/>
    <s v="HSI Bisnis Promo HUT RI PSB 70% - 300 Mbps"/>
    <s v="INDIBIZ"/>
    <m/>
    <m/>
    <d v="2026-09-07T08:00:00"/>
    <s v="2026-09-07 08:00:00 | Tanggal Pemasangan : 07 September 2026 Jam Pemasangan : 08:00 15:00 Info Tambahan : Hubungi pelanggan dulu sebelum ke lokasi terimakasih"/>
    <n v="2026"/>
    <n v="9"/>
    <n v="4"/>
    <d v="2026-09-04T00:00:00"/>
    <n v="-3.3333333333357587"/>
    <x v="1"/>
  </r>
  <r>
    <n v="932"/>
    <n v="1002569039"/>
    <n v="3"/>
    <x v="5"/>
    <n v="4"/>
    <s v="SEMARANG"/>
    <s v="INNER - SEMARANG JATENG UTARA"/>
    <s v="GNK"/>
    <s v="REG"/>
    <s v="AO"/>
    <x v="0"/>
    <s v="1P INET"/>
    <s v="Completed (PS)"/>
    <s v="RBS-Regional 3"/>
    <d v="2026-09-03T09:57:57"/>
    <d v="2026-09-03T16:59:41"/>
    <n v="69382859"/>
    <m/>
    <n v="143424112875"/>
    <s v="PT.DONGGUAN MEISHUO FASTENER INDONESIA"/>
    <s v="ODP-GNK-FT/020 FT/D02/020.01"/>
    <s v="WO063425673"/>
    <m/>
    <m/>
    <m/>
    <n v="110.467466"/>
    <n v="-6.9592809999999998"/>
    <s v="|MC60105|MYIA-029430108290/POI/DESTARITA SETYA PRATIDHINA/0882008011947/delt4.p10@gmail.com"/>
    <s v="MYIB_ASSISTANT"/>
    <m/>
    <m/>
    <m/>
    <m/>
    <m/>
    <m/>
    <m/>
    <m/>
    <s v="Management Janji"/>
    <s v="2026-09-04 08:00:00 | Nama Pic : bu DESTARITA  No Hp Pic : 0882008011947 No alt : - Jam Pemasangan : pagi  Tanggal Pemasangan : 4 September 2026"/>
    <s v="FCC"/>
    <d v="2026-03-09T10:10:01"/>
    <d v="2026-09-04T08:00:00"/>
    <m/>
    <s v="PS"/>
    <s v="JOHAR"/>
    <s v="NO ADDON"/>
    <n v="20260903"/>
    <s v="Completed"/>
    <s v="HSI Bisnis Promo HUT RI PSB 70% - 100 Mbps"/>
    <s v="INDIBIZ"/>
    <m/>
    <m/>
    <d v="2026-09-04T08:00:00"/>
    <s v="2026-09-04 08:00:00 | Nama Pic : bu DESTARITA  No Hp Pic : 0882008011947 No alt : - Jam Pemasangan : pagi  Tanggal Pemasangan : 4 September 2026"/>
    <n v="2026"/>
    <n v="9"/>
    <n v="3"/>
    <d v="2026-09-03T00:00:00"/>
    <n v="-1.3333333333357587"/>
    <x v="1"/>
  </r>
  <r>
    <n v="933"/>
    <n v="1002569703"/>
    <n v="3"/>
    <x v="2"/>
    <n v="5"/>
    <s v="MADIUN"/>
    <s v="BOJONEGORO"/>
    <s v="BJN"/>
    <s v="REG"/>
    <s v="AO"/>
    <x v="0"/>
    <s v="1P INET"/>
    <s v="Completed (PS)"/>
    <s v="RBS-Regional 3"/>
    <d v="2026-09-03T13:14:56"/>
    <d v="2026-09-05T13:29:23"/>
    <n v="69383148"/>
    <m/>
    <n v="152609258705"/>
    <s v="TOKO SUMBER REJEKI BOJONEGORO"/>
    <s v="ODP-BJN-FT/25 FT/D02/25.01"/>
    <s v="WO063453330"/>
    <m/>
    <m/>
    <m/>
    <n v="111.882591638245"/>
    <n v="-7.1518349849711704"/>
    <s v="|MN00799|MYIA-022143674065/POI/Heri Mujiharto/085269974885/adsbojonegoro78@gmail.com"/>
    <s v="MYIB_ASSISTANT"/>
    <m/>
    <m/>
    <m/>
    <m/>
    <m/>
    <m/>
    <m/>
    <m/>
    <s v="Management Janji"/>
    <s v="2026-09-07 15:00:00 | Tanggal pemasangan: 04/09/2026 Jam pemasangan : pagi / siang Info Tambahan : Hubungi pelanggan dulu sebelum ke lokasi terima kasih."/>
    <s v="FCC"/>
    <d v="2026-03-09T13:25:29"/>
    <d v="2026-09-07T15:00:00"/>
    <m/>
    <s v="PS"/>
    <s v="X"/>
    <s v="NO ADDON"/>
    <n v="20260905"/>
    <s v="Completed"/>
    <s v="HSI Bisnis Promo HUT RI PSB 70% - 150 Mbps"/>
    <s v="INDIBIZ"/>
    <m/>
    <m/>
    <d v="2026-09-07T15:00:00"/>
    <s v="2026-09-07 15:00:00 | Tanggal pemasangan: 04/09/2026 Jam pemasangan : pagi / siang Info Tambahan : Hubungi pelanggan dulu sebelum ke lokasi terima kasih."/>
    <n v="2026"/>
    <n v="9"/>
    <n v="5"/>
    <d v="2026-09-05T00:00:00"/>
    <n v="-2.625"/>
    <x v="1"/>
  </r>
  <r>
    <n v="934"/>
    <n v="1002569798"/>
    <n v="3"/>
    <x v="2"/>
    <n v="5"/>
    <s v="KEDIRI"/>
    <s v="NGANJUK"/>
    <s v="GON"/>
    <s v="REG"/>
    <s v="AO"/>
    <x v="0"/>
    <s v="1P INET"/>
    <s v="Completed (PS)"/>
    <s v="RBS-Regional 3"/>
    <d v="2026-09-03T13:38:57"/>
    <d v="2026-09-04T14:36:24"/>
    <n v="69383188"/>
    <m/>
    <n v="152628205054"/>
    <s v="WARKOP DIDIK"/>
    <s v="ODP-GDN-FE/06 FE/D01/06.01"/>
    <s v="WO063456227"/>
    <m/>
    <m/>
    <m/>
    <n v="111.95857700000001"/>
    <n v="-7.5283420000000003"/>
    <s v="|MN02822|MYIA-073306580902/POI/DIDIK WIYONO/08135131488/smp91440@gmail.com"/>
    <s v="MYIB_ASSISTANT"/>
    <m/>
    <m/>
    <m/>
    <m/>
    <m/>
    <m/>
    <m/>
    <m/>
    <s v="Management Janji"/>
    <s v="2026-09-04 13:00:00 | Jam pemasangan : 12.00 Info Tambahan : Hubungi pelanggan dulu sebelum ke lokasi terimakasih  "/>
    <s v="FCC"/>
    <d v="2026-03-09T13:40:01"/>
    <d v="2026-09-04T13:00:00"/>
    <m/>
    <s v="PS"/>
    <s v="KERTOSONO"/>
    <s v="NO ADDON"/>
    <n v="20260904"/>
    <s v="Completed"/>
    <s v="HSI Bisnis Promo HUT RI PSB 70% - 200 Mbps"/>
    <s v="INDIBIZ"/>
    <m/>
    <m/>
    <d v="2026-09-04T13:00:00"/>
    <s v="2026-09-04 13:00:00 | Jam pemasangan : 12.00 Info Tambahan : Hubungi pelanggan dulu sebelum ke lokasi terimakasih  "/>
    <n v="2026"/>
    <n v="9"/>
    <n v="4"/>
    <d v="2026-09-04T00:00:00"/>
    <n v="-0.54166666666424135"/>
    <x v="1"/>
  </r>
  <r>
    <n v="935"/>
    <n v="1002569771"/>
    <n v="3"/>
    <x v="7"/>
    <n v="5"/>
    <s v="MATARAM"/>
    <s v="SUMBAWA"/>
    <s v="EMP"/>
    <s v="REG"/>
    <s v="AO"/>
    <x v="0"/>
    <m/>
    <s v="Completed (PS)"/>
    <s v="RBS-Regional 3"/>
    <d v="2026-09-03T13:35:31"/>
    <d v="2026-09-03T15:55:09"/>
    <n v="69379218"/>
    <m/>
    <n v="172612801408"/>
    <s v="NADIA HOMESTAY"/>
    <s v="ODP-EMP-FAA/18"/>
    <s v="WO063456573"/>
    <m/>
    <m/>
    <m/>
    <n v="118.0050055"/>
    <n v="-8.7703138000000003"/>
    <s v="MD|MYDB-20260828267420|DN00001/MN01595|NADIA HOMESTAY|08871315642"/>
    <s v="MYDIGIBIZPARTNER"/>
    <m/>
    <m/>
    <m/>
    <m/>
    <m/>
    <m/>
    <m/>
    <m/>
    <s v="Management Janji"/>
    <s v="2026-08-30 08:00:00 | Waktu pemasnagan : 29 Agustus 2026  Jam pemasangan : 08.00 - 12.00  Mohon hubungi pelanggan sebelum ke lokasi   Terima kasih"/>
    <s v="FCC"/>
    <d v="2026-03-09T13:40:01"/>
    <m/>
    <m/>
    <s v="PS"/>
    <s v="SUMBAWA TIMUR"/>
    <s v="NETMONK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3T07:00:00"/>
    <s v="2026-08-30 08:00:00 | Waktu pemasnagan : 29 Agustus 2026  Jam pemasangan : 08.00 - 12.00  Mohon hubungi pelanggan sebelum ke lokasi   Terima kasih"/>
    <n v="2026"/>
    <n v="9"/>
    <n v="3"/>
    <d v="2026-09-03T00:00:00"/>
    <n v="-0.29166666666424135"/>
    <x v="1"/>
  </r>
  <r>
    <n v="936"/>
    <n v="1002569762"/>
    <n v="3"/>
    <x v="3"/>
    <n v="4"/>
    <s v="MAGELANG"/>
    <s v="TEMANGGUNG"/>
    <s v="PRN"/>
    <s v="REG"/>
    <s v="AO"/>
    <x v="0"/>
    <m/>
    <s v="Completed (PS)"/>
    <s v="RBS-Regional 3"/>
    <d v="2026-09-03T13:33:24"/>
    <d v="2026-09-03T14:50:57"/>
    <n v="69381389"/>
    <m/>
    <n v="141149112957"/>
    <s v="TOKO IRFAN PUTRA"/>
    <s v="ODP-PRN-FAE/001"/>
    <s v="WO063456343"/>
    <m/>
    <m/>
    <m/>
    <n v="110.088425"/>
    <n v="-7.2865549999999999"/>
    <s v="|MC00213|MYIA-050653786403/POI/IRFAN ABDUL AZIS/089669499793/irfantkj10@gmail.com"/>
    <s v="Sales Profesional"/>
    <m/>
    <m/>
    <m/>
    <m/>
    <m/>
    <m/>
    <m/>
    <m/>
    <s v="Management Janji"/>
    <s v="2026-09-02 08:00:00 | Jam pemasangan : 12.00  Info Tambahan : Hubungi pelanggan dulu sebelum ke lokasi  terimakasih   "/>
    <s v="FCC"/>
    <d v="2026-03-09T13:40:01"/>
    <m/>
    <m/>
    <s v="PS"/>
    <s v="PARAKAN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07:00:00"/>
    <s v="2026-09-02 08:00:00 | Jam pemasangan : 12.00  Info Tambahan : Hubungi pelanggan dulu sebelum ke lokasi  terimakasih   "/>
    <n v="2026"/>
    <n v="9"/>
    <n v="3"/>
    <d v="2026-09-03T00:00:00"/>
    <n v="-0.29166666666424135"/>
    <x v="1"/>
  </r>
  <r>
    <n v="937"/>
    <n v="1002569720"/>
    <n v="3"/>
    <x v="6"/>
    <n v="5"/>
    <s v="SBY SELATAN"/>
    <s v="MANYAR"/>
    <s v="MYR"/>
    <s v="REG"/>
    <s v="AO"/>
    <x v="0"/>
    <m/>
    <s v="Completed (PS)"/>
    <s v="RBS-Regional 3"/>
    <d v="2026-09-03T13:23:15"/>
    <d v="2026-09-05T15:54:19"/>
    <n v="69383152"/>
    <n v="3135953524"/>
    <n v="152303243710"/>
    <s v="PT. BATHARA SEJAHTERA ABADI"/>
    <s v="OTB-MYR-472"/>
    <s v="WO063529757"/>
    <m/>
    <m/>
    <m/>
    <n v="112.78130109999999"/>
    <n v="-7.3009601999999996"/>
    <s v="AMRBS;404543;WAHYU NUR A'DILLA HAQI; PT. BATHARA SEJAHTERA ABADI  ;indibiz 1:1 2P inet pots 100mbps;0877-7717-6997"/>
    <s v="Account Manager"/>
    <m/>
    <m/>
    <m/>
    <m/>
    <m/>
    <m/>
    <m/>
    <m/>
    <s v="Management Janji"/>
    <s v="2026-09-07 08:00:00|Jam pemasangan : 08.00 - 12.00 Waktu pemasangan : 4 September 2026 Info Tabaha : Hubungi pelanggan dulu sebelum ke lokasi terimakasih  |40951381|MYDITA"/>
    <s v="FCC"/>
    <d v="2026-03-09T13:25:29"/>
    <d v="2026-09-07T08:00:00"/>
    <m/>
    <s v="PS"/>
    <s v="MANYAR"/>
    <s v="NO ADDON"/>
    <n v="202609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8:00:00"/>
    <s v="2026-09-07 08:00:00|Jam pemasangan : 08.00 - 12.00 Waktu pemasangan : 4 September 2026 Info Tabaha : Hubungi pelanggan dulu sebelum ke lokasi terimakasih  |40951381|MYDITA"/>
    <n v="2026"/>
    <n v="9"/>
    <n v="5"/>
    <d v="2026-09-05T00:00:00"/>
    <n v="-2.3333333333357587"/>
    <x v="1"/>
  </r>
  <r>
    <n v="938"/>
    <n v="1002569067"/>
    <n v="3"/>
    <x v="1"/>
    <n v="5"/>
    <s v="SIDOARJO"/>
    <s v="INNER - JATIM TIMUR"/>
    <s v="SDA"/>
    <s v="REG"/>
    <s v="AO"/>
    <x v="0"/>
    <m/>
    <s v="Completed (PS)"/>
    <s v="RBS-Regional 3"/>
    <d v="2026-09-03T10:04:51"/>
    <d v="2026-09-04T07:09:01"/>
    <n v="69382887"/>
    <m/>
    <n v="152316232565"/>
    <s v="SMP NEGERI 1 SIDOARJO"/>
    <s v="ODP-SDA-FCX/09"/>
    <s v="WO063487314"/>
    <m/>
    <m/>
    <m/>
    <n v="112.70549389999999"/>
    <n v="-7.4433011999999996"/>
    <s v="AMRBS/405529/YULYAN MAHARTA SAVIAR/R3/JATIM TIMUR/WINBACK 2.0 HSI B2B (1:2) 50MBPS 320RB PSB DISC 70%/MATNURI, S.PD, MM. /smpn1sidoarjo@yahoo.co.id"/>
    <s v="Sales Force DBS"/>
    <m/>
    <m/>
    <m/>
    <m/>
    <m/>
    <m/>
    <m/>
    <m/>
    <s v="Management Janji"/>
    <s v="2026-09-04 15:00:00|Tanggal pemasangan : 04/09/2026 Jam pemasangan : siang Info Tambahan : Hubungi pelanggan dulu sebelum ke lokasi terima kasih.|40941148|MYDITA"/>
    <s v="FCC"/>
    <d v="2026-03-09T10:10:01"/>
    <d v="2026-09-04T15:00:00"/>
    <m/>
    <s v="PS"/>
    <s v="SIDOARJO"/>
    <s v="NO ADDON"/>
    <n v="202609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4T15:00:00"/>
    <s v="2026-09-04 15:00:00|Tanggal pemasangan : 04/09/2026 Jam pemasangan : siang Info Tambahan : Hubungi pelanggan dulu sebelum ke lokasi terima kasih.|40941148|MYDITA"/>
    <n v="2026"/>
    <n v="9"/>
    <n v="4"/>
    <d v="2026-09-04T00:00:00"/>
    <n v="-0.625"/>
    <x v="1"/>
  </r>
  <r>
    <n v="939"/>
    <n v="1002569698"/>
    <n v="3"/>
    <x v="2"/>
    <n v="5"/>
    <s v="KEDIRI"/>
    <s v="TRENGGALEK"/>
    <s v="TRE"/>
    <s v="REG"/>
    <s v="AO"/>
    <x v="0"/>
    <s v="1P INET"/>
    <s v="Completed (PS)"/>
    <s v="RBS-Regional 3"/>
    <d v="2026-09-03T13:12:56"/>
    <d v="2026-09-03T16:15:40"/>
    <n v="69383147"/>
    <m/>
    <n v="152608209019"/>
    <s v="KLINIK HERBA MEDIKA"/>
    <s v="ODP-TRE-FAA/03 FAA/D01/03.01"/>
    <s v="WO063451402"/>
    <m/>
    <m/>
    <m/>
    <n v="111.574030034244"/>
    <n v="-8.0951220620013498"/>
    <s v="MD|MYDB-20260903267913|DC20002/MC20039|KLINIK HERBA MEDIKA|085178113566"/>
    <s v="MYDIGIBIZPARTNER"/>
    <m/>
    <m/>
    <m/>
    <m/>
    <m/>
    <m/>
    <m/>
    <m/>
    <s v="Management Janji"/>
    <s v="2026-09-04 13:00:00 | Nama PIC : Bp Jeri No HP : 085178113566 No Alt : - M Janji : 04 Sept 2026 Jam Pasang : Pagi / Siang Note : hubungi pelanggan jika ingin kelokasi "/>
    <s v="FCC"/>
    <d v="2026-03-09T13:25:29"/>
    <d v="2026-09-04T13:00:00"/>
    <m/>
    <s v="PS"/>
    <s v="TRENGGALEK"/>
    <s v="NO ADDON"/>
    <n v="20260903"/>
    <s v="Completed"/>
    <s v="HSI Bisnis Promo HUT RI PSB 70% - 150 Mbps"/>
    <s v="INDIBIZ"/>
    <m/>
    <m/>
    <d v="2026-09-04T13:00:00"/>
    <s v="2026-09-04 13:00:00 | Nama PIC : Bp Jeri No HP : 085178113566 No Alt : - M Janji : 04 Sept 2026 Jam Pasang : Pagi / Siang Note : hubungi pelanggan jika ingin kelokasi "/>
    <n v="2026"/>
    <n v="9"/>
    <n v="3"/>
    <d v="2026-09-03T00:00:00"/>
    <n v="-1.5416666666642413"/>
    <x v="1"/>
  </r>
  <r>
    <n v="940"/>
    <n v="1002569768"/>
    <n v="3"/>
    <x v="7"/>
    <n v="5"/>
    <s v="KUPANG"/>
    <s v="LABOAN BAJO"/>
    <s v="RTE"/>
    <s v="REG"/>
    <s v="AO"/>
    <x v="0"/>
    <s v="1P INET"/>
    <s v="Completed (PS)"/>
    <s v="RBS-Regional 3"/>
    <d v="2026-09-03T13:32:56"/>
    <d v="2026-09-09T13:29:51"/>
    <n v="69383163"/>
    <m/>
    <n v="172514217058"/>
    <s v="CV. JASA KONSTRUKSI"/>
    <s v="ODP-RTE-FM/95 FM/D02/95.01"/>
    <s v="WO063455652"/>
    <m/>
    <m/>
    <m/>
    <n v="120.46368820000001"/>
    <n v="-8.5997965000000001"/>
    <s v="|MN00118|MYIA-072671421945/POI/Pak Teguh/081389965815/teguhppg2@gmail.com"/>
    <s v="MYIB_ASSISTANT"/>
    <m/>
    <m/>
    <m/>
    <m/>
    <m/>
    <m/>
    <m/>
    <m/>
    <s v="Management Janji"/>
    <s v="2026-09-04 13:00:00 | telp :081389965815 alt : manja : pagi / siang 04/09/2026 hub sebelum kelokasi"/>
    <s v="FCC"/>
    <d v="2026-03-09T13:40:01"/>
    <d v="2026-09-04T13:00:00"/>
    <m/>
    <s v="PS"/>
    <s v="X"/>
    <s v="NETMONK"/>
    <n v="20260909"/>
    <s v="Completed"/>
    <s v="HSI Bisnis Basic Bundling Netmonk Promo H2 2026 PSB 70% - 150 Mbps"/>
    <s v="INDIBIZ"/>
    <m/>
    <m/>
    <d v="2026-09-04T13:00:00"/>
    <s v="2026-09-04 13:00:00 | telp :081389965815 alt : manja : pagi / siang 04/09/2026 hub sebelum kelokasi"/>
    <n v="2026"/>
    <n v="9"/>
    <n v="9"/>
    <d v="2026-09-09T00:00:00"/>
    <n v="4.4583333333357587"/>
    <x v="2"/>
  </r>
  <r>
    <n v="941"/>
    <n v="1002569510"/>
    <n v="3"/>
    <x v="5"/>
    <n v="4"/>
    <s v="SEMARANG"/>
    <s v="INNER - SEMARANG JATENG UTARA"/>
    <s v="BMK"/>
    <s v="REG"/>
    <s v="AO"/>
    <x v="0"/>
    <m/>
    <s v="Completed (PS)"/>
    <s v="RBS-Regional 3"/>
    <d v="2026-09-03T11:55:37"/>
    <d v="2026-09-03T17:00:30"/>
    <n v="69365498"/>
    <m/>
    <n v="141423136806"/>
    <s v="NEKA SEMARANG MULAWARMAN"/>
    <s v="ODP-BMK-FY/040"/>
    <s v="WO063441306"/>
    <m/>
    <m/>
    <m/>
    <n v="110.437453"/>
    <n v="-7.0665490000000002"/>
    <s v="|MN02054|MYIA-080739152751/POI/Ayu putri angreani kusanto/08990794495/anext213@gmail.com"/>
    <s v="MYDIGIBIZPARTNER"/>
    <m/>
    <m/>
    <m/>
    <m/>
    <m/>
    <m/>
    <m/>
    <m/>
    <s v="Management Janji"/>
    <s v="2026-08-14 15:00:00 | Tanggal pemasangan: 14/08/2026  Jam pemasangan : pagi / siang  Info Tambahan : Hubungi pelanggan dulu sebelum ke lokasi  terima kasih."/>
    <s v="FCC"/>
    <d v="2026-03-09T12:10:04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14 15:00:00 | Tanggal pemasangan: 14/08/2026  Jam pemasangan : pagi / siang  Info Tambahan : Hubungi pelanggan dulu sebelum ke lokasi  terima kasih."/>
    <n v="2026"/>
    <n v="9"/>
    <n v="3"/>
    <d v="2026-09-03T00:00:00"/>
    <n v="-0.29166666666424135"/>
    <x v="1"/>
  </r>
  <r>
    <n v="942"/>
    <n v="1002569521"/>
    <n v="3"/>
    <x v="5"/>
    <n v="4"/>
    <s v="SEMARANG"/>
    <s v="SALATIGA"/>
    <s v="SLI"/>
    <s v="REG"/>
    <s v="AO"/>
    <x v="0"/>
    <s v="1P INET"/>
    <s v="Completed (PS)"/>
    <s v="RBS-Regional 3"/>
    <d v="2026-09-03T11:57:57"/>
    <d v="2026-09-04T14:13:21"/>
    <n v="69383035"/>
    <m/>
    <n v="142434111579"/>
    <s v="RUMAH ACHI"/>
    <s v="ODP-SLI-FB/119 FB/D10/119.01"/>
    <s v="WO063441033"/>
    <m/>
    <m/>
    <m/>
    <n v="110.49921657215999"/>
    <n v="-7.3221551691241098"/>
    <s v="|MN00238|MYIA-087617609328/POI/LASTI/081575047909/rumahkakakachi@gmail.com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12:10:04"/>
    <d v="2026-09-04T08:00:00"/>
    <m/>
    <s v="PS"/>
    <s v="X"/>
    <s v="NO ADDON"/>
    <n v="20260904"/>
    <s v="Completed"/>
    <s v="HSI Bisnis Basic Promo HUT RI PSB 70% - 50 Mbps"/>
    <s v="INDIBIZ"/>
    <m/>
    <m/>
    <d v="2026-09-04T08:00:00"/>
    <s v="2026-09-04 08:00:00 | M Janji :  04/09/2026 Jam Pasang : Pagi  Note : hubungi pelanggan jika ingin kelokasi "/>
    <n v="2026"/>
    <n v="9"/>
    <n v="4"/>
    <d v="2026-09-04T00:00:00"/>
    <n v="-0.33333333333575865"/>
    <x v="1"/>
  </r>
  <r>
    <n v="943"/>
    <n v="1002570637"/>
    <n v="3"/>
    <x v="6"/>
    <n v="5"/>
    <s v="SBY UTARA"/>
    <s v="MANYAR"/>
    <s v="MGO"/>
    <s v="REG"/>
    <s v="AO"/>
    <x v="0"/>
    <s v="1P INET"/>
    <s v="Completed (PS)"/>
    <s v="RBS-Regional 3"/>
    <d v="2026-09-03T17:45:56"/>
    <d v="2026-09-04T13:56:45"/>
    <n v="69383488"/>
    <m/>
    <n v="152413167958"/>
    <s v="TOKO OLEH-OLEH BHEK PUTRA"/>
    <s v="ODP-DMO-FPL/51 FPL/D03/51.01"/>
    <s v="WO063488986"/>
    <m/>
    <m/>
    <m/>
    <n v="112.7397034"/>
    <n v="-7.2586805999999999"/>
    <s v="|MN02532|MYIA-069526300921/POI/Rafael Arief Soetedja /082122017778/soetedja5758@gmail.com"/>
    <s v="MYIB_ASSISTANT"/>
    <m/>
    <m/>
    <m/>
    <m/>
    <m/>
    <m/>
    <m/>
    <m/>
    <s v="Management Janji"/>
    <s v="2026-09-04 15:00:00 | Nama : bapa rafael No HP : 082122017778 No Alternatif : M Janji : 04/09/2026 Jam Pasang : Pagi NoteÃ‚Â :  Hubungi terlebih dahulu sebelum ke lokasi "/>
    <s v="FCC"/>
    <d v="2026-03-09T17:54:57"/>
    <d v="2026-09-04T15:00:00"/>
    <m/>
    <s v="PS"/>
    <s v="MERGOYOSO"/>
    <s v="NO ADDON"/>
    <n v="20260904"/>
    <s v="Completed"/>
    <s v="HSI Bisnis Promo HUT RI PSB 70% - 100 Mbps"/>
    <s v="INDIBIZ"/>
    <m/>
    <m/>
    <d v="2026-09-04T15:00:00"/>
    <s v="2026-09-04 15:00:00 | Nama : bapa rafael No HP : 082122017778 No Alternatif : M Janji : 04/09/2026 Jam Pasang : Pagi NoteÃ‚Â :  Hubungi terlebih dahulu sebelum ke lokasi "/>
    <n v="2026"/>
    <n v="9"/>
    <n v="4"/>
    <d v="2026-09-04T00:00:00"/>
    <n v="-0.625"/>
    <x v="1"/>
  </r>
  <r>
    <n v="944"/>
    <n v="1002569549"/>
    <n v="3"/>
    <x v="2"/>
    <n v="5"/>
    <s v="MALANG"/>
    <s v="KEPANJEN"/>
    <s v="GDI"/>
    <s v="REG"/>
    <s v="AO"/>
    <x v="0"/>
    <s v="1P INET"/>
    <s v="Completed (PS)"/>
    <s v="RBS-Regional 3"/>
    <d v="2026-09-03T12:06:56"/>
    <d v="2026-09-04T17:00:58"/>
    <n v="69383043"/>
    <m/>
    <n v="152715213479"/>
    <s v="CV. MENARA TERANG DUNIA"/>
    <s v="ODP-GDI-FT/126 FT/D06/126.01"/>
    <s v="WO063442201"/>
    <m/>
    <m/>
    <m/>
    <n v="112.6372174"/>
    <n v="-8.1774351999999997"/>
    <s v="|MN00398|MYIA-049107388059/POI/Yosep Tuhu Prasetyo/081217149222/sinyo.gloria@gmail.com"/>
    <s v="MYIB_ASSISTANT"/>
    <m/>
    <m/>
    <m/>
    <m/>
    <m/>
    <m/>
    <m/>
    <m/>
    <s v="Management Janji"/>
    <s v="2026-09-04 13:00:00 | Nama PIC:  bp yosep  No HP: 081217149222 Alt: Tanggal: 4/9/2026 Jam Pasang: Siang Note: Hubungi sebelum ke lokasi, terimakasih. "/>
    <s v="FCC"/>
    <d v="2026-03-09T12:10:04"/>
    <d v="2026-09-04T13:00:00"/>
    <m/>
    <s v="PS"/>
    <s v="TUREN"/>
    <s v="NO ADDON"/>
    <n v="20260904"/>
    <s v="Completed"/>
    <s v="HSI Bisnis Promo HUT RI PSB 70% - 75 Mbps"/>
    <s v="INDIBIZ"/>
    <m/>
    <m/>
    <d v="2026-09-04T13:00:00"/>
    <s v="2026-09-04 13:00:00 | Nama PIC:  bp yosep  No HP: 081217149222 Alt: Tanggal: 4/9/2026 Jam Pasang: Siang Note: Hubungi sebelum ke lokasi, terimakasih. "/>
    <n v="2026"/>
    <n v="9"/>
    <n v="4"/>
    <d v="2026-09-04T00:00:00"/>
    <n v="-0.54166666666424135"/>
    <x v="1"/>
  </r>
  <r>
    <n v="945"/>
    <n v="1002569598"/>
    <n v="3"/>
    <x v="3"/>
    <n v="4"/>
    <s v="YOGYAKARTA"/>
    <s v="INNER - YOGYA JATENG SELATAN"/>
    <s v="KGD"/>
    <s v="REG"/>
    <s v="AO"/>
    <x v="0"/>
    <s v="1P INET"/>
    <s v="Completed (PS)"/>
    <s v="RBS-Regional 3"/>
    <d v="2026-09-03T12:35:57"/>
    <d v="2026-09-05T13:39:47"/>
    <n v="69383090"/>
    <m/>
    <n v="143132123523"/>
    <s v="PT KOPI BINTANG INDONESIA"/>
    <s v="ODP-KGD-FBF/018"/>
    <s v="WO063445870"/>
    <m/>
    <m/>
    <m/>
    <n v="110.4014075"/>
    <n v="-7.8188123999999997"/>
    <s v="|MN02665|MYIA-011357089011/POI/Riski rian/085123580800/burianto@tomoro-coffee.com"/>
    <s v="MYIB_ASSISTANT"/>
    <m/>
    <m/>
    <m/>
    <m/>
    <m/>
    <m/>
    <m/>
    <m/>
    <s v="Management Janji"/>
    <s v="2026-09-08 08:00:00 | Tanggal pemasangan: 04/09/2026 Jam pemasangan : pagi / siang Info Tambahan : Hubungi pelanggan dulu sebelum ke lokasi terima kasih."/>
    <s v="FCC"/>
    <d v="2026-03-09T12:40:05"/>
    <d v="2026-09-08T08:00:00"/>
    <m/>
    <s v="PS"/>
    <s v="KOTAGEDE"/>
    <s v="NO ADDON"/>
    <n v="20260905"/>
    <s v="Completed"/>
    <s v="HSI Bisnis Promo HUT RI PSB 70% - 100 Mbps"/>
    <s v="INDIBIZ"/>
    <m/>
    <m/>
    <d v="2026-09-08T08:00:00"/>
    <s v="2026-09-08 08:00:00 | Tanggal pemasangan: 04/09/2026 Jam pemasangan : pagi / siang Info Tambahan : Hubungi pelanggan dulu sebelum ke lokasi terima kasih."/>
    <n v="2026"/>
    <n v="9"/>
    <n v="5"/>
    <d v="2026-09-05T00:00:00"/>
    <n v="-3.3333333333357587"/>
    <x v="1"/>
  </r>
  <r>
    <n v="946"/>
    <n v="1002570623"/>
    <n v="3"/>
    <x v="2"/>
    <n v="5"/>
    <s v="KEDIRI"/>
    <s v="NGANJUK"/>
    <s v="KTS"/>
    <s v="REG"/>
    <s v="AO"/>
    <x v="0"/>
    <s v="1P INET"/>
    <s v="Completed (PS)"/>
    <s v="RBS-Regional 3"/>
    <d v="2026-09-03T17:36:56"/>
    <d v="2026-09-04T20:51:41"/>
    <n v="69383481"/>
    <m/>
    <n v="152615203391"/>
    <s v="ERABLUE A.YANI KERTASONO"/>
    <s v="ODP-KTS-FE/96 FE/D07/96.01"/>
    <s v="WO063488115"/>
    <m/>
    <m/>
    <m/>
    <n v="112.107219"/>
    <n v="-7.5929159999999998"/>
    <s v="|MN00843|MYIA-009988819064/POI/HASBIBINTARO SHIDDIQ/081249549394/nextperdanaone@gmail.com"/>
    <s v="MYIB_ASSISTANT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39:55"/>
    <d v="2026-09-04T15:00:00"/>
    <m/>
    <s v="PS"/>
    <s v="KERTOSONO"/>
    <s v="NO ADDON"/>
    <n v="20260904"/>
    <s v="Completed"/>
    <s v="HSI Bisnis PSB 70% - 50 Mbps"/>
    <s v="INDIBIZ"/>
    <m/>
    <m/>
    <d v="2026-09-04T15:00:00"/>
    <s v="2026-09-04 15:00:00 | Tanggal Pemasangan : 04 September 2026 Jam Pemasangan : 08:00 15:00 Info Tambahan : Hubungi pelanggan dulu sebelum ke lokasi terimakasih"/>
    <n v="2026"/>
    <n v="9"/>
    <n v="4"/>
    <d v="2026-09-04T00:00:00"/>
    <n v="-0.625"/>
    <x v="1"/>
  </r>
  <r>
    <n v="947"/>
    <n v="1002569900"/>
    <n v="3"/>
    <x v="3"/>
    <n v="4"/>
    <s v="MAGELANG"/>
    <s v="MAGELANG"/>
    <s v="MTY"/>
    <s v="REG"/>
    <s v="AO"/>
    <x v="0"/>
    <s v="1P INET"/>
    <s v="Completed (PS)"/>
    <s v="RBS-Regional 3"/>
    <d v="2026-09-03T14:05:56"/>
    <d v="2026-09-05T00:07:48"/>
    <n v="69383207"/>
    <m/>
    <n v="146175114932"/>
    <s v="kantor desa tempak"/>
    <s v="ODP-MTY-FAM/019"/>
    <s v="WO063459747"/>
    <m/>
    <m/>
    <m/>
    <n v="110.255214787"/>
    <n v="-7.5097864972013504"/>
    <s v="|MN02816|MYIA-046959895097/POI/arif widodo/087851583178/pemdestempak123@gmail.com"/>
    <s v="MYIB_ASSISTANT"/>
    <m/>
    <m/>
    <m/>
    <m/>
    <m/>
    <m/>
    <m/>
    <m/>
    <s v="Management Janji"/>
    <s v="2026-09-04 13:00:00 | M Janji :  04/09/2026 Jam Pasang : Pagi  Note : hubungi pelanggan jika ingin kelokasi "/>
    <s v="FCC"/>
    <d v="2026-03-09T14:10:32"/>
    <d v="2026-09-04T13:00:00"/>
    <m/>
    <s v="PS"/>
    <s v="MERTOYUDAN"/>
    <s v="NO ADDON"/>
    <n v="20260905"/>
    <s v="Completed"/>
    <s v="HSI Bisnis Promo HUT RI PSB 70% - 150 Mbps"/>
    <s v="INDIBIZ"/>
    <m/>
    <m/>
    <d v="2026-09-04T13:00:00"/>
    <s v="2026-09-04 13:00:00 | M Janji :  04/09/2026 Jam Pasang : Pagi  Note : hubungi pelanggan jika ingin kelokasi "/>
    <n v="2026"/>
    <n v="9"/>
    <n v="5"/>
    <d v="2026-09-05T00:00:00"/>
    <n v="0.45833333333575865"/>
    <x v="1"/>
  </r>
  <r>
    <n v="948"/>
    <n v="1002568650"/>
    <n v="3"/>
    <x v="2"/>
    <n v="5"/>
    <s v="MALANG"/>
    <s v="KEPANJEN"/>
    <s v="KEP"/>
    <s v="REG"/>
    <s v="AO"/>
    <x v="0"/>
    <s v="1P INET"/>
    <s v="Completed (PS)"/>
    <s v="RBS-Regional 3"/>
    <d v="2026-09-03T07:53:56"/>
    <d v="2026-09-03T12:36:51"/>
    <n v="69382687"/>
    <m/>
    <n v="152718219160"/>
    <s v="CORE INN JUWITA HOTEL"/>
    <s v="ODP-KEP-FB/75 FB/D05/75.01"/>
    <s v="WO063412583"/>
    <m/>
    <m/>
    <m/>
    <n v="112.5651574"/>
    <n v="-8.1250394999999997"/>
    <s v="|MN01864|MYIA-039810716236/POI/SOFIE MUTIA AFIFAH/082142162498/coreinnjuwitahotel@gmail.com"/>
    <s v="MYIB_ASSISTANT"/>
    <m/>
    <m/>
    <m/>
    <m/>
    <m/>
    <m/>
    <m/>
    <m/>
    <s v="Management Janji"/>
    <s v="2026-09-04 08:00:00 | Tanggal pemasangan : 04 SEPTEMBER JULI 2026 Jam pemasangan : pagi/siang Info Tambahan : Hubungi pelanggan dulu sebelum ke lokasi terima kasih"/>
    <s v="FCC"/>
    <d v="2026-03-09T07:54:56"/>
    <d v="2026-09-04T08:00:00"/>
    <m/>
    <s v="PS"/>
    <s v="KEPANJEN"/>
    <s v="OCA"/>
    <n v="20260903"/>
    <s v="Completed"/>
    <s v="HSI Bisnis Bundling OCA Breach Checker Promo H2 2026 PSB 70% - 150 Mbps"/>
    <s v="INDIBIZ"/>
    <m/>
    <m/>
    <d v="2026-09-04T08:00:00"/>
    <s v="2026-09-04 08:00:00 | Tanggal pemasangan : 04 SEPTEMBER JULI 2026 Jam pemasangan : pagi/siang Info Tambahan : Hubungi pelanggan dulu sebelum ke lokasi terima kasih"/>
    <n v="2026"/>
    <n v="9"/>
    <n v="3"/>
    <d v="2026-09-03T00:00:00"/>
    <n v="-1.3333333333357587"/>
    <x v="1"/>
  </r>
  <r>
    <n v="949"/>
    <n v="1002569889"/>
    <n v="3"/>
    <x v="7"/>
    <n v="5"/>
    <s v="KUPANG"/>
    <s v="WAINGAPU"/>
    <s v="WGP"/>
    <s v="REG"/>
    <s v="AO"/>
    <x v="0"/>
    <s v="1P INET"/>
    <s v="Completed (PS)"/>
    <s v="RBS-Regional 3"/>
    <d v="2026-09-03T14:02:56"/>
    <d v="2026-09-07T14:48:03"/>
    <n v="69383206"/>
    <m/>
    <n v="172517222631"/>
    <s v="BENGKEL PELOPOR"/>
    <s v="ODP-WGP-FG/10 FG/D03/10.01"/>
    <s v="WO063459362"/>
    <m/>
    <m/>
    <m/>
    <n v="120.2421071"/>
    <n v="-9.6706801000000002"/>
    <s v="|MN00122|MYIA-070909377444/POI/Hendra Ardy Temaluru /085939568758/hendratemaluru02@gmail.com"/>
    <s v="MYIB_ASSISTANT"/>
    <m/>
    <m/>
    <m/>
    <m/>
    <m/>
    <m/>
    <m/>
    <m/>
    <s v="Management Janji"/>
    <s v="2026-09-05 15:00:00 | Jam pemasangan : 12.00 Info Tambahan : Hubungi pelanggan dulu sebelum ke lokasi terimakasih  "/>
    <s v="FCC"/>
    <d v="2026-03-09T14:10:32"/>
    <d v="2026-09-05T15:00:00"/>
    <m/>
    <s v="PS"/>
    <s v="X"/>
    <s v="NO ADDON"/>
    <n v="20260907"/>
    <s v="Completed"/>
    <s v="HSI Bisnis Promo HUT RI PSB 70% - 50 Mbps"/>
    <s v="INDIBIZ"/>
    <m/>
    <m/>
    <d v="2026-09-05T15:00:00"/>
    <s v="2026-09-05 15:00:00 | Jam pemasangan : 12.00 Info Tambahan : Hubungi pelanggan dulu sebelum ke lokasi terimakasih  "/>
    <n v="2026"/>
    <n v="9"/>
    <n v="7"/>
    <d v="2026-09-07T00:00:00"/>
    <n v="1.375"/>
    <x v="2"/>
  </r>
  <r>
    <n v="950"/>
    <n v="1002569880"/>
    <n v="3"/>
    <x v="2"/>
    <n v="5"/>
    <s v="MADIUN"/>
    <s v="BOJONEGORO"/>
    <s v="PAD"/>
    <s v="REG"/>
    <s v="AO"/>
    <x v="0"/>
    <s v="1P INET"/>
    <s v="Completed (PS)"/>
    <s v="RBS-Regional 3"/>
    <d v="2026-09-03T13:59:57"/>
    <d v="2026-09-04T20:13:07"/>
    <n v="69383201"/>
    <m/>
    <n v="152644206588"/>
    <s v="Toko Zarima"/>
    <s v="ODP-PAZ-FD/57 FD/D05/57.01"/>
    <s v="WO063459002"/>
    <m/>
    <m/>
    <m/>
    <n v="111.53917949999899"/>
    <n v="-7.2577580999999904"/>
    <s v="|MC20010|MYIA-099656359395/POI/Mohammad Romadhon/0881036575610/d99230167@gmail.com"/>
    <s v="MYIB_ASSISTANT"/>
    <m/>
    <m/>
    <m/>
    <m/>
    <m/>
    <m/>
    <m/>
    <m/>
    <s v="Management Janji"/>
    <s v="2026-09-04 11:00:00 | Tanggal Pemasangan : 04 September 2026 Jam Pemasangan : 08:00 15:00 Info Tambahan : Hubungi pelanggan dulu sebelum ke lokasi terimakasih"/>
    <s v="FCC"/>
    <d v="2026-03-09T14:10:32"/>
    <d v="2026-09-04T11:00:00"/>
    <m/>
    <s v="PS"/>
    <s v="PADANGAN"/>
    <s v="NO ADDON"/>
    <n v="20260904"/>
    <s v="Completed"/>
    <s v="HSI Bisnis Promo HUT RI PSB 70% - 100 Mbps"/>
    <s v="INDIBIZ"/>
    <m/>
    <m/>
    <d v="2026-09-04T11:00:00"/>
    <s v="2026-09-04 11:00:00 | Tanggal Pemasangan : 04 September 2026 Jam Pemasangan : 08:00 15:00 Info Tambahan : Hubungi pelanggan dulu sebelum ke lokasi terimakasih"/>
    <n v="2026"/>
    <n v="9"/>
    <n v="4"/>
    <d v="2026-09-04T00:00:00"/>
    <n v="-0.45833333333575865"/>
    <x v="1"/>
  </r>
  <r>
    <n v="951"/>
    <n v="1002569871"/>
    <n v="3"/>
    <x v="2"/>
    <n v="5"/>
    <s v="MADIUN"/>
    <s v="NGAWI"/>
    <s v="NWI"/>
    <s v="REG"/>
    <s v="AO"/>
    <x v="0"/>
    <s v="1P INET"/>
    <s v="Completed (PS)"/>
    <s v="RBS-Regional 3"/>
    <d v="2026-09-03T13:56:56"/>
    <d v="2026-09-04T11:45:12"/>
    <n v="69383184"/>
    <m/>
    <n v="152605224199"/>
    <s v="TOKO RENNY"/>
    <s v="ODP-NWI-FK/09"/>
    <s v="WO063458606"/>
    <m/>
    <m/>
    <m/>
    <n v="111.50867703030499"/>
    <n v="-7.3290882892401896"/>
    <s v="|MN00265|MYIA-023961566656/POI/PANGESTUTI RENNY D/085177126011/tutirenny5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4:10:32"/>
    <d v="2026-09-04T13:00:00"/>
    <m/>
    <s v="PS"/>
    <s v="X"/>
    <s v="OCA"/>
    <n v="20260904"/>
    <s v="Completed"/>
    <s v="HSI Bisnis Bundling OCA Breach Checker Promo 2026 PSB 70% - 200 Mbps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4"/>
    <d v="2026-09-04T00:00:00"/>
    <n v="-0.54166666666424135"/>
    <x v="1"/>
  </r>
  <r>
    <n v="952"/>
    <n v="1002569588"/>
    <n v="3"/>
    <x v="7"/>
    <n v="5"/>
    <s v="KUPANG"/>
    <s v="KUPANG"/>
    <s v="KPN"/>
    <s v="REG"/>
    <s v="AO"/>
    <x v="0"/>
    <s v="1P INET"/>
    <s v="Completed (PS)"/>
    <s v="RBS-Regional 3"/>
    <d v="2026-09-03T12:29:56"/>
    <d v="2026-09-07T16:12:03"/>
    <n v="69383078"/>
    <m/>
    <n v="172502311716"/>
    <s v="Ruang Tata Usaha SDN Oesapa Kecil 2"/>
    <s v="ODP-KPN-FQE/29 FQE/D02/29.01"/>
    <s v="WO063445230"/>
    <m/>
    <m/>
    <m/>
    <n v="123.63090579999999"/>
    <n v="-10.151863000000001"/>
    <s v="|MN00365|MYIA-079647418176/POI/Naomi Oktoviani Tuulima/08113833495/adenovy64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2:40:05"/>
    <d v="2026-09-04T13:00:00"/>
    <m/>
    <s v="PS"/>
    <s v="KUPANG"/>
    <s v="NO ADDON"/>
    <n v="20260907"/>
    <s v="Completed"/>
    <s v="HSI Bisnis Basic Promo HUT RI PSB 70% - 50 Mbps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7"/>
    <d v="2026-09-07T00:00:00"/>
    <n v="2.4583333333357587"/>
    <x v="2"/>
  </r>
  <r>
    <n v="953"/>
    <n v="1002569811"/>
    <n v="3"/>
    <x v="3"/>
    <n v="4"/>
    <s v="YOGYAKARTA"/>
    <s v="INNER - YOGYA JATENG SELATAN"/>
    <s v="KBU"/>
    <s v="REG"/>
    <s v="AO"/>
    <x v="0"/>
    <m/>
    <s v="Completed (PS)"/>
    <s v="RBS-Regional 2"/>
    <d v="2026-09-03T13:43:20"/>
    <d v="2026-09-03T15:35:24"/>
    <n v="69381235"/>
    <n v="2745059207"/>
    <n v="146113146908"/>
    <s v="Kaguma Coffe"/>
    <s v="ODP-KBU-FEH/07"/>
    <s v="WO063457613"/>
    <m/>
    <m/>
    <m/>
    <n v="110.390365614787"/>
    <n v="-7.7760586641504101"/>
    <s v="|MN00915|/Febri ambar wati/08137840545/Kagumacoffee@gmail.com"/>
    <s v="B2B Partner Management (PM)"/>
    <m/>
    <m/>
    <m/>
    <m/>
    <m/>
    <m/>
    <m/>
    <m/>
    <s v="Management Janji"/>
    <s v="2026-09-03 10:00:00|Nama PIC:  BU FEBRI   No HP: 08137840545  Alt:  Tanggal: 3/9/2026  Jam Pasang: 10.00  Note: Hubungi sebelum ke lokasi, terimakasih. |40931149|MYDITA"/>
    <s v="FCC"/>
    <d v="2026-03-09T13:55:00"/>
    <m/>
    <m/>
    <s v="PS"/>
    <s v="X"/>
    <s v="NO ADDON"/>
    <n v="202609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7:00:00"/>
    <s v="2026-09-03 10:00:00|Nama PIC:  BU FEBRI   No HP: 08137840545  Alt:  Tanggal: 3/9/2026  Jam Pasang: 10.00  Note: Hubungi sebelum ke lokasi, terimakasih. |40931149|MYDITA"/>
    <n v="2026"/>
    <n v="9"/>
    <n v="3"/>
    <d v="2026-09-03T00:00:00"/>
    <n v="-0.29166666666424135"/>
    <x v="1"/>
  </r>
  <r>
    <n v="954"/>
    <n v="1002569820"/>
    <n v="3"/>
    <x v="5"/>
    <n v="4"/>
    <s v="SEMARANG"/>
    <s v="KENDAL"/>
    <s v="SKR"/>
    <s v="REG"/>
    <s v="AO"/>
    <x v="0"/>
    <m/>
    <s v="Completed (PS)"/>
    <s v="RBS-Regional 3"/>
    <d v="2026-09-03T13:47:33"/>
    <d v="2026-09-04T15:16:45"/>
    <n v="69383173"/>
    <n v="2946101009"/>
    <n v="141409102967"/>
    <s v="PT BPR KUSUMA SUMBING SUKOREJO"/>
    <s v="ODP-SKR-FA/174"/>
    <s v="WO063481127"/>
    <m/>
    <m/>
    <m/>
    <n v="110.0465123"/>
    <n v="-7.0878718000000003"/>
    <s v="|MC80122|/ PT BPR KUSUMA SUMBING SUKOREJO/ 083123408274/ksbpusat.tsi@gmail.com/2S HSI BISNIS 1:1 PROMO 50Mbps / NISA AULIA SUNDARI / HGN"/>
    <s v="Sales Profesional"/>
    <m/>
    <m/>
    <m/>
    <m/>
    <m/>
    <m/>
    <m/>
    <m/>
    <s v="Management Janji"/>
    <s v="2026-09-04 13:00:00|Jam pemasangan : 12.00 Info Tambahan : Hubungi pelanggan dulu sebelum ke lokasi terimakasih  |40951377|MYDITA"/>
    <s v="FCC"/>
    <d v="2026-03-09T13:55:00"/>
    <d v="2026-09-04T13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Jam pemasangan : 12.00 Info Tambahan : Hubungi pelanggan dulu sebelum ke lokasi terimakasih  |40951377|MYDITA"/>
    <n v="2026"/>
    <n v="9"/>
    <n v="4"/>
    <d v="2026-09-04T00:00:00"/>
    <n v="-0.54166666666424135"/>
    <x v="1"/>
  </r>
  <r>
    <n v="955"/>
    <n v="1002569842"/>
    <n v="3"/>
    <x v="1"/>
    <n v="5"/>
    <s v="SIDOARJO"/>
    <s v="MOJOKERTO"/>
    <s v="MRT"/>
    <s v="REG"/>
    <s v="AO"/>
    <x v="0"/>
    <m/>
    <s v="Completed (PS)"/>
    <s v="RBS-Regional 3"/>
    <d v="2026-09-03T13:51:31"/>
    <d v="2026-09-04T20:26:16"/>
    <n v="69383177"/>
    <m/>
    <n v="152312243363"/>
    <s v="PT ADITALENTA HANDALUSAHA TUJUH"/>
    <s v="ODP-MRT-FL/12"/>
    <s v="WO063475112"/>
    <m/>
    <m/>
    <m/>
    <n v="112.4590355"/>
    <n v="-7.4992048999999996"/>
    <s v="|MC30223|/ANDIK SULAIMAN/81235284788/saa.itnetwork@gmail.com"/>
    <s v="Sales Force DBS"/>
    <m/>
    <m/>
    <m/>
    <m/>
    <m/>
    <m/>
    <m/>
    <m/>
    <s v="Management Janji"/>
    <s v="2026-09-04 15:00:00|Nama : bapa andi No HP : 081235284788 No Alternatif : M Janji : 04/09/2026 Jam Pasang : Pagi NoteÃ‚Â :  Hubungi terlebih dahulu sebelum ke lokasi |40951377|MYDITA"/>
    <s v="FCC"/>
    <d v="2026-03-09T13:55:00"/>
    <d v="2026-09-04T15:00:00"/>
    <m/>
    <s v="PS"/>
    <s v="MOJOKERTO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15:00:00"/>
    <s v="2026-09-04 15:00:00|Nama : bapa andi No HP : 081235284788 No Alternatif : M Janji : 04/09/2026 Jam Pasang : Pagi NoteÃ‚Â :  Hubungi terlebih dahulu sebelum ke lokasi |40951377|MYDITA"/>
    <n v="2026"/>
    <n v="9"/>
    <n v="4"/>
    <d v="2026-09-04T00:00:00"/>
    <n v="-0.625"/>
    <x v="1"/>
  </r>
  <r>
    <n v="956"/>
    <n v="1002570394"/>
    <n v="3"/>
    <x v="2"/>
    <n v="5"/>
    <s v="MADIUN"/>
    <s v="NGAWI"/>
    <s v="JGO"/>
    <s v="REG"/>
    <s v="AO"/>
    <x v="0"/>
    <m/>
    <s v="Completed (PS)"/>
    <s v="RBS-Regional 3"/>
    <d v="2026-09-03T16:12:48"/>
    <d v="2026-09-03T23:04:02"/>
    <n v="69374507"/>
    <m/>
    <n v="152635205092"/>
    <s v="PT. MULYA ANDALAN FOOD"/>
    <s v="ODP-JGO-FB/101"/>
    <s v="WO063479898"/>
    <m/>
    <m/>
    <m/>
    <n v="111.29630706816501"/>
    <n v="-7.5671988500294898"/>
    <s v="MD|MYIB-042036839316|SYSTEM|PT MULYA ANDALAN FOOD|08895117052"/>
    <s v="MYDIGIBIZPARTNER"/>
    <m/>
    <m/>
    <m/>
    <m/>
    <m/>
    <m/>
    <m/>
    <m/>
    <s v="Management Janji"/>
    <s v="2026-09-04 08:00:00|Tanggal Pemasangan : 04 September 2026  Jam Pemasangan : 08:00 15:00  Info Tambahan : Hubungi pelanggan dulu sebelum ke lokasi terimakasih|40010577|MYDITA"/>
    <s v="FCC"/>
    <d v="2026-03-09T16:25:22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m/>
    <d v="2026-09-03T07:00:00"/>
    <s v="2026-09-04 08:00:00|Tanggal Pemasangan : 04 September 2026  Jam Pemasangan : 08:00 15:00  Info Tambahan : Hubungi pelanggan dulu sebelum ke lokasi terimakasih|40010577|MYDITA"/>
    <n v="2026"/>
    <n v="9"/>
    <n v="3"/>
    <d v="2026-09-03T00:00:00"/>
    <n v="-0.29166666666424135"/>
    <x v="1"/>
  </r>
  <r>
    <n v="957"/>
    <n v="1002569855"/>
    <n v="3"/>
    <x v="2"/>
    <n v="5"/>
    <s v="MALANG"/>
    <s v="KEPANJEN"/>
    <s v="KLJ"/>
    <s v="REG"/>
    <s v="AO"/>
    <x v="0"/>
    <s v="1P INET"/>
    <s v="Completed (PS)"/>
    <s v="RBS-Regional 3"/>
    <d v="2026-09-03T13:53:56"/>
    <d v="2026-09-05T15:45:12"/>
    <n v="69383180"/>
    <m/>
    <n v="152703903726"/>
    <s v="KOS UTOMO"/>
    <s v="ODP-KLJ-FCA/60 FCA/D06/60.01"/>
    <s v="WO063458084"/>
    <m/>
    <m/>
    <m/>
    <n v="112.61056600000001"/>
    <n v="-7.9567730000000001"/>
    <s v="|MA60103|MYIA-084556453790/POI/Judha/08123231962/jhatiutomo@gmail.com"/>
    <s v="MYIB_ASSISTANT"/>
    <m/>
    <m/>
    <m/>
    <m/>
    <m/>
    <m/>
    <m/>
    <m/>
    <s v="Management Janji"/>
    <s v="2026-09-05 08:00:00 | Nama : Bapa utomo No HP : 08123231962 No Alternatif : M Janji : 05/09/2026 Jam Pasang : Pagi NoteÃ‚Â :  Hubungi terlebih dahulu sebelum ke lokasi "/>
    <s v="FCC"/>
    <d v="2026-03-09T13:55:00"/>
    <d v="2026-09-05T08:00:00"/>
    <m/>
    <s v="PS"/>
    <s v="KLOJEN"/>
    <s v="NO ADDON"/>
    <n v="20260905"/>
    <s v="Completed"/>
    <s v="HSI Bisnis Promo HUT RI PSB 70% - 100 Mbps"/>
    <s v="INDIBIZ"/>
    <m/>
    <m/>
    <d v="2026-09-05T08:00:00"/>
    <s v="2026-09-05 08:00:00 | Nama : Bapa utomo No HP : 08123231962 No Alternatif : M Janji : 05/09/2026 Jam Pasang : Pagi NoteÃ‚Â :  Hubungi terlebih dahulu sebelum ke lokasi "/>
    <n v="2026"/>
    <n v="9"/>
    <n v="5"/>
    <d v="2026-09-05T00:00:00"/>
    <n v="-0.33333333333575865"/>
    <x v="1"/>
  </r>
  <r>
    <n v="958"/>
    <n v="1002569790"/>
    <n v="3"/>
    <x v="6"/>
    <n v="5"/>
    <s v="SBY SELATAN"/>
    <s v="KETINTANG"/>
    <s v="TPO"/>
    <s v="REG"/>
    <s v="AO"/>
    <x v="0"/>
    <m/>
    <s v="Completed (PS)"/>
    <s v="RBS-Regional 3"/>
    <d v="2026-09-03T13:42:12"/>
    <d v="2026-09-07T15:12:29"/>
    <n v="69383167"/>
    <m/>
    <n v="152305231138"/>
    <s v="SEWA BAJU ADAT"/>
    <s v="ODP-TPO-FGZ/11"/>
    <s v="WO063510446"/>
    <m/>
    <m/>
    <m/>
    <n v="112.77570830000001"/>
    <n v="-7.3422147000000004"/>
    <s v="|MC70131|/LOLA-SEWA BAJU ADAT/082231189232-085843741374/Lolaythaolla@gmail.com/HSI Bisnis (1:1) 50 Mbps (Rp 439.000) PSB Rp 150.000/-7.342204,112.775643/JL Rambutan IV Blok E No.580 Wadungasri, Waru Sidoarjo"/>
    <s v="Sales Force DBS"/>
    <m/>
    <m/>
    <m/>
    <m/>
    <m/>
    <m/>
    <m/>
    <m/>
    <s v="Management Janji"/>
    <s v="2026-09-07 15:00:00|Nama : BU LOLAYTHA MONDELLIANA LATUQHA R No Hp : 082231189232 No Alt : 085843741374 Tgl Pemasangan : 05 September 2026 Interval : PAGI  Note : Hubungi pelanggan terlebih dahulu|40971402|MYDITA"/>
    <s v="FCC"/>
    <d v="2026-03-09T13:55:00"/>
    <d v="2026-09-07T15:00:00"/>
    <m/>
    <s v="PS"/>
    <s v="TROPODO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5:00:00"/>
    <s v="2026-09-07 15:00:00|Nama : BU LOLAYTHA MONDELLIANA LATUQHA R No Hp : 082231189232 No Alt : 085843741374 Tgl Pemasangan : 05 September 2026 Interval : PAGI  Note : Hubungi pelanggan terlebih dahulu|40971402|MYDITA"/>
    <n v="2026"/>
    <n v="9"/>
    <n v="7"/>
    <d v="2026-09-07T00:00:00"/>
    <n v="-0.625"/>
    <x v="1"/>
  </r>
  <r>
    <n v="959"/>
    <n v="1002569800"/>
    <n v="3"/>
    <x v="3"/>
    <n v="4"/>
    <s v="MAGELANG"/>
    <s v="WONOSOBO"/>
    <s v="WOS"/>
    <s v="REG"/>
    <s v="AO"/>
    <x v="0"/>
    <m/>
    <s v="Completed (PS)"/>
    <s v="RBS-Regional 3"/>
    <d v="2026-09-03T13:41:03"/>
    <d v="2026-09-04T14:25:39"/>
    <n v="69383172"/>
    <n v="2866160033"/>
    <n v="141373127378"/>
    <s v="PT BPR KUSUMA SUMBING WONOSOBO"/>
    <s v="ODP-WOS-FAF/103"/>
    <s v="WO063465419"/>
    <m/>
    <m/>
    <m/>
    <n v="109.9100456"/>
    <n v="-7.3606774000000001"/>
    <s v="|MC80122|/ PT BPR KUSUMA SUMBING WONOSOBO/ 083123408274/ksbpusat.tsi@gmail.com/2S HSI BISNIS 1:1 PROMO 50Mbps / NISA AULIA SUNDARI / HGN"/>
    <s v="Account Manager"/>
    <m/>
    <m/>
    <m/>
    <m/>
    <m/>
    <m/>
    <m/>
    <m/>
    <s v="Management Janji"/>
    <s v="2026-09-04 13:00:00|M Janji :  04/09/2026 Jam Pasang : Pagi  Note : hubungi pelanggan jika ingin kelokasi |40900827|MYDITA"/>
    <s v="FCC"/>
    <d v="2026-03-09T13:55:00"/>
    <d v="2026-09-04T13:00:00"/>
    <m/>
    <s v="PS"/>
    <s v="X"/>
    <s v="NO ADDON"/>
    <n v="202609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4T13:00:00"/>
    <s v="2026-09-04 13:00:00|M Janji :  04/09/2026 Jam Pasang : Pagi  Note : hubungi pelanggan jika ingin kelokasi |40900827|MYDITA"/>
    <n v="2026"/>
    <n v="9"/>
    <n v="4"/>
    <d v="2026-09-04T00:00:00"/>
    <n v="-0.54166666666424135"/>
    <x v="1"/>
  </r>
  <r>
    <n v="960"/>
    <n v="1002569812"/>
    <n v="3"/>
    <x v="5"/>
    <n v="4"/>
    <s v="SEMARANG"/>
    <s v="UNGARAN"/>
    <s v="BWE"/>
    <s v="REG"/>
    <s v="AO"/>
    <x v="0"/>
    <s v="1P INET"/>
    <s v="Completed (PS)"/>
    <s v="RBS-Regional 3"/>
    <d v="2026-09-03T13:42:56"/>
    <d v="2026-09-04T12:38:54"/>
    <n v="69383195"/>
    <m/>
    <n v="141459109258"/>
    <s v="DIANA CELL"/>
    <s v="ODP-BWE-FA/115 FA/D03/115.01"/>
    <s v="WO063456856"/>
    <m/>
    <m/>
    <m/>
    <n v="110.45977000000001"/>
    <n v="-7.2409720000000002"/>
    <s v="|MC50147|MYIA-059579214641/POI/SUUDI/081229766144/amirhernanda@gmail.com"/>
    <s v="MYIB_ASSISTANT"/>
    <m/>
    <m/>
    <m/>
    <m/>
    <m/>
    <m/>
    <m/>
    <m/>
    <s v="Management Janji"/>
    <s v="2026-09-04 13:00:00 | Nama PIC : bapak suudi No HP : 081229766144 Alt :  M Janji : (JUMAT/4/SEPTEMBER/2026) jam Pasang : 09:00 Note : hubungi pelanggan jika ingin kelokasi"/>
    <s v="FCC"/>
    <d v="2026-03-09T13:55:00"/>
    <d v="2026-09-04T13:00:00"/>
    <m/>
    <s v="PS"/>
    <s v="AMBARAWA"/>
    <s v="NO ADDON"/>
    <n v="20260904"/>
    <s v="Completed"/>
    <s v="HSI Bisnis Khusus Winback PSB 70% - 150 Mbps"/>
    <s v="INDIBIZ"/>
    <m/>
    <m/>
    <d v="2026-09-04T13:00:00"/>
    <s v="2026-09-04 13:00:00 | Nama PIC : bapak suudi No HP : 081229766144 Alt :  M Janji : (JUMAT/4/SEPTEMBER/2026) jam Pasang : 09:00 Note : hubungi pelanggan jika ingin kelokasi"/>
    <n v="2026"/>
    <n v="9"/>
    <n v="4"/>
    <d v="2026-09-04T00:00:00"/>
    <n v="-0.54166666666424135"/>
    <x v="1"/>
  </r>
  <r>
    <n v="961"/>
    <n v="1002570445"/>
    <n v="3"/>
    <x v="0"/>
    <n v="4"/>
    <s v="KUDUS"/>
    <s v="PURWODADI"/>
    <s v="PWB"/>
    <s v="REG"/>
    <s v="AO"/>
    <x v="0"/>
    <s v="1P INET"/>
    <s v="Completed (PS)"/>
    <s v="RBS-Regional 3"/>
    <d v="2026-09-03T16:22:03"/>
    <d v="2026-09-04T16:22:14"/>
    <n v="69383395"/>
    <m/>
    <n v="141568113965"/>
    <s v="RAIT Al Firdaus Purwodadi"/>
    <s v="ODP-PWB-FH/049 FH/D01/049.01"/>
    <s v="WO063480423"/>
    <m/>
    <m/>
    <m/>
    <n v="110.9117708"/>
    <n v="-7.0909963999999999"/>
    <s v="|MN01314|MYIA-043379323720/POI/TRI MULYANINGSIH/081326050618/raitalfirdauspurwodadi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6:25:22"/>
    <d v="2026-09-04T13:00:00"/>
    <m/>
    <s v="PS"/>
    <s v="X"/>
    <s v="NO ADDON"/>
    <n v="20260904"/>
    <s v="Completed"/>
    <s v="HSI Bisnis Basic Promo HUT RI PSB 70% - 100 Mbps Dual Band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4"/>
    <d v="2026-09-04T00:00:00"/>
    <n v="-0.54166666666424135"/>
    <x v="1"/>
  </r>
  <r>
    <n v="962"/>
    <n v="1002569793"/>
    <n v="3"/>
    <x v="1"/>
    <n v="5"/>
    <s v="SIDOARJO"/>
    <s v="MOJOKERTO"/>
    <s v="MJS"/>
    <s v="REG"/>
    <s v="AO"/>
    <x v="0"/>
    <m/>
    <s v="Completed (PS)"/>
    <s v="RBS-Regional 3"/>
    <d v="2026-09-03T13:42:18"/>
    <d v="2026-09-03T18:15:09"/>
    <n v="69383191"/>
    <m/>
    <n v="152330220812"/>
    <s v="PT ADITALENTA KUKUH SEDASA"/>
    <s v="ODP-MJS-FU/38"/>
    <s v="WO063473279"/>
    <m/>
    <m/>
    <m/>
    <n v="112.5263765"/>
    <n v="-7.5227998999999999"/>
    <s v="|MC30223|/ANDIK SULAIMAN/81235284788/saa.itnetwork@gmail.com"/>
    <s v="Sales Force DBS"/>
    <m/>
    <m/>
    <m/>
    <m/>
    <m/>
    <m/>
    <m/>
    <m/>
    <s v="Management Janji"/>
    <s v="2026-09-04 15:00:00|Nama : bapa andik No HP : 081235284788 No Alternatif : M Janji : 04/09/2026 Jam Pasang : Pagi NoteÃ‚Â :  Hubungi terlebih dahulu sebelum ke lokasi |40951377|MYDITA"/>
    <s v="FCC"/>
    <d v="2026-03-09T13:55:00"/>
    <d v="2026-09-04T15:00:00"/>
    <m/>
    <s v="PS"/>
    <s v="MOJOKERTO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Nama : bapa andik No HP : 081235284788 No Alternatif : M Janji : 04/09/2026 Jam Pasang : Pagi NoteÃ‚Â :  Hubungi terlebih dahulu sebelum ke lokasi |40951377|MYDITA"/>
    <n v="2026"/>
    <n v="9"/>
    <n v="3"/>
    <d v="2026-09-03T00:00:00"/>
    <n v="-1.625"/>
    <x v="1"/>
  </r>
  <r>
    <n v="963"/>
    <n v="1002569164"/>
    <n v="3"/>
    <x v="2"/>
    <n v="5"/>
    <s v="MADIUN"/>
    <s v="MADIUN"/>
    <s v="CRB"/>
    <s v="REG"/>
    <s v="AO"/>
    <x v="0"/>
    <s v="1P INET"/>
    <s v="Completed (PS)"/>
    <s v="RBS-Regional 3"/>
    <d v="2026-09-03T10:27:56"/>
    <d v="2026-09-05T08:08:18"/>
    <n v="69382904"/>
    <s v="-"/>
    <n v="-152632207018"/>
    <s v="RUANG PENGOLAHAN MAKANAN SMK PGRI 1 MEJAYAN"/>
    <s v="ODP-CRB-F12/01 FCL/F12/01.01"/>
    <s v="WO063428955"/>
    <m/>
    <m/>
    <m/>
    <n v="111.667725098342"/>
    <n v="-7.5458439174376402"/>
    <s v="|MN00264|MYIA-094913921481/POI/hudha ahsani hadam/08508224733/smkpgri_mejayan@yahoo.com"/>
    <s v="MYIB_ASSISTANT"/>
    <m/>
    <m/>
    <m/>
    <m/>
    <m/>
    <m/>
    <m/>
    <m/>
    <s v="Management Janji"/>
    <s v="2026-09-04 13:00:00 | Tanggal pemasangan : 04/09/2026 Jam pemasangan : pagi Info Tambahan : Hubungi pelanggan dulu sebelum ke lokasi terima kasih."/>
    <s v="FCC"/>
    <d v="2026-03-09T10:39:56"/>
    <d v="2026-09-04T13:00:00"/>
    <m/>
    <s v="PS"/>
    <s v="CARUBAN"/>
    <s v="NO ADDON"/>
    <n v="20260905"/>
    <s v="Completed"/>
    <s v="HSI Bisnis Basic Promo HUT RI PSB 70% - 50 Mbps"/>
    <s v="INDIBIZ"/>
    <m/>
    <m/>
    <d v="2026-09-04T13:00:00"/>
    <s v="2026-09-04 13:00:00 | Tanggal pemasangan : 04/09/2026 Jam pemasangan : pagi Info Tambahan : Hubungi pelanggan dulu sebelum ke lokasi terima kasih."/>
    <n v="2026"/>
    <n v="9"/>
    <n v="5"/>
    <d v="2026-09-05T00:00:00"/>
    <n v="0.45833333333575865"/>
    <x v="1"/>
  </r>
  <r>
    <n v="964"/>
    <n v="1002570449"/>
    <n v="3"/>
    <x v="7"/>
    <n v="5"/>
    <s v="MATARAM"/>
    <s v="LOMBOK TIMUR UTARA"/>
    <s v="MBG"/>
    <s v="REG"/>
    <s v="AO"/>
    <x v="0"/>
    <s v="1P INET"/>
    <s v="Completed (PS)"/>
    <s v="RBS-Regional 3"/>
    <d v="2026-09-03T16:23:56"/>
    <d v="2026-09-05T09:03:54"/>
    <n v="69383381"/>
    <m/>
    <n v="172620205008"/>
    <s v="warung sembako baiq"/>
    <s v="ODP-MBG-FAC/28 FAC/D04/28.01"/>
    <s v="WO063480678"/>
    <m/>
    <m/>
    <m/>
    <n v="116.411438"/>
    <n v="-8.6403770000000009"/>
    <s v="|MN00915|MYIA-075892105986/POI/BAIQ ENDANG/087864436009/endangkoesdi83@gmail.com"/>
    <s v="MYIB_ASSISTANT"/>
    <m/>
    <m/>
    <m/>
    <m/>
    <m/>
    <m/>
    <m/>
    <m/>
    <s v="Management Janji"/>
    <s v="2026-09-04 15:00:00 | Tanggal pemasangan : 04/09/2026 Jam pemasangan : 16.00 Info Tambahan : Hubungi pelanggan dulu sebelum ke lokasi terima kasih."/>
    <s v="FCC"/>
    <d v="2026-03-09T16:25:22"/>
    <d v="2026-09-04T15:00:00"/>
    <m/>
    <s v="PS"/>
    <s v="LOMBOK TIMUR"/>
    <s v="NO ADDON"/>
    <n v="20260905"/>
    <s v="Completed"/>
    <s v="HSI Bisnis Promo HUT RI PSB 70% - 50 Mbps"/>
    <s v="INDIBIZ"/>
    <m/>
    <m/>
    <d v="2026-09-04T15:00:00"/>
    <s v="2026-09-04 15:00:00 | Tanggal pemasangan : 04/09/2026 Jam pemasangan : 16.00 Info Tambahan : Hubungi pelanggan dulu sebelum ke lokasi terima kasih."/>
    <n v="2026"/>
    <n v="9"/>
    <n v="5"/>
    <d v="2026-09-05T00:00:00"/>
    <n v="0.375"/>
    <x v="1"/>
  </r>
  <r>
    <n v="965"/>
    <n v="1002570693"/>
    <n v="3"/>
    <x v="1"/>
    <n v="5"/>
    <s v="JEMBER"/>
    <s v="BONDOWOSO"/>
    <s v="BOW"/>
    <s v="REG"/>
    <s v="AO"/>
    <x v="0"/>
    <s v="1P INET"/>
    <s v="Completed (PS)"/>
    <s v="RBS-Regional 3"/>
    <d v="2026-09-03T19:32:56"/>
    <d v="2026-09-03T23:35:28"/>
    <n v="69383523"/>
    <m/>
    <n v="152507223996"/>
    <s v="GAMES ON LINE KHALIS"/>
    <s v="ODP-BOW-FX/80 FX/D07/80.01"/>
    <s v="WO063495867"/>
    <m/>
    <m/>
    <m/>
    <n v="113.72334379702799"/>
    <n v="-8.0209698707625101"/>
    <s v="MD|MYDB-20260902267878|DC30008/MC30183|GAMES ON LINE KHALIS|085124029949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9:39:50"/>
    <d v="2026-09-05T08:00:00"/>
    <m/>
    <s v="PS"/>
    <s v="BONDOWOSO"/>
    <s v="NO ADDON"/>
    <n v="20260903"/>
    <s v="Completed"/>
    <s v="HSI Bisnis Promo HUT RI PSB 70% - 200 Mbps"/>
    <s v="INDIBIZ"/>
    <m/>
    <m/>
    <d v="2026-09-05T08:00:00"/>
    <s v="2026-09-05 08:00:00 | Jam pemasangan : 12.00 Info Tambahan : Hubungi pelanggan dulu sebelum ke lokasi terimakasih  "/>
    <n v="2026"/>
    <n v="9"/>
    <n v="3"/>
    <d v="2026-09-03T00:00:00"/>
    <n v="-2.3333333333357587"/>
    <x v="1"/>
  </r>
  <r>
    <n v="966"/>
    <n v="1002569112"/>
    <n v="3"/>
    <x v="7"/>
    <n v="5"/>
    <s v="MATARAM"/>
    <s v="LOMBOK TIMUR UTARA"/>
    <s v="SGG"/>
    <s v="REG"/>
    <s v="AO"/>
    <x v="0"/>
    <m/>
    <s v="Completed (PS)"/>
    <s v="RBS-Regional 3"/>
    <d v="2026-09-03T10:15:43"/>
    <d v="2026-09-03T17:23:48"/>
    <n v="69380682"/>
    <m/>
    <n v="172604214280"/>
    <s v="TOKO MASTONI"/>
    <s v="ODP-SGG-FAW/13"/>
    <s v="WO063428162"/>
    <m/>
    <m/>
    <m/>
    <n v="116.266319"/>
    <n v="-8.2741451000000001"/>
    <s v="MD|MYDB-20260829267483|DN00001/MN01272|TOKO MASTONI|085367338987"/>
    <s v="MYDIGIBIZPARTNER"/>
    <m/>
    <m/>
    <m/>
    <m/>
    <m/>
    <m/>
    <m/>
    <m/>
    <s v="Management Janji"/>
    <s v="2026-09-01 13:00:00 | Nama : BP IWAN SUNARYA   No Hp : 085367338987  No Alt :   Tgl Pemasangan : 01 September 2026  Interval : PAGI   Note : Hubungi pelanggan terlebih dahulu"/>
    <s v="FCC"/>
    <d v="2026-03-09T10:25:04"/>
    <m/>
    <m/>
    <s v="PS"/>
    <s v="LOMBOK UTARA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3:00:00 | Nama : BP IWAN SUNARYA   No Hp : 085367338987  No Alt :   Tgl Pemasangan : 01 September 2026  Interval : PAGI   Note : Hubungi pelanggan terlebih dahulu"/>
    <n v="2026"/>
    <n v="9"/>
    <n v="3"/>
    <d v="2026-09-03T00:00:00"/>
    <n v="-0.29166666666424135"/>
    <x v="1"/>
  </r>
  <r>
    <n v="967"/>
    <n v="1002569123"/>
    <n v="3"/>
    <x v="1"/>
    <n v="5"/>
    <s v="SIDOARJO"/>
    <s v="INNER - JATIM TIMUR"/>
    <s v="TUN"/>
    <s v="REG"/>
    <s v="AO"/>
    <x v="0"/>
    <m/>
    <s v="Completed (PS)"/>
    <s v="RBS-Regional 3"/>
    <d v="2026-09-03T10:18:12"/>
    <d v="2026-09-03T19:44:59"/>
    <n v="69382884"/>
    <m/>
    <n v="152327226538"/>
    <s v="WARUNG SEMBAKO BERKAH"/>
    <s v="ODP-TUN-FN/02"/>
    <s v="WO063431125"/>
    <m/>
    <m/>
    <m/>
    <n v="112.6960146"/>
    <n v="-7.5163735999999997"/>
    <s v="|MN02332|/WARUNG SEMBAKO BERKAH/WINBACK 2.0 HSI B2B (1:1) 50MBPS 355RB PSB DISC 70%//reynaputricandrarini@gmail.com/IGY CANDRA MAULANA/088994004051088803763614"/>
    <s v="Sales Force DBS"/>
    <m/>
    <m/>
    <m/>
    <m/>
    <m/>
    <m/>
    <m/>
    <m/>
    <s v="Management Janji"/>
    <s v="2026-09-04 08:00:00|Nama PIC : ibu tri lestari No HP : 088994004051 Alt :  M Janji : (JUMAT/4/SEPTEMBER/2026) jam Pasang : 09:00 Note : hubungi pelanggan jika ingin kelokasi|40961371|MYDITA"/>
    <s v="FCC"/>
    <d v="2026-03-09T10:25:04"/>
    <d v="2026-09-04T08:00:00"/>
    <m/>
    <s v="PS"/>
    <s v="TULANGAN"/>
    <s v="NO ADDON"/>
    <n v="202609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8:00:00"/>
    <s v="2026-09-04 08:00:00|Nama PIC : ibu tri lestari No HP : 088994004051 Alt :  M Janji : (JUMAT/4/SEPTEMBER/2026) jam Pasang : 09:00 Note : hubungi pelanggan jika ingin kelokasi|40961371|MYDITA"/>
    <n v="2026"/>
    <n v="9"/>
    <n v="3"/>
    <d v="2026-09-03T00:00:00"/>
    <n v="-1.3333333333357587"/>
    <x v="1"/>
  </r>
  <r>
    <n v="968"/>
    <n v="1002569127"/>
    <n v="3"/>
    <x v="6"/>
    <n v="5"/>
    <s v="SBY UTARA"/>
    <s v="TANDES"/>
    <s v="KNN"/>
    <s v="REG"/>
    <s v="AO"/>
    <x v="0"/>
    <s v="1P INET"/>
    <s v="Completed (PS)"/>
    <s v="RBS-Regional 3"/>
    <d v="2026-09-03T10:17:56"/>
    <d v="2026-09-04T13:04:08"/>
    <n v="69382905"/>
    <m/>
    <n v="152412249136"/>
    <s v="toko risa"/>
    <s v="ODP-TDS-FHB/67 FHB/D04/67.01"/>
    <s v="WO063427804"/>
    <m/>
    <m/>
    <m/>
    <n v="112.60086212307201"/>
    <n v="-7.2256541631925604"/>
    <s v="MD|MYDB-20260903267901|DN00001/MN00018|toko risa|085113242324"/>
    <s v="MYDIGIBIZPARTNER"/>
    <m/>
    <m/>
    <m/>
    <m/>
    <m/>
    <m/>
    <m/>
    <m/>
    <s v="Management Janji"/>
    <s v="2026-09-04 08:00:00 | Nama :  ibu risa No HP : 085113242324 No Alternatif : M Janji : 04/09/2026 Jam Pasang : Pagi NoteÃ‚Â :  Hubungi terlebih dahulu sebelum ke lokasi "/>
    <s v="FCC"/>
    <d v="2026-03-09T10:25:04"/>
    <d v="2026-09-04T08:00:00"/>
    <m/>
    <s v="PS"/>
    <s v="KANDANGAN"/>
    <s v="NO ADDON"/>
    <n v="20260904"/>
    <s v="Completed"/>
    <s v="HSI Bisnis Promo HUT RI PSB 70% - 150 Mbps"/>
    <s v="INDIBIZ"/>
    <m/>
    <m/>
    <d v="2026-09-04T08:00:00"/>
    <s v="2026-09-04 08:00:00 | Nama :  ibu risa No HP : 085113242324 No Alternatif : M Janji : 04/09/2026 Jam Pasang : Pagi NoteÃ‚Â :  Hubungi terlebih dahulu sebelum ke lokasi "/>
    <n v="2026"/>
    <n v="9"/>
    <n v="4"/>
    <d v="2026-09-04T00:00:00"/>
    <n v="-0.33333333333575865"/>
    <x v="1"/>
  </r>
  <r>
    <n v="969"/>
    <n v="1002569007"/>
    <n v="3"/>
    <x v="3"/>
    <n v="4"/>
    <s v="YOGYAKARTA"/>
    <s v="SLEMAN"/>
    <s v="PKM"/>
    <s v="REG"/>
    <s v="AO"/>
    <x v="0"/>
    <m/>
    <s v="Completed (PS)"/>
    <s v="RBS-Regional 3"/>
    <d v="2026-09-03T09:50:14"/>
    <d v="2026-09-04T18:05:12"/>
    <n v="69382852"/>
    <m/>
    <n v="146144118733"/>
    <s v="THE MERAPI PARK"/>
    <s v="ODP-PKM-VAG/166"/>
    <s v="WO063522275"/>
    <m/>
    <m/>
    <m/>
    <n v="110.421550869941"/>
    <n v="-7.6210794688290999"/>
    <s v="AMRBS/405613/FARISTA APRILLIA/R3/YOGYAKARTA/PSB HSI BISNIS 1S 50 MBPS PROMO HUT TELKOM 1:1/GIADI/085877156237/giyadieka@gmail.com"/>
    <s v="Amex"/>
    <m/>
    <m/>
    <m/>
    <m/>
    <m/>
    <m/>
    <m/>
    <m/>
    <s v="Management Janji"/>
    <s v="2026-09-05 13:00:00|Tanggal pemasangan : 04/09/2026 Jam pemasangan : pagi/siang Info Tambahan : Hubungi pelanggan dulu sebelum ke lokasi, terima kasih|40921089|MYDITA"/>
    <s v="FCC"/>
    <d v="2026-03-09T09:54:57"/>
    <d v="2026-09-05T13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Tanggal pemasangan : 04/09/2026 Jam pemasangan : pagi/siang Info Tambahan : Hubungi pelanggan dulu sebelum ke lokasi, terima kasih|40921089|MYDITA"/>
    <n v="2026"/>
    <n v="9"/>
    <n v="4"/>
    <d v="2026-09-04T00:00:00"/>
    <n v="-1.5416666666642413"/>
    <x v="1"/>
  </r>
  <r>
    <n v="970"/>
    <n v="1002568971"/>
    <n v="3"/>
    <x v="1"/>
    <n v="5"/>
    <s v="SIDOARJO"/>
    <s v="JOMBANG"/>
    <s v="MOJ"/>
    <s v="REG"/>
    <s v="AO"/>
    <x v="0"/>
    <m/>
    <s v="Completed (PS)"/>
    <s v="RBS-Regional 3"/>
    <d v="2026-09-03T09:41:30"/>
    <d v="2026-09-03T15:07:13"/>
    <n v="69382842"/>
    <m/>
    <n v="152319208230"/>
    <s v="NYONYA KAYA 2"/>
    <s v="ODP-MOJ-FK/46"/>
    <s v="WO063429859"/>
    <m/>
    <m/>
    <m/>
    <n v="112.4170999"/>
    <n v="-7.5831483999999998"/>
    <s v="|MN02084|/NYONYA KAYA 2/WINBACK 2.0 HSI B2B (1:1) 50MBPS 355RB PSB DISC 70%//yuestohutama@gmail.com/YUESTO ILHAM PUTRA HUTAMA/82232255577  "/>
    <s v="Sales Force DBS"/>
    <m/>
    <m/>
    <m/>
    <m/>
    <m/>
    <m/>
    <m/>
    <m/>
    <s v="Management Janji"/>
    <s v="2026-09-04 08:00:00|Tanggal pemasangan: 04/09/2026 Jam pemasangan : pagi / siang Info Tambahan : Hubungi pelanggan dulu sebelum ke lokasi terima kasih.|40921089|MYDITA"/>
    <s v="FCC"/>
    <d v="2026-03-09T09:54:57"/>
    <d v="2026-09-04T08:00:00"/>
    <m/>
    <s v="PS"/>
    <s v="JOMBANG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Tanggal pemasangan: 04/09/2026 Jam pemasangan : pagi / siang Info Tambahan : Hubungi pelanggan dulu sebelum ke lokasi terima kasih.|40921089|MYDITA"/>
    <n v="2026"/>
    <n v="9"/>
    <n v="3"/>
    <d v="2026-09-03T00:00:00"/>
    <n v="-1.3333333333357587"/>
    <x v="1"/>
  </r>
  <r>
    <n v="971"/>
    <n v="1002570688"/>
    <n v="3"/>
    <x v="6"/>
    <n v="5"/>
    <s v="SBY SELATAN"/>
    <s v="MANYAR"/>
    <s v="GBG"/>
    <s v="REG"/>
    <s v="AO"/>
    <x v="0"/>
    <s v="1P INET"/>
    <s v="Completed (PS)"/>
    <s v="RBS-Regional 3"/>
    <d v="2026-09-03T19:20:56"/>
    <d v="2026-09-04T17:38:12"/>
    <n v="69383521"/>
    <m/>
    <n v="152320246376"/>
    <s v="WARKOP TITIK KARMEN"/>
    <s v="ODP-MYR-FTG/09 FTG/D01/09.01"/>
    <s v="WO063495269"/>
    <m/>
    <m/>
    <m/>
    <n v="112.76026160000001"/>
    <n v="-7.2698505000000004"/>
    <s v="MD|MYDB-20260903267967|DN00001/MN00459|WARKOP TITIK KARMEN|082160072168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9:25:54"/>
    <d v="2026-09-05T08:00:00"/>
    <m/>
    <s v="PS"/>
    <s v="DARMO GUBENG"/>
    <s v="OCA"/>
    <n v="20260904"/>
    <s v="Completed"/>
    <s v="HSI Bisnis Bundling OCA Breach Checker Promo H2 2026 PSB 70% - 100 Mbps"/>
    <s v="INDIBIZ"/>
    <m/>
    <m/>
    <d v="2026-09-05T08:00:00"/>
    <s v="2026-09-05 08:00:00 | Jam pemasangan : 12.00 Info Tambahan : Hubungi pelanggan dulu sebelum ke lokasi terimakasih  "/>
    <n v="2026"/>
    <n v="9"/>
    <n v="4"/>
    <d v="2026-09-04T00:00:00"/>
    <n v="-1.3333333333357587"/>
    <x v="1"/>
  </r>
  <r>
    <n v="972"/>
    <n v="1002570682"/>
    <n v="3"/>
    <x v="3"/>
    <n v="4"/>
    <s v="PURWOKERTO"/>
    <s v="PURWOKERTO"/>
    <s v="AJB"/>
    <s v="REG"/>
    <s v="AO"/>
    <x v="0"/>
    <s v="1P INET"/>
    <s v="Completed (PS)"/>
    <s v="RBS-Regional 3"/>
    <d v="2026-09-03T19:12:56"/>
    <d v="2026-09-05T15:45:33"/>
    <n v="69383516"/>
    <m/>
    <n v="143387116900"/>
    <s v="Mama Ilyasa Babyshop"/>
    <s v="ODP-AJB-FX/030 FX/D04/030.01"/>
    <s v="WO063494802"/>
    <m/>
    <m/>
    <m/>
    <n v="109.05146999999999"/>
    <n v="-7.5411149999999996"/>
    <s v="|MN00649|MYIA-048126421054/POI/Nuri Nurinda/6285601775565/nurinurinda3@gmail.com"/>
    <s v="MYIB_ASSISTANT"/>
    <m/>
    <m/>
    <m/>
    <m/>
    <m/>
    <m/>
    <m/>
    <m/>
    <s v="Management Janji"/>
    <s v="2026-09-05 08:00:00 | Jam Pemasangan : 08:00 - 12.00 Tanggal Pemasangan : JUMAT 04 SEPTEMBER 2026 Info Tambahan : Hubungi pelanggan sebelum datang ke lokasi "/>
    <s v="FCC"/>
    <d v="2026-03-09T19:25:54"/>
    <d v="2026-09-05T08:00:00"/>
    <m/>
    <s v="PS"/>
    <s v="AJIBARANG"/>
    <s v="NO ADDON"/>
    <n v="20260905"/>
    <s v="Completed"/>
    <s v="HSI Bisnis Promo HUT RI PSB 70% - 100 Mbps Dual Band"/>
    <s v="INDIBIZ"/>
    <m/>
    <m/>
    <d v="2026-09-05T08:00:00"/>
    <s v="2026-09-05 08:00:00 | Jam Pemasangan : 08:00 - 12.00 Tanggal Pemasangan : JUMAT 04 SEPTEMBER 2026 Info Tambahan : Hubungi pelanggan sebelum datang ke lokasi "/>
    <n v="2026"/>
    <n v="9"/>
    <n v="5"/>
    <d v="2026-09-05T00:00:00"/>
    <n v="-0.33333333333575865"/>
    <x v="1"/>
  </r>
  <r>
    <n v="973"/>
    <n v="1002568697"/>
    <n v="3"/>
    <x v="2"/>
    <n v="5"/>
    <s v="KEDIRI"/>
    <s v="KEDIRI"/>
    <s v="PAE"/>
    <s v="REG"/>
    <s v="AO"/>
    <x v="0"/>
    <s v="1P INET"/>
    <s v="Completed (PS)"/>
    <s v="RBS-Regional 3"/>
    <d v="2026-09-03T08:21:56"/>
    <d v="2026-09-03T17:35:29"/>
    <n v="69382722"/>
    <m/>
    <n v="152639219547"/>
    <s v="TOKO SRC BU PRAPTI"/>
    <s v="ODP-PAE-FS/33 FS/D01/33.01"/>
    <s v="WO063417786"/>
    <m/>
    <m/>
    <m/>
    <n v="112.174905"/>
    <n v="-7.8463229999999999"/>
    <s v="|MC20003|MYIA-014516746288/POI/MUCHAMAD PRASETYO /085607503700/tokobuprapti1@gmail.com"/>
    <s v="MYIB_ASSISTANT"/>
    <m/>
    <m/>
    <m/>
    <m/>
    <m/>
    <m/>
    <m/>
    <m/>
    <s v="Management Janji"/>
    <s v="2026-09-04 08:00:00 | Nama : BU YULIANI (KAKAK) No Hp : 085607503700 No Alt :  Tgl Pemasangan : 04 September 2026 Interval : PAGI  Note : Hubungi pelanggan terlebih dahulu"/>
    <s v="FCC"/>
    <d v="2026-03-09T08:25:04"/>
    <d v="2026-09-04T08:00:00"/>
    <m/>
    <s v="PS"/>
    <s v="PARE"/>
    <s v="NO ADDON"/>
    <n v="20260903"/>
    <s v="Completed"/>
    <s v="HSI Bisnis Promo HUT RI PSB 70% - 50 Mbps"/>
    <s v="INDIBIZ"/>
    <m/>
    <m/>
    <d v="2026-09-04T08:00:00"/>
    <s v="2026-09-04 08:00:00 | Nama : BU YULIANI (KAKAK) No Hp : 085607503700 No Alt :  Tgl Pemasangan : 04 September 2026 Interval : PAGI  Note : Hubungi pelanggan terlebih dahulu"/>
    <n v="2026"/>
    <n v="9"/>
    <n v="3"/>
    <d v="2026-09-03T00:00:00"/>
    <n v="-1.3333333333357587"/>
    <x v="1"/>
  </r>
  <r>
    <n v="974"/>
    <n v="1002570596"/>
    <n v="3"/>
    <x v="3"/>
    <n v="4"/>
    <s v="PURWOKERTO"/>
    <s v="PURWOKERTO"/>
    <s v="BRD"/>
    <s v="REG"/>
    <s v="AO"/>
    <x v="0"/>
    <s v="1P INET"/>
    <s v="Completed (PS)"/>
    <s v="RBS-Regional 3"/>
    <d v="2026-09-03T17:15:56"/>
    <d v="2026-09-05T13:37:14"/>
    <n v="69383457"/>
    <m/>
    <n v="146396100349"/>
    <s v="VILLA RETREAT"/>
    <s v="ODP-BRD-FF/002 FF/D01/002.01"/>
    <s v="WO063486378"/>
    <m/>
    <m/>
    <m/>
    <n v="109.240239"/>
    <n v="-7.3106689999999999"/>
    <s v="|MC00213|MYIA-048059266440/POI/INGRIT ALAMSJAH/08122661166/desainsuburban@gmail.com"/>
    <s v="MYIB_ASSISTANT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7:25:18"/>
    <d v="2026-09-04T15:00:00"/>
    <m/>
    <s v="PS"/>
    <s v="X"/>
    <s v="NO ADDON"/>
    <n v="20260905"/>
    <s v="Completed"/>
    <s v="HSI Bisnis Promo HUT RI PSB 70% - 150 Mbps"/>
    <s v="INDIBIZ"/>
    <m/>
    <m/>
    <d v="2026-09-04T15:00:00"/>
    <s v="2026-09-04 15:00:00 | Jam Pemasangan : 08:00 - 12.00 Tanggal Pemasangan : JUMAT 04 SEPTEMBER 2026 Info Tambahan : Hubungi pelanggan sebelum datang ke lokasi "/>
    <n v="2026"/>
    <n v="9"/>
    <n v="5"/>
    <d v="2026-09-05T00:00:00"/>
    <n v="0.375"/>
    <x v="1"/>
  </r>
  <r>
    <n v="975"/>
    <n v="1002568665"/>
    <n v="3"/>
    <x v="2"/>
    <n v="5"/>
    <s v="MALANG"/>
    <s v="KEPANJEN"/>
    <s v="MLG"/>
    <s v="REG"/>
    <s v="AO"/>
    <x v="0"/>
    <s v="1P INET"/>
    <s v="Completed (PS)"/>
    <s v="RBS-Regional 3"/>
    <d v="2026-09-03T08:06:57"/>
    <d v="2026-09-03T16:03:07"/>
    <n v="69382707"/>
    <m/>
    <n v="152701239134"/>
    <s v="SMP KATOLIK FRATERAN CELAKET 21"/>
    <s v="ODP-MLG-FEN/69 FEN/D06/69.01"/>
    <s v="WO063413142"/>
    <m/>
    <m/>
    <m/>
    <n v="112.631162"/>
    <n v="-7.9713270999999999"/>
    <s v="|MN00398|MYIA-005635907521/POI/PAULUS BANGGUR/087873866544/susatyoheri54@gmail.com"/>
    <s v="MYIB_ASSISTANT"/>
    <m/>
    <m/>
    <m/>
    <m/>
    <m/>
    <m/>
    <m/>
    <m/>
    <s v="Management Janji"/>
    <s v="2026-09-04 08:00:00 | Jam Pemasangan : 08:00 - 12.00 Tanggal Pemasangan : KAMIS 03 SEPTEMBER 2026 Info Tambahan : Hubungi pelanggan sebelum datang ke lokasi "/>
    <s v="FCC"/>
    <d v="2026-03-09T08:09:59"/>
    <d v="2026-09-04T08:00:00"/>
    <m/>
    <s v="PS"/>
    <s v="MALANG"/>
    <s v="NO ADDON"/>
    <n v="20260903"/>
    <s v="Completed"/>
    <s v="HSI Bisnis Promo HUT RI PSB 70% - 100 Mbps"/>
    <s v="INDIBIZ"/>
    <m/>
    <m/>
    <d v="2026-09-04T08:00:00"/>
    <s v="2026-09-04 08:00:00 | Jam Pemasangan : 08:00 - 12.00 Tanggal Pemasangan : KAMIS 03 SEPTEMBER 2026 Info Tambahan : Hubungi pelanggan sebelum datang ke lokasi "/>
    <n v="2026"/>
    <n v="9"/>
    <n v="3"/>
    <d v="2026-09-03T00:00:00"/>
    <n v="-1.3333333333357587"/>
    <x v="1"/>
  </r>
  <r>
    <n v="976"/>
    <n v="1002568668"/>
    <n v="3"/>
    <x v="1"/>
    <n v="5"/>
    <s v="SIDOARJO"/>
    <s v="PASURUAN"/>
    <s v="BEJ"/>
    <s v="REG"/>
    <s v="AO"/>
    <x v="0"/>
    <s v="1P INET"/>
    <s v="Completed (PS)"/>
    <s v="RBS-Regional 3"/>
    <d v="2026-09-03T08:08:57"/>
    <d v="2026-09-04T16:51:07"/>
    <n v="69382711"/>
    <m/>
    <n v="152742207456"/>
    <s v="PT. PUTRA PERKASA FAJAR BHAKTI"/>
    <s v="ODP-BEJ-FC/36 FC/D03/36.01"/>
    <s v="WO063413440"/>
    <m/>
    <m/>
    <m/>
    <n v="112.7169061678"/>
    <n v="-7.5973796358475996"/>
    <s v="|MN00370|MYIA-027476303140/POI/RISNA INDARWATI/081230031923/putraperkasafajarbhakti@gmail.com"/>
    <s v="MYIB_ASSISTANT"/>
    <m/>
    <m/>
    <m/>
    <m/>
    <m/>
    <m/>
    <m/>
    <m/>
    <s v="Management Janji"/>
    <s v="2026-09-06 08:00:00 | Tanggal pemasangan : 06 SEPTEMBER JULI 2026 Jam pemasangan : pagi/siang Info Tambahan : Hubungi pelanggan dulu sebelum ke lokasi terima kasih"/>
    <s v="FCC"/>
    <d v="2026-03-09T08:09:59"/>
    <d v="2026-09-06T08:00:00"/>
    <m/>
    <s v="PS"/>
    <s v="PANDAAN"/>
    <s v="NO ADDON"/>
    <n v="20260904"/>
    <s v="Completed"/>
    <s v="HSI Bisnis Promo HUT RI PSB 70% - 50 Mbps"/>
    <s v="INDIBIZ"/>
    <m/>
    <m/>
    <d v="2026-09-06T08:00:00"/>
    <s v="2026-09-06 08:00:00 | Tanggal pemasangan : 06 SEPTEMBER JULI 2026 Jam pemasangan : pagi/siang Info Tambahan : Hubungi pelanggan dulu sebelum ke lokasi terima kasih"/>
    <n v="2026"/>
    <n v="9"/>
    <n v="4"/>
    <d v="2026-09-04T00:00:00"/>
    <n v="-2.3333333333357587"/>
    <x v="1"/>
  </r>
  <r>
    <n v="977"/>
    <n v="1002568658"/>
    <n v="3"/>
    <x v="6"/>
    <n v="5"/>
    <s v="SBY UTARA"/>
    <s v="GRESIK"/>
    <s v="GSK"/>
    <s v="REG"/>
    <s v="AO"/>
    <x v="0"/>
    <s v="1P INET"/>
    <s v="Completed (PS)"/>
    <s v="RBS-Regional 3"/>
    <d v="2026-09-03T08:03:57"/>
    <d v="2026-09-03T18:38:17"/>
    <n v="69382689"/>
    <m/>
    <n v="152421262594"/>
    <s v="UPT SD NEGERI 1 GRESIK RUANG GURU"/>
    <s v="ODP-GSK-FX/10 FX/D-01/10-01"/>
    <s v="WO063412928"/>
    <m/>
    <m/>
    <m/>
    <n v="112.65820004045899"/>
    <n v="-7.1553099263990996"/>
    <s v="MD|MYDB-20260901267722|DN00001/MN02100|UPT SD NEGERI 1 GRESIK RUANG GURU|085755803388"/>
    <s v="MYDIGIBIZPARTNER"/>
    <m/>
    <m/>
    <m/>
    <m/>
    <m/>
    <m/>
    <m/>
    <m/>
    <s v="Management Janji"/>
    <s v="2026-09-07 11:00:00 | Nama PIC : Anis  No HP : 085755803388 Alt :  M Janji : 02/09/2026 Jam Pasang : 08.00  - 13:00  NoteÃ‚Â :  hubungi terlebih dahulu sebelum ke lokasi, terima kasih."/>
    <s v="FCC"/>
    <d v="2026-03-09T08:09:59"/>
    <d v="2026-09-07T11:00:00"/>
    <m/>
    <s v="PS"/>
    <s v="GRESIK"/>
    <s v="NO ADDON"/>
    <n v="20260903"/>
    <s v="Completed"/>
    <s v="HSI Bisnis Basic Promo HUT RI PSB 70% - 50 Mbps"/>
    <s v="INDIBIZ"/>
    <m/>
    <m/>
    <d v="2026-09-07T11:00:00"/>
    <s v="2026-09-07 11:00:00 | Nama PIC : Anis  No HP : 085755803388 Alt :  M Janji : 02/09/2026 Jam Pasang : 08.00  - 13:00  NoteÃ‚Â :  hubungi terlebih dahulu sebelum ke lokasi, terima kasih."/>
    <n v="2026"/>
    <n v="9"/>
    <n v="3"/>
    <d v="2026-09-03T00:00:00"/>
    <n v="-4.4583333333357587"/>
    <x v="1"/>
  </r>
  <r>
    <n v="978"/>
    <n v="1002566996"/>
    <n v="3"/>
    <x v="7"/>
    <n v="5"/>
    <s v="KUPANG"/>
    <s v="ATAMBUA"/>
    <s v="KEF"/>
    <s v="REG"/>
    <s v="AO"/>
    <x v="0"/>
    <s v="1P INET"/>
    <s v="Completed (PS)"/>
    <s v="RBS-Regional 3"/>
    <d v="2026-09-02T10:06:56"/>
    <d v="2026-09-03T21:10:57"/>
    <n v="69382062"/>
    <m/>
    <n v="172518797056"/>
    <s v="FASHION SERBA 35"/>
    <s v="ODP-KEF-FA/14 FA/D04/14.01"/>
    <s v="WO063329952"/>
    <m/>
    <m/>
    <m/>
    <n v="124.48156237722"/>
    <n v="-9.4678893831694708"/>
    <s v="|MC40283|MYIA-002951264123/POI/Muhammad rafly sa&amp; 39;id saputra/082342560000/nursalamsanaw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0:10:04"/>
    <d v="2026-09-03T08:00:00"/>
    <m/>
    <s v="PS"/>
    <s v="X"/>
    <s v="NO ADDON"/>
    <n v="20260903"/>
    <s v="Completed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3"/>
    <d v="2026-09-03T00:00:00"/>
    <n v="-0.33333333333575865"/>
    <x v="1"/>
  </r>
  <r>
    <n v="979"/>
    <n v="1002568552"/>
    <n v="3"/>
    <x v="3"/>
    <n v="4"/>
    <s v="YOGYAKARTA"/>
    <s v="INNER - YOGYA JATENG SELATAN"/>
    <s v="KBU"/>
    <s v="REG"/>
    <s v="AO"/>
    <x v="0"/>
    <s v="1P INET"/>
    <s v="Completed (PS)"/>
    <s v="RBS-Regional 3"/>
    <d v="2026-09-02T18:17:57"/>
    <d v="2026-09-03T11:57:16"/>
    <n v="69382616"/>
    <m/>
    <n v="146113146899"/>
    <s v="PT KOPI BINTANG INDONESIA"/>
    <s v="ODP-KBU-FDR/13"/>
    <s v="WO063397860"/>
    <m/>
    <m/>
    <m/>
    <n v="110.3804032"/>
    <n v="-7.7611340999999996"/>
    <s v="|MN02665|MYIA-069177918047/POI/Rizki rian/089619714653/burianto@tomoro-coffee.com"/>
    <s v="MYIB_ASSISTANT"/>
    <m/>
    <m/>
    <m/>
    <m/>
    <m/>
    <m/>
    <m/>
    <m/>
    <s v="Management Janji"/>
    <s v="2026-09-04 10:00:00 | Nama PIC:  bp rizki No HP: 089619714653 Alt: Tanggal: 4/9/2026 Jam Pasang: 10.00 Note: Hubungi sebelum ke lokasi, terimakasih. "/>
    <s v="FCC"/>
    <d v="2026-02-09T18:25:08"/>
    <d v="2026-09-04T10:00:00"/>
    <m/>
    <s v="PS"/>
    <s v="X"/>
    <s v="NO ADDON"/>
    <n v="20260903"/>
    <s v="Completed"/>
    <s v="HSI Bisnis Promo HUT RI PSB 70% - 100 Mbps"/>
    <s v="INDIBIZ"/>
    <m/>
    <m/>
    <d v="2026-09-04T10:00:00"/>
    <s v="2026-09-04 10:00:00 | Nama PIC:  bp rizki No HP: 089619714653 Alt: Tanggal: 4/9/2026 Jam Pasang: 10.00 Note: Hubungi sebelum ke lokasi, terimakasih. "/>
    <n v="2026"/>
    <n v="9"/>
    <n v="3"/>
    <d v="2026-09-03T00:00:00"/>
    <n v="-1.4166666666642413"/>
    <x v="1"/>
  </r>
  <r>
    <n v="980"/>
    <n v="1002566558"/>
    <n v="3"/>
    <x v="6"/>
    <n v="5"/>
    <s v="SBY UTARA"/>
    <s v="LAMONGAN"/>
    <s v="LMG"/>
    <s v="REG"/>
    <s v="AO"/>
    <x v="0"/>
    <s v="1P INET"/>
    <s v="Completed (PS)"/>
    <s v="RBS-Regional 3"/>
    <d v="2026-09-02T07:18:56"/>
    <d v="2026-09-02T22:26:14"/>
    <n v="69381897"/>
    <m/>
    <n v="152433910152"/>
    <s v="TOKO BERKAH KELUARGA 2"/>
    <s v="ODP-LMG-FQ/28"/>
    <s v="WO063312745"/>
    <m/>
    <m/>
    <m/>
    <n v="112.35989600000001"/>
    <n v="-7.2632190000000003"/>
    <s v="|MN00216|MYIA-082449372267/POI/siti nur azizah/089502637183/sn5244904@gmail.com"/>
    <s v="MYIB_ASSISTANT"/>
    <m/>
    <m/>
    <m/>
    <m/>
    <m/>
    <m/>
    <m/>
    <m/>
    <s v="Management Janji"/>
    <s v="2026-09-03 10:00:00 | Nama PIC : Bp Rizal No HP : 089502637183 No Alt : - M Janji : 03 Sept 2026 Jam Pasang : Pagi / Siang Note : hubungi pelanggan jika ingin kelokasi "/>
    <s v="FCC"/>
    <d v="2026-02-09T07:25:25"/>
    <d v="2026-09-03T10:00:00"/>
    <m/>
    <s v="PS"/>
    <s v="LAMONGAN"/>
    <s v="OCA"/>
    <n v="20260902"/>
    <s v="Completed"/>
    <s v="HSI Bisnis Basic Bundling OCA Breach Checker Promo H2 2026 PSB 70% - 50 Mbps"/>
    <s v="INDIBIZ"/>
    <m/>
    <m/>
    <d v="2026-09-03T10:00:00"/>
    <s v="2026-09-03 10:00:00 | Nama PIC : Bp Rizal No HP : 089502637183 No Alt : - M Janji : 03 Sept 2026 Jam Pasang : Pagi / Siang Note : hubungi pelanggan jika ingin kelokasi "/>
    <n v="2026"/>
    <n v="9"/>
    <n v="2"/>
    <d v="2026-09-02T00:00:00"/>
    <n v="-1.4166666666642413"/>
    <x v="1"/>
  </r>
  <r>
    <n v="981"/>
    <n v="1002567799"/>
    <n v="3"/>
    <x v="5"/>
    <n v="4"/>
    <s v="PEKALONGAN"/>
    <s v="PEKALONGAN"/>
    <s v="KDW"/>
    <s v="REG"/>
    <s v="AO"/>
    <x v="0"/>
    <m/>
    <s v="Completed (PS)"/>
    <s v="RBS-Regional 3"/>
    <d v="2026-09-02T14:13:41"/>
    <d v="2026-09-02T15:04:37"/>
    <n v="69380809"/>
    <m/>
    <n v="146285103915"/>
    <s v="SMK GONDANG 3"/>
    <s v="ODP-KDW-FK/227"/>
    <s v="WO063366778"/>
    <m/>
    <m/>
    <m/>
    <n v="109.63218000000001"/>
    <n v="-6.9770830000000004"/>
    <s v="|MN00925|MYIA-061834713108/POI/Chuswatul chasanah/089502008976/chuswatulc@gmail.com"/>
    <s v="Sales Profesional"/>
    <m/>
    <m/>
    <m/>
    <m/>
    <m/>
    <m/>
    <m/>
    <m/>
    <s v="Management Janji"/>
    <s v="2026-09-01 15:00:00 | Tanggal : 1 September 2026  Jam : pagi siang  Hubungi pelanggan sebelum ke lokasi "/>
    <s v="FCC"/>
    <d v="2026-02-09T14:25:02"/>
    <m/>
    <m/>
    <s v="PS"/>
    <s v="KAJE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: 1 September 2026  Jam : pagi siang  Hubungi pelanggan sebelum ke lokasi "/>
    <n v="2026"/>
    <n v="9"/>
    <n v="2"/>
    <d v="2026-09-02T00:00:00"/>
    <n v="-0.29166666666424135"/>
    <x v="1"/>
  </r>
  <r>
    <n v="982"/>
    <n v="1002567809"/>
    <n v="3"/>
    <x v="5"/>
    <n v="4"/>
    <s v="PEKALONGAN"/>
    <s v="BREBES"/>
    <s v="BKA"/>
    <s v="REG"/>
    <s v="AO"/>
    <x v="0"/>
    <m/>
    <s v="Completed (PS)"/>
    <s v="RBS-Regional 3"/>
    <d v="2026-09-02T14:17:33"/>
    <d v="2026-09-02T15:14:39"/>
    <n v="69381339"/>
    <m/>
    <n v="142205105819"/>
    <s v="ud pijar argo mulyo"/>
    <s v="ODP-BKA-FD/082"/>
    <s v="WO063367340"/>
    <m/>
    <m/>
    <m/>
    <n v="108.990799"/>
    <n v="-6.9198139999999997"/>
    <s v="|MN00915|MYIA-055569895357/POI/fatkhuroji/085642083081/suciapria90@gmail.com"/>
    <s v="Sales Profesional"/>
    <m/>
    <m/>
    <m/>
    <m/>
    <m/>
    <m/>
    <m/>
    <m/>
    <s v="Management Janji"/>
    <s v="2026-09-02 08:00:00 | Nama PIC : BAPAK FATKHUROJI  No HP : 085642083081  No Alternatif :  M Janji : 02/09/2026  Jam Pasang : Pagi  NoteÃ‚Â :  Hubungi terlebih dahulu sebelum ke lokasi  "/>
    <s v="FCC"/>
    <d v="2026-02-09T14:25:02"/>
    <m/>
    <m/>
    <s v="PS"/>
    <s v="X"/>
    <s v="NO ADDON"/>
    <n v="202609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02T07:00:00"/>
    <s v="2026-09-02 08:00:00 | Nama PIC : BAPAK FATKHUROJI  No HP : 085642083081  No Alternatif :  M Janji : 02/09/2026  Jam Pasang : Pagi  NoteÃ‚Â :  Hubungi terlebih dahulu sebelum ke lokasi  "/>
    <n v="2026"/>
    <n v="9"/>
    <n v="2"/>
    <d v="2026-09-02T00:00:00"/>
    <n v="-0.29166666666424135"/>
    <x v="1"/>
  </r>
  <r>
    <n v="983"/>
    <n v="1002568399"/>
    <n v="3"/>
    <x v="6"/>
    <n v="5"/>
    <s v="SBY SELATAN"/>
    <s v="KETINTANG"/>
    <s v="RKT"/>
    <s v="REG"/>
    <s v="AO"/>
    <x v="0"/>
    <s v="1P INET"/>
    <s v="Completed (PS)"/>
    <s v="RBS-Regional 3"/>
    <d v="2026-09-02T16:44:56"/>
    <d v="2026-09-03T13:50:39"/>
    <n v="69382568"/>
    <m/>
    <n v="152308243235"/>
    <s v="PP DARUL ARQOM"/>
    <s v="ODP-RKT-FCQ/01 FCQ/D01/01.01"/>
    <s v="WO063389534"/>
    <m/>
    <m/>
    <m/>
    <n v="112.73393590003199"/>
    <n v="-7.32036786912564"/>
    <s v="MD|MYDB-20260902267861|DB10005/MB10113|PP DARUL ARQOM|081331982303"/>
    <s v="MYDIGIBIZPARTNER"/>
    <m/>
    <m/>
    <m/>
    <m/>
    <m/>
    <m/>
    <m/>
    <m/>
    <s v="Management Janji"/>
    <s v="2026-09-03 15:00:00 | Jam pemasangan : 12.00 Info Tambahan : Hubungi pelanggan dulu sebelum ke lokasi terimakasih "/>
    <s v="FCC"/>
    <d v="2026-02-09T16:55:09"/>
    <d v="2026-09-03T15:00:00"/>
    <m/>
    <s v="PS"/>
    <s v="RUNGKUT"/>
    <s v="NO ADDON"/>
    <n v="20260903"/>
    <s v="Completed"/>
    <s v="HSI Bisnis Basic Promo HUT RI PSB 70% - 100 Mbps"/>
    <s v="INDIBIZ"/>
    <m/>
    <m/>
    <d v="2026-09-03T15:00:00"/>
    <s v="2026-09-03 15:00:00 | Jam pemasangan : 12.00 Info Tambahan : Hubungi pelanggan dulu sebelum ke lokasi terimakasih "/>
    <n v="2026"/>
    <n v="9"/>
    <n v="3"/>
    <d v="2026-09-03T00:00:00"/>
    <n v="-0.625"/>
    <x v="1"/>
  </r>
  <r>
    <n v="984"/>
    <n v="1002566950"/>
    <n v="3"/>
    <x v="2"/>
    <n v="5"/>
    <s v="MALANG"/>
    <s v="KEPANJEN"/>
    <s v="GDI"/>
    <s v="REG"/>
    <s v="AO"/>
    <x v="0"/>
    <s v="1P INET"/>
    <s v="Completed (PS)"/>
    <s v="RBS-Regional 3"/>
    <d v="2026-09-02T09:53:58"/>
    <d v="2026-09-02T14:26:33"/>
    <n v="69382053"/>
    <m/>
    <n v="152715213311"/>
    <s v="pondok pesantren RU 1"/>
    <s v="ODP-GDI-FAA/06 FAA/D01/06.01"/>
    <s v="WO063328300"/>
    <m/>
    <m/>
    <m/>
    <n v="112.61499646168799"/>
    <n v="-8.1434994211175802"/>
    <s v="|MN02462|MYIA-052184290250/POI/habulloh huda +62 813-3157-4000/083198579673/jmmtss2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55:06"/>
    <d v="2026-09-03T08:00:00"/>
    <m/>
    <s v="PS"/>
    <s v="TUREN"/>
    <s v="NETMONK"/>
    <n v="20260902"/>
    <s v="Completed"/>
    <s v="HSI Bisnis Bundling Netmonk Dual Band Promo 2026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</r>
  <r>
    <n v="985"/>
    <n v="1002566886"/>
    <n v="3"/>
    <x v="2"/>
    <n v="5"/>
    <s v="KEDIRI"/>
    <s v="NGANJUK"/>
    <s v="KTS"/>
    <s v="REG"/>
    <s v="AO"/>
    <x v="0"/>
    <s v="1P INET"/>
    <s v="Completed (PS)"/>
    <s v="RBS-Regional 3"/>
    <d v="2026-09-02T09:39:57"/>
    <d v="2026-09-02T17:05:50"/>
    <n v="69382041"/>
    <m/>
    <n v="152615203387"/>
    <s v="CV BINTANG DUA TUJUH"/>
    <s v="ODP-KTS-FL/11 FL/D01/11.01"/>
    <s v="WO063326365"/>
    <m/>
    <m/>
    <m/>
    <n v="112.092991881072"/>
    <n v="-7.6391968756506801"/>
    <s v="MD|MYDB-20260901267808|SC20016/MC20202|CV BINTANG DUA TUJUH|08139379620"/>
    <s v="MYDIGIBIZPARTNER"/>
    <m/>
    <m/>
    <m/>
    <m/>
    <m/>
    <m/>
    <m/>
    <m/>
    <s v="Management Janji"/>
    <s v="2026-09-03 15:00:00 | M Janji : 03 September 2026 Jam Pasang : pagi Note : hubungi pelanggan jika ingin kelokasi "/>
    <s v="FCC"/>
    <d v="2026-02-09T09:55:06"/>
    <d v="2026-09-03T15:00:00"/>
    <m/>
    <s v="PS"/>
    <s v="KERTOSONO"/>
    <s v="NO ADDON"/>
    <n v="20260902"/>
    <s v="Completed"/>
    <s v="HSI Bisnis Promo HUT RI PSB 70% - 300 Mbps"/>
    <s v="INDIBIZ"/>
    <m/>
    <m/>
    <d v="2026-09-03T15:00:00"/>
    <s v="2026-09-03 15:00:00 | M Janji : 03 September 2026 Jam Pasang : pagi Note : hubungi pelanggan jika ingin kelokasi "/>
    <n v="2026"/>
    <n v="9"/>
    <n v="2"/>
    <d v="2026-09-02T00:00:00"/>
    <n v="-1.625"/>
    <x v="1"/>
  </r>
  <r>
    <n v="986"/>
    <n v="1002566921"/>
    <n v="3"/>
    <x v="5"/>
    <n v="4"/>
    <s v="SEMARANG"/>
    <s v="UNGARAN"/>
    <s v="ABR"/>
    <s v="REG"/>
    <s v="AO"/>
    <x v="0"/>
    <s v="1P INET"/>
    <s v="Completed (PS)"/>
    <s v="RBS-Regional 3"/>
    <d v="2026-09-02T09:45:56"/>
    <d v="2026-09-02T19:53:01"/>
    <n v="69382050"/>
    <m/>
    <n v="141459109252"/>
    <s v="C2R kaos kaki&amp;mainan"/>
    <s v="ODP-ABR-FE/108"/>
    <s v="WO063327093"/>
    <m/>
    <m/>
    <m/>
    <n v="110.408392958343"/>
    <n v="-7.25346112780369"/>
    <s v="MD|MYDB-20260901267802|DN00001/MN00663|C2R kaos kaki&amp;mainan|0895408600102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55:06"/>
    <d v="2026-09-03T08:00:00"/>
    <m/>
    <s v="PS"/>
    <s v="AMBARAWA"/>
    <s v="NO ADDON"/>
    <n v="20260902"/>
    <s v="Completed"/>
    <s v="HSI Bisnis Promo HUT RI PSB 70% - 15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2"/>
    <d v="2026-09-02T00:00:00"/>
    <n v="-1.3333333333357587"/>
    <x v="1"/>
  </r>
  <r>
    <n v="987"/>
    <n v="1002567874"/>
    <n v="3"/>
    <x v="7"/>
    <n v="5"/>
    <s v="MATARAM"/>
    <s v="INNER - NUSA TENGGARA"/>
    <s v="MTR"/>
    <s v="REG"/>
    <s v="AO"/>
    <x v="0"/>
    <s v="1P INET"/>
    <s v="Completed (PS)"/>
    <s v="RBS-Regional 3"/>
    <d v="2026-09-02T14:32:57"/>
    <d v="2026-09-04T18:21:14"/>
    <n v="69382416"/>
    <m/>
    <n v="172601793606"/>
    <s v="SMAIT ANAK SHOLEH MATARAM"/>
    <s v="ODP-MTR-FCW/85 FCW/D04/85.01"/>
    <s v="WO063368912"/>
    <m/>
    <m/>
    <m/>
    <n v="116.094719"/>
    <n v="-8.62235499999999"/>
    <s v="MD|MYDB-20260829267456|DN00001/MN01272|SMAIT ANAK SHOLEH MATARAM|081803656762"/>
    <s v="MYDIGIBIZPARTNER"/>
    <m/>
    <m/>
    <m/>
    <m/>
    <m/>
    <m/>
    <m/>
    <m/>
    <s v="Management Janji"/>
    <s v="2026-09-04 08:00:00 | Nama Pic : IBU NURUL No Hp Pic : 081803656762 Jam Pemasangan : 08:00 - 12.00 Tanggal Pemasangan : KAMIS 03 SEPTEMBER 2026 Info Tambahan : Hubungi pelanggan sebelum datang ke lokasi"/>
    <s v="FCC"/>
    <d v="2026-02-09T14:39:59"/>
    <d v="2026-09-04T08:00:00"/>
    <m/>
    <s v="PS"/>
    <s v="X"/>
    <s v="NO ADDON"/>
    <n v="20260904"/>
    <s v="Completed"/>
    <s v="HSI Bisnis Promo HUT RI PSB 70% - 200 Mbps"/>
    <s v="INDIBIZ"/>
    <m/>
    <m/>
    <d v="2026-09-04T08:00:00"/>
    <s v="2026-09-04 08:00:00 | Nama Pic : IBU NURUL No Hp Pic : 081803656762 Jam Pemasangan : 08:00 - 12.00 Tanggal Pemasangan : KAMIS 03 SEPTEMBER 2026 Info Tambahan : Hubungi pelanggan sebelum datang ke lokasi"/>
    <n v="2026"/>
    <n v="9"/>
    <n v="4"/>
    <d v="2026-09-04T00:00:00"/>
    <n v="-0.33333333333575865"/>
    <x v="1"/>
  </r>
  <r>
    <n v="988"/>
    <n v="1002568456"/>
    <n v="3"/>
    <x v="2"/>
    <n v="5"/>
    <s v="MADIUN"/>
    <s v="BOJONEGORO"/>
    <s v="PAD"/>
    <s v="REG"/>
    <s v="AO"/>
    <x v="0"/>
    <s v="1P INET"/>
    <s v="Completed (PS)"/>
    <s v="RBS-Regional 3"/>
    <d v="2026-09-02T17:05:57"/>
    <d v="2026-09-03T18:14:04"/>
    <n v="69382589"/>
    <m/>
    <n v="152644206416"/>
    <s v="vapee store"/>
    <s v="ODP-PAZ-FT/03 FT/D01/03.01"/>
    <s v="WO063392033"/>
    <m/>
    <m/>
    <m/>
    <n v="111.597600531919"/>
    <n v="-7.2663955216170297"/>
    <s v="|MN00915|MYIA-038351685952/POI/jupriyono/085853992017/jupriy41@gmail.com"/>
    <s v="MYIB_ASSISTANT"/>
    <m/>
    <m/>
    <m/>
    <m/>
    <m/>
    <m/>
    <m/>
    <m/>
    <s v="Management Janji"/>
    <s v="2026-09-03 15:00:00 | Nama PIC:  bp jupriyono  No HP: 085853992017 Alt: Tanggal: 3/9/2026 Jam Pasang: Sore Note: Hubungi sebelum ke lokasi, terimakasih. "/>
    <s v="FCC"/>
    <d v="2026-02-09T17:10:18"/>
    <d v="2026-09-03T15:00:00"/>
    <m/>
    <s v="PS"/>
    <s v="PADANGAN"/>
    <s v="NO ADDON"/>
    <n v="20260903"/>
    <s v="Completed"/>
    <s v="HSI Bisnis Promo HUT RI PSB 70% - 300 Mbps"/>
    <s v="INDIBIZ"/>
    <m/>
    <m/>
    <d v="2026-09-03T15:00:00"/>
    <s v="2026-09-03 15:00:00 | Nama PIC:  bp jupriyono  No HP: 085853992017 Alt: Tanggal: 3/9/2026 Jam Pasang: Sore Note: Hubungi sebelum ke lokasi, terimakasih. "/>
    <n v="2026"/>
    <n v="9"/>
    <n v="3"/>
    <d v="2026-09-03T00:00:00"/>
    <n v="-0.625"/>
    <x v="1"/>
  </r>
  <r>
    <n v="989"/>
    <n v="1002567253"/>
    <n v="3"/>
    <x v="6"/>
    <n v="5"/>
    <s v="SBY UTARA"/>
    <s v="KENJERAN"/>
    <s v="KBL"/>
    <s v="REG"/>
    <s v="AO"/>
    <x v="0"/>
    <m/>
    <s v="Completed (PS)"/>
    <s v="RBS-Regional 3"/>
    <d v="2026-09-02T11:27:17"/>
    <d v="2026-09-03T15:30:13"/>
    <n v="69382161"/>
    <m/>
    <n v="152401227303"/>
    <s v="TOKO MAISA"/>
    <s v="ODP-KBL-FVE/35"/>
    <s v="WO063437962"/>
    <m/>
    <m/>
    <m/>
    <n v="112.7154621"/>
    <n v="-7.2402169000000001"/>
    <s v="|MN00889|/TOKO MAISA/HSI Bisnis Promo HUT Telkom (1:1) 100 Mbps (Rp 535.000) PSB Rp 150.000/085600542025/kartolodeporas@gmail.com/Wahyudi/Lasem barat 52c surabaya"/>
    <s v="Sales Force DBS"/>
    <m/>
    <m/>
    <m/>
    <m/>
    <m/>
    <m/>
    <m/>
    <m/>
    <s v="Management Janji"/>
    <s v="2026-09-04 15:00:00|Jam pemasangan : 08.00 - 12.00 Waktu pemasangan : 4 September 2026 Info Tabaha : Hubungi pelanggan dulu sebelum ke lokasi terimakasih |40971401|MYDITA"/>
    <s v="FCC"/>
    <d v="2026-02-09T11:40:03"/>
    <d v="2026-09-04T15:00:00"/>
    <m/>
    <s v="PS"/>
    <s v="KEBALEN"/>
    <s v="NO ADDON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04T15:00:00"/>
    <s v="2026-09-04 15:00:00|Jam pemasangan : 08.00 - 12.00 Waktu pemasangan : 4 September 2026 Info Tabaha : Hubungi pelanggan dulu sebelum ke lokasi terimakasih |40971401|MYDITA"/>
    <n v="2026"/>
    <n v="9"/>
    <n v="3"/>
    <d v="2026-09-03T00:00:00"/>
    <n v="-1.625"/>
    <x v="1"/>
  </r>
  <r>
    <n v="990"/>
    <n v="1002567302"/>
    <n v="3"/>
    <x v="0"/>
    <n v="4"/>
    <s v="KUDUS"/>
    <s v="BLORA"/>
    <s v="BLO"/>
    <s v="REG"/>
    <s v="AO"/>
    <x v="0"/>
    <m/>
    <s v="Completed (PS)"/>
    <s v="RBS-Regional 3"/>
    <d v="2026-09-02T11:32:20"/>
    <d v="2026-09-02T19:16:18"/>
    <n v="69380377"/>
    <m/>
    <n v="141569115880"/>
    <s v="Warung Kopi Boy"/>
    <s v="ODP-BLO-FFE/136"/>
    <s v="WO063342197"/>
    <m/>
    <m/>
    <m/>
    <n v="111.39656453359601"/>
    <n v="-6.9893009518497502"/>
    <s v="|MN02609|MYIA-088950740420/POI/Warmin/087891873664/trimurwati873@gmail.com"/>
    <s v="Amex"/>
    <m/>
    <m/>
    <m/>
    <m/>
    <m/>
    <m/>
    <m/>
    <m/>
    <s v="Management Janji"/>
    <s v="2026-09-01 08:00:00 | M Janji : (1/09/2026)  jam Pasang : 09:00  Note : hubungi pelanggan jika ingin kelokasi"/>
    <s v="FCC"/>
    <d v="2026-02-09T11:40:03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M Janji : (1/09/2026)  jam Pasang : 09:00  Note : hubungi pelanggan jika ingin kelokasi"/>
    <n v="2026"/>
    <n v="9"/>
    <n v="2"/>
    <d v="2026-09-02T00:00:00"/>
    <n v="-0.29166666666424135"/>
    <x v="1"/>
  </r>
  <r>
    <n v="991"/>
    <n v="1002568555"/>
    <n v="3"/>
    <x v="3"/>
    <n v="4"/>
    <s v="YOGYAKARTA"/>
    <s v="BANTUL"/>
    <s v="WTS"/>
    <s v="REG"/>
    <s v="AO"/>
    <x v="0"/>
    <s v="1P INET"/>
    <s v="Completed (PS)"/>
    <s v="RBS-Regional 3"/>
    <d v="2026-09-02T18:24:56"/>
    <d v="2026-09-04T13:58:29"/>
    <n v="69382617"/>
    <m/>
    <n v="146143118536"/>
    <s v="PT KOPI BINTANG INDONESIA"/>
    <s v="ODP-WTS-FBL/014 FBL/D01/014.01"/>
    <s v="WO063398264"/>
    <m/>
    <m/>
    <m/>
    <n v="110.153674"/>
    <n v="-7.8596780999999902"/>
    <s v="|MN02665|MYIA-028216562743/POI/pak Rizki rian/089619714653/burianto@tomoro-coffee.com"/>
    <s v="MYIB_ASSISTANT"/>
    <m/>
    <m/>
    <m/>
    <m/>
    <m/>
    <m/>
    <m/>
    <m/>
    <s v="Management Janji"/>
    <s v="2026-09-04 15:00:00 | Nama PIC:  bp rizki  No HP: 089619714653 Alt: Tanggal: 4/9/2026 Jam Pasang: Sore Note: Hubungi sebelum ke lokasi, terimakasih. "/>
    <s v="FCC"/>
    <d v="2026-02-09T18:39:56"/>
    <d v="2026-09-04T15:00:00"/>
    <m/>
    <s v="PS"/>
    <s v="WATES"/>
    <s v="NO ADDON"/>
    <n v="20260904"/>
    <s v="Completed"/>
    <s v="HSI Bisnis Promo HUT RI PSB 70% - 100 Mbps"/>
    <s v="INDIBIZ"/>
    <m/>
    <m/>
    <d v="2026-09-04T15:00:00"/>
    <s v="2026-09-04 15:00:00 | Nama PIC:  bp rizki  No HP: 089619714653 Alt: Tanggal: 4/9/2026 Jam Pasang: Sore Note: Hubungi sebelum ke lokasi, terimakasih. "/>
    <n v="2026"/>
    <n v="9"/>
    <n v="4"/>
    <d v="2026-09-04T00:00:00"/>
    <n v="-0.625"/>
    <x v="1"/>
  </r>
  <r>
    <n v="992"/>
    <n v="1002568037"/>
    <n v="3"/>
    <x v="1"/>
    <n v="5"/>
    <s v="PASURUAN"/>
    <s v="PROBOLINGGO"/>
    <s v="KRZ"/>
    <s v="REG"/>
    <s v="AO"/>
    <x v="0"/>
    <s v="1P INET"/>
    <s v="Completed (PS)"/>
    <s v="RBS-Regional 3"/>
    <d v="2026-09-02T15:11:57"/>
    <d v="2026-09-03T15:13:13"/>
    <n v="69382457"/>
    <m/>
    <n v="152509216392"/>
    <s v="BENGKEL ANGGORO"/>
    <s v="ODP-KRZ-FT/13 FT/D01/13.01"/>
    <s v="WO063375725"/>
    <m/>
    <m/>
    <m/>
    <n v="113.379946611821"/>
    <n v="-7.8220765346997103"/>
    <s v="MD|MYDB-20260902267860|DN00001/MN00836|BENGKEL ANGGORO|082330626054"/>
    <s v="MYDIGIBIZPARTNER"/>
    <m/>
    <m/>
    <m/>
    <m/>
    <m/>
    <m/>
    <m/>
    <m/>
    <s v="Management Janji"/>
    <s v="2026-09-03 13:00:00 | Tanggal pemasangan: 03/09/2026 Jam pemasangan : pagi / siang Info Tambahan : Hubungi pelanggan dulu sebelum ke lokasi terima kasih."/>
    <s v="FCC"/>
    <d v="2026-02-09T15:25:08"/>
    <d v="2026-09-03T13:00:00"/>
    <m/>
    <s v="PS"/>
    <s v="KRAKSAAN"/>
    <s v="NO ADDON"/>
    <n v="20260903"/>
    <s v="Completed"/>
    <s v="HSI Bisnis Promo HUT RI PSB 70% - 50 Mbps"/>
    <s v="INDIBIZ"/>
    <m/>
    <m/>
    <d v="2026-09-03T13:00:00"/>
    <s v="2026-09-03 13:00:00 | Tanggal pemasangan: 03/09/2026 Jam pemasangan : pagi / siang Info Tambahan : Hubungi pelanggan dulu sebelum ke lokasi terima kasih."/>
    <n v="2026"/>
    <n v="9"/>
    <n v="3"/>
    <d v="2026-09-03T00:00:00"/>
    <n v="-0.54166666666424135"/>
    <x v="1"/>
  </r>
  <r>
    <n v="993"/>
    <n v="1002568030"/>
    <n v="3"/>
    <x v="2"/>
    <n v="5"/>
    <s v="MADIUN"/>
    <s v="TUBAN"/>
    <s v="TNZ"/>
    <s v="REG"/>
    <s v="AO"/>
    <x v="0"/>
    <s v="1P INET"/>
    <s v="Completed (PS)"/>
    <s v="RBS-Regional 3"/>
    <d v="2026-09-02T15:09:57"/>
    <d v="2026-09-03T17:21:58"/>
    <n v="69382432"/>
    <m/>
    <n v="152612240422"/>
    <s v="Warkop Mie Bara (Jl.Teuku Umar,Tuban)"/>
    <s v="ODP-TNZ-FT/22 FT/D02/22.01"/>
    <s v="WO063374721"/>
    <m/>
    <m/>
    <m/>
    <n v="112.042243480682"/>
    <n v="-6.8893245840678397"/>
    <s v="MD|MYDB-20260901267768|DN00001/MN01993|Warkop Mie Bara (Jl.Teuku Umar,Tuban)|083875820534"/>
    <s v="MYDIGIBIZPARTNER"/>
    <m/>
    <m/>
    <m/>
    <m/>
    <m/>
    <m/>
    <m/>
    <m/>
    <s v="Management Janji"/>
    <s v="2026-09-04 08:00:00 | Tanggal pemasangan: 03/09/2026 Jam pemasangan : pagi / siang Info Tambahan : Hubungi pelanggan dulu sebelum ke lokasi terima kasih."/>
    <s v="FCC"/>
    <d v="2026-02-09T15:25:08"/>
    <d v="2026-09-04T08:00:00"/>
    <m/>
    <s v="PS"/>
    <s v="X"/>
    <s v="NO ADDON"/>
    <n v="20260903"/>
    <s v="Completed"/>
    <s v="HSI Bisnis Promo HUT RI PSB 70% - 150 Mbps"/>
    <s v="INDIBIZ"/>
    <m/>
    <m/>
    <d v="2026-09-04T08:00:00"/>
    <s v="2026-09-04 08:00:00 | Tanggal pemasangan: 03/09/2026 Jam pemasangan : pagi / siang Info Tambahan : Hubungi pelanggan dulu sebelum ke lokasi terima kasih."/>
    <n v="2026"/>
    <n v="9"/>
    <n v="3"/>
    <d v="2026-09-03T00:00:00"/>
    <n v="-1.3333333333357587"/>
    <x v="1"/>
  </r>
  <r>
    <n v="994"/>
    <n v="1002568049"/>
    <n v="3"/>
    <x v="2"/>
    <n v="5"/>
    <s v="MADIUN"/>
    <s v="BOJONEGORO"/>
    <s v="SMJ"/>
    <s v="REG"/>
    <s v="AO"/>
    <x v="0"/>
    <s v="1P INET"/>
    <s v="Completed (PS)"/>
    <s v="RBS-Regional 3"/>
    <d v="2026-09-02T15:15:57"/>
    <d v="2026-09-03T15:12:00"/>
    <n v="69382459"/>
    <m/>
    <n v="152642208296"/>
    <s v="SPBU 53.621.25 Gampeng Balen"/>
    <s v="ODP-SMJ-FG/78"/>
    <s v="WO063377746"/>
    <m/>
    <m/>
    <m/>
    <n v="111.984771799999"/>
    <n v="-7.1844241999999996"/>
    <s v="|MC20184|MYIA-028744306141/POI/ADI PUTRA WIRANATA/085855933180/xaviorx77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5:25:08"/>
    <d v="2026-09-03T15:00:00"/>
    <m/>
    <s v="PS"/>
    <s v="PADANGAN"/>
    <s v="NO ADDON"/>
    <n v="20260903"/>
    <s v="Completed"/>
    <s v="HSI Bisnis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n v="2026"/>
    <n v="9"/>
    <n v="3"/>
    <d v="2026-09-03T00:00:00"/>
    <n v="-0.625"/>
    <x v="1"/>
  </r>
  <r>
    <n v="995"/>
    <n v="1002567684"/>
    <n v="3"/>
    <x v="1"/>
    <n v="5"/>
    <s v="PASURUAN"/>
    <s v="PASURUAN"/>
    <s v="GDW"/>
    <s v="REG"/>
    <s v="AO"/>
    <x v="0"/>
    <m/>
    <s v="Completed (PS)"/>
    <s v="RBS-Regional 3"/>
    <d v="2026-09-02T13:45:18"/>
    <d v="2026-09-03T15:08:00"/>
    <n v="69382355"/>
    <m/>
    <n v="152731204219"/>
    <s v="UPT SDN BULUKANDANG 1"/>
    <s v="ODP-GDW-FW/12"/>
    <s v="WO063373900"/>
    <m/>
    <m/>
    <m/>
    <n v="112.9810363"/>
    <n v="-7.8022390000000001"/>
    <s v="|MN00025|/UPT SDN BULUKANDANG 1/WINBACK 2.0 HSI B2B (1:1) 75MBPS 415RB PSB DISC 70%//sdn1.bulukandang@gmail.com/GUWAN SUDRAJAT/082141305902082333150644"/>
    <s v="Sales Force DBS"/>
    <m/>
    <m/>
    <m/>
    <m/>
    <m/>
    <m/>
    <m/>
    <m/>
    <s v="Management Janji"/>
    <s v="2026-09-05 08:00:00|Nama Pic : BP GUWAN No Hp Pic : 082141305902 Jam Pemasangan : 08:00 - 12.00 Tanggal Pemasangan : KAMIS 03 SEPTEMBER 2026 Info Tambahan : Hubungi pelanggan sebelum datang ke lokasi|40000798|MYDITA"/>
    <s v="FCC"/>
    <d v="2026-02-09T13:55:08"/>
    <d v="2026-09-05T08:00:00"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Nama Pic : BP GUWAN No Hp Pic : 082141305902 Jam Pemasangan : 08:00 - 12.00 Tanggal Pemasangan : KAMIS 03 SEPTEMBER 2026 Info Tambahan : Hubungi pelanggan sebelum datang ke lokasi|40000798|MYDITA"/>
    <n v="2026"/>
    <n v="9"/>
    <n v="3"/>
    <d v="2026-09-03T00:00:00"/>
    <n v="-2.3333333333357587"/>
    <x v="1"/>
  </r>
  <r>
    <n v="996"/>
    <n v="1002567710"/>
    <n v="3"/>
    <x v="4"/>
    <n v="5"/>
    <s v="DENPASAR"/>
    <s v="UBUNG"/>
    <s v="MMN"/>
    <s v="REG"/>
    <s v="AO"/>
    <x v="0"/>
    <m/>
    <s v="Completed (PS)"/>
    <s v="RBS-Regional 3"/>
    <d v="2026-09-02T13:52:37"/>
    <d v="2026-09-03T16:49:04"/>
    <n v="69380617"/>
    <m/>
    <n v="172419207269"/>
    <s v="SDN 26 PEMECUTAN"/>
    <s v="ODP-MMN-FC/46"/>
    <s v="WO063363855"/>
    <m/>
    <m/>
    <m/>
    <n v="115.197194541104"/>
    <n v="-8.6606507128151495"/>
    <s v="|MN02665|PAK YOGA /087850087611/spemecutan@gmail.com"/>
    <s v="Sales Force DBS"/>
    <m/>
    <m/>
    <m/>
    <m/>
    <m/>
    <m/>
    <m/>
    <m/>
    <s v="Management Janji"/>
    <s v="2026-09-01 13:00:00|Nama PIC : BP I MADE SUDARMA YOGA  No HP : 087850087611  Alt :   M Janji : 01/09/2026  Jam Pasang : 08.00 - 13:00   NoteÃ‚Â :  hubungi terlebih dahulu sebelum kelokasi|40981184|MYDITA"/>
    <s v="FCC"/>
    <d v="2026-02-09T13:55:08"/>
    <m/>
    <s v="Kendala Lainnya"/>
    <s v="PS"/>
    <s v="MONANG MANING"/>
    <s v="NO ADDON"/>
    <n v="202609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2T07:00:00"/>
    <s v="2026-09-01 13:00:00|Nama PIC : BP I MADE SUDARMA YOGA  No HP : 087850087611  Alt :   M Janji : 01/09/2026  Jam Pasang : 08.00 - 13:00   NoteÃ‚Â :  hubungi terlebih dahulu sebelum kelokasi|40981184|MYDITA"/>
    <n v="2026"/>
    <n v="9"/>
    <n v="3"/>
    <d v="2026-09-03T00:00:00"/>
    <n v="0.70833333333575865"/>
    <x v="1"/>
  </r>
  <r>
    <n v="997"/>
    <n v="1002567508"/>
    <n v="3"/>
    <x v="4"/>
    <n v="5"/>
    <s v="DENPASAR"/>
    <s v="SANUR"/>
    <s v="KLM"/>
    <s v="REG"/>
    <s v="AO"/>
    <x v="0"/>
    <m/>
    <s v="Completed (PS)"/>
    <s v="RBS-Regional 3"/>
    <d v="2026-09-02T12:45:41"/>
    <d v="2026-09-02T15:15:29"/>
    <n v="69377728"/>
    <n v="3612108215"/>
    <n v="172401793679"/>
    <s v="PT NUSANTARA ASSISTAMA PERKASA"/>
    <s v="ODP-KLM-FS/13"/>
    <s v="WO063352078"/>
    <m/>
    <m/>
    <m/>
    <n v="115.230468064463"/>
    <n v="-8.6603810957159109"/>
    <s v="|MN02545|/PIC PAK BENNY/085792585696-081558700890-0812246246868/benny.asmarajaya@gmail.com"/>
    <s v="Sales Force DBS"/>
    <m/>
    <m/>
    <m/>
    <m/>
    <m/>
    <m/>
    <m/>
    <m/>
    <s v="Management Janji"/>
    <s v="2026-08-28 13:00:00|Nama Pic : PT NUSANTARA ASSISTAMA PERKASA  No Hp Pic : 085792585696  Jam Pemasangan : 08:00 - 12.00  Tanggal Pemasangan : RABU 28 MEI 2025  Info Tambahan : Hubungi pelanggan sebelum datang ke lokasi  |40951377|MYDITA"/>
    <s v="FCC"/>
    <d v="2026-02-09T12:55:16"/>
    <m/>
    <m/>
    <s v="PS"/>
    <s v="KALIASEM"/>
    <s v="NO ADDON"/>
    <n v="2026090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2T07:00:00"/>
    <s v="2026-08-28 13:00:00|Nama Pic : PT NUSANTARA ASSISTAMA PERKASA  No Hp Pic : 085792585696  Jam Pemasangan : 08:00 - 12.00  Tanggal Pemasangan : RABU 28 MEI 2025  Info Tambahan : Hubungi pelanggan sebelum datang ke lokasi  |40951377|MYDITA"/>
    <n v="2026"/>
    <n v="9"/>
    <n v="2"/>
    <d v="2026-09-02T00:00:00"/>
    <n v="-0.29166666666424135"/>
    <x v="1"/>
  </r>
  <r>
    <n v="998"/>
    <n v="1002567521"/>
    <n v="3"/>
    <x v="0"/>
    <n v="4"/>
    <s v="KUDUS"/>
    <s v="BLORA"/>
    <s v="CEP"/>
    <s v="REG"/>
    <s v="AO"/>
    <x v="0"/>
    <m/>
    <s v="Completed (PS)"/>
    <s v="RBS-Regional 3"/>
    <d v="2026-09-02T12:54:16"/>
    <d v="2026-09-02T16:59:42"/>
    <n v="69378799"/>
    <m/>
    <n v="142552107738"/>
    <s v="SMK MUHAMMADIYAH 2 CEPU"/>
    <s v="ODP-CEP-FH/117"/>
    <s v="WO063353112"/>
    <m/>
    <m/>
    <m/>
    <n v="111.583192"/>
    <n v="-7.1494498000000002"/>
    <s v="|MC60138|MYIA-080459396451/POI/Suharto/081575430880/suhartost71@gmail.com"/>
    <s v="Amex"/>
    <m/>
    <m/>
    <m/>
    <m/>
    <m/>
    <m/>
    <m/>
    <m/>
    <s v="Management Janji"/>
    <s v="2026-08-31 08:00:00 | Waktu pemasnagan : 31 Agustus 2026  Jam pemasangan : 08.00 - 12.00  Mohon hubungi pelanggan sebelum ke lokasi   Terima kasih"/>
    <s v="FCC"/>
    <d v="2026-02-09T12:55:16"/>
    <m/>
    <m/>
    <s v="PS"/>
    <s v="CEP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Waktu pemasnagan : 31 Agustus 2026  Jam pemasangan : 08.00 - 12.00  Mohon hubungi pelanggan sebelum ke lokasi   Terima kasih"/>
    <n v="2026"/>
    <n v="9"/>
    <n v="2"/>
    <d v="2026-09-02T00:00:00"/>
    <n v="-0.29166666666424135"/>
    <x v="1"/>
  </r>
  <r>
    <n v="999"/>
    <n v="1002567513"/>
    <n v="3"/>
    <x v="7"/>
    <n v="5"/>
    <s v="MATARAM"/>
    <s v="INNER - NUSA TENGGARA"/>
    <s v="SWE"/>
    <s v="REG"/>
    <s v="AO"/>
    <x v="0"/>
    <m/>
    <s v="Completed (PS)"/>
    <s v="RBS-Regional 3"/>
    <d v="2026-09-02T12:50:21"/>
    <d v="2026-09-02T14:57:41"/>
    <n v="69378556"/>
    <m/>
    <n v="172605804352"/>
    <s v="Toko pak herman"/>
    <s v="ODP-SWE-FAQ/26"/>
    <s v="WO063352614"/>
    <m/>
    <m/>
    <m/>
    <n v="116.146677"/>
    <n v="-8.6013626999999993"/>
    <s v="MD|MYDB-20260828267350|SC00001/MC00222|Toko pak herman|081944086444"/>
    <s v="MYDIGIBIZPARTNER"/>
    <m/>
    <m/>
    <m/>
    <m/>
    <m/>
    <m/>
    <m/>
    <m/>
    <s v="Management Janji"/>
    <s v="2026-08-30 08:00:00 |   Tanggal pemasangan : 29 agustus 2026  Jam pemasangan : PAGI/SIANG  Info Tambahan : Hubungi pelanggan dulu sebelum ke lokasi    "/>
    <s v="FCC"/>
    <d v="2026-02-09T12:55:1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0 08:00:00 |   Tanggal pemasangan : 29 agustus 2026  Jam pemasangan : PAGI/SIANG  Info Tambahan : Hubungi pelanggan dulu sebelum ke lokasi    "/>
    <n v="2026"/>
    <n v="9"/>
    <n v="2"/>
    <d v="2026-09-02T00:00:00"/>
    <n v="-0.29166666666424135"/>
    <x v="1"/>
  </r>
  <r>
    <n v="1000"/>
    <n v="1002567512"/>
    <n v="3"/>
    <x v="4"/>
    <n v="5"/>
    <s v="DENPASAR"/>
    <s v="SANUR"/>
    <s v="KLM"/>
    <s v="REG"/>
    <s v="AO"/>
    <x v="0"/>
    <m/>
    <s v="Completed (PS)"/>
    <s v="RBS-Regional 3"/>
    <d v="2026-09-02T12:48:56"/>
    <d v="2026-09-02T15:22:45"/>
    <n v="69377715"/>
    <n v="3612108216"/>
    <n v="172401793681"/>
    <s v="PT NUSANTARA ASSISTAMA PERKASA"/>
    <s v="ODP-KLM-FS/13"/>
    <s v="WO063352353"/>
    <m/>
    <m/>
    <m/>
    <n v="115.230466976686"/>
    <n v="-8.6603906572665394"/>
    <s v="|MN02545|/PIC PAK BENNY/085792585696-081558700890-0812246246868/benny.asmarajaya@gmail.com"/>
    <s v="Sales Force DBS"/>
    <m/>
    <m/>
    <m/>
    <m/>
    <m/>
    <m/>
    <m/>
    <m/>
    <s v="Management Janji"/>
    <s v="2026-08-28 13:00:00|Jam pemasangan : 12.00  Info Tambahan : Hubungi pelanggan dulu sebelum ke lokasi  terimakasih   |40951381|MYDITA"/>
    <s v="FCC"/>
    <d v="2026-02-09T12:55:16"/>
    <m/>
    <m/>
    <s v="PS"/>
    <s v="KALIASEM"/>
    <s v="NO ADDON"/>
    <n v="20260902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7:00:00"/>
    <s v="2026-08-28 13:00:00|Jam pemasangan : 12.00  Info Tambahan : Hubungi pelanggan dulu sebelum ke lokasi  terimakasih   |40951381|MYDITA"/>
    <n v="2026"/>
    <n v="9"/>
    <n v="2"/>
    <d v="2026-09-02T00:00:00"/>
    <n v="-0.29166666666424135"/>
    <x v="1"/>
  </r>
  <r>
    <n v="1001"/>
    <n v="1002568531"/>
    <n v="3"/>
    <x v="0"/>
    <n v="4"/>
    <s v="KUDUS"/>
    <s v="PURWODADI"/>
    <s v="WRO"/>
    <s v="REG"/>
    <s v="AO"/>
    <x v="0"/>
    <s v="1P INET"/>
    <s v="Completed (PS)"/>
    <s v="RBS-Regional 3"/>
    <d v="2026-09-02T17:53:57"/>
    <d v="2026-09-04T11:59:46"/>
    <n v="69382609"/>
    <m/>
    <n v="142509107207"/>
    <s v="SD NEGERI 2 TRUWOLU"/>
    <s v="ODP-WRO-FA/005 FA/D01/01.01"/>
    <s v="WO063396083"/>
    <m/>
    <m/>
    <m/>
    <n v="111.14239600000001"/>
    <n v="-7.0871589999999998"/>
    <s v="|MN01314|MYIA-050867536123/POI/Endah purnama/085293211590/endahblora10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7:54:59"/>
    <d v="2026-09-03T15:00:00"/>
    <m/>
    <s v="PS"/>
    <s v="WIROSARI"/>
    <s v="NO ADDON"/>
    <n v="20260904"/>
    <s v="Completed"/>
    <s v="HSI Bisnis Basic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n v="2026"/>
    <n v="9"/>
    <n v="4"/>
    <d v="2026-09-04T00:00:00"/>
    <n v="0.375"/>
    <x v="1"/>
  </r>
  <r>
    <n v="1002"/>
    <n v="1002567503"/>
    <n v="3"/>
    <x v="5"/>
    <n v="4"/>
    <s v="SEMARANG"/>
    <s v="INNER - SEMARANG JATENG UTARA"/>
    <s v="MJE"/>
    <s v="REG"/>
    <s v="AO"/>
    <x v="0"/>
    <m/>
    <s v="Completed (PS)"/>
    <s v="RBS-Regional 3"/>
    <d v="2026-09-02T12:43:04"/>
    <d v="2026-09-02T14:35:18"/>
    <n v="69379859"/>
    <m/>
    <n v="142426805107"/>
    <s v="PT KEMBANG API GEMILANG"/>
    <s v="ODP-MJE-FS/064"/>
    <s v="WO063351800"/>
    <m/>
    <m/>
    <m/>
    <n v="110.33345199999999"/>
    <n v="-7.0401699999999998"/>
    <s v="|MC50018|MYIA-031429379170/POI/YOGA BAGAS IVANDY/088227715854/yucssemarang@gmail.com"/>
    <s v="MYDIGIBIZPARTNER"/>
    <m/>
    <m/>
    <m/>
    <m/>
    <m/>
    <m/>
    <m/>
    <m/>
    <s v="Management Janji"/>
    <s v="2026-08-31 08:00:00 | Jam Pemasangan : siang   Tanggal Pemasangan : 31 Agustus 2026  Note : Mohon Hub Pelanggan dulu sebelum ke lokasi, terima kasih."/>
    <s v="FCC"/>
    <d v="2026-02-09T12:55:16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Jam Pemasangan : siang   Tanggal Pemasangan : 31 Agustus 2026  Note : Mohon Hub Pelanggan dulu sebelum ke lokasi, terima kasih."/>
    <n v="2026"/>
    <n v="9"/>
    <n v="2"/>
    <d v="2026-09-02T00:00:00"/>
    <n v="-0.29166666666424135"/>
    <x v="1"/>
  </r>
  <r>
    <n v="1003"/>
    <n v="1002568518"/>
    <n v="3"/>
    <x v="3"/>
    <n v="4"/>
    <s v="MAGELANG"/>
    <s v="KEBUMEN"/>
    <s v="KTW"/>
    <s v="REG"/>
    <s v="AO"/>
    <x v="0"/>
    <s v="1P INET"/>
    <s v="Completed (PS)"/>
    <s v="RBS-Regional 3"/>
    <d v="2026-09-02T17:47:57"/>
    <d v="2026-09-03T11:29:03"/>
    <n v="69382605"/>
    <m/>
    <n v="141176104975"/>
    <s v="MTs AL-GHAZALI KBM"/>
    <s v="ODP-KTW-FAL/011 FAL/D03/011.01"/>
    <s v="WO063395624"/>
    <m/>
    <m/>
    <m/>
    <n v="109.7888514"/>
    <n v="-7.8002635999999903"/>
    <s v="|MN00664|MYIA-062591703587/POI/Martiyah/083893415300/suciwulandari0605@gmail.com"/>
    <s v="MYIB_ASSISTANT"/>
    <m/>
    <m/>
    <m/>
    <m/>
    <m/>
    <m/>
    <m/>
    <m/>
    <s v="Management Janji"/>
    <s v="2026-09-03 15:00:00 | No HP :083893415300 No Alternatif : M Janji : 03/09/2026 Jam Pasang : Pagi NoteÃ‚Â :  Hubungi terlebih dahulu sebelum ke lokasi "/>
    <s v="FCC"/>
    <d v="2026-02-09T17:54:59"/>
    <d v="2026-09-03T15:00:00"/>
    <m/>
    <s v="PS"/>
    <s v="X"/>
    <s v="NO ADDON"/>
    <n v="20260903"/>
    <s v="Completed"/>
    <s v="HSI Bisnis Basic Promo HUT RI PSB 70% - 50 Mbps"/>
    <s v="INDIBIZ"/>
    <m/>
    <m/>
    <d v="2026-09-03T15:00:00"/>
    <s v="2026-09-03 15:00:00 | No HP :083893415300 No Alternatif : M Janji : 03/09/2026 Jam Pasang : Pagi NoteÃ‚Â :  Hubungi terlebih dahulu sebelum ke lokasi "/>
    <n v="2026"/>
    <n v="9"/>
    <n v="3"/>
    <d v="2026-09-03T00:00:00"/>
    <n v="-0.625"/>
    <x v="1"/>
  </r>
  <r>
    <n v="1004"/>
    <n v="1002568520"/>
    <n v="3"/>
    <x v="7"/>
    <n v="5"/>
    <s v="MATARAM"/>
    <s v="LOMBOK BARAT TENGAH"/>
    <s v="GER"/>
    <s v="REG"/>
    <s v="AO"/>
    <x v="0"/>
    <m/>
    <s v="Completed (PS)"/>
    <s v="RBS-Regional 3"/>
    <d v="2026-09-02T17:50:32"/>
    <d v="2026-09-02T18:34:43"/>
    <n v="69380121"/>
    <m/>
    <n v="172602203029"/>
    <s v="toko hidayat"/>
    <s v="ODP-GER-FAS/02"/>
    <s v="WO063396240"/>
    <m/>
    <m/>
    <m/>
    <n v="116.184251273825"/>
    <n v="-8.72128783291293"/>
    <s v="|MC40299|MYIA-095086606302/POI/Rahmatullah hidayat/087849093493/hidayatungga98@gmail.com"/>
    <s v="Sales Profesional"/>
    <m/>
    <m/>
    <m/>
    <m/>
    <m/>
    <m/>
    <m/>
    <m/>
    <s v="Management Janji"/>
    <s v="2026-08-31 13:00:00 | M Janji : (01/09/2026)  jam Pasang : 09:00  Note : hubungi pelanggan jika ingin kelokasi  "/>
    <s v="FCC"/>
    <d v="2026-02-09T17:54:59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13:00:00 | M Janji : (01/09/2026)  jam Pasang : 09:00  Note : hubungi pelanggan jika ingin kelokasi  "/>
    <n v="2026"/>
    <n v="9"/>
    <n v="2"/>
    <d v="2026-09-02T00:00:00"/>
    <n v="-0.29166666666424135"/>
    <x v="1"/>
  </r>
  <r>
    <n v="1005"/>
    <n v="1002568199"/>
    <n v="3"/>
    <x v="0"/>
    <n v="4"/>
    <s v="KUDUS"/>
    <s v="BLORA"/>
    <s v="BLO"/>
    <s v="REG"/>
    <s v="AO"/>
    <x v="0"/>
    <m/>
    <s v="Completed (PS)"/>
    <s v="RBS-Regional 3"/>
    <d v="2026-09-02T15:49:35"/>
    <d v="2026-09-02T19:26:56"/>
    <n v="69380564"/>
    <m/>
    <n v="141569115883"/>
    <s v="hasna trans"/>
    <s v="ODP-BLO-FGA/005"/>
    <s v="WO063383371"/>
    <m/>
    <m/>
    <m/>
    <n v="111.529802027716"/>
    <n v="-6.9287640064710496"/>
    <s v="|MB00503|MYIA-035321260052/POI/bapak/082225699969/jarwo.thea201@gmail.com"/>
    <s v="Amex"/>
    <m/>
    <m/>
    <m/>
    <m/>
    <m/>
    <m/>
    <m/>
    <m/>
    <s v="Management Janji"/>
    <s v="2026-09-01 13:00:00 | Nama PIC : Sujarwo  No HP : 082225699969  Alt :   M Janji : 01/09/2026  Jam Pasang : 08.00 - 13:00   NoteÃ‚Â :  hubungi terlebih dahulu sebelum kelokasi"/>
    <s v="FCC"/>
    <d v="2026-02-09T15:54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3:00:00 | Nama PIC : Sujarwo  No HP : 082225699969  Alt :   M Janji : 01/09/2026  Jam Pasang : 08.00 - 13:00   NoteÃ‚Â :  hubungi terlebih dahulu sebelum kelokasi"/>
    <n v="2026"/>
    <n v="9"/>
    <n v="2"/>
    <d v="2026-09-02T00:00:00"/>
    <n v="-0.29166666666424135"/>
    <x v="1"/>
  </r>
  <r>
    <n v="1006"/>
    <n v="1002568161"/>
    <n v="3"/>
    <x v="1"/>
    <n v="5"/>
    <s v="SIDOARJO"/>
    <s v="PASURUAN"/>
    <s v="PGE"/>
    <s v="REG"/>
    <s v="AO"/>
    <x v="0"/>
    <m/>
    <s v="Completed (PS)"/>
    <s v="RBS-Regional 3"/>
    <d v="2026-09-02T15:41:38"/>
    <d v="2026-09-03T20:55:59"/>
    <n v="69382472"/>
    <m/>
    <n v="152746208711"/>
    <s v="PT. ADITALENTA HANDALNIAGA DELAPAN"/>
    <s v="ODP-PGE-FL/10"/>
    <s v="WO063434162"/>
    <m/>
    <m/>
    <m/>
    <n v="112.592053413391"/>
    <n v="-7.6651713500788397"/>
    <s v="|MC30223|/ANDIK SULAIMAN /81235284788/saa.itnetwork@gmail.com"/>
    <s v="Sales Force DBS"/>
    <m/>
    <m/>
    <m/>
    <m/>
    <m/>
    <m/>
    <m/>
    <m/>
    <s v="Management Janji"/>
    <s v="2026-09-04 08:00:00|Jam pemasangan : 12.00 Info Tambahan : Hubungi pelanggan dulu sebelum ke lokasi terimakasih |40951377|MYDITA"/>
    <s v="FCC"/>
    <d v="2026-02-09T15:54:57"/>
    <d v="2026-09-04T08:00:00"/>
    <m/>
    <s v="PS"/>
    <s v="PANDA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Jam pemasangan : 12.00 Info Tambahan : Hubungi pelanggan dulu sebelum ke lokasi terimakasih |40951377|MYDITA"/>
    <n v="2026"/>
    <n v="9"/>
    <n v="3"/>
    <d v="2026-09-03T00:00:00"/>
    <n v="-1.3333333333357587"/>
    <x v="1"/>
  </r>
  <r>
    <n v="1007"/>
    <n v="1002568195"/>
    <n v="3"/>
    <x v="3"/>
    <n v="4"/>
    <s v="MAGELANG"/>
    <s v="PURWOREJJO"/>
    <s v="PWJ"/>
    <s v="REG"/>
    <s v="AO"/>
    <x v="0"/>
    <s v="1P INET"/>
    <s v="Completed (PS)"/>
    <s v="RBS-Regional 3"/>
    <d v="2026-09-02T15:47:56"/>
    <d v="2026-09-03T14:02:33"/>
    <n v="69382476"/>
    <m/>
    <n v="142138510633"/>
    <s v="KOPI ACONG ONLINE SHOP"/>
    <s v="ODP-PWJ-FAW/030 FAW/D04/030.01"/>
    <s v="WO063382246"/>
    <m/>
    <m/>
    <m/>
    <n v="109.96678199999999"/>
    <n v="-7.7259229999999999"/>
    <s v="|MN00938|MYIA-034734359249/POI/Suyani/087713364537/yanisu240@gmail.com"/>
    <s v="MYIB_ASSISTANT"/>
    <m/>
    <m/>
    <m/>
    <m/>
    <m/>
    <m/>
    <m/>
    <m/>
    <s v="Management Janji"/>
    <s v="2026-09-03 13:00:00 | Nama PIC : Sulis No HP : 087713364537 Alt :  M Janji : 03/09/2026 Jam Pasang : 08.00 - 13:00  NoteÃ‚Â :  hubungi terlebih dahulu sebelum kelokasi"/>
    <s v="FCC"/>
    <d v="2026-02-09T15:54:57"/>
    <d v="2026-09-03T13:00:00"/>
    <m/>
    <s v="PS"/>
    <s v="X"/>
    <s v="NO ADDON"/>
    <n v="20260903"/>
    <s v="Completed"/>
    <s v="HSI Bisnis Promo HUT RI PSB 70% - 100 Mbps"/>
    <s v="INDIBIZ"/>
    <m/>
    <m/>
    <d v="2026-09-03T13:00:00"/>
    <s v="2026-09-03 13:00:00 | Nama PIC : Sulis No HP : 087713364537 Alt :  M Janji : 03/09/2026 Jam Pasang : 08.00 - 13:00  NoteÃ‚Â :  hubungi terlebih dahulu sebelum kelokasi"/>
    <n v="2026"/>
    <n v="9"/>
    <n v="3"/>
    <d v="2026-09-03T00:00:00"/>
    <n v="-0.54166666666424135"/>
    <x v="1"/>
  </r>
  <r>
    <n v="1008"/>
    <n v="1002567254"/>
    <n v="3"/>
    <x v="7"/>
    <n v="5"/>
    <s v="MATARAM"/>
    <s v="SUMBAWA"/>
    <s v="SBW"/>
    <s v="REG"/>
    <s v="AO"/>
    <x v="0"/>
    <s v="1P INET"/>
    <s v="Completed (PS)"/>
    <s v="RBS-Regional 3"/>
    <d v="2026-09-02T11:14:56"/>
    <d v="2026-09-02T18:58:56"/>
    <n v="69382185"/>
    <m/>
    <n v="172606792375"/>
    <s v="ud citra 2"/>
    <s v="ODP-SBW-FBK/12"/>
    <s v="WO063338860"/>
    <m/>
    <m/>
    <m/>
    <n v="117.43875325846901"/>
    <n v="-8.6440058563321909"/>
    <s v="|MN01576|MYIA-091115301839/POI/lilis suryani/085126843293/udcitra29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1:25:21"/>
    <d v="2026-09-03T13:00:00"/>
    <m/>
    <s v="PS"/>
    <s v="X"/>
    <s v="NETMONK"/>
    <n v="20260902"/>
    <s v="Completed"/>
    <s v="HSI Bisnis Bundling Netmonk Promo 2026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1"/>
  </r>
  <r>
    <n v="1009"/>
    <n v="1002567273"/>
    <n v="3"/>
    <x v="3"/>
    <n v="4"/>
    <s v="MAGELANG"/>
    <s v="TEMANGGUNG"/>
    <s v="PRN"/>
    <s v="REG"/>
    <s v="AO"/>
    <x v="0"/>
    <s v="1P INET"/>
    <s v="Completed (PS)"/>
    <s v="RBS-Regional 3"/>
    <d v="2026-09-02T11:20:56"/>
    <d v="2026-09-03T15:32:03"/>
    <n v="69382190"/>
    <m/>
    <n v="141149112956"/>
    <s v="TOKO KAYU TRISNO JATI"/>
    <s v="ODP-PRN-FAA/038 FAA/D07/038.01"/>
    <s v="WO063339845"/>
    <m/>
    <m/>
    <m/>
    <n v="110.118285"/>
    <n v="-7.2858770000000002"/>
    <s v="|MC00213|MYIA-054875667971/POI/EKO MUHAMMAD ISROFI/088216109729/usri67573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25:21"/>
    <d v="2026-09-03T08:00:00"/>
    <m/>
    <s v="PS"/>
    <s v="PARAKAN"/>
    <s v="NO ADDON"/>
    <n v="20260903"/>
    <s v="Completed"/>
    <s v="HSI Bisnis Basic Promo HUT RI PSB 70% - 20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</r>
  <r>
    <n v="1010"/>
    <n v="1002566584"/>
    <n v="3"/>
    <x v="7"/>
    <n v="5"/>
    <s v="KUPANG"/>
    <s v="MAUMERE"/>
    <s v="MMR"/>
    <s v="REG"/>
    <s v="AO"/>
    <x v="0"/>
    <s v="1P INET"/>
    <s v="Completed (PS)"/>
    <s v="RBS-Regional 3"/>
    <d v="2026-09-02T07:48:57"/>
    <d v="2026-09-03T17:54:07"/>
    <n v="69381908"/>
    <m/>
    <n v="172508209056"/>
    <s v="PT Ping For BPN Sikka Maumere"/>
    <s v="ODP-MMR-FB/11 FB/D01/11.01"/>
    <s v="WO063313355"/>
    <m/>
    <m/>
    <m/>
    <n v="122.20816145767201"/>
    <n v="-8.6204345178180599"/>
    <s v="|MC40288|MYIA-001707071725/POI/Julianus Bengngu /082147245978/ptpingnetworkglobal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07:55:02"/>
    <d v="2026-09-03T08:00:00"/>
    <m/>
    <s v="PS"/>
    <s v="X"/>
    <s v="NO ADDON"/>
    <n v="20260903"/>
    <s v="Completed"/>
    <s v="HSI Bisnis PSB 70% - 150 Mbps"/>
    <s v="INDIBIZ"/>
    <m/>
    <m/>
    <d v="2026-09-03T08:00:00"/>
    <s v="2026-09-03 08:00:00 | Tanggal Pemasangan : 03 September 2026 Jam Pemasangan : 08:00 13:00 Info Tambahan : Hubungi pelanggan dulu sebelum ke lokasi terimakasih"/>
    <n v="2026"/>
    <n v="9"/>
    <n v="3"/>
    <d v="2026-09-03T00:00:00"/>
    <n v="-0.33333333333575865"/>
    <x v="1"/>
  </r>
  <r>
    <n v="1011"/>
    <n v="1002566583"/>
    <n v="3"/>
    <x v="7"/>
    <n v="5"/>
    <s v="MATARAM"/>
    <s v="INNER - NUSA TENGGARA"/>
    <s v="MTR"/>
    <s v="REG"/>
    <s v="AO"/>
    <x v="0"/>
    <s v="1P INET"/>
    <s v="Completed (PS)"/>
    <s v="RBS-Regional 3"/>
    <d v="2026-09-02T07:48:57"/>
    <d v="2026-09-04T07:51:15"/>
    <n v="69381910"/>
    <m/>
    <n v="172601797567"/>
    <s v="Lavani Living Hotel"/>
    <s v="ODP-MTR-FDC/01"/>
    <s v="WO063313361"/>
    <m/>
    <m/>
    <m/>
    <n v="116.13445488865599"/>
    <n v="-8.5917912971272994"/>
    <s v="|MC40311|MYIA-071905218192/POI/Ayu Sagita Utami Ariani/087864377076/itha.ariani93@gmail.com"/>
    <s v="MYIB_ASSISTANT"/>
    <m/>
    <m/>
    <m/>
    <m/>
    <m/>
    <m/>
    <m/>
    <m/>
    <s v="Management Janji"/>
    <s v="2026-09-04 08:00:00 | Nama PIC : Ibu Ayu No HP : 087864377076 No Alt : - M Janji : 04 Sept 2026 Jam Pasang : Pagi / Siang Note : hubungi pelanggan jika ingin kelokasi "/>
    <s v="FCC"/>
    <d v="2026-02-09T07:55:02"/>
    <d v="2026-09-04T08:00:00"/>
    <m/>
    <s v="PS"/>
    <s v="X"/>
    <s v="NO ADDON"/>
    <n v="20260904"/>
    <s v="Completed"/>
    <s v="HSI Bisnis Promo HUT RI PSB 70% - 75 Mbps"/>
    <s v="INDIBIZ"/>
    <m/>
    <m/>
    <d v="2026-09-04T08:00:00"/>
    <s v="2026-09-04 08:00:00 | Nama PIC : Ibu Ayu No HP : 087864377076 No Alt : - M Janji : 04 Sept 2026 Jam Pasang : Pagi / Siang Note : hubungi pelanggan jika ingin kelokasi "/>
    <n v="2026"/>
    <n v="9"/>
    <n v="4"/>
    <d v="2026-09-04T00:00:00"/>
    <n v="-0.33333333333575865"/>
    <x v="1"/>
  </r>
  <r>
    <n v="1012"/>
    <n v="1002567272"/>
    <n v="3"/>
    <x v="1"/>
    <n v="5"/>
    <s v="JEMBER"/>
    <s v="SITUBONDO"/>
    <s v="SIT"/>
    <s v="REG"/>
    <s v="AO"/>
    <x v="0"/>
    <m/>
    <s v="Completed (PS)"/>
    <s v="RBS-Regional 3"/>
    <d v="2026-09-02T11:21:58"/>
    <d v="2026-09-02T15:49:29"/>
    <n v="69378939"/>
    <m/>
    <n v="152506219280"/>
    <s v="TOKO KALOANG"/>
    <s v="ODP-SIT-FN/28"/>
    <s v="WO063340738"/>
    <m/>
    <m/>
    <m/>
    <n v="113.9500961"/>
    <n v="-7.7049265"/>
    <s v="|MN00099|MYIA-098527363924/POI/FIRDO PRANATA PRINGGA KUSUMA /085790403156/firdo0848@gmail.com"/>
    <s v="Sales Force DBS"/>
    <m/>
    <m/>
    <m/>
    <m/>
    <m/>
    <m/>
    <m/>
    <m/>
    <s v="Management Janji"/>
    <s v="2026-08-29 13:00:00 | Tanggal pemasangan : 29 AGUSTUS 2026  Jam pemasangan : pagi/siang  Info Tambahan : Hubungi pelanggan dulu sebelum ke lokasi  terima kasih"/>
    <s v="FCC"/>
    <d v="2026-02-09T11:25:21"/>
    <m/>
    <m/>
    <s v="PS"/>
    <s v="SITUBONDO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2T07:00:00"/>
    <s v="2026-08-29 13:00:00 | Tanggal pemasangan : 29 AGUSTUS 2026  Jam pemasangan : pagi/siang  Info Tambahan : Hubungi pelanggan dulu sebelum ke lokasi  terima kasih"/>
    <n v="2026"/>
    <n v="9"/>
    <n v="2"/>
    <d v="2026-09-02T00:00:00"/>
    <n v="-0.29166666666424135"/>
    <x v="1"/>
  </r>
  <r>
    <n v="1013"/>
    <n v="1002567574"/>
    <n v="3"/>
    <x v="3"/>
    <n v="4"/>
    <s v="MAGELANG"/>
    <s v="WONOSOBO"/>
    <s v="WOS"/>
    <s v="REG"/>
    <s v="AO"/>
    <x v="0"/>
    <s v="1P INET"/>
    <s v="Completed (PS)"/>
    <s v="RBS-Regional 3"/>
    <d v="2026-09-02T13:17:57"/>
    <d v="2026-09-02T18:09:18"/>
    <n v="69382313"/>
    <m/>
    <n v="141373127586"/>
    <s v="WARUNG POJOK TENGAH"/>
    <s v="ODP-WOS-FAQ/113 FAQ/D09/113.01"/>
    <s v="WO063358580"/>
    <m/>
    <m/>
    <m/>
    <n v="109.94586099999999"/>
    <n v="-7.3257209999999997"/>
    <s v="|MN00439|MYIA-064987358168/POI/RINI FITRIYANI/085213857556/kenziwsbe31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3:25:57"/>
    <d v="2026-09-03T13:00:00"/>
    <m/>
    <s v="PS"/>
    <s v="X"/>
    <s v="NO ADDON"/>
    <n v="20260902"/>
    <s v="Completed"/>
    <s v="HSI Bisnis Promo HUT RI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1"/>
  </r>
  <r>
    <n v="1014"/>
    <n v="1002567365"/>
    <n v="3"/>
    <x v="6"/>
    <n v="5"/>
    <s v="SBY UTARA"/>
    <s v="TANDES"/>
    <s v="KNN"/>
    <s v="REG"/>
    <s v="AO"/>
    <x v="0"/>
    <m/>
    <s v="Completed (PS)"/>
    <s v="RBS-Regional 3"/>
    <d v="2026-09-02T11:55:49"/>
    <d v="2026-09-03T17:39:30"/>
    <n v="69382219"/>
    <m/>
    <n v="152412249119"/>
    <s v="PT. TRIJAYA SPORTECH"/>
    <s v="ODP-KND-FAA/08"/>
    <s v="WO063429479"/>
    <m/>
    <m/>
    <m/>
    <n v="112.65946"/>
    <n v="-7.2757240000000003"/>
    <s v="|MN00889|/PT. TRIJAYA SPORTECH/HSI Bisnis Promo HUT Telkom (1:1) 75 Mbps (Rp 415.000) PSB Rp 150.000/082241803355/sportech99@gmail.com/Fuidianto SH/Jl. Kuwukan no 89 surabaya"/>
    <s v="Sales Force DBS"/>
    <m/>
    <m/>
    <m/>
    <m/>
    <m/>
    <m/>
    <m/>
    <m/>
    <s v="Management Janji"/>
    <s v="2026-09-04 08:00:00|Tanggal pemasangan: 04/09/2026 Jam pemasangan : pagi / siang Info Tambahan : Hubungi pelanggan dulu sebelum ke lokasi terima kasih.|40921089|MYDITA"/>
    <s v="FCC"/>
    <d v="2026-02-09T12:09:56"/>
    <d v="2026-09-04T08:00:00"/>
    <m/>
    <s v="PS"/>
    <s v="KANDANG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Tanggal pemasangan: 04/09/2026 Jam pemasangan : pagi / siang Info Tambahan : Hubungi pelanggan dulu sebelum ke lokasi terima kasih.|40921089|MYDITA"/>
    <n v="2026"/>
    <n v="9"/>
    <n v="3"/>
    <d v="2026-09-03T00:00:00"/>
    <n v="-1.3333333333357587"/>
    <x v="1"/>
  </r>
  <r>
    <n v="1015"/>
    <n v="1002567556"/>
    <n v="3"/>
    <x v="3"/>
    <n v="4"/>
    <s v="YOGYAKARTA"/>
    <s v="INNER - YOGYA JATENG SELATAN"/>
    <s v="KBU"/>
    <s v="REG"/>
    <s v="AO"/>
    <x v="0"/>
    <m/>
    <s v="Completed (PS)"/>
    <s v="RBS-Regional 3"/>
    <d v="2026-09-02T13:18:11"/>
    <d v="2026-09-04T23:13:15"/>
    <n v="69382299"/>
    <n v="2742250681"/>
    <n v="146113146876"/>
    <s v="PT Daya Agung Prima"/>
    <s v="ODP-KBU-FHA/011"/>
    <s v="WO063430232"/>
    <m/>
    <m/>
    <m/>
    <n v="110.3612481"/>
    <n v="-7.7611556000000004"/>
    <s v="|MC80228|/PT Daya Agung Prima/Paket HSI 2S Bisnis Promo HUT Kemerdekaan 1:1 200Mbps + Telp/Ristina Nilasari/081818267772/keuangan@ptdayaagungprima.com"/>
    <s v="Sales Profesional"/>
    <m/>
    <m/>
    <m/>
    <m/>
    <m/>
    <m/>
    <m/>
    <m/>
    <s v="Management Janji"/>
    <s v="2026-09-04 15:00:00|Tanggal pemasangan : 04/09/2026 Jam pemasangan : pagi Info Tambahan : Hubungi pelanggan dulu sebelum ke lokasi terima kasih.|40941148|MYDITA"/>
    <s v="FCC"/>
    <d v="2026-02-09T13:25:57"/>
    <d v="2026-09-04T15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Tanggal pemasangan : 04/09/2026 Jam pemasangan : pagi Info Tambahan : Hubungi pelanggan dulu sebelum ke lokasi terima kasih.|40941148|MYDITA"/>
    <n v="2026"/>
    <n v="9"/>
    <n v="4"/>
    <d v="2026-09-04T00:00:00"/>
    <n v="-0.625"/>
    <x v="1"/>
  </r>
  <r>
    <n v="1016"/>
    <n v="1002567595"/>
    <n v="3"/>
    <x v="2"/>
    <n v="5"/>
    <s v="MADIUN"/>
    <s v="NGAWI"/>
    <s v="NWI"/>
    <s v="REG"/>
    <s v="AO"/>
    <x v="0"/>
    <s v="1P INET"/>
    <s v="Completed (PS)"/>
    <s v="RBS-Regional 3"/>
    <d v="2026-09-02T13:23:56"/>
    <d v="2026-09-03T14:55:01"/>
    <n v="69382331"/>
    <m/>
    <n v="152605224195"/>
    <s v="KOST BAGUS 1"/>
    <s v="ODP-NWI-FJ/64 FJ/D02/64.01"/>
    <s v="WO063359366"/>
    <m/>
    <m/>
    <m/>
    <n v="111.35494136219199"/>
    <n v="-7.4455752915795799"/>
    <s v="|MN00265|MYIA-023252454025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25:57"/>
    <d v="2026-09-03T13:00:00"/>
    <m/>
    <s v="PS"/>
    <s v="X"/>
    <s v="OCA"/>
    <n v="20260903"/>
    <s v="Completed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n v="2026"/>
    <n v="9"/>
    <n v="3"/>
    <d v="2026-09-03T00:00:00"/>
    <n v="-0.54166666666424135"/>
    <x v="1"/>
  </r>
  <r>
    <n v="1017"/>
    <n v="1002567634"/>
    <n v="3"/>
    <x v="6"/>
    <n v="5"/>
    <s v="SBY UTARA"/>
    <s v="LAMONGAN"/>
    <s v="LMG"/>
    <s v="REG"/>
    <s v="AO"/>
    <x v="0"/>
    <s v="1P INET"/>
    <s v="Completed (PS)"/>
    <s v="RBS-Regional 3"/>
    <d v="2026-09-02T13:33:57"/>
    <d v="2026-09-03T13:24:06"/>
    <n v="69382344"/>
    <m/>
    <n v="152433910150"/>
    <s v="Toko Nofita"/>
    <s v="ODP-LMG-FE/36 FE/D07/36.01"/>
    <s v="WO063360674"/>
    <m/>
    <m/>
    <m/>
    <n v="112.42066059261499"/>
    <n v="-7.1230848578334101"/>
    <s v="MD|MYDB-20260902267848|DN00001/MN00882|Toko Nofita|081341292269"/>
    <s v="MYDIGIBIZPARTNER"/>
    <m/>
    <m/>
    <m/>
    <m/>
    <m/>
    <m/>
    <m/>
    <m/>
    <s v="Management Janji"/>
    <s v="2026-09-03 11:00:00 | Nama Pic : IBU NOFITA No Hp Pic : 081341292269 Jam Pemasangan : 08:00 - 12.00 Tanggal Pemasangan : KAMIS 03 SEPTEMBER 2026 Info Tambahan : Hubungi pelanggan sebelum datang ke lokasi"/>
    <s v="FCC"/>
    <d v="2026-02-09T13:40:02"/>
    <d v="2026-09-03T11:00:00"/>
    <m/>
    <s v="PS"/>
    <s v="LAMONGAN"/>
    <s v="NO ADDON"/>
    <n v="20260903"/>
    <s v="Completed"/>
    <s v="HSI Bisnis Promo HUT RI PSB 70% - 50 Mbps"/>
    <s v="INDIBIZ"/>
    <m/>
    <m/>
    <d v="2026-09-03T11:00:00"/>
    <s v="2026-09-03 11:00:00 | Nama Pic : IBU NOFITA No Hp Pic : 081341292269 Jam Pemasangan : 08:00 - 12.00 Tanggal Pemasangan : KAMIS 03 SEPTEMBER 2026 Info Tambahan : Hubungi pelanggan sebelum datang ke lokasi"/>
    <n v="2026"/>
    <n v="9"/>
    <n v="3"/>
    <d v="2026-09-03T00:00:00"/>
    <n v="-0.45833333333575865"/>
    <x v="1"/>
  </r>
  <r>
    <n v="1018"/>
    <n v="1002567613"/>
    <n v="3"/>
    <x v="1"/>
    <n v="5"/>
    <s v="SIDOARJO"/>
    <s v="MOJOKERTO"/>
    <s v="DLA"/>
    <s v="REG"/>
    <s v="AO"/>
    <x v="0"/>
    <m/>
    <s v="Completed (PS)"/>
    <s v="RBS-Regional 3"/>
    <d v="2026-09-02T13:30:41"/>
    <d v="2026-09-03T18:11:54"/>
    <n v="69382338"/>
    <m/>
    <n v="152329214727"/>
    <s v="TOKO PAK SUYOTO"/>
    <s v="ODP-DLA-FF/18"/>
    <s v="WO063372010"/>
    <m/>
    <m/>
    <m/>
    <n v="112.45543619999999"/>
    <n v="-7.5968659000000001"/>
    <s v="|MC30217|/MARZUQI/082143439887 / 088289706320/aryaartlas05@gmail.com"/>
    <s v="Sales Force DBS"/>
    <m/>
    <m/>
    <m/>
    <m/>
    <m/>
    <m/>
    <m/>
    <m/>
    <s v="Management Janji"/>
    <s v="2026-09-03 11:00:00|Nama PIC : MARZUQI No HP : 082143439887 Alt :  M Janji : 03/09/2026 Jam Pasang : 08.00 - 13:00  NoteÃ‚Â :  hubungi terlebih dahulu sebelum kelokasi|40981184|MYDITA"/>
    <s v="FCC"/>
    <d v="2026-02-09T13:40:02"/>
    <d v="2026-09-03T11:00:00"/>
    <m/>
    <s v="PS"/>
    <s v="MOJOKERTO"/>
    <s v="NETMONK"/>
    <n v="20260903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3T11:00:00"/>
    <s v="2026-09-03 11:00:00|Nama PIC : MARZUQI No HP : 082143439887 Alt :  M Janji : 03/09/2026 Jam Pasang : 08.00 - 13:00  NoteÃ‚Â :  hubungi terlebih dahulu sebelum kelokasi|40981184|MYDITA"/>
    <n v="2026"/>
    <n v="9"/>
    <n v="3"/>
    <d v="2026-09-03T00:00:00"/>
    <n v="-0.45833333333575865"/>
    <x v="1"/>
  </r>
  <r>
    <n v="1019"/>
    <n v="1002568118"/>
    <n v="3"/>
    <x v="7"/>
    <n v="5"/>
    <s v="MATARAM"/>
    <s v="LOMBOK TIMUR UTARA"/>
    <s v="SGG"/>
    <s v="REG"/>
    <s v="AO"/>
    <x v="0"/>
    <m/>
    <s v="Completed (PS)"/>
    <s v="RBS-Regional 3"/>
    <d v="2026-09-02T15:33:20"/>
    <d v="2026-09-02T17:47:38"/>
    <n v="69377665"/>
    <m/>
    <n v="172604214274"/>
    <s v="VILLA MERBAU"/>
    <s v="ODP-SGG-FAP/37"/>
    <s v="WO063381183"/>
    <m/>
    <m/>
    <m/>
    <n v="116.07989259999999"/>
    <n v="-8.3576961999999995"/>
    <s v="MD|MYDB-20260826267136|DN00001/MN01272|VILLA MERBAU|082320625302"/>
    <s v="MYDIGIBIZPARTNER"/>
    <m/>
    <m/>
    <m/>
    <m/>
    <m/>
    <m/>
    <m/>
    <m/>
    <s v="Management Janji"/>
    <s v="2026-08-29 08:00:00 | M Janji : (28/0/2026)  jam Pasang : 09:00  Note : hubungi pelanggan jika ingin kelokasi"/>
    <s v="FCC"/>
    <d v="2026-02-09T15:39:57"/>
    <m/>
    <m/>
    <s v="PS"/>
    <s v="LOMBOK UTARA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7:00:00"/>
    <s v="2026-08-29 08:00:00 | M Janji : (28/0/2026)  jam Pasang : 09:00  Note : hubungi pelanggan jika ingin kelokasi"/>
    <n v="2026"/>
    <n v="9"/>
    <n v="2"/>
    <d v="2026-09-02T00:00:00"/>
    <n v="-0.29166666666424135"/>
    <x v="1"/>
  </r>
  <r>
    <n v="1020"/>
    <n v="1002567606"/>
    <n v="3"/>
    <x v="2"/>
    <n v="5"/>
    <s v="MADIUN"/>
    <s v="NGAWI"/>
    <s v="NWI"/>
    <s v="REG"/>
    <s v="AO"/>
    <x v="0"/>
    <s v="1P INET"/>
    <s v="Completed (PS)"/>
    <s v="RBS-Regional 3"/>
    <d v="2026-09-02T13:26:56"/>
    <d v="2026-09-03T15:27:32"/>
    <n v="69382335"/>
    <m/>
    <n v="152605224196"/>
    <s v="KOST BAGUS 2"/>
    <s v="ODP-NWI-FJ/64 FJ/D02/64.01"/>
    <s v="WO063359643"/>
    <m/>
    <m/>
    <m/>
    <n v="111.354450924052"/>
    <n v="-7.4457019480741398"/>
    <s v="|MN00265|MYIA-058631978626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40:02"/>
    <d v="2026-09-03T13:00:00"/>
    <m/>
    <s v="PS"/>
    <s v="X"/>
    <s v="OCA"/>
    <n v="20260903"/>
    <s v="Completed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n v="2026"/>
    <n v="9"/>
    <n v="3"/>
    <d v="2026-09-03T00:00:00"/>
    <n v="-0.54166666666424135"/>
    <x v="1"/>
  </r>
  <r>
    <n v="1021"/>
    <n v="1002567346"/>
    <n v="3"/>
    <x v="3"/>
    <n v="4"/>
    <s v="YOGYAKARTA"/>
    <s v="INNER - YOGYA JATENG SELATAN"/>
    <s v="KBU"/>
    <s v="REG"/>
    <s v="AO"/>
    <x v="0"/>
    <s v="1P INET"/>
    <s v="Completed (PS)"/>
    <s v="RBS-Regional 3"/>
    <d v="2026-09-02T11:42:57"/>
    <d v="2026-09-03T15:24:22"/>
    <n v="69382220"/>
    <m/>
    <n v="146113146903"/>
    <s v="SUHKA COFFEE GROUND"/>
    <s v="ODP-KBU-FGF/070"/>
    <s v="WO063343150"/>
    <m/>
    <m/>
    <m/>
    <n v="110.3695792"/>
    <n v="-7.7603827000000001"/>
    <s v="|MC80006|MYIA-026934672864/POI/HERI SETIAWAN/082134183392/suhkacoffeeground@gmail.com"/>
    <s v="MYIB_ASSISTANT"/>
    <m/>
    <m/>
    <m/>
    <m/>
    <m/>
    <m/>
    <m/>
    <m/>
    <s v="Management Janji"/>
    <s v="2026-09-03 11:00:00 | Jam pemasangan : 12.00 Info Tambahan : Hubungi pelanggan dulu sebelum ke lokasi terimakasih  "/>
    <s v="FCC"/>
    <d v="2026-02-09T11:54:59"/>
    <d v="2026-09-03T11:00:00"/>
    <m/>
    <s v="PS"/>
    <s v="X"/>
    <s v="NO ADDON"/>
    <n v="20260903"/>
    <s v="Completed"/>
    <s v="HSI Bisnis PSB 70% - 100 Mbps"/>
    <s v="INDIBIZ"/>
    <m/>
    <m/>
    <d v="2026-09-03T11:00:00"/>
    <s v="2026-09-03 11:00:00 | Jam pemasangan : 12.00 Info Tambahan : Hubungi pelanggan dulu sebelum ke lokasi terimakasih  "/>
    <n v="2026"/>
    <n v="9"/>
    <n v="3"/>
    <d v="2026-09-03T00:00:00"/>
    <n v="-0.45833333333575865"/>
    <x v="1"/>
  </r>
  <r>
    <n v="1022"/>
    <n v="1002567333"/>
    <n v="3"/>
    <x v="3"/>
    <n v="4"/>
    <s v="YOGYAKARTA"/>
    <s v="INNER - YOGYA JATENG SELATAN"/>
    <s v="PGR"/>
    <s v="REG"/>
    <s v="AO"/>
    <x v="0"/>
    <m/>
    <s v="Completed (PS)"/>
    <s v="RBS-Regional 3"/>
    <d v="2026-09-02T11:39:46"/>
    <d v="2026-09-03T16:03:11"/>
    <n v="69382216"/>
    <m/>
    <n v="141114228278"/>
    <s v="VIARIS ANUGRAH UTAMA (K-24 KADIPIRO BANTUL)"/>
    <s v="ODP-PGR-FEQ/076"/>
    <s v="WO063358880"/>
    <m/>
    <m/>
    <m/>
    <n v="110.344008207321"/>
    <n v="-7.8007199835811702"/>
    <s v="AMRBS/403103/ANISA DWIARYANI/R3/YOGYAKARTA/PSB HSI BISNIS 1S 50 MBPS PROMO HUT TELKOM 1:1/Witarso Praditya/087838512727/andri.ebos@k24.co.id"/>
    <s v="Amex"/>
    <m/>
    <m/>
    <m/>
    <m/>
    <m/>
    <m/>
    <m/>
    <m/>
    <s v="Management Janji"/>
    <s v="2026-09-04 08:00:00|Tanggal : 4 September 2026 Jam : pagi  Hubungi pelanggan sebelum ke lokasi |40000802|MYDITA"/>
    <s v="FCC"/>
    <d v="2026-02-09T11:54:59"/>
    <d v="2026-09-04T08:00:00"/>
    <m/>
    <s v="PS"/>
    <s v="X"/>
    <s v="NO ADDON"/>
    <n v="202609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8:00:00"/>
    <s v="2026-09-04 08:00:00|Tanggal : 4 September 2026 Jam : pagi  Hubungi pelanggan sebelum ke lokasi |40000802|MYDITA"/>
    <n v="2026"/>
    <n v="9"/>
    <n v="3"/>
    <d v="2026-09-03T00:00:00"/>
    <n v="-1.3333333333357587"/>
    <x v="1"/>
  </r>
  <r>
    <n v="1023"/>
    <n v="1002568147"/>
    <n v="3"/>
    <x v="6"/>
    <n v="5"/>
    <s v="SBY SELATAN"/>
    <s v="MANYAR"/>
    <s v="GBG"/>
    <s v="REG"/>
    <s v="AO"/>
    <x v="0"/>
    <s v="1P INET"/>
    <s v="Completed (PS)"/>
    <s v="RBS-Regional 3"/>
    <d v="2026-09-02T15:36:57"/>
    <d v="2026-09-03T13:58:40"/>
    <n v="69382489"/>
    <m/>
    <n v="152320246363"/>
    <s v="KOPI TOGER ( Ngagel jaya )"/>
    <s v="ODP-MYR-FUF/11 FUF/D02/11.01"/>
    <s v="WO063381034"/>
    <m/>
    <m/>
    <m/>
    <n v="112.755916602909"/>
    <n v="-7.2904935021961004"/>
    <s v="MD|MYDB-20260902267868|DN00001/MN00459|KOPI TOGER ( Ngagel jaya )|6288102726408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15:39:57"/>
    <d v="2026-09-03T15:00:00"/>
    <m/>
    <s v="PS"/>
    <s v="DARMO GUBENG"/>
    <s v="NO ADDON"/>
    <n v="20260903"/>
    <s v="Completed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n v="2026"/>
    <n v="9"/>
    <n v="3"/>
    <d v="2026-09-03T00:00:00"/>
    <n v="-0.625"/>
    <x v="1"/>
  </r>
  <r>
    <n v="1024"/>
    <n v="1002568139"/>
    <n v="3"/>
    <x v="6"/>
    <n v="5"/>
    <s v="SBY UTARA"/>
    <s v="GRESIK"/>
    <s v="GSK"/>
    <s v="REG"/>
    <s v="AO"/>
    <x v="0"/>
    <s v="1P INET"/>
    <s v="Completed (PS)"/>
    <s v="RBS-Regional 3"/>
    <d v="2026-09-02T15:35:56"/>
    <d v="2026-09-05T21:35:47"/>
    <n v="69382486"/>
    <m/>
    <n v="152421262584"/>
    <s v="PT Inovasi Network Plus"/>
    <s v="ODP-GSK-FAA/36 FAA/D01/36-01"/>
    <s v="WO063380760"/>
    <m/>
    <m/>
    <m/>
    <n v="112.616857231757"/>
    <n v="-7.1571912655527798"/>
    <s v="|MB00503|MYIA-033499560238/POI/bapak/085773023024/finance@inetplus.id"/>
    <s v="MYIB_ASSISTANT"/>
    <m/>
    <m/>
    <m/>
    <m/>
    <m/>
    <m/>
    <m/>
    <m/>
    <s v="Management Janji"/>
    <s v="2026-09-06 15:00:00 | Jam pemasangan : 08.00 - 12.00 Waktu pemasangan : 3 September 2026 Info Tabaha : Hubungi pelanggan dulu sebelum ke lokasi terimakasih "/>
    <s v="FCC"/>
    <d v="2026-02-09T15:39:57"/>
    <d v="2026-09-06T15:00:00"/>
    <m/>
    <s v="PS"/>
    <s v="GRESIK"/>
    <s v="NO ADDON"/>
    <n v="20260905"/>
    <s v="Completed"/>
    <s v="HSI Bisnis Promo HUT RI PSB 70% - 50 Mbps"/>
    <s v="INDIBIZ"/>
    <m/>
    <m/>
    <d v="2026-09-06T15:00:00"/>
    <s v="2026-09-06 15:00:00 | Jam pemasangan : 08.00 - 12.00 Waktu pemasangan : 3 September 2026 Info Tabaha : Hubungi pelanggan dulu sebelum ke lokasi terimakasih "/>
    <n v="2026"/>
    <n v="9"/>
    <n v="5"/>
    <d v="2026-09-05T00:00:00"/>
    <n v="-1.625"/>
    <x v="1"/>
  </r>
  <r>
    <n v="1025"/>
    <n v="1002567608"/>
    <n v="3"/>
    <x v="4"/>
    <n v="5"/>
    <s v="DENPASAR"/>
    <s v="UBUNG"/>
    <s v="MMN"/>
    <s v="REG"/>
    <s v="AO"/>
    <x v="0"/>
    <m/>
    <s v="Completed (PS)"/>
    <s v="RBS-Regional 3"/>
    <d v="2026-09-02T13:28:50"/>
    <d v="2026-09-02T22:08:14"/>
    <n v="69380500"/>
    <m/>
    <n v="172419207265"/>
    <s v="SDN 26 PEMECUTAN"/>
    <s v="ODP-MMN-FC/46"/>
    <s v="WO063360466"/>
    <m/>
    <m/>
    <m/>
    <n v="115.1969208"/>
    <n v="-8.6612825000000004"/>
    <s v="|MN02665|MYIA-049355327752/POI/pak yoga /087850087611/spemecutan@gmail.com"/>
    <s v="MYDIGIBIZPARTNER"/>
    <m/>
    <m/>
    <m/>
    <m/>
    <m/>
    <m/>
    <m/>
    <m/>
    <s v="Management Janji"/>
    <s v="2026-09-01 08:00:00 | M Janji : 01/09/2026  Jam Pasang : 08.00 - 13:00   NoteÃ‚Â :  hubungi terlebih dahulu sebelum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07:00:00"/>
    <s v="2026-09-01 08:00:00 | M Janji : 01/09/2026  Jam Pasang : 08.00 - 13:00   NoteÃ‚Â :  hubungi terlebih dahulu sebelum kelokasi"/>
    <n v="2026"/>
    <n v="9"/>
    <n v="2"/>
    <d v="2026-09-02T00:00:00"/>
    <n v="-0.29166666666424135"/>
    <x v="1"/>
  </r>
  <r>
    <n v="1026"/>
    <n v="1002567782"/>
    <n v="3"/>
    <x v="3"/>
    <n v="4"/>
    <s v="YOGYAKARTA"/>
    <s v="SLEMAN"/>
    <s v="GOD"/>
    <s v="REG"/>
    <s v="AO"/>
    <x v="0"/>
    <m/>
    <s v="Completed (PS)"/>
    <s v="RBS-Regional 3"/>
    <d v="2026-09-02T14:09:00"/>
    <d v="2026-09-03T23:31:44"/>
    <n v="69382383"/>
    <m/>
    <n v="146136130378"/>
    <s v="Jaringan Multimedia Indonesia (FCTS)"/>
    <s v="ODP-GOD-FBE/030"/>
    <s v="WO063392996"/>
    <m/>
    <m/>
    <m/>
    <n v="110.281480550765"/>
    <n v="-7.7203847643879797"/>
    <s v="AMRBS/403103/ANISA DWIARYANI/R3/YOGYAKARTA/PSB HSI BISNIS 1S 50 MBPS PROMO HUT TELKOM 1:2/Tri Johan Firdiyanto/081804098210/johanfirdi@gmail.com"/>
    <s v="Amex"/>
    <m/>
    <m/>
    <m/>
    <m/>
    <m/>
    <m/>
    <m/>
    <m/>
    <s v="Management Janji"/>
    <s v="2026-09-03 15:00:00|No HP :081804098210 No Alternatif : M Janji : 03/09/2026 Jam Pasang : Pagi NoteÃ‚Â :  Hubungi terlebih dahulu sebelum ke lokasi |40000802|MYDITA"/>
    <s v="FCC"/>
    <d v="2026-02-09T14:09:55"/>
    <d v="2026-09-03T15:00:00"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15:00:00"/>
    <s v="2026-09-03 15:00:00|No HP :081804098210 No Alternatif : M Janji : 03/09/2026 Jam Pasang : Pagi NoteÃ‚Â :  Hubungi terlebih dahulu sebelum ke lokasi |40000802|MYDITA"/>
    <n v="2026"/>
    <n v="9"/>
    <n v="3"/>
    <d v="2026-09-03T00:00:00"/>
    <n v="-0.625"/>
    <x v="1"/>
  </r>
  <r>
    <n v="1027"/>
    <n v="1002567630"/>
    <n v="3"/>
    <x v="4"/>
    <n v="5"/>
    <s v="DENPASAR"/>
    <s v="UBUNG"/>
    <s v="MMN"/>
    <s v="REG"/>
    <s v="AO"/>
    <x v="0"/>
    <m/>
    <s v="Completed (PS)"/>
    <s v="RBS-Regional 3"/>
    <d v="2026-09-02T13:34:04"/>
    <d v="2026-09-02T18:28:00"/>
    <n v="69380532"/>
    <m/>
    <n v="172419207267"/>
    <s v="SDN 26 PEMECUTAN"/>
    <s v="ODP-MMN-FC/46"/>
    <s v="WO063361321"/>
    <m/>
    <m/>
    <m/>
    <n v="115.19668001189601"/>
    <n v="-8.6602000167716398"/>
    <s v="|MN02665|MYIA-046429078484/POI/pak yoga/087850087611/spemecutan@gmail.com"/>
    <s v="MYDIGIBIZPARTNER"/>
    <m/>
    <m/>
    <m/>
    <m/>
    <m/>
    <m/>
    <m/>
    <m/>
    <s v="Management Janji"/>
    <s v="2026-09-01 08:00:00 | Tanggal pemasangan : 01/09/2026  Jam pemasangan : pagi/siang  Info Tambahan : Hubungi pelanggan dulu sebelum ke lokasi, terima kasih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Tanggal pemasangan : 01/09/2026  Jam pemasangan : pagi/siang  Info Tambahan : Hubungi pelanggan dulu sebelum ke lokasi, terima kasih"/>
    <n v="2026"/>
    <n v="9"/>
    <n v="2"/>
    <d v="2026-09-02T00:00:00"/>
    <n v="-0.29166666666424135"/>
    <x v="1"/>
  </r>
  <r>
    <n v="1028"/>
    <n v="1002567620"/>
    <n v="3"/>
    <x v="4"/>
    <n v="5"/>
    <s v="DENPASAR"/>
    <s v="UBUNG"/>
    <s v="MMN"/>
    <s v="REG"/>
    <s v="AO"/>
    <x v="0"/>
    <m/>
    <s v="Completed (PS)"/>
    <s v="RBS-Regional 3"/>
    <d v="2026-09-02T13:31:38"/>
    <d v="2026-09-02T18:32:53"/>
    <n v="69380495"/>
    <m/>
    <n v="172419207266"/>
    <s v="SDN 26 PEMECUTAN"/>
    <s v="ODP-MMN-FC/46"/>
    <s v="WO063361045"/>
    <m/>
    <m/>
    <m/>
    <n v="115.1969208"/>
    <n v="-8.6612825000000004"/>
    <s v="|MN02665|MYIA-019553393816/POI/pak yoga /087850087611/spemecutan@gmail.com"/>
    <s v="MYDIGIBIZPARTNER"/>
    <m/>
    <m/>
    <m/>
    <m/>
    <m/>
    <m/>
    <m/>
    <m/>
    <s v="Management Janji"/>
    <s v="2026-09-01 08:00:00 | Nama PIC : Bp I Made  No HP : 087850087611   No Alt : -  M Janji :  1 Sept 2026  Jam Pasang : Pagi / Siang  Note : hubungi pelanggan jika ingin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Nama PIC : Bp I Made  No HP : 087850087611   No Alt : -  M Janji :  1 Sept 2026  Jam Pasang : Pagi / Siang  Note : hubungi pelanggan jika ingin kelokasi"/>
    <n v="2026"/>
    <n v="9"/>
    <n v="2"/>
    <d v="2026-09-02T00:00:00"/>
    <n v="-0.29166666666424135"/>
    <x v="1"/>
  </r>
  <r>
    <n v="1029"/>
    <n v="1002568591"/>
    <n v="3"/>
    <x v="3"/>
    <n v="4"/>
    <s v="YOGYAKARTA"/>
    <s v="BANTUL"/>
    <s v="BTL"/>
    <s v="REG"/>
    <s v="AO"/>
    <x v="0"/>
    <s v="1P INET"/>
    <s v="Completed (PS)"/>
    <s v="RBS-Regional 3"/>
    <d v="2026-09-02T19:50:56"/>
    <d v="2026-09-03T13:31:09"/>
    <n v="69382642"/>
    <m/>
    <n v="146129128815"/>
    <s v="PT GARASI NAP MATARAM / BENGKEL MOBIL"/>
    <s v="ODP-BTL-FBY/011"/>
    <s v="WO063404150"/>
    <m/>
    <m/>
    <m/>
    <n v="110.4164993"/>
    <n v="-7.8764792999999997"/>
    <s v="|MC80054|MYIA-046794585817/POI/MOH SHOLEH NEIKO ADJI PRABOWO S.I.Kom/08112525097/garasinap57@gmail.com"/>
    <s v="MYIB_ASSISTANT"/>
    <m/>
    <m/>
    <m/>
    <m/>
    <m/>
    <m/>
    <m/>
    <m/>
    <s v="Management Janji"/>
    <s v="2026-09-04 08:00:00 | Nama Pic : BP SHOLEH No Hp Pic : 08112525097 Jam Pemasangan : 08:00 - 12.00 Tanggal Pemasangan : KAMIS 03 SEPTEMBER 2026 Info Tambahan : Hubungi pelanggan sebelum datang ke lokasi"/>
    <s v="FCC"/>
    <d v="2026-02-09T19:54:57"/>
    <d v="2026-09-04T08:00:00"/>
    <m/>
    <s v="PS"/>
    <s v="X"/>
    <s v="NO ADDON"/>
    <n v="20260903"/>
    <s v="Completed"/>
    <s v="HSI Bisnis Promo HUT RI PSB 70% - 100 Mbps"/>
    <s v="INDIBIZ"/>
    <m/>
    <m/>
    <d v="2026-09-04T08:00:00"/>
    <s v="2026-09-04 08:00:00 | Nama Pic : BP SHOLEH No Hp Pic : 08112525097 Jam Pemasangan : 08:00 - 12.00 Tanggal Pemasangan : KAMIS 03 SEPTEMBER 2026 Info Tambahan : Hubungi pelanggan sebelum datang ke lokasi"/>
    <n v="2026"/>
    <n v="9"/>
    <n v="3"/>
    <d v="2026-09-03T00:00:00"/>
    <n v="-1.3333333333357587"/>
    <x v="1"/>
  </r>
  <r>
    <n v="1030"/>
    <n v="1002567446"/>
    <n v="3"/>
    <x v="3"/>
    <n v="4"/>
    <s v="YOGYAKARTA"/>
    <s v="SLEMAN"/>
    <s v="PKM"/>
    <s v="REG"/>
    <s v="AO"/>
    <x v="0"/>
    <s v="1P INET"/>
    <s v="Completed (PS)"/>
    <s v="RBS-Regional 3"/>
    <d v="2026-09-02T12:15:56"/>
    <d v="2026-09-02T15:32:51"/>
    <n v="69382265"/>
    <m/>
    <n v="146144118456"/>
    <s v="di TURGO village ( PT DWI NUSA PERSADA INDONESIA)"/>
    <s v="ODP-PKM-VAF/118"/>
    <s v="WO063347895"/>
    <m/>
    <m/>
    <m/>
    <n v="110.4043398"/>
    <n v="-7.6857075999999998"/>
    <s v="|MC80054|MYIA-076278932357/POI/DWI ANDI RIO /088901902661/dwinusapersadaindonesia@gmail.com"/>
    <s v="MYIB_ASSISTANT"/>
    <m/>
    <m/>
    <m/>
    <m/>
    <m/>
    <m/>
    <m/>
    <m/>
    <s v="Management Janji"/>
    <s v="2026-09-03 13:00:00 | Nama PIC:  bp dwi  No HP: 088901902661 Alt: Tanggal: 3/9/2026 Jam Pasang: Siang Note: Hubungi sebelum ke lokasi, terimakasih. "/>
    <s v="FCC"/>
    <d v="2026-02-09T12:25:35"/>
    <d v="2026-09-03T13:00:00"/>
    <m/>
    <s v="PS"/>
    <s v="X"/>
    <s v="NO ADDON"/>
    <n v="20260902"/>
    <s v="Completed"/>
    <s v="HSI Bisnis Promo HUT RI PSB 70% - 300 Mbps"/>
    <s v="INDIBIZ"/>
    <m/>
    <m/>
    <d v="2026-09-03T13:00:00"/>
    <s v="2026-09-03 13:00:00 | Nama PIC:  bp dwi  No HP: 088901902661 Alt: Tanggal: 3/9/2026 Jam Pasang: Siang Note: Hubungi sebelum ke lokasi, terimakasih. "/>
    <n v="2026"/>
    <n v="9"/>
    <n v="2"/>
    <d v="2026-09-02T00:00:00"/>
    <n v="-1.5416666666642413"/>
    <x v="1"/>
  </r>
  <r>
    <n v="1031"/>
    <n v="1002568571"/>
    <n v="3"/>
    <x v="2"/>
    <n v="5"/>
    <s v="MALANG"/>
    <s v="KEPANJEN"/>
    <s v="PGK"/>
    <s v="REG"/>
    <s v="AO"/>
    <x v="0"/>
    <s v="1P INET"/>
    <s v="Completed (PS)"/>
    <s v="RBS-Regional 3"/>
    <d v="2026-09-02T18:59:56"/>
    <d v="2026-09-03T14:30:37"/>
    <n v="69382634"/>
    <m/>
    <n v="152722205326"/>
    <s v="TOKO MAS AAN"/>
    <s v="ODP-PGK-FH/01 FH/D01/01.01"/>
    <s v="WO063401192"/>
    <m/>
    <m/>
    <m/>
    <n v="112.46492972921"/>
    <n v="-8.2124165657771595"/>
    <s v="|MC20235|MYIA-048166358194/POI/AAN PAMUNGKASING DUMADI /082323087004/witeljtb@gmail.com"/>
    <s v="MYIB_ASSISTANT"/>
    <m/>
    <m/>
    <m/>
    <m/>
    <m/>
    <m/>
    <m/>
    <m/>
    <s v="Management Janji"/>
    <s v="2026-09-03 15:00:00 | Nama PIC : Aan No HP : 082323087004 Alt : walkersoni@gmail.com M Janji : 03/09/2026 Jam Pasang : 08.00 - 13:00  NoteÃ‚Â :  hubungi terlebih dahulu sebelum kelokasi"/>
    <s v="FCC"/>
    <d v="2026-02-09T19:09:58"/>
    <d v="2026-09-03T15:00:00"/>
    <m/>
    <s v="PS"/>
    <s v="KEPANJEN"/>
    <s v="OCA"/>
    <n v="20260903"/>
    <s v="Completed"/>
    <s v="HSI Bisnis Bundling OCA Breach Checker Promo 2026 PSB 70% - 300 Mbps"/>
    <s v="INDIBIZ"/>
    <m/>
    <m/>
    <d v="2026-09-03T15:00:00"/>
    <s v="2026-09-03 15:00:00 | Nama PIC : Aan No HP : 082323087004 Alt : walkersoni@gmail.com M Janji : 03/09/2026 Jam Pasang : 08.00 - 13:00  NoteÃ‚Â :  hubungi terlebih dahulu sebelum kelokasi"/>
    <n v="2026"/>
    <n v="9"/>
    <n v="3"/>
    <d v="2026-09-03T00:00:00"/>
    <n v="-0.625"/>
    <x v="1"/>
  </r>
  <r>
    <n v="1032"/>
    <n v="1002567232"/>
    <n v="3"/>
    <x v="1"/>
    <n v="5"/>
    <s v="JEMBER"/>
    <s v="JEMBER"/>
    <s v="SKW"/>
    <s v="REG"/>
    <s v="AO"/>
    <x v="0"/>
    <s v="1P INET"/>
    <s v="Completed (PS)"/>
    <s v="RBS-Regional 3"/>
    <d v="2026-09-02T11:08:57"/>
    <d v="2026-09-03T16:06:49"/>
    <n v="69382157"/>
    <m/>
    <n v="152537204705"/>
    <s v="RUMAH KOST BUDI"/>
    <s v="ODP-SKW-FE/09 FE/D02/09.01"/>
    <s v="WO063337566"/>
    <m/>
    <m/>
    <m/>
    <n v="113.904381280301"/>
    <n v="-8.0751779819193796"/>
    <s v="|MN02331|MYIA-048391457141/POI/BUDIANTO/085204874781/ramadanirowosar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1:10:00"/>
    <d v="2026-09-03T08:00:00"/>
    <m/>
    <s v="PS"/>
    <s v="KEBONSARI"/>
    <s v="NO ADDON"/>
    <n v="20260903"/>
    <s v="Completed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3"/>
    <d v="2026-09-03T00:00:00"/>
    <n v="-0.33333333333575865"/>
    <x v="1"/>
  </r>
  <r>
    <n v="1033"/>
    <n v="1002567231"/>
    <n v="3"/>
    <x v="1"/>
    <n v="5"/>
    <s v="JEMBER"/>
    <s v="BANYUWANGI"/>
    <s v="MCR"/>
    <s v="REG"/>
    <s v="AO"/>
    <x v="0"/>
    <s v="1P INET"/>
    <s v="Completed (PS)"/>
    <s v="RBS-Regional 3"/>
    <d v="2026-09-02T11:08:56"/>
    <d v="2026-09-02T14:40:54"/>
    <n v="69382174"/>
    <m/>
    <n v="152522205703"/>
    <s v="DIGITAL PRINTING PALUREJO"/>
    <s v="ODP-MCR-FK/09 FK/D02/09.01"/>
    <s v="WO063337563"/>
    <m/>
    <m/>
    <m/>
    <n v="114.336446"/>
    <n v="-8.4279601999999993"/>
    <s v="|MC30042|MYIA-080716291731/POI/NURAINI/085334976774/madimaya450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10:00"/>
    <d v="2026-09-03T08:00:00"/>
    <m/>
    <s v="PS"/>
    <s v="BANYUWANGI"/>
    <s v="NO ADDON"/>
    <n v="20260902"/>
    <s v="Completed"/>
    <s v="HSI Bisnis Khusus Winback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</r>
  <r>
    <n v="1034"/>
    <n v="1002567211"/>
    <n v="3"/>
    <x v="6"/>
    <n v="5"/>
    <s v="SBY UTARA"/>
    <s v="MANYAR"/>
    <s v="MGO"/>
    <s v="REG"/>
    <s v="AO"/>
    <x v="0"/>
    <s v="1P INET"/>
    <s v="Completed (PS)"/>
    <s v="RBS-Regional 3"/>
    <d v="2026-09-02T11:02:56"/>
    <d v="2026-09-03T13:11:16"/>
    <n v="69382167"/>
    <m/>
    <n v="152413167930"/>
    <s v="SDN BUBUTAN II"/>
    <s v="ODP-DMO-FDF/48 FDF/D06/48.01"/>
    <s v="WO063336853"/>
    <m/>
    <m/>
    <m/>
    <n v="112.73390449999999"/>
    <n v="-7.2520619999999996"/>
    <s v="|MN02749|MYIA-030583376978/POI/NURINA YUNIARTI/081703971192/sdn_bbt2@yahoo.co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10:00"/>
    <d v="2026-09-03T08:00:00"/>
    <m/>
    <s v="PS"/>
    <s v="MERGOYOSO"/>
    <s v="OCA"/>
    <n v="20260903"/>
    <s v="Completed"/>
    <s v="HSI Bisnis Bundling OCA Breach Checker Promo H2 2026 PSB 70% - 5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</r>
  <r>
    <n v="1035"/>
    <n v="1002567226"/>
    <n v="3"/>
    <x v="3"/>
    <n v="4"/>
    <s v="MAGELANG"/>
    <s v="WONOSOBO"/>
    <s v="WOS"/>
    <s v="REG"/>
    <s v="AO"/>
    <x v="0"/>
    <s v="1P INET"/>
    <s v="Completed (PS)"/>
    <s v="RBS-Regional 3"/>
    <d v="2026-09-02T11:06:56"/>
    <d v="2026-09-03T09:37:08"/>
    <n v="69382155"/>
    <m/>
    <n v="141373127582"/>
    <s v="CABINKU LUMINA"/>
    <s v="ODP-WOS-FAN/056 FAN/D06/056.01"/>
    <s v="WO063337307"/>
    <m/>
    <m/>
    <m/>
    <n v="109.938009729745"/>
    <n v="-7.2331036469159002"/>
    <s v="|MN00909|MYIA-082448212996/POI/viky/085137490766/nurchanafivikiaji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"/>
    <s v="FCC"/>
    <d v="2026-02-09T11:10:00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Jam pemasangan : 08.00 - 12.00 Waktu pemasangan : 3 September 2026 Info Tambahan : Hubungi pelanggan dulu sebelum ke lokasi terimakasih"/>
    <n v="2026"/>
    <n v="9"/>
    <n v="3"/>
    <d v="2026-09-03T00:00:00"/>
    <n v="-0.33333333333575865"/>
    <x v="1"/>
  </r>
  <r>
    <n v="1036"/>
    <n v="1002567225"/>
    <n v="3"/>
    <x v="2"/>
    <n v="5"/>
    <s v="KEDIRI"/>
    <s v="KEDIRI"/>
    <s v="PAE"/>
    <s v="REG"/>
    <s v="AO"/>
    <x v="0"/>
    <s v="1P INET"/>
    <s v="Completed (PS)"/>
    <s v="RBS-Regional 3"/>
    <d v="2026-09-02T11:06:56"/>
    <d v="2026-09-02T12:41:02"/>
    <n v="69382156"/>
    <m/>
    <n v="152639219544"/>
    <s v="KOST PUTRI MULIA"/>
    <s v="ODP-PAE-FAG/16 FAG/D01/16.01"/>
    <s v="WO063337328"/>
    <m/>
    <m/>
    <m/>
    <n v="112.182354536719"/>
    <n v="-7.7745718265972004"/>
    <s v="MD|MYDB-20260902267820|DC20010/MC20002|KOST PUTRI MULIA|085337048656"/>
    <s v="MYDIGIBIZPARTNER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2-09T11:10:00"/>
    <d v="2026-09-04T08:00:00"/>
    <m/>
    <s v="PS"/>
    <s v="PARE"/>
    <s v="NO ADDON"/>
    <n v="20260902"/>
    <s v="Completed"/>
    <s v="HSI Bisnis Promo HUT RI PSB 70% - 50 Mbps"/>
    <s v="INDIBIZ"/>
    <m/>
    <m/>
    <d v="2026-09-04T08:00:00"/>
    <s v="2026-09-04 08:00:00 | Tanggal pemasangan : 02/09/2026 Jam pemasangan : pagi/siang Info Tambahan : Hubungi pelanggan dulu sebelum ke lokasi terima kasih."/>
    <n v="2026"/>
    <n v="9"/>
    <n v="2"/>
    <d v="2026-09-02T00:00:00"/>
    <n v="-2.3333333333357587"/>
    <x v="1"/>
  </r>
  <r>
    <n v="1037"/>
    <n v="1002567199"/>
    <n v="3"/>
    <x v="5"/>
    <n v="4"/>
    <s v="SEMARANG"/>
    <s v="INNER - SEMARANG JATENG UTARA"/>
    <s v="JHR"/>
    <s v="REG"/>
    <s v="AO"/>
    <x v="0"/>
    <s v="1P INET"/>
    <s v="Completed (PS)"/>
    <s v="RBS-Regional 3"/>
    <d v="2026-09-02T10:59:57"/>
    <d v="2026-09-02T19:18:15"/>
    <n v="69382152"/>
    <m/>
    <n v="142406122489"/>
    <s v="Kost P Ronny Sadewa 69"/>
    <s v="ODP-JHR-FCD/032 FCD/D03/032.01"/>
    <s v="WO063336390"/>
    <m/>
    <m/>
    <m/>
    <n v="110.407045483589"/>
    <n v="-6.9801912258590004"/>
    <s v="MD|MYDB-20260828267424|DN00001/MN00299|Kost P Ronny Sadewa 69|082134024933"/>
    <s v="MYDIGIBIZPARTNER"/>
    <m/>
    <m/>
    <m/>
    <m/>
    <m/>
    <m/>
    <m/>
    <m/>
    <s v="Management Janji"/>
    <s v="2026-09-03 08:00:00 | No HP :085836357033 No Alternatif : M Janji : 03/09/2026 Jam Pasang : Pagi NoteÃ‚Â :  Hubungi terlebih dahulu sebelum ke lokasi "/>
    <s v="FCC"/>
    <d v="2026-02-09T11:10:00"/>
    <d v="2026-09-03T08:00:00"/>
    <m/>
    <s v="PS"/>
    <s v="JOHAR"/>
    <s v="NO ADDON"/>
    <n v="20260902"/>
    <s v="Completed"/>
    <s v="HSI Bisnis Promo HUT RI PSB 70% - 200 Mbps"/>
    <s v="INDIBIZ"/>
    <m/>
    <m/>
    <d v="2026-09-03T08:00:00"/>
    <s v="2026-09-03 08:00:00 | No HP :085836357033 No Alternatif : M Janji : 03/09/2026 Jam Pasang : Pagi NoteÃ‚Â :  Hubungi terlebih dahulu sebelum ke lokasi "/>
    <n v="2026"/>
    <n v="9"/>
    <n v="2"/>
    <d v="2026-09-02T00:00:00"/>
    <n v="-1.3333333333357587"/>
    <x v="1"/>
  </r>
  <r>
    <n v="1038"/>
    <n v="1002568293"/>
    <n v="3"/>
    <x v="5"/>
    <n v="4"/>
    <s v="SEMARANG"/>
    <s v="INNER - SEMARANG JATENG UTARA"/>
    <s v="SMT"/>
    <s v="REG"/>
    <s v="AO"/>
    <x v="0"/>
    <m/>
    <s v="Completed (PS)"/>
    <s v="RBS-Regional 3"/>
    <d v="2026-09-02T16:11:20"/>
    <d v="2026-09-02T18:27:50"/>
    <n v="69379674"/>
    <m/>
    <n v="141420160156"/>
    <s v="TOKO SEMBAKO MADURA"/>
    <s v="ODP-SMT-FAA/055"/>
    <s v="WO063386154"/>
    <m/>
    <m/>
    <m/>
    <n v="110.344567"/>
    <n v="-7.0111840000000001"/>
    <s v="|MN02256|MYIA-041941619876/POI/Arief Sasriyanto/082328296424/ariefsas2017@gmail.com"/>
    <s v="MYDIGIBIZPARTNER"/>
    <m/>
    <m/>
    <m/>
    <m/>
    <m/>
    <m/>
    <m/>
    <m/>
    <s v="Management Janji"/>
    <s v="2026-08-31 08:00:00 | Tanggal pemasangan : 31 agust 2026  Jam pemasangan : 08.00 - 13.00  Info Tambahan : Hubungi pelanggan dulu sebelum ke lokasi, terima kasih."/>
    <s v="FCC"/>
    <d v="2026-02-09T16:25:12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2T07:00:00"/>
    <s v="2026-08-31 08:00:00 | Tanggal pemasangan : 31 agust 2026  Jam pemasangan : 08.00 - 13.00  Info Tambahan : Hubungi pelanggan dulu sebelum ke lokasi, terima kasih."/>
    <n v="2026"/>
    <n v="9"/>
    <n v="2"/>
    <d v="2026-09-02T00:00:00"/>
    <n v="-0.29166666666424135"/>
    <x v="1"/>
  </r>
  <r>
    <n v="1039"/>
    <n v="1002568312"/>
    <n v="3"/>
    <x v="3"/>
    <n v="4"/>
    <s v="PURWOKERTO"/>
    <s v="CILACAP"/>
    <s v="KRY"/>
    <s v="REG"/>
    <s v="AO"/>
    <x v="0"/>
    <s v="1P INET"/>
    <s v="Completed (PS)"/>
    <s v="RBS-Regional 3"/>
    <d v="2026-09-02T16:14:58"/>
    <d v="2026-09-03T16:26:41"/>
    <n v="69382520"/>
    <m/>
    <n v="143385101245"/>
    <s v="LESTARI JAYA ALKES"/>
    <s v="ODP-KRY-FL/073 FL/D03/073.01"/>
    <s v="WO063385804"/>
    <m/>
    <m/>
    <m/>
    <n v="109.274609"/>
    <n v="-7.5926549999999997"/>
    <s v="|MC00213|MYIA-002549209987/POI/ROFIQ MASHUDI/088983505752/rofikmashudi30@gmail.com"/>
    <s v="MYIB_ASSISTANT"/>
    <m/>
    <m/>
    <m/>
    <m/>
    <m/>
    <m/>
    <m/>
    <m/>
    <s v="Management Janji"/>
    <s v="2026-09-04 15:00:00 | Nama PIC : ROFIQ  No HP : 088983505752 Alt :  M Janji : 03/09/2026 Jam Pasang : 08.00 - 13:00  NoteÃ‚Â :  hubungi terlebih dahulu sebelum kelokasi"/>
    <s v="FCC"/>
    <d v="2026-02-09T16:25:12"/>
    <d v="2026-09-04T15:00:00"/>
    <m/>
    <s v="PS"/>
    <s v="KROYA"/>
    <s v="NO ADDON"/>
    <n v="20260903"/>
    <s v="Completed"/>
    <s v="HSI Bisnis Promo HUT RI PSB 70% - 50 Mbps"/>
    <s v="INDIBIZ"/>
    <m/>
    <m/>
    <d v="2026-09-04T15:00:00"/>
    <s v="2026-09-04 15:00:00 | Nama PIC : ROFIQ  No HP : 088983505752 Alt :  M Janji : 03/09/2026 Jam Pasang : 08.00 - 13:00  NoteÃ‚Â :  hubungi terlebih dahulu sebelum kelokasi"/>
    <n v="2026"/>
    <n v="9"/>
    <n v="3"/>
    <d v="2026-09-03T00:00:00"/>
    <n v="-1.625"/>
    <x v="1"/>
  </r>
  <r>
    <n v="1040"/>
    <n v="1002566882"/>
    <n v="3"/>
    <x v="2"/>
    <n v="5"/>
    <s v="KEDIRI"/>
    <s v="NGANJUK"/>
    <s v="WRJ"/>
    <s v="REG"/>
    <s v="AO"/>
    <x v="0"/>
    <s v="1P INET"/>
    <s v="Completed (PS)"/>
    <s v="RBS-Regional 3"/>
    <d v="2026-09-02T09:38:57"/>
    <d v="2026-09-02T14:28:33"/>
    <n v="69382040"/>
    <m/>
    <n v="152641205424"/>
    <s v="CV BINTANG DUA TUJUH"/>
    <s v="ODP-WRJ-FB/11 FB/D02/11.01"/>
    <s v="WO063326248"/>
    <m/>
    <m/>
    <m/>
    <n v="112.048062868416"/>
    <n v="-7.67264991606298"/>
    <s v="MD|MYDB-20260901267807|SC20016/MC20202|CV BINTANG DUA TUJUH|08139379620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m/>
    <s v="PS"/>
    <s v="KERTOSONO"/>
    <s v="NO ADDON"/>
    <n v="20260902"/>
    <s v="Completed"/>
    <s v="HSI Bisnis Promo HUT RI PSB 70% - 3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</r>
  <r>
    <n v="1041"/>
    <n v="1002566867"/>
    <n v="3"/>
    <x v="7"/>
    <n v="5"/>
    <s v="MATARAM"/>
    <s v="LOMBOK BARAT TENGAH"/>
    <s v="PRY"/>
    <s v="REG"/>
    <s v="AO"/>
    <x v="0"/>
    <s v="1P INET"/>
    <s v="Completed (PS)"/>
    <s v="RBS-Regional 3"/>
    <d v="2026-09-02T09:35:56"/>
    <d v="2026-09-03T15:03:22"/>
    <n v="69382037"/>
    <m/>
    <n v="172603791820"/>
    <s v="Toko sahna"/>
    <s v="ODP-PYA-FAP/74 FAP/D00/74.01"/>
    <s v="WO063325917"/>
    <m/>
    <m/>
    <m/>
    <n v="116.39441290000001"/>
    <n v="-8.6871682000000003"/>
    <s v="MD|MYDB-20260902267815|SC00001/MC00222|Toko sahna|08774284616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PS"/>
    <s v="LOMBOK TENGAH"/>
    <s v="NO ADDON"/>
    <n v="20260903"/>
    <s v="Completed"/>
    <s v="HSI Bisnis Promo HUT RI PSB 70% - 150 Mbps"/>
    <s v="INDIBIZ"/>
    <m/>
    <m/>
    <d v="2026-09-03T15:00:00"/>
    <s v="2026-09-03 15:00:00 | Tanggal pemasangan: 03/09/2026 Jam pemasangan : pagi / siang Info Tambahan : Hubungi pelanggan dulu sebelum ke lokasi terima kasih."/>
    <n v="2026"/>
    <n v="9"/>
    <n v="3"/>
    <d v="2026-09-03T00:00:00"/>
    <n v="-0.625"/>
    <x v="1"/>
  </r>
  <r>
    <n v="1042"/>
    <n v="1002566869"/>
    <n v="3"/>
    <x v="3"/>
    <n v="4"/>
    <s v="YOGYAKARTA"/>
    <s v="BANTUL"/>
    <s v="BTL"/>
    <s v="REG"/>
    <s v="AO"/>
    <x v="0"/>
    <s v="1P INET"/>
    <s v="Completed (PS)"/>
    <s v="RBS-Regional 3"/>
    <d v="2026-09-02T09:36:56"/>
    <d v="2026-09-03T14:24:56"/>
    <n v="69382038"/>
    <m/>
    <n v="146129128792"/>
    <s v="PT. WIBAWA KARYA NARADHIPTA"/>
    <s v="ODP-BTL-FAD/052 FAD/D03/052.01"/>
    <s v="WO063326104"/>
    <m/>
    <m/>
    <m/>
    <n v="110.348877"/>
    <n v="-7.8289010000000001"/>
    <s v="|MC80066|MYIA-091776821932/POI/ZULFA FAKHRI RADHEA/081325161455/luhiko.com@gmail.com"/>
    <s v="MYIB_ASSISTANT"/>
    <m/>
    <m/>
    <m/>
    <m/>
    <m/>
    <m/>
    <m/>
    <m/>
    <s v="Management Janji"/>
    <s v="2026-09-03 10:00:00 | Jam pemasangan : 08.00 - 12.00 Waktu pemasangan : 3 September 2026 Info Tambahan : Hubungi pelanggan dulu sebelum ke lokasi terimakasih"/>
    <s v="FCC"/>
    <d v="2026-02-09T09:40:08"/>
    <d v="2026-09-03T10:00:00"/>
    <m/>
    <s v="PS"/>
    <s v="X"/>
    <s v="NO ADDON"/>
    <n v="20260903"/>
    <s v="Completed"/>
    <s v="HSI Bisnis Promo HUT RI PSB 70% - 200 Mbps"/>
    <s v="INDIBIZ"/>
    <m/>
    <m/>
    <d v="2026-09-03T10:00:00"/>
    <s v="2026-09-03 10:00:00 | Jam pemasangan : 08.00 - 12.00 Waktu pemasangan : 3 September 2026 Info Tambahan : Hubungi pelanggan dulu sebelum ke lokasi terimakasih"/>
    <n v="2026"/>
    <n v="9"/>
    <n v="3"/>
    <d v="2026-09-03T00:00:00"/>
    <n v="-0.41666666666424135"/>
    <x v="1"/>
  </r>
  <r>
    <n v="1043"/>
    <n v="1002566836"/>
    <n v="3"/>
    <x v="2"/>
    <n v="5"/>
    <s v="MADIUN"/>
    <s v="NGAWI"/>
    <s v="WKU"/>
    <s v="REG"/>
    <s v="AO"/>
    <x v="0"/>
    <s v="1P INET"/>
    <s v="Completed (PS)"/>
    <s v="RBS-Regional 3"/>
    <d v="2026-09-02T09:27:57"/>
    <d v="2026-09-02T16:41:06"/>
    <n v="69382019"/>
    <m/>
    <n v="152634206976"/>
    <s v="KOST YANE"/>
    <s v="ODP-WKU-FK/10 FK/D02/10.01"/>
    <s v="WO063324747"/>
    <m/>
    <m/>
    <m/>
    <n v="111.29764"/>
    <n v="-7.4407670000000001"/>
    <s v="|MN00265|MYIA-070704371408/POI/YANE CHERLY CANOVA/08563318679/doenktonjok17@gmail.com"/>
    <s v="MYIB_ASSISTANT"/>
    <m/>
    <m/>
    <m/>
    <m/>
    <m/>
    <m/>
    <m/>
    <m/>
    <s v="Management Janji"/>
    <s v="2026-09-01 10:25:00 | "/>
    <s v="FCC"/>
    <d v="2026-02-09T09:40:08"/>
    <d v="2026-09-01T10:25:00"/>
    <m/>
    <s v="PS"/>
    <s v="X"/>
    <s v="NO ADDON"/>
    <n v="20260902"/>
    <s v="Completed"/>
    <s v="HSI Bisnis Promo HUT RI PSB 70% - 50 Mbps"/>
    <s v="INDIBIZ"/>
    <m/>
    <m/>
    <d v="2026-09-01T10:25:00"/>
    <s v="2026-09-01 10:25:00 | "/>
    <n v="2026"/>
    <n v="9"/>
    <n v="2"/>
    <d v="2026-09-02T00:00:00"/>
    <n v="0.56597222221898846"/>
    <x v="1"/>
  </r>
  <r>
    <n v="1044"/>
    <n v="1002566859"/>
    <n v="3"/>
    <x v="2"/>
    <n v="5"/>
    <s v="MALANG"/>
    <s v="KEPANJEN"/>
    <s v="KLJ"/>
    <s v="REG"/>
    <s v="AO"/>
    <x v="0"/>
    <s v="1P INET"/>
    <s v="Completed (PS)"/>
    <s v="RBS-Regional 3"/>
    <d v="2026-09-02T09:33:57"/>
    <d v="2026-09-03T16:04:11"/>
    <n v="69382034"/>
    <m/>
    <n v="152703903384"/>
    <s v="CIKAMPEK HOMESTAY"/>
    <s v="ODP-KLJ-FCB/55 FCB/D04/55.01"/>
    <s v="WO063325698"/>
    <m/>
    <m/>
    <m/>
    <n v="112.617013664574"/>
    <n v="-7.9559393419297901"/>
    <s v="|MN02703|MYIA-067583984006/POI/Metta Widyati/081219650323/megristya@givmail.com"/>
    <s v="MYIB_ASSISTANT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40:08"/>
    <d v="2026-09-03T08:00:00"/>
    <m/>
    <s v="PS"/>
    <s v="KLOJEN"/>
    <s v="OCA"/>
    <n v="20260903"/>
    <s v="Completed"/>
    <s v="HSI Bisnis Basic Bundling OCA Breach Checker Promo H2 2026 PSB 70% - 10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3"/>
    <d v="2026-09-03T00:00:00"/>
    <n v="-0.33333333333575865"/>
    <x v="1"/>
  </r>
  <r>
    <n v="1045"/>
    <n v="1002566804"/>
    <n v="3"/>
    <x v="3"/>
    <n v="4"/>
    <s v="MAGELANG"/>
    <s v="MAGELANG"/>
    <s v="MGE"/>
    <s v="REG"/>
    <s v="AO"/>
    <x v="0"/>
    <s v="1P INET"/>
    <s v="Completed (PS)"/>
    <s v="RBS-Regional 3"/>
    <d v="2026-09-02T09:18:56"/>
    <d v="2026-09-03T12:07:20"/>
    <n v="69382001"/>
    <m/>
    <n v="146137147455"/>
    <s v="MADRASAH TSANAWIYAH YAJRI"/>
    <s v="ODP-MGE-FZ/009 FZ/D01/009.01"/>
    <s v="WO063323675"/>
    <m/>
    <m/>
    <m/>
    <n v="110.22905149989199"/>
    <n v="-7.4224383556040401"/>
    <s v="|MN02395|MYIA-024334802647/POI/MUHAMMAD SODIQ/0895374393976/yajrimts@gmail.com"/>
    <s v="MYIB_ASSISTANT"/>
    <m/>
    <m/>
    <m/>
    <m/>
    <m/>
    <m/>
    <m/>
    <m/>
    <s v="Management Janji"/>
    <s v="2026-09-06 15:00:00 | Nama PIC : Bp Sodiq No HP : 0895374393976 No Alt : - M Janji : 04 Sept 2026 Jam Pasang : Pagi / Siang Note : hubungi pelanggan jika ingin kelokasi "/>
    <s v="FCC"/>
    <d v="2026-02-09T09:40:08"/>
    <d v="2026-09-06T15:00:00"/>
    <m/>
    <s v="PS"/>
    <s v="X"/>
    <s v="NO ADDON"/>
    <n v="20260903"/>
    <s v="Completed"/>
    <s v="HSI Bisnis Promo HUT RI PSB 70% - 100 Mbps"/>
    <s v="INDIBIZ"/>
    <m/>
    <m/>
    <d v="2026-09-06T15:00:00"/>
    <s v="2026-09-06 15:00:00 | Nama PIC : Bp Sodiq No HP : 0895374393976 No Alt : - M Janji : 04 Sept 2026 Jam Pasang : Pagi / Siang Note : hubungi pelanggan jika ingin kelokasi "/>
    <n v="2026"/>
    <n v="9"/>
    <n v="3"/>
    <d v="2026-09-03T00:00:00"/>
    <n v="-3.625"/>
    <x v="1"/>
  </r>
  <r>
    <n v="1046"/>
    <n v="1002566565"/>
    <n v="3"/>
    <x v="0"/>
    <n v="4"/>
    <s v="KUDUS"/>
    <s v="BLORA"/>
    <s v="CEP"/>
    <s v="REG"/>
    <s v="AO"/>
    <x v="0"/>
    <s v="1P INET"/>
    <s v="Completed (PS)"/>
    <s v="RBS-Regional 3"/>
    <d v="2026-09-02T07:26:56"/>
    <d v="2026-09-02T19:36:09"/>
    <n v="69381905"/>
    <m/>
    <n v="142552107736"/>
    <s v="SPBU PPSDM Migas"/>
    <s v="ODP-CEP-FE/073 FE/D07/073.01"/>
    <s v="WO063312843"/>
    <m/>
    <m/>
    <m/>
    <n v="111.60079039999999"/>
    <n v="-7.1406783999999996"/>
    <s v="|MC60134|MYIA-058313303151/POI/Mujianto/085225942346/antodew@gmail.com"/>
    <s v="MYIB_ASSISTANT"/>
    <m/>
    <m/>
    <m/>
    <m/>
    <m/>
    <m/>
    <m/>
    <m/>
    <s v="Management Janji"/>
    <s v="2026-09-03 08:00:00 | M Janji : (03/09/2026) jam Pasang : 09:00 Note : hubungi pelanggan jika ingin kelokasi"/>
    <s v="FCC"/>
    <d v="2026-02-09T07:39:53"/>
    <d v="2026-09-03T08:00:00"/>
    <m/>
    <s v="PS"/>
    <s v="CEPU"/>
    <s v="NO ADDON"/>
    <n v="20260902"/>
    <s v="Completed"/>
    <s v="HSI Bisnis Promo HUT RI PSB 70% - 100 Mbps Dual Band"/>
    <s v="INDIBIZ"/>
    <m/>
    <m/>
    <d v="2026-09-03T08:00:00"/>
    <s v="2026-09-03 08:00:00 | M Janji : (03/09/2026) jam Pasang : 09:00 Note : hubungi pelanggan jika ingin kelokasi"/>
    <n v="2026"/>
    <n v="9"/>
    <n v="2"/>
    <d v="2026-09-02T00:00:00"/>
    <n v="-1.3333333333357587"/>
    <x v="1"/>
  </r>
  <r>
    <n v="1047"/>
    <n v="1002567492"/>
    <n v="3"/>
    <x v="6"/>
    <n v="5"/>
    <s v="SBY SELATAN"/>
    <s v="MANYAR"/>
    <s v="MYR"/>
    <s v="REG"/>
    <s v="AO"/>
    <x v="0"/>
    <s v="2P INET + VOICE"/>
    <s v="Completed (PS)"/>
    <s v="RBS-Regional 3"/>
    <d v="2026-09-02T12:35:56"/>
    <d v="2026-09-03T14:58:41"/>
    <n v="69382275"/>
    <n v="3135954272"/>
    <n v="152303245891"/>
    <s v="Nawilis Ban Kertajaya Surabaya"/>
    <s v="ODP-MYR-FWW/57 FWW/D02/57.01"/>
    <s v="WO063350330"/>
    <m/>
    <m/>
    <m/>
    <n v="112.784141965226"/>
    <n v="-7.2804557765349696"/>
    <s v="|MYIB-CUST|MYTN-096440808593/POI/Fahrian Juliandri Razak/081287955610/fahrian@nawilis.com"/>
    <s v="MYINDIBIZ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2:40:00"/>
    <d v="2026-09-04T15:00:00"/>
    <m/>
    <s v="PS"/>
    <s v="MANYAR"/>
    <s v="NO ADDON"/>
    <n v="20260903"/>
    <s v="Completed"/>
    <s v="HSI Bisnis Basic Bundling Phone Dual Band PSB 70% - Free 800 Menit Promo - 100 Mbps"/>
    <s v="INDIBIZ"/>
    <m/>
    <m/>
    <d v="2026-09-04T15:00:00"/>
    <s v="2026-09-04 15:00:00 | Tanggal pemasangan : 02/09/2026 Jam pemasangan : pagi/siang Info Tambahan : Hubungi pelanggan dulu sebelum ke lokasi terima kasih."/>
    <n v="2026"/>
    <n v="9"/>
    <n v="3"/>
    <d v="2026-09-03T00:00:00"/>
    <n v="-1.625"/>
    <x v="1"/>
  </r>
  <r>
    <n v="1048"/>
    <n v="1002567110"/>
    <n v="3"/>
    <x v="6"/>
    <n v="5"/>
    <s v="SBY UTARA"/>
    <s v="GRESIK"/>
    <s v="KDE"/>
    <s v="REG"/>
    <s v="AO"/>
    <x v="0"/>
    <m/>
    <s v="Completed (PS)"/>
    <s v="RBS-Regional 3"/>
    <d v="2026-09-02T10:38:35"/>
    <d v="2026-09-03T18:35:26"/>
    <n v="69382115"/>
    <m/>
    <n v="152442201952"/>
    <s v="MI HIDAYATUS SHIBYAN"/>
    <s v="ODP-KDE-FAX/01"/>
    <s v="WO063421015"/>
    <m/>
    <m/>
    <m/>
    <n v="112.5345174"/>
    <n v="-7.3510233999999999"/>
    <s v="|MC70134|/MI HIDAYATUS SHIBYAN/HSI Bisnis Promo HUT Telkom (1:1) 100 Mbps (Rp 535.000) PSB Rp 150.000/085100054557/mihidayatusshibyan1953@gmail.com/Ma'sum/-7.3512535,112.534617,769/JGXM+FRX, Menunggal, Kec. Kedamean, Kabupaten Gresik, Jawa Timur 61175"/>
    <s v="Sales Force DBS"/>
    <m/>
    <m/>
    <m/>
    <m/>
    <m/>
    <m/>
    <m/>
    <m/>
    <s v="Management Janji"/>
    <s v="2026-09-06 11:00:00|Tanggal pemasangan : 06 SEPTEMBER JULI 2026 Jam pemasangan : pagi/siang Info Tambahan : Hubungi pelanggan dulu sebelum ke lokasi terima kasih|40010577|MYDITA"/>
    <s v="FCC"/>
    <d v="2026-02-09T10:39:53"/>
    <d v="2026-09-06T11:00:00"/>
    <m/>
    <s v="PS"/>
    <s v="NON-HERO GRESIK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11:00:00"/>
    <s v="2026-09-06 11:00:00|Tanggal pemasangan : 06 SEPTEMBER JULI 2026 Jam pemasangan : pagi/siang Info Tambahan : Hubungi pelanggan dulu sebelum ke lokasi terima kasih|40010577|MYDITA"/>
    <n v="2026"/>
    <n v="9"/>
    <n v="3"/>
    <d v="2026-09-03T00:00:00"/>
    <n v="-3.4583333333357587"/>
    <x v="1"/>
  </r>
  <r>
    <n v="1049"/>
    <n v="1002567489"/>
    <n v="3"/>
    <x v="0"/>
    <n v="4"/>
    <s v="SOLO"/>
    <s v="KLATEN"/>
    <s v="KLX"/>
    <s v="REG"/>
    <s v="AO"/>
    <x v="0"/>
    <s v="1P INET"/>
    <s v="Completed (PS)"/>
    <s v="RBS-Regional 3"/>
    <d v="2026-09-02T12:33:57"/>
    <d v="2026-09-07T15:16:56"/>
    <n v="69382285"/>
    <m/>
    <n v="146550124358"/>
    <s v="Puskesmas Jatinom (R.Administrasi UGD)"/>
    <s v="ODP-KLX-FAN/060 FAN/D05/060.01"/>
    <s v="WO063350091"/>
    <m/>
    <m/>
    <m/>
    <n v="110.5951146"/>
    <n v="-7.6287841999999904"/>
    <s v="|MN00951|MYIA-075072971033/POI/Ratih Susilaningrum/0895631254141/keupuskjatinom@gmail.com"/>
    <s v="MYIB_ASSISTANT"/>
    <m/>
    <m/>
    <m/>
    <m/>
    <m/>
    <m/>
    <m/>
    <m/>
    <s v="Management Janji"/>
    <s v="2026-09-07 13:00:00 | Tanggal : 7 September 2026 Jam : pagi  Hubungi pelanggan sebelum ke lokasi "/>
    <s v="FCC"/>
    <d v="2026-02-09T12:40:00"/>
    <d v="2026-09-07T13:00:00"/>
    <m/>
    <s v="PS"/>
    <s v="X"/>
    <s v="NO ADDON"/>
    <n v="20260907"/>
    <s v="Completed"/>
    <s v="HSI Bisnis Promo HUT RI PSB 70% - 50 Mbps"/>
    <s v="INDIBIZ"/>
    <m/>
    <m/>
    <d v="2026-09-07T13:00:00"/>
    <s v="2026-09-07 13:00:00 | Tanggal : 7 September 2026 Jam : pagi  Hubungi pelanggan sebelum ke lokasi "/>
    <n v="2026"/>
    <n v="9"/>
    <n v="7"/>
    <d v="2026-09-07T00:00:00"/>
    <n v="-0.54166666666424135"/>
    <x v="1"/>
  </r>
  <r>
    <n v="1050"/>
    <n v="1002568541"/>
    <n v="3"/>
    <x v="0"/>
    <n v="4"/>
    <s v="SOLO"/>
    <s v="INNER - SOLO JATENG TIMUR"/>
    <s v="SOP"/>
    <s v="REG"/>
    <s v="AO"/>
    <x v="0"/>
    <s v="1P INET"/>
    <s v="Completed (PS)"/>
    <s v="RBS-Regional 3"/>
    <d v="2026-09-02T18:02:57"/>
    <d v="2026-09-03T20:55:40"/>
    <n v="69382625"/>
    <m/>
    <n v="142526106511"/>
    <s v="Ayam Aa&amp; 39;"/>
    <s v="ODP-SOP-FW/034 FW/D01/034.01"/>
    <s v="WO063396854"/>
    <m/>
    <m/>
    <m/>
    <n v="110.89590561548"/>
    <n v="-7.5647372090437397"/>
    <s v="|MN01857|MYIA-021814082375/POI/Faried Mustafa/089528575758/faried.mustofa@gmail.com"/>
    <s v="MYIB_ASSISTANT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8:09:51"/>
    <d v="2026-09-04T15:00:00"/>
    <m/>
    <s v="PS"/>
    <s v="SOLO PALUR"/>
    <s v="NO ADDON"/>
    <n v="20260903"/>
    <s v="Completed"/>
    <s v="HSI Bisnis Promo HUT RI PSB 70% - 75 Mbps"/>
    <s v="INDIBIZ"/>
    <m/>
    <m/>
    <d v="2026-09-04T15:00:00"/>
    <s v="2026-09-04 15:00:00 | Tanggal pemasangan : 02/09/2026 Jam pemasangan : pagi/siang Info Tambahan : Hubungi pelanggan dulu sebelum ke lokasi terima kasih."/>
    <n v="2026"/>
    <n v="9"/>
    <n v="3"/>
    <d v="2026-09-03T00:00:00"/>
    <n v="-1.625"/>
    <x v="1"/>
  </r>
  <r>
    <n v="1051"/>
    <n v="1002568545"/>
    <n v="3"/>
    <x v="6"/>
    <n v="5"/>
    <s v="SBY UTARA"/>
    <s v="MANYAR"/>
    <s v="MGO"/>
    <s v="REG"/>
    <s v="AO"/>
    <x v="0"/>
    <s v="1P INET"/>
    <s v="Completed (PS)"/>
    <s v="RBS-Regional 3"/>
    <d v="2026-09-02T18:05:56"/>
    <d v="2026-09-03T13:02:43"/>
    <n v="69382615"/>
    <m/>
    <n v="152413167936"/>
    <s v="PT KURNIA EDUKASI INDONESIA"/>
    <s v="ODP-DMO-FTL/04 FTL/D01/04.01"/>
    <s v="WO063397110"/>
    <m/>
    <m/>
    <m/>
    <n v="112.747347"/>
    <n v="-7.2645670000000004"/>
    <s v="|MN02280|MYIA-025971764051/POI/KURNIAWAN /089602747385/speakupcentersby@gmail.com"/>
    <s v="MYIB_ASSISTANT"/>
    <m/>
    <m/>
    <m/>
    <m/>
    <m/>
    <m/>
    <m/>
    <m/>
    <s v="Management Janji"/>
    <s v="2026-09-03 15:00:00 | Tanggal : 3 September 2026 Jam : siang Hubungi pelanggan sebelum ke lokasi "/>
    <s v="FCC"/>
    <d v="2026-02-09T18:09:51"/>
    <d v="2026-09-03T15:00:00"/>
    <m/>
    <s v="PS"/>
    <s v="MERGOYOSO"/>
    <s v="NO ADDON"/>
    <n v="20260903"/>
    <s v="Completed"/>
    <s v="HSI Bisnis Promo HUT RI PSB 70% - 75 Mbps"/>
    <s v="INDIBIZ"/>
    <m/>
    <m/>
    <d v="2026-09-03T15:00:00"/>
    <s v="2026-09-03 15:00:00 | Tanggal : 3 September 2026 Jam : siang Hubungi pelanggan sebelum ke lokasi "/>
    <n v="2026"/>
    <n v="9"/>
    <n v="3"/>
    <d v="2026-09-03T00:00:00"/>
    <n v="-0.625"/>
    <x v="1"/>
  </r>
  <r>
    <n v="1052"/>
    <n v="1002567484"/>
    <n v="3"/>
    <x v="0"/>
    <n v="4"/>
    <s v="SOLO"/>
    <s v="KLATEN"/>
    <s v="KLX"/>
    <s v="REG"/>
    <s v="AO"/>
    <x v="0"/>
    <s v="1P INET"/>
    <s v="Completed (PS)"/>
    <s v="RBS-Regional 3"/>
    <d v="2026-09-02T12:32:57"/>
    <d v="2026-09-07T16:10:13"/>
    <n v="69382264"/>
    <m/>
    <n v="146550124357"/>
    <s v="Puskesmas Jatinom (R.TU)"/>
    <s v="ODP-KLX-FAN/060 FAN/D05/060.01"/>
    <s v="WO063349896"/>
    <m/>
    <m/>
    <m/>
    <n v="110.59512532407901"/>
    <n v="-7.6285608809295899"/>
    <s v="|MN00951|MYIA-042823682678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PS"/>
    <s v="X"/>
    <s v="NO ADDON"/>
    <n v="20260907"/>
    <s v="Completed"/>
    <s v="HSI Bisnis Promo HUT RI PSB 70% - 50 Mbps"/>
    <s v="INDIBIZ"/>
    <m/>
    <m/>
    <d v="2026-09-07T08:00:00"/>
    <s v="2026-09-07 08:00:00 | Tanggal : 7 September 2026 Jam : pagi  Hubungi pelanggan sebelum ke lokasi "/>
    <n v="2026"/>
    <n v="9"/>
    <n v="7"/>
    <d v="2026-09-07T00:00:00"/>
    <n v="-0.33333333333575865"/>
    <x v="1"/>
  </r>
  <r>
    <n v="1053"/>
    <n v="1002567485"/>
    <n v="3"/>
    <x v="0"/>
    <n v="4"/>
    <s v="SOLO"/>
    <s v="KLATEN"/>
    <s v="KLX"/>
    <s v="REG"/>
    <s v="AO"/>
    <x v="0"/>
    <s v="1P INET"/>
    <s v="Completed (PS)"/>
    <s v="RBS-Regional 3"/>
    <d v="2026-09-02T12:32:57"/>
    <d v="2026-09-08T09:28:05"/>
    <n v="69382263"/>
    <m/>
    <n v="146550124356"/>
    <s v="Puskesmas Jatinom (R.Aula)"/>
    <s v="ODP-KLX-FAN/060 FAN/D05/060.01"/>
    <s v="WO063349910"/>
    <m/>
    <m/>
    <m/>
    <n v="110.5951146"/>
    <n v="-7.6287841999999904"/>
    <s v="|MN00951|MYIA-036346837777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PS"/>
    <s v="X"/>
    <s v="NO ADDON"/>
    <n v="20260908"/>
    <s v="Completed"/>
    <s v="HSI Bisnis Promo HUT RI PSB 70% - 50 Mbps"/>
    <s v="INDIBIZ"/>
    <m/>
    <m/>
    <d v="2026-09-07T08:00:00"/>
    <s v="2026-09-07 08:00:00 | Tanggal : 7 September 2026 Jam : pagi  Hubungi pelanggan sebelum ke lokasi "/>
    <n v="2026"/>
    <n v="9"/>
    <n v="8"/>
    <d v="2026-09-08T00:00:00"/>
    <n v="0.66666666666424135"/>
    <x v="1"/>
  </r>
  <r>
    <n v="1054"/>
    <n v="1002568368"/>
    <n v="3"/>
    <x v="0"/>
    <n v="4"/>
    <s v="KUDUS"/>
    <s v="JEPARA"/>
    <s v="PEC"/>
    <s v="REG"/>
    <s v="AO"/>
    <x v="0"/>
    <s v="1P INET"/>
    <s v="Completed (PS)"/>
    <s v="RBS-Regional 3"/>
    <d v="2026-09-02T16:32:56"/>
    <d v="2026-09-03T14:03:44"/>
    <n v="69382544"/>
    <m/>
    <n v="146593115589"/>
    <s v="SD MANBAUL ULUM"/>
    <s v="ODP-PEC-FJ/100 FJ/D07/100.01"/>
    <s v="WO063387984"/>
    <m/>
    <m/>
    <m/>
    <n v="110.767900831997"/>
    <n v="-6.7217601473032698"/>
    <s v="MD|MYDB-20260901267796|EC60002/MC60029|SD MANBAUL ULUM|088983234007"/>
    <s v="MYDIGIBIZPARTNER"/>
    <m/>
    <m/>
    <m/>
    <m/>
    <m/>
    <m/>
    <m/>
    <m/>
    <s v="Management Janji"/>
    <s v="2026-09-03 13:00:00 | Nama PIC : Umamuddin No HP : 088983234007 Alt : 081329085701 M Janji : 03/09/2026 Jam Pasang : 08.00 - 13:00  NoteÃ‚Â :  hubungi terlebih dahulu sebelum kelokasi"/>
    <s v="FCC"/>
    <d v="2026-02-09T16:39:59"/>
    <d v="2026-09-03T13:00:00"/>
    <m/>
    <s v="PS"/>
    <s v="PECANGAAN"/>
    <s v="NO ADDON"/>
    <n v="20260903"/>
    <s v="Completed"/>
    <s v="HSI Bisnis Promo HUT RI PSB 70% - 50 Mbps"/>
    <s v="INDIBIZ"/>
    <m/>
    <m/>
    <d v="2026-09-03T13:00:00"/>
    <s v="2026-09-03 13:00:00 | Nama PIC : Umamuddin No HP : 088983234007 Alt : 081329085701 M Janji : 03/09/2026 Jam Pasang : 08.00 - 13:00  NoteÃ‚Â :  hubungi terlebih dahulu sebelum kelokasi"/>
    <n v="2026"/>
    <n v="9"/>
    <n v="3"/>
    <d v="2026-09-03T00:00:00"/>
    <n v="-0.54166666666424135"/>
    <x v="1"/>
  </r>
  <r>
    <n v="1055"/>
    <n v="1002566634"/>
    <n v="3"/>
    <x v="7"/>
    <n v="5"/>
    <s v="KUPANG"/>
    <s v="MAUMERE"/>
    <s v="LRT"/>
    <s v="REG"/>
    <s v="AO"/>
    <x v="0"/>
    <s v="1P INET"/>
    <s v="Completed (PS)"/>
    <s v="RBS-Regional 3"/>
    <d v="2026-09-02T08:23:57"/>
    <d v="2026-09-09T13:21:20"/>
    <n v="69381496"/>
    <m/>
    <n v="172509796466"/>
    <s v="SMAK St DARIUS LARANTUKA1"/>
    <s v="ODP-LRT-FB/06 FB/D01/06.01"/>
    <s v="WO063319148"/>
    <m/>
    <m/>
    <m/>
    <n v="123.018106296658"/>
    <n v="-8.3062444849669799"/>
    <s v="MD|MYDB-20260901267741|SC00001/MC00079|SMAK St DARIUS LARANTUKA1|081246003425"/>
    <s v="MYDIGIBIZPARTNER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2-09T08:25:06"/>
    <d v="2026-09-03T08:00:00"/>
    <m/>
    <s v="PS"/>
    <s v="X"/>
    <s v="NO ADDON"/>
    <n v="20260909"/>
    <s v="Completed"/>
    <s v="HSI Bisnis Basic Promo HUT RI PSB 70% - 50 Mbps"/>
    <s v="INDIBIZ"/>
    <m/>
    <m/>
    <d v="2026-09-03T08:00:00"/>
    <s v="2026-09-03 08:00:00 | Jam Pemasangan : 08:00 - 12.00 Tanggal Pemasangan : RABU 02 SEPTEMBER 2026 Info Tambahan : Hubungi pelanggan sebelum datang ke lokasi"/>
    <n v="2026"/>
    <n v="9"/>
    <n v="9"/>
    <d v="2026-09-09T00:00:00"/>
    <n v="5.6666666666642413"/>
    <x v="2"/>
  </r>
  <r>
    <n v="1056"/>
    <n v="1002566618"/>
    <n v="3"/>
    <x v="3"/>
    <n v="4"/>
    <s v="MAGELANG"/>
    <s v="MAGELANG"/>
    <s v="MGE"/>
    <s v="REG"/>
    <s v="AO"/>
    <x v="0"/>
    <s v="1P INET"/>
    <s v="Completed (PS)"/>
    <s v="RBS-Regional 3"/>
    <d v="2026-09-02T08:18:56"/>
    <d v="2026-09-04T15:30:17"/>
    <n v="69381943"/>
    <m/>
    <n v="146137149102"/>
    <s v="KANTOR DESA DONOROJO"/>
    <s v="ODP-MGE-FBB/037 FBB/D03/037.01"/>
    <s v="WO063318789"/>
    <m/>
    <m/>
    <m/>
    <n v="110.27992999999999"/>
    <n v="-7.43513"/>
    <s v="|MN02816|MYIA-091813812316/POI/Alip Mustidjab/081222872007/pemdesdonorojo1@gmail.com"/>
    <s v="MYIB_ASSISTANT"/>
    <m/>
    <m/>
    <m/>
    <m/>
    <m/>
    <m/>
    <m/>
    <m/>
    <s v="Management Janji"/>
    <s v="2026-09-08 08:00:00 | Nama PIC : BAPAK JOKO No HP : 081222872007 Alt :  M Janji : (SENIN/7/SEPTEMBER/2026) jam Pasang : 09:00 Note : hubungi pelanggan jika ingin kelokasi"/>
    <s v="FCC"/>
    <d v="2026-02-09T08:25:06"/>
    <d v="2026-09-08T08:00:00"/>
    <m/>
    <s v="PS"/>
    <s v="X"/>
    <s v="NO ADDON"/>
    <n v="20260904"/>
    <s v="Completed"/>
    <s v="HSI Bisnis Basic Promo HUT RI PSB 70% - 75 Mbps"/>
    <s v="INDIBIZ"/>
    <m/>
    <m/>
    <d v="2026-09-08T08:00:00"/>
    <s v="2026-09-08 08:00:00 | Nama PIC : BAPAK JOKO No HP : 081222872007 Alt :  M Janji : (SENIN/7/SEPTEMBER/2026) jam Pasang : 09:00 Note : hubungi pelanggan jika ingin kelokasi"/>
    <n v="2026"/>
    <n v="9"/>
    <n v="4"/>
    <d v="2026-09-04T00:00:00"/>
    <n v="-4.3333333333357587"/>
    <x v="1"/>
  </r>
  <r>
    <n v="1057"/>
    <n v="1002568238"/>
    <n v="3"/>
    <x v="2"/>
    <n v="5"/>
    <s v="MADIUN"/>
    <s v="BOJONEGORO"/>
    <s v="KDU"/>
    <s v="REG"/>
    <s v="AO"/>
    <x v="0"/>
    <s v="1P INET"/>
    <s v="Completed (PS)"/>
    <s v="RBS-Regional 3"/>
    <d v="2026-09-02T15:57:56"/>
    <d v="2026-09-03T18:50:23"/>
    <n v="69382507"/>
    <m/>
    <n v="152643201658"/>
    <s v="TOKO BU ISMA AVRINA COLLECTION"/>
    <s v="ODP-KDU-FA/43 FA/D09/43.01"/>
    <s v="WO063383834"/>
    <m/>
    <m/>
    <m/>
    <n v="111.762289"/>
    <n v="-7.1452109999999998"/>
    <s v="|MN02619|MYIA-009267389318/POI/SUGIYONO/085280559433/sugionomax98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PS"/>
    <s v="PADANGAN"/>
    <s v="NO ADDON"/>
    <n v="20260903"/>
    <s v="Completed"/>
    <s v="HSI Bisnis Promo HUT RI PSB 70% - 75 Mbps"/>
    <s v="INDIBIZ"/>
    <m/>
    <m/>
    <d v="2026-09-03T15:00:00"/>
    <s v="2026-09-03 15:00:00 | Tanggal Pemasangan : 03 September 2026 Jam Pemasangan : 08:00 15:00 Info Tambahan : Hubungi pelanggan dulu sebelum ke lokasi terimakasih"/>
    <n v="2026"/>
    <n v="9"/>
    <n v="3"/>
    <d v="2026-09-03T00:00:00"/>
    <n v="-0.625"/>
    <x v="1"/>
  </r>
  <r>
    <n v="1058"/>
    <n v="1002566611"/>
    <n v="3"/>
    <x v="7"/>
    <n v="5"/>
    <s v="KUPANG"/>
    <s v="KUPANG"/>
    <s v="KPN"/>
    <s v="REG"/>
    <s v="AO"/>
    <x v="0"/>
    <s v="1P INET"/>
    <s v="Completed (PS)"/>
    <s v="RBS-Regional 3"/>
    <d v="2026-09-02T08:15:57"/>
    <d v="2026-09-04T13:52:25"/>
    <n v="69381942"/>
    <m/>
    <n v="172502311706"/>
    <s v="UPTD SDI BAKUNASE 2"/>
    <s v="ODP-KPN-FJA/12 FJA/D02/12.01"/>
    <s v="WO063318497"/>
    <m/>
    <m/>
    <m/>
    <n v="123.5930237"/>
    <n v="-10.1868269"/>
    <s v="|MN01740|MYIA-048378095714/POI/ARDHY MELVIN BALU/082247979409/sdibakunase2@gmail.com"/>
    <s v="MYIB_ASSISTANT"/>
    <m/>
    <m/>
    <m/>
    <m/>
    <m/>
    <m/>
    <m/>
    <m/>
    <s v="Management Janji"/>
    <s v="2026-09-03 08:00:00 | M Janji : 03 September 2026 Jam Pasang : pagi Note : hubungi pelanggan jika ingin kelokasi"/>
    <s v="FCC"/>
    <d v="2026-02-09T08:25:06"/>
    <d v="2026-09-03T08:00:00"/>
    <m/>
    <s v="PS"/>
    <s v="KUPANG"/>
    <s v="NO ADDON"/>
    <n v="20260904"/>
    <s v="Completed"/>
    <s v="HSI Bisnis Promo HUT RI PSB 70% - 50 Mbps"/>
    <s v="INDIBIZ"/>
    <m/>
    <m/>
    <d v="2026-09-03T08:00:00"/>
    <s v="2026-09-03 08:00:00 | M Janji : 03 September 2026 Jam Pasang : pagi Note : hubungi pelanggan jika ingin kelokasi"/>
    <n v="2026"/>
    <n v="9"/>
    <n v="4"/>
    <d v="2026-09-04T00:00:00"/>
    <n v="0.66666666666424135"/>
    <x v="1"/>
  </r>
  <r>
    <n v="1059"/>
    <n v="1002568233"/>
    <n v="3"/>
    <x v="3"/>
    <n v="4"/>
    <s v="MAGELANG"/>
    <s v="MAGELANG"/>
    <s v="MGE"/>
    <s v="REG"/>
    <s v="AO"/>
    <x v="0"/>
    <s v="1P INET"/>
    <s v="Completed (PS)"/>
    <s v="RBS-Regional 3"/>
    <d v="2026-09-02T15:56:56"/>
    <d v="2026-09-03T12:34:53"/>
    <n v="69382525"/>
    <m/>
    <n v="146137149602"/>
    <s v="SDN BANJARHARJO"/>
    <s v="ODP-MGE-FQ/033 FQ/D05/033.01"/>
    <s v="WO063383570"/>
    <m/>
    <m/>
    <m/>
    <n v="110.1344077"/>
    <n v="-7.5562855000000004"/>
    <s v="|MN00935|MYIA-023226933809/POI/Febri Kalingga Astriyanto/085258505839/astriyantofebri@gmail.com"/>
    <s v="MYIB_ASSISTANT"/>
    <m/>
    <m/>
    <m/>
    <m/>
    <m/>
    <m/>
    <m/>
    <m/>
    <s v="Management Janji"/>
    <s v="2026-09-04 13:00:00 | Nama Pic : BP FEBRI No Hp Pic : 085258505839 Jam Pemasangan : 08:00 - 12.00 Tanggal Pemasangan : KAMIS 03 SEPTEMBER 2026 Info Tambahan : Hubungi pelanggan sebelum datang ke lokasi"/>
    <s v="FCC"/>
    <d v="2026-02-09T16:09:54"/>
    <d v="2026-09-04T13:00:00"/>
    <m/>
    <s v="PS"/>
    <s v="X"/>
    <s v="NO ADDON"/>
    <n v="20260903"/>
    <s v="Completed"/>
    <s v="HSI Bisnis Basic Promo HUT RI PSB 70% - 50 Mbps"/>
    <s v="INDIBIZ"/>
    <m/>
    <m/>
    <d v="2026-09-04T13:00:00"/>
    <s v="2026-09-04 13:00:00 | Nama Pic : BP FEBRI No Hp Pic : 085258505839 Jam Pemasangan : 08:00 - 12.00 Tanggal Pemasangan : KAMIS 03 SEPTEMBER 2026 Info Tambahan : Hubungi pelanggan sebelum datang ke lokasi"/>
    <n v="2026"/>
    <n v="9"/>
    <n v="3"/>
    <d v="2026-09-03T00:00:00"/>
    <n v="-1.5416666666642413"/>
    <x v="1"/>
  </r>
  <r>
    <n v="1060"/>
    <n v="1002568226"/>
    <n v="3"/>
    <x v="6"/>
    <n v="5"/>
    <s v="SBY SELATAN"/>
    <s v="MANYAR"/>
    <s v="GBG"/>
    <s v="REG"/>
    <s v="AO"/>
    <x v="0"/>
    <s v="1P INET"/>
    <s v="Completed (PS)"/>
    <s v="RBS-Regional 3"/>
    <d v="2026-09-02T15:54:58"/>
    <d v="2026-09-03T14:27:54"/>
    <n v="69382506"/>
    <m/>
    <n v="152320246364"/>
    <s v="KOPI TOGER ( Ngagel jaya )"/>
    <s v="ODP-MYR-FBJ/80 FBJ/D08/01.80"/>
    <s v="WO063383289"/>
    <m/>
    <m/>
    <m/>
    <n v="112.7517545"/>
    <n v="-7.2931796000000002"/>
    <s v="|MN00459|MYIA-065245146056/POI/Aldi fernanda/0881027264081/aldifernandaaa54321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PS"/>
    <s v="DARMO GUBENG"/>
    <s v="NO ADDON"/>
    <n v="20260903"/>
    <s v="Completed"/>
    <s v="HSI Bisnis Promo HUT RI PSB 70% - 50 Mbps"/>
    <s v="INDIBIZ"/>
    <m/>
    <m/>
    <d v="2026-09-03T15:00:00"/>
    <s v="2026-09-03 15:00:00 | Tanggal Pemasangan : 03 September 2026 Jam Pemasangan : 08:00 15:00 Info Tambahan : Hubungi pelanggan dulu sebelum ke lokasi terimakasih"/>
    <n v="2026"/>
    <n v="9"/>
    <n v="3"/>
    <d v="2026-09-03T00:00:00"/>
    <n v="-0.625"/>
    <x v="1"/>
  </r>
  <r>
    <n v="1061"/>
    <n v="1002568177"/>
    <n v="3"/>
    <x v="4"/>
    <n v="5"/>
    <s v="DENPASAR"/>
    <s v="SANUR"/>
    <s v="TOP"/>
    <s v="REG"/>
    <s v="AO"/>
    <x v="0"/>
    <m/>
    <s v="Completed (PS)"/>
    <s v="RBS-Regional 3"/>
    <d v="2026-09-02T16:02:54"/>
    <d v="2026-09-03T18:04:38"/>
    <n v="69382487"/>
    <m/>
    <n v="172422212789"/>
    <s v="PT PRAPEN GASINDO JAYA"/>
    <s v="ODP-TOP-FL/33"/>
    <s v="WO063392951"/>
    <m/>
    <m/>
    <m/>
    <n v="115.2363957"/>
    <n v="-8.6067844000000004"/>
    <s v="|MN02658| IBU INDRAYANI/087763410766/SPBU.bali.5480123@gmail.com"/>
    <s v="Sales Force DBS"/>
    <m/>
    <m/>
    <m/>
    <m/>
    <m/>
    <m/>
    <m/>
    <m/>
    <s v="Management Janji"/>
    <s v="2026-09-03 15:00:00|Nama PIC : Dwi No HP : 087763410766 Alt :  M Janji : 03/09/2026 Jam Pasang : 08.00 - 13:00  NoteÃ‚Â :  hubungi terlebih dahulu sebelum kelokasi|40981184|MYDITA"/>
    <s v="FCC"/>
    <d v="2026-02-09T16:09:54"/>
    <d v="2026-09-03T15:00:00"/>
    <m/>
    <s v="PS"/>
    <s v="TOHPATI SUKAWATI"/>
    <s v="NETMONK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15:00:00"/>
    <s v="2026-09-03 15:00:00|Nama PIC : Dwi No HP : 087763410766 Alt :  M Janji : 03/09/2026 Jam Pasang : 08.00 - 13:00  NoteÃ‚Â :  hubungi terlebih dahulu sebelum kelokasi|40981184|MYDITA"/>
    <n v="2026"/>
    <n v="9"/>
    <n v="3"/>
    <d v="2026-09-03T00:00:00"/>
    <n v="-0.625"/>
    <x v="1"/>
  </r>
  <r>
    <n v="1062"/>
    <n v="1002568264"/>
    <n v="3"/>
    <x v="3"/>
    <n v="4"/>
    <s v="PURWOKERTO"/>
    <s v="BANJARNEGARA"/>
    <s v="BJR"/>
    <s v="REG"/>
    <s v="AO"/>
    <x v="0"/>
    <s v="1P INET"/>
    <s v="Completed (PS)"/>
    <s v="RBS-Regional 3"/>
    <d v="2026-09-02T16:03:57"/>
    <d v="2026-09-04T11:06:01"/>
    <n v="69382512"/>
    <m/>
    <n v="146372103760"/>
    <s v="CV PRESTASI ANAK BANGSA"/>
    <s v="ODP-BJR-FJ/146"/>
    <s v="WO063384481"/>
    <m/>
    <m/>
    <m/>
    <n v="109.670011"/>
    <n v="-7.4078660000000003"/>
    <s v="|MN00909|MYIA-013449874194/POI/rizki wahyu/081215633552/braindicator@gmail.com"/>
    <s v="MYIB_ASSISTANT"/>
    <m/>
    <m/>
    <m/>
    <m/>
    <m/>
    <m/>
    <m/>
    <m/>
    <s v="Management Janji"/>
    <s v="2026-09-05 15:00:00 | Nama PIC:  bu nuha  No HP: 081215633552 Alt: Tanggal: 5/9/2026 Jam Pasang: sore Note: Hubungi sebelum ke lokasi, terimakasih. "/>
    <s v="FCC"/>
    <d v="2026-02-09T16:09:54"/>
    <d v="2026-09-05T15:00:00"/>
    <m/>
    <s v="PS"/>
    <s v="X"/>
    <s v="NO ADDON"/>
    <n v="20260904"/>
    <s v="Completed"/>
    <s v="HSI Bisnis Promo HUT RI PSB 70% - 100 Mbps"/>
    <s v="INDIBIZ"/>
    <m/>
    <m/>
    <d v="2026-09-05T15:00:00"/>
    <s v="2026-09-05 15:00:00 | Nama PIC:  bu nuha  No HP: 081215633552 Alt: Tanggal: 5/9/2026 Jam Pasang: sore Note: Hubungi sebelum ke lokasi, terimakasih. "/>
    <n v="2026"/>
    <n v="9"/>
    <n v="4"/>
    <d v="2026-09-04T00:00:00"/>
    <n v="-1.625"/>
    <x v="1"/>
  </r>
  <r>
    <n v="1063"/>
    <n v="1002567022"/>
    <n v="3"/>
    <x v="2"/>
    <n v="5"/>
    <s v="MALANG"/>
    <s v="KEPANJEN"/>
    <s v="TUR"/>
    <s v="REG"/>
    <s v="AO"/>
    <x v="0"/>
    <m/>
    <s v="Completed (PS)"/>
    <s v="RBS-Regional 3"/>
    <d v="2026-09-02T10:16:15"/>
    <d v="2026-09-04T16:12:12"/>
    <n v="32627967"/>
    <m/>
    <n v="152713217136"/>
    <s v="SMK TUREN"/>
    <s v="ODP-TUR-FM/14"/>
    <s v="WO063373307"/>
    <m/>
    <m/>
    <m/>
    <n v="112.6941356"/>
    <n v="-8.1630912000000002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No HP : 08563646011 Alt :  M Janji : 03/09/2026 Jam Pasang : 08.00 - 13:00  NoteÃ‚Â :  hubungi terlebih dahulu sebelum kelokasi|40981184|MYDITA"/>
    <s v="FCC"/>
    <d v="2026-02-09T10:25:03"/>
    <d v="2026-09-03T13:00:00"/>
    <m/>
    <s v="PS"/>
    <s v="TUREN"/>
    <s v="NETMONK"/>
    <n v="20260904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3T13:00:00"/>
    <s v="2026-09-03 13:00:00|Nama PIC : Sugeng No HP : 08563646011 Alt :  M Janji : 03/09/2026 Jam Pasang : 08.00 - 13:00  NoteÃ‚Â :  hubungi terlebih dahulu sebelum kelokasi|40981184|MYDITA"/>
    <n v="2026"/>
    <n v="9"/>
    <n v="4"/>
    <d v="2026-09-04T00:00:00"/>
    <n v="0.45833333333575865"/>
    <x v="1"/>
  </r>
  <r>
    <n v="1064"/>
    <n v="1002567049"/>
    <n v="3"/>
    <x v="2"/>
    <n v="5"/>
    <s v="MALANG"/>
    <s v="KEPANJEN"/>
    <s v="TUR"/>
    <s v="REG"/>
    <s v="AO"/>
    <x v="0"/>
    <m/>
    <s v="Completed (PS)"/>
    <s v="RBS-Regional 3"/>
    <d v="2026-09-02T10:21:44"/>
    <d v="2026-09-03T20:27:08"/>
    <n v="32627967"/>
    <m/>
    <n v="152713217139"/>
    <s v="SMK TUREN"/>
    <s v="ODP-TUR-FS/15"/>
    <s v="WO063373247"/>
    <m/>
    <m/>
    <m/>
    <n v="112.69420409999999"/>
    <n v="-8.1628181000000009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 No HP : 08563646011 Alt : 08563646011 M Janji : 03/09/2026 Jam Pasang : 08.00 - 13:00  NoteÃ‚Â :  hubungi terlebih dahulu sebelum kelokasi|40981184|MYDITA"/>
    <s v="FCC"/>
    <d v="2026-02-09T10:25:03"/>
    <d v="2026-09-03T13:00:00"/>
    <m/>
    <s v="PS"/>
    <s v="TUREN"/>
    <s v="NETMONK"/>
    <n v="20260903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03T13:00:00"/>
    <s v="2026-09-03 13:00:00|Nama PIC : Sugeng  No HP : 08563646011 Alt : 08563646011 M Janji : 03/09/2026 Jam Pasang : 08.00 - 13:00  NoteÃ‚Â :  hubungi terlebih dahulu sebelum kelokasi|40981184|MYDITA"/>
    <n v="2026"/>
    <n v="9"/>
    <n v="3"/>
    <d v="2026-09-03T00:00:00"/>
    <n v="-0.54166666666424135"/>
    <x v="1"/>
  </r>
  <r>
    <n v="1065"/>
    <n v="1002567058"/>
    <n v="3"/>
    <x v="2"/>
    <n v="5"/>
    <s v="MALANG"/>
    <s v="KEPANJEN"/>
    <s v="KEP"/>
    <s v="REG"/>
    <s v="AO"/>
    <x v="0"/>
    <s v="1P INET"/>
    <s v="Completed (PS)"/>
    <s v="RBS-Regional 3"/>
    <d v="2026-09-02T10:20:56"/>
    <d v="2026-09-02T16:20:19"/>
    <n v="69382081"/>
    <m/>
    <n v="152718219159"/>
    <s v="PT. BUMI SURYA DISTRINDO"/>
    <s v="ODP-KEP-FB/58 FB/D08/58.01"/>
    <s v="WO063331580"/>
    <m/>
    <m/>
    <m/>
    <n v="112.573355298767"/>
    <n v="-8.1244884430564408"/>
    <s v="|MN02462|MYIA-051599633448/POI/khoiruddin +62 821-8910-1354/085786375144/ptandalan190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10:25:03"/>
    <d v="2026-09-03T08:00:00"/>
    <m/>
    <s v="PS"/>
    <s v="KEPANJEN"/>
    <s v="NO ADDON"/>
    <n v="20260902"/>
    <s v="Completed"/>
    <s v="HSI Bisnis Basic Promo HUT RI PSB 70% - 50 Mbps"/>
    <s v="INDIBIZ"/>
    <m/>
    <m/>
    <d v="2026-09-03T08:00:00"/>
    <s v="2026-09-03 08:00:00 | Tanggal Pemasangan : 03 September 2026 Jam Pemasangan : 08:00 13:00 Info Tambahan : Hubungi pelanggan dulu sebelum ke lokasi terimakasih"/>
    <n v="2026"/>
    <n v="9"/>
    <n v="2"/>
    <d v="2026-09-02T00:00:00"/>
    <n v="-1.3333333333357587"/>
    <x v="1"/>
  </r>
  <r>
    <n v="1066"/>
    <n v="1002566722"/>
    <n v="3"/>
    <x v="3"/>
    <n v="4"/>
    <s v="MAGELANG"/>
    <s v="WONOSOBO"/>
    <s v="WOS"/>
    <s v="REG"/>
    <s v="AO"/>
    <x v="0"/>
    <s v="1P INET"/>
    <s v="Completed (PS)"/>
    <s v="RBS-Regional 3"/>
    <d v="2026-09-02T08:51:56"/>
    <d v="2026-09-03T09:51:14"/>
    <n v="69381986"/>
    <m/>
    <n v="141373127577"/>
    <s v="TOKO SUKIRMAN"/>
    <s v="ODP-WOS-FAW/047 FAW/D02/047.01"/>
    <s v="WO063320941"/>
    <m/>
    <m/>
    <m/>
    <n v="109.999415"/>
    <n v="-7.3580639999999997"/>
    <s v="|MN00909|MYIA-048536218113/POI/sukirman/081392819203/registrasipendaftaraninte.r.net1@gmail.com"/>
    <s v="MYIB_ASSISTANT"/>
    <m/>
    <m/>
    <m/>
    <m/>
    <m/>
    <m/>
    <m/>
    <m/>
    <s v="Management Janji"/>
    <s v="2026-09-03 08:00:00 | Nama PIC : Bp Sukirman No HP : 081392819203 No Alt : - M Janji : 03 Sept 2026 Jam Pasang : Pagi / Siang Note : hubungi pelanggan jika ingin kelokasi "/>
    <s v="FCC"/>
    <d v="2026-02-09T08:55:02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Nama PIC : Bp Sukirman No HP : 081392819203 No Alt : - M Janji : 03 Sept 2026 Jam Pasang : Pagi / Siang Note : hubungi pelanggan jika ingin kelokasi "/>
    <n v="2026"/>
    <n v="9"/>
    <n v="3"/>
    <d v="2026-09-03T00:00:00"/>
    <n v="-0.33333333333575865"/>
    <x v="1"/>
  </r>
  <r>
    <n v="1067"/>
    <n v="1002566710"/>
    <n v="3"/>
    <x v="2"/>
    <n v="5"/>
    <s v="KEDIRI"/>
    <s v="NGANJUK"/>
    <s v="NJK"/>
    <s v="REG"/>
    <s v="AO"/>
    <x v="0"/>
    <s v="1P INET"/>
    <s v="Completed (PS)"/>
    <s v="RBS-Regional 3"/>
    <d v="2026-09-02T08:47:56"/>
    <d v="2026-09-02T18:55:05"/>
    <n v="69381983"/>
    <m/>
    <n v="152611220791"/>
    <s v="TOKO BU YANTI"/>
    <s v="ODP-NJK-FT/48 FT/D06/48.01"/>
    <s v="WO063320650"/>
    <m/>
    <m/>
    <m/>
    <n v="111.92565087229001"/>
    <n v="-7.6678568306266603"/>
    <s v="MD|MYDB-20260831267615|EN00005/MC20190|TOKO BU YANTI|082313228586"/>
    <s v="MYDIGIBIZPARTNER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08:55:02"/>
    <d v="2026-09-03T08:00:00"/>
    <m/>
    <s v="PS"/>
    <s v="X"/>
    <s v="NO ADDON"/>
    <n v="20260902"/>
    <s v="Completed"/>
    <s v="HSI Bisnis Promo HUT RI PSB 70% - 30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2"/>
    <d v="2026-09-02T00:00:00"/>
    <n v="-1.3333333333357587"/>
    <x v="1"/>
  </r>
  <r>
    <n v="1068"/>
    <n v="1002567130"/>
    <n v="3"/>
    <x v="2"/>
    <n v="5"/>
    <s v="KEDIRI"/>
    <s v="KEDIRI"/>
    <s v="KDI"/>
    <s v="REG"/>
    <s v="AO"/>
    <x v="0"/>
    <s v="1P INET"/>
    <s v="Completed (PS)"/>
    <s v="RBS-Regional 3"/>
    <d v="2026-09-02T10:39:57"/>
    <d v="2026-09-03T13:37:20"/>
    <n v="69382124"/>
    <m/>
    <n v="152610241443"/>
    <s v="kost rumah ijo by harmonia"/>
    <s v="ODP-KDI-FB/30 FB/D04/30.01"/>
    <s v="WO063333750"/>
    <m/>
    <m/>
    <m/>
    <n v="112.010162584483"/>
    <n v="-7.7882147921386"/>
    <s v="MD|MYDB-20260902267816|DN00001/MN01572|kost rumah ijo by harmonia|082338876610"/>
    <s v="MYDIGIBIZPARTNER"/>
    <m/>
    <m/>
    <m/>
    <m/>
    <m/>
    <m/>
    <m/>
    <m/>
    <s v="Management Janji"/>
    <s v="2026-09-03 08:00:00 | Jam pemasangan : 08.00 - 12.00 Waktu pemasangan : 3 September 2026 Info Tambahan : Hubungi pelanggan dulu sebelum ke lokasi terimakasih  "/>
    <s v="FCC"/>
    <d v="2026-02-09T10:55:03"/>
    <d v="2026-09-03T08:00:00"/>
    <m/>
    <s v="PS"/>
    <s v="X"/>
    <s v="NO ADDON"/>
    <n v="20260903"/>
    <s v="Complet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 "/>
    <n v="2026"/>
    <n v="9"/>
    <n v="3"/>
    <d v="2026-09-03T00:00:00"/>
    <n v="-0.33333333333575865"/>
    <x v="1"/>
  </r>
  <r>
    <n v="1069"/>
    <n v="1002567158"/>
    <n v="3"/>
    <x v="5"/>
    <n v="4"/>
    <s v="PEKALONGAN"/>
    <s v="SLAWI"/>
    <s v="BLU"/>
    <s v="REG"/>
    <s v="AO"/>
    <x v="0"/>
    <s v="1P INET"/>
    <s v="Completed (PS)"/>
    <s v="RBS-Regional 3"/>
    <d v="2026-09-02T10:47:56"/>
    <d v="2026-09-03T13:45:29"/>
    <n v="69382133"/>
    <m/>
    <n v="142206131298"/>
    <s v="TOKO DEDI"/>
    <s v="ODP-BLU-FC/117 FC/D02/117.01"/>
    <s v="WO063334611"/>
    <m/>
    <m/>
    <m/>
    <n v="109.11459993571"/>
    <n v="-7.0477889644675402"/>
    <s v="MD|MYDB-20260901267759|DN00001/MN00377|TOKO DEDI|081327629415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10:55:03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3"/>
    <d v="2026-09-03T00:00:00"/>
    <n v="-0.33333333333575865"/>
    <x v="1"/>
  </r>
  <r>
    <n v="1070"/>
    <n v="1002567152"/>
    <n v="3"/>
    <x v="2"/>
    <n v="5"/>
    <s v="KEDIRI"/>
    <s v="KEDIRI"/>
    <s v="PAE"/>
    <s v="REG"/>
    <s v="AO"/>
    <x v="0"/>
    <s v="1P INET"/>
    <s v="Completed (PS)"/>
    <s v="RBS-Regional 3"/>
    <d v="2026-09-02T10:45:56"/>
    <d v="2026-09-02T17:19:55"/>
    <n v="69382147"/>
    <m/>
    <n v="152639219546"/>
    <s v="TOKO PLASTIK BELLARIS"/>
    <s v="ODP-PAE-FH/49"/>
    <s v="WO063334381"/>
    <m/>
    <m/>
    <m/>
    <n v="112.199972793459"/>
    <n v="-7.7396477588367603"/>
    <s v="MD|MYDB-20260902267819|DN00001/MN01011|TOKO PLASTIK BELLARIS|082140651695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10:55:03"/>
    <d v="2026-09-03T08:00:00"/>
    <m/>
    <s v="PS"/>
    <s v="PARE"/>
    <s v="NO ADDON"/>
    <n v="20260902"/>
    <s v="Completed"/>
    <s v="HSI Bisnis Promo HUT RI PSB 70% - 15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</r>
  <r>
    <n v="1071"/>
    <n v="1002567171"/>
    <n v="3"/>
    <x v="0"/>
    <n v="4"/>
    <s v="SOLO"/>
    <s v="INNER - SOLO JATENG TIMUR"/>
    <s v="KRT"/>
    <s v="REG"/>
    <s v="AO"/>
    <x v="0"/>
    <s v="1P INET"/>
    <s v="Completed (PS)"/>
    <s v="RBS-Regional 3"/>
    <d v="2026-09-02T10:51:57"/>
    <d v="2026-09-03T10:31:40"/>
    <n v="69382137"/>
    <m/>
    <n v="142505403201"/>
    <s v="PT. Manxi Printer Perkasa"/>
    <s v="ODP-KRT-FCA/089 FCA/D05/089.01"/>
    <s v="WO063335360"/>
    <m/>
    <m/>
    <m/>
    <n v="110.796262"/>
    <n v="-7.5554240000000004"/>
    <s v="|MN00396|MYIA-041658029449/POI/Wahyu Wijaya/081233201699/manxiprinterperkasa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 "/>
    <s v="FCC"/>
    <d v="2026-02-09T10:55:03"/>
    <d v="2026-09-03T08:00:00"/>
    <m/>
    <s v="PS"/>
    <s v="X"/>
    <s v="NO ADDON"/>
    <n v="20260903"/>
    <s v="Complet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"/>
    <n v="2026"/>
    <n v="9"/>
    <n v="3"/>
    <d v="2026-09-03T00:00:00"/>
    <n v="-0.33333333333575865"/>
    <x v="1"/>
  </r>
  <r>
    <n v="1072"/>
    <n v="1002567545"/>
    <n v="3"/>
    <x v="2"/>
    <n v="5"/>
    <s v="KEDIRI"/>
    <s v="TULUNGAGUNG"/>
    <s v="CAT"/>
    <s v="REG"/>
    <s v="AO"/>
    <x v="0"/>
    <s v="1P INET"/>
    <s v="Completed (PS)"/>
    <s v="RBS-Regional 3"/>
    <d v="2026-09-02T13:05:57"/>
    <d v="2026-09-02T19:49:58"/>
    <n v="69382308"/>
    <m/>
    <n v="152622209373"/>
    <s v="Angkringan IKI"/>
    <s v="ODP-CAT-FA/24 FA/D05/24.01"/>
    <s v="WO063353970"/>
    <m/>
    <m/>
    <m/>
    <n v="111.861572"/>
    <n v="-8.1412499999999994"/>
    <s v="|MN02428|MYIA-081286574888/POI/Andrian Dwi Restu Pamungkas/0881026539054/andriandwirestu84@gmail.com"/>
    <s v="MYIB_ASSISTANT"/>
    <m/>
    <m/>
    <m/>
    <m/>
    <m/>
    <m/>
    <m/>
    <m/>
    <s v="Management Janji"/>
    <s v="2026-09-03 13:00:00 | Jam pemasangan : 08.00 - 12.00 Waktu pemasangan : 3 September 2026 Info Tambahan : Hubungi pelanggan dulu sebelum ke lokasi terimakasih  "/>
    <s v="FCC"/>
    <d v="2026-02-09T13:10:01"/>
    <d v="2026-09-03T13:00:00"/>
    <m/>
    <s v="PS"/>
    <s v="TULUNGAGUNG"/>
    <s v="OCA"/>
    <n v="20260902"/>
    <s v="Completed"/>
    <s v="HSI Bisnis Bundling OCA Breach Checker Promo H2 2026 PSB 70% - 150 Mbps"/>
    <s v="INDIBIZ"/>
    <m/>
    <m/>
    <d v="2026-09-03T13:00:00"/>
    <s v="2026-09-03 13:00:00 | Jam pemasangan : 08.00 - 12.00 Waktu pemasangan : 3 September 2026 Info Tambahan : Hubungi pelanggan dulu sebelum ke lokasi terimakasih  "/>
    <n v="2026"/>
    <n v="9"/>
    <n v="2"/>
    <d v="2026-09-02T00:00:00"/>
    <n v="-1.5416666666642413"/>
    <x v="1"/>
  </r>
  <r>
    <n v="1073"/>
    <n v="1002566211"/>
    <n v="3"/>
    <x v="4"/>
    <n v="5"/>
    <s v="SINGARJA"/>
    <s v="KLUNGKUNG"/>
    <s v="CDS"/>
    <s v="REG"/>
    <s v="AO"/>
    <x v="0"/>
    <m/>
    <s v="Completed (PS)"/>
    <s v="RBS-Regional 3"/>
    <d v="2026-09-01T16:23:32"/>
    <d v="2026-09-01T19:54:00"/>
    <n v="69378772"/>
    <m/>
    <n v="172404695148"/>
    <s v="CV ARTA SUGANDHA MIGAS"/>
    <s v="ODP-CDS-FK/13"/>
    <s v="WO063286283"/>
    <m/>
    <m/>
    <m/>
    <n v="115.48593934429501"/>
    <n v="-8.5469272829796292"/>
    <s v="|MN02750|/PIC I GUSTI NYOMAN ARTA WIJAYA/081338326027/spbu.bali.5480801@gmail.com"/>
    <s v="Sales Force DBS"/>
    <m/>
    <m/>
    <m/>
    <m/>
    <m/>
    <m/>
    <m/>
    <m/>
    <s v="Management Janji"/>
    <s v="2026-08-31 15:00:00|Waktu pemasnagan : 31 agustus 2026  Jam pemasangan : 15.00  Mohon hubungi pelanggan sebelum ke lokasi   Terima kasih  |40971401|MYDITA"/>
    <s v="FCC"/>
    <d v="2026-01-09T16:25:09"/>
    <m/>
    <m/>
    <s v="PS"/>
    <s v="KARANGASEM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5:00:00|Waktu pemasnagan : 31 agustus 2026  Jam pemasangan : 15.00  Mohon hubungi pelanggan sebelum ke lokasi   Terima kasih  |40971401|MYDITA"/>
    <n v="2026"/>
    <n v="9"/>
    <n v="1"/>
    <d v="2026-09-01T00:00:00"/>
    <n v="-0.29166666666424135"/>
    <x v="1"/>
  </r>
  <r>
    <n v="1074"/>
    <n v="1002566005"/>
    <n v="3"/>
    <x v="4"/>
    <n v="5"/>
    <s v="SINGARJA"/>
    <s v="KLUNGKUNG"/>
    <s v="SMA"/>
    <s v="REG"/>
    <s v="AO"/>
    <x v="0"/>
    <m/>
    <s v="Completed (PS)"/>
    <s v="RBS-Regional 3"/>
    <d v="2026-09-01T15:36:20"/>
    <d v="2026-09-01T16:40:55"/>
    <n v="69365055"/>
    <m/>
    <n v="172428816064"/>
    <s v="PT Harapan Jaya Utama"/>
    <s v="ODP-SMA-FN/41"/>
    <s v="WO063279562"/>
    <m/>
    <m/>
    <m/>
    <n v="115.37458475576901"/>
    <n v="-8.5684007909099495"/>
    <s v="|MN02750|/CP I KOMANG SUPRIADI/08174701404/komangsuriadi582@gmail.com"/>
    <s v="Sales Force DBS"/>
    <m/>
    <m/>
    <m/>
    <m/>
    <m/>
    <m/>
    <m/>
    <m/>
    <s v="Management Janji"/>
    <s v="2026-08-15 08:00:00|Nama Pic : 08174701404 ada usaha PT Harapan Jaya Utama  No Hp Pic :   Jam Pemasangan : 08:00 - 12.00  Tanggal Pemasangan : JUMAT 14 AGUSTUS 2026  Info Tambahan : Hubungi pelanggan sebelum datang ke lokasi|40961370|MYDITA"/>
    <s v="FCC"/>
    <d v="2026-01-09T15:40:49"/>
    <m/>
    <m/>
    <s v="PS"/>
    <s v="SEMARAPURA"/>
    <s v="NO ADDON"/>
    <n v="20260901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1T07:00:00"/>
    <s v="2026-08-15 08:00:00|Nama Pic : 08174701404 ada usaha PT Harapan Jaya Utama  No Hp Pic :   Jam Pemasangan : 08:00 - 12.00  Tanggal Pemasangan : JUMAT 14 AGUSTUS 2026  Info Tambahan : Hubungi pelanggan sebelum datang ke lokasi|40961370|MYDITA"/>
    <n v="2026"/>
    <n v="9"/>
    <n v="1"/>
    <d v="2026-09-01T00:00:00"/>
    <n v="-0.29166666666424135"/>
    <x v="1"/>
  </r>
  <r>
    <n v="1075"/>
    <n v="1002566199"/>
    <n v="3"/>
    <x v="7"/>
    <n v="5"/>
    <s v="KUPANG"/>
    <s v="KUPANG"/>
    <s v="KPN"/>
    <s v="REG"/>
    <s v="AO"/>
    <x v="0"/>
    <s v="1P INET"/>
    <s v="Completed (PS)"/>
    <s v="RBS-Regional 3"/>
    <d v="2026-09-01T16:18:56"/>
    <d v="2026-09-05T11:18:49"/>
    <n v="69381711"/>
    <m/>
    <n v="172502311693"/>
    <s v="PT NUSA PRIMA MOTOR"/>
    <s v="ODP-KPN-FDB/42 FDB/D03/42.01"/>
    <s v="WO063285110"/>
    <m/>
    <m/>
    <m/>
    <n v="123.5713068"/>
    <n v="-10.166021300000001"/>
    <s v="|MN01740|MYIA-085024311411/POI/YOHANA MARGARETA SNAE/085339245516/nonayohana2688@gmail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25:09"/>
    <d v="2026-09-02T13:00:00"/>
    <m/>
    <s v="PS"/>
    <s v="KUPANG"/>
    <s v="NO ADDON"/>
    <n v="20260905"/>
    <s v="Complet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n v="2026"/>
    <n v="9"/>
    <n v="5"/>
    <d v="2026-09-05T00:00:00"/>
    <n v="2.4583333333357587"/>
    <x v="2"/>
  </r>
  <r>
    <n v="1076"/>
    <n v="1002566014"/>
    <n v="3"/>
    <x v="0"/>
    <n v="4"/>
    <s v="SOLO"/>
    <s v="INNER - SOLO JATENG TIMUR"/>
    <s v="SOP"/>
    <s v="REG"/>
    <s v="AO"/>
    <x v="0"/>
    <s v="1P INET"/>
    <s v="Completed (PS)"/>
    <s v="RBS-Regional 3"/>
    <d v="2026-09-01T15:36:57"/>
    <d v="2026-09-04T20:49:39"/>
    <n v="69381694"/>
    <m/>
    <n v="142526106506"/>
    <s v="BATIK JAMILAH"/>
    <s v="ODP-SOP-FE/155 FE/D04/155.01"/>
    <s v="WO063278807"/>
    <m/>
    <m/>
    <m/>
    <n v="110.878006"/>
    <n v="-7.5586039999999999"/>
    <s v="|MN00396|MYIA-010845357442/POI/Eko Setyo Nugroho/085291090636/nugroho7581@gmail.com"/>
    <s v="MYIB_ASSISTANT"/>
    <m/>
    <m/>
    <m/>
    <m/>
    <m/>
    <m/>
    <m/>
    <m/>
    <s v="Management Janji"/>
    <s v="2026-09-07 13:00:00 | Nama PIC : bapak eko No HP : 085291090636 No Alternatif : M Janji : 07/09/2026 Jam Pasang : Pagi NoteÃ‚Â :  Hubungi terlebih dahulu sebelum ke lokasi "/>
    <s v="FCC"/>
    <d v="2026-01-09T15:40:49"/>
    <d v="2026-09-07T13:00:00"/>
    <m/>
    <s v="PS"/>
    <s v="SOLO PALUR"/>
    <s v="NO ADDON"/>
    <n v="20260904"/>
    <s v="Completed"/>
    <s v="HSI Bisnis Basic Promo HUT RI PSB 70% - 100 Mbps"/>
    <s v="INDIBIZ"/>
    <m/>
    <m/>
    <d v="2026-09-07T13:00:00"/>
    <s v="2026-09-07 13:00:00 | Nama PIC : bapak eko No HP : 085291090636 No Alternatif : M Janji : 07/09/2026 Jam Pasang : Pagi NoteÃ‚Â :  Hubungi terlebih dahulu sebelum ke lokasi "/>
    <n v="2026"/>
    <n v="9"/>
    <n v="4"/>
    <d v="2026-09-04T00:00:00"/>
    <n v="-3.5416666666642413"/>
    <x v="1"/>
  </r>
  <r>
    <n v="1077"/>
    <n v="1002566337"/>
    <n v="3"/>
    <x v="1"/>
    <n v="5"/>
    <s v="SIDOARJO"/>
    <s v="JOMBANG"/>
    <s v="MOJ"/>
    <s v="REG"/>
    <s v="AO"/>
    <x v="0"/>
    <s v="1P INET"/>
    <s v="Completed (PS)"/>
    <s v="RBS-Regional 3"/>
    <d v="2026-09-01T16:54:56"/>
    <d v="2026-09-03T16:05:22"/>
    <n v="69381769"/>
    <m/>
    <n v="152319208068"/>
    <s v="ERABLUE MOJOAGUNG"/>
    <s v="ODP-MOJ-FH/67 FH/D05/67.01"/>
    <s v="WO063289926"/>
    <m/>
    <m/>
    <m/>
    <n v="112.34413499999999"/>
    <n v="-7.5706119999999997"/>
    <s v="|MN00843|MYIA-05859067259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10:14"/>
    <d v="2026-09-02T15:00:00"/>
    <m/>
    <s v="PS"/>
    <s v="JOMBANG"/>
    <s v="NO ADDON"/>
    <n v="20260903"/>
    <s v="Completed"/>
    <s v="HSI Bisnis PSB 70% Dual Band - 100 Mbps"/>
    <s v="INDIBIZ"/>
    <m/>
    <m/>
    <d v="2026-09-02T15:00:00"/>
    <s v="2026-09-02 15:00:00 | M Janji :  2 Sept 2026 Jam Pasang : Siang Note : hubungi pelanggan jika ingin ke lokasi, terima kasih."/>
    <n v="2026"/>
    <n v="9"/>
    <n v="3"/>
    <d v="2026-09-03T00:00:00"/>
    <n v="0.375"/>
    <x v="1"/>
  </r>
  <r>
    <n v="1078"/>
    <n v="1002566360"/>
    <n v="3"/>
    <x v="3"/>
    <n v="4"/>
    <s v="PURWOKERTO"/>
    <s v="BANJARNEGARA"/>
    <s v="BJR"/>
    <s v="REG"/>
    <s v="AO"/>
    <x v="0"/>
    <s v="1P INET"/>
    <s v="Completed (PS)"/>
    <s v="RBS-Regional 3"/>
    <d v="2026-09-01T17:03:56"/>
    <d v="2026-09-03T16:07:53"/>
    <n v="69381775"/>
    <m/>
    <n v="146372103323"/>
    <s v="SMP NEGERI 2 WANADADI"/>
    <s v="ODP-BJR-FAA/021"/>
    <s v="WO063291000"/>
    <m/>
    <m/>
    <m/>
    <n v="109.636751"/>
    <n v="-7.3654310000000001"/>
    <s v="|MN00909|MYIA-001083426887/POI/fajriyah/081327283650/perpustakaanesperowanadadi@gmail.com"/>
    <s v="MYIB_ASSISTANT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1-09T17:10:14"/>
    <d v="2026-09-04T08:00:00"/>
    <m/>
    <s v="PS"/>
    <s v="X"/>
    <s v="NO ADDON"/>
    <n v="20260903"/>
    <s v="Completed"/>
    <s v="HSI Bisnis Promo HUT RI PSB 70% - 200 Mbps"/>
    <s v="INDIBIZ"/>
    <m/>
    <m/>
    <d v="2026-09-04T08:00:00"/>
    <s v="2026-09-04 08:00:00 | Tanggal pemasangan : 02/09/2026 Jam pemasangan : pagi/siang Info Tambahan : Hubungi pelanggan dulu sebelum ke lokasi terima kasih."/>
    <n v="2026"/>
    <n v="9"/>
    <n v="3"/>
    <d v="2026-09-03T00:00:00"/>
    <n v="-1.3333333333357587"/>
    <x v="1"/>
  </r>
  <r>
    <n v="1079"/>
    <n v="1002564406"/>
    <n v="3"/>
    <x v="7"/>
    <n v="5"/>
    <s v="MATARAM"/>
    <s v="INNER - NUSA TENGGARA"/>
    <s v="MTR"/>
    <s v="REG"/>
    <s v="AO"/>
    <x v="0"/>
    <s v="1P INET"/>
    <s v="Completed (PS)"/>
    <s v="RBS-Regional 3"/>
    <d v="2026-09-01T09:29:57"/>
    <d v="2026-09-03T20:33:18"/>
    <n v="69381238"/>
    <m/>
    <n v="172601795130"/>
    <s v="UD. KETAPANG MANDIRI"/>
    <s v="ODP-MTR-FDP/107 FDP/D08/107.01"/>
    <s v="WO063226018"/>
    <m/>
    <m/>
    <m/>
    <n v="116.141443"/>
    <n v="-8.5526759999999999"/>
    <s v="|MC40316|MYIA-078325740206/POI/HAERIAH/087865771679/zayannet791@gmail.com"/>
    <s v="MYIB_ASSISTANT"/>
    <m/>
    <m/>
    <m/>
    <m/>
    <m/>
    <m/>
    <m/>
    <m/>
    <s v="Management Janji"/>
    <s v="2026-09-03 13:00:00 | Jam Pemasangan : 08:00 - 12.00 Tanggal Pemasangan : RABU 02 SEPTEMBER 2026 Info Tambahan : Hubungi pelanggan sebelum datang ke lokasi"/>
    <s v="FCC"/>
    <d v="2026-01-09T09:40:11"/>
    <d v="2026-09-03T13:00:00"/>
    <m/>
    <s v="PS"/>
    <s v="X"/>
    <s v="NO ADDON"/>
    <n v="20260903"/>
    <s v="Completed"/>
    <s v="HSI Bisnis Promo HUT RI PSB 70% - 100 Mbps Dual Band"/>
    <s v="INDIBIZ"/>
    <m/>
    <m/>
    <d v="2026-09-03T13:00:00"/>
    <s v="2026-09-03 13:00:00 | Jam Pemasangan : 08:00 - 12.00 Tanggal Pemasangan : RABU 02 SEPTEMBER 2026 Info Tambahan : Hubungi pelanggan sebelum datang ke lokasi"/>
    <n v="2026"/>
    <n v="9"/>
    <n v="3"/>
    <d v="2026-09-03T00:00:00"/>
    <n v="-0.54166666666424135"/>
    <x v="1"/>
  </r>
  <r>
    <n v="1080"/>
    <n v="1002564394"/>
    <n v="3"/>
    <x v="7"/>
    <n v="5"/>
    <s v="MATARAM"/>
    <s v="SUMBAWA"/>
    <s v="SBW"/>
    <s v="REG"/>
    <s v="AO"/>
    <x v="0"/>
    <s v="1P INET"/>
    <s v="Completed (PS)"/>
    <s v="RBS-Regional 3"/>
    <d v="2026-09-01T09:27:56"/>
    <d v="2026-09-02T20:58:18"/>
    <n v="69381216"/>
    <m/>
    <n v="172606792056"/>
    <s v="UD CITRA"/>
    <s v="ODP-SBW-FBG/09 FBG/D02/09.01"/>
    <s v="WO063225822"/>
    <m/>
    <m/>
    <m/>
    <n v="117.705498151481"/>
    <n v="-8.6775460755313905"/>
    <s v="MD|MYDB-20260901267699|DN00001/MN01576|UD CITRA|085969068319"/>
    <s v="MYDIGIBIZPARTNER"/>
    <m/>
    <m/>
    <m/>
    <m/>
    <m/>
    <m/>
    <m/>
    <m/>
    <s v="Management Janji"/>
    <s v="2026-09-02 08:00:00 | Nama Pic : IBU LILIS No Hp Pic : 085969068319 Jam Pemasangan : 08:00 - 12.00 Tanggal Pemasangan : RABU 2 SEPTEMBER 2026 Info Tambahan : Hubungi pelanggan sebelum datang ke lokasi"/>
    <s v="FCC"/>
    <d v="2026-01-09T09:40:11"/>
    <d v="2026-09-02T08:00:00"/>
    <m/>
    <s v="PS"/>
    <s v="X"/>
    <s v="OCA"/>
    <n v="20260902"/>
    <s v="Completed"/>
    <s v="HSI Bisnis Bundling OCA Breach Checker Promo 2026 PSB 70% - 150 Mbps"/>
    <s v="INDIBIZ"/>
    <m/>
    <m/>
    <d v="2026-09-02T08:00:00"/>
    <s v="2026-09-02 08:00:00 | Nama Pic : IBU LILIS No Hp Pic : 085969068319 Jam Pemasangan : 08:00 - 12.00 Tanggal Pemasangan : RABU 2 SEPTEMBER 2026 Info Tambahan : Hubungi pelanggan sebelum datang ke lokasi"/>
    <n v="2026"/>
    <n v="9"/>
    <n v="2"/>
    <d v="2026-09-02T00:00:00"/>
    <n v="-0.33333333333575865"/>
    <x v="1"/>
  </r>
  <r>
    <n v="1081"/>
    <n v="1002564794"/>
    <n v="3"/>
    <x v="7"/>
    <n v="5"/>
    <s v="MATARAM"/>
    <s v="BIMA"/>
    <s v="DMP"/>
    <s v="REG"/>
    <s v="AO"/>
    <x v="0"/>
    <s v="1P INET"/>
    <s v="Completed (PS)"/>
    <s v="RBS-Regional 3"/>
    <d v="2026-09-01T10:39:56"/>
    <d v="2026-09-02T17:05:30"/>
    <n v="69381330"/>
    <m/>
    <n v="172611786320"/>
    <s v="Toko Alfian"/>
    <s v="ODP-DMP-FAB/90"/>
    <s v="WO063233791"/>
    <m/>
    <m/>
    <m/>
    <n v="118.490178"/>
    <n v="-8.5041910000000005"/>
    <s v="|MN02085|MYIA-085473387154/POI/Alfian hidayatullah/081332873142/alfianhidayahtullah10@gmail.com"/>
    <s v="MYIB_ASSISTANT"/>
    <m/>
    <m/>
    <m/>
    <m/>
    <m/>
    <m/>
    <m/>
    <m/>
    <s v="Management Janji"/>
    <s v="2026-09-02 08:00:00 | Nama PIC : BAPA ALFIAN No HP : 081332873142 No Alternatif : M Janji : 02/09/2026 Jam Pasang : Pagi NoteÃ‚Â :  Hubungi terlebih dahulu sebelum ke lokasi "/>
    <s v="FCC"/>
    <d v="2026-01-09T10:54:57"/>
    <d v="2026-09-02T08:00:00"/>
    <m/>
    <s v="PS"/>
    <s v="DOMPU"/>
    <s v="ANTAREZ"/>
    <n v="20260902"/>
    <s v="Completed"/>
    <s v="HSI Bisnis Bundling Antares Eazy PSB 70% - 150 Mbps"/>
    <s v="INDIBIZ"/>
    <m/>
    <m/>
    <d v="2026-09-02T08:00:00"/>
    <s v="2026-09-02 08:00:00 | Nama PIC : BAPA ALFIAN No HP : 081332873142 No Alternatif : M Janji : 02/09/2026 Jam Pasang : Pagi NoteÃ‚Â :  Hubungi terlebih dahulu sebelum ke lokasi "/>
    <n v="2026"/>
    <n v="9"/>
    <n v="2"/>
    <d v="2026-09-02T00:00:00"/>
    <n v="-0.33333333333575865"/>
    <x v="1"/>
  </r>
  <r>
    <n v="1082"/>
    <n v="1002564072"/>
    <n v="3"/>
    <x v="3"/>
    <n v="4"/>
    <s v="PURWOKERTO"/>
    <s v="PURWOKERTO"/>
    <s v="AJB"/>
    <s v="REG"/>
    <s v="AO"/>
    <x v="0"/>
    <m/>
    <s v="Completed (PS)"/>
    <s v="RBS-Regional 3"/>
    <d v="2026-09-01T08:18:53"/>
    <d v="2026-09-01T13:57:09"/>
    <n v="69380149"/>
    <m/>
    <n v="143387116898"/>
    <s v="Batagor Bang Izan"/>
    <s v="ODP-AJB-FA/044"/>
    <s v="WO063219955"/>
    <m/>
    <m/>
    <m/>
    <n v="109.0774661"/>
    <n v="-7.4091196000000004"/>
    <s v="|MC80056|MYIA-046317680290/POI/Yusni Akhsani/082235527774/yuzzajb@gmail.com"/>
    <s v="Sales Profesional"/>
    <m/>
    <m/>
    <m/>
    <m/>
    <m/>
    <m/>
    <m/>
    <m/>
    <s v="Management Janji"/>
    <s v="2026-08-31 13:00:00 | Nama PIC : bapak ahsan  No HP :  082235527774  Alt :   M Janji : (senin/31/AGUSTUS/2026)  jam Pasang : 09:00  Note : hubungi pelanggan jika ingin kelokasi"/>
    <s v="FCC"/>
    <d v="2026-01-09T08:25:05"/>
    <m/>
    <m/>
    <s v="PS"/>
    <s v="AJIBARANG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3:00:00 | Nama PIC : bapak ahsan  No HP :  082235527774  Alt :   M Janji : (senin/31/AGUSTUS/2026)  jam Pasang : 09:00  Note : hubungi pelanggan jika ingin kelokasi"/>
    <n v="2026"/>
    <n v="9"/>
    <n v="1"/>
    <d v="2026-09-01T00:00:00"/>
    <n v="-0.29166666666424135"/>
    <x v="1"/>
  </r>
  <r>
    <n v="1083"/>
    <n v="1002564446"/>
    <n v="3"/>
    <x v="2"/>
    <n v="5"/>
    <s v="KEDIRI"/>
    <s v="KEDIRI"/>
    <s v="PAE"/>
    <s v="REG"/>
    <s v="AO"/>
    <x v="0"/>
    <s v="1P INET"/>
    <s v="Completed (PS)"/>
    <s v="RBS-Regional 3"/>
    <d v="2026-09-01T09:35:56"/>
    <d v="2026-09-01T17:15:09"/>
    <n v="69381219"/>
    <m/>
    <n v="152639219540"/>
    <s v="MANDARICH CHINESE SCHOOL"/>
    <s v="ODP-PAE-FAK/17 FAK/D03/17.01"/>
    <s v="WO063226656"/>
    <m/>
    <m/>
    <m/>
    <n v="112.1908955"/>
    <n v="-7.7567621000000004"/>
    <s v="MD|MYDB-20260901267692|DN00001/MN00419|MANDARICH CHINESE SCHOOL|085608019716"/>
    <s v="MYDIGIBIZPARTNER"/>
    <m/>
    <m/>
    <m/>
    <m/>
    <m/>
    <m/>
    <m/>
    <m/>
    <s v="Management Janji"/>
    <s v="2026-09-03 08:00:00 | Nama Pic : IBU ITA No Hp Pic : 085608019716 Jam Pemasangan : 08:00 - 12.00 Tanggal Pemasangan : 3 SEPTEMBER 2026 Info Tambahan : Hubungi pelanggan sebelum datang ke lokasi"/>
    <s v="FCC"/>
    <d v="2026-01-09T09:40:11"/>
    <d v="2026-09-03T08:00:00"/>
    <m/>
    <s v="PS"/>
    <s v="PARE"/>
    <s v="NO ADDON"/>
    <n v="20260901"/>
    <s v="Completed"/>
    <s v="HSI Bisnis Promo HUT RI PSB 70% - 100 Mbps"/>
    <s v="INDIBIZ"/>
    <m/>
    <m/>
    <d v="2026-09-03T08:00:00"/>
    <s v="2026-09-03 08:00:00 | Nama Pic : IBU ITA No Hp Pic : 085608019716 Jam Pemasangan : 08:00 - 12.00 Tanggal Pemasangan : 3 SEPTEMBER 2026 Info Tambahan : Hubungi pelanggan sebelum datang ke lokasi"/>
    <n v="2026"/>
    <n v="9"/>
    <n v="1"/>
    <d v="2026-09-01T00:00:00"/>
    <n v="-2.3333333333357587"/>
    <x v="1"/>
  </r>
  <r>
    <n v="1084"/>
    <n v="1002564395"/>
    <n v="3"/>
    <x v="1"/>
    <n v="5"/>
    <s v="JEMBER"/>
    <s v="BANYUWANGI"/>
    <s v="MCR"/>
    <s v="REG"/>
    <s v="AO"/>
    <x v="0"/>
    <m/>
    <s v="Completed (PS)"/>
    <s v="RBS-Regional 3"/>
    <d v="2026-09-01T09:29:14"/>
    <d v="2026-09-01T17:39:13"/>
    <n v="69379478"/>
    <m/>
    <n v="152522205701"/>
    <s v="PT. Multi organizer Nusantara"/>
    <s v="ODP-MCR-FK/01"/>
    <s v="WO063226583"/>
    <m/>
    <m/>
    <m/>
    <n v="114.302912987892"/>
    <n v="-8.4049953980668199"/>
    <s v="MD|MYDB-20260829267452|DN00001/MN00580|PT. Multi organizer Nusantara|085238991911"/>
    <s v="MYDIGIBIZPARTNER"/>
    <m/>
    <m/>
    <m/>
    <m/>
    <m/>
    <m/>
    <m/>
    <m/>
    <s v="Management Janji"/>
    <s v="2026-08-30 08:00:00 | Tanggal pemasangan: 30/08/2026  Jam pemasangan : pagi  Info Tambahan : Hubungi pelanggan dulu sebelum ke lokasi  terima kasih.  "/>
    <s v="FCC"/>
    <d v="2026-01-09T09:40:11"/>
    <m/>
    <m/>
    <s v="PS"/>
    <s v="BANYUWANGI"/>
    <s v="NO ADDON"/>
    <n v="202609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0 08:00:00 | Tanggal pemasangan: 30/08/2026  Jam pemasangan : pagi  Info Tambahan : Hubungi pelanggan dulu sebelum ke lokasi  terima kasih.  "/>
    <n v="2026"/>
    <n v="9"/>
    <n v="1"/>
    <d v="2026-09-01T00:00:00"/>
    <n v="-0.29166666666424135"/>
    <x v="1"/>
  </r>
  <r>
    <n v="1085"/>
    <n v="1002564057"/>
    <n v="3"/>
    <x v="3"/>
    <n v="4"/>
    <s v="PURWOKERTO"/>
    <s v="PURWOKERTO"/>
    <s v="BRD"/>
    <s v="REG"/>
    <s v="AO"/>
    <x v="0"/>
    <m/>
    <s v="Completed (PS)"/>
    <s v="RBS-Regional 3"/>
    <d v="2026-09-01T08:10:59"/>
    <d v="2026-09-01T10:54:59"/>
    <n v="69379064"/>
    <m/>
    <n v="146396100343"/>
    <s v="WARUNG SARIFAH"/>
    <s v="ODP-BRD-FC/061"/>
    <s v="WO063219469"/>
    <m/>
    <m/>
    <m/>
    <n v="109.21419779999999"/>
    <n v="-7.3366372000000002"/>
    <s v="|MC80042|MYIA-056872299598/POI/Sarifah/087822113785/roulpujiono@gmail.com"/>
    <s v="Sales Profesional"/>
    <m/>
    <m/>
    <m/>
    <m/>
    <m/>
    <m/>
    <m/>
    <m/>
    <s v="Management Janji"/>
    <s v="2026-08-29 13:00:00 | Nama PIC : bapak rohul  No HP : 085179966883  No Alternatif :  M Janji : 29/08/2026  Jam Pasang : Pagi  NoteÃ‚Â :  Hubungi terlebih dahulu sebelum ke lokasi  "/>
    <s v="FCC"/>
    <d v="2026-01-09T08:25:05"/>
    <m/>
    <m/>
    <s v="PS"/>
    <s v="X"/>
    <s v="NO ADDON"/>
    <n v="20260901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1T07:00:00"/>
    <s v="2026-08-29 13:00:00 | Nama PIC : bapak rohul  No HP : 085179966883  No Alternatif :  M Janji : 29/08/2026  Jam Pasang : Pagi  NoteÃ‚Â :  Hubungi terlebih dahulu sebelum ke lokasi  "/>
    <n v="2026"/>
    <n v="9"/>
    <n v="1"/>
    <d v="2026-09-01T00:00:00"/>
    <n v="-0.29166666666424135"/>
    <x v="1"/>
  </r>
  <r>
    <n v="1086"/>
    <n v="1002564025"/>
    <n v="3"/>
    <x v="7"/>
    <n v="5"/>
    <s v="MATARAM"/>
    <s v="SUMBAWA"/>
    <s v="SBW"/>
    <s v="REG"/>
    <s v="AO"/>
    <x v="0"/>
    <s v="1P INET"/>
    <s v="Completed (PS)"/>
    <s v="RBS-Regional 3"/>
    <d v="2026-09-01T07:30:56"/>
    <d v="2026-09-02T16:44:10"/>
    <n v="69381121"/>
    <m/>
    <n v="172606792340"/>
    <s v="YAYANG KOST"/>
    <s v="ODP-SBW-FBK/12 FBK/D01/12.01"/>
    <s v="WO063213950"/>
    <m/>
    <m/>
    <m/>
    <n v="117.43840914219599"/>
    <n v="-8.6443586928006209"/>
    <s v="MD|MYDB-20260901267693|DN00001/MN01595|YAYANG KOST|085237629231"/>
    <s v="MYDIGIBIZPARTNER"/>
    <m/>
    <m/>
    <m/>
    <m/>
    <m/>
    <m/>
    <m/>
    <m/>
    <s v="Management Janji"/>
    <s v="2026-09-02 08:00:00 | Nama PIC : BAPAK EGGIE No HP : 085237629231 Alt :  M Janji : (RABU/2/SEPTEMBER/2026) jam Pasang : 09:00 Note : hubungi pelanggan jika ingin kelokasi"/>
    <s v="FCC"/>
    <d v="2026-01-09T07:39:56"/>
    <d v="2026-09-02T08:00:00"/>
    <m/>
    <s v="PS"/>
    <s v="X"/>
    <s v="NETMONK"/>
    <n v="20260902"/>
    <s v="Completed"/>
    <s v="HSI Bisnis Bundling Netmonk Promo 2026 PSB 70% - 200 Mbps"/>
    <s v="INDIBIZ"/>
    <m/>
    <m/>
    <d v="2026-09-02T08:00:00"/>
    <s v="2026-09-02 08:00:00 | Nama PIC : BAPAK EGGIE No HP : 085237629231 Alt :  M Janji : (RABU/2/SEPTEMBER/2026) jam Pasang : 09:00 Note : hubungi pelanggan jika ingin kelokasi"/>
    <n v="2026"/>
    <n v="9"/>
    <n v="2"/>
    <d v="2026-09-02T00:00:00"/>
    <n v="-0.33333333333575865"/>
    <x v="1"/>
  </r>
  <r>
    <n v="1087"/>
    <n v="1002564783"/>
    <n v="3"/>
    <x v="7"/>
    <n v="5"/>
    <s v="MATARAM"/>
    <s v="LOMBOK TIMUR UTARA"/>
    <s v="SGG"/>
    <s v="REG"/>
    <s v="AO"/>
    <x v="0"/>
    <s v="1P INET"/>
    <s v="Completed (PS)"/>
    <s v="RBS-Regional 3"/>
    <d v="2026-09-01T10:38:56"/>
    <d v="2026-09-03T16:49:29"/>
    <n v="69381328"/>
    <m/>
    <n v="172604214259"/>
    <s v="UD PRAMADI"/>
    <s v="ODP-SGG-FBA/19 FBA/D02/19.01"/>
    <s v="WO063233705"/>
    <m/>
    <m/>
    <m/>
    <n v="116.544966995716"/>
    <n v="-8.38643504546903"/>
    <s v="MD|MYDB-20260901267708|SC00001/MC00069|UD PRAMADI|087789393155"/>
    <s v="MYDIGIBIZPARTNER"/>
    <m/>
    <m/>
    <m/>
    <m/>
    <m/>
    <m/>
    <m/>
    <m/>
    <s v="Management Janji"/>
    <s v="2026-09-02 15:00:00 | Nama Pic : BP WAWAN No Hp Pic : 087789393155 Jam Pemasangan : 08:00 - 12.00 Tanggal Pemasangan : RABU 2 SEPTEMBER 2026 Info Tambahan : Hubungi pelanggan sebelum datang ke lokasi"/>
    <s v="FCC"/>
    <d v="2026-01-09T10:39:57"/>
    <d v="2026-09-02T15:00:00"/>
    <m/>
    <s v="PS"/>
    <s v="LOMBOK UTARA"/>
    <s v="NO ADDON"/>
    <n v="20260903"/>
    <s v="Completed"/>
    <s v="HSI Bisnis Promo HUT RI PSB 70% - 75 Mbps"/>
    <s v="INDIBIZ"/>
    <m/>
    <m/>
    <d v="2026-09-02T15:00:00"/>
    <s v="2026-09-02 15:00:00 | Nama Pic : BP WAWAN No Hp Pic : 087789393155 Jam Pemasangan : 08:00 - 12.00 Tanggal Pemasangan : RABU 2 SEPTEMBER 2026 Info Tambahan : Hubungi pelanggan sebelum datang ke lokasi"/>
    <n v="2026"/>
    <n v="9"/>
    <n v="3"/>
    <d v="2026-09-03T00:00:00"/>
    <n v="0.375"/>
    <x v="1"/>
  </r>
  <r>
    <n v="1088"/>
    <n v="1002565129"/>
    <n v="3"/>
    <x v="5"/>
    <n v="4"/>
    <s v="PEKALONGAN"/>
    <s v="BREBES"/>
    <s v="KTM"/>
    <s v="REG"/>
    <s v="AO"/>
    <x v="0"/>
    <m/>
    <s v="Completed (PS)"/>
    <s v="RBS-Regional 3"/>
    <d v="2026-09-01T11:50:50"/>
    <d v="2026-09-02T13:38:59"/>
    <n v="69228573"/>
    <m/>
    <n v="142214107371"/>
    <s v="YAYASAN ARYA SINGASARI KAB. BREBES"/>
    <s v="ODP-KTM-FH/154"/>
    <s v="WO063277413"/>
    <m/>
    <m/>
    <m/>
    <n v="108.9829376"/>
    <n v="-6.9595906999999997"/>
    <s v="AMBS;403095;BAYU;PIC 0856-0022-3496;50MB;439k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55:06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1"/>
  </r>
  <r>
    <n v="1089"/>
    <n v="1002564592"/>
    <n v="3"/>
    <x v="1"/>
    <n v="5"/>
    <s v="SIDOARJO"/>
    <s v="JOMBANG"/>
    <s v="MOJ"/>
    <s v="REG"/>
    <s v="AO"/>
    <x v="0"/>
    <m/>
    <s v="Completed (PS)"/>
    <s v="RBS-Regional 3"/>
    <d v="2026-09-01T10:01:50"/>
    <d v="2026-09-02T12:24:40"/>
    <n v="69381278"/>
    <m/>
    <n v="152319208061"/>
    <s v="WARUNG MADURA AL BAROKAH"/>
    <s v="ODP-MOJ-FP/44"/>
    <s v="WO063257680"/>
    <m/>
    <m/>
    <m/>
    <n v="112.3860248"/>
    <n v="-7.5268009999999999"/>
    <s v="|MN02084|/WARUNG MADURA AL BAROKAH/WINBACK 2.0 HSI B2B (1:1) 50MBPS 355RB PSB DISC 70%//putra.bliaditya@gmail.com/MISTIYAH/85228530986"/>
    <s v="Sales Force DBS"/>
    <m/>
    <m/>
    <m/>
    <m/>
    <m/>
    <m/>
    <m/>
    <m/>
    <s v="Management Janji"/>
    <s v="2026-09-02 11:00:00|Nama PIC : ibu afifah No HP : 085228530986 Alt :  M Janji : (RABU/2/SEPTEMBER/2026) jam Pasang : 09:00 Note : hubungi pelanggan jika ingin kelokasi|40961371|MYDITA"/>
    <s v="FCC"/>
    <d v="2026-01-09T10:10:03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Nama PIC : ibu afifah No HP : 085228530986 Alt :  M Janji : (RABU/2/SEPTEMBER/2026) jam Pasang : 09:00 Note : hubungi pelanggan jika ingin kelokasi|40961371|MYDITA"/>
    <n v="2026"/>
    <n v="9"/>
    <n v="2"/>
    <d v="2026-09-02T00:00:00"/>
    <n v="-0.45833333333575865"/>
    <x v="1"/>
  </r>
  <r>
    <n v="1090"/>
    <n v="1002565224"/>
    <n v="3"/>
    <x v="6"/>
    <n v="5"/>
    <s v="SBY UTARA"/>
    <s v="GRESIK"/>
    <s v="DDS"/>
    <s v="REG"/>
    <s v="AO"/>
    <x v="0"/>
    <m/>
    <s v="Completed (PS)"/>
    <s v="RBS-Regional 3"/>
    <d v="2026-09-01T12:26:41"/>
    <d v="2026-09-01T15:21:34"/>
    <n v="69379339"/>
    <m/>
    <n v="152445902503"/>
    <s v="JPL Tambakrejo (CV. TEMPAT UNTUK TERSENYUM)"/>
    <s v="ODP-DDS-FD/12"/>
    <s v="WO063248613"/>
    <m/>
    <m/>
    <m/>
    <n v="112.49171"/>
    <n v="-7.1393560000000003"/>
    <s v="MD|MYDB-20260829267451|DN00001/MN02094|JPL Tambakrejo (CV. TEMPAT UNTUK TERSENYUM)|0085117319344"/>
    <s v="MYDIGIBIZPARTNER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40:06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</r>
  <r>
    <n v="1091"/>
    <n v="1002564429"/>
    <n v="3"/>
    <x v="6"/>
    <n v="5"/>
    <s v="SBY SELATAN"/>
    <s v="KETINTANG"/>
    <s v="IJK"/>
    <s v="REG"/>
    <s v="AO"/>
    <x v="0"/>
    <s v="1P INET"/>
    <s v="Completed (PS)"/>
    <s v="RBS-Regional 3"/>
    <d v="2026-09-01T09:32:58"/>
    <d v="2026-09-02T16:06:35"/>
    <n v="69381217"/>
    <m/>
    <n v="152306253338"/>
    <s v="WORKSHOP KEBONSARI"/>
    <s v="ODP-IJK-FLS/13 FLS/D03/13.01"/>
    <s v="WO063226384"/>
    <m/>
    <m/>
    <m/>
    <n v="112.7257608"/>
    <n v="-7.3288592999999898"/>
    <s v="MD|MYDB-20260901267698|DN00001/MN00443|WORKSHOP KEBONSARI|082330679305"/>
    <s v="MYDIGIBIZPARTNER"/>
    <m/>
    <m/>
    <m/>
    <m/>
    <m/>
    <m/>
    <m/>
    <m/>
    <s v="Management Janji"/>
    <s v="2026-09-02 08:00:00 | No HP : 6282330679305 Alt :  M Janji : 2/09/2026 Jam Pasang : 08.00 - 13:00  NoteÃ‚Â :  hubungi terlebih dahulu sebelum kelokasi "/>
    <s v="FCC"/>
    <d v="2026-01-09T09:40:11"/>
    <d v="2026-09-02T08:00:00"/>
    <m/>
    <s v="PS"/>
    <s v="WARU INJOKO"/>
    <s v="NO ADDON"/>
    <n v="20260902"/>
    <s v="Completed"/>
    <s v="HSI Bisnis Promo HUT RI PSB 70% - 75 Mbps"/>
    <s v="INDIBIZ"/>
    <m/>
    <m/>
    <d v="2026-09-02T08:00:00"/>
    <s v="2026-09-02 08:00:00 | No HP : 6282330679305 Alt :  M Janji : 2/09/2026 Jam Pasang : 08.00 - 13:00  NoteÃ‚Â :  hubungi terlebih dahulu sebelum kelokasi "/>
    <n v="2026"/>
    <n v="9"/>
    <n v="2"/>
    <d v="2026-09-02T00:00:00"/>
    <n v="-0.33333333333575865"/>
    <x v="1"/>
  </r>
  <r>
    <n v="1092"/>
    <n v="1002564751"/>
    <n v="3"/>
    <x v="1"/>
    <n v="5"/>
    <s v="SIDOARJO"/>
    <s v="JOMBANG"/>
    <s v="MOJ"/>
    <s v="REG"/>
    <s v="AO"/>
    <x v="0"/>
    <m/>
    <s v="Completed (PS)"/>
    <s v="RBS-Regional 3"/>
    <d v="2026-09-01T10:32:32"/>
    <d v="2026-09-01T16:46:05"/>
    <n v="69381304"/>
    <m/>
    <n v="152319208063"/>
    <s v="WARKOP NONGKI"/>
    <s v="ODP-MOJ-FJ/19"/>
    <s v="WO063247231"/>
    <m/>
    <m/>
    <m/>
    <n v="112.34956579999999"/>
    <n v="-7.5649582000000004"/>
    <s v="|MN01614|/WARKOP NONGKI/WINBACK 2.0 HSI B2B (1:1) 100MBPS 535RB PSB DISC 70%//yogapambudi44444@gmail.com/ACHMAD YOGA PAMBUDI PUTRA/81328755964"/>
    <s v="Sales Force DBS"/>
    <m/>
    <m/>
    <m/>
    <m/>
    <m/>
    <m/>
    <m/>
    <m/>
    <s v="Management Janji"/>
    <s v="2026-09-02 11:00:00|Nama PIC : bapak yoga No HP : 081328755964 No Alternatif : M Janji : 02/09/2026 Jam Pasang : Pagi NoteÃ‚Â :  Hubungi terlebih dahulu sebelum ke lokasi |40951377|MYDITA"/>
    <s v="FCC"/>
    <d v="2026-01-09T10:39:57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Nama PIC : bapak yoga No HP : 081328755964 No Alternatif : M Janji : 02/09/2026 Jam Pasang : Pagi NoteÃ‚Â :  Hubungi terlebih dahulu sebelum ke lokasi |40951377|MYDITA"/>
    <n v="2026"/>
    <n v="9"/>
    <n v="1"/>
    <d v="2026-09-01T00:00:00"/>
    <n v="-1.4583333333357587"/>
    <x v="1"/>
  </r>
  <r>
    <n v="1093"/>
    <n v="1002564376"/>
    <n v="3"/>
    <x v="0"/>
    <n v="4"/>
    <s v="KUDUS"/>
    <s v="JEPARA"/>
    <s v="JPR"/>
    <s v="REG"/>
    <s v="AO"/>
    <x v="0"/>
    <m/>
    <s v="Completed (PS)"/>
    <s v="RBS-Regional 3"/>
    <d v="2026-09-01T09:25:47"/>
    <d v="2026-09-01T14:41:08"/>
    <n v="69379400"/>
    <m/>
    <n v="142539117950"/>
    <s v="Warung Makan Bu Tutik Pantai Mororejo"/>
    <s v="ODP-JPR-FR/013"/>
    <s v="WO063226193"/>
    <m/>
    <m/>
    <m/>
    <n v="110.665736361276"/>
    <n v="-6.5372442790072096"/>
    <s v="MD|MYDB-20260828267357|EC60002/MC60029|Warung Makan Bu Tutik Pantai Mororejo|082342620600"/>
    <s v="MYDIGIBIZPARTNER"/>
    <m/>
    <m/>
    <m/>
    <m/>
    <m/>
    <m/>
    <m/>
    <m/>
    <s v="Management Janji"/>
    <s v="2026-08-30 08:00:00 | Nama PIC : Ibu Novi  No HP : 082342620600  No Alt : -  M Janji : 30 Agustus 2026  Jam Pasang : Pagi / Siang  Note : hubungi pelanggan jika ingin ke lokasi, terima kasih  "/>
    <s v="FCC"/>
    <d v="2026-01-09T09:40:11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 | Nama PIC : Ibu Novi  No HP : 082342620600  No Alt : -  M Janji : 30 Agustus 2026  Jam Pasang : Pagi / Siang  Note : hubungi pelanggan jika ingin ke lokasi, terima kasih  "/>
    <n v="2026"/>
    <n v="9"/>
    <n v="1"/>
    <d v="2026-09-01T00:00:00"/>
    <n v="-0.29166666666424135"/>
    <x v="1"/>
  </r>
  <r>
    <n v="1094"/>
    <n v="1002564818"/>
    <n v="3"/>
    <x v="3"/>
    <n v="4"/>
    <s v="MAGELANG"/>
    <s v="KEBUMEN"/>
    <s v="KBM"/>
    <s v="REG"/>
    <s v="AO"/>
    <x v="0"/>
    <s v="1P INET"/>
    <s v="Completed (PS)"/>
    <s v="RBS-Regional 3"/>
    <d v="2026-09-01T10:44:56"/>
    <d v="2026-09-02T12:04:47"/>
    <n v="69381321"/>
    <m/>
    <n v="142141120250"/>
    <s v="MIN 2 KBM Gd.Utara"/>
    <s v="ODP-KBM-FAH/014 FAH/D02/014.01"/>
    <s v="WO063234248"/>
    <m/>
    <m/>
    <m/>
    <n v="109.61434250000001"/>
    <n v="-7.7214121999999996"/>
    <s v="|MN00664|MYIA-082681164919/POI/Purwono/081368795707/min2kebumen@gmail.com"/>
    <s v="MYIB_ASSISTANT"/>
    <m/>
    <m/>
    <m/>
    <m/>
    <m/>
    <m/>
    <m/>
    <m/>
    <s v="Management Janji"/>
    <s v="2026-09-02 08:00:00 | Nama PIC : bapak purwono No HP : 081368795707 Alt :  M Janji : (RABU/2/SEPTEMBER/2026) jam Pasang : 09:00 Note : hubungi pelanggan jika ingin kelokasi"/>
    <s v="FCC"/>
    <d v="2026-01-09T10:54:57"/>
    <d v="2026-09-02T08:00:00"/>
    <m/>
    <s v="PS"/>
    <s v="X"/>
    <s v="NO ADDON"/>
    <n v="20260902"/>
    <s v="Completed"/>
    <s v="HSI Bisnis Basic Promo HUT RI PSB 70% - 50 Mbps"/>
    <s v="INDIBIZ"/>
    <m/>
    <m/>
    <d v="2026-09-02T08:00:00"/>
    <s v="2026-09-02 08:00:00 | Nama PIC : bapak purwono No HP : 081368795707 Alt :  M Janji : (RABU/2/SEPTEMBER/2026) jam Pasang : 09:00 Note : hubungi pelanggan jika ingin kelokasi"/>
    <n v="2026"/>
    <n v="9"/>
    <n v="2"/>
    <d v="2026-09-02T00:00:00"/>
    <n v="-0.33333333333575865"/>
    <x v="1"/>
  </r>
  <r>
    <n v="1095"/>
    <n v="1002564622"/>
    <n v="3"/>
    <x v="0"/>
    <n v="4"/>
    <s v="SOLO"/>
    <s v="INNER - SOLO JATENG TIMUR"/>
    <s v="MSO"/>
    <s v="REG"/>
    <s v="AO"/>
    <x v="0"/>
    <m/>
    <s v="Completed (PS)"/>
    <s v="RBS-Regional 3"/>
    <d v="2026-09-01T10:08:08"/>
    <d v="2026-09-04T14:08:07"/>
    <n v="69381275"/>
    <m/>
    <n v="142566103551"/>
    <s v="PR PATRIOT"/>
    <s v="ODP-MSO-FU/011"/>
    <s v="WO063349086"/>
    <m/>
    <m/>
    <m/>
    <n v="110.833864510059"/>
    <n v="-7.5277802287342297"/>
    <s v="AMRBS/405613/FARISTA APRILLIA/R3/YOGYAKARTA/PSB HSI BISNIS 1S 300 MBPS PROMO HUT TELKOM 1:1/SRI WARSITI/081215553941/ warsitisiti148@gmail.com"/>
    <s v="Amex"/>
    <m/>
    <m/>
    <m/>
    <m/>
    <m/>
    <m/>
    <m/>
    <m/>
    <s v="Management Janji"/>
    <s v="2026-09-05 13:00:00|Jam pemasangan : 12.00 Info Tambahan : Hubungi pelanggan dulu sebelum ke lokasi terimakasih |40951381|MYDITA"/>
    <s v="FCC"/>
    <d v="2026-01-09T10:10:03"/>
    <d v="2026-09-05T13:00:00"/>
    <m/>
    <s v="PS"/>
    <s v="SOLO PAL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Jam pemasangan : 12.00 Info Tambahan : Hubungi pelanggan dulu sebelum ke lokasi terimakasih |40951381|MYDITA"/>
    <n v="2026"/>
    <n v="9"/>
    <n v="4"/>
    <d v="2026-09-04T00:00:00"/>
    <n v="-1.5416666666642413"/>
    <x v="1"/>
  </r>
  <r>
    <n v="1096"/>
    <n v="1002566468"/>
    <n v="3"/>
    <x v="1"/>
    <n v="5"/>
    <s v="JEMBER"/>
    <s v="JEMBER"/>
    <s v="JER"/>
    <s v="REG"/>
    <s v="AO"/>
    <x v="0"/>
    <s v="1P INET"/>
    <s v="Completed (PS)"/>
    <s v="RBS-Regional 3"/>
    <d v="2026-09-01T18:29:59"/>
    <d v="2026-09-02T14:52:36"/>
    <n v="69381852"/>
    <m/>
    <n v="152501280958"/>
    <s v="NOTARIS WIDHA SARI WIJAYA"/>
    <s v="ODP-JER-FJ/02 FJ/D01/01.02"/>
    <s v="WO063298817"/>
    <m/>
    <m/>
    <m/>
    <n v="113.672512"/>
    <n v="-8.1785209999999999"/>
    <s v="|MN00099|MYIA-029043114630/POI/WIDHA SARI WIJAYA/087712800098/kakakoyi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8:39:58"/>
    <d v="2026-09-02T15:00:00"/>
    <m/>
    <s v="PS"/>
    <s v="JEMBER"/>
    <s v="NO ADDON"/>
    <n v="20260902"/>
    <s v="Completed"/>
    <s v="HSI Bisnis Promo HUT RI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</r>
  <r>
    <n v="1097"/>
    <n v="1002566497"/>
    <n v="3"/>
    <x v="7"/>
    <n v="5"/>
    <s v="KUPANG"/>
    <s v="KUPANG"/>
    <s v="BAA"/>
    <s v="REG"/>
    <s v="AO"/>
    <x v="0"/>
    <s v="1P INET"/>
    <s v="Completed (PS)"/>
    <s v="RBS-Regional 3"/>
    <d v="2026-09-01T19:12:02"/>
    <d v="2026-09-03T15:38:17"/>
    <n v="69381866"/>
    <m/>
    <n v="172522660839"/>
    <s v="SMAN 1 Lobalain"/>
    <s v="ODP-BAA-FA/11 FA/D01/11.01"/>
    <s v="WO063301908"/>
    <m/>
    <m/>
    <m/>
    <n v="123.06012080000001"/>
    <n v="-10.751958999999999"/>
    <s v="|MC40287|MYIA-061809901780/POI/SMAN 1 Lobalain/081237484824/smansalobalain.5030460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1-09T19:25:16"/>
    <d v="2026-09-03T08:00:00"/>
    <m/>
    <s v="PS"/>
    <s v="X"/>
    <s v="NETMONK"/>
    <n v="20260903"/>
    <s v="Completed"/>
    <s v="HSI Bisnis Bundling Netmonk Dual Band Promo 2026 PSB 70% - 10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</r>
  <r>
    <n v="1098"/>
    <n v="1002566472"/>
    <n v="3"/>
    <x v="0"/>
    <n v="4"/>
    <s v="KUDUS"/>
    <s v="PURWODADI"/>
    <s v="GBU"/>
    <s v="REG"/>
    <s v="AO"/>
    <x v="0"/>
    <s v="1P INET"/>
    <s v="Completed (PS)"/>
    <s v="RBS-Regional 3"/>
    <d v="2026-09-01T18:35:56"/>
    <d v="2026-09-02T16:38:26"/>
    <n v="69381854"/>
    <m/>
    <n v="146516109249"/>
    <s v="NEW QUEEN"/>
    <s v="ODP-GBU-FC/039 FC/D03/039.01"/>
    <s v="WO063299269"/>
    <m/>
    <m/>
    <m/>
    <n v="110.669185"/>
    <n v="-7.0584210000000001"/>
    <s v="|MN00410|MYIA-051739174789/POI/SITI RUBIYATUN/087898490248/newq675@gmail.com"/>
    <s v="MYIB_ASSISTANT"/>
    <m/>
    <m/>
    <m/>
    <m/>
    <m/>
    <m/>
    <m/>
    <m/>
    <s v="Management Janji"/>
    <s v="2026-09-02 15:00:00 | Jam pemasangan : 12.00 Info Tambahan : Hubungi pelanggan dulu sebelum ke lokasi terimakasih  "/>
    <s v="FCC"/>
    <d v="2026-01-09T18:39:58"/>
    <d v="2026-09-02T15:00:00"/>
    <m/>
    <s v="PS"/>
    <s v="GUBUG"/>
    <s v="NO ADDON"/>
    <n v="20260902"/>
    <s v="Completed"/>
    <s v="HSI Bisnis Promo HUT RI PSB 70% - 100 Mbps"/>
    <s v="INDIBIZ"/>
    <m/>
    <m/>
    <d v="2026-09-02T15:00:00"/>
    <s v="2026-09-02 15:00:00 | Jam pemasangan : 12.00 Info Tambahan : Hubungi pelanggan dulu sebelum ke lokasi terimakasih  "/>
    <n v="2026"/>
    <n v="9"/>
    <n v="2"/>
    <d v="2026-09-02T00:00:00"/>
    <n v="-0.625"/>
    <x v="1"/>
  </r>
  <r>
    <n v="1099"/>
    <n v="1002565810"/>
    <n v="3"/>
    <x v="1"/>
    <n v="5"/>
    <s v="JEMBER"/>
    <s v="BANYUWANGI"/>
    <s v="WSO"/>
    <s v="REG"/>
    <s v="AO"/>
    <x v="0"/>
    <s v="1P INET"/>
    <s v="Completed (PS)"/>
    <s v="RBS-Regional 3"/>
    <d v="2026-09-01T14:59:57"/>
    <d v="2026-09-02T17:04:30"/>
    <n v="69381617"/>
    <m/>
    <n v="152518202018"/>
    <s v="PONDOK PESANTREN NURUL HUDA"/>
    <s v="ODP-WSO-FE/10 FE/D01/10.01"/>
    <s v="WO063270499"/>
    <m/>
    <m/>
    <m/>
    <n v="114.38845310000001"/>
    <n v="-7.9216124999999904"/>
    <s v="MD|MYDB-20260901267764|DN00001/MN01010|PONDOK PESANTREN NURUL HUDA|08135750050"/>
    <s v="MYDIGIBIZPARTNER"/>
    <m/>
    <m/>
    <m/>
    <m/>
    <m/>
    <m/>
    <m/>
    <m/>
    <s v="Management Janji"/>
    <s v="2026-09-02 13:00:00 | Jam Pemasangan : 08:00 - 12.00 Tanggal Pemasangan : RABU 02 SEPTEMBER 2026 Info Tambahan : Hubungi pelanggan sebelum datang ke lokasi"/>
    <s v="FCC"/>
    <d v="2026-01-09T15:09:58"/>
    <d v="2026-09-02T13:00:00"/>
    <m/>
    <s v="PS"/>
    <s v="BANYUWANGI"/>
    <s v="NETMONK"/>
    <n v="20260902"/>
    <s v="Completed"/>
    <s v="HSI Bisnis Bundling Netmonk PSB 70% Promo - 300 Mbps"/>
    <s v="INDIBIZ"/>
    <m/>
    <m/>
    <d v="2026-09-02T13:00:00"/>
    <s v="2026-09-02 13:00:00 | Jam Pemasangan : 08:00 - 12.00 Tanggal Pemasangan : RABU 02 SEPTEMBER 2026 Info Tambahan : Hubungi pelanggan sebelum datang ke lokasi"/>
    <n v="2026"/>
    <n v="9"/>
    <n v="2"/>
    <d v="2026-09-02T00:00:00"/>
    <n v="-0.54166666666424135"/>
    <x v="1"/>
  </r>
  <r>
    <n v="1100"/>
    <n v="1002565759"/>
    <n v="3"/>
    <x v="0"/>
    <n v="4"/>
    <s v="SOLO"/>
    <s v="INNER - SOLO JATENG TIMUR"/>
    <s v="GLD"/>
    <s v="REG"/>
    <s v="AO"/>
    <x v="0"/>
    <s v="1P INET"/>
    <s v="Completed (PS)"/>
    <s v="RBS-Regional 3"/>
    <d v="2026-09-01T14:47:57"/>
    <d v="2026-09-02T19:42:20"/>
    <n v="69381629"/>
    <m/>
    <n v="146514602773"/>
    <s v="KOS BARAK PUTRI"/>
    <s v="ODP-GLD-FR/055 FR/D06/05.55"/>
    <s v="WO063268609"/>
    <m/>
    <m/>
    <m/>
    <n v="110.86271000000001"/>
    <n v="-7.5542189999999998"/>
    <s v="|MN00396|MYIA-060998622529/POI/Daniel Ardi Kuncoro/08156707295/daniel.ardi.k@gmail.com"/>
    <s v="MYIB_ASSISTANT"/>
    <m/>
    <m/>
    <m/>
    <m/>
    <m/>
    <m/>
    <m/>
    <m/>
    <s v="Management Janji"/>
    <s v="2026-09-02 13:00:00 | Tanggal pemasangan : 02 SEPTEMBER JULI 2026 Jam pemasangan : pagi/siang Info Tambahan : Hubungi pelanggan dulu sebelum ke lokasi terima kasih"/>
    <s v="FCC"/>
    <d v="2026-01-09T14:54:52"/>
    <d v="2026-09-02T13:00:00"/>
    <m/>
    <s v="PS"/>
    <s v="X"/>
    <s v="NO ADDON"/>
    <n v="20260902"/>
    <s v="Completed"/>
    <s v="HSI Bisnis Promo HUT RI PSB 70% - 100 Mbps"/>
    <s v="INDIBIZ"/>
    <m/>
    <m/>
    <d v="2026-09-02T13:00:00"/>
    <s v="2026-09-02 13:00:00 | Tanggal pemasangan : 02 SEPTEMBER JULI 2026 Jam pemasangan : pagi/siang Info Tambahan : Hubungi pelanggan dulu sebelum ke lokasi terima kasih"/>
    <n v="2026"/>
    <n v="9"/>
    <n v="2"/>
    <d v="2026-09-02T00:00:00"/>
    <n v="-0.54166666666424135"/>
    <x v="1"/>
  </r>
  <r>
    <n v="1101"/>
    <n v="1002565180"/>
    <n v="3"/>
    <x v="7"/>
    <n v="5"/>
    <s v="MATARAM"/>
    <s v="LOMBOK BARAT TENGAH"/>
    <s v="PRY"/>
    <s v="REG"/>
    <s v="AO"/>
    <x v="0"/>
    <m/>
    <s v="Completed (PS)"/>
    <s v="RBS-Regional 3"/>
    <d v="2026-09-01T12:02:34"/>
    <d v="2026-09-02T11:17:58"/>
    <n v="69378774"/>
    <m/>
    <n v="172603791812"/>
    <s v="PT EMPAT DATA LINK"/>
    <s v="ODP-PYA-FBG/01"/>
    <s v="WO063245626"/>
    <m/>
    <m/>
    <m/>
    <n v="116.28367710000001"/>
    <n v="-8.8907635000000003"/>
    <s v="MD|MYDB-20260828267368|DN00001/MN01272|PT EMPAT DATA LINK|087732491429"/>
    <s v="MYDIGIBIZPARTNER"/>
    <m/>
    <m/>
    <m/>
    <m/>
    <m/>
    <m/>
    <m/>
    <m/>
    <s v="Management Janji"/>
    <s v="2026-08-29 13:00:00 |   Tanggal pemasangan : 29 agustus 2026  Jam pemasangan : PAGI/SIANG  Info Tambahan : Hubungi pelanggan dulu sebelum ke lokasi    "/>
    <s v="FCC"/>
    <d v="2026-01-09T12:09:54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  Tanggal pemasangan : 29 agustus 2026  Jam pemasangan : PAGI/SIANG  Info Tambahan : Hubungi pelanggan dulu sebelum ke lokasi    "/>
    <n v="2026"/>
    <n v="9"/>
    <n v="2"/>
    <d v="2026-09-02T00:00:00"/>
    <n v="0.70833333333575865"/>
    <x v="1"/>
  </r>
  <r>
    <n v="1102"/>
    <n v="1002565851"/>
    <n v="3"/>
    <x v="3"/>
    <n v="4"/>
    <s v="YOGYAKARTA"/>
    <s v="INNER - YOGYA JATENG SELATAN"/>
    <s v="KGD"/>
    <s v="REG"/>
    <s v="AO"/>
    <x v="0"/>
    <m/>
    <s v="Completed (PS)"/>
    <s v="RBS-Regional 3"/>
    <d v="2026-09-01T15:09:15"/>
    <d v="2026-09-01T16:20:23"/>
    <n v="69375430"/>
    <m/>
    <n v="143132123703"/>
    <s v="Jaringan Multimedia Indonesia (Cepor)"/>
    <s v="ODP-KGD-FBP/070"/>
    <s v="WO063274383"/>
    <m/>
    <m/>
    <m/>
    <n v="110.43269342918499"/>
    <n v="-7.8331409517625099"/>
    <s v="|MC80228|/Jaringan Multimedia Indonesia (Cepor)/Paket HSI Bisnis Basic Promo HUT Telkom 1:2 50Mbps/Tri Johan Firdiyanto/081804098210/johanfirdi@gmail.com"/>
    <s v="Sales Profesional"/>
    <m/>
    <m/>
    <m/>
    <m/>
    <m/>
    <m/>
    <m/>
    <m/>
    <s v="Management Janji"/>
    <s v="2026-08-30 15:00:00|Nama PIC : bapak johan  No HP :  081804098210  Alt :   M Janji : (minggu/30/AGUSTUS/2026)  jam Pasang : 09:00  Note : hubungi pelanggan jika ingin kelokasi|40961371|MYDITA"/>
    <s v="FCC"/>
    <d v="2026-01-09T15:09:58"/>
    <m/>
    <m/>
    <s v="PS"/>
    <s v="KOTAGEDE"/>
    <s v="NO ADDON"/>
    <n v="2026090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0 15:00:00|Nama PIC : bapak johan  No HP :  081804098210  Alt :   M Janji : (minggu/30/AGUSTUS/2026)  jam Pasang : 09:00  Note : hubungi pelanggan jika ingin kelokasi|40961371|MYDITA"/>
    <n v="2026"/>
    <n v="9"/>
    <n v="1"/>
    <d v="2026-09-01T00:00:00"/>
    <n v="-0.29166666666424135"/>
    <x v="1"/>
  </r>
  <r>
    <n v="1103"/>
    <n v="1002565160"/>
    <n v="3"/>
    <x v="6"/>
    <n v="5"/>
    <s v="SBY UTARA"/>
    <s v="MANYAR"/>
    <s v="MGO"/>
    <s v="REG"/>
    <s v="AO"/>
    <x v="0"/>
    <m/>
    <s v="Completed (PS)"/>
    <s v="RBS-Regional 3"/>
    <d v="2026-09-01T11:57:52"/>
    <d v="2026-09-01T13:49:46"/>
    <n v="69380063"/>
    <m/>
    <n v="152413167467"/>
    <s v="WARKOP VINA"/>
    <s v="ODP-DMO-FDF/40"/>
    <s v="WO063245118"/>
    <m/>
    <m/>
    <m/>
    <n v="112.733196051937"/>
    <n v="-7.2537710348810096"/>
    <s v="MD|MYDB-20260830267543|DN00001/MN00086|WARKOP VINA|083196374657"/>
    <s v="MYDIGIBIZPARTNER"/>
    <m/>
    <m/>
    <m/>
    <m/>
    <m/>
    <m/>
    <m/>
    <m/>
    <s v="Management Janji"/>
    <s v="2026-08-31 11:00:00 | Nama Pic : IBU VINA  No Hp Pic : 083196374657  Jam Pemasangan : 08:00 - 12.00  Tanggal Pemasangan : SENIN 31 AGUSTUS 2026  Info Tambahan : Hubungi pelanggan sebelum datang ke lokasi"/>
    <s v="FCC"/>
    <d v="2026-01-09T12:09:54"/>
    <m/>
    <m/>
    <s v="PS"/>
    <s v="MERGOYOSO"/>
    <s v="NO ADDON"/>
    <n v="202609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31 11:00:00 | Nama Pic : IBU VINA  No Hp Pic : 083196374657  Jam Pemasangan : 08:00 - 12.00  Tanggal Pemasangan : SENIN 31 AGUSTUS 2026  Info Tambahan : Hubungi pelanggan sebelum datang ke lokasi"/>
    <n v="2026"/>
    <n v="9"/>
    <n v="1"/>
    <d v="2026-09-01T00:00:00"/>
    <n v="-0.29166666666424135"/>
    <x v="1"/>
  </r>
  <r>
    <n v="1104"/>
    <n v="1002565854"/>
    <n v="3"/>
    <x v="5"/>
    <n v="4"/>
    <s v="PEKALONGAN"/>
    <s v="SLAWI"/>
    <s v="BLU"/>
    <s v="REG"/>
    <s v="AO"/>
    <x v="0"/>
    <s v="1P INET"/>
    <s v="Completed (PS)"/>
    <s v="RBS-Regional 3"/>
    <d v="2026-09-01T15:08:56"/>
    <d v="2026-09-02T13:38:56"/>
    <n v="69381654"/>
    <m/>
    <n v="142206131379"/>
    <s v="AWR MERCH"/>
    <s v="ODP-BLU-FB/176 FB/D07/176.01"/>
    <s v="WO063272077"/>
    <m/>
    <m/>
    <m/>
    <n v="109.08651988953299"/>
    <n v="-7.0883428813953202"/>
    <s v="MD|MYDB-20260901267733|DC20002/MC20039|AWR MERCH|082261020146"/>
    <s v="MYDIGIBIZPARTNER"/>
    <m/>
    <m/>
    <m/>
    <m/>
    <m/>
    <m/>
    <m/>
    <m/>
    <s v="Management Janji"/>
    <s v="2026-09-02 13:00:00 | Nama Pic : Galih  No Hp Pic : 082261020146 No alt : - Jam Pemasangan : pagi siang  Tanggal Pemasangan : 2 September 2026"/>
    <s v="FCC"/>
    <d v="2026-01-09T15:09:58"/>
    <d v="2026-09-02T13:00:00"/>
    <m/>
    <s v="PS"/>
    <s v="X"/>
    <s v="NO ADDON"/>
    <n v="20260902"/>
    <s v="Completed"/>
    <s v="HSI Bisnis Promo HUT RI PSB 70% - 300 Mbps"/>
    <s v="INDIBIZ"/>
    <m/>
    <m/>
    <d v="2026-09-02T13:00:00"/>
    <s v="2026-09-02 13:00:00 | Nama Pic : Galih  No Hp Pic : 082261020146 No alt : - Jam Pemasangan : pagi siang  Tanggal Pemasangan : 2 September 2026"/>
    <n v="2026"/>
    <n v="9"/>
    <n v="2"/>
    <d v="2026-09-02T00:00:00"/>
    <n v="-0.54166666666424135"/>
    <x v="1"/>
  </r>
  <r>
    <n v="1105"/>
    <n v="1002565843"/>
    <n v="3"/>
    <x v="1"/>
    <n v="5"/>
    <s v="SIDOARJO"/>
    <s v="INNER - JATIM TIMUR"/>
    <s v="TUN"/>
    <s v="REG"/>
    <s v="AO"/>
    <x v="0"/>
    <m/>
    <s v="Completed (PS)"/>
    <s v="RBS-Regional 3"/>
    <d v="2026-09-01T15:08:32"/>
    <d v="2026-09-03T16:05:28"/>
    <n v="69381650"/>
    <m/>
    <n v="152327226522"/>
    <s v="WARKOP TRETAN TULANGAN"/>
    <s v="ODP-TUN-FA/91"/>
    <s v="WO063279680"/>
    <m/>
    <m/>
    <m/>
    <n v="112.6471193"/>
    <n v="-7.4807923000000001"/>
    <s v="|MN02620|/WARKOP TRETAN TULANGAN/WINBACK HSI B2B + NETMONK (1:1) 200MBPS 946,1RB PSB DISC 70%//Kingofpum@gmail.com/M. SYAIFUDDIN/81336471777"/>
    <s v="Sales Force DBS"/>
    <m/>
    <m/>
    <m/>
    <m/>
    <m/>
    <m/>
    <m/>
    <m/>
    <s v="Management Janji"/>
    <s v="2026-09-02 15:00:00|Tanggal : 2 September 2026 Jam : siang Hubungi pelanggan sebelum ke lokasi |40981184|MYDITA"/>
    <s v="FCC"/>
    <d v="2026-01-09T15:09:58"/>
    <d v="2026-09-02T15:00:00"/>
    <m/>
    <s v="PS"/>
    <s v="TULANGAN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2T15:00:00"/>
    <s v="2026-09-02 15:00:00|Tanggal : 2 September 2026 Jam : siang Hubungi pelanggan sebelum ke lokasi |40981184|MYDITA"/>
    <n v="2026"/>
    <n v="9"/>
    <n v="3"/>
    <d v="2026-09-03T00:00:00"/>
    <n v="0.375"/>
    <x v="1"/>
  </r>
  <r>
    <n v="1106"/>
    <n v="1002566045"/>
    <n v="3"/>
    <x v="0"/>
    <n v="4"/>
    <s v="KUDUS"/>
    <s v="KUDUS"/>
    <s v="KUD"/>
    <s v="REG"/>
    <s v="AO"/>
    <x v="0"/>
    <m/>
    <s v="Completed (PS)"/>
    <s v="RBS-Regional 3"/>
    <d v="2026-09-01T15:43:40"/>
    <d v="2026-09-02T09:24:54"/>
    <n v="69376231"/>
    <m/>
    <n v="142401146170"/>
    <s v="CV Jagad Niaga Outdoor"/>
    <s v="ODP-KUD-FAH/018"/>
    <s v="WO063280757"/>
    <m/>
    <m/>
    <m/>
    <n v="110.85576696"/>
    <n v="-6.7977829779999999"/>
    <s v="|MN01414|MYIA-090368349371/POI/DIKY HERMANTO/085740627190/archigearofficial@gmail.com"/>
    <s v="Sales Profesional"/>
    <m/>
    <m/>
    <m/>
    <m/>
    <m/>
    <m/>
    <m/>
    <m/>
    <s v="Management Janji"/>
    <s v="2026-08-26 15:00:00 | Nama Pic : BP DIKY  No Hp Pic : 085740627190  Jam Pemasangan : 08:00 - 12.00  Tanggal Pemasangan : RABU 26 AGUSTUS 2026  Info Tambahan : Hubungi pelanggan sebelum datang ke lokasi"/>
    <s v="FCC"/>
    <d v="2026-01-09T15:55:01"/>
    <m/>
    <m/>
    <s v="PS"/>
    <s v="X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26 15:00:00 | Nama Pic : BP DIKY  No Hp Pic : 085740627190  Jam Pemasangan : 08:00 - 12.00  Tanggal Pemasangan : RABU 26 AGUSTUS 2026  Info Tambahan : Hubungi pelanggan sebelum datang ke lokasi"/>
    <n v="2026"/>
    <n v="9"/>
    <n v="2"/>
    <d v="2026-09-02T00:00:00"/>
    <n v="0.70833333333575865"/>
    <x v="1"/>
  </r>
  <r>
    <n v="1107"/>
    <n v="1002565201"/>
    <n v="3"/>
    <x v="0"/>
    <n v="4"/>
    <s v="KUDUS"/>
    <s v="PATI"/>
    <s v="PAT"/>
    <s v="REG"/>
    <s v="AO"/>
    <x v="0"/>
    <s v="1P INET"/>
    <s v="Completed (PS)"/>
    <s v="RBS-Regional 3"/>
    <d v="2026-09-01T12:09:57"/>
    <d v="2026-09-02T14:00:29"/>
    <n v="69381448"/>
    <m/>
    <n v="142551119569"/>
    <s v="MAN 1 PATI"/>
    <s v="ODP-PAT-FC/009 FC/D03/009.01"/>
    <s v="WO063246057"/>
    <m/>
    <m/>
    <m/>
    <n v="111.017602"/>
    <n v="-6.7608309999999996"/>
    <s v="|MC60052|MYIA-048909432284/POI/Moh Kodri /082135883785/manegeri1pati@gmail.com"/>
    <s v="MYIB_ASSISTANT"/>
    <m/>
    <m/>
    <m/>
    <m/>
    <m/>
    <m/>
    <m/>
    <m/>
    <s v="Management Janji"/>
    <s v="2026-09-02 13:00:00 | Nama PIC : ibu amalia No HP : 082135883785 No Alternatif : M Janji : 02/09/2026 Jam Pasang : Pagi NoteÃ‚Â :  Hubungi terlebih dahulu sebelum ke lokasi "/>
    <s v="FCC"/>
    <d v="2026-01-09T12:25:09"/>
    <d v="2026-09-02T13:00:00"/>
    <m/>
    <s v="PS"/>
    <s v="X"/>
    <s v="NO ADDON"/>
    <n v="20260902"/>
    <s v="Completed"/>
    <s v="HSI Bisnis Promo HUT RI PSB 70% - 200 Mbps"/>
    <s v="INDIBIZ"/>
    <m/>
    <m/>
    <d v="2026-09-02T13:00:00"/>
    <s v="2026-09-02 13:00:00 | Nama PIC : ibu amalia No HP : 082135883785 No Alternatif : M Janji : 02/09/2026 Jam Pasang : Pagi NoteÃ‚Â :  Hubungi terlebih dahulu sebelum ke lokasi "/>
    <n v="2026"/>
    <n v="9"/>
    <n v="2"/>
    <d v="2026-09-02T00:00:00"/>
    <n v="-0.54166666666424135"/>
    <x v="1"/>
  </r>
  <r>
    <n v="1108"/>
    <n v="1002565198"/>
    <n v="3"/>
    <x v="6"/>
    <n v="5"/>
    <s v="SBY UTARA"/>
    <s v="GRESIK"/>
    <s v="DDS"/>
    <s v="REG"/>
    <s v="AO"/>
    <x v="0"/>
    <m/>
    <s v="Completed (PS)"/>
    <s v="RBS-Regional 3"/>
    <d v="2026-09-01T12:11:24"/>
    <d v="2026-09-01T20:51:29"/>
    <n v="69379381"/>
    <m/>
    <n v="152445902502"/>
    <s v="JPL Desa Setrohadi (CV. TEMPAT UNTUK TERSENYUM)"/>
    <s v="ODP-DDS-FC/22"/>
    <s v="WO063246993"/>
    <m/>
    <m/>
    <m/>
    <n v="112.512376"/>
    <n v="-7.1506679999999996"/>
    <s v="|MN02813|MYIA-044895721334/POI/MUAIQIN AL MADANI/085117319344/brajekwesi@gmail.com"/>
    <s v="Sales Force DBS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25:09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</r>
  <r>
    <n v="1109"/>
    <n v="1002565223"/>
    <n v="3"/>
    <x v="7"/>
    <n v="5"/>
    <s v="KUPANG"/>
    <s v="KUPANG"/>
    <s v="OSP"/>
    <s v="REG"/>
    <s v="AO"/>
    <x v="0"/>
    <s v="1P INET"/>
    <s v="Completed (PS)"/>
    <s v="RBS-Regional 3"/>
    <d v="2026-09-01T12:21:58"/>
    <d v="2026-09-05T17:17:44"/>
    <n v="69381467"/>
    <m/>
    <n v="172503813656"/>
    <s v="KLINIK PRATAMA CENDANA"/>
    <s v="ODP-OSP-FAC/23 FAC/D01/23.01"/>
    <s v="WO063247597"/>
    <m/>
    <m/>
    <m/>
    <n v="123.652345"/>
    <n v="-10.157748"/>
    <s v="|MC40072|MYIA-040508893231/POI/YESRIER KAREL I BANA/085333464333/follaronny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2:25:09"/>
    <d v="2026-09-02T13:00:00"/>
    <m/>
    <s v="PS"/>
    <s v="KUPANG"/>
    <s v="NO ADDON"/>
    <n v="20260905"/>
    <s v="Completed"/>
    <s v="HSI Bisnis Basic Promo HUT RI PSB 70% - 75 Mbps"/>
    <s v="INDIBIZ"/>
    <m/>
    <m/>
    <d v="2026-09-02T13:00:00"/>
    <s v="2026-09-02 13:00:00 | Tanggal pemasangan : 02/09/2026 Jam pemasangan : pagi/siang Info Tambahan : Hubungi pelanggan dulu sebelum ke lokasi terima kasih."/>
    <n v="2026"/>
    <n v="9"/>
    <n v="5"/>
    <d v="2026-09-05T00:00:00"/>
    <n v="2.4583333333357587"/>
    <x v="2"/>
  </r>
  <r>
    <n v="1110"/>
    <n v="1002565668"/>
    <n v="3"/>
    <x v="7"/>
    <n v="5"/>
    <s v="MATARAM"/>
    <s v="INNER - NUSA TENGGARA"/>
    <s v="SWE"/>
    <s v="REG"/>
    <s v="AO"/>
    <x v="0"/>
    <m/>
    <s v="Completed (PS)"/>
    <s v="RBS-Regional 3"/>
    <d v="2026-09-01T14:28:35"/>
    <d v="2026-09-02T14:50:15"/>
    <n v="69375489"/>
    <m/>
    <n v="172605804340"/>
    <s v="toko nirmala"/>
    <s v="ODP-SWE-FAL/67"/>
    <s v="WO063266038"/>
    <m/>
    <m/>
    <m/>
    <n v="116.149145"/>
    <n v="-8.6191750000000003"/>
    <s v="|MC40234|MYIA-045482925272/POI/nirmalayanti/081779341125/kenarisenja416@gmail.com"/>
    <s v="Sales Profesional"/>
    <m/>
    <m/>
    <m/>
    <m/>
    <m/>
    <m/>
    <m/>
    <m/>
    <s v="Management Janji"/>
    <s v="2026-08-26 08:00:00 | Tanggal Pemasangan : 26 Agustus 2026  Jam Pemasangan : 08:00 15:00  Info Tambahan : Hubungi pelanggan dulu sebelum ke lokasi terimakasih"/>
    <s v="FCC"/>
    <d v="2026-01-09T14:39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26 08:00:00 | Tanggal Pemasangan : 26 Agustus 2026  Jam Pemasangan : 08:00 15:00  Info Tambahan : Hubungi pelanggan dulu sebelum ke lokasi terimakasih"/>
    <n v="2026"/>
    <n v="9"/>
    <n v="2"/>
    <d v="2026-09-02T00:00:00"/>
    <n v="0.70833333333575865"/>
    <x v="1"/>
  </r>
  <r>
    <n v="1111"/>
    <n v="1002566034"/>
    <n v="3"/>
    <x v="7"/>
    <n v="5"/>
    <s v="MATARAM"/>
    <s v="BIMA"/>
    <s v="BIM"/>
    <s v="REG"/>
    <s v="AO"/>
    <x v="0"/>
    <m/>
    <s v="Completed (PS)"/>
    <s v="RBS-Regional 3"/>
    <d v="2026-09-01T15:43:12"/>
    <d v="2026-09-01T16:52:07"/>
    <n v="69380024"/>
    <m/>
    <n v="172616802043"/>
    <s v="TOKO ARTA RUTJUHAN"/>
    <s v="ODP-BIM-FAP/56"/>
    <s v="WO063280758"/>
    <m/>
    <m/>
    <m/>
    <n v="118.7467125"/>
    <n v="-8.4558693999999992"/>
    <s v="MD|MYDB-20260829267510|SC00001/MC00152|TOKO ARTA RUTJUHAN|082323705463"/>
    <s v="MYDIGIBIZPARTNER"/>
    <m/>
    <m/>
    <m/>
    <m/>
    <m/>
    <m/>
    <m/>
    <m/>
    <s v="Management Janji"/>
    <s v="2026-08-31 08:00:00 | Nama Pic : BP JUAN  No Hp Pic : 082323705463  Jam Pemasangan : 08:00 - 12.00  Tanggal Pemasangan : SENIN 31 AGUSTUS 2026  Info Tambahan : Hubungi pelanggan sebelum datang ke lokasi"/>
    <s v="FCC"/>
    <d v="2026-01-09T15:55:01"/>
    <m/>
    <m/>
    <s v="PS"/>
    <s v="X"/>
    <s v="NETMONK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Nama Pic : BP JUAN  No Hp Pic : 082323705463  Jam Pemasangan : 08:00 - 12.00  Tanggal Pemasangan : SENIN 31 AGUSTUS 2026  Info Tambahan : Hubungi pelanggan sebelum datang ke lokasi"/>
    <n v="2026"/>
    <n v="9"/>
    <n v="1"/>
    <d v="2026-09-01T00:00:00"/>
    <n v="-0.29166666666424135"/>
    <x v="1"/>
  </r>
  <r>
    <n v="1112"/>
    <n v="1002564469"/>
    <n v="3"/>
    <x v="3"/>
    <n v="4"/>
    <s v="YOGYAKARTA"/>
    <s v="INNER - YOGYA JATENG SELATAN"/>
    <s v="BBS"/>
    <s v="REG"/>
    <s v="AO"/>
    <x v="0"/>
    <m/>
    <s v="Completed (PS)"/>
    <s v="RBS-Regional 3"/>
    <d v="2026-09-01T09:39:55"/>
    <d v="2026-09-02T13:48:27"/>
    <n v="69381251"/>
    <m/>
    <n v="146131120709"/>
    <s v="Kost Exclusive Griya Kerinci"/>
    <s v="ODP-BBS-FM/041"/>
    <s v="WO063260203"/>
    <m/>
    <m/>
    <m/>
    <n v="110.41681440000001"/>
    <n v="-7.7777422999999999"/>
    <s v="|MC80228|/Kost Exclusive Griya Kerinci/Paket HSI Bisnis Promo HUT Kemerdekaan 1:1 200Mbps/Kusrini Handayani/082133186976/kusrini.handayani73@gmail.com"/>
    <s v="Sales Profesional"/>
    <m/>
    <m/>
    <m/>
    <m/>
    <m/>
    <m/>
    <m/>
    <m/>
    <s v="Management Janji"/>
    <s v="2026-09-02 13:00:00|M Janji :  2 Sept 2026 Jam Pasang : Siang Note : hubungi pelanggan jika ingin ke lokasi, terima kasih.|40941148|MYDITA"/>
    <s v="FCC"/>
    <d v="2026-01-09T09:55:10"/>
    <d v="2026-09-02T13:00:00"/>
    <m/>
    <s v="PS"/>
    <s v="X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3:00:00"/>
    <s v="2026-09-02 13:00:00|M Janji :  2 Sept 2026 Jam Pasang : Siang Note : hubungi pelanggan jika ingin ke lokasi, terima kasih.|40941148|MYDITA"/>
    <n v="2026"/>
    <n v="9"/>
    <n v="2"/>
    <d v="2026-09-02T00:00:00"/>
    <n v="-0.54166666666424135"/>
    <x v="1"/>
  </r>
  <r>
    <n v="1113"/>
    <n v="1002564921"/>
    <n v="3"/>
    <x v="7"/>
    <n v="5"/>
    <s v="MATARAM"/>
    <s v="INNER - NUSA TENGGARA"/>
    <s v="SWE"/>
    <s v="REG"/>
    <s v="AO"/>
    <x v="0"/>
    <s v="1P INET"/>
    <s v="Completed (PS)"/>
    <s v="RBS-Regional 3"/>
    <d v="2026-09-01T11:03:58"/>
    <d v="2026-09-02T18:32:10"/>
    <n v="69381359"/>
    <m/>
    <n v="172605804355"/>
    <s v="TOKO MUSTAR"/>
    <s v="ODP-SWE-FAL/52"/>
    <s v="WO063236755"/>
    <m/>
    <m/>
    <m/>
    <n v="116.16868257522501"/>
    <n v="-8.6085286704885196"/>
    <s v="MD|MYDB-20260831267674|SC00001/MC00069|TOKO MUSTAR|087865121040"/>
    <s v="MYDIGIBIZPARTNER"/>
    <m/>
    <m/>
    <m/>
    <m/>
    <m/>
    <m/>
    <m/>
    <m/>
    <s v="Management Janji"/>
    <s v="2026-09-03 08:00:00 | Nama PIC : Abdul mustar  No HP : 087865121040 Alt :  M Janji : 02/09/2026 Jam Pasang : 08.00  - 13:00  NoteÃ‚Â :  hubungi terlebih dahulu sebelum ke lokasi, terima kasih."/>
    <s v="FCC"/>
    <d v="2026-01-09T11:10:11"/>
    <d v="2026-09-03T08:00:00"/>
    <m/>
    <s v="PS"/>
    <s v="X"/>
    <s v="NO ADDON"/>
    <n v="20260902"/>
    <s v="Completed"/>
    <s v="HSI Bisnis Promo HUT RI PSB 70% - 100 Mbps Dual Band"/>
    <s v="INDIBIZ"/>
    <m/>
    <m/>
    <d v="2026-09-03T08:00:00"/>
    <s v="2026-09-03 08:00:00 | Nama PIC : Abdul mustar  No HP : 087865121040 Alt :  M Janji : 02/09/2026 Jam Pasang : 08.00  - 13:00  NoteÃ‚Â :  hubungi terlebih dahulu sebelum ke lokasi, terima kasih."/>
    <n v="2026"/>
    <n v="9"/>
    <n v="2"/>
    <d v="2026-09-02T00:00:00"/>
    <n v="-1.3333333333357587"/>
    <x v="1"/>
  </r>
  <r>
    <n v="1114"/>
    <n v="1002564898"/>
    <n v="3"/>
    <x v="4"/>
    <n v="5"/>
    <s v="SINGARJA"/>
    <s v="GIANYAR"/>
    <s v="UBU"/>
    <s v="REG"/>
    <s v="AO"/>
    <x v="0"/>
    <m/>
    <s v="Completed (PS)"/>
    <s v="RBS-Regional 3"/>
    <d v="2026-09-01T11:00:53"/>
    <d v="2026-09-02T08:12:05"/>
    <n v="69379494"/>
    <m/>
    <n v="172408248244"/>
    <s v="SD NEGERI 1 PEJENG KANGIN"/>
    <s v="ODP-UBU-FU/96"/>
    <s v="WO063236789"/>
    <m/>
    <m/>
    <m/>
    <n v="115.302389173123"/>
    <n v="-8.4823694597113501"/>
    <s v="MD|MYDB-20260829267470|DN00001/MN00737|SD NEGERI 1 PEJENG KANGIN|085792297479"/>
    <s v="MYDIGIBIZPARTNER"/>
    <m/>
    <m/>
    <m/>
    <m/>
    <m/>
    <m/>
    <m/>
    <m/>
    <s v="Management Janji"/>
    <s v="2026-08-31 08:00:00 | Tanggal pemasangan : 31 AGUSTUS 2026  Jam pemasangan : pagi/siang  Info Tambahan : Hubungi pelanggan dulu sebelum ke lokasi  terima kasih"/>
    <s v="FCC"/>
    <d v="2026-01-09T11:10:11"/>
    <m/>
    <m/>
    <s v="PS"/>
    <s v="UBUD"/>
    <s v="NO ADDON"/>
    <n v="2026090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1 08:00:00 | Tanggal pemasangan : 31 AGUSTUS 2026  Jam pemasangan : pagi/siang  Info Tambahan : Hubungi pelanggan dulu sebelum ke lokasi  terima kasih"/>
    <n v="2026"/>
    <n v="9"/>
    <n v="2"/>
    <d v="2026-09-02T00:00:00"/>
    <n v="0.70833333333575865"/>
    <x v="1"/>
  </r>
  <r>
    <n v="1115"/>
    <n v="1002564914"/>
    <n v="3"/>
    <x v="2"/>
    <n v="5"/>
    <s v="MALANG"/>
    <s v="BATU"/>
    <s v="BTU"/>
    <s v="REG"/>
    <s v="AO"/>
    <x v="0"/>
    <s v="1P INET"/>
    <s v="Completed (PS)"/>
    <s v="RBS-Regional 3"/>
    <d v="2026-09-01T11:02:57"/>
    <d v="2026-09-02T10:49:47"/>
    <n v="69381356"/>
    <m/>
    <n v="152707239342"/>
    <s v="TOKO BU NUR"/>
    <s v="ODP-BTU-FBT/35 FBT/D04/35.01"/>
    <s v="WO063236576"/>
    <m/>
    <m/>
    <m/>
    <n v="112.49473817646501"/>
    <n v="-7.86437651417857"/>
    <s v="MD|MYDB-20260831267673|SC20017/MC20200|TOKO BU NUR|08974622343"/>
    <s v="MYDIGIBIZPARTNER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11:10:11"/>
    <d v="2026-09-02T08:00:00"/>
    <m/>
    <s v="PS"/>
    <s v="BATU"/>
    <s v="NO ADDON"/>
    <n v="20260902"/>
    <s v="Completed"/>
    <s v="HSI Bisnis Promo HUT RI PSB 70% - 50 Mbps"/>
    <s v="INDIBIZ"/>
    <m/>
    <m/>
    <d v="2026-09-02T08:00:00"/>
    <s v="2026-09-02 08:00:00 | Tanggal pemasangan : 02/09/2026 Jam pemasangan : pagi/siang Info Tambahan : Hubungi pelanggan dulu sebelum ke lokasi, terima kasih"/>
    <n v="2026"/>
    <n v="9"/>
    <n v="2"/>
    <d v="2026-09-02T00:00:00"/>
    <n v="-0.33333333333575865"/>
    <x v="1"/>
  </r>
  <r>
    <n v="1116"/>
    <n v="1002564483"/>
    <n v="3"/>
    <x v="7"/>
    <n v="5"/>
    <s v="MATARAM"/>
    <s v="BIMA"/>
    <s v="BIM"/>
    <s v="REG"/>
    <s v="AO"/>
    <x v="0"/>
    <m/>
    <s v="Completed (PS)"/>
    <s v="RBS-Regional 3"/>
    <d v="2026-09-01T09:45:43"/>
    <d v="2026-09-02T09:29:38"/>
    <n v="69378885"/>
    <m/>
    <n v="172616802036"/>
    <s v="Fatimah Seblak"/>
    <s v="ODP-BIM-FAD/101"/>
    <s v="WO063228463"/>
    <m/>
    <m/>
    <m/>
    <n v="118.7534485"/>
    <n v="-8.4804061999999991"/>
    <s v="|MC40168|MYIA-081795682751/POI/Hasnah/082340085504/alanakhlagulkarimah@gmail.com"/>
    <s v="Sales Profesional"/>
    <m/>
    <m/>
    <m/>
    <m/>
    <m/>
    <m/>
    <m/>
    <m/>
    <s v="Management Janji"/>
    <s v="2026-08-29 13:00:00 | Nama PIC : Ibu Hasna  No HP : 082340085504  No Alt : -  M Janji : 29 Agustus 2026  Jam Pasang : Pagi / Siang  Note : hubungi pelanggan jika ingin kelokasi  "/>
    <s v="FCC"/>
    <d v="2026-01-09T09:55:10"/>
    <m/>
    <m/>
    <s v="PS"/>
    <s v="X"/>
    <s v="NETMONK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Hasna  No HP : 082340085504  No Alt : -  M Janji : 29 Agustus 2026  Jam Pasang : Pagi / Siang  Note : hubungi pelanggan jika ingin kelokasi  "/>
    <n v="2026"/>
    <n v="9"/>
    <n v="2"/>
    <d v="2026-09-02T00:00:00"/>
    <n v="0.70833333333575865"/>
    <x v="1"/>
  </r>
  <r>
    <n v="1117"/>
    <n v="1002564922"/>
    <n v="3"/>
    <x v="4"/>
    <n v="5"/>
    <s v="DENPASAR"/>
    <s v="JIMBARAN"/>
    <s v="JBR"/>
    <s v="REG"/>
    <s v="AO"/>
    <x v="0"/>
    <m/>
    <s v="Completed (PS)"/>
    <s v="RBS-Regional 3"/>
    <d v="2026-09-01T11:04:59"/>
    <d v="2026-09-01T11:57:51"/>
    <n v="69377687"/>
    <m/>
    <n v="172415798837"/>
    <s v="PT. Asia Hospitaliti Servis"/>
    <s v="ODP-JBR-FD/79"/>
    <s v="WO063237871"/>
    <m/>
    <m/>
    <m/>
    <n v="115.11239999999999"/>
    <n v="-8.8366000000000007"/>
    <s v="|MC20217|MYIA-016856128666/POI/Nur alifa Inayati/088987011100/ahs.alifa26@gmail.com"/>
    <s v="MYDIGIBIZPARTNER"/>
    <m/>
    <m/>
    <m/>
    <m/>
    <m/>
    <m/>
    <m/>
    <m/>
    <s v="Management Janji"/>
    <s v="2026-08-28 08:00:00 | Nama PIC : Alifa   No HP : 088987011100  Alt : 082245100249  Tgl Pemasangan : 28 Agustus 2026  Interval : PAGI SIANG  Note : Hubungi pelanggan terlebih dahulu"/>
    <s v="FCC"/>
    <d v="2026-01-09T11:10:11"/>
    <m/>
    <m/>
    <s v="PS"/>
    <s v="JIMBARAN NUSA DUA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8 08:00:00 | Nama PIC : Alifa   No HP : 088987011100  Alt : 082245100249  Tgl Pemasangan : 28 Agustus 2026  Interval : PAGI SIANG  Note : Hubungi pelanggan terlebih dahulu"/>
    <n v="2026"/>
    <n v="9"/>
    <n v="1"/>
    <d v="2026-09-01T00:00:00"/>
    <n v="-0.29166666666424135"/>
    <x v="1"/>
  </r>
  <r>
    <n v="1118"/>
    <n v="1002564872"/>
    <n v="3"/>
    <x v="7"/>
    <n v="5"/>
    <s v="MATARAM"/>
    <s v="SUMBAWA"/>
    <s v="SBW"/>
    <s v="REG"/>
    <s v="AO"/>
    <x v="0"/>
    <s v="1P INET"/>
    <s v="Completed (PS)"/>
    <s v="RBS-Regional 3"/>
    <d v="2026-09-01T10:54:56"/>
    <d v="2026-09-03T11:37:24"/>
    <n v="69381348"/>
    <m/>
    <n v="172606792348"/>
    <s v="berlian cell"/>
    <s v="ODP-SBW-FBG/20"/>
    <s v="WO063235707"/>
    <m/>
    <m/>
    <m/>
    <n v="117.67344566999699"/>
    <n v="-8.6544796736751799"/>
    <s v="|MN01576|MYIA-060577861245/POI/riza agustina/085969068319/newriza56@gmail.com"/>
    <s v="MYIB_ASSISTANT"/>
    <m/>
    <m/>
    <m/>
    <m/>
    <m/>
    <m/>
    <m/>
    <m/>
    <s v="Management Janji"/>
    <s v="2026-09-02 13:00:00 | No HP : 085969068319 Alt :  M Janji : 2/09/2026 Jam Pasang : 08.00 - 13:00  NoteÃ‚Â :  hubungi terlebih dahulu sebelum kelokasi "/>
    <s v="FCC"/>
    <d v="2026-01-09T11:10:11"/>
    <d v="2026-09-02T13:00:00"/>
    <m/>
    <s v="PS"/>
    <s v="X"/>
    <s v="OCA"/>
    <n v="20260903"/>
    <s v="Completed"/>
    <s v="HSI Bisnis Bundling OCA Breach Checker Promo H2 2026 PSB 70% - 100 Mbps"/>
    <s v="INDIBIZ"/>
    <m/>
    <m/>
    <d v="2026-09-02T13:00:00"/>
    <s v="2026-09-02 13:00:00 | No HP : 085969068319 Alt :  M Janji : 2/09/2026 Jam Pasang : 08.00 - 13:00  NoteÃ‚Â :  hubungi terlebih dahulu sebelum kelokasi "/>
    <n v="2026"/>
    <n v="9"/>
    <n v="3"/>
    <d v="2026-09-03T00:00:00"/>
    <n v="0.45833333333575865"/>
    <x v="1"/>
  </r>
  <r>
    <n v="1119"/>
    <n v="1002564906"/>
    <n v="3"/>
    <x v="3"/>
    <n v="4"/>
    <s v="MAGELANG"/>
    <s v="TEMANGGUNG"/>
    <s v="TEM"/>
    <s v="REG"/>
    <s v="AO"/>
    <x v="0"/>
    <s v="1P INET"/>
    <s v="Completed (PS)"/>
    <s v="RBS-Regional 3"/>
    <d v="2026-09-01T11:00:56"/>
    <d v="2026-09-02T16:22:24"/>
    <n v="69381352"/>
    <m/>
    <n v="146149124469"/>
    <s v="SMPN 2 TLOGOMULYO"/>
    <s v="ODP-TMG-FAX/031 FAX/D04/031.01"/>
    <s v="WO063236355"/>
    <m/>
    <m/>
    <m/>
    <n v="110.1240986"/>
    <n v="-7.3415486999999997"/>
    <s v="|MN02495|MYIA-096677933927/POI/AHMAD sHODIQ FUADI/081225450958/smpn2.tlogomulyo@gmail.com"/>
    <s v="MYIB_ASSISTANT"/>
    <m/>
    <m/>
    <m/>
    <m/>
    <m/>
    <m/>
    <m/>
    <m/>
    <s v="Management Janji"/>
    <s v="2026-09-02 08:00:00 | Nama PIC : Fuad No HP : 081225450958 Alt :  M Janji : 02/09/2026 Jam Pasang : 08.00  - 13:00  NoteÃ‚Â :  hubungi terlebih dahulu sebelum ke lokasi, terima kasih."/>
    <s v="FCC"/>
    <d v="2026-01-09T11:10:11"/>
    <d v="2026-09-02T08:00:00"/>
    <m/>
    <s v="PS"/>
    <s v="X"/>
    <s v="NO ADDON"/>
    <n v="20260902"/>
    <s v="Completed"/>
    <s v="HSI Bisnis Promo HUT RI PSB 70% - 150 Mbps"/>
    <s v="INDIBIZ"/>
    <m/>
    <m/>
    <d v="2026-09-02T08:00:00"/>
    <s v="2026-09-02 08:00:00 | Nama PIC : Fuad No HP : 081225450958 Alt :  M Janji : 02/09/2026 Jam Pasang : 08.00  - 13:00  NoteÃ‚Â :  hubungi terlebih dahulu sebelum ke lokasi, terima kasih."/>
    <n v="2026"/>
    <n v="9"/>
    <n v="2"/>
    <d v="2026-09-02T00:00:00"/>
    <n v="-0.33333333333575865"/>
    <x v="1"/>
  </r>
  <r>
    <n v="1120"/>
    <n v="1002564895"/>
    <n v="3"/>
    <x v="7"/>
    <n v="5"/>
    <s v="MATARAM"/>
    <s v="LOMBOK BARAT TENGAH"/>
    <s v="GER"/>
    <s v="REG"/>
    <s v="AO"/>
    <x v="0"/>
    <s v="1P INET"/>
    <s v="Completed (PS)"/>
    <s v="RBS-Regional 3"/>
    <d v="2026-09-01T10:59:56"/>
    <d v="2026-09-04T18:46:26"/>
    <n v="69381343"/>
    <m/>
    <n v="172602202850"/>
    <s v="SAUFI CELL"/>
    <s v="ODP-GER-FAN/01 FAN/D01/01.01"/>
    <s v="WO063236210"/>
    <m/>
    <m/>
    <m/>
    <n v="115.88324419999999"/>
    <n v="-8.7682804999999995"/>
    <s v="|MC40311|MYIA-055266427075/POI/Saufi Lahili/081775284526/saufimolah@gmail.com"/>
    <s v="MYIB_ASSISTANT"/>
    <m/>
    <m/>
    <m/>
    <m/>
    <m/>
    <m/>
    <m/>
    <m/>
    <s v="Management Janji"/>
    <s v="2026-09-05 15:00:00 | Nama PIC : bapaki SAUFI  No HP : 081775284526 Alt :  M Janji : (sabtu/5/SEPTEMBER/2026) jam Pasang : 09:00 Note : hubungi pelanggan jika ingin kelokasi"/>
    <s v="FCC"/>
    <d v="2026-01-09T11:10:11"/>
    <d v="2026-09-05T15:00:00"/>
    <m/>
    <s v="PS"/>
    <s v="LOMBOK TENGAH"/>
    <s v="NO ADDON"/>
    <n v="20260904"/>
    <s v="Completed"/>
    <s v="HSI Bisnis Promo HUT RI PSB 70% - 100 Mbps"/>
    <s v="INDIBIZ"/>
    <m/>
    <m/>
    <d v="2026-09-05T15:00:00"/>
    <s v="2026-09-05 15:00:00 | Nama PIC : bapaki SAUFI  No HP : 081775284526 Alt :  M Janji : (sabtu/5/SEPTEMBER/2026) jam Pasang : 09:00 Note : hubungi pelanggan jika ingin kelokasi"/>
    <n v="2026"/>
    <n v="9"/>
    <n v="4"/>
    <d v="2026-09-04T00:00:00"/>
    <n v="-1.625"/>
    <x v="1"/>
  </r>
  <r>
    <n v="1121"/>
    <n v="1002564932"/>
    <n v="3"/>
    <x v="3"/>
    <n v="4"/>
    <s v="PURWOKERTO"/>
    <s v="CILACAP"/>
    <s v="CLC"/>
    <s v="REG"/>
    <s v="AO"/>
    <x v="0"/>
    <s v="1P INET"/>
    <s v="Completed (PS)"/>
    <s v="RBS-Regional 3"/>
    <d v="2026-09-01T11:06:57"/>
    <d v="2026-09-02T17:14:21"/>
    <n v="69381362"/>
    <m/>
    <n v="143361127092"/>
    <s v="MTs TTQ Cilacap"/>
    <s v="ODP-CLC-FK/002 FK/D01/002.01"/>
    <s v="WO063236997"/>
    <m/>
    <m/>
    <m/>
    <n v="109.0122937"/>
    <n v="-7.7399620000000002"/>
    <s v="|MN02740|MYIA-032612549435/POI/Trisno/085701414564/trisno80.clp@gmail.com"/>
    <s v="MYIB_ASSISTANT"/>
    <m/>
    <m/>
    <m/>
    <m/>
    <m/>
    <m/>
    <m/>
    <m/>
    <s v="Management Janji"/>
    <s v="2026-09-07 08:00:00 | No HP : 085701414564 Alt :  M Janji : 2/09/2026 Jam Pasang : 08.00 - 13:00  NoteÃ‚Â :  hubungi terlebih dahulu sebelum kelokasi "/>
    <s v="FCC"/>
    <d v="2026-01-09T11:10:11"/>
    <d v="2026-09-07T08:00:00"/>
    <m/>
    <s v="PS"/>
    <s v="X"/>
    <s v="NO ADDON"/>
    <n v="20260902"/>
    <s v="Completed"/>
    <s v="HSI Bisnis Promo HUT RI PSB 70% - 100 Mbps Dual Band"/>
    <s v="INDIBIZ"/>
    <m/>
    <m/>
    <d v="2026-09-07T08:00:00"/>
    <s v="2026-09-07 08:00:00 | No HP : 085701414564 Alt :  M Janji : 2/09/2026 Jam Pasang : 08.00 - 13:00  NoteÃ‚Â :  hubungi terlebih dahulu sebelum kelokasi "/>
    <n v="2026"/>
    <n v="9"/>
    <n v="2"/>
    <d v="2026-09-02T00:00:00"/>
    <n v="-5.3333333333357587"/>
    <x v="1"/>
  </r>
  <r>
    <n v="1122"/>
    <n v="1002564905"/>
    <n v="3"/>
    <x v="6"/>
    <n v="5"/>
    <s v="SBY UTARA"/>
    <s v="KENJERAN"/>
    <s v="KBL"/>
    <s v="REG"/>
    <s v="AO"/>
    <x v="0"/>
    <m/>
    <s v="Completed (PS)"/>
    <s v="RBS-Regional 3"/>
    <d v="2026-09-01T11:01:30"/>
    <d v="2026-09-01T15:08:21"/>
    <n v="69370432"/>
    <m/>
    <n v="152401227586"/>
    <s v="PT. GRIYA PANCA SINERGI"/>
    <s v="ODP-KBL-FWD/05"/>
    <s v="WO063237072"/>
    <m/>
    <m/>
    <m/>
    <n v="112.73806873573299"/>
    <n v="-7.2091245735555303"/>
    <s v="AMRBS;404915;AMEX;MOH REZI FILLIANDY;RBS-3;SURAMADU;PSB;PT. GRIYA PANCA SINERGI;RIKO;081218906613;sofialahmadi@gmail.com;HSI Bisnis (1:1) 100 Mbps (Rp 669.000) PSB Rp 150.000;"/>
    <s v="Amex"/>
    <m/>
    <m/>
    <m/>
    <m/>
    <m/>
    <m/>
    <m/>
    <m/>
    <s v="Management Janji"/>
    <s v="2026-08-24 11:00:00|Tanggal pemasangan : 21 agust 2026  Jam pemasangan : 08.00 - 13.00  Info Tambahan : Hubungi pelanggan dulu sebelum ke lokasi|40951377|MYDITA"/>
    <s v="FCC"/>
    <d v="2026-01-09T11:10:11"/>
    <m/>
    <m/>
    <s v="PS"/>
    <s v="KEBALEN"/>
    <s v="NO ADDON"/>
    <n v="20260901"/>
    <s v="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9-01T07:00:00"/>
    <s v="2026-08-24 11:00:00|Tanggal pemasangan : 21 agust 2026  Jam pemasangan : 08.00 - 13.00  Info Tambahan : Hubungi pelanggan dulu sebelum ke lokasi|40951377|MYDITA"/>
    <n v="2026"/>
    <n v="9"/>
    <n v="1"/>
    <d v="2026-09-01T00:00:00"/>
    <n v="-0.29166666666424135"/>
    <x v="1"/>
  </r>
  <r>
    <n v="1123"/>
    <n v="1002564503"/>
    <n v="3"/>
    <x v="0"/>
    <n v="4"/>
    <s v="KUDUS"/>
    <s v="JEPARA"/>
    <s v="JPR"/>
    <s v="REG"/>
    <s v="AO"/>
    <x v="0"/>
    <m/>
    <s v="Completed (PS)"/>
    <s v="RBS-Regional 3"/>
    <d v="2026-09-01T09:45:56"/>
    <d v="2026-09-01T13:54:47"/>
    <n v="69377664"/>
    <n v="2916942037"/>
    <n v="142539117952"/>
    <s v="PT. Candrabuana Suryasemesta"/>
    <s v="ODP-JPR-FN/045"/>
    <s v="WO063228474"/>
    <m/>
    <m/>
    <m/>
    <n v="110.70882"/>
    <n v="-6.6393199999999997"/>
    <s v="AMRBS;405075;REG3;KATATA VEKANIDYA;082225049060;CP.Nala Wijaya;088216270105;PAKET 2S INET VOICE 50 MBPS (479.000);PT. Candrabuana Suryasemesta"/>
    <s v="Account Manager"/>
    <m/>
    <m/>
    <m/>
    <m/>
    <m/>
    <m/>
    <m/>
    <m/>
    <s v="Management Janji"/>
    <s v="2026-08-29 13:00:00|Nama PIC : Nala   No HP : 088216270105  Alt :   M Janji : 29/08/2026  Jam Pasang : 08.00 - 13:00   NoteÃ‚Â :  hubungi terlebih dahulu sebelum kelokasi|40981184|MYDITA"/>
    <s v="FCC"/>
    <d v="2026-01-09T09:55:10"/>
    <m/>
    <m/>
    <s v="PS"/>
    <s v="X"/>
    <s v="NO ADDON"/>
    <n v="2026090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1T07:00:00"/>
    <s v="2026-08-29 13:00:00|Nama PIC : Nala   No HP : 088216270105  Alt :   M Janji : 29/08/2026  Jam Pasang : 08.00 - 13:00   NoteÃ‚Â :  hubungi terlebih dahulu sebelum kelokasi|40981184|MYDITA"/>
    <n v="2026"/>
    <n v="9"/>
    <n v="1"/>
    <d v="2026-09-01T00:00:00"/>
    <n v="-0.29166666666424135"/>
    <x v="1"/>
  </r>
  <r>
    <n v="1124"/>
    <n v="1002565698"/>
    <n v="3"/>
    <x v="7"/>
    <n v="5"/>
    <s v="MATARAM"/>
    <s v="INNER - NUSA TENGGARA"/>
    <s v="MTR"/>
    <s v="REG"/>
    <s v="AO"/>
    <x v="0"/>
    <m/>
    <s v="Completed (PS)"/>
    <s v="RBS-Regional 3"/>
    <d v="2026-09-01T14:34:46"/>
    <d v="2026-09-01T16:22:13"/>
    <n v="69376585"/>
    <m/>
    <n v="172601797534"/>
    <s v="BPR WIRANADI"/>
    <s v="ODP-MTR-FAU/76"/>
    <s v="WO063267100"/>
    <m/>
    <m/>
    <m/>
    <n v="116.11380029999999"/>
    <n v="-8.6038099999999993"/>
    <s v="RBS HSI |DINDA PUSPITASARI | 40951593 | TREG 3 | BPR WIRANADI | BP BAYU | 085333132321| HSI BISNIS BUNDLING NETMONK - 50 MBPS"/>
    <s v="Account Manager"/>
    <m/>
    <m/>
    <m/>
    <m/>
    <m/>
    <m/>
    <m/>
    <m/>
    <s v="Management Janji"/>
    <s v="2026-08-31 08:00:00|Nama PIC : bapak bayu  No HP : 085333132321  No Alternatif :  M Janji : 31/08/2026  Jam Pasang : Pagi  NoteÃ‚Â :  Hubungi terlebih dahulu sebelum ke lokasi  |40961370|MYDITA"/>
    <s v="FCC"/>
    <d v="2026-01-09T14:39:57"/>
    <m/>
    <m/>
    <s v="PS"/>
    <s v="X"/>
    <s v="NETMONK"/>
    <n v="202609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1 08:00:00|Nama PIC : bapak bayu  No HP : 085333132321  No Alternatif :  M Janji : 31/08/2026  Jam Pasang : Pagi  NoteÃ‚Â :  Hubungi terlebih dahulu sebelum ke lokasi  |40961370|MYDITA"/>
    <n v="2026"/>
    <n v="9"/>
    <n v="1"/>
    <d v="2026-09-01T00:00:00"/>
    <n v="-0.29166666666424135"/>
    <x v="1"/>
  </r>
  <r>
    <n v="1125"/>
    <n v="1002564495"/>
    <n v="3"/>
    <x v="6"/>
    <n v="5"/>
    <s v="SBY UTARA"/>
    <s v="MANYAR"/>
    <s v="MGO"/>
    <s v="REG"/>
    <s v="AO"/>
    <x v="0"/>
    <m/>
    <s v="Completed (PS)"/>
    <s v="RBS-Regional 3"/>
    <d v="2026-09-01T09:44:46"/>
    <d v="2026-09-01T11:21:49"/>
    <n v="69359764"/>
    <m/>
    <n v="152413167896"/>
    <s v="LEMBAGA PENDIDIKAN BAHASA CHINA"/>
    <s v="ODP-MGO-FAL/08"/>
    <s v="WO063228205"/>
    <m/>
    <m/>
    <m/>
    <n v="112.751255"/>
    <n v="-7.2597950000000004"/>
    <s v="MD|MYDB-20260805264495|DN00001/MN00443|LEMBAGA PENDIDIKAN BAHASA CHINA|085113162223"/>
    <s v="MYDIGIBIZPARTNER"/>
    <m/>
    <m/>
    <m/>
    <m/>
    <m/>
    <m/>
    <m/>
    <m/>
    <s v="Management Janji"/>
    <s v="2026-08-07 08:00:00 | Nama : BP RISKY SETIAWAN   No Hp : 085113162223  No Alt : 081259199599  Tgl Pemasangan : 07 Agustus 2026  Interval : PAGI   Note : Hubungi pelanggan terlebih dahulu"/>
    <s v="FCC"/>
    <d v="2026-01-09T09:55:10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07 08:00:00 | Nama : BP RISKY SETIAWAN   No Hp : 085113162223  No Alt : 081259199599  Tgl Pemasangan : 07 Agustus 2026  Interval : PAGI   Note : Hubungi pelanggan terlebih dahulu"/>
    <n v="2026"/>
    <n v="9"/>
    <n v="1"/>
    <d v="2026-09-01T00:00:00"/>
    <n v="-0.29166666666424135"/>
    <x v="1"/>
  </r>
  <r>
    <n v="1126"/>
    <n v="1002566276"/>
    <n v="3"/>
    <x v="3"/>
    <n v="4"/>
    <s v="MAGELANG"/>
    <s v="MAGELANG"/>
    <s v="MGE"/>
    <s v="REG"/>
    <s v="AO"/>
    <x v="0"/>
    <s v="1P INET"/>
    <s v="Completed (PS)"/>
    <s v="RBS-Regional 3"/>
    <d v="2026-09-01T16:38:57"/>
    <d v="2026-09-02T14:21:36"/>
    <n v="69381721"/>
    <m/>
    <n v="146137147391"/>
    <s v="KANTOR KEPALA DESA DASEH"/>
    <s v="ODP-MGE-FBL/010 FBL/D02/010.01"/>
    <s v="WO063287845"/>
    <m/>
    <m/>
    <m/>
    <n v="110.31212480000001"/>
    <n v="-7.4485051000000002"/>
    <s v="|MN02816|MYIA-080589812995/POI/aziz muslim/08562130846/azizmuslimjr78@gmail.com"/>
    <s v="MYIB_ASSISTANT"/>
    <m/>
    <m/>
    <m/>
    <m/>
    <m/>
    <m/>
    <m/>
    <m/>
    <s v="Management Janji"/>
    <s v="2026-09-02 13:00:00 | Nama PIC : bapa muslim No HP : 08562130846 No Alternatif : M Janji : 02/09/2026 Jam Pasang : Pagi NoteÃ‚Â :  Hubungi terlebih dahulu sebelum ke lokasi "/>
    <s v="FCC"/>
    <d v="2026-01-09T16:40:02"/>
    <d v="2026-09-02T13:00:00"/>
    <m/>
    <s v="PS"/>
    <s v="X"/>
    <s v="NO ADDON"/>
    <n v="20260902"/>
    <s v="Completed"/>
    <s v="HSI Bisnis Basic Promo HUT RI PSB 70% - 50 Mbps"/>
    <s v="INDIBIZ"/>
    <m/>
    <m/>
    <d v="2026-09-02T13:00:00"/>
    <s v="2026-09-02 13:00:00 | Nama PIC : bapa muslim No HP : 08562130846 No Alternatif : M Janji : 02/09/2026 Jam Pasang : Pagi NoteÃ‚Â :  Hubungi terlebih dahulu sebelum ke lokasi "/>
    <n v="2026"/>
    <n v="9"/>
    <n v="2"/>
    <d v="2026-09-02T00:00:00"/>
    <n v="-0.54166666666424135"/>
    <x v="1"/>
  </r>
  <r>
    <n v="1127"/>
    <n v="1002565406"/>
    <n v="3"/>
    <x v="2"/>
    <n v="5"/>
    <s v="MALANG"/>
    <s v="BATU"/>
    <s v="BTU"/>
    <s v="REG"/>
    <s v="AO"/>
    <x v="0"/>
    <s v="1P INET"/>
    <s v="Completed (PS)"/>
    <s v="RBS-Regional 3"/>
    <d v="2026-09-01T13:24:57"/>
    <d v="2026-09-02T14:31:03"/>
    <n v="69381495"/>
    <m/>
    <n v="152707239344"/>
    <s v="double s kos"/>
    <s v="ODP-BTU-FB/38 BTU/D04/01.38"/>
    <s v="WO063256456"/>
    <m/>
    <m/>
    <m/>
    <n v="112.54147330000001"/>
    <n v="-7.8921427"/>
    <s v="|MN02812|MYIA-052989664842/POI/septian nurmansyah/081943413546/septyann69@gmail.com"/>
    <s v="MYIB_ASSISTANT"/>
    <m/>
    <m/>
    <m/>
    <m/>
    <m/>
    <m/>
    <m/>
    <m/>
    <s v="Management Janji"/>
    <s v="2026-09-02 13:00:00 | Tanggal pemasangan: 02/09/2026 Jam pemasangan : pagi / siang Info Tambahan : Hubungi pelanggan dulu sebelum ke lokasi terima kasih. "/>
    <s v="FCC"/>
    <d v="2026-01-09T13:39:56"/>
    <d v="2026-09-02T13:00:00"/>
    <m/>
    <s v="PS"/>
    <s v="BATU"/>
    <s v="NO ADDON"/>
    <n v="20260902"/>
    <s v="Completed"/>
    <s v="HSI Bisnis Promo HUT RI PSB 70% - 75 Mbps"/>
    <s v="INDIBIZ"/>
    <m/>
    <m/>
    <d v="2026-09-02T13:00:00"/>
    <s v="2026-09-02 13:00:00 | Tanggal pemasangan: 02/09/2026 Jam pemasangan : pagi / siang Info Tambahan : Hubungi pelanggan dulu sebelum ke lokasi terima kasih. "/>
    <n v="2026"/>
    <n v="9"/>
    <n v="2"/>
    <d v="2026-09-02T00:00:00"/>
    <n v="-0.54166666666424135"/>
    <x v="1"/>
  </r>
  <r>
    <n v="1128"/>
    <n v="1002565062"/>
    <n v="3"/>
    <x v="7"/>
    <n v="5"/>
    <s v="MATARAM"/>
    <s v="LOMBOK TIMUR UTARA"/>
    <s v="SGG"/>
    <s v="REG"/>
    <s v="AO"/>
    <x v="0"/>
    <s v="1P INET"/>
    <s v="Completed (PS)"/>
    <s v="RBS-Regional 3"/>
    <d v="2026-09-01T11:29:56"/>
    <d v="2026-09-02T13:41:16"/>
    <n v="69381411"/>
    <m/>
    <n v="172604214268"/>
    <s v="Toko Masyur"/>
    <s v="ODP-SGG-FAL/33"/>
    <s v="WO063240479"/>
    <m/>
    <m/>
    <m/>
    <n v="116.0894498"/>
    <n v="-8.4311583999999993"/>
    <s v="MD|MYDB-20260901267713|SC00001/MC00046|Toko Masyur|0817368970"/>
    <s v="MYDIGIBIZPARTNER"/>
    <m/>
    <m/>
    <m/>
    <m/>
    <m/>
    <m/>
    <m/>
    <m/>
    <s v="Management Janji"/>
    <s v="2026-09-03 13:00:00 | Nama Pic : Masyur No Hp Pic : 0817368970 No alt : - Jam Pemasangan : pagi  Tanggal Pemasangan : 2 September 2026"/>
    <s v="FCC"/>
    <d v="2026-01-09T11:39:59"/>
    <d v="2026-09-03T13:00:00"/>
    <m/>
    <s v="PS"/>
    <s v="LOMBOK UTARA"/>
    <s v="NO ADDON"/>
    <n v="20260902"/>
    <s v="Completed"/>
    <s v="HSI Bisnis PSB 70% - 150 Mbps"/>
    <s v="INDIBIZ"/>
    <m/>
    <m/>
    <d v="2026-09-03T13:00:00"/>
    <s v="2026-09-03 13:00:00 | Nama Pic : Masyur No Hp Pic : 0817368970 No alt : - Jam Pemasangan : pagi  Tanggal Pemasangan : 2 September 2026"/>
    <n v="2026"/>
    <n v="9"/>
    <n v="2"/>
    <d v="2026-09-02T00:00:00"/>
    <n v="-1.5416666666642413"/>
    <x v="1"/>
  </r>
  <r>
    <n v="1129"/>
    <n v="1002566521"/>
    <n v="3"/>
    <x v="0"/>
    <n v="4"/>
    <s v="KUDUS"/>
    <s v="JEPARA"/>
    <s v="PEC"/>
    <s v="REG"/>
    <s v="AO"/>
    <x v="0"/>
    <s v="1P INET"/>
    <s v="Completed (PS)"/>
    <s v="RBS-Regional 3"/>
    <d v="2026-09-01T19:47:57"/>
    <d v="2026-09-02T13:33:35"/>
    <n v="69381888"/>
    <m/>
    <n v="146593115587"/>
    <s v="SMP Islam Manbaul Ulum"/>
    <s v="ODP-PEC-FJ/100"/>
    <s v="WO063304158"/>
    <m/>
    <m/>
    <m/>
    <n v="110.768336469944"/>
    <n v="-6.72109014731969"/>
    <s v="MD|MYDB-20260901267798|EC60002/MC60029|SMP Islam Manbaul Ulum|082326243372"/>
    <s v="MYDIGIBIZPARTNER"/>
    <m/>
    <m/>
    <m/>
    <m/>
    <m/>
    <m/>
    <m/>
    <m/>
    <s v="Management Janji"/>
    <s v="2026-09-03 08:00:00 | Nama Pic : ahmad No Hp Pic : 082326243372 No alt : - Jam Pemasangan : pagi  Tanggal Pemasangan : 2 September 2026"/>
    <s v="FCC"/>
    <d v="2026-01-09T19:54:57"/>
    <d v="2026-09-03T08:00:00"/>
    <m/>
    <s v="PS"/>
    <s v="PECANGAAN"/>
    <s v="NO ADDON"/>
    <n v="20260902"/>
    <s v="Completed"/>
    <s v="HSI Bisnis Promo HUT RI PSB 70% - 300 Mbps"/>
    <s v="INDIBIZ"/>
    <m/>
    <m/>
    <d v="2026-09-03T08:00:00"/>
    <s v="2026-09-03 08:00:00 | Nama Pic : ahmad No Hp Pic : 082326243372 No alt : - Jam Pemasangan : pagi  Tanggal Pemasangan : 2 September 2026"/>
    <n v="2026"/>
    <n v="9"/>
    <n v="2"/>
    <d v="2026-09-02T00:00:00"/>
    <n v="-1.3333333333357587"/>
    <x v="1"/>
  </r>
  <r>
    <n v="1130"/>
    <n v="1002566093"/>
    <n v="3"/>
    <x v="6"/>
    <n v="5"/>
    <s v="SBY UTARA"/>
    <s v="MANYAR"/>
    <s v="MGO"/>
    <s v="REG"/>
    <s v="AO"/>
    <x v="0"/>
    <s v="1P INET"/>
    <s v="Completed (PS)"/>
    <s v="RBS-Regional 3"/>
    <d v="2026-09-01T15:51:57"/>
    <d v="2026-09-02T12:37:21"/>
    <n v="69381678"/>
    <m/>
    <n v="152413167908"/>
    <s v="CV. Melimpah Anugerah Sentosa Abadi"/>
    <s v="ODP-DMO-FQA/45 FQA/D04/45.01"/>
    <s v="WO063281348"/>
    <m/>
    <m/>
    <m/>
    <n v="112.737238658344"/>
    <n v="-7.2498527509245596"/>
    <s v="MD|MYDB-20260901267726|DN00001/MN00086|CV. Melimpah Anugerah Sentosa Abadi|081294130554"/>
    <s v="MYDIGIBIZPARTNER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5:55:01"/>
    <d v="2026-09-02T15:00:00"/>
    <m/>
    <s v="PS"/>
    <s v="MERGOYOSO"/>
    <s v="NO ADDON"/>
    <n v="20260902"/>
    <s v="Completed"/>
    <s v="HSI Bisnis Promo HUT RI PSB 70% - 5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</r>
  <r>
    <n v="1131"/>
    <n v="1002564164"/>
    <n v="3"/>
    <x v="6"/>
    <n v="5"/>
    <s v="SBY UTARA"/>
    <s v="MANYAR"/>
    <s v="MGO"/>
    <s v="REG"/>
    <s v="AO"/>
    <x v="0"/>
    <m/>
    <s v="Completed (PS)"/>
    <s v="RBS-Regional 3"/>
    <d v="2026-09-01T08:46:02"/>
    <d v="2026-09-01T10:55:24"/>
    <n v="69379119"/>
    <m/>
    <n v="152413167888"/>
    <s v="SDN KEDUNGDORO V"/>
    <s v="ODP-DMO-FDE/31"/>
    <s v="WO063221985"/>
    <m/>
    <m/>
    <m/>
    <n v="112.7345"/>
    <n v="-7.2671000000000001"/>
    <s v="|MN02749|MYIA-093962166839/POI/Dini Dwi Agustina/089695617281/sdn.kedungdoro5@gmail.com"/>
    <s v="Sales Force DBS"/>
    <m/>
    <m/>
    <m/>
    <m/>
    <m/>
    <m/>
    <m/>
    <m/>
    <s v="Management Janji"/>
    <s v="2026-08-29 15:00:00 | M Janji : (29/08/2026)  jam Pasang : 09:00  Note : hubungi pelanggan jika ingin kelokasi  "/>
    <s v="FCC"/>
    <d v="2026-01-09T08:55:06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5:00:00 | M Janji : (29/08/2026)  jam Pasang : 09:00  Note : hubungi pelanggan jika ingin kelokasi  "/>
    <n v="2026"/>
    <n v="9"/>
    <n v="1"/>
    <d v="2026-09-01T00:00:00"/>
    <n v="-0.29166666666424135"/>
    <x v="1"/>
  </r>
  <r>
    <n v="1132"/>
    <n v="1002564167"/>
    <n v="3"/>
    <x v="7"/>
    <n v="5"/>
    <s v="MATARAM"/>
    <s v="INNER - NUSA TENGGARA"/>
    <s v="MTR"/>
    <s v="REG"/>
    <s v="AO"/>
    <x v="0"/>
    <m/>
    <s v="Completed (PS)"/>
    <s v="RBS-Regional 3"/>
    <d v="2026-09-01T08:46:28"/>
    <d v="2026-09-02T09:45:53"/>
    <n v="69378690"/>
    <m/>
    <n v="172601797511"/>
    <s v="The Studio Lombok"/>
    <s v="ODP-MTR-FDH/27"/>
    <s v="WO063221986"/>
    <m/>
    <m/>
    <m/>
    <n v="116.0652328"/>
    <n v="-8.5082637000000005"/>
    <s v="|MC40311|MYIA-023603842637/POI/Sopantini/08123758840/laras.lombok@gmail.com"/>
    <s v="Sales Profesional"/>
    <m/>
    <m/>
    <m/>
    <m/>
    <m/>
    <m/>
    <m/>
    <m/>
    <s v="Management Janji"/>
    <s v="2026-08-29 13:00:00 | Nama PIC : ibu sopantini  No HP :  08123758840  Alt :   M Janji : (SABTU/29/AGUSTUS/2026)  jam Pasang : 09:00  Note : hubungi pelanggan jika ingin kelokasi"/>
    <s v="FCC"/>
    <d v="2026-01-09T08:55:0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sopantini  No HP :  08123758840  Alt :   M Janji : (SABTU/29/AGUSTUS/2026)  jam Pasang : 09:00  Note : hubungi pelanggan jika ingin kelokasi"/>
    <n v="2026"/>
    <n v="9"/>
    <n v="2"/>
    <d v="2026-09-02T00:00:00"/>
    <n v="0.70833333333575865"/>
    <x v="1"/>
  </r>
  <r>
    <n v="1133"/>
    <n v="1002565076"/>
    <n v="3"/>
    <x v="0"/>
    <n v="4"/>
    <s v="SOLO"/>
    <s v="INNER - SOLO JATENG TIMUR"/>
    <s v="MSO"/>
    <s v="REG"/>
    <s v="AO"/>
    <x v="0"/>
    <m/>
    <s v="Completed (PS)"/>
    <s v="RBS-Regional 3"/>
    <d v="2026-09-01T11:36:12"/>
    <d v="2026-09-01T12:32:40"/>
    <n v="69365080"/>
    <m/>
    <n v="142566103555"/>
    <s v="NEKA NUSUKAN SOLO"/>
    <s v="ODP-MSO-FB/039"/>
    <s v="WO063242058"/>
    <m/>
    <m/>
    <m/>
    <n v="110.82982891"/>
    <n v="-7.5508999330000002"/>
    <s v="|MN02054|MYIA-085917769935/POI/Ayu putri angreani kusanto/08990794495/anext213@gmail.com"/>
    <s v="Amex"/>
    <m/>
    <m/>
    <m/>
    <m/>
    <m/>
    <m/>
    <m/>
    <m/>
    <s v="Management Janji"/>
    <s v="2026-08-14 15:00:00 | Nama Pic : IBU AYU  No Hp Pic : 08990794495  Jam Pemasangan : 08:00 - 12.00  Tanggal Pemasangan : JUMAT 14 AGUSTUS 2026  Info Tambahan : Hubungi pelanggan sebelum datang ke lokasi"/>
    <s v="FCC"/>
    <d v="2026-01-09T11:39:59"/>
    <m/>
    <m/>
    <s v="PS"/>
    <s v="SOLO PALUR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14 15:00:00 | Nama Pic : IBU AYU  No Hp Pic : 08990794495  Jam Pemasangan : 08:00 - 12.00  Tanggal Pemasangan : JUMAT 14 AGUSTUS 2026  Info Tambahan : Hubungi pelanggan sebelum datang ke lokasi"/>
    <n v="2026"/>
    <n v="9"/>
    <n v="1"/>
    <d v="2026-09-01T00:00:00"/>
    <n v="-0.29166666666424135"/>
    <x v="1"/>
  </r>
  <r>
    <n v="1134"/>
    <n v="1002565865"/>
    <n v="3"/>
    <x v="2"/>
    <n v="5"/>
    <s v="KEDIRI"/>
    <s v="KEDIRI"/>
    <s v="PPR"/>
    <s v="REG"/>
    <s v="AO"/>
    <x v="0"/>
    <s v="1P INET"/>
    <s v="Completed (PS)"/>
    <s v="RBS-Regional 3"/>
    <d v="2026-09-01T15:11:58"/>
    <d v="2026-09-02T11:34:11"/>
    <n v="69381655"/>
    <m/>
    <n v="152652205004"/>
    <s v="KOPDES KEPUH"/>
    <s v="ODP-PPR-FB/43 FB/D04/43.01"/>
    <s v="WO063272406"/>
    <m/>
    <m/>
    <m/>
    <n v="112.105591"/>
    <n v="-7.6803629999999998"/>
    <s v="|MN01011|MYIA-064457768300/POI/BELLA LARASATI/085337728462/belalaras90@gmail.com"/>
    <s v="MYIB_ASSISTANT"/>
    <m/>
    <m/>
    <m/>
    <m/>
    <m/>
    <m/>
    <m/>
    <m/>
    <s v="Management Janji"/>
    <s v="2026-09-02 13:00:00 | Nama PIC : ibu bella No HP : 085337728462 Alt :  M Janji : (RABU/2/SEPTEMBER/2026) jam Pasang : 09:00 Note : hubungi pelanggan jika ingin kelokasi"/>
    <s v="FCC"/>
    <d v="2026-01-09T15:25:00"/>
    <d v="2026-09-02T13:00:00"/>
    <m/>
    <s v="PS"/>
    <s v="PARE"/>
    <s v="NO ADDON"/>
    <n v="20260902"/>
    <s v="Completed"/>
    <s v="HSI Bisnis Promo HUT RI PSB 70% - 200 Mbps"/>
    <s v="INDIBIZ"/>
    <m/>
    <m/>
    <d v="2026-09-02T13:00:00"/>
    <s v="2026-09-02 13:00:00 | Nama PIC : ibu bella No HP : 085337728462 Alt :  M Janji : (RABU/2/SEPTEMBER/2026) jam Pasang : 09:00 Note : hubungi pelanggan jika ingin kelokasi"/>
    <n v="2026"/>
    <n v="9"/>
    <n v="2"/>
    <d v="2026-09-02T00:00:00"/>
    <n v="-0.54166666666424135"/>
    <x v="1"/>
  </r>
  <r>
    <n v="1135"/>
    <n v="1002565915"/>
    <n v="3"/>
    <x v="7"/>
    <n v="5"/>
    <s v="KUPANG"/>
    <s v="KUPANG"/>
    <s v="KPN"/>
    <s v="REG"/>
    <s v="AO"/>
    <x v="0"/>
    <s v="1P INET"/>
    <s v="Completed (PS)"/>
    <s v="RBS-Regional 3"/>
    <d v="2026-09-01T15:21:57"/>
    <d v="2026-09-04T17:21:27"/>
    <n v="69381663"/>
    <m/>
    <n v="172502311690"/>
    <s v="SD Negeri Bertingkat Naikoten"/>
    <s v="ODP-KPN-FM/20 FM/D01/20.01"/>
    <s v="WO063276472"/>
    <m/>
    <m/>
    <m/>
    <n v="123.60230300000001"/>
    <n v="-10.182314999999999"/>
    <s v="|MC40288|MYIA-079930681552/POI/Martinha Amaral /081246781152/martinhaamaral52@admin.sd.belajar.id"/>
    <s v="MYIB_ASSISTANT"/>
    <m/>
    <m/>
    <m/>
    <m/>
    <m/>
    <m/>
    <m/>
    <m/>
    <s v="Management Janji"/>
    <s v="2026-09-02 13:00:00 | Nama PIC : Martinha Amaral  No HP : 081246781152 Alt :  M Janji : 02/09/2026 Jam Pasang : 08.00  - 13:00  NoteÃ‚Â :  hubungi terlebih dahulu sebelum ke lokasi, terima kasih."/>
    <s v="FCC"/>
    <d v="2026-01-09T15:25:00"/>
    <d v="2026-09-02T13:00:00"/>
    <m/>
    <s v="PS"/>
    <s v="KUPANG"/>
    <s v="NO ADDON"/>
    <n v="20260904"/>
    <s v="Completed"/>
    <s v="HSI Bisnis Promo HUT RI PSB 70% - 50 Mbps"/>
    <s v="INDIBIZ"/>
    <m/>
    <m/>
    <d v="2026-09-02T13:00:00"/>
    <s v="2026-09-02 13:00:00 | Nama PIC : Martinha Amaral  No HP : 081246781152 Alt :  M Janji : 02/09/2026 Jam Pasang : 08.00  - 13:00  NoteÃ‚Â :  hubungi terlebih dahulu sebelum ke lokasi, terima kasih."/>
    <n v="2026"/>
    <n v="9"/>
    <n v="4"/>
    <d v="2026-09-04T00:00:00"/>
    <n v="1.4583333333357587"/>
    <x v="2"/>
  </r>
  <r>
    <n v="1136"/>
    <n v="1002566411"/>
    <n v="3"/>
    <x v="5"/>
    <n v="4"/>
    <s v="SEMARANG"/>
    <s v="INNER - SEMARANG JATENG UTARA"/>
    <s v="MJP"/>
    <s v="REG"/>
    <s v="AO"/>
    <x v="0"/>
    <m/>
    <s v="Completed (PS)"/>
    <s v="RBS-Regional 3"/>
    <d v="2026-09-01T17:36:22"/>
    <d v="2026-09-01T18:19:36"/>
    <n v="69379981"/>
    <m/>
    <n v="142410346458"/>
    <s v="ERABLUE KENONGO (KARANGAWEN)"/>
    <s v="ODP-MJP-FCA/018"/>
    <s v="WO063294807"/>
    <m/>
    <m/>
    <m/>
    <n v="110.57664844999999"/>
    <n v="-7.0446439280000002"/>
    <s v="|MN00843|MYIA-036219831772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1-09T17:39:53"/>
    <m/>
    <m/>
    <s v="PS"/>
    <s v="MAJAPAHIT"/>
    <s v="NO ADDON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Tanggal pemasangan: 31/08/2026  Jam pemasangan : pagi / siang  Info Tambahan : Hubungi pelanggan dulu sebelum ke lokasi  terima kasih.  "/>
    <n v="2026"/>
    <n v="9"/>
    <n v="1"/>
    <d v="2026-09-01T00:00:00"/>
    <n v="-0.29166666666424135"/>
    <x v="1"/>
  </r>
  <r>
    <n v="1137"/>
    <n v="1002565896"/>
    <n v="3"/>
    <x v="2"/>
    <n v="5"/>
    <s v="KEDIRI"/>
    <s v="NGANJUK"/>
    <s v="NJK"/>
    <s v="REG"/>
    <s v="AO"/>
    <x v="0"/>
    <s v="1P INET"/>
    <s v="Completed (PS)"/>
    <s v="RBS-Regional 3"/>
    <d v="2026-09-01T15:18:56"/>
    <d v="2026-09-03T15:12:33"/>
    <n v="69381667"/>
    <m/>
    <n v="152611229998"/>
    <s v="CAFE GREEN HOUSE"/>
    <s v="ODP-NJK-FY/56 FY/D04/56.01"/>
    <s v="WO063276172"/>
    <m/>
    <m/>
    <m/>
    <n v="111.838794909417"/>
    <n v="-7.5491190295066302"/>
    <s v="MD|MYDB-20260830267534|DN00001/MN02309|CAFE GREEN HOUSE|088983141121"/>
    <s v="MYDIGIBIZPARTNER"/>
    <m/>
    <m/>
    <m/>
    <m/>
    <m/>
    <m/>
    <m/>
    <m/>
    <s v="Management Janji"/>
    <s v="2026-09-02 13:00:00 | Tanggal pemasangan : 02/09/2026 Jam pemasangan : pagi/siang Info Tambahan : Hubungi pelanggan dulu sebelum ke lokasi, terima kasih"/>
    <s v="FCC"/>
    <d v="2026-01-09T15:25:00"/>
    <d v="2026-09-02T13:00:00"/>
    <m/>
    <s v="PS"/>
    <s v="X"/>
    <s v="NO ADDON"/>
    <n v="20260903"/>
    <s v="Completed"/>
    <s v="HSI Bisnis Promo HUT RI PSB 70% - 150 Mbps"/>
    <s v="INDIBIZ"/>
    <m/>
    <m/>
    <d v="2026-09-02T13:00:00"/>
    <s v="2026-09-02 13:00:00 | Tanggal pemasangan : 02/09/2026 Jam pemasangan : pagi/siang Info Tambahan : Hubungi pelanggan dulu sebelum ke lokasi, terima kasih"/>
    <n v="2026"/>
    <n v="9"/>
    <n v="3"/>
    <d v="2026-09-03T00:00:00"/>
    <n v="0.45833333333575865"/>
    <x v="1"/>
  </r>
  <r>
    <n v="1138"/>
    <n v="1002564644"/>
    <n v="3"/>
    <x v="3"/>
    <n v="4"/>
    <s v="PURWOKERTO"/>
    <s v="BANJARNEGARA"/>
    <s v="KLP"/>
    <s v="REG"/>
    <s v="AO"/>
    <x v="0"/>
    <s v="1P INET"/>
    <s v="Completed (PS)"/>
    <s v="RBS-Regional 3"/>
    <d v="2026-09-01T10:11:56"/>
    <d v="2026-09-02T16:52:38"/>
    <n v="69381281"/>
    <m/>
    <n v="143395109404"/>
    <s v="ANGKRINGAN DAN KEDAI LATARE SIMBOK"/>
    <s v="ODP-KLP-FE/012"/>
    <s v="WO063230741"/>
    <m/>
    <m/>
    <m/>
    <n v="109.431105022954"/>
    <n v="-7.4626980231590299"/>
    <s v="|MC00213|MYIA-051521382207/POI/RIZKIANA NUR ARIYANTI/082242532455/agengpamuji1993@gmail.com"/>
    <s v="MYIB_ASSISTANT"/>
    <m/>
    <m/>
    <m/>
    <m/>
    <m/>
    <m/>
    <m/>
    <m/>
    <s v="Management Janji"/>
    <s v="2026-09-03 15:00:00 | Nama PIC : RIZKIANA  No HP : 082242532455 Alt :  M Janji : 02/09/2026 Jam Pasang : 08.00  - 13:00  NoteÃ‚Â :  hubungi terlebih dahulu sebelum ke lokasi, terima kasih."/>
    <s v="FCC"/>
    <d v="2026-01-09T10:25:28"/>
    <d v="2026-09-03T15:00:00"/>
    <m/>
    <s v="PS"/>
    <s v="KLAMPOK"/>
    <s v="NO ADDON"/>
    <n v="20260902"/>
    <s v="Completed"/>
    <s v="HSI Bisnis Promo HUT RI PSB 70% - 100 Mbps Dual Band"/>
    <s v="INDIBIZ"/>
    <m/>
    <m/>
    <d v="2026-09-03T15:00:00"/>
    <s v="2026-09-03 15:00:00 | Nama PIC : RIZKIANA  No HP : 082242532455 Alt :  M Janji : 02/09/2026 Jam Pasang : 08.00  - 13:00  NoteÃ‚Â :  hubungi terlebih dahulu sebelum ke lokasi, terima kasih."/>
    <n v="2026"/>
    <n v="9"/>
    <n v="2"/>
    <d v="2026-09-02T00:00:00"/>
    <n v="-1.625"/>
    <x v="1"/>
  </r>
  <r>
    <n v="1139"/>
    <n v="1002565046"/>
    <n v="3"/>
    <x v="5"/>
    <n v="4"/>
    <s v="SEMARANG"/>
    <s v="INNER - SEMARANG JATENG UTARA"/>
    <s v="JHR"/>
    <s v="REG"/>
    <s v="AO"/>
    <x v="0"/>
    <s v="1P INET"/>
    <s v="Completed (PS)"/>
    <s v="RBS-Regional 3"/>
    <d v="2026-09-01T11:26:57"/>
    <d v="2026-09-02T15:35:07"/>
    <n v="69381409"/>
    <m/>
    <n v="142406122465"/>
    <s v="KOST DAMAI"/>
    <s v="ODP-JHR-FED/048 FED/D06/048.01"/>
    <s v="WO063240024"/>
    <m/>
    <m/>
    <m/>
    <n v="110.437211953103"/>
    <n v="-6.9509257691123096"/>
    <s v="MD|MYDB-20260901267712|DN00001/MN00663|KOST DAMAI|0895393344023"/>
    <s v="MYDIGIBIZPARTNER"/>
    <m/>
    <m/>
    <m/>
    <m/>
    <m/>
    <m/>
    <m/>
    <m/>
    <s v="Management Janji"/>
    <s v="2026-09-02 08:00:00 | No HP : 0895393344023 Alt :  M Janji : 2/09/2026 Jam Pasang : 08.00 - 13:00  NoteÃ‚Â :  hubungi terlebih dahulu sebelum kelokasi "/>
    <s v="FCC"/>
    <d v="2026-01-09T11:39:59"/>
    <d v="2026-09-02T08:00:00"/>
    <m/>
    <s v="PS"/>
    <s v="JOHAR"/>
    <s v="NO ADDON"/>
    <n v="20260902"/>
    <s v="Completed"/>
    <s v="HSI Bisnis Promo HUT RI PSB 70% - 100 Mbps"/>
    <s v="INDIBIZ"/>
    <m/>
    <m/>
    <d v="2026-09-02T08:00:00"/>
    <s v="2026-09-02 08:00:00 | No HP : 0895393344023 Alt :  M Janji : 2/09/2026 Jam Pasang : 08.00 - 13:00  NoteÃ‚Â :  hubungi terlebih dahulu sebelum kelokasi "/>
    <n v="2026"/>
    <n v="9"/>
    <n v="2"/>
    <d v="2026-09-02T00:00:00"/>
    <n v="-0.33333333333575865"/>
    <x v="1"/>
  </r>
  <r>
    <n v="1140"/>
    <n v="1002565053"/>
    <n v="3"/>
    <x v="5"/>
    <n v="4"/>
    <s v="PEKALONGAN"/>
    <s v="BREBES"/>
    <s v="KTM"/>
    <s v="REG"/>
    <s v="AO"/>
    <x v="0"/>
    <m/>
    <s v="Completed (PS)"/>
    <s v="RBS-Regional 3"/>
    <d v="2026-09-01T11:32:57"/>
    <d v="2026-09-02T13:06:45"/>
    <n v="69228573"/>
    <m/>
    <n v="142214107207"/>
    <s v="YAYASAN ARYA SINGASARI KAB. BREBES"/>
    <s v="ODP-KTM-FH/154"/>
    <s v="WO063253175"/>
    <m/>
    <m/>
    <m/>
    <n v="108.9829376"/>
    <n v="-6.9595906999999997"/>
    <s v="AMBS;BAYU;403095;HSI 50MB;439k;PIC 0856-0022-3496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39:59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1"/>
  </r>
  <r>
    <n v="1141"/>
    <n v="1002564711"/>
    <n v="3"/>
    <x v="3"/>
    <n v="4"/>
    <s v="YOGYAKARTA"/>
    <s v="INNER - YOGYA JATENG SELATAN"/>
    <s v="KBU"/>
    <s v="REG"/>
    <s v="AO"/>
    <x v="0"/>
    <s v="1P INET"/>
    <s v="Completed (PS)"/>
    <s v="RBS-Regional 3"/>
    <d v="2026-09-01T10:23:57"/>
    <d v="2026-09-02T14:21:42"/>
    <n v="69381307"/>
    <m/>
    <n v="146113147303"/>
    <s v="Otium Caffe"/>
    <s v="ODP-KBU-FEJ/21"/>
    <s v="WO063231947"/>
    <m/>
    <m/>
    <m/>
    <n v="110.38992449135399"/>
    <n v="-7.7797019308825099"/>
    <s v="|MC80006|MYIA-053985514490/POI/M. Khairul Fajri/085335475335/mkhairulfaj644@gmail.com"/>
    <s v="MYIB_ASSISTANT"/>
    <m/>
    <m/>
    <m/>
    <m/>
    <m/>
    <m/>
    <m/>
    <m/>
    <s v="Management Janji"/>
    <s v="2026-09-02 13:00:00 | Tanggal : 2 September 2026 Jam : pagi siang Hubungi pelanggan sebelum ke lokasi "/>
    <s v="FCC"/>
    <d v="2026-01-09T10:25:28"/>
    <d v="2026-09-02T13:00:00"/>
    <m/>
    <s v="PS"/>
    <s v="X"/>
    <s v="NO ADDON"/>
    <n v="20260902"/>
    <s v="Completed"/>
    <s v="HSI Bisnis PSB 70% - 200 Mbps"/>
    <s v="INDIBIZ"/>
    <m/>
    <m/>
    <d v="2026-09-02T13:00:00"/>
    <s v="2026-09-02 13:00:00 | Tanggal : 2 September 2026 Jam : pagi siang Hubungi pelanggan sebelum ke lokasi "/>
    <n v="2026"/>
    <n v="9"/>
    <n v="2"/>
    <d v="2026-09-02T00:00:00"/>
    <n v="-0.54166666666424135"/>
    <x v="1"/>
  </r>
  <r>
    <n v="1142"/>
    <n v="1002565535"/>
    <n v="3"/>
    <x v="0"/>
    <n v="4"/>
    <s v="KUDUS"/>
    <s v="PURWODADI"/>
    <s v="GDO"/>
    <s v="REG"/>
    <s v="AO"/>
    <x v="0"/>
    <s v="1P INET"/>
    <s v="Completed (PS)"/>
    <s v="RBS-Regional 3"/>
    <d v="2026-09-01T13:59:56"/>
    <d v="2026-09-02T18:41:54"/>
    <n v="69381546"/>
    <m/>
    <n v="142521103415"/>
    <s v="bara coffee"/>
    <s v="ODP-GDO-FC/004 FC/D02/004.01"/>
    <s v="WO063259889"/>
    <m/>
    <m/>
    <m/>
    <n v="110.77288299999999"/>
    <n v="-7.0582070000000003"/>
    <s v="|MN00408|MYIA-097538947095/POI/eni kusrini/08214687879/gitasapta37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4:09:54"/>
    <d v="2026-09-02T13:00:00"/>
    <m/>
    <s v="PS"/>
    <s v="GUBUG"/>
    <s v="NO ADDON"/>
    <n v="20260902"/>
    <s v="Completed"/>
    <s v="HSI Bisnis Promo HUT RI PSB 70% - 100 Mbps"/>
    <s v="INDIBIZ"/>
    <m/>
    <m/>
    <d v="2026-09-02T13:00:00"/>
    <s v="2026-09-02 13:00:00 | Tanggal : 2 September 2026 Jam : siang Hubungi pelanggan sebelum ke lokasi "/>
    <n v="2026"/>
    <n v="9"/>
    <n v="2"/>
    <d v="2026-09-02T00:00:00"/>
    <n v="-0.54166666666424135"/>
    <x v="1"/>
  </r>
  <r>
    <n v="1143"/>
    <n v="1002564963"/>
    <n v="3"/>
    <x v="1"/>
    <n v="5"/>
    <s v="SIDOARJO"/>
    <s v="JOMBANG"/>
    <s v="MOJ"/>
    <s v="REG"/>
    <s v="AO"/>
    <x v="0"/>
    <m/>
    <s v="Completed (PS)"/>
    <s v="RBS-Regional 3"/>
    <d v="2026-09-01T11:12:34"/>
    <d v="2026-09-02T18:52:53"/>
    <n v="69381370"/>
    <m/>
    <n v="152319208065"/>
    <s v="PT. WIRELESSINDO SOLUSI TEKNOLOGI"/>
    <s v="ODP-MOJ-FM/104"/>
    <s v="WO063264270"/>
    <m/>
    <m/>
    <m/>
    <n v="112.3805254"/>
    <n v="-7.5600582999999997"/>
    <s v="|MB00452|/AHMAD ROZIKIN/85939626176/81380532112/admin@wirelessindo.com"/>
    <s v="B2B Partner Management (PM)"/>
    <m/>
    <m/>
    <m/>
    <m/>
    <m/>
    <m/>
    <m/>
    <m/>
    <s v="Management Janji"/>
    <s v="2026-09-02 11:00:00|Tanggal : 2 September 2026 Jam : pagi  Hubungi pelanggan sebelum ke lokasi |40981184|MYDITA"/>
    <s v="FCC"/>
    <d v="2026-01-09T11:25:10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Tanggal : 2 September 2026 Jam : pagi  Hubungi pelanggan sebelum ke lokasi |40981184|MYDITA"/>
    <n v="2026"/>
    <n v="9"/>
    <n v="2"/>
    <d v="2026-09-02T00:00:00"/>
    <n v="-0.45833333333575865"/>
    <x v="1"/>
  </r>
  <r>
    <n v="1144"/>
    <n v="1002564992"/>
    <n v="3"/>
    <x v="6"/>
    <n v="5"/>
    <s v="SBY UTARA"/>
    <s v="GRESIK"/>
    <s v="GSK"/>
    <s v="REG"/>
    <s v="AO"/>
    <x v="0"/>
    <s v="1P INET"/>
    <s v="Completed (PS)"/>
    <s v="RBS-Regional 3"/>
    <d v="2026-09-01T11:15:57"/>
    <d v="2026-09-02T15:28:36"/>
    <n v="69381390"/>
    <m/>
    <n v="152421262549"/>
    <s v="UPT SD NEGERI 1 GRESIK RUANG LAB"/>
    <s v="ODP-GSK-FX/10 FX/D-01/10-01"/>
    <s v="WO063238777"/>
    <m/>
    <m/>
    <m/>
    <n v="112.658372372388"/>
    <n v="-7.1551595617720096"/>
    <s v="MD|MYDB-20260901267716|DN00001/MN02100|UPT SD NEGERI 1 GRESIK RUANG LAB|082245330088"/>
    <s v="MYDIGIBIZPARTNER"/>
    <m/>
    <m/>
    <m/>
    <m/>
    <m/>
    <m/>
    <m/>
    <m/>
    <s v="Management Janji"/>
    <s v="2026-09-08 15:00:00 | Nama PIC : IBU PURWANIS No HP : 082245330088 Alt :  M Janji : (SELASA/8/SEPTEMBER/2026) jam Pasang : 09:00 Note : hubungi pelanggan jika ingin kelokasi"/>
    <s v="FCC"/>
    <d v="2026-01-09T11:25:10"/>
    <d v="2026-09-08T15:00:00"/>
    <m/>
    <s v="PS"/>
    <s v="GRESIK"/>
    <s v="NO ADDON"/>
    <n v="20260902"/>
    <s v="Completed"/>
    <s v="HSI Bisnis Basic Promo HUT RI PSB 70% - 50 Mbps"/>
    <s v="INDIBIZ"/>
    <m/>
    <m/>
    <d v="2026-09-08T15:00:00"/>
    <s v="2026-09-08 15:00:00 | Nama PIC : IBU PURWANIS No HP : 082245330088 Alt :  M Janji : (SELASA/8/SEPTEMBER/2026) jam Pasang : 09:00 Note : hubungi pelanggan jika ingin kelokasi"/>
    <n v="2026"/>
    <n v="9"/>
    <n v="2"/>
    <d v="2026-09-02T00:00:00"/>
    <n v="-6.625"/>
    <x v="1"/>
  </r>
  <r>
    <n v="1145"/>
    <n v="1002565516"/>
    <n v="3"/>
    <x v="1"/>
    <n v="5"/>
    <s v="SIDOARJO"/>
    <s v="MOJOKERTO"/>
    <s v="MRT"/>
    <s v="REG"/>
    <s v="AO"/>
    <x v="0"/>
    <m/>
    <s v="Completed (PS)"/>
    <s v="RBS-Regional 3"/>
    <d v="2026-09-01T13:58:21"/>
    <d v="2026-09-01T20:47:55"/>
    <n v="69381534"/>
    <m/>
    <n v="152312243354"/>
    <s v="REMAJA MANDIRI SUKSES"/>
    <s v="ODP-MRT-FT/23"/>
    <s v="WO063268909"/>
    <m/>
    <m/>
    <m/>
    <n v="112.41749660000001"/>
    <n v="-7.4878688000000002"/>
    <s v="|MN02783|/REMAJA MANDIRI SUKSES/WINBACK HSI B2B + NETMONK + OCA BREACH CHECKER (1:1) 300MBPS 1,306,5RB PSB DISC 70%//yahyazulfikar16@gmail.com/YAHYA ZULFIKAR/85640536164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09:54"/>
    <d v="2026-09-02T11:00:00"/>
    <m/>
    <s v="PS"/>
    <s v="MOJOKERTO"/>
    <s v="NETMONK - OCA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</r>
  <r>
    <n v="1146"/>
    <n v="1002565015"/>
    <n v="3"/>
    <x v="3"/>
    <n v="4"/>
    <s v="YOGYAKARTA"/>
    <s v="BANTUL"/>
    <s v="BTL"/>
    <s v="REG"/>
    <s v="AO"/>
    <x v="0"/>
    <m/>
    <s v="Completed (PS)"/>
    <s v="RBS-Regional 3"/>
    <d v="2026-09-01T11:21:11"/>
    <d v="2026-09-02T13:28:18"/>
    <n v="69381380"/>
    <m/>
    <n v="146129128456"/>
    <s v="Jaringan Multimedia Indonesia (Kiringan Canden)"/>
    <s v="ODP-BTL-FCK/006"/>
    <s v="WO063270744"/>
    <m/>
    <m/>
    <m/>
    <n v="110.363086736611"/>
    <n v="-7.9457943388721004"/>
    <s v="AMRBS/403103/ANISA DWIARYANI/R3/YOGYAKARTA/PSB HSI BISNIS BASIC 1S 50 MBPS PRMO HUT TELKOM 1:2/081804098210/Tri Johan Firdiyanto/johanfirdi@gmail.com"/>
    <s v="Amex"/>
    <m/>
    <m/>
    <m/>
    <m/>
    <m/>
    <m/>
    <m/>
    <m/>
    <s v="Management Janji"/>
    <s v="2026-09-02 15:00:00|No HP : 081804098210 Alt :  M Janji : 2/09/2026 Jam Pasang : 08.00 - 13:00  NoteÃ‚Â :  hubungi terlebih dahulu sebelum kelokasi |40000802|MYDITA"/>
    <s v="FCC"/>
    <d v="2026-01-09T11:25:10"/>
    <d v="2026-09-02T15:00:00"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15:00:00"/>
    <s v="2026-09-02 15:00:00|No HP : 081804098210 Alt :  M Janji : 2/09/2026 Jam Pasang : 08.00 - 13:00  NoteÃ‚Â :  hubungi terlebih dahulu sebelum kelokasi |40000802|MYDITA"/>
    <n v="2026"/>
    <n v="9"/>
    <n v="2"/>
    <d v="2026-09-02T00:00:00"/>
    <n v="-0.625"/>
    <x v="1"/>
  </r>
  <r>
    <n v="1147"/>
    <n v="1002565519"/>
    <n v="3"/>
    <x v="5"/>
    <n v="4"/>
    <s v="PEKALONGAN"/>
    <s v="PEKALONGAN"/>
    <s v="KDW"/>
    <s v="REG"/>
    <s v="AO"/>
    <x v="0"/>
    <m/>
    <s v="Completed (PS)"/>
    <s v="RBS-Regional 3"/>
    <d v="2026-09-01T13:56:42"/>
    <d v="2026-09-01T15:10:11"/>
    <n v="69380776"/>
    <m/>
    <n v="146285103905"/>
    <s v="SMK GONDANG 1"/>
    <s v="ODP-KDW-FK/227"/>
    <s v="WO063260110"/>
    <m/>
    <m/>
    <m/>
    <n v="109.63218000000001"/>
    <n v="-6.9770830000000004"/>
    <s v="|MN00925|MYIA-036141084083/POI/chuswatul chasanah/089502008976/chuswatulc@gmail.com"/>
    <s v="Sales Profesional"/>
    <m/>
    <m/>
    <m/>
    <m/>
    <m/>
    <m/>
    <m/>
    <m/>
    <s v="Management Janji"/>
    <s v="2026-09-01 13:00:00 | Tanggal : 1 September 2026  Jam : siang  Hubungi pelanggan sebelum ke lokasi 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3:00:00 | Tanggal : 1 September 2026  Jam : siang  Hubungi pelanggan sebelum ke lokasi "/>
    <n v="2026"/>
    <n v="9"/>
    <n v="1"/>
    <d v="2026-09-01T00:00:00"/>
    <n v="-0.29166666666424135"/>
    <x v="1"/>
  </r>
  <r>
    <n v="1148"/>
    <n v="1002564987"/>
    <n v="3"/>
    <x v="5"/>
    <n v="4"/>
    <s v="PEKALONGAN"/>
    <s v="BREBES"/>
    <s v="TTL"/>
    <s v="REG"/>
    <s v="AO"/>
    <x v="0"/>
    <m/>
    <s v="Completed (PS)"/>
    <s v="RBS-Regional 3"/>
    <d v="2026-09-01T11:16:55"/>
    <d v="2026-09-01T13:58:00"/>
    <n v="69361764"/>
    <m/>
    <n v="142204107639"/>
    <s v="CV. SUBEKTI SETIABUDI"/>
    <s v="ODP-TTL-FF/131"/>
    <s v="WO063239264"/>
    <m/>
    <m/>
    <m/>
    <n v="108.878922"/>
    <n v="-6.8734359999999999"/>
    <s v="|MN00292|MYIA-026126076198/POI/SUDIARTO/081804621352/prabowo2121new@gmail.com"/>
    <s v="Account Manager"/>
    <m/>
    <m/>
    <m/>
    <m/>
    <m/>
    <m/>
    <m/>
    <m/>
    <s v="Management Janji"/>
    <s v="2026-09-01 08:00:00|Nama PIC : bapak eko  No HP : 081804621352  No Alternatif :  M Janji : 01/09/2026  Jam Pasang : Pagi  NoteÃ‚Â :  Hubungi terlebih dahulu sebelum ke lokasi  |40951377|MYDITA"/>
    <s v="FCC"/>
    <d v="2026-01-09T11:25:10"/>
    <m/>
    <m/>
    <s v="PS"/>
    <s v="KETANGGUNGAN"/>
    <s v="NO ADDON"/>
    <n v="2026090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1T07:00:00"/>
    <s v="2026-09-01 08:00:00|Nama PIC : bapak eko  No HP : 081804621352  No Alternatif :  M Janji : 01/09/2026  Jam Pasang : Pagi  NoteÃ‚Â :  Hubungi terlebih dahulu sebelum ke lokasi  |40951377|MYDITA"/>
    <n v="2026"/>
    <n v="9"/>
    <n v="1"/>
    <d v="2026-09-01T00:00:00"/>
    <n v="-0.29166666666424135"/>
    <x v="1"/>
  </r>
  <r>
    <n v="1149"/>
    <n v="1002565560"/>
    <n v="3"/>
    <x v="0"/>
    <n v="4"/>
    <s v="KUDUS"/>
    <s v="JEPARA"/>
    <s v="BAN"/>
    <s v="REG"/>
    <s v="AO"/>
    <x v="0"/>
    <m/>
    <s v="Completed (PS)"/>
    <s v="RBS-Regional 3"/>
    <d v="2026-09-01T14:06:27"/>
    <d v="2026-09-01T15:56:29"/>
    <n v="69379112"/>
    <m/>
    <n v="142507105445"/>
    <s v="SPBU 44.594.03 PT. Rejomas Muda MLONGGO- BANGSRI"/>
    <s v="ODP-BAN-FC/061"/>
    <s v="WO063262161"/>
    <m/>
    <m/>
    <m/>
    <n v="110.7289"/>
    <n v="-6.5291399999999999"/>
    <s v="AMRBS;403098;REG3;DANIEL MARWA DENERO;08112876658;CP.DWI RUSTINI;085728852436;PROMO100MB 1:1 535;SPBU 44.594.03 PT. Rejomas Muda MLONGGO- BANGSRI"/>
    <s v="Account Manager"/>
    <m/>
    <m/>
    <m/>
    <m/>
    <m/>
    <m/>
    <m/>
    <m/>
    <s v="Management Janji"/>
    <s v="2026-08-30 08:00:00|Tanggal pemasangan : 29/08/2026  Jam pemasangan : pagi / siang   Info Tambahan : Hubungi pelanggan dulu sebelum ke lokasi Terimakasih|40981184|MYDITA"/>
    <s v="FCC"/>
    <d v="2026-01-09T14:09:54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|Tanggal pemasangan : 29/08/2026  Jam pemasangan : pagi / siang   Info Tambahan : Hubungi pelanggan dulu sebelum ke lokasi Terimakasih|40981184|MYDITA"/>
    <n v="2026"/>
    <n v="9"/>
    <n v="1"/>
    <d v="2026-09-01T00:00:00"/>
    <n v="-0.29166666666424135"/>
    <x v="1"/>
  </r>
  <r>
    <n v="1150"/>
    <n v="1002565555"/>
    <n v="3"/>
    <x v="7"/>
    <n v="5"/>
    <s v="MATARAM"/>
    <s v="LOMBOK TIMUR UTARA"/>
    <s v="SGG"/>
    <s v="REG"/>
    <s v="AO"/>
    <x v="0"/>
    <m/>
    <s v="Completed (PS)"/>
    <s v="RBS-Regional 3"/>
    <d v="2026-09-01T14:04:51"/>
    <d v="2026-09-02T13:16:06"/>
    <n v="69372556"/>
    <m/>
    <n v="172604214263"/>
    <s v="ASTON SUNSET BEACH RESORT"/>
    <s v="ODP-SGG-FAB/05"/>
    <s v="WO063261735"/>
    <m/>
    <m/>
    <m/>
    <n v="116.0288245"/>
    <n v="-8.3446458000000003"/>
    <s v="RBS HSI |ADE RAGIL PURWANDANI | 406650 | TREG 3 | ASTON SUNSET BEACH RESORT | BP SAMUEL| 085338123542 | INET ONLY 100 MBPS"/>
    <s v="Sales Force DBS"/>
    <m/>
    <m/>
    <m/>
    <m/>
    <m/>
    <m/>
    <m/>
    <m/>
    <s v="Management Janji"/>
    <s v="2026-08-30 13:00:00|Waktu pemasnagan : 29 Agustus 2026  Jam pemasangan : 08.00 - 12.00  Mohon hubungi pelanggan sebelum ke lokasi   Terima kasih|40971401|MYDITA"/>
    <s v="FCC"/>
    <d v="2026-01-09T14:09:54"/>
    <m/>
    <m/>
    <s v="PS"/>
    <s v="LOMBOK UTARA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1T07:00:00"/>
    <s v="2026-08-30 13:00:00|Waktu pemasnagan : 29 Agustus 2026  Jam pemasangan : 08.00 - 12.00  Mohon hubungi pelanggan sebelum ke lokasi   Terima kasih|40971401|MYDITA"/>
    <n v="2026"/>
    <n v="9"/>
    <n v="2"/>
    <d v="2026-09-02T00:00:00"/>
    <n v="0.70833333333575865"/>
    <x v="1"/>
  </r>
  <r>
    <n v="1151"/>
    <n v="1002565542"/>
    <n v="3"/>
    <x v="5"/>
    <n v="4"/>
    <s v="PEKALONGAN"/>
    <s v="PEKALONGAN"/>
    <s v="KDW"/>
    <s v="REG"/>
    <s v="AO"/>
    <x v="0"/>
    <m/>
    <s v="Completed (PS)"/>
    <s v="RBS-Regional 3"/>
    <d v="2026-09-01T14:02:20"/>
    <d v="2026-09-01T15:26:04"/>
    <n v="69380877"/>
    <m/>
    <n v="146285103907"/>
    <s v="SMK GONDANG 2"/>
    <s v="ODP-KDW-FK/227"/>
    <s v="WO063261346"/>
    <m/>
    <m/>
    <m/>
    <n v="109.63218000000001"/>
    <n v="-6.9770830000000004"/>
    <s v="|MN00925|MYIA-099496148728/POI/chuswatul chasanah/089502008976/chuswatulc@gmail.com"/>
    <s v="Sales Profesional"/>
    <m/>
    <m/>
    <m/>
    <m/>
    <m/>
    <m/>
    <m/>
    <m/>
    <s v="Management Janji"/>
    <s v="2026-09-01 15:00:00 | Nama PIC : Chuswatul Chasanah  No HP : 089502008976  Alt : 085742364322  M Janji : 01/09/2026  Jam Pasang : 08.00 - 13:00   NoteÃ‚Â :  hubungi terlebih dahulu sebelum kelokasi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5:00:00 | Nama PIC : Chuswatul Chasanah  No HP : 089502008976  Alt : 085742364322  M Janji : 01/09/2026  Jam Pasang : 08.00 - 13:00   NoteÃ‚Â :  hubungi terlebih dahulu sebelum kelokasi"/>
    <n v="2026"/>
    <n v="9"/>
    <n v="1"/>
    <d v="2026-09-01T00:00:00"/>
    <n v="-0.29166666666424135"/>
    <x v="1"/>
  </r>
  <r>
    <n v="1152"/>
    <n v="1002564957"/>
    <n v="3"/>
    <x v="0"/>
    <n v="4"/>
    <s v="KUDUS"/>
    <s v="PATI"/>
    <s v="PAT"/>
    <s v="REG"/>
    <s v="AO"/>
    <x v="0"/>
    <s v="1P INET"/>
    <s v="Completed (PS)"/>
    <s v="RBS-Regional 3"/>
    <d v="2026-09-01T11:09:56"/>
    <d v="2026-09-02T14:34:58"/>
    <n v="69381386"/>
    <m/>
    <n v="142551119567"/>
    <s v="MAN 1 PATI"/>
    <s v="ODP-PAT-FAD/152 FAD/D05/152.01"/>
    <s v="WO063237449"/>
    <m/>
    <m/>
    <m/>
    <n v="111.017602"/>
    <n v="-6.7608309999999996"/>
    <s v="|MC60052|MYIA-015957226276/POI/Moh Kodri/082135883785/manegeri1pati@gmail.com"/>
    <s v="MYIB_ASSISTANT"/>
    <m/>
    <m/>
    <m/>
    <m/>
    <m/>
    <m/>
    <m/>
    <m/>
    <s v="Management Janji"/>
    <s v="2026-09-02 08:00:00 | No HP : 082135883785 Alt :  M Janji : 2/09/2026 Jam Pasang : 08.00 - 13:00  NoteÃ‚Â :  hubungi terlebih dahulu sebelum kelokasi "/>
    <s v="FCC"/>
    <d v="2026-01-09T11:25:10"/>
    <d v="2026-09-02T08:00:00"/>
    <m/>
    <s v="PS"/>
    <s v="X"/>
    <s v="NO ADDON"/>
    <n v="20260902"/>
    <s v="Completed"/>
    <s v="HSI Bisnis Promo HUT RI PSB 70% - 300 Mbps"/>
    <s v="INDIBIZ"/>
    <m/>
    <m/>
    <d v="2026-09-02T08:00:00"/>
    <s v="2026-09-02 08:00:00 | No HP : 082135883785 Alt :  M Janji : 2/09/2026 Jam Pasang : 08.00 - 13:00  NoteÃ‚Â :  hubungi terlebih dahulu sebelum kelokasi "/>
    <n v="2026"/>
    <n v="9"/>
    <n v="2"/>
    <d v="2026-09-02T00:00:00"/>
    <n v="-0.33333333333575865"/>
    <x v="1"/>
  </r>
  <r>
    <n v="1153"/>
    <n v="1002564112"/>
    <n v="3"/>
    <x v="7"/>
    <n v="5"/>
    <s v="MATARAM"/>
    <s v="BIMA"/>
    <s v="SAP"/>
    <s v="REG"/>
    <s v="AO"/>
    <x v="0"/>
    <m/>
    <s v="Completed (PS)"/>
    <s v="RBS-Regional 3"/>
    <d v="2026-09-01T08:31:26"/>
    <d v="2026-09-07T11:23:33"/>
    <n v="69378707"/>
    <m/>
    <n v="172610305799"/>
    <s v="PT. BERKAH SINERGI ARUNIKA"/>
    <s v="ODP-SAP-FAB/62"/>
    <s v="WO063220884"/>
    <m/>
    <m/>
    <m/>
    <n v="118.9974441"/>
    <n v="-8.5741318"/>
    <s v="|MN00458|MYIA-009317735475/POI/Andy Oktapianto/0895335194030/admin@bersinar.co.id"/>
    <s v="Sales Profesional"/>
    <m/>
    <m/>
    <m/>
    <m/>
    <m/>
    <m/>
    <m/>
    <m/>
    <s v="Management Janji"/>
    <s v="2026-08-30 13:00:00 | M Janji : (29/08/2026)  jam Pasang : 09:00  Note : hubungi pelanggan jika ingin kelokasi  "/>
    <s v="FCC"/>
    <d v="2026-01-09T08:39:58"/>
    <m/>
    <m/>
    <s v="PS"/>
    <s v="BIMA BARAT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13:00:00 | M Janji : (29/08/2026)  jam Pasang : 09:00  Note : hubungi pelanggan jika ingin kelokasi  "/>
    <n v="2026"/>
    <n v="9"/>
    <n v="7"/>
    <d v="2026-09-07T00:00:00"/>
    <n v="5.7083333333357587"/>
    <x v="2"/>
  </r>
  <r>
    <n v="1154"/>
    <n v="1002564132"/>
    <n v="3"/>
    <x v="3"/>
    <n v="4"/>
    <s v="PURWOKERTO"/>
    <s v="BANJARNEGARA"/>
    <s v="BJR"/>
    <s v="REG"/>
    <s v="AO"/>
    <x v="0"/>
    <s v="1P INET"/>
    <s v="Completed (PS)"/>
    <s v="RBS-Regional 3"/>
    <d v="2026-09-01T08:36:56"/>
    <d v="2026-09-02T16:53:38"/>
    <n v="69381161"/>
    <m/>
    <n v="146372103739"/>
    <s v="SPPG YAYASAN DUTA JATENG PEDULI"/>
    <s v="ODP-BJR-FAE/023"/>
    <s v="WO063220951"/>
    <m/>
    <m/>
    <m/>
    <n v="109.77256199999999"/>
    <n v="-7.2659840000000004"/>
    <s v="|MN00649|MYIA-077965156610/POI/Singgih amasto/+6285877779488/singgihamasto99@gmail.com"/>
    <s v="MYIB_ASSISTANT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1-09T08:39:58"/>
    <d v="2026-09-03T08:00:00"/>
    <m/>
    <s v="PS"/>
    <s v="X"/>
    <s v="NO ADDON"/>
    <n v="20260902"/>
    <s v="Completed"/>
    <s v="HSI Bisnis Promo HUT RI PSB 70% - 75 Mbps"/>
    <s v="INDIBIZ"/>
    <m/>
    <m/>
    <d v="2026-09-03T08:00:00"/>
    <s v="2026-09-03 08:00:00 | Jam Pemasangan : 08:00 - 12.00 Tanggal Pemasangan : RABU 02 SEPTEMBER 2026 Info Tambahan : Hubungi pelanggan sebelum datang ke lokasi"/>
    <n v="2026"/>
    <n v="9"/>
    <n v="2"/>
    <d v="2026-09-02T00:00:00"/>
    <n v="-1.3333333333357587"/>
    <x v="1"/>
  </r>
  <r>
    <n v="1155"/>
    <n v="1002565594"/>
    <n v="3"/>
    <x v="7"/>
    <n v="5"/>
    <s v="MATARAM"/>
    <s v="LOMBOK BARAT TENGAH"/>
    <s v="GER"/>
    <s v="REG"/>
    <s v="AO"/>
    <x v="0"/>
    <s v="1P INET"/>
    <s v="Completed (PS)"/>
    <s v="RBS-Regional 3"/>
    <d v="2026-09-01T14:09:56"/>
    <d v="2026-09-05T14:07:17"/>
    <n v="69381569"/>
    <m/>
    <n v="172602203033"/>
    <s v="TOKO PENDI"/>
    <s v="ODP-GER-FAP/41"/>
    <s v="WO063261896"/>
    <m/>
    <m/>
    <m/>
    <n v="116.0745301"/>
    <n v="-8.7271529000000001"/>
    <s v="MD|MYDB-20260831267627|DN00001/MN01272|TOKO PENDI|087710909006"/>
    <s v="MYDIGIBIZPARTNER"/>
    <m/>
    <m/>
    <m/>
    <m/>
    <m/>
    <m/>
    <m/>
    <m/>
    <s v="Management Janji"/>
    <s v="2026-09-06 08:00:00 | Nama PIC :  BAPA AHMAD No HP : 087710909006 No Alternatif : M Janji : 06/09/2026 Jam Pasang : Pagi NoteÃ‚Â :  Hubungi terlebih dahulu sebelum ke lokasi "/>
    <s v="FCC"/>
    <d v="2026-01-09T14:25:08"/>
    <d v="2026-09-06T08:00:00"/>
    <m/>
    <s v="PS"/>
    <s v="LOMBOK TENGAH"/>
    <s v="NO ADDON"/>
    <n v="20260905"/>
    <s v="Completed"/>
    <s v="HSI Bisnis Promo HUT RI PSB 70% - 75 Mbps"/>
    <s v="INDIBIZ"/>
    <m/>
    <m/>
    <d v="2026-09-06T08:00:00"/>
    <s v="2026-09-06 08:00:00 | Nama PIC :  BAPA AHMAD No HP : 087710909006 No Alternatif : M Janji : 06/09/2026 Jam Pasang : Pagi NoteÃ‚Â :  Hubungi terlebih dahulu sebelum ke lokasi "/>
    <n v="2026"/>
    <n v="9"/>
    <n v="5"/>
    <d v="2026-09-05T00:00:00"/>
    <n v="-1.3333333333357587"/>
    <x v="1"/>
  </r>
  <r>
    <n v="1156"/>
    <n v="1002565586"/>
    <n v="3"/>
    <x v="1"/>
    <n v="5"/>
    <s v="SIDOARJO"/>
    <s v="JOMBANG"/>
    <s v="JOM"/>
    <s v="REG"/>
    <s v="AO"/>
    <x v="0"/>
    <m/>
    <s v="Completed (PS)"/>
    <s v="RBS-Regional 3"/>
    <d v="2026-09-01T14:10:36"/>
    <d v="2026-09-01T17:49:24"/>
    <n v="69381558"/>
    <m/>
    <n v="152318240210"/>
    <s v="SRC LIMA RASA"/>
    <s v="ODP-JOM-FD/46"/>
    <s v="WO063270031"/>
    <m/>
    <m/>
    <m/>
    <n v="112.215132"/>
    <n v="-7.5832278999999998"/>
    <s v="|MN01614|/SRC LIMA RASA/WINBACK 2.0 HSI B2B (1:1) 50MBPS 355RB PSB DISC 70%//ainunrizkiafandi@gmail.com/AINUN RIZKI AFANDI/85853268953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25:08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</r>
  <r>
    <n v="1157"/>
    <n v="1002564319"/>
    <n v="3"/>
    <x v="7"/>
    <n v="5"/>
    <s v="MATARAM"/>
    <s v="BIMA"/>
    <s v="BIM"/>
    <s v="REG"/>
    <s v="AO"/>
    <x v="0"/>
    <m/>
    <s v="Completed (PS)"/>
    <s v="RBS-Regional 3"/>
    <d v="2026-09-01T09:16:45"/>
    <d v="2026-09-03T13:31:47"/>
    <n v="69379683"/>
    <m/>
    <n v="172616802034"/>
    <s v="toko akbar"/>
    <s v="ODP-BIM-FAP/01"/>
    <s v="WO063225111"/>
    <m/>
    <m/>
    <m/>
    <n v="118.7702972"/>
    <n v="-8.4851937"/>
    <s v="MD|MYDB-20260828267426|SC00001/MC00127|toko akbar|082342249826"/>
    <s v="MYDIGIBIZPARTNER"/>
    <m/>
    <m/>
    <m/>
    <m/>
    <m/>
    <m/>
    <m/>
    <m/>
    <s v="Management Janji"/>
    <s v="2026-08-30 13:00:00 | Tanggal pemasangan : 30/08/2026  Jam pemasangan : pagi/siang  Info Tambahan : Hubungi pelanggan dulu sebelum ke lokasi, terima kasih"/>
    <s v="FCC"/>
    <d v="2026-01-09T09:25:31"/>
    <m/>
    <m/>
    <s v="PS"/>
    <s v="X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0 13:00:00 | Tanggal pemasangan : 30/08/2026  Jam pemasangan : pagi/siang  Info Tambahan : Hubungi pelanggan dulu sebelum ke lokasi, terima kasih"/>
    <n v="2026"/>
    <n v="9"/>
    <n v="3"/>
    <d v="2026-09-03T00:00:00"/>
    <n v="1.7083333333357587"/>
    <x v="2"/>
  </r>
  <r>
    <n v="1158"/>
    <n v="1002564360"/>
    <n v="3"/>
    <x v="6"/>
    <n v="5"/>
    <s v="SBY SELATAN"/>
    <s v="MANYAR"/>
    <s v="GBG"/>
    <s v="REG"/>
    <s v="AO"/>
    <x v="0"/>
    <s v="1P INET"/>
    <s v="Completed (PS)"/>
    <s v="RBS-Regional 3"/>
    <d v="2026-09-01T09:21:57"/>
    <d v="2026-09-01T19:29:01"/>
    <n v="69381215"/>
    <m/>
    <n v="152320246354"/>
    <s v="SPBU KARANGASEM"/>
    <s v="ODP-MYR-FDE/06 FDE/D01/01.06"/>
    <s v="WO063225232"/>
    <m/>
    <m/>
    <m/>
    <n v="112.7669856"/>
    <n v="-7.2519329999999904"/>
    <s v="MD|MYDB-20260901267696|DN00001/MN00443|SPBU KARANGASEM|085648179811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9:25:31"/>
    <d v="2026-09-02T08:00:00"/>
    <m/>
    <s v="PS"/>
    <s v="DARMO GUBENG"/>
    <s v="NO ADDON"/>
    <n v="20260901"/>
    <s v="Completed"/>
    <s v="HSI Bisnis Promo HUT RI PSB 70% - 50 Mbps"/>
    <s v="INDIBIZ"/>
    <m/>
    <m/>
    <d v="2026-09-02T08:00:00"/>
    <s v="2026-09-02 08:00:00 | Jam Pemasangan : 08:00 - 12.00 Tanggal Pemasangan : RABU 02 SEPTEMBER 2026 Info Tambahan : Hubungi pelanggan sebelum datang ke lokasi"/>
    <n v="2026"/>
    <n v="9"/>
    <n v="1"/>
    <d v="2026-09-01T00:00:00"/>
    <n v="-1.3333333333357587"/>
    <x v="1"/>
  </r>
  <r>
    <n v="1159"/>
    <n v="1002564309"/>
    <n v="3"/>
    <x v="1"/>
    <n v="5"/>
    <s v="JEMBER"/>
    <s v="BANYUWANGI"/>
    <s v="BWG"/>
    <s v="REG"/>
    <s v="AO"/>
    <x v="0"/>
    <m/>
    <s v="Completed (PS)"/>
    <s v="RBS-Regional 3"/>
    <d v="2026-09-01T09:13:18"/>
    <d v="2026-09-01T15:12:52"/>
    <n v="69381199"/>
    <n v="3332821587"/>
    <n v="152503269425"/>
    <s v="PT. WARISAN EURINDO"/>
    <s v="ODP-BWG-FAE/04"/>
    <s v="WO063229353"/>
    <m/>
    <m/>
    <m/>
    <n v="114.3601863"/>
    <n v="-8.1830163999999996"/>
    <s v="AMRBS/405591/AZKI ZARKASI MUHAMMAD/R3/JATIM TIMUR/HSI B2B (1:1) + PHONE (800 MENIT) 50MBPS 445RB PSB DISC 70%/LUTFI KHOIRUL UMAM /lutfiwarisan@gmail.com"/>
    <s v="Amex"/>
    <m/>
    <m/>
    <m/>
    <m/>
    <m/>
    <m/>
    <m/>
    <m/>
    <s v="Management Janji"/>
    <s v="2026-09-02 08:00:00|Nama PIC : BAPA LUTFI No HP : 083187931492 No Alternatif : M Janji : 02/09/2026 Jam Pasang : Pagi NoteÃ‚Â :  Hubungi terlebih dahulu sebelum ke lokasi |40951377|MYDITA"/>
    <s v="FCC"/>
    <d v="2026-01-09T09:25:31"/>
    <d v="2026-09-02T08:00:00"/>
    <m/>
    <s v="PS"/>
    <s v="BANYUWANGI"/>
    <s v="NO ADDON"/>
    <n v="20260901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8:00:00"/>
    <s v="2026-09-02 08:00:00|Nama PIC : BAPA LUTFI No HP : 083187931492 No Alternatif : M Janji : 02/09/2026 Jam Pasang : Pagi NoteÃ‚Â :  Hubungi terlebih dahulu sebelum ke lokasi |40951377|MYDITA"/>
    <n v="2026"/>
    <n v="9"/>
    <n v="1"/>
    <d v="2026-09-01T00:00:00"/>
    <n v="-1.3333333333357587"/>
    <x v="1"/>
  </r>
  <r>
    <n v="1160"/>
    <n v="1002566447"/>
    <n v="3"/>
    <x v="7"/>
    <n v="5"/>
    <s v="MATARAM"/>
    <s v="LOMBOK TIMUR UTARA"/>
    <s v="SGG"/>
    <s v="REG"/>
    <s v="AO"/>
    <x v="0"/>
    <m/>
    <s v="Completed (PS)"/>
    <s v="RBS-Regional 3"/>
    <d v="2026-09-01T18:05:44"/>
    <d v="2026-09-02T19:28:56"/>
    <n v="69379616"/>
    <m/>
    <n v="172604214265"/>
    <s v="PONDOK PESANTREN BAITURRAHMAN"/>
    <s v="ODP-SGG-FBB/39"/>
    <s v="WO063297470"/>
    <m/>
    <m/>
    <m/>
    <n v="116.389690409748"/>
    <n v="-8.2807747139765802"/>
    <s v="|MC40309|MYIA-075993118745/POI/SIRMADI/082266420673/sirmadi401@gmail.com"/>
    <s v="Sales Force DBS"/>
    <m/>
    <m/>
    <m/>
    <m/>
    <m/>
    <m/>
    <m/>
    <m/>
    <s v="Management Janji"/>
    <s v="2026-08-31 15:00:00 | Nama PIC : Bp Sirmadi  No HP : 082266420673  No Alt : -  M Janji : 31 Agustus 2026  Jam Pasang : Pagi / Siang  Note : hubungi pelanggan jika ingin ke lokasi, terima kasih  "/>
    <s v="FCC"/>
    <d v="2026-01-09T18:09:55"/>
    <m/>
    <m/>
    <s v="PS"/>
    <s v="LOMBOK UTARA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1 15:00:00 | Nama PIC : Bp Sirmadi  No HP : 082266420673  No Alt : -  M Janji : 31 Agustus 2026  Jam Pasang : Pagi / Siang  Note : hubungi pelanggan jika ingin ke lokasi, terima kasih  "/>
    <n v="2026"/>
    <n v="9"/>
    <n v="2"/>
    <d v="2026-09-02T00:00:00"/>
    <n v="0.70833333333575865"/>
    <x v="1"/>
  </r>
  <r>
    <n v="1161"/>
    <n v="1002566441"/>
    <n v="3"/>
    <x v="1"/>
    <n v="5"/>
    <s v="SIDOARJO"/>
    <s v="JOMBANG"/>
    <s v="MOJ"/>
    <s v="REG"/>
    <s v="AO"/>
    <x v="0"/>
    <s v="1P INET"/>
    <s v="Completed (PS)"/>
    <s v="RBS-Regional 3"/>
    <d v="2026-09-01T17:54:57"/>
    <d v="2026-09-02T18:52:23"/>
    <n v="69381848"/>
    <m/>
    <n v="152319208069"/>
    <s v="ERABLUE MOJOAGUNG"/>
    <s v="ODP-MOJ-FH/67 FH/D05/67.01"/>
    <s v="WO063296048"/>
    <m/>
    <m/>
    <m/>
    <n v="112.34413499999999"/>
    <n v="-7.5706119999999997"/>
    <s v="|MN00843|MYIA-01311097960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8:09:55"/>
    <d v="2026-09-02T15:00:00"/>
    <m/>
    <s v="PS"/>
    <s v="JOMBANG"/>
    <s v="NO ADDON"/>
    <n v="20260902"/>
    <s v="Completed"/>
    <s v="HSI Bisnis PSB 70% - 5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1"/>
  </r>
  <r>
    <n v="1162"/>
    <n v="1002566432"/>
    <n v="3"/>
    <x v="2"/>
    <n v="5"/>
    <s v="MALANG"/>
    <s v="KEPANJEN"/>
    <s v="GDI"/>
    <s v="REG"/>
    <s v="AO"/>
    <x v="0"/>
    <s v="1P INET"/>
    <s v="Completed (PS)"/>
    <s v="RBS-Regional 3"/>
    <d v="2026-09-01T17:47:57"/>
    <d v="2026-09-02T17:06:03"/>
    <n v="69381827"/>
    <m/>
    <n v="152715213304"/>
    <s v="universitas alqolam"/>
    <s v="ODP-GDI-FCLA/08 GDI/D03/01.03"/>
    <s v="WO063295511"/>
    <m/>
    <m/>
    <m/>
    <n v="112.64369120000001"/>
    <n v="-8.1517681999999994"/>
    <s v="|MN02462|MYIA-098156224873/POI/085154006162/083198579673/jmmtss26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7:54:55"/>
    <d v="2026-09-02T15:00:00"/>
    <m/>
    <s v="PS"/>
    <s v="TUREN"/>
    <s v="NETMONK"/>
    <n v="20260902"/>
    <s v="Completed"/>
    <s v="HSI Bisnis Bundling Netmonk Dual Band Promo 2026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</r>
  <r>
    <n v="1163"/>
    <n v="1002566437"/>
    <n v="3"/>
    <x v="5"/>
    <n v="4"/>
    <s v="PEKALONGAN"/>
    <s v="PEMALANG"/>
    <s v="PML"/>
    <s v="REG"/>
    <s v="AO"/>
    <x v="0"/>
    <s v="1P INET"/>
    <s v="Completed (PS)"/>
    <s v="RBS-Regional 3"/>
    <d v="2026-09-01T17:51:56"/>
    <d v="2026-09-02T12:52:21"/>
    <n v="69381846"/>
    <m/>
    <n v="142278112752"/>
    <s v="ERABLUE PEMUDA BARAT (PETARUKAN)"/>
    <s v="ODP-PML-FH/067 FH/D08/067.01"/>
    <s v="WO063295859"/>
    <m/>
    <m/>
    <m/>
    <n v="109.45561600000001"/>
    <n v="-6.894787"/>
    <s v="|MN00843|MYIA-003832160487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54:55"/>
    <d v="2026-09-02T15:00:00"/>
    <m/>
    <s v="PS"/>
    <s v="X"/>
    <s v="NO ADDON"/>
    <n v="20260902"/>
    <s v="Completed"/>
    <s v="HSI Bisnis PSB 70% Dual Band - 10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1"/>
  </r>
  <r>
    <n v="1164"/>
    <n v="1002566415"/>
    <n v="3"/>
    <x v="7"/>
    <n v="5"/>
    <s v="MATARAM"/>
    <s v="LOMBOK BARAT TENGAH"/>
    <s v="GER"/>
    <s v="REG"/>
    <s v="AO"/>
    <x v="0"/>
    <m/>
    <s v="Completed (PS)"/>
    <s v="RBS-Regional 3"/>
    <d v="2026-09-01T17:39:30"/>
    <d v="2026-09-02T09:29:31"/>
    <n v="69375993"/>
    <m/>
    <n v="172602202851"/>
    <s v="TOKO KARUNIA"/>
    <s v="ODP-GER-FAC/78"/>
    <s v="WO063295198"/>
    <m/>
    <m/>
    <m/>
    <n v="116.07763903"/>
    <n v="-8.7333719730000006"/>
    <s v="MD|MYDB-20260821266486|DN00001/MN01272|TOKO KARUNIA|087749037630"/>
    <s v="MYDIGIBIZPARTNER"/>
    <m/>
    <m/>
    <m/>
    <m/>
    <m/>
    <m/>
    <m/>
    <m/>
    <s v="Management Janji"/>
    <s v="2026-08-27 13:00:00 | Nama PIC : Adip  No HP : 087749037630  Alt : 081237870613  M Janji : 26/08/2026  Jam Pasang : 08.00 - 13:00   NoteÃ‚Â :  hubungi terlebih dahulu sebelum kelokasi"/>
    <s v="FCC"/>
    <d v="2026-01-09T17:54:55"/>
    <m/>
    <m/>
    <s v="PS"/>
    <s v="LOMBOK TENGAH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27 13:00:00 | Nama PIC : Adip  No HP : 087749037630  Alt : 081237870613  M Janji : 26/08/2026  Jam Pasang : 08.00 - 13:00   NoteÃ‚Â :  hubungi terlebih dahulu sebelum kelokasi"/>
    <n v="2026"/>
    <n v="9"/>
    <n v="2"/>
    <d v="2026-09-02T00:00:00"/>
    <n v="0.70833333333575865"/>
    <x v="1"/>
  </r>
  <r>
    <n v="1165"/>
    <n v="1002564252"/>
    <n v="3"/>
    <x v="1"/>
    <n v="5"/>
    <s v="SIDOARJO"/>
    <s v="INNER - JATIM TIMUR"/>
    <s v="KRN"/>
    <s v="REG"/>
    <s v="AO"/>
    <x v="0"/>
    <m/>
    <s v="Completed (PS)"/>
    <s v="RBS-Regional 3"/>
    <d v="2026-09-01T09:03:58"/>
    <d v="2026-09-01T18:33:39"/>
    <n v="69381184"/>
    <m/>
    <n v="152331251329"/>
    <s v="KEDAI SURUH"/>
    <s v="ODP-KRN-FAN/044"/>
    <s v="WO063228387"/>
    <m/>
    <m/>
    <m/>
    <n v="112.4996391"/>
    <n v="-7.4140965000000003"/>
    <s v="|MN02620|/KEDAI SURUH/WINBACK 2.0 HSI B2B (1:1) 50MBPS 355RB PSB DISC 70%//ksukodani@gmail.com/MOH. SAHAR/85142291927"/>
    <s v="Sales Force DBS"/>
    <m/>
    <m/>
    <m/>
    <m/>
    <m/>
    <m/>
    <m/>
    <m/>
    <s v="Management Janji"/>
    <s v="2026-09-02 08:00:00|No HP : 085142291927 Alt :  M Janji : 2/09/2026 Jam Pasang : 08.00 - 13:00  NoteÃ‚Â :  hubungi terlebih dahulu sebelum kelokasi |40000802|MYDITA"/>
    <s v="FCC"/>
    <d v="2026-01-09T09:10:20"/>
    <d v="2026-09-02T08:00:00"/>
    <m/>
    <s v="PS"/>
    <s v="KRIAN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8:00:00"/>
    <s v="2026-09-02 08:00:00|No HP : 085142291927 Alt :  M Janji : 2/09/2026 Jam Pasang : 08.00 - 13:00  NoteÃ‚Â :  hubungi terlebih dahulu sebelum kelokasi |40000802|MYDITA"/>
    <n v="2026"/>
    <n v="9"/>
    <n v="1"/>
    <d v="2026-09-01T00:00:00"/>
    <n v="-1.3333333333357587"/>
    <x v="1"/>
  </r>
  <r>
    <n v="1166"/>
    <n v="1002564257"/>
    <n v="3"/>
    <x v="5"/>
    <n v="4"/>
    <s v="SEMARANG"/>
    <s v="SALATIGA"/>
    <s v="SLI"/>
    <s v="REG"/>
    <s v="AO"/>
    <x v="0"/>
    <m/>
    <s v="Completed (PS)"/>
    <s v="RBS-Regional 3"/>
    <d v="2026-09-01T09:04:44"/>
    <d v="2026-09-01T16:08:31"/>
    <n v="69379742"/>
    <m/>
    <n v="142434111557"/>
    <s v="New Zamzam Sraten"/>
    <s v="ODP-SLI-FY/018"/>
    <s v="WO063223790"/>
    <m/>
    <m/>
    <m/>
    <n v="110.47078811"/>
    <n v="-7.3204740670000001"/>
    <s v="|MN00481|MYIA-053687896461/POI/fadhila firdauzi azhari/085877020328/zamzamsraten@gmail.com"/>
    <s v="MYDIGIBIZPARTNER"/>
    <m/>
    <m/>
    <m/>
    <m/>
    <m/>
    <m/>
    <m/>
    <m/>
    <s v="Management Janji"/>
    <s v="2026-08-30 13:00:00 | Tanggal Pemasangan : 30 Agustus 2026  Jam Pemasangan : 08:00 15:00  Info Tambahan : Hubungi pelanggan dulu sebelum ke lokasi terimakasih"/>
    <s v="FCC"/>
    <d v="2026-01-09T09:10:20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13:00:00 | Tanggal Pemasangan : 30 Agustus 2026  Jam Pemasangan : 08:00 15:00  Info Tambahan : Hubungi pelanggan dulu sebelum ke lokasi terimakasih"/>
    <n v="2026"/>
    <n v="9"/>
    <n v="1"/>
    <d v="2026-09-01T00:00:00"/>
    <n v="-0.29166666666424135"/>
    <x v="1"/>
  </r>
  <r>
    <n v="1167"/>
    <n v="1002566137"/>
    <n v="3"/>
    <x v="2"/>
    <n v="5"/>
    <s v="MALANG"/>
    <s v="KEPANJEN"/>
    <s v="KLJ"/>
    <s v="REG"/>
    <s v="AO"/>
    <x v="0"/>
    <s v="1P INET"/>
    <s v="Completed (PS)"/>
    <s v="RBS-Regional 3"/>
    <d v="2026-09-01T16:02:57"/>
    <d v="2026-09-02T16:04:35"/>
    <n v="69381727"/>
    <m/>
    <n v="152703903704"/>
    <s v="Amadya Coffee &amp; Eatery"/>
    <s v="ODP-KLJ-FCC/47"/>
    <s v="WO063282857"/>
    <m/>
    <m/>
    <m/>
    <n v="112.62214299999999"/>
    <n v="-7.9638900000000001"/>
    <s v="|MN02703|MYIA-066796374387/POI/Khusi Khusnul Khotimah/0895618446550/the.amadya@gmail.com"/>
    <s v="MYIB_ASSISTANT"/>
    <m/>
    <m/>
    <m/>
    <m/>
    <m/>
    <m/>
    <m/>
    <m/>
    <s v="Management Janji"/>
    <s v="2026-09-02 13:00:00 | No HP : 0895618446550 Alt :  M Janji : 2/09/2026 Jam Pasang : 08.00 - 13:00  NoteÃ‚Â :  hubungi terlebih dahulu sebelum kelokasi "/>
    <s v="FCC"/>
    <d v="2026-01-09T16:10:03"/>
    <d v="2026-09-02T13:00:00"/>
    <m/>
    <s v="PS"/>
    <s v="KLOJEN"/>
    <s v="NO ADDON"/>
    <n v="20260902"/>
    <s v="Completed"/>
    <s v="HSI Bisnis Promo HUT RI PSB 70% - 100 Mbps"/>
    <s v="INDIBIZ"/>
    <m/>
    <m/>
    <d v="2026-09-02T13:00:00"/>
    <s v="2026-09-02 13:00:00 | No HP : 0895618446550 Alt :  M Janji : 2/09/2026 Jam Pasang : 08.00 - 13:00  NoteÃ‚Â :  hubungi terlebih dahulu sebelum kelokasi "/>
    <n v="2026"/>
    <n v="9"/>
    <n v="2"/>
    <d v="2026-09-02T00:00:00"/>
    <n v="-0.54166666666424135"/>
    <x v="1"/>
  </r>
  <r>
    <n v="1168"/>
    <n v="1002566283"/>
    <n v="3"/>
    <x v="2"/>
    <n v="5"/>
    <s v="MALANG"/>
    <s v="KEPANJEN"/>
    <s v="MLG"/>
    <s v="REG"/>
    <s v="AO"/>
    <x v="0"/>
    <s v="1P INET"/>
    <s v="Completed (PS)"/>
    <s v="RBS-Regional 3"/>
    <d v="2026-09-01T16:39:56"/>
    <d v="2026-09-02T12:53:11"/>
    <n v="69381751"/>
    <m/>
    <n v="152701239122"/>
    <s v="kos andalas"/>
    <s v="ODP-MLG-FEH/15 FEH/D01/15.01"/>
    <s v="WO063288064"/>
    <m/>
    <m/>
    <m/>
    <n v="112.62572400000001"/>
    <n v="-7.9933690000000004"/>
    <s v="|MN00519|MYIA-008814791816/POI/weriyanto kurniawan/082156783999/weriyanto.kurniawan@outlook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54:56"/>
    <d v="2026-09-02T13:00:00"/>
    <m/>
    <s v="PS"/>
    <s v="MALANG"/>
    <s v="NO ADDON"/>
    <n v="20260902"/>
    <s v="Completed"/>
    <s v="HSI Bisnis Promo HUT RI PSB 70% - 75 Mbps"/>
    <s v="INDIBIZ"/>
    <m/>
    <m/>
    <d v="2026-09-02T13:00:00"/>
    <s v="2026-09-02 13:00:00 | M Janji :  2 Sept 2026 Jam Pasang : Siang Note : hubungi pelanggan jika ingin ke lokasi, terima kasih."/>
    <n v="2026"/>
    <n v="9"/>
    <n v="2"/>
    <d v="2026-09-02T00:00:00"/>
    <n v="-0.54166666666424135"/>
    <x v="1"/>
  </r>
  <r>
    <n v="1169"/>
    <n v="1002566158"/>
    <n v="3"/>
    <x v="4"/>
    <n v="5"/>
    <s v="DENPASAR"/>
    <s v="JIMBARAN"/>
    <s v="KUT"/>
    <s v="REG"/>
    <s v="AO"/>
    <x v="0"/>
    <m/>
    <s v="Completed (PS)"/>
    <s v="RBS-Regional 2"/>
    <d v="2026-09-01T16:07:13"/>
    <d v="2026-09-01T17:08:18"/>
    <n v="69374767"/>
    <m/>
    <n v="172416429339"/>
    <s v="FTL GYM KUTA BALI"/>
    <s v="ODP-KUT-FAT/10"/>
    <s v="WO063284222"/>
    <m/>
    <m/>
    <m/>
    <n v="115.19119000000001"/>
    <n v="-8.7216970000000007"/>
    <s v="|MN00843| FTL GYM KUTA BALI /Pic Andhika Arif Wicaksana /081818412051 - 081806806070 / andhika.arifwic@gmail.com "/>
    <s v="Sales Profesional"/>
    <m/>
    <m/>
    <m/>
    <m/>
    <m/>
    <m/>
    <m/>
    <m/>
    <s v="Management Janji"/>
    <s v="2026-08-25 13:00:00|Nama Pic : BP ANDHIKA  No Hp Pic : 081818412051  Jam Pemasangan : 08:00 - 12.00  Tanggal Pemasangan : SELASA 25 AGUSTUS 2026   Info Tambahan : Hubungi pelanggan sebelum datang ke lokasi|40000798|MYDITA"/>
    <s v="FCC"/>
    <d v="2026-01-09T16:10:03"/>
    <m/>
    <m/>
    <s v="PS"/>
    <s v="KUTA"/>
    <s v="NO ADDON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1T07:00:00"/>
    <s v="2026-08-25 13:00:00|Nama Pic : BP ANDHIKA  No Hp Pic : 081818412051  Jam Pemasangan : 08:00 - 12.00  Tanggal Pemasangan : SELASA 25 AGUSTUS 2026   Info Tambahan : Hubungi pelanggan sebelum datang ke lokasi|40000798|MYDITA"/>
    <n v="2026"/>
    <n v="9"/>
    <n v="1"/>
    <d v="2026-09-01T00:00:00"/>
    <n v="-0.29166666666424135"/>
    <x v="1"/>
  </r>
  <r>
    <n v="1170"/>
    <n v="1002566294"/>
    <n v="3"/>
    <x v="2"/>
    <n v="5"/>
    <s v="MALANG"/>
    <s v="KEPANJEN"/>
    <s v="BRG"/>
    <s v="REG"/>
    <s v="AO"/>
    <x v="0"/>
    <m/>
    <s v="Completed (PS)"/>
    <s v="RBS-Regional 3"/>
    <d v="2026-09-01T16:46:18"/>
    <d v="2026-09-07T08:43:06"/>
    <n v="18307703"/>
    <m/>
    <n v="152708207587"/>
    <s v="SMA NEGERI 6 MALANG"/>
    <s v="ODP-BRG-FG/33"/>
    <s v="WO063346329"/>
    <m/>
    <m/>
    <m/>
    <n v="112.6431041"/>
    <n v="-8.0098272999999995"/>
    <s v="MN02703|SMAN 6 MALANG|HSI Bisnis 1:1 300 Mbps|0856Ã¢â‚¬â€˜4679Ã¢â‚¬â€˜7397"/>
    <s v="Sales Force DBS"/>
    <m/>
    <m/>
    <m/>
    <m/>
    <m/>
    <m/>
    <m/>
    <m/>
    <s v="Management Janji"/>
    <s v="2026-09-05 08:00:00|Jam pemasangan : 12.00 Info Tambahan : Hubungi pelanggan dulu sebelum ke lokasi terimakasih |40951381|MYDITA"/>
    <s v="FCC"/>
    <d v="2026-01-09T16:54:56"/>
    <d v="2026-09-05T08:00:00"/>
    <m/>
    <s v="PS"/>
    <s v="SAWOJAJAR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08:00:00"/>
    <s v="2026-09-05 08:00:00|Jam pemasangan : 12.00 Info Tambahan : Hubungi pelanggan dulu sebelum ke lokasi terimakasih |40951381|MYDITA"/>
    <n v="2026"/>
    <n v="9"/>
    <n v="7"/>
    <d v="2026-09-07T00:00:00"/>
    <n v="1.6666666666642413"/>
    <x v="2"/>
  </r>
  <r>
    <n v="1171"/>
    <n v="1002566131"/>
    <n v="3"/>
    <x v="3"/>
    <n v="4"/>
    <s v="PURWOKERTO"/>
    <s v="CILACAP"/>
    <s v="GML"/>
    <s v="REG"/>
    <s v="AO"/>
    <x v="0"/>
    <s v="1P INET"/>
    <s v="Completed (PS)"/>
    <s v="RBS-Regional 3"/>
    <d v="2026-09-01T16:00:57"/>
    <d v="2026-09-02T17:42:45"/>
    <n v="69381726"/>
    <m/>
    <n v="141362105347"/>
    <s v="SD MUHAMMADIYAH 05 CILACAP"/>
    <s v="ODP-GML-FQ/026 FQ/D04/026.01"/>
    <s v="WO063282507"/>
    <m/>
    <m/>
    <m/>
    <n v="109.0269304"/>
    <n v="-7.6734384000000002"/>
    <s v="|MN00648|MYIA-093799512799/POI/Kartika/085726218670/kartikarsari05@gmail.com"/>
    <s v="MYIB_ASSISTANT"/>
    <m/>
    <m/>
    <m/>
    <m/>
    <m/>
    <m/>
    <m/>
    <m/>
    <s v="Management Janji"/>
    <s v="2026-09-07 08:00:00 | Tanggal pemasangan : 02/09/2026 Jam pemasangan : pagi/siang Info Tambahan : Hubungi pelanggan dulu sebelum ke lokasi terima kasih."/>
    <s v="FCC"/>
    <d v="2026-01-09T16:10:03"/>
    <d v="2026-09-07T08:00:00"/>
    <m/>
    <s v="PS"/>
    <s v="X"/>
    <s v="NO ADDON"/>
    <n v="20260902"/>
    <s v="Completed"/>
    <s v="HSI Bisnis Basic Promo HUT RI PSB 70% - 100 Mbps"/>
    <s v="INDIBIZ"/>
    <m/>
    <m/>
    <d v="2026-09-07T08:00:00"/>
    <s v="2026-09-07 08:00:00 | Tanggal pemasangan : 02/09/2026 Jam pemasangan : pagi/siang Info Tambahan : Hubungi pelanggan dulu sebelum ke lokasi terima kasih."/>
    <n v="2026"/>
    <n v="9"/>
    <n v="2"/>
    <d v="2026-09-02T00:00:00"/>
    <n v="-5.3333333333357587"/>
    <x v="1"/>
  </r>
  <r>
    <n v="1172"/>
    <n v="1002566159"/>
    <n v="3"/>
    <x v="0"/>
    <n v="4"/>
    <s v="SOLO"/>
    <s v="INNER - SOLO JATENG TIMUR"/>
    <s v="MSO"/>
    <s v="REG"/>
    <s v="AO"/>
    <x v="0"/>
    <s v="1P INET"/>
    <s v="Completed (PS)"/>
    <s v="RBS-Regional 3"/>
    <d v="2026-09-01T16:06:56"/>
    <d v="2026-09-05T14:49:36"/>
    <n v="69381707"/>
    <m/>
    <n v="142566103560"/>
    <s v="PT. AIDEN ENERGI INDONESIA"/>
    <s v="ODP-MSO-FCB/037 FCB/D05/037.01"/>
    <s v="WO063283385"/>
    <m/>
    <m/>
    <m/>
    <n v="110.80564149999999"/>
    <n v="-7.4641721999999904"/>
    <s v="|MN00458|MYIA-002089509425/POI/Jaenuri Efendi/+6281249549394/billing@next1.co.id"/>
    <s v="MYIB_ASSISTANT"/>
    <m/>
    <m/>
    <m/>
    <m/>
    <m/>
    <m/>
    <m/>
    <m/>
    <s v="Management Janji"/>
    <s v="2026-09-04 08:00:00 | Tanggal : 4 September 2026 Jam : pagi  Hubungi pelanggan sebelum ke lokasi "/>
    <s v="FCC"/>
    <d v="2026-01-09T16:10:03"/>
    <d v="2026-09-04T08:00:00"/>
    <m/>
    <s v="PS"/>
    <s v="SOLO PALUR"/>
    <s v="NO ADDON"/>
    <n v="20260905"/>
    <s v="Completed"/>
    <s v="HSI Bisnis PSB 70% - 100 Mbps"/>
    <s v="INDIBIZ"/>
    <m/>
    <m/>
    <d v="2026-09-04T08:00:00"/>
    <s v="2026-09-04 08:00:00 | Tanggal : 4 September 2026 Jam : pagi  Hubungi pelanggan sebelum ke lokasi "/>
    <n v="2026"/>
    <n v="9"/>
    <n v="5"/>
    <d v="2026-09-05T00:00:00"/>
    <n v="0.66666666666424135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63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3:E10" firstHeaderRow="1" firstDataRow="2" firstDataCol="1" rowPageCount="1" colPageCount="1"/>
  <pivotFields count="60">
    <pivotField showAll="0"/>
    <pivotField showAll="0"/>
    <pivotField showAll="0"/>
    <pivotField axis="axisRow" showAll="0">
      <items count="10">
        <item x="4"/>
        <item x="2"/>
        <item x="1"/>
        <item x="7"/>
        <item h="1" x="5"/>
        <item h="1" x="0"/>
        <item x="6"/>
        <item h="1" x="3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m="1" x="2"/>
        <item x="0"/>
        <item h="1" m="1" x="3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6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pageFields count="1">
    <pageField fld="10" hier="0"/>
  </pageField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2" cacheId="57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17:E59" firstHeaderRow="1" firstDataRow="2" firstDataCol="1"/>
  <pivotFields count="61">
    <pivotField showAll="0"/>
    <pivotField showAll="0"/>
    <pivotField showAll="0"/>
    <pivotField axis="axisRow" showAll="0">
      <items count="10">
        <item x="4"/>
        <item x="2"/>
        <item x="1"/>
        <item x="7"/>
        <item h="1" x="5"/>
        <item h="1" x="0"/>
        <item x="6"/>
        <item h="1" x="3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  <pivotField axis="axisRow" showAll="0">
      <items count="112">
        <item m="1" x="87"/>
        <item m="1" x="83"/>
        <item m="1" x="73"/>
        <item m="1" x="81"/>
        <item m="1" x="74"/>
        <item m="1" x="89"/>
        <item m="1" x="82"/>
        <item m="1" x="91"/>
        <item m="1" x="92"/>
        <item m="1" x="109"/>
        <item m="1" x="86"/>
        <item m="1" x="96"/>
        <item m="1" x="103"/>
        <item m="1" x="59"/>
        <item m="1" x="101"/>
        <item m="1" x="71"/>
        <item m="1" x="88"/>
        <item m="1" x="84"/>
        <item m="1" x="100"/>
        <item m="1" x="97"/>
        <item m="1" x="104"/>
        <item m="1" x="76"/>
        <item m="1" x="64"/>
        <item m="1" x="78"/>
        <item m="1" x="108"/>
        <item m="1" x="61"/>
        <item m="1" x="106"/>
        <item m="1" x="102"/>
        <item m="1" x="70"/>
        <item m="1" x="98"/>
        <item m="1" x="77"/>
        <item m="1" x="90"/>
        <item m="1" x="68"/>
        <item m="1" x="110"/>
        <item m="1" x="67"/>
        <item m="1" x="72"/>
        <item m="1" x="69"/>
        <item m="1" x="85"/>
        <item m="1" x="80"/>
        <item m="1" x="60"/>
        <item m="1" x="99"/>
        <item m="1" x="66"/>
        <item m="1" x="105"/>
        <item m="1" x="63"/>
        <item m="1" x="65"/>
        <item m="1" x="107"/>
        <item m="1" x="79"/>
        <item m="1" x="75"/>
        <item m="1" x="93"/>
        <item x="0"/>
        <item x="36"/>
        <item m="1" x="42"/>
        <item m="1" x="94"/>
        <item m="1" x="51"/>
        <item m="1" x="55"/>
        <item m="1" x="44"/>
        <item x="17"/>
        <item x="26"/>
        <item m="1" x="41"/>
        <item x="27"/>
        <item m="1" x="48"/>
        <item m="1" x="43"/>
        <item m="1" x="62"/>
        <item x="25"/>
        <item m="1" x="45"/>
        <item m="1" x="47"/>
        <item m="1" x="46"/>
        <item x="30"/>
        <item m="1" x="56"/>
        <item x="23"/>
        <item x="24"/>
        <item x="33"/>
        <item m="1" x="95"/>
        <item x="5"/>
        <item m="1" x="50"/>
        <item x="7"/>
        <item x="31"/>
        <item m="1" x="37"/>
        <item x="3"/>
        <item x="9"/>
        <item x="11"/>
        <item x="12"/>
        <item x="34"/>
        <item m="1" x="39"/>
        <item x="32"/>
        <item x="6"/>
        <item m="1" x="58"/>
        <item x="16"/>
        <item x="29"/>
        <item x="13"/>
        <item m="1" x="52"/>
        <item m="1" x="53"/>
        <item x="18"/>
        <item m="1" x="49"/>
        <item x="21"/>
        <item x="14"/>
        <item m="1" x="40"/>
        <item x="4"/>
        <item x="35"/>
        <item x="2"/>
        <item x="19"/>
        <item m="1" x="54"/>
        <item m="1" x="38"/>
        <item m="1" x="57"/>
        <item x="1"/>
        <item x="20"/>
        <item x="10"/>
        <item x="8"/>
        <item x="22"/>
        <item x="28"/>
        <item x="15"/>
        <item t="default"/>
      </items>
    </pivotField>
  </pivotFields>
  <rowFields count="2">
    <field x="3"/>
    <field x="60"/>
  </rowFields>
  <rowItems count="41">
    <i>
      <x/>
    </i>
    <i r="1">
      <x v="57"/>
    </i>
    <i r="1">
      <x v="71"/>
    </i>
    <i r="1">
      <x v="79"/>
    </i>
    <i r="1">
      <x v="85"/>
    </i>
    <i r="1">
      <x v="89"/>
    </i>
    <i r="1">
      <x v="92"/>
    </i>
    <i r="1">
      <x v="97"/>
    </i>
    <i>
      <x v="1"/>
    </i>
    <i r="1">
      <x v="63"/>
    </i>
    <i r="1">
      <x v="67"/>
    </i>
    <i r="1">
      <x v="80"/>
    </i>
    <i r="1">
      <x v="81"/>
    </i>
    <i r="1">
      <x v="87"/>
    </i>
    <i r="1">
      <x v="94"/>
    </i>
    <i r="1">
      <x v="99"/>
    </i>
    <i r="1">
      <x v="109"/>
    </i>
    <i>
      <x v="2"/>
    </i>
    <i r="1">
      <x v="59"/>
    </i>
    <i r="1">
      <x v="73"/>
    </i>
    <i r="1">
      <x v="75"/>
    </i>
    <i r="1">
      <x v="78"/>
    </i>
    <i r="1">
      <x v="82"/>
    </i>
    <i r="1">
      <x v="104"/>
    </i>
    <i>
      <x v="3"/>
    </i>
    <i r="1">
      <x v="56"/>
    </i>
    <i r="1">
      <x v="70"/>
    </i>
    <i r="1">
      <x v="76"/>
    </i>
    <i r="1">
      <x v="84"/>
    </i>
    <i r="1">
      <x v="88"/>
    </i>
    <i r="1">
      <x v="95"/>
    </i>
    <i r="1">
      <x v="98"/>
    </i>
    <i r="1">
      <x v="100"/>
    </i>
    <i r="1">
      <x v="105"/>
    </i>
    <i r="1">
      <x v="110"/>
    </i>
    <i>
      <x v="6"/>
    </i>
    <i r="1">
      <x v="69"/>
    </i>
    <i r="1">
      <x v="106"/>
    </i>
    <i r="1">
      <x v="107"/>
    </i>
    <i r="1">
      <x v="108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H97"/>
  <sheetViews>
    <sheetView showGridLines="0" topLeftCell="A3" zoomScale="62" zoomScaleNormal="62" workbookViewId="0">
      <selection activeCell="B20" sqref="B20:Q39"/>
    </sheetView>
  </sheetViews>
  <sheetFormatPr defaultColWidth="9" defaultRowHeight="15"/>
  <cols>
    <col min="2" max="2" width="15.42578125" customWidth="1"/>
    <col min="3" max="3" width="17.85546875" customWidth="1"/>
    <col min="4" max="4" width="13.28515625" customWidth="1"/>
    <col min="5" max="5" width="9.140625" customWidth="1"/>
    <col min="6" max="6" width="8.5703125" customWidth="1"/>
    <col min="7" max="7" width="9.7109375" customWidth="1"/>
    <col min="8" max="8" width="9" customWidth="1"/>
    <col min="9" max="9" width="8.42578125" customWidth="1"/>
    <col min="10" max="10" width="11.7109375" customWidth="1"/>
    <col min="11" max="11" width="7.5703125" customWidth="1"/>
    <col min="12" max="12" width="9.85546875" customWidth="1"/>
    <col min="13" max="13" width="6.85546875" customWidth="1"/>
    <col min="14" max="14" width="7.5703125" customWidth="1"/>
    <col min="15" max="15" width="7.42578125" customWidth="1"/>
    <col min="17" max="17" width="10.5703125" customWidth="1"/>
    <col min="20" max="20" width="8.85546875" customWidth="1"/>
    <col min="22" max="22" width="11.140625" customWidth="1"/>
    <col min="23" max="23" width="9.140625" customWidth="1"/>
    <col min="24" max="24" width="11.42578125" customWidth="1"/>
    <col min="30" max="30" width="11.5703125" customWidth="1"/>
  </cols>
  <sheetData>
    <row r="1" spans="2:34">
      <c r="B1" s="121" t="s">
        <v>0</v>
      </c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</row>
    <row r="2" spans="2:34">
      <c r="B2" s="121"/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</row>
    <row r="3" spans="2:34" ht="14.45" customHeight="1">
      <c r="B3" s="121"/>
      <c r="C3" s="121"/>
      <c r="D3" s="121"/>
      <c r="E3" s="121"/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1"/>
      <c r="Q3" s="121"/>
    </row>
    <row r="4" spans="2:34">
      <c r="B4" s="121"/>
      <c r="C4" s="121"/>
      <c r="D4" s="121"/>
      <c r="E4" s="121"/>
      <c r="F4" s="121"/>
      <c r="G4" s="121"/>
      <c r="H4" s="121"/>
      <c r="I4" s="121"/>
      <c r="J4" s="121"/>
      <c r="K4" s="121"/>
      <c r="L4" s="121"/>
      <c r="M4" s="121"/>
      <c r="N4" s="121"/>
      <c r="O4" s="121"/>
      <c r="P4" s="121"/>
      <c r="Q4" s="121"/>
    </row>
    <row r="6" spans="2:34">
      <c r="B6" s="103" t="s">
        <v>1</v>
      </c>
      <c r="C6" s="99" t="s">
        <v>2</v>
      </c>
      <c r="D6" s="99" t="s">
        <v>3</v>
      </c>
      <c r="E6" s="99" t="s">
        <v>4</v>
      </c>
      <c r="F6" s="99" t="s">
        <v>5</v>
      </c>
      <c r="G6" s="99" t="s">
        <v>6</v>
      </c>
      <c r="H6" s="99" t="s">
        <v>7</v>
      </c>
      <c r="I6" s="99" t="s">
        <v>8</v>
      </c>
      <c r="J6" s="99" t="s">
        <v>9</v>
      </c>
      <c r="K6" s="99" t="s">
        <v>10</v>
      </c>
      <c r="L6" s="99"/>
      <c r="M6" s="99"/>
      <c r="N6" s="99"/>
      <c r="O6" s="99"/>
      <c r="P6" s="99"/>
      <c r="Q6" s="99"/>
      <c r="R6" s="99"/>
      <c r="S6" s="99"/>
      <c r="T6" s="99"/>
      <c r="U6" s="99"/>
      <c r="V6" s="99"/>
      <c r="W6" s="99"/>
      <c r="X6" s="99"/>
      <c r="Y6" s="99" t="s">
        <v>11</v>
      </c>
      <c r="Z6" s="99" t="s">
        <v>12</v>
      </c>
      <c r="AA6" s="99"/>
      <c r="AB6" s="99"/>
      <c r="AC6" s="99"/>
      <c r="AD6" s="99" t="s">
        <v>13</v>
      </c>
      <c r="AE6" s="99" t="s">
        <v>14</v>
      </c>
      <c r="AF6" s="99" t="s">
        <v>15</v>
      </c>
      <c r="AG6" s="99" t="s">
        <v>16</v>
      </c>
      <c r="AH6" s="99" t="s">
        <v>17</v>
      </c>
    </row>
    <row r="7" spans="2:34">
      <c r="B7" s="103"/>
      <c r="C7" s="99"/>
      <c r="D7" s="99"/>
      <c r="E7" s="99"/>
      <c r="F7" s="99"/>
      <c r="G7" s="99"/>
      <c r="H7" s="99"/>
      <c r="I7" s="99"/>
      <c r="J7" s="99"/>
      <c r="K7" s="99" t="s">
        <v>2</v>
      </c>
      <c r="L7" s="99" t="s">
        <v>18</v>
      </c>
      <c r="M7" s="99"/>
      <c r="N7" s="99"/>
      <c r="O7" s="99" t="s">
        <v>19</v>
      </c>
      <c r="P7" s="99" t="s">
        <v>20</v>
      </c>
      <c r="Q7" s="99"/>
      <c r="R7" s="99"/>
      <c r="S7" s="99"/>
      <c r="T7" s="99"/>
      <c r="U7" s="99"/>
      <c r="V7" s="99"/>
      <c r="W7" s="99" t="s">
        <v>21</v>
      </c>
      <c r="X7" s="99" t="s">
        <v>22</v>
      </c>
      <c r="Y7" s="99"/>
      <c r="Z7" s="99"/>
      <c r="AA7" s="99"/>
      <c r="AB7" s="99"/>
      <c r="AC7" s="99"/>
      <c r="AD7" s="99"/>
      <c r="AE7" s="99"/>
      <c r="AF7" s="99"/>
      <c r="AG7" s="99"/>
      <c r="AH7" s="99"/>
    </row>
    <row r="8" spans="2:34">
      <c r="B8" s="103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/>
      <c r="P8" s="99" t="s">
        <v>23</v>
      </c>
      <c r="Q8" s="99"/>
      <c r="R8" s="99"/>
      <c r="S8" s="99"/>
      <c r="T8" s="99" t="s">
        <v>24</v>
      </c>
      <c r="U8" s="99" t="s">
        <v>25</v>
      </c>
      <c r="V8" s="99" t="s">
        <v>26</v>
      </c>
      <c r="W8" s="99"/>
      <c r="X8" s="99"/>
      <c r="Y8" s="99"/>
      <c r="Z8" s="99"/>
      <c r="AA8" s="99"/>
      <c r="AB8" s="99"/>
      <c r="AC8" s="99"/>
      <c r="AD8" s="99"/>
      <c r="AE8" s="99"/>
      <c r="AF8" s="99"/>
      <c r="AG8" s="99"/>
      <c r="AH8" s="99"/>
    </row>
    <row r="9" spans="2:34" ht="30">
      <c r="B9" s="103"/>
      <c r="C9" s="99"/>
      <c r="D9" s="99"/>
      <c r="E9" s="99"/>
      <c r="F9" s="99"/>
      <c r="G9" s="99"/>
      <c r="H9" s="99"/>
      <c r="I9" s="99"/>
      <c r="J9" s="99"/>
      <c r="K9" s="13"/>
      <c r="L9" s="13" t="s">
        <v>27</v>
      </c>
      <c r="M9" s="13" t="s">
        <v>28</v>
      </c>
      <c r="N9" s="13" t="s">
        <v>29</v>
      </c>
      <c r="O9" s="99"/>
      <c r="P9" s="13" t="s">
        <v>30</v>
      </c>
      <c r="Q9" s="13" t="s">
        <v>31</v>
      </c>
      <c r="R9" s="13" t="s">
        <v>32</v>
      </c>
      <c r="S9" s="13" t="s">
        <v>33</v>
      </c>
      <c r="T9" s="99"/>
      <c r="U9" s="99"/>
      <c r="V9" s="99"/>
      <c r="W9" s="99"/>
      <c r="X9" s="99"/>
      <c r="Y9" s="99"/>
      <c r="Z9" s="13" t="s">
        <v>30</v>
      </c>
      <c r="AA9" s="13" t="s">
        <v>31</v>
      </c>
      <c r="AB9" s="13" t="s">
        <v>32</v>
      </c>
      <c r="AC9" s="13" t="s">
        <v>33</v>
      </c>
      <c r="AD9" s="99"/>
      <c r="AE9" s="99"/>
      <c r="AF9" s="99"/>
      <c r="AG9" s="99"/>
      <c r="AH9" s="99"/>
    </row>
    <row r="10" spans="2:34" ht="20.25">
      <c r="B10" s="11" t="s">
        <v>34</v>
      </c>
      <c r="C10" s="42">
        <v>0</v>
      </c>
      <c r="D10" s="42">
        <v>19</v>
      </c>
      <c r="E10" s="42">
        <v>1</v>
      </c>
      <c r="F10" s="42">
        <v>2</v>
      </c>
      <c r="G10" s="42">
        <v>1</v>
      </c>
      <c r="H10" s="42">
        <v>0</v>
      </c>
      <c r="I10" s="42">
        <v>7</v>
      </c>
      <c r="J10" s="42">
        <v>0</v>
      </c>
      <c r="K10" s="42">
        <v>0</v>
      </c>
      <c r="L10" s="42">
        <v>2</v>
      </c>
      <c r="M10" s="42">
        <v>0</v>
      </c>
      <c r="N10" s="42">
        <v>0</v>
      </c>
      <c r="O10" s="42">
        <v>2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5</v>
      </c>
      <c r="Z10" s="42">
        <v>0</v>
      </c>
      <c r="AA10" s="42">
        <v>0</v>
      </c>
      <c r="AB10" s="42">
        <v>0</v>
      </c>
      <c r="AC10" s="42">
        <v>0</v>
      </c>
      <c r="AD10" s="42">
        <v>0</v>
      </c>
      <c r="AE10" s="42">
        <v>0</v>
      </c>
      <c r="AF10" s="54" t="s">
        <v>35</v>
      </c>
      <c r="AG10" s="55" t="s">
        <v>36</v>
      </c>
      <c r="AH10" s="54" t="s">
        <v>37</v>
      </c>
    </row>
    <row r="11" spans="2:34" ht="20.25">
      <c r="B11" s="11" t="s">
        <v>38</v>
      </c>
      <c r="C11" s="42">
        <v>0</v>
      </c>
      <c r="D11" s="42">
        <v>30</v>
      </c>
      <c r="E11" s="42">
        <v>2</v>
      </c>
      <c r="F11" s="42">
        <v>2</v>
      </c>
      <c r="G11" s="42">
        <v>0</v>
      </c>
      <c r="H11" s="42">
        <v>0</v>
      </c>
      <c r="I11" s="42">
        <v>11</v>
      </c>
      <c r="J11" s="42">
        <v>1</v>
      </c>
      <c r="K11" s="42">
        <v>5</v>
      </c>
      <c r="L11" s="42">
        <v>1</v>
      </c>
      <c r="M11" s="42">
        <v>0</v>
      </c>
      <c r="N11" s="42">
        <v>0</v>
      </c>
      <c r="O11" s="42">
        <v>1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1</v>
      </c>
      <c r="Y11" s="42">
        <v>6</v>
      </c>
      <c r="Z11" s="42">
        <v>0</v>
      </c>
      <c r="AA11" s="42">
        <v>0</v>
      </c>
      <c r="AB11" s="42">
        <v>0</v>
      </c>
      <c r="AC11" s="42">
        <v>0</v>
      </c>
      <c r="AD11" s="42">
        <v>0</v>
      </c>
      <c r="AE11" s="42">
        <v>1</v>
      </c>
      <c r="AF11" s="54" t="s">
        <v>39</v>
      </c>
      <c r="AG11" s="55" t="s">
        <v>40</v>
      </c>
      <c r="AH11" s="54" t="s">
        <v>41</v>
      </c>
    </row>
    <row r="12" spans="2:34" ht="20.25">
      <c r="B12" s="11" t="s">
        <v>42</v>
      </c>
      <c r="C12" s="42">
        <v>0</v>
      </c>
      <c r="D12" s="42">
        <v>27</v>
      </c>
      <c r="E12" s="42">
        <v>2</v>
      </c>
      <c r="F12" s="42">
        <v>0</v>
      </c>
      <c r="G12" s="42">
        <v>1</v>
      </c>
      <c r="H12" s="42">
        <v>0</v>
      </c>
      <c r="I12" s="42">
        <v>9</v>
      </c>
      <c r="J12" s="42">
        <v>0</v>
      </c>
      <c r="K12" s="42">
        <v>1</v>
      </c>
      <c r="L12" s="42">
        <v>0</v>
      </c>
      <c r="M12" s="42">
        <v>0</v>
      </c>
      <c r="N12" s="42"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7</v>
      </c>
      <c r="Z12" s="42">
        <v>0</v>
      </c>
      <c r="AA12" s="42">
        <v>0</v>
      </c>
      <c r="AB12" s="42">
        <v>0</v>
      </c>
      <c r="AC12" s="42">
        <v>0</v>
      </c>
      <c r="AD12" s="42">
        <v>0</v>
      </c>
      <c r="AE12" s="42">
        <v>0</v>
      </c>
      <c r="AF12" s="54" t="s">
        <v>43</v>
      </c>
      <c r="AG12" s="55" t="s">
        <v>43</v>
      </c>
      <c r="AH12" s="54" t="s">
        <v>44</v>
      </c>
    </row>
    <row r="13" spans="2:34" ht="20.25">
      <c r="B13" s="11" t="s">
        <v>45</v>
      </c>
      <c r="C13" s="42">
        <v>0</v>
      </c>
      <c r="D13" s="42">
        <v>23</v>
      </c>
      <c r="E13" s="42">
        <v>0</v>
      </c>
      <c r="F13" s="42">
        <v>0</v>
      </c>
      <c r="G13" s="42">
        <v>1</v>
      </c>
      <c r="H13" s="42">
        <v>0</v>
      </c>
      <c r="I13" s="42">
        <v>16</v>
      </c>
      <c r="J13" s="42">
        <v>0</v>
      </c>
      <c r="K13" s="42">
        <v>0</v>
      </c>
      <c r="L13" s="42">
        <v>2</v>
      </c>
      <c r="M13" s="42">
        <v>0</v>
      </c>
      <c r="N13" s="42">
        <v>0</v>
      </c>
      <c r="O13" s="42">
        <v>2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1</v>
      </c>
      <c r="Y13" s="42">
        <v>2</v>
      </c>
      <c r="Z13" s="42">
        <v>0</v>
      </c>
      <c r="AA13" s="42">
        <v>0</v>
      </c>
      <c r="AB13" s="42">
        <v>0</v>
      </c>
      <c r="AC13" s="42">
        <v>0</v>
      </c>
      <c r="AD13" s="42">
        <v>0</v>
      </c>
      <c r="AE13" s="42">
        <v>0</v>
      </c>
      <c r="AF13" s="54" t="s">
        <v>46</v>
      </c>
      <c r="AG13" s="55" t="s">
        <v>47</v>
      </c>
      <c r="AH13" s="54" t="s">
        <v>48</v>
      </c>
    </row>
    <row r="14" spans="2:34" ht="20.25">
      <c r="B14" s="11" t="s">
        <v>49</v>
      </c>
      <c r="C14" s="42">
        <v>0</v>
      </c>
      <c r="D14" s="42">
        <v>15</v>
      </c>
      <c r="E14" s="42">
        <v>4</v>
      </c>
      <c r="F14" s="42">
        <v>0</v>
      </c>
      <c r="G14" s="42">
        <v>0</v>
      </c>
      <c r="H14" s="42">
        <v>0</v>
      </c>
      <c r="I14" s="42">
        <v>9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2</v>
      </c>
      <c r="Z14" s="42">
        <v>0</v>
      </c>
      <c r="AA14" s="42">
        <v>0</v>
      </c>
      <c r="AB14" s="42">
        <v>0</v>
      </c>
      <c r="AC14" s="42">
        <v>0</v>
      </c>
      <c r="AD14" s="42">
        <v>0</v>
      </c>
      <c r="AE14" s="42">
        <v>0</v>
      </c>
      <c r="AF14" s="54" t="s">
        <v>50</v>
      </c>
      <c r="AG14" s="55" t="s">
        <v>50</v>
      </c>
      <c r="AH14" s="54" t="s">
        <v>44</v>
      </c>
    </row>
    <row r="15" spans="2:34" ht="20.25">
      <c r="B15" s="11" t="s">
        <v>51</v>
      </c>
      <c r="C15" s="42">
        <v>0</v>
      </c>
      <c r="D15" s="42">
        <v>15</v>
      </c>
      <c r="E15" s="42">
        <v>3</v>
      </c>
      <c r="F15" s="42">
        <v>3</v>
      </c>
      <c r="G15" s="42">
        <v>1</v>
      </c>
      <c r="H15" s="42">
        <v>0</v>
      </c>
      <c r="I15" s="42">
        <v>2</v>
      </c>
      <c r="J15" s="42">
        <v>0</v>
      </c>
      <c r="K15" s="42">
        <v>0</v>
      </c>
      <c r="L15" s="42">
        <v>3</v>
      </c>
      <c r="M15" s="42">
        <v>0</v>
      </c>
      <c r="N15" s="42">
        <v>0</v>
      </c>
      <c r="O15" s="42">
        <v>3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1</v>
      </c>
      <c r="Y15" s="42">
        <v>1</v>
      </c>
      <c r="Z15" s="42">
        <v>0</v>
      </c>
      <c r="AA15" s="42">
        <v>0</v>
      </c>
      <c r="AB15" s="42">
        <v>0</v>
      </c>
      <c r="AC15" s="42">
        <v>0</v>
      </c>
      <c r="AD15" s="42">
        <v>0</v>
      </c>
      <c r="AE15" s="42">
        <v>0</v>
      </c>
      <c r="AF15" s="54" t="s">
        <v>52</v>
      </c>
      <c r="AG15" s="55" t="s">
        <v>53</v>
      </c>
      <c r="AH15" s="54" t="s">
        <v>54</v>
      </c>
    </row>
    <row r="16" spans="2:34" ht="20.25">
      <c r="B16" s="11" t="s">
        <v>55</v>
      </c>
      <c r="C16" s="42">
        <v>0</v>
      </c>
      <c r="D16" s="42">
        <v>31</v>
      </c>
      <c r="E16" s="42">
        <v>1</v>
      </c>
      <c r="F16" s="42">
        <v>0</v>
      </c>
      <c r="G16" s="42">
        <v>0</v>
      </c>
      <c r="H16" s="42">
        <v>0</v>
      </c>
      <c r="I16" s="42">
        <v>15</v>
      </c>
      <c r="J16" s="42">
        <v>1</v>
      </c>
      <c r="K16" s="42">
        <v>0</v>
      </c>
      <c r="L16" s="42">
        <v>2</v>
      </c>
      <c r="M16" s="42">
        <v>0</v>
      </c>
      <c r="N16" s="42">
        <v>0</v>
      </c>
      <c r="O16" s="42">
        <v>2</v>
      </c>
      <c r="P16" s="42">
        <v>0</v>
      </c>
      <c r="Q16" s="42">
        <v>0</v>
      </c>
      <c r="R16" s="42">
        <v>0</v>
      </c>
      <c r="S16" s="42">
        <v>1</v>
      </c>
      <c r="T16" s="42">
        <v>0</v>
      </c>
      <c r="U16" s="42">
        <v>0</v>
      </c>
      <c r="V16" s="42">
        <v>0</v>
      </c>
      <c r="W16" s="42">
        <v>1</v>
      </c>
      <c r="X16" s="42">
        <v>2</v>
      </c>
      <c r="Y16" s="42">
        <v>6</v>
      </c>
      <c r="Z16" s="42">
        <v>0</v>
      </c>
      <c r="AA16" s="42">
        <v>0</v>
      </c>
      <c r="AB16" s="42">
        <v>0</v>
      </c>
      <c r="AC16" s="42">
        <v>0</v>
      </c>
      <c r="AD16" s="42">
        <v>0</v>
      </c>
      <c r="AE16" s="42">
        <v>1</v>
      </c>
      <c r="AF16" s="54" t="s">
        <v>56</v>
      </c>
      <c r="AG16" s="55" t="s">
        <v>57</v>
      </c>
      <c r="AH16" s="54" t="s">
        <v>58</v>
      </c>
    </row>
    <row r="17" spans="2:34" ht="20.25">
      <c r="B17" s="11" t="s">
        <v>59</v>
      </c>
      <c r="C17" s="42">
        <v>0</v>
      </c>
      <c r="D17" s="42">
        <v>27</v>
      </c>
      <c r="E17" s="42">
        <v>1</v>
      </c>
      <c r="F17" s="42">
        <v>2</v>
      </c>
      <c r="G17" s="42">
        <v>2</v>
      </c>
      <c r="H17" s="42">
        <v>0</v>
      </c>
      <c r="I17" s="42">
        <v>10</v>
      </c>
      <c r="J17" s="42">
        <v>0</v>
      </c>
      <c r="K17" s="42">
        <v>0</v>
      </c>
      <c r="L17" s="42">
        <v>2</v>
      </c>
      <c r="M17" s="42">
        <v>0</v>
      </c>
      <c r="N17" s="42">
        <v>0</v>
      </c>
      <c r="O17" s="42">
        <v>2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9</v>
      </c>
      <c r="Z17" s="42">
        <v>0</v>
      </c>
      <c r="AA17" s="42">
        <v>0</v>
      </c>
      <c r="AB17" s="42">
        <v>0</v>
      </c>
      <c r="AC17" s="42">
        <v>0</v>
      </c>
      <c r="AD17" s="42">
        <v>0</v>
      </c>
      <c r="AE17" s="42">
        <v>0</v>
      </c>
      <c r="AF17" s="54" t="s">
        <v>60</v>
      </c>
      <c r="AG17" s="55" t="s">
        <v>52</v>
      </c>
      <c r="AH17" s="54" t="s">
        <v>61</v>
      </c>
    </row>
    <row r="18" spans="2:34" ht="20.25">
      <c r="B18" s="15" t="s">
        <v>62</v>
      </c>
      <c r="C18" s="16">
        <v>0</v>
      </c>
      <c r="D18" s="16">
        <v>187</v>
      </c>
      <c r="E18" s="16">
        <v>14</v>
      </c>
      <c r="F18" s="16">
        <v>9</v>
      </c>
      <c r="G18" s="16">
        <v>6</v>
      </c>
      <c r="H18" s="16">
        <v>0</v>
      </c>
      <c r="I18" s="16">
        <v>79</v>
      </c>
      <c r="J18" s="16">
        <v>2</v>
      </c>
      <c r="K18" s="16">
        <v>6</v>
      </c>
      <c r="L18" s="16">
        <v>12</v>
      </c>
      <c r="M18" s="16">
        <v>0</v>
      </c>
      <c r="N18" s="16">
        <v>0</v>
      </c>
      <c r="O18" s="16">
        <v>12</v>
      </c>
      <c r="P18" s="16">
        <v>0</v>
      </c>
      <c r="Q18" s="16">
        <v>0</v>
      </c>
      <c r="R18" s="16">
        <v>0</v>
      </c>
      <c r="S18" s="16">
        <v>1</v>
      </c>
      <c r="T18" s="16">
        <v>0</v>
      </c>
      <c r="U18" s="16">
        <v>0</v>
      </c>
      <c r="V18" s="16">
        <v>0</v>
      </c>
      <c r="W18" s="16">
        <v>1</v>
      </c>
      <c r="X18" s="16">
        <v>5</v>
      </c>
      <c r="Y18" s="16">
        <v>38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2</v>
      </c>
      <c r="AF18" s="17" t="s">
        <v>63</v>
      </c>
      <c r="AG18" s="18" t="s">
        <v>64</v>
      </c>
      <c r="AH18" s="17" t="s">
        <v>65</v>
      </c>
    </row>
    <row r="20" spans="2:34" ht="18.75">
      <c r="B20" s="101" t="str">
        <f ca="1">"PROVISIONING INDIBIZ TR3 JBN HARIAN "&amp;TEXT(TODAY(),"YYYY-MM-DD ")&amp;TEXT(NOW(),"HH:MM")&amp;" WIB"</f>
        <v>PROVISIONING INDIBIZ TR3 JBN HARIAN 2026-09-10 12:00 WIB</v>
      </c>
      <c r="C20" s="101"/>
      <c r="D20" s="101"/>
      <c r="E20" s="101"/>
      <c r="F20" s="101"/>
      <c r="G20" s="101"/>
      <c r="H20" s="101"/>
      <c r="I20" s="101"/>
      <c r="J20" s="101"/>
      <c r="K20" s="101"/>
      <c r="L20" s="101"/>
      <c r="M20" s="101"/>
      <c r="N20" s="101"/>
      <c r="O20" s="101"/>
      <c r="P20" s="101"/>
      <c r="Q20" s="101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</row>
    <row r="21" spans="2:34" ht="15.75">
      <c r="B21" s="102" t="s">
        <v>66</v>
      </c>
      <c r="C21" s="102"/>
      <c r="D21" s="102"/>
      <c r="E21" s="102"/>
      <c r="F21" s="102"/>
      <c r="G21" s="102"/>
      <c r="H21" s="102"/>
      <c r="I21" s="102"/>
      <c r="J21" s="102"/>
      <c r="K21" s="102"/>
      <c r="L21" s="102"/>
      <c r="M21" s="102"/>
      <c r="N21" s="102"/>
      <c r="O21" s="102"/>
      <c r="P21" s="102"/>
      <c r="Q21" s="102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</row>
    <row r="23" spans="2:34" ht="14.45" customHeight="1">
      <c r="B23" s="109" t="s">
        <v>1</v>
      </c>
      <c r="C23" s="110" t="s">
        <v>3</v>
      </c>
      <c r="D23" s="110" t="s">
        <v>67</v>
      </c>
      <c r="E23" s="117" t="s">
        <v>7</v>
      </c>
      <c r="F23" s="100" t="s">
        <v>8</v>
      </c>
      <c r="G23" s="100" t="s">
        <v>9</v>
      </c>
      <c r="H23" s="113" t="s">
        <v>10</v>
      </c>
      <c r="I23" s="114"/>
      <c r="J23" s="114"/>
      <c r="K23" s="115"/>
      <c r="L23" s="100" t="s">
        <v>68</v>
      </c>
      <c r="M23" s="116" t="s">
        <v>11</v>
      </c>
      <c r="N23" s="117" t="s">
        <v>12</v>
      </c>
      <c r="O23" s="117"/>
      <c r="P23" s="117" t="s">
        <v>13</v>
      </c>
      <c r="Q23" s="117" t="s">
        <v>14</v>
      </c>
    </row>
    <row r="24" spans="2:34" ht="15.6" customHeight="1">
      <c r="B24" s="109"/>
      <c r="C24" s="110"/>
      <c r="D24" s="110"/>
      <c r="E24" s="117"/>
      <c r="F24" s="100"/>
      <c r="G24" s="100"/>
      <c r="H24" s="100" t="s">
        <v>2</v>
      </c>
      <c r="I24" s="100" t="s">
        <v>18</v>
      </c>
      <c r="J24" s="100" t="s">
        <v>20</v>
      </c>
      <c r="K24" s="100" t="s">
        <v>22</v>
      </c>
      <c r="L24" s="100"/>
      <c r="M24" s="116"/>
      <c r="N24" s="117"/>
      <c r="O24" s="117"/>
      <c r="P24" s="117"/>
      <c r="Q24" s="117"/>
    </row>
    <row r="25" spans="2:34" ht="14.45" customHeight="1">
      <c r="B25" s="109"/>
      <c r="C25" s="110"/>
      <c r="D25" s="110"/>
      <c r="E25" s="117"/>
      <c r="F25" s="100"/>
      <c r="G25" s="100"/>
      <c r="H25" s="100"/>
      <c r="I25" s="100"/>
      <c r="J25" s="100"/>
      <c r="K25" s="100"/>
      <c r="L25" s="100"/>
      <c r="M25" s="116"/>
      <c r="N25" s="117"/>
      <c r="O25" s="117"/>
      <c r="P25" s="117"/>
      <c r="Q25" s="117"/>
    </row>
    <row r="26" spans="2:34" ht="29.1" customHeight="1">
      <c r="B26" s="109"/>
      <c r="C26" s="110"/>
      <c r="D26" s="110"/>
      <c r="E26" s="117"/>
      <c r="F26" s="100"/>
      <c r="G26" s="100"/>
      <c r="H26" s="100"/>
      <c r="I26" s="100"/>
      <c r="J26" s="100"/>
      <c r="K26" s="100"/>
      <c r="L26" s="100"/>
      <c r="M26" s="116"/>
      <c r="N26" s="43" t="s">
        <v>30</v>
      </c>
      <c r="O26" s="43" t="s">
        <v>69</v>
      </c>
      <c r="P26" s="117"/>
      <c r="Q26" s="117"/>
    </row>
    <row r="27" spans="2:34" ht="15.75">
      <c r="B27" s="44" t="s">
        <v>34</v>
      </c>
      <c r="C27" s="44">
        <f>D10</f>
        <v>19</v>
      </c>
      <c r="D27" s="44">
        <f>E10+F10+G10</f>
        <v>4</v>
      </c>
      <c r="E27" s="44">
        <f t="shared" ref="E27:H30" si="0">H10</f>
        <v>0</v>
      </c>
      <c r="F27" s="45">
        <f t="shared" si="0"/>
        <v>7</v>
      </c>
      <c r="G27" s="45">
        <f t="shared" si="0"/>
        <v>0</v>
      </c>
      <c r="H27" s="45">
        <f t="shared" si="0"/>
        <v>0</v>
      </c>
      <c r="I27" s="45">
        <f>O10</f>
        <v>2</v>
      </c>
      <c r="J27" s="45">
        <f t="shared" ref="J27:K30" si="1">W10</f>
        <v>0</v>
      </c>
      <c r="K27" s="45">
        <f t="shared" si="1"/>
        <v>0</v>
      </c>
      <c r="L27" s="45">
        <f>SUM(H27:K27)</f>
        <v>2</v>
      </c>
      <c r="M27" s="45">
        <f t="shared" ref="M27:N30" si="2">Y10</f>
        <v>5</v>
      </c>
      <c r="N27" s="45">
        <f t="shared" si="2"/>
        <v>0</v>
      </c>
      <c r="O27" s="45">
        <f>AD10-N27</f>
        <v>0</v>
      </c>
      <c r="P27" s="45">
        <f>SUM(N27:O27)</f>
        <v>0</v>
      </c>
      <c r="Q27" s="45">
        <f>AE10</f>
        <v>0</v>
      </c>
    </row>
    <row r="28" spans="2:34" ht="15.75">
      <c r="B28" s="44" t="s">
        <v>38</v>
      </c>
      <c r="C28" s="44">
        <f>D11</f>
        <v>30</v>
      </c>
      <c r="D28" s="44">
        <f>E11+F11+G11</f>
        <v>4</v>
      </c>
      <c r="E28" s="44">
        <f t="shared" si="0"/>
        <v>0</v>
      </c>
      <c r="F28" s="45">
        <f t="shared" si="0"/>
        <v>11</v>
      </c>
      <c r="G28" s="45">
        <f t="shared" si="0"/>
        <v>1</v>
      </c>
      <c r="H28" s="45">
        <f t="shared" si="0"/>
        <v>5</v>
      </c>
      <c r="I28" s="45">
        <f>O11</f>
        <v>1</v>
      </c>
      <c r="J28" s="45">
        <f t="shared" si="1"/>
        <v>0</v>
      </c>
      <c r="K28" s="45">
        <f t="shared" si="1"/>
        <v>1</v>
      </c>
      <c r="L28" s="45">
        <f>SUM(H28:K28)</f>
        <v>7</v>
      </c>
      <c r="M28" s="45">
        <f t="shared" si="2"/>
        <v>6</v>
      </c>
      <c r="N28" s="45">
        <f t="shared" si="2"/>
        <v>0</v>
      </c>
      <c r="O28" s="45">
        <f>AD11-N28</f>
        <v>0</v>
      </c>
      <c r="P28" s="45">
        <f>SUM(N28:O28)</f>
        <v>0</v>
      </c>
      <c r="Q28" s="45">
        <f>AE11</f>
        <v>1</v>
      </c>
    </row>
    <row r="29" spans="2:34" ht="15.75">
      <c r="B29" s="44" t="s">
        <v>42</v>
      </c>
      <c r="C29" s="44">
        <f>D12</f>
        <v>27</v>
      </c>
      <c r="D29" s="44">
        <f>E12+F12+G12</f>
        <v>3</v>
      </c>
      <c r="E29" s="44">
        <f t="shared" si="0"/>
        <v>0</v>
      </c>
      <c r="F29" s="45">
        <f t="shared" si="0"/>
        <v>9</v>
      </c>
      <c r="G29" s="45">
        <f t="shared" si="0"/>
        <v>0</v>
      </c>
      <c r="H29" s="45">
        <f t="shared" si="0"/>
        <v>1</v>
      </c>
      <c r="I29" s="45">
        <f>O12</f>
        <v>0</v>
      </c>
      <c r="J29" s="45">
        <f t="shared" si="1"/>
        <v>0</v>
      </c>
      <c r="K29" s="45">
        <f t="shared" si="1"/>
        <v>0</v>
      </c>
      <c r="L29" s="45">
        <f>SUM(H29:K29)</f>
        <v>1</v>
      </c>
      <c r="M29" s="45">
        <f t="shared" si="2"/>
        <v>7</v>
      </c>
      <c r="N29" s="45">
        <f t="shared" si="2"/>
        <v>0</v>
      </c>
      <c r="O29" s="45">
        <f>AD12-N29</f>
        <v>0</v>
      </c>
      <c r="P29" s="45">
        <f>SUM(N29:O29)</f>
        <v>0</v>
      </c>
      <c r="Q29" s="45">
        <f>AE12</f>
        <v>0</v>
      </c>
    </row>
    <row r="30" spans="2:34" ht="15.75">
      <c r="B30" s="44" t="s">
        <v>70</v>
      </c>
      <c r="C30" s="44">
        <f>D13</f>
        <v>23</v>
      </c>
      <c r="D30" s="44">
        <f>E13+F13+G13</f>
        <v>1</v>
      </c>
      <c r="E30" s="44">
        <f t="shared" si="0"/>
        <v>0</v>
      </c>
      <c r="F30" s="45">
        <f t="shared" si="0"/>
        <v>16</v>
      </c>
      <c r="G30" s="45">
        <f t="shared" si="0"/>
        <v>0</v>
      </c>
      <c r="H30" s="45">
        <f t="shared" si="0"/>
        <v>0</v>
      </c>
      <c r="I30" s="45">
        <f>O13</f>
        <v>2</v>
      </c>
      <c r="J30" s="45">
        <f t="shared" si="1"/>
        <v>0</v>
      </c>
      <c r="K30" s="45">
        <f t="shared" si="1"/>
        <v>1</v>
      </c>
      <c r="L30" s="45">
        <f>SUM(H30:K30)</f>
        <v>3</v>
      </c>
      <c r="M30" s="45">
        <f t="shared" si="2"/>
        <v>2</v>
      </c>
      <c r="N30" s="45">
        <f t="shared" si="2"/>
        <v>0</v>
      </c>
      <c r="O30" s="45">
        <f>AD13-N30</f>
        <v>0</v>
      </c>
      <c r="P30" s="45">
        <f>SUM(N30:O30)</f>
        <v>0</v>
      </c>
      <c r="Q30" s="45">
        <f>AE13</f>
        <v>0</v>
      </c>
    </row>
    <row r="31" spans="2:34" ht="15.75">
      <c r="B31" s="44" t="s">
        <v>55</v>
      </c>
      <c r="C31" s="44">
        <f>D16</f>
        <v>31</v>
      </c>
      <c r="D31" s="44">
        <f>SUM(E16,F16,G16)</f>
        <v>1</v>
      </c>
      <c r="E31" s="44">
        <f>H16</f>
        <v>0</v>
      </c>
      <c r="F31" s="45">
        <f>I16</f>
        <v>15</v>
      </c>
      <c r="G31" s="45">
        <f>J16</f>
        <v>1</v>
      </c>
      <c r="H31" s="45">
        <f>K16</f>
        <v>0</v>
      </c>
      <c r="I31" s="45">
        <f>O16</f>
        <v>2</v>
      </c>
      <c r="J31" s="45">
        <f>W16</f>
        <v>1</v>
      </c>
      <c r="K31" s="45">
        <f>X16</f>
        <v>2</v>
      </c>
      <c r="L31" s="45">
        <f>SUM(H31:K31)</f>
        <v>5</v>
      </c>
      <c r="M31" s="45">
        <f>Y16</f>
        <v>6</v>
      </c>
      <c r="N31" s="45">
        <f>Z16</f>
        <v>0</v>
      </c>
      <c r="O31" s="45">
        <f>AD16-N31</f>
        <v>0</v>
      </c>
      <c r="P31" s="45">
        <f>SUM(N31:O31)</f>
        <v>0</v>
      </c>
      <c r="Q31" s="45">
        <f>AE16</f>
        <v>1</v>
      </c>
    </row>
    <row r="32" spans="2:34" ht="15.75">
      <c r="B32" s="46" t="s">
        <v>62</v>
      </c>
      <c r="C32" s="46">
        <f>SUM(C27:C31)</f>
        <v>130</v>
      </c>
      <c r="D32" s="46">
        <f t="shared" ref="D32:Q32" si="3">SUM(D27:D31)</f>
        <v>13</v>
      </c>
      <c r="E32" s="46">
        <f t="shared" si="3"/>
        <v>0</v>
      </c>
      <c r="F32" s="46">
        <f t="shared" si="3"/>
        <v>58</v>
      </c>
      <c r="G32" s="46">
        <f t="shared" si="3"/>
        <v>2</v>
      </c>
      <c r="H32" s="46">
        <f t="shared" si="3"/>
        <v>6</v>
      </c>
      <c r="I32" s="46">
        <f t="shared" si="3"/>
        <v>7</v>
      </c>
      <c r="J32" s="46">
        <f t="shared" si="3"/>
        <v>1</v>
      </c>
      <c r="K32" s="46">
        <f t="shared" si="3"/>
        <v>4</v>
      </c>
      <c r="L32" s="46">
        <f t="shared" si="3"/>
        <v>18</v>
      </c>
      <c r="M32" s="46">
        <f t="shared" si="3"/>
        <v>26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2</v>
      </c>
    </row>
    <row r="33" spans="2:18" ht="15.7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18" ht="15.75">
      <c r="B34" s="47" t="s">
        <v>71</v>
      </c>
      <c r="C34" s="118" t="s">
        <v>72</v>
      </c>
      <c r="D34" s="119"/>
    </row>
    <row r="35" spans="2:18" ht="15.75">
      <c r="B35" s="48"/>
      <c r="C35" s="120" t="s">
        <v>73</v>
      </c>
      <c r="D35" s="120"/>
    </row>
    <row r="36" spans="2:18">
      <c r="B36" s="49"/>
      <c r="C36" s="120" t="s">
        <v>74</v>
      </c>
      <c r="D36" s="120"/>
    </row>
    <row r="37" spans="2:18">
      <c r="B37" s="50"/>
      <c r="C37" s="120" t="s">
        <v>75</v>
      </c>
      <c r="D37" s="120"/>
    </row>
    <row r="38" spans="2:18">
      <c r="B38" s="51"/>
      <c r="C38" s="111" t="s">
        <v>76</v>
      </c>
      <c r="D38" s="112"/>
    </row>
    <row r="39" spans="2:18">
      <c r="C39" s="1"/>
      <c r="D39" s="1"/>
    </row>
    <row r="40" spans="2:18" ht="18.75">
      <c r="B40" s="101" t="str">
        <f ca="1">"PROVISIONING INDIBIZ TR3 JBN BY TELDA MTD "&amp;TEXT(TODAY(),"YYYY-MM-DD ")&amp;TEXT(NOW(),"HH:MM")&amp;" WIB"</f>
        <v>PROVISIONING INDIBIZ TR3 JBN BY TELDA MTD 2026-09-10 12:00 WIB</v>
      </c>
      <c r="C40" s="101"/>
      <c r="D40" s="101"/>
      <c r="E40" s="101"/>
      <c r="F40" s="101"/>
      <c r="G40" s="101"/>
      <c r="H40" s="101"/>
      <c r="I40" s="101"/>
      <c r="J40" s="101"/>
      <c r="K40" s="101"/>
      <c r="L40" s="101"/>
      <c r="M40" s="101"/>
      <c r="N40" s="101"/>
      <c r="O40" s="101"/>
      <c r="P40" s="101"/>
      <c r="Q40" s="101"/>
    </row>
    <row r="41" spans="2:18" ht="15.75">
      <c r="B41" s="102" t="s">
        <v>77</v>
      </c>
      <c r="C41" s="102"/>
      <c r="D41" s="102"/>
      <c r="E41" s="102"/>
      <c r="F41" s="102"/>
      <c r="G41" s="102"/>
      <c r="H41" s="102"/>
      <c r="I41" s="102"/>
      <c r="J41" s="102"/>
      <c r="K41" s="102"/>
      <c r="L41" s="102"/>
      <c r="M41" s="102"/>
      <c r="N41" s="102"/>
      <c r="O41" s="102"/>
      <c r="P41" s="102"/>
      <c r="Q41" s="102"/>
    </row>
    <row r="43" spans="2:18" ht="15.6" customHeight="1">
      <c r="B43" s="109" t="s">
        <v>1</v>
      </c>
      <c r="C43" s="109" t="s">
        <v>78</v>
      </c>
      <c r="D43" s="110" t="s">
        <v>3</v>
      </c>
      <c r="E43" s="110" t="s">
        <v>67</v>
      </c>
      <c r="F43" s="117" t="s">
        <v>7</v>
      </c>
      <c r="G43" s="100" t="s">
        <v>8</v>
      </c>
      <c r="H43" s="100" t="s">
        <v>9</v>
      </c>
      <c r="I43" s="113" t="s">
        <v>10</v>
      </c>
      <c r="J43" s="114"/>
      <c r="K43" s="114"/>
      <c r="L43" s="115"/>
      <c r="M43" s="100" t="s">
        <v>68</v>
      </c>
      <c r="N43" s="116" t="s">
        <v>11</v>
      </c>
      <c r="O43" s="117" t="s">
        <v>12</v>
      </c>
      <c r="P43" s="117"/>
      <c r="Q43" s="117" t="s">
        <v>13</v>
      </c>
      <c r="R43" s="117" t="s">
        <v>14</v>
      </c>
    </row>
    <row r="44" spans="2:18" ht="14.45" customHeight="1">
      <c r="B44" s="109"/>
      <c r="C44" s="109"/>
      <c r="D44" s="110"/>
      <c r="E44" s="110"/>
      <c r="F44" s="117"/>
      <c r="G44" s="100"/>
      <c r="H44" s="100"/>
      <c r="I44" s="100" t="s">
        <v>2</v>
      </c>
      <c r="J44" s="100" t="s">
        <v>18</v>
      </c>
      <c r="K44" s="100" t="s">
        <v>20</v>
      </c>
      <c r="L44" s="100" t="s">
        <v>22</v>
      </c>
      <c r="M44" s="100"/>
      <c r="N44" s="116"/>
      <c r="O44" s="117"/>
      <c r="P44" s="117"/>
      <c r="Q44" s="117"/>
      <c r="R44" s="117"/>
    </row>
    <row r="45" spans="2:18" ht="14.45" customHeight="1">
      <c r="B45" s="109"/>
      <c r="C45" s="109"/>
      <c r="D45" s="110"/>
      <c r="E45" s="110"/>
      <c r="F45" s="117"/>
      <c r="G45" s="100"/>
      <c r="H45" s="100"/>
      <c r="I45" s="100"/>
      <c r="J45" s="100"/>
      <c r="K45" s="100"/>
      <c r="L45" s="100"/>
      <c r="M45" s="100"/>
      <c r="N45" s="116"/>
      <c r="O45" s="117"/>
      <c r="P45" s="117"/>
      <c r="Q45" s="117"/>
      <c r="R45" s="117"/>
    </row>
    <row r="46" spans="2:18" ht="47.25">
      <c r="B46" s="109"/>
      <c r="C46" s="109"/>
      <c r="D46" s="110"/>
      <c r="E46" s="110"/>
      <c r="F46" s="117"/>
      <c r="G46" s="100"/>
      <c r="H46" s="100"/>
      <c r="I46" s="100"/>
      <c r="J46" s="100"/>
      <c r="K46" s="100"/>
      <c r="L46" s="100"/>
      <c r="M46" s="100"/>
      <c r="N46" s="116"/>
      <c r="O46" s="43" t="s">
        <v>30</v>
      </c>
      <c r="P46" s="43" t="s">
        <v>69</v>
      </c>
      <c r="Q46" s="117"/>
      <c r="R46" s="117"/>
    </row>
    <row r="47" spans="2:18">
      <c r="B47" s="106" t="s">
        <v>34</v>
      </c>
      <c r="C47" s="52" t="s">
        <v>79</v>
      </c>
      <c r="D47" s="53">
        <f>'LOOKUP  telda'!E7</f>
        <v>6</v>
      </c>
      <c r="E47" s="53">
        <f>'LOOKUP  telda'!F7+'LOOKUP  telda'!G7+'LOOKUP  telda'!H7</f>
        <v>0</v>
      </c>
      <c r="F47" s="53">
        <f>'LOOKUP  telda'!I7</f>
        <v>0</v>
      </c>
      <c r="G47" s="53">
        <f>'LOOKUP  telda'!J7</f>
        <v>0</v>
      </c>
      <c r="H47" s="53">
        <f>'LOOKUP  telda'!K7</f>
        <v>0</v>
      </c>
      <c r="I47" s="53">
        <f>'LOOKUP  telda'!L7</f>
        <v>0</v>
      </c>
      <c r="J47" s="53">
        <f>'LOOKUP  telda'!P7</f>
        <v>1</v>
      </c>
      <c r="K47" s="53">
        <f>'LOOKUP  telda'!X7</f>
        <v>0</v>
      </c>
      <c r="L47" s="53">
        <f>'LOOKUP  telda'!Y7</f>
        <v>0</v>
      </c>
      <c r="M47" s="53">
        <f>SUM('DATA MTD'!I47:L47)</f>
        <v>1</v>
      </c>
      <c r="N47" s="53">
        <f>'LOOKUP  telda'!Z7</f>
        <v>4</v>
      </c>
      <c r="O47" s="53">
        <f>'LOOKUP  telda'!AA7</f>
        <v>0</v>
      </c>
      <c r="P47" s="53">
        <f>'LOOKUP  telda'!AE7-'LOOKUP  telda'!AA7</f>
        <v>0</v>
      </c>
      <c r="Q47" s="53">
        <f>SUM(O47:P47)</f>
        <v>0</v>
      </c>
      <c r="R47" s="53">
        <f>'LOOKUP  telda'!AF7</f>
        <v>1</v>
      </c>
    </row>
    <row r="48" spans="2:18">
      <c r="B48" s="107"/>
      <c r="C48" s="52" t="s">
        <v>80</v>
      </c>
      <c r="D48" s="53">
        <f>'LOOKUP  telda'!E8</f>
        <v>2</v>
      </c>
      <c r="E48" s="53">
        <f>'LOOKUP  telda'!F8+'LOOKUP  telda'!G8+'LOOKUP  telda'!H8</f>
        <v>0</v>
      </c>
      <c r="F48" s="53">
        <f>'LOOKUP  telda'!I8</f>
        <v>0</v>
      </c>
      <c r="G48" s="53">
        <f>'LOOKUP  telda'!J8</f>
        <v>0</v>
      </c>
      <c r="H48" s="53">
        <f>'LOOKUP  telda'!K8</f>
        <v>0</v>
      </c>
      <c r="I48" s="53">
        <f>'LOOKUP  telda'!L8</f>
        <v>0</v>
      </c>
      <c r="J48" s="53">
        <f>'LOOKUP  telda'!P8</f>
        <v>0</v>
      </c>
      <c r="K48" s="53">
        <f>'LOOKUP  telda'!X8</f>
        <v>0</v>
      </c>
      <c r="L48" s="53">
        <f>'LOOKUP  telda'!Y8</f>
        <v>0</v>
      </c>
      <c r="M48" s="53">
        <f>SUM('DATA MTD'!I48:L48)</f>
        <v>0</v>
      </c>
      <c r="N48" s="53">
        <f>'LOOKUP  telda'!Z8</f>
        <v>2</v>
      </c>
      <c r="O48" s="53">
        <f>'LOOKUP  telda'!AA8</f>
        <v>0</v>
      </c>
      <c r="P48" s="53">
        <f>'LOOKUP  telda'!AE8-'LOOKUP  telda'!AA8</f>
        <v>0</v>
      </c>
      <c r="Q48" s="53">
        <f t="shared" ref="Q48:Q96" si="4">SUM(O48:P48)</f>
        <v>0</v>
      </c>
      <c r="R48" s="53">
        <f>'LOOKUP  telda'!AF8</f>
        <v>0</v>
      </c>
    </row>
    <row r="49" spans="2:18">
      <c r="B49" s="107"/>
      <c r="C49" s="52" t="s">
        <v>81</v>
      </c>
      <c r="D49" s="53">
        <f>'LOOKUP  telda'!E9</f>
        <v>9</v>
      </c>
      <c r="E49" s="53">
        <f>'LOOKUP  telda'!F9+'LOOKUP  telda'!G9+'LOOKUP  telda'!H9</f>
        <v>0</v>
      </c>
      <c r="F49" s="53">
        <f>'LOOKUP  telda'!I9</f>
        <v>0</v>
      </c>
      <c r="G49" s="53">
        <f>'LOOKUP  telda'!J9</f>
        <v>1</v>
      </c>
      <c r="H49" s="53">
        <f>'LOOKUP  telda'!K9</f>
        <v>0</v>
      </c>
      <c r="I49" s="53">
        <f>'LOOKUP  telda'!L9</f>
        <v>0</v>
      </c>
      <c r="J49" s="53">
        <f>'LOOKUP  telda'!P9</f>
        <v>2</v>
      </c>
      <c r="K49" s="53">
        <f>'LOOKUP  telda'!X9</f>
        <v>0</v>
      </c>
      <c r="L49" s="53">
        <f>'LOOKUP  telda'!Y9</f>
        <v>0</v>
      </c>
      <c r="M49" s="53">
        <f>SUM('DATA MTD'!I49:L49)</f>
        <v>2</v>
      </c>
      <c r="N49" s="53">
        <f>'LOOKUP  telda'!Z9</f>
        <v>5</v>
      </c>
      <c r="O49" s="53">
        <f>'LOOKUP  telda'!AA9</f>
        <v>0</v>
      </c>
      <c r="P49" s="53">
        <f>'LOOKUP  telda'!AE9-'LOOKUP  telda'!AA9</f>
        <v>0</v>
      </c>
      <c r="Q49" s="53">
        <f t="shared" si="4"/>
        <v>0</v>
      </c>
      <c r="R49" s="53">
        <f>'LOOKUP  telda'!AF9</f>
        <v>1</v>
      </c>
    </row>
    <row r="50" spans="2:18">
      <c r="B50" s="107"/>
      <c r="C50" s="52" t="s">
        <v>82</v>
      </c>
      <c r="D50" s="53">
        <f>'LOOKUP  telda'!E10</f>
        <v>16</v>
      </c>
      <c r="E50" s="53">
        <f>'LOOKUP  telda'!F10+'LOOKUP  telda'!G10+'LOOKUP  telda'!H10</f>
        <v>3</v>
      </c>
      <c r="F50" s="53">
        <f>'LOOKUP  telda'!I10</f>
        <v>5</v>
      </c>
      <c r="G50" s="53">
        <f>'LOOKUP  telda'!J10</f>
        <v>0</v>
      </c>
      <c r="H50" s="53">
        <f>'LOOKUP  telda'!K10</f>
        <v>0</v>
      </c>
      <c r="I50" s="53">
        <f>'LOOKUP  telda'!L10</f>
        <v>0</v>
      </c>
      <c r="J50" s="53">
        <f>'LOOKUP  telda'!P10</f>
        <v>3</v>
      </c>
      <c r="K50" s="53">
        <f>'LOOKUP  telda'!X10</f>
        <v>0</v>
      </c>
      <c r="L50" s="53">
        <f>'LOOKUP  telda'!Y10</f>
        <v>1</v>
      </c>
      <c r="M50" s="53">
        <f>SUM('DATA MTD'!I50:L50)</f>
        <v>4</v>
      </c>
      <c r="N50" s="53">
        <f>'LOOKUP  telda'!Z10</f>
        <v>4</v>
      </c>
      <c r="O50" s="53">
        <f>'LOOKUP  telda'!AA10</f>
        <v>0</v>
      </c>
      <c r="P50" s="53">
        <f>'LOOKUP  telda'!AE10-'LOOKUP  telda'!AA10</f>
        <v>0</v>
      </c>
      <c r="Q50" s="53">
        <f t="shared" si="4"/>
        <v>0</v>
      </c>
      <c r="R50" s="53">
        <f>'LOOKUP  telda'!AF10</f>
        <v>0</v>
      </c>
    </row>
    <row r="51" spans="2:18">
      <c r="B51" s="107"/>
      <c r="C51" s="52" t="s">
        <v>83</v>
      </c>
      <c r="D51" s="53">
        <f>'LOOKUP  telda'!E11</f>
        <v>13</v>
      </c>
      <c r="E51" s="53">
        <f>'LOOKUP  telda'!F11+'LOOKUP  telda'!G11+'LOOKUP  telda'!H11</f>
        <v>1</v>
      </c>
      <c r="F51" s="53">
        <f>'LOOKUP  telda'!I11</f>
        <v>0</v>
      </c>
      <c r="G51" s="53">
        <f>'LOOKUP  telda'!J11</f>
        <v>0</v>
      </c>
      <c r="H51" s="53">
        <f>'LOOKUP  telda'!K11</f>
        <v>0</v>
      </c>
      <c r="I51" s="53">
        <f>'LOOKUP  telda'!L11</f>
        <v>0</v>
      </c>
      <c r="J51" s="53">
        <f>'LOOKUP  telda'!P11</f>
        <v>3</v>
      </c>
      <c r="K51" s="53">
        <f>'LOOKUP  telda'!X11</f>
        <v>0</v>
      </c>
      <c r="L51" s="53">
        <f>'LOOKUP  telda'!Y11</f>
        <v>1</v>
      </c>
      <c r="M51" s="53">
        <f>SUM('DATA MTD'!I51:L51)</f>
        <v>4</v>
      </c>
      <c r="N51" s="53">
        <f>'LOOKUP  telda'!Z11</f>
        <v>5</v>
      </c>
      <c r="O51" s="53">
        <f>'LOOKUP  telda'!AA11</f>
        <v>0</v>
      </c>
      <c r="P51" s="53">
        <f>'LOOKUP  telda'!AE11-'LOOKUP  telda'!AA11</f>
        <v>0</v>
      </c>
      <c r="Q51" s="53">
        <f t="shared" si="4"/>
        <v>0</v>
      </c>
      <c r="R51" s="53">
        <f>'LOOKUP  telda'!AF11</f>
        <v>3</v>
      </c>
    </row>
    <row r="52" spans="2:18">
      <c r="B52" s="107"/>
      <c r="C52" s="52" t="s">
        <v>84</v>
      </c>
      <c r="D52" s="53">
        <f>'LOOKUP  telda'!E12</f>
        <v>2</v>
      </c>
      <c r="E52" s="53">
        <f>'LOOKUP  telda'!F12+'LOOKUP  telda'!G12+'LOOKUP  telda'!H12</f>
        <v>1</v>
      </c>
      <c r="F52" s="53">
        <f>'LOOKUP  telda'!I12</f>
        <v>0</v>
      </c>
      <c r="G52" s="53">
        <f>'LOOKUP  telda'!J12</f>
        <v>0</v>
      </c>
      <c r="H52" s="53">
        <f>'LOOKUP  telda'!K12</f>
        <v>0</v>
      </c>
      <c r="I52" s="53">
        <f>'LOOKUP  telda'!L12</f>
        <v>0</v>
      </c>
      <c r="J52" s="53">
        <f>'LOOKUP  telda'!P12</f>
        <v>1</v>
      </c>
      <c r="K52" s="53">
        <f>'LOOKUP  telda'!X12</f>
        <v>0</v>
      </c>
      <c r="L52" s="53">
        <f>'LOOKUP  telda'!Y12</f>
        <v>0</v>
      </c>
      <c r="M52" s="53">
        <f>SUM('DATA MTD'!I52:L52)</f>
        <v>1</v>
      </c>
      <c r="N52" s="53">
        <f>'LOOKUP  telda'!Z12</f>
        <v>0</v>
      </c>
      <c r="O52" s="53">
        <f>'LOOKUP  telda'!AA12</f>
        <v>0</v>
      </c>
      <c r="P52" s="53">
        <f>'LOOKUP  telda'!AE12-'LOOKUP  telda'!AA12</f>
        <v>0</v>
      </c>
      <c r="Q52" s="53">
        <f t="shared" si="4"/>
        <v>0</v>
      </c>
      <c r="R52" s="53">
        <f>'LOOKUP  telda'!AF12</f>
        <v>0</v>
      </c>
    </row>
    <row r="53" spans="2:18">
      <c r="B53" s="107"/>
      <c r="C53" s="52" t="s">
        <v>85</v>
      </c>
      <c r="D53" s="53">
        <f>'LOOKUP  telda'!E13</f>
        <v>15</v>
      </c>
      <c r="E53" s="53">
        <f>'LOOKUP  telda'!F13+'LOOKUP  telda'!G13+'LOOKUP  telda'!H13</f>
        <v>2</v>
      </c>
      <c r="F53" s="53">
        <f>'LOOKUP  telda'!I13</f>
        <v>3</v>
      </c>
      <c r="G53" s="53">
        <f>'LOOKUP  telda'!J13</f>
        <v>0</v>
      </c>
      <c r="H53" s="53">
        <f>'LOOKUP  telda'!K13</f>
        <v>0</v>
      </c>
      <c r="I53" s="53">
        <f>'LOOKUP  telda'!L13</f>
        <v>0</v>
      </c>
      <c r="J53" s="53">
        <f>'LOOKUP  telda'!P13</f>
        <v>0</v>
      </c>
      <c r="K53" s="53">
        <f>'LOOKUP  telda'!X13</f>
        <v>1</v>
      </c>
      <c r="L53" s="53">
        <f>'LOOKUP  telda'!Y13</f>
        <v>1</v>
      </c>
      <c r="M53" s="53">
        <f>SUM('DATA MTD'!I53:L53)</f>
        <v>2</v>
      </c>
      <c r="N53" s="53">
        <f>'LOOKUP  telda'!Z13</f>
        <v>4</v>
      </c>
      <c r="O53" s="53">
        <f>'LOOKUP  telda'!AA13</f>
        <v>0</v>
      </c>
      <c r="P53" s="53">
        <f>'LOOKUP  telda'!AE13-'LOOKUP  telda'!AA13</f>
        <v>1</v>
      </c>
      <c r="Q53" s="53">
        <f t="shared" si="4"/>
        <v>1</v>
      </c>
      <c r="R53" s="53">
        <f>'LOOKUP  telda'!AF13</f>
        <v>3</v>
      </c>
    </row>
    <row r="54" spans="2:18">
      <c r="B54" s="108"/>
      <c r="C54" s="52" t="s">
        <v>86</v>
      </c>
      <c r="D54" s="53">
        <f>'LOOKUP  telda'!E14</f>
        <v>24</v>
      </c>
      <c r="E54" s="53">
        <f>'LOOKUP  telda'!F14+'LOOKUP  telda'!G14+'LOOKUP  telda'!H14</f>
        <v>1</v>
      </c>
      <c r="F54" s="53">
        <f>'LOOKUP  telda'!I14</f>
        <v>7</v>
      </c>
      <c r="G54" s="53">
        <f>'LOOKUP  telda'!J14</f>
        <v>1</v>
      </c>
      <c r="H54" s="53">
        <f>'LOOKUP  telda'!K14</f>
        <v>0</v>
      </c>
      <c r="I54" s="53">
        <f>'LOOKUP  telda'!L14</f>
        <v>0</v>
      </c>
      <c r="J54" s="53">
        <f>'LOOKUP  telda'!P14</f>
        <v>4</v>
      </c>
      <c r="K54" s="53">
        <f>'LOOKUP  telda'!X14</f>
        <v>0</v>
      </c>
      <c r="L54" s="53">
        <f>'LOOKUP  telda'!Y14</f>
        <v>0</v>
      </c>
      <c r="M54" s="53">
        <f>SUM('DATA MTD'!I54:L54)</f>
        <v>4</v>
      </c>
      <c r="N54" s="53">
        <f>'LOOKUP  telda'!Z14</f>
        <v>9</v>
      </c>
      <c r="O54" s="53">
        <f>'LOOKUP  telda'!AA14</f>
        <v>0</v>
      </c>
      <c r="P54" s="53">
        <f>'LOOKUP  telda'!AE14-'LOOKUP  telda'!AA14</f>
        <v>0</v>
      </c>
      <c r="Q54" s="53">
        <f t="shared" si="4"/>
        <v>0</v>
      </c>
      <c r="R54" s="53">
        <f>'LOOKUP  telda'!AF14</f>
        <v>0</v>
      </c>
    </row>
    <row r="55" spans="2:18">
      <c r="B55" s="106" t="s">
        <v>38</v>
      </c>
      <c r="C55" s="52" t="s">
        <v>87</v>
      </c>
      <c r="D55" s="53">
        <f>'LOOKUP  telda'!E15</f>
        <v>19</v>
      </c>
      <c r="E55" s="53">
        <f>'LOOKUP  telda'!F15+'LOOKUP  telda'!G15+'LOOKUP  telda'!H15</f>
        <v>0</v>
      </c>
      <c r="F55" s="53">
        <f>'LOOKUP  telda'!I15</f>
        <v>0</v>
      </c>
      <c r="G55" s="53">
        <f>'LOOKUP  telda'!J15</f>
        <v>0</v>
      </c>
      <c r="H55" s="53">
        <f>'LOOKUP  telda'!K15</f>
        <v>0</v>
      </c>
      <c r="I55" s="53">
        <f>'LOOKUP  telda'!L15</f>
        <v>0</v>
      </c>
      <c r="J55" s="53">
        <f>'LOOKUP  telda'!P15</f>
        <v>0</v>
      </c>
      <c r="K55" s="53">
        <f>'LOOKUP  telda'!X15</f>
        <v>0</v>
      </c>
      <c r="L55" s="53">
        <f>'LOOKUP  telda'!Y15</f>
        <v>1</v>
      </c>
      <c r="M55" s="53">
        <f>SUM('DATA MTD'!I55:L55)</f>
        <v>1</v>
      </c>
      <c r="N55" s="53">
        <f>'LOOKUP  telda'!Z15</f>
        <v>13</v>
      </c>
      <c r="O55" s="53">
        <f>'LOOKUP  telda'!AA15</f>
        <v>0</v>
      </c>
      <c r="P55" s="53">
        <f>'LOOKUP  telda'!AE15-'LOOKUP  telda'!AA15</f>
        <v>0</v>
      </c>
      <c r="Q55" s="53">
        <f t="shared" si="4"/>
        <v>0</v>
      </c>
      <c r="R55" s="53">
        <f>'LOOKUP  telda'!AF15</f>
        <v>4</v>
      </c>
    </row>
    <row r="56" spans="2:18">
      <c r="B56" s="107"/>
      <c r="C56" s="52" t="s">
        <v>88</v>
      </c>
      <c r="D56" s="53">
        <f>'LOOKUP  telda'!E16</f>
        <v>8</v>
      </c>
      <c r="E56" s="53">
        <f>'LOOKUP  telda'!F16+'LOOKUP  telda'!G16+'LOOKUP  telda'!H16</f>
        <v>0</v>
      </c>
      <c r="F56" s="53">
        <f>'LOOKUP  telda'!I16</f>
        <v>0</v>
      </c>
      <c r="G56" s="53">
        <f>'LOOKUP  telda'!J16</f>
        <v>1</v>
      </c>
      <c r="H56" s="53">
        <f>'LOOKUP  telda'!K16</f>
        <v>1</v>
      </c>
      <c r="I56" s="53">
        <f>'LOOKUP  telda'!L16</f>
        <v>0</v>
      </c>
      <c r="J56" s="53">
        <f>'LOOKUP  telda'!P16</f>
        <v>0</v>
      </c>
      <c r="K56" s="53">
        <f>'LOOKUP  telda'!X16</f>
        <v>1</v>
      </c>
      <c r="L56" s="53">
        <f>'LOOKUP  telda'!Y16</f>
        <v>0</v>
      </c>
      <c r="M56" s="53">
        <f>SUM('DATA MTD'!I56:L56)</f>
        <v>1</v>
      </c>
      <c r="N56" s="53">
        <f>'LOOKUP  telda'!Z16</f>
        <v>4</v>
      </c>
      <c r="O56" s="53">
        <f>'LOOKUP  telda'!AA16</f>
        <v>0</v>
      </c>
      <c r="P56" s="53">
        <f>'LOOKUP  telda'!AE16-'LOOKUP  telda'!AA16</f>
        <v>0</v>
      </c>
      <c r="Q56" s="53">
        <f t="shared" si="4"/>
        <v>0</v>
      </c>
      <c r="R56" s="53">
        <f>'LOOKUP  telda'!AF16</f>
        <v>1</v>
      </c>
    </row>
    <row r="57" spans="2:18">
      <c r="B57" s="107"/>
      <c r="C57" s="52" t="s">
        <v>89</v>
      </c>
      <c r="D57" s="53">
        <f>'LOOKUP  telda'!E17</f>
        <v>17</v>
      </c>
      <c r="E57" s="53">
        <f>'LOOKUP  telda'!F17+'LOOKUP  telda'!G17+'LOOKUP  telda'!H17</f>
        <v>0</v>
      </c>
      <c r="F57" s="53">
        <f>'LOOKUP  telda'!I17</f>
        <v>2</v>
      </c>
      <c r="G57" s="53">
        <f>'LOOKUP  telda'!J17</f>
        <v>0</v>
      </c>
      <c r="H57" s="53">
        <f>'LOOKUP  telda'!K17</f>
        <v>0</v>
      </c>
      <c r="I57" s="53">
        <f>'LOOKUP  telda'!L17</f>
        <v>0</v>
      </c>
      <c r="J57" s="53">
        <f>'LOOKUP  telda'!P17</f>
        <v>0</v>
      </c>
      <c r="K57" s="53">
        <f>'LOOKUP  telda'!X17</f>
        <v>0</v>
      </c>
      <c r="L57" s="53">
        <f>'LOOKUP  telda'!Y17</f>
        <v>0</v>
      </c>
      <c r="M57" s="53">
        <f>SUM('DATA MTD'!I57:L57)</f>
        <v>0</v>
      </c>
      <c r="N57" s="53">
        <f>'LOOKUP  telda'!Z17</f>
        <v>14</v>
      </c>
      <c r="O57" s="53">
        <f>'LOOKUP  telda'!AA17</f>
        <v>0</v>
      </c>
      <c r="P57" s="53">
        <f>'LOOKUP  telda'!AE17-'LOOKUP  telda'!AA17</f>
        <v>0</v>
      </c>
      <c r="Q57" s="53">
        <f t="shared" si="4"/>
        <v>0</v>
      </c>
      <c r="R57" s="53">
        <f>'LOOKUP  telda'!AF17</f>
        <v>1</v>
      </c>
    </row>
    <row r="58" spans="2:18">
      <c r="B58" s="107"/>
      <c r="C58" s="52" t="s">
        <v>90</v>
      </c>
      <c r="D58" s="53">
        <f>'LOOKUP  telda'!E18</f>
        <v>34</v>
      </c>
      <c r="E58" s="53">
        <f>'LOOKUP  telda'!F18+'LOOKUP  telda'!G18+'LOOKUP  telda'!H18</f>
        <v>2</v>
      </c>
      <c r="F58" s="53">
        <f>'LOOKUP  telda'!I18</f>
        <v>0</v>
      </c>
      <c r="G58" s="53">
        <f>'LOOKUP  telda'!J18</f>
        <v>0</v>
      </c>
      <c r="H58" s="53">
        <f>'LOOKUP  telda'!K18</f>
        <v>0</v>
      </c>
      <c r="I58" s="53">
        <f>'LOOKUP  telda'!L18</f>
        <v>0</v>
      </c>
      <c r="J58" s="53">
        <f>'LOOKUP  telda'!P18</f>
        <v>1</v>
      </c>
      <c r="K58" s="53">
        <f>'LOOKUP  telda'!X18</f>
        <v>0</v>
      </c>
      <c r="L58" s="53">
        <f>'LOOKUP  telda'!Y18</f>
        <v>0</v>
      </c>
      <c r="M58" s="53">
        <f>SUM('DATA MTD'!I58:L58)</f>
        <v>1</v>
      </c>
      <c r="N58" s="53">
        <f>'LOOKUP  telda'!Z18</f>
        <v>27</v>
      </c>
      <c r="O58" s="53">
        <f>'LOOKUP  telda'!AA18</f>
        <v>0</v>
      </c>
      <c r="P58" s="53">
        <f>'LOOKUP  telda'!AE18-'LOOKUP  telda'!AA18</f>
        <v>0</v>
      </c>
      <c r="Q58" s="53">
        <f t="shared" si="4"/>
        <v>0</v>
      </c>
      <c r="R58" s="53">
        <f>'LOOKUP  telda'!AF18</f>
        <v>1</v>
      </c>
    </row>
    <row r="59" spans="2:18">
      <c r="B59" s="107"/>
      <c r="C59" s="52" t="s">
        <v>91</v>
      </c>
      <c r="D59" s="53">
        <f>'LOOKUP  telda'!E19</f>
        <v>29</v>
      </c>
      <c r="E59" s="53">
        <f>'LOOKUP  telda'!F19+'LOOKUP  telda'!G19+'LOOKUP  telda'!H19</f>
        <v>0</v>
      </c>
      <c r="F59" s="53">
        <f>'LOOKUP  telda'!I19</f>
        <v>0</v>
      </c>
      <c r="G59" s="53">
        <f>'LOOKUP  telda'!J19</f>
        <v>1</v>
      </c>
      <c r="H59" s="53">
        <f>'LOOKUP  telda'!K19</f>
        <v>0</v>
      </c>
      <c r="I59" s="53">
        <f>'LOOKUP  telda'!L19</f>
        <v>0</v>
      </c>
      <c r="J59" s="53">
        <f>'LOOKUP  telda'!P19</f>
        <v>1</v>
      </c>
      <c r="K59" s="53">
        <f>'LOOKUP  telda'!X19</f>
        <v>0</v>
      </c>
      <c r="L59" s="53">
        <f>'LOOKUP  telda'!Y19</f>
        <v>0</v>
      </c>
      <c r="M59" s="53">
        <f>SUM('DATA MTD'!I59:L59)</f>
        <v>1</v>
      </c>
      <c r="N59" s="53">
        <f>'LOOKUP  telda'!Z19</f>
        <v>27</v>
      </c>
      <c r="O59" s="53">
        <f>'LOOKUP  telda'!AA19</f>
        <v>0</v>
      </c>
      <c r="P59" s="53">
        <f>'LOOKUP  telda'!AE19-'LOOKUP  telda'!AA19</f>
        <v>0</v>
      </c>
      <c r="Q59" s="53">
        <f t="shared" si="4"/>
        <v>0</v>
      </c>
      <c r="R59" s="53">
        <f>'LOOKUP  telda'!AF19</f>
        <v>0</v>
      </c>
    </row>
    <row r="60" spans="2:18">
      <c r="B60" s="107"/>
      <c r="C60" s="52" t="s">
        <v>92</v>
      </c>
      <c r="D60" s="53">
        <f>'LOOKUP  telda'!E20</f>
        <v>4</v>
      </c>
      <c r="E60" s="53">
        <f>'LOOKUP  telda'!F20+'LOOKUP  telda'!G20+'LOOKUP  telda'!H20</f>
        <v>0</v>
      </c>
      <c r="F60" s="53">
        <f>'LOOKUP  telda'!I20</f>
        <v>0</v>
      </c>
      <c r="G60" s="53">
        <f>'LOOKUP  telda'!J20</f>
        <v>0</v>
      </c>
      <c r="H60" s="53">
        <f>'LOOKUP  telda'!K20</f>
        <v>0</v>
      </c>
      <c r="I60" s="53">
        <f>'LOOKUP  telda'!L20</f>
        <v>0</v>
      </c>
      <c r="J60" s="53">
        <f>'LOOKUP  telda'!P20</f>
        <v>0</v>
      </c>
      <c r="K60" s="53">
        <f>'LOOKUP  telda'!X20</f>
        <v>0</v>
      </c>
      <c r="L60" s="53">
        <f>'LOOKUP  telda'!Y20</f>
        <v>1</v>
      </c>
      <c r="M60" s="53">
        <f>SUM('DATA MTD'!I60:L60)</f>
        <v>1</v>
      </c>
      <c r="N60" s="53">
        <f>'LOOKUP  telda'!Z20</f>
        <v>3</v>
      </c>
      <c r="O60" s="53">
        <f>'LOOKUP  telda'!AA20</f>
        <v>0</v>
      </c>
      <c r="P60" s="53">
        <f>'LOOKUP  telda'!AE20-'LOOKUP  telda'!AA20</f>
        <v>0</v>
      </c>
      <c r="Q60" s="53">
        <f t="shared" si="4"/>
        <v>0</v>
      </c>
      <c r="R60" s="53">
        <f>'LOOKUP  telda'!AF20</f>
        <v>0</v>
      </c>
    </row>
    <row r="61" spans="2:18">
      <c r="B61" s="107"/>
      <c r="C61" s="52" t="s">
        <v>93</v>
      </c>
      <c r="D61" s="53">
        <f>'LOOKUP  telda'!E21</f>
        <v>15</v>
      </c>
      <c r="E61" s="53">
        <f>'LOOKUP  telda'!F21+'LOOKUP  telda'!G21+'LOOKUP  telda'!H21</f>
        <v>0</v>
      </c>
      <c r="F61" s="53">
        <f>'LOOKUP  telda'!I21</f>
        <v>0</v>
      </c>
      <c r="G61" s="53">
        <f>'LOOKUP  telda'!J21</f>
        <v>1</v>
      </c>
      <c r="H61" s="53">
        <f>'LOOKUP  telda'!K21</f>
        <v>0</v>
      </c>
      <c r="I61" s="53">
        <f>'LOOKUP  telda'!L21</f>
        <v>0</v>
      </c>
      <c r="J61" s="53">
        <f>'LOOKUP  telda'!P21</f>
        <v>1</v>
      </c>
      <c r="K61" s="53">
        <f>'LOOKUP  telda'!X21</f>
        <v>0</v>
      </c>
      <c r="L61" s="53">
        <f>'LOOKUP  telda'!Y21</f>
        <v>0</v>
      </c>
      <c r="M61" s="53">
        <f>SUM('DATA MTD'!I61:L61)</f>
        <v>1</v>
      </c>
      <c r="N61" s="53">
        <f>'LOOKUP  telda'!Z21</f>
        <v>13</v>
      </c>
      <c r="O61" s="53">
        <f>'LOOKUP  telda'!AA21</f>
        <v>0</v>
      </c>
      <c r="P61" s="53">
        <f>'LOOKUP  telda'!AE21-'LOOKUP  telda'!AA21</f>
        <v>0</v>
      </c>
      <c r="Q61" s="53">
        <f t="shared" si="4"/>
        <v>0</v>
      </c>
      <c r="R61" s="53">
        <f>'LOOKUP  telda'!AF21</f>
        <v>0</v>
      </c>
    </row>
    <row r="62" spans="2:18">
      <c r="B62" s="107"/>
      <c r="C62" s="52" t="s">
        <v>94</v>
      </c>
      <c r="D62" s="53">
        <f>'LOOKUP  telda'!E22</f>
        <v>15</v>
      </c>
      <c r="E62" s="53">
        <f>'LOOKUP  telda'!F22+'LOOKUP  telda'!G22+'LOOKUP  telda'!H22</f>
        <v>2</v>
      </c>
      <c r="F62" s="53">
        <f>'LOOKUP  telda'!I22</f>
        <v>0</v>
      </c>
      <c r="G62" s="53">
        <f>'LOOKUP  telda'!J22</f>
        <v>0</v>
      </c>
      <c r="H62" s="53">
        <f>'LOOKUP  telda'!K22</f>
        <v>0</v>
      </c>
      <c r="I62" s="53">
        <f>'LOOKUP  telda'!L22</f>
        <v>0</v>
      </c>
      <c r="J62" s="53">
        <f>'LOOKUP  telda'!P22</f>
        <v>0</v>
      </c>
      <c r="K62" s="53">
        <f>'LOOKUP  telda'!X22</f>
        <v>1</v>
      </c>
      <c r="L62" s="53">
        <f>'LOOKUP  telda'!Y22</f>
        <v>1</v>
      </c>
      <c r="M62" s="53">
        <f>SUM('DATA MTD'!I62:L62)</f>
        <v>2</v>
      </c>
      <c r="N62" s="53">
        <f>'LOOKUP  telda'!Z22</f>
        <v>10</v>
      </c>
      <c r="O62" s="53">
        <f>'LOOKUP  telda'!AA22</f>
        <v>0</v>
      </c>
      <c r="P62" s="53">
        <f>'LOOKUP  telda'!AE22-'LOOKUP  telda'!AA22</f>
        <v>0</v>
      </c>
      <c r="Q62" s="53">
        <f t="shared" si="4"/>
        <v>0</v>
      </c>
      <c r="R62" s="53">
        <f>'LOOKUP  telda'!AF22</f>
        <v>1</v>
      </c>
    </row>
    <row r="63" spans="2:18">
      <c r="B63" s="107"/>
      <c r="C63" s="52" t="s">
        <v>95</v>
      </c>
      <c r="D63" s="53">
        <f>'LOOKUP  telda'!E23</f>
        <v>6</v>
      </c>
      <c r="E63" s="53">
        <f>'LOOKUP  telda'!F23+'LOOKUP  telda'!G23+'LOOKUP  telda'!H23</f>
        <v>0</v>
      </c>
      <c r="F63" s="53">
        <f>'LOOKUP  telda'!I23</f>
        <v>0</v>
      </c>
      <c r="G63" s="53">
        <f>'LOOKUP  telda'!J23</f>
        <v>0</v>
      </c>
      <c r="H63" s="53">
        <f>'LOOKUP  telda'!K23</f>
        <v>0</v>
      </c>
      <c r="I63" s="53">
        <f>'LOOKUP  telda'!L23</f>
        <v>0</v>
      </c>
      <c r="J63" s="53">
        <f>'LOOKUP  telda'!P23</f>
        <v>0</v>
      </c>
      <c r="K63" s="53">
        <f>'LOOKUP  telda'!X23</f>
        <v>0</v>
      </c>
      <c r="L63" s="53">
        <f>'LOOKUP  telda'!Y23</f>
        <v>0</v>
      </c>
      <c r="M63" s="53">
        <f>SUM('DATA MTD'!I63:L63)</f>
        <v>0</v>
      </c>
      <c r="N63" s="53">
        <f>'LOOKUP  telda'!Z23</f>
        <v>4</v>
      </c>
      <c r="O63" s="53">
        <f>'LOOKUP  telda'!AA23</f>
        <v>0</v>
      </c>
      <c r="P63" s="53">
        <f>'LOOKUP  telda'!AE23-'LOOKUP  telda'!AA23</f>
        <v>1</v>
      </c>
      <c r="Q63" s="53">
        <f t="shared" si="4"/>
        <v>1</v>
      </c>
      <c r="R63" s="53">
        <f>'LOOKUP  telda'!AF23</f>
        <v>0</v>
      </c>
    </row>
    <row r="64" spans="2:18">
      <c r="B64" s="107"/>
      <c r="C64" s="52" t="s">
        <v>96</v>
      </c>
      <c r="D64" s="53">
        <f>'LOOKUP  telda'!E24</f>
        <v>7</v>
      </c>
      <c r="E64" s="53">
        <f>'LOOKUP  telda'!F24+'LOOKUP  telda'!G24+'LOOKUP  telda'!H24</f>
        <v>0</v>
      </c>
      <c r="F64" s="53">
        <f>'LOOKUP  telda'!I24</f>
        <v>0</v>
      </c>
      <c r="G64" s="53">
        <f>'LOOKUP  telda'!J24</f>
        <v>0</v>
      </c>
      <c r="H64" s="53">
        <f>'LOOKUP  telda'!K24</f>
        <v>0</v>
      </c>
      <c r="I64" s="53">
        <f>'LOOKUP  telda'!L24</f>
        <v>0</v>
      </c>
      <c r="J64" s="53">
        <f>'LOOKUP  telda'!P24</f>
        <v>1</v>
      </c>
      <c r="K64" s="53">
        <f>'LOOKUP  telda'!X24</f>
        <v>1</v>
      </c>
      <c r="L64" s="53">
        <f>'LOOKUP  telda'!Y24</f>
        <v>0</v>
      </c>
      <c r="M64" s="53">
        <f>SUM('DATA MTD'!I64:L64)</f>
        <v>2</v>
      </c>
      <c r="N64" s="53">
        <f>'LOOKUP  telda'!Z24</f>
        <v>5</v>
      </c>
      <c r="O64" s="53">
        <f>'LOOKUP  telda'!AA24</f>
        <v>0</v>
      </c>
      <c r="P64" s="53">
        <f>'LOOKUP  telda'!AE24-'LOOKUP  telda'!AA24</f>
        <v>0</v>
      </c>
      <c r="Q64" s="53">
        <f t="shared" si="4"/>
        <v>0</v>
      </c>
      <c r="R64" s="53">
        <f>'LOOKUP  telda'!AF24</f>
        <v>0</v>
      </c>
    </row>
    <row r="65" spans="2:18">
      <c r="B65" s="107"/>
      <c r="C65" s="52" t="s">
        <v>97</v>
      </c>
      <c r="D65" s="53">
        <f>'LOOKUP  telda'!E25</f>
        <v>8</v>
      </c>
      <c r="E65" s="53">
        <f>'LOOKUP  telda'!F25+'LOOKUP  telda'!G25+'LOOKUP  telda'!H25</f>
        <v>0</v>
      </c>
      <c r="F65" s="53">
        <f>'LOOKUP  telda'!I25</f>
        <v>0</v>
      </c>
      <c r="G65" s="53">
        <f>'LOOKUP  telda'!J25</f>
        <v>0</v>
      </c>
      <c r="H65" s="53">
        <f>'LOOKUP  telda'!K25</f>
        <v>0</v>
      </c>
      <c r="I65" s="53">
        <f>'LOOKUP  telda'!L25</f>
        <v>0</v>
      </c>
      <c r="J65" s="53">
        <f>'LOOKUP  telda'!P25</f>
        <v>0</v>
      </c>
      <c r="K65" s="53">
        <f>'LOOKUP  telda'!X25</f>
        <v>0</v>
      </c>
      <c r="L65" s="53">
        <f>'LOOKUP  telda'!Y25</f>
        <v>0</v>
      </c>
      <c r="M65" s="53">
        <f>SUM('DATA MTD'!I65:L65)</f>
        <v>0</v>
      </c>
      <c r="N65" s="53">
        <f>'LOOKUP  telda'!Z25</f>
        <v>5</v>
      </c>
      <c r="O65" s="53">
        <f>'LOOKUP  telda'!AA25</f>
        <v>0</v>
      </c>
      <c r="P65" s="53">
        <f>'LOOKUP  telda'!AE25-'LOOKUP  telda'!AA25</f>
        <v>0</v>
      </c>
      <c r="Q65" s="53">
        <f t="shared" si="4"/>
        <v>0</v>
      </c>
      <c r="R65" s="53">
        <f>'LOOKUP  telda'!AF25</f>
        <v>3</v>
      </c>
    </row>
    <row r="66" spans="2:18">
      <c r="B66" s="108"/>
      <c r="C66" s="52" t="s">
        <v>98</v>
      </c>
      <c r="D66" s="53">
        <f>'LOOKUP  telda'!E26</f>
        <v>5</v>
      </c>
      <c r="E66" s="53">
        <f>'LOOKUP  telda'!F26+'LOOKUP  telda'!G26+'LOOKUP  telda'!H26</f>
        <v>0</v>
      </c>
      <c r="F66" s="53">
        <f>'LOOKUP  telda'!I26</f>
        <v>0</v>
      </c>
      <c r="G66" s="53">
        <f>'LOOKUP  telda'!J26</f>
        <v>0</v>
      </c>
      <c r="H66" s="53">
        <f>'LOOKUP  telda'!K26</f>
        <v>0</v>
      </c>
      <c r="I66" s="53">
        <f>'LOOKUP  telda'!L26</f>
        <v>0</v>
      </c>
      <c r="J66" s="53">
        <f>'LOOKUP  telda'!P26</f>
        <v>0</v>
      </c>
      <c r="K66" s="53">
        <f>'LOOKUP  telda'!X26</f>
        <v>0</v>
      </c>
      <c r="L66" s="53">
        <f>'LOOKUP  telda'!Y26</f>
        <v>0</v>
      </c>
      <c r="M66" s="53">
        <f>SUM('DATA MTD'!I66:L66)</f>
        <v>0</v>
      </c>
      <c r="N66" s="53">
        <f>'LOOKUP  telda'!Z26</f>
        <v>5</v>
      </c>
      <c r="O66" s="53">
        <f>'LOOKUP  telda'!AA26</f>
        <v>0</v>
      </c>
      <c r="P66" s="53">
        <f>'LOOKUP  telda'!AE26-'LOOKUP  telda'!AA26</f>
        <v>0</v>
      </c>
      <c r="Q66" s="53">
        <f t="shared" si="4"/>
        <v>0</v>
      </c>
      <c r="R66" s="53">
        <f>'LOOKUP  telda'!AF26</f>
        <v>0</v>
      </c>
    </row>
    <row r="67" spans="2:18">
      <c r="B67" s="106" t="s">
        <v>42</v>
      </c>
      <c r="C67" s="52" t="s">
        <v>99</v>
      </c>
      <c r="D67" s="53">
        <f>'LOOKUP  telda'!E27</f>
        <v>12</v>
      </c>
      <c r="E67" s="53">
        <f>'LOOKUP  telda'!F27+'LOOKUP  telda'!G27+'LOOKUP  telda'!H27</f>
        <v>0</v>
      </c>
      <c r="F67" s="53">
        <f>'LOOKUP  telda'!I27</f>
        <v>0</v>
      </c>
      <c r="G67" s="53">
        <f>'LOOKUP  telda'!J27</f>
        <v>0</v>
      </c>
      <c r="H67" s="53">
        <f>'LOOKUP  telda'!K27</f>
        <v>0</v>
      </c>
      <c r="I67" s="53">
        <f>'LOOKUP  telda'!L27</f>
        <v>0</v>
      </c>
      <c r="J67" s="53">
        <f>'LOOKUP  telda'!P27</f>
        <v>2</v>
      </c>
      <c r="K67" s="53">
        <f>'LOOKUP  telda'!X27</f>
        <v>0</v>
      </c>
      <c r="L67" s="53">
        <f>'LOOKUP  telda'!Y27</f>
        <v>0</v>
      </c>
      <c r="M67" s="53">
        <f>SUM('DATA MTD'!I67:L67)</f>
        <v>2</v>
      </c>
      <c r="N67" s="53">
        <f>'LOOKUP  telda'!Z27</f>
        <v>10</v>
      </c>
      <c r="O67" s="53">
        <f>'LOOKUP  telda'!AA27</f>
        <v>0</v>
      </c>
      <c r="P67" s="53">
        <f>'LOOKUP  telda'!AE27-'LOOKUP  telda'!AA27</f>
        <v>0</v>
      </c>
      <c r="Q67" s="53">
        <f t="shared" si="4"/>
        <v>0</v>
      </c>
      <c r="R67" s="53">
        <f>'LOOKUP  telda'!AF27</f>
        <v>0</v>
      </c>
    </row>
    <row r="68" spans="2:18">
      <c r="B68" s="107"/>
      <c r="C68" s="52" t="s">
        <v>100</v>
      </c>
      <c r="D68" s="53">
        <f>'LOOKUP  telda'!E28</f>
        <v>9</v>
      </c>
      <c r="E68" s="53">
        <f>'LOOKUP  telda'!F28+'LOOKUP  telda'!G28+'LOOKUP  telda'!H28</f>
        <v>0</v>
      </c>
      <c r="F68" s="53">
        <f>'LOOKUP  telda'!I28</f>
        <v>0</v>
      </c>
      <c r="G68" s="53">
        <f>'LOOKUP  telda'!J28</f>
        <v>0</v>
      </c>
      <c r="H68" s="53">
        <f>'LOOKUP  telda'!K28</f>
        <v>0</v>
      </c>
      <c r="I68" s="53">
        <f>'LOOKUP  telda'!L28</f>
        <v>0</v>
      </c>
      <c r="J68" s="53">
        <f>'LOOKUP  telda'!P28</f>
        <v>0</v>
      </c>
      <c r="K68" s="53">
        <f>'LOOKUP  telda'!X28</f>
        <v>0</v>
      </c>
      <c r="L68" s="53">
        <f>'LOOKUP  telda'!Y28</f>
        <v>0</v>
      </c>
      <c r="M68" s="53">
        <f>SUM('DATA MTD'!I68:L68)</f>
        <v>0</v>
      </c>
      <c r="N68" s="53">
        <f>'LOOKUP  telda'!Z28</f>
        <v>8</v>
      </c>
      <c r="O68" s="53">
        <f>'LOOKUP  telda'!AA28</f>
        <v>0</v>
      </c>
      <c r="P68" s="53">
        <f>'LOOKUP  telda'!AE28-'LOOKUP  telda'!AA28</f>
        <v>1</v>
      </c>
      <c r="Q68" s="53">
        <f t="shared" si="4"/>
        <v>1</v>
      </c>
      <c r="R68" s="53">
        <f>'LOOKUP  telda'!AF28</f>
        <v>0</v>
      </c>
    </row>
    <row r="69" spans="2:18" ht="30">
      <c r="B69" s="107"/>
      <c r="C69" s="52" t="s">
        <v>101</v>
      </c>
      <c r="D69" s="53">
        <f>'LOOKUP  telda'!E29</f>
        <v>40</v>
      </c>
      <c r="E69" s="53">
        <f>'LOOKUP  telda'!F29+'LOOKUP  telda'!G29+'LOOKUP  telda'!H29</f>
        <v>2</v>
      </c>
      <c r="F69" s="53">
        <f>'LOOKUP  telda'!I29</f>
        <v>2</v>
      </c>
      <c r="G69" s="53">
        <f>'LOOKUP  telda'!J29</f>
        <v>4</v>
      </c>
      <c r="H69" s="53">
        <f>'LOOKUP  telda'!K29</f>
        <v>0</v>
      </c>
      <c r="I69" s="53">
        <f>'LOOKUP  telda'!L29</f>
        <v>1</v>
      </c>
      <c r="J69" s="53">
        <f>'LOOKUP  telda'!P29</f>
        <v>0</v>
      </c>
      <c r="K69" s="53">
        <f>'LOOKUP  telda'!X29</f>
        <v>5</v>
      </c>
      <c r="L69" s="53">
        <f>'LOOKUP  telda'!Y29</f>
        <v>0</v>
      </c>
      <c r="M69" s="53">
        <f>SUM('DATA MTD'!I69:L69)</f>
        <v>6</v>
      </c>
      <c r="N69" s="53">
        <f>'LOOKUP  telda'!Z29</f>
        <v>19</v>
      </c>
      <c r="O69" s="53">
        <f>'LOOKUP  telda'!AA29</f>
        <v>3</v>
      </c>
      <c r="P69" s="53">
        <f>'LOOKUP  telda'!AE29-'LOOKUP  telda'!AA29</f>
        <v>0</v>
      </c>
      <c r="Q69" s="53">
        <f t="shared" si="4"/>
        <v>3</v>
      </c>
      <c r="R69" s="53">
        <f>'LOOKUP  telda'!AF29</f>
        <v>3</v>
      </c>
    </row>
    <row r="70" spans="2:18">
      <c r="B70" s="107"/>
      <c r="C70" s="52" t="s">
        <v>102</v>
      </c>
      <c r="D70" s="53">
        <f>'LOOKUP  telda'!E30</f>
        <v>12</v>
      </c>
      <c r="E70" s="53">
        <f>'LOOKUP  telda'!F30+'LOOKUP  telda'!G30+'LOOKUP  telda'!H30</f>
        <v>0</v>
      </c>
      <c r="F70" s="53">
        <f>'LOOKUP  telda'!I30</f>
        <v>0</v>
      </c>
      <c r="G70" s="53">
        <f>'LOOKUP  telda'!J30</f>
        <v>0</v>
      </c>
      <c r="H70" s="53">
        <f>'LOOKUP  telda'!K30</f>
        <v>0</v>
      </c>
      <c r="I70" s="53">
        <f>'LOOKUP  telda'!L30</f>
        <v>0</v>
      </c>
      <c r="J70" s="53">
        <f>'LOOKUP  telda'!P30</f>
        <v>0</v>
      </c>
      <c r="K70" s="53">
        <f>'LOOKUP  telda'!X30</f>
        <v>0</v>
      </c>
      <c r="L70" s="53">
        <f>'LOOKUP  telda'!Y30</f>
        <v>1</v>
      </c>
      <c r="M70" s="53">
        <f>SUM('DATA MTD'!I70:L70)</f>
        <v>1</v>
      </c>
      <c r="N70" s="53">
        <f>'LOOKUP  telda'!Z30</f>
        <v>10</v>
      </c>
      <c r="O70" s="53">
        <f>'LOOKUP  telda'!AA30</f>
        <v>0</v>
      </c>
      <c r="P70" s="53">
        <f>'LOOKUP  telda'!AE30-'LOOKUP  telda'!AA30</f>
        <v>0</v>
      </c>
      <c r="Q70" s="53">
        <f t="shared" si="4"/>
        <v>0</v>
      </c>
      <c r="R70" s="53">
        <f>'LOOKUP  telda'!AF30</f>
        <v>1</v>
      </c>
    </row>
    <row r="71" spans="2:18">
      <c r="B71" s="107"/>
      <c r="C71" s="52" t="s">
        <v>103</v>
      </c>
      <c r="D71" s="53">
        <f>'LOOKUP  telda'!E31</f>
        <v>12</v>
      </c>
      <c r="E71" s="53">
        <f>'LOOKUP  telda'!F31+'LOOKUP  telda'!G31+'LOOKUP  telda'!H31</f>
        <v>0</v>
      </c>
      <c r="F71" s="53">
        <f>'LOOKUP  telda'!I31</f>
        <v>0</v>
      </c>
      <c r="G71" s="53">
        <f>'LOOKUP  telda'!J31</f>
        <v>0</v>
      </c>
      <c r="H71" s="53">
        <f>'LOOKUP  telda'!K31</f>
        <v>0</v>
      </c>
      <c r="I71" s="53">
        <f>'LOOKUP  telda'!L31</f>
        <v>0</v>
      </c>
      <c r="J71" s="53">
        <f>'LOOKUP  telda'!P31</f>
        <v>0</v>
      </c>
      <c r="K71" s="53">
        <f>'LOOKUP  telda'!X31</f>
        <v>0</v>
      </c>
      <c r="L71" s="53">
        <f>'LOOKUP  telda'!Y31</f>
        <v>0</v>
      </c>
      <c r="M71" s="53">
        <f>SUM('DATA MTD'!I71:L71)</f>
        <v>0</v>
      </c>
      <c r="N71" s="53">
        <f>'LOOKUP  telda'!Z31</f>
        <v>11</v>
      </c>
      <c r="O71" s="53">
        <f>'LOOKUP  telda'!AA31</f>
        <v>0</v>
      </c>
      <c r="P71" s="53">
        <f>'LOOKUP  telda'!AE31-'LOOKUP  telda'!AA31</f>
        <v>1</v>
      </c>
      <c r="Q71" s="53">
        <f t="shared" si="4"/>
        <v>1</v>
      </c>
      <c r="R71" s="53">
        <f>'LOOKUP  telda'!AF31</f>
        <v>0</v>
      </c>
    </row>
    <row r="72" spans="2:18">
      <c r="B72" s="107"/>
      <c r="C72" s="52" t="s">
        <v>104</v>
      </c>
      <c r="D72" s="53">
        <f>'LOOKUP  telda'!E32</f>
        <v>10</v>
      </c>
      <c r="E72" s="53">
        <f>'LOOKUP  telda'!F32+'LOOKUP  telda'!G32+'LOOKUP  telda'!H32</f>
        <v>1</v>
      </c>
      <c r="F72" s="53">
        <f>'LOOKUP  telda'!I32</f>
        <v>0</v>
      </c>
      <c r="G72" s="53">
        <f>'LOOKUP  telda'!J32</f>
        <v>2</v>
      </c>
      <c r="H72" s="53">
        <f>'LOOKUP  telda'!K32</f>
        <v>0</v>
      </c>
      <c r="I72" s="53">
        <f>'LOOKUP  telda'!L32</f>
        <v>0</v>
      </c>
      <c r="J72" s="53">
        <f>'LOOKUP  telda'!P32</f>
        <v>0</v>
      </c>
      <c r="K72" s="53">
        <f>'LOOKUP  telda'!X32</f>
        <v>0</v>
      </c>
      <c r="L72" s="53">
        <f>'LOOKUP  telda'!Y32</f>
        <v>0</v>
      </c>
      <c r="M72" s="53">
        <f>SUM('DATA MTD'!I72:L72)</f>
        <v>0</v>
      </c>
      <c r="N72" s="53">
        <f>'LOOKUP  telda'!Z32</f>
        <v>7</v>
      </c>
      <c r="O72" s="53">
        <f>'LOOKUP  telda'!AA32</f>
        <v>0</v>
      </c>
      <c r="P72" s="53">
        <f>'LOOKUP  telda'!AE32-'LOOKUP  telda'!AA32</f>
        <v>0</v>
      </c>
      <c r="Q72" s="53">
        <f t="shared" si="4"/>
        <v>0</v>
      </c>
      <c r="R72" s="53">
        <f>'LOOKUP  telda'!AF32</f>
        <v>0</v>
      </c>
    </row>
    <row r="73" spans="2:18">
      <c r="B73" s="107"/>
      <c r="C73" s="52" t="s">
        <v>105</v>
      </c>
      <c r="D73" s="53">
        <f>'LOOKUP  telda'!E33</f>
        <v>16</v>
      </c>
      <c r="E73" s="53">
        <f>'LOOKUP  telda'!F33+'LOOKUP  telda'!G33+'LOOKUP  telda'!H33</f>
        <v>0</v>
      </c>
      <c r="F73" s="53">
        <f>'LOOKUP  telda'!I33</f>
        <v>2</v>
      </c>
      <c r="G73" s="53">
        <f>'LOOKUP  telda'!J33</f>
        <v>0</v>
      </c>
      <c r="H73" s="53">
        <f>'LOOKUP  telda'!K33</f>
        <v>0</v>
      </c>
      <c r="I73" s="53">
        <f>'LOOKUP  telda'!L33</f>
        <v>0</v>
      </c>
      <c r="J73" s="53">
        <f>'LOOKUP  telda'!P33</f>
        <v>0</v>
      </c>
      <c r="K73" s="53">
        <f>'LOOKUP  telda'!X33</f>
        <v>0</v>
      </c>
      <c r="L73" s="53">
        <f>'LOOKUP  telda'!Y33</f>
        <v>0</v>
      </c>
      <c r="M73" s="53">
        <f>SUM('DATA MTD'!I73:L73)</f>
        <v>0</v>
      </c>
      <c r="N73" s="53">
        <f>'LOOKUP  telda'!Z33</f>
        <v>14</v>
      </c>
      <c r="O73" s="53">
        <f>'LOOKUP  telda'!AA33</f>
        <v>0</v>
      </c>
      <c r="P73" s="53">
        <f>'LOOKUP  telda'!AE33-'LOOKUP  telda'!AA33</f>
        <v>0</v>
      </c>
      <c r="Q73" s="53">
        <f t="shared" si="4"/>
        <v>0</v>
      </c>
      <c r="R73" s="53">
        <f>'LOOKUP  telda'!AF33</f>
        <v>0</v>
      </c>
    </row>
    <row r="74" spans="2:18">
      <c r="B74" s="107"/>
      <c r="C74" s="52" t="s">
        <v>106</v>
      </c>
      <c r="D74" s="53">
        <f>'LOOKUP  telda'!E34</f>
        <v>20</v>
      </c>
      <c r="E74" s="53">
        <f>'LOOKUP  telda'!F34+'LOOKUP  telda'!G34+'LOOKUP  telda'!H34</f>
        <v>0</v>
      </c>
      <c r="F74" s="53">
        <f>'LOOKUP  telda'!I34</f>
        <v>4</v>
      </c>
      <c r="G74" s="53">
        <f>'LOOKUP  telda'!J34</f>
        <v>2</v>
      </c>
      <c r="H74" s="53">
        <f>'LOOKUP  telda'!K34</f>
        <v>0</v>
      </c>
      <c r="I74" s="53">
        <f>'LOOKUP  telda'!L34</f>
        <v>0</v>
      </c>
      <c r="J74" s="53">
        <f>'LOOKUP  telda'!P34</f>
        <v>0</v>
      </c>
      <c r="K74" s="53">
        <f>'LOOKUP  telda'!X34</f>
        <v>0</v>
      </c>
      <c r="L74" s="53">
        <f>'LOOKUP  telda'!Y34</f>
        <v>0</v>
      </c>
      <c r="M74" s="53">
        <f>SUM('DATA MTD'!I74:L74)</f>
        <v>0</v>
      </c>
      <c r="N74" s="53">
        <f>'LOOKUP  telda'!Z34</f>
        <v>13</v>
      </c>
      <c r="O74" s="53">
        <f>'LOOKUP  telda'!AA34</f>
        <v>0</v>
      </c>
      <c r="P74" s="53">
        <f>'LOOKUP  telda'!AE34-'LOOKUP  telda'!AA34</f>
        <v>1</v>
      </c>
      <c r="Q74" s="53">
        <f t="shared" si="4"/>
        <v>1</v>
      </c>
      <c r="R74" s="53">
        <f>'LOOKUP  telda'!AF34</f>
        <v>0</v>
      </c>
    </row>
    <row r="75" spans="2:18">
      <c r="B75" s="107"/>
      <c r="C75" s="52" t="s">
        <v>107</v>
      </c>
      <c r="D75" s="53">
        <f>'LOOKUP  telda'!E35</f>
        <v>3</v>
      </c>
      <c r="E75" s="53">
        <f>'LOOKUP  telda'!F35+'LOOKUP  telda'!G35+'LOOKUP  telda'!H35</f>
        <v>0</v>
      </c>
      <c r="F75" s="53">
        <f>'LOOKUP  telda'!I35</f>
        <v>0</v>
      </c>
      <c r="G75" s="53">
        <f>'LOOKUP  telda'!J35</f>
        <v>1</v>
      </c>
      <c r="H75" s="53">
        <f>'LOOKUP  telda'!K35</f>
        <v>0</v>
      </c>
      <c r="I75" s="53">
        <f>'LOOKUP  telda'!L35</f>
        <v>0</v>
      </c>
      <c r="J75" s="53">
        <f>'LOOKUP  telda'!P35</f>
        <v>1</v>
      </c>
      <c r="K75" s="53">
        <f>'LOOKUP  telda'!X35</f>
        <v>0</v>
      </c>
      <c r="L75" s="53">
        <f>'LOOKUP  telda'!Y35</f>
        <v>0</v>
      </c>
      <c r="M75" s="53">
        <f>SUM('DATA MTD'!I75:L75)</f>
        <v>1</v>
      </c>
      <c r="N75" s="53">
        <f>'LOOKUP  telda'!Z35</f>
        <v>1</v>
      </c>
      <c r="O75" s="53">
        <f>'LOOKUP  telda'!AA35</f>
        <v>0</v>
      </c>
      <c r="P75" s="53">
        <f>'LOOKUP  telda'!AE35-'LOOKUP  telda'!AA35</f>
        <v>0</v>
      </c>
      <c r="Q75" s="53">
        <f t="shared" si="4"/>
        <v>0</v>
      </c>
      <c r="R75" s="53">
        <f>'LOOKUP  telda'!AF35</f>
        <v>0</v>
      </c>
    </row>
    <row r="76" spans="2:18">
      <c r="B76" s="108"/>
      <c r="C76" s="52" t="s">
        <v>108</v>
      </c>
      <c r="D76" s="53">
        <f>'LOOKUP  telda'!E36</f>
        <v>3</v>
      </c>
      <c r="E76" s="53">
        <f>'LOOKUP  telda'!F36+'LOOKUP  telda'!G36+'LOOKUP  telda'!H36</f>
        <v>0</v>
      </c>
      <c r="F76" s="53">
        <f>'LOOKUP  telda'!I36</f>
        <v>0</v>
      </c>
      <c r="G76" s="53">
        <f>'LOOKUP  telda'!J36</f>
        <v>0</v>
      </c>
      <c r="H76" s="53">
        <f>'LOOKUP  telda'!K36</f>
        <v>0</v>
      </c>
      <c r="I76" s="53">
        <f>'LOOKUP  telda'!L36</f>
        <v>0</v>
      </c>
      <c r="J76" s="53">
        <f>'LOOKUP  telda'!P36</f>
        <v>1</v>
      </c>
      <c r="K76" s="53">
        <f>'LOOKUP  telda'!X36</f>
        <v>0</v>
      </c>
      <c r="L76" s="53">
        <f>'LOOKUP  telda'!Y36</f>
        <v>0</v>
      </c>
      <c r="M76" s="53">
        <f>SUM('DATA MTD'!I76:L76)</f>
        <v>1</v>
      </c>
      <c r="N76" s="53">
        <f>'LOOKUP  telda'!Z36</f>
        <v>2</v>
      </c>
      <c r="O76" s="53">
        <f>'LOOKUP  telda'!AA36</f>
        <v>0</v>
      </c>
      <c r="P76" s="53">
        <f>'LOOKUP  telda'!AE36-'LOOKUP  telda'!AA36</f>
        <v>0</v>
      </c>
      <c r="Q76" s="53">
        <f t="shared" si="4"/>
        <v>0</v>
      </c>
      <c r="R76" s="53">
        <f>'LOOKUP  telda'!AF36</f>
        <v>0</v>
      </c>
    </row>
    <row r="77" spans="2:18">
      <c r="B77" s="106" t="s">
        <v>70</v>
      </c>
      <c r="C77" s="52" t="s">
        <v>109</v>
      </c>
      <c r="D77" s="53">
        <f>'LOOKUP  telda'!E37</f>
        <v>5</v>
      </c>
      <c r="E77" s="53">
        <f>'LOOKUP  telda'!F37+'LOOKUP  telda'!G37+'LOOKUP  telda'!H37</f>
        <v>0</v>
      </c>
      <c r="F77" s="53">
        <f>'LOOKUP  telda'!I37</f>
        <v>0</v>
      </c>
      <c r="G77" s="53">
        <f>'LOOKUP  telda'!J37</f>
        <v>0</v>
      </c>
      <c r="H77" s="53">
        <f>'LOOKUP  telda'!K37</f>
        <v>0</v>
      </c>
      <c r="I77" s="53">
        <f>'LOOKUP  telda'!L37</f>
        <v>0</v>
      </c>
      <c r="J77" s="53">
        <f>'LOOKUP  telda'!P37</f>
        <v>3</v>
      </c>
      <c r="K77" s="53">
        <f>'LOOKUP  telda'!X37</f>
        <v>0</v>
      </c>
      <c r="L77" s="53">
        <f>'LOOKUP  telda'!Y37</f>
        <v>1</v>
      </c>
      <c r="M77" s="53">
        <f>SUM('DATA MTD'!I77:L77)</f>
        <v>4</v>
      </c>
      <c r="N77" s="53">
        <f>'LOOKUP  telda'!Z37</f>
        <v>1</v>
      </c>
      <c r="O77" s="53">
        <f>'LOOKUP  telda'!AA37</f>
        <v>0</v>
      </c>
      <c r="P77" s="53">
        <f>'LOOKUP  telda'!AE37-'LOOKUP  telda'!AA37</f>
        <v>0</v>
      </c>
      <c r="Q77" s="53">
        <f t="shared" si="4"/>
        <v>0</v>
      </c>
      <c r="R77" s="53">
        <f>'LOOKUP  telda'!AF37</f>
        <v>0</v>
      </c>
    </row>
    <row r="78" spans="2:18">
      <c r="B78" s="107"/>
      <c r="C78" s="52" t="s">
        <v>110</v>
      </c>
      <c r="D78" s="53">
        <f>'LOOKUP  telda'!E38</f>
        <v>19</v>
      </c>
      <c r="E78" s="53">
        <f>'LOOKUP  telda'!F38+'LOOKUP  telda'!G38+'LOOKUP  telda'!H38</f>
        <v>0</v>
      </c>
      <c r="F78" s="53">
        <f>'LOOKUP  telda'!I38</f>
        <v>0</v>
      </c>
      <c r="G78" s="53">
        <f>'LOOKUP  telda'!J38</f>
        <v>1</v>
      </c>
      <c r="H78" s="53">
        <f>'LOOKUP  telda'!K38</f>
        <v>0</v>
      </c>
      <c r="I78" s="53">
        <f>'LOOKUP  telda'!L38</f>
        <v>0</v>
      </c>
      <c r="J78" s="53">
        <f>'LOOKUP  telda'!P38</f>
        <v>2</v>
      </c>
      <c r="K78" s="53">
        <f>'LOOKUP  telda'!X38</f>
        <v>2</v>
      </c>
      <c r="L78" s="53">
        <f>'LOOKUP  telda'!Y38</f>
        <v>0</v>
      </c>
      <c r="M78" s="53">
        <f>SUM('DATA MTD'!I78:L78)</f>
        <v>4</v>
      </c>
      <c r="N78" s="53">
        <f>'LOOKUP  telda'!Z38</f>
        <v>10</v>
      </c>
      <c r="O78" s="53">
        <f>'LOOKUP  telda'!AA38</f>
        <v>0</v>
      </c>
      <c r="P78" s="53">
        <f>'LOOKUP  telda'!AE38-'LOOKUP  telda'!AA38</f>
        <v>0</v>
      </c>
      <c r="Q78" s="53">
        <f t="shared" si="4"/>
        <v>0</v>
      </c>
      <c r="R78" s="53">
        <f>'LOOKUP  telda'!AF38</f>
        <v>4</v>
      </c>
    </row>
    <row r="79" spans="2:18">
      <c r="B79" s="107"/>
      <c r="C79" s="52" t="s">
        <v>111</v>
      </c>
      <c r="D79" s="53">
        <f>'LOOKUP  telda'!E39</f>
        <v>6</v>
      </c>
      <c r="E79" s="53">
        <f>'LOOKUP  telda'!F39+'LOOKUP  telda'!G39+'LOOKUP  telda'!H39</f>
        <v>0</v>
      </c>
      <c r="F79" s="53">
        <f>'LOOKUP  telda'!I39</f>
        <v>0</v>
      </c>
      <c r="G79" s="53">
        <f>'LOOKUP  telda'!J39</f>
        <v>0</v>
      </c>
      <c r="H79" s="53">
        <f>'LOOKUP  telda'!K39</f>
        <v>0</v>
      </c>
      <c r="I79" s="53">
        <f>'LOOKUP  telda'!L39</f>
        <v>0</v>
      </c>
      <c r="J79" s="53">
        <f>'LOOKUP  telda'!P39</f>
        <v>1</v>
      </c>
      <c r="K79" s="53">
        <f>'LOOKUP  telda'!X39</f>
        <v>0</v>
      </c>
      <c r="L79" s="53">
        <f>'LOOKUP  telda'!Y39</f>
        <v>2</v>
      </c>
      <c r="M79" s="53">
        <f>SUM('DATA MTD'!I79:L79)</f>
        <v>3</v>
      </c>
      <c r="N79" s="53">
        <f>'LOOKUP  telda'!Z39</f>
        <v>2</v>
      </c>
      <c r="O79" s="53">
        <f>'LOOKUP  telda'!AA39</f>
        <v>0</v>
      </c>
      <c r="P79" s="53">
        <f>'LOOKUP  telda'!AE39-'LOOKUP  telda'!AA39</f>
        <v>0</v>
      </c>
      <c r="Q79" s="53">
        <f t="shared" si="4"/>
        <v>0</v>
      </c>
      <c r="R79" s="53">
        <f>'LOOKUP  telda'!AF39</f>
        <v>0</v>
      </c>
    </row>
    <row r="80" spans="2:18" ht="30">
      <c r="B80" s="107"/>
      <c r="C80" s="52" t="s">
        <v>112</v>
      </c>
      <c r="D80" s="53">
        <f>'LOOKUP  telda'!E40</f>
        <v>26</v>
      </c>
      <c r="E80" s="53">
        <f>'LOOKUP  telda'!F40+'LOOKUP  telda'!G40+'LOOKUP  telda'!H40</f>
        <v>1</v>
      </c>
      <c r="F80" s="53">
        <f>'LOOKUP  telda'!I40</f>
        <v>0</v>
      </c>
      <c r="G80" s="53">
        <f>'LOOKUP  telda'!J40</f>
        <v>0</v>
      </c>
      <c r="H80" s="53">
        <f>'LOOKUP  telda'!K40</f>
        <v>1</v>
      </c>
      <c r="I80" s="53">
        <f>'LOOKUP  telda'!L40</f>
        <v>0</v>
      </c>
      <c r="J80" s="53">
        <f>'LOOKUP  telda'!P40</f>
        <v>3</v>
      </c>
      <c r="K80" s="53">
        <f>'LOOKUP  telda'!X40</f>
        <v>0</v>
      </c>
      <c r="L80" s="53">
        <f>'LOOKUP  telda'!Y40</f>
        <v>0</v>
      </c>
      <c r="M80" s="53">
        <f>SUM('DATA MTD'!I80:L80)</f>
        <v>3</v>
      </c>
      <c r="N80" s="53">
        <f>'LOOKUP  telda'!Z40</f>
        <v>17</v>
      </c>
      <c r="O80" s="53">
        <f>'LOOKUP  telda'!AA40</f>
        <v>0</v>
      </c>
      <c r="P80" s="53">
        <f>'LOOKUP  telda'!AE40-'LOOKUP  telda'!AA40</f>
        <v>0</v>
      </c>
      <c r="Q80" s="53">
        <f t="shared" si="4"/>
        <v>0</v>
      </c>
      <c r="R80" s="53">
        <f>'LOOKUP  telda'!AF40</f>
        <v>4</v>
      </c>
    </row>
    <row r="81" spans="2:18">
      <c r="B81" s="107"/>
      <c r="C81" s="52" t="s">
        <v>113</v>
      </c>
      <c r="D81" s="53">
        <f>'LOOKUP  telda'!E41</f>
        <v>13</v>
      </c>
      <c r="E81" s="53">
        <f>'LOOKUP  telda'!F41+'LOOKUP  telda'!G41+'LOOKUP  telda'!H41</f>
        <v>0</v>
      </c>
      <c r="F81" s="53">
        <f>'LOOKUP  telda'!I41</f>
        <v>0</v>
      </c>
      <c r="G81" s="53">
        <f>'LOOKUP  telda'!J41</f>
        <v>0</v>
      </c>
      <c r="H81" s="53">
        <f>'LOOKUP  telda'!K41</f>
        <v>0</v>
      </c>
      <c r="I81" s="53">
        <f>'LOOKUP  telda'!L41</f>
        <v>0</v>
      </c>
      <c r="J81" s="53">
        <f>'LOOKUP  telda'!P41</f>
        <v>1</v>
      </c>
      <c r="K81" s="53">
        <f>'LOOKUP  telda'!X41</f>
        <v>0</v>
      </c>
      <c r="L81" s="53">
        <f>'LOOKUP  telda'!Y41</f>
        <v>2</v>
      </c>
      <c r="M81" s="53">
        <f>SUM('DATA MTD'!I81:L81)</f>
        <v>3</v>
      </c>
      <c r="N81" s="53">
        <f>'LOOKUP  telda'!Z41</f>
        <v>10</v>
      </c>
      <c r="O81" s="53">
        <f>'LOOKUP  telda'!AA41</f>
        <v>0</v>
      </c>
      <c r="P81" s="53">
        <f>'LOOKUP  telda'!AE41-'LOOKUP  telda'!AA41</f>
        <v>0</v>
      </c>
      <c r="Q81" s="53">
        <f t="shared" si="4"/>
        <v>0</v>
      </c>
      <c r="R81" s="53">
        <f>'LOOKUP  telda'!AF41</f>
        <v>0</v>
      </c>
    </row>
    <row r="82" spans="2:18">
      <c r="B82" s="107"/>
      <c r="C82" s="52" t="s">
        <v>114</v>
      </c>
      <c r="D82" s="53">
        <f>'LOOKUP  telda'!E42</f>
        <v>9</v>
      </c>
      <c r="E82" s="53">
        <f>'LOOKUP  telda'!F42+'LOOKUP  telda'!G42+'LOOKUP  telda'!H42</f>
        <v>1</v>
      </c>
      <c r="F82" s="53">
        <f>'LOOKUP  telda'!I42</f>
        <v>0</v>
      </c>
      <c r="G82" s="53">
        <f>'LOOKUP  telda'!J42</f>
        <v>1</v>
      </c>
      <c r="H82" s="53">
        <f>'LOOKUP  telda'!K42</f>
        <v>0</v>
      </c>
      <c r="I82" s="53">
        <f>'LOOKUP  telda'!L42</f>
        <v>0</v>
      </c>
      <c r="J82" s="53">
        <f>'LOOKUP  telda'!P42</f>
        <v>0</v>
      </c>
      <c r="K82" s="53">
        <f>'LOOKUP  telda'!X42</f>
        <v>2</v>
      </c>
      <c r="L82" s="53">
        <f>'LOOKUP  telda'!Y42</f>
        <v>2</v>
      </c>
      <c r="M82" s="53">
        <f>SUM('DATA MTD'!I82:L82)</f>
        <v>4</v>
      </c>
      <c r="N82" s="53">
        <f>'LOOKUP  telda'!Z42</f>
        <v>3</v>
      </c>
      <c r="O82" s="53">
        <f>'LOOKUP  telda'!AA42</f>
        <v>0</v>
      </c>
      <c r="P82" s="53">
        <f>'LOOKUP  telda'!AE42-'LOOKUP  telda'!AA42</f>
        <v>0</v>
      </c>
      <c r="Q82" s="53">
        <f t="shared" si="4"/>
        <v>0</v>
      </c>
      <c r="R82" s="53">
        <f>'LOOKUP  telda'!AF42</f>
        <v>0</v>
      </c>
    </row>
    <row r="83" spans="2:18" ht="30">
      <c r="B83" s="107"/>
      <c r="C83" s="52" t="s">
        <v>115</v>
      </c>
      <c r="D83" s="53">
        <f>'LOOKUP  telda'!E43</f>
        <v>30</v>
      </c>
      <c r="E83" s="53">
        <f>'LOOKUP  telda'!F43+'LOOKUP  telda'!G43+'LOOKUP  telda'!H43</f>
        <v>0</v>
      </c>
      <c r="F83" s="53">
        <f>'LOOKUP  telda'!I43</f>
        <v>0</v>
      </c>
      <c r="G83" s="53">
        <f>'LOOKUP  telda'!J43</f>
        <v>0</v>
      </c>
      <c r="H83" s="53">
        <f>'LOOKUP  telda'!K43</f>
        <v>1</v>
      </c>
      <c r="I83" s="53">
        <f>'LOOKUP  telda'!L43</f>
        <v>0</v>
      </c>
      <c r="J83" s="53">
        <f>'LOOKUP  telda'!P43</f>
        <v>0</v>
      </c>
      <c r="K83" s="53">
        <f>'LOOKUP  telda'!X43</f>
        <v>1</v>
      </c>
      <c r="L83" s="53">
        <f>'LOOKUP  telda'!Y43</f>
        <v>0</v>
      </c>
      <c r="M83" s="53">
        <f>SUM('DATA MTD'!I83:L83)</f>
        <v>1</v>
      </c>
      <c r="N83" s="53">
        <f>'LOOKUP  telda'!Z43</f>
        <v>20</v>
      </c>
      <c r="O83" s="53">
        <f>'LOOKUP  telda'!AA43</f>
        <v>0</v>
      </c>
      <c r="P83" s="53">
        <f>'LOOKUP  telda'!AE43-'LOOKUP  telda'!AA43</f>
        <v>0</v>
      </c>
      <c r="Q83" s="53">
        <f t="shared" si="4"/>
        <v>0</v>
      </c>
      <c r="R83" s="53">
        <f>'LOOKUP  telda'!AF43</f>
        <v>8</v>
      </c>
    </row>
    <row r="84" spans="2:18" ht="30">
      <c r="B84" s="107"/>
      <c r="C84" s="52" t="s">
        <v>116</v>
      </c>
      <c r="D84" s="53">
        <f>'LOOKUP  telda'!E44</f>
        <v>30</v>
      </c>
      <c r="E84" s="53">
        <f>'LOOKUP  telda'!F44+'LOOKUP  telda'!G44+'LOOKUP  telda'!H44</f>
        <v>2</v>
      </c>
      <c r="F84" s="53">
        <f>'LOOKUP  telda'!I44</f>
        <v>0</v>
      </c>
      <c r="G84" s="53">
        <f>'LOOKUP  telda'!J44</f>
        <v>1</v>
      </c>
      <c r="H84" s="53">
        <f>'LOOKUP  telda'!K44</f>
        <v>0</v>
      </c>
      <c r="I84" s="53">
        <f>'LOOKUP  telda'!L44</f>
        <v>0</v>
      </c>
      <c r="J84" s="53">
        <f>'LOOKUP  telda'!P44</f>
        <v>5</v>
      </c>
      <c r="K84" s="53">
        <f>'LOOKUP  telda'!X44</f>
        <v>0</v>
      </c>
      <c r="L84" s="53">
        <f>'LOOKUP  telda'!Y44</f>
        <v>1</v>
      </c>
      <c r="M84" s="53">
        <f>SUM('DATA MTD'!I84:L84)</f>
        <v>6</v>
      </c>
      <c r="N84" s="53">
        <f>'LOOKUP  telda'!Z44</f>
        <v>16</v>
      </c>
      <c r="O84" s="53">
        <f>'LOOKUP  telda'!AA44</f>
        <v>0</v>
      </c>
      <c r="P84" s="53">
        <f>'LOOKUP  telda'!AE44-'LOOKUP  telda'!AA44</f>
        <v>0</v>
      </c>
      <c r="Q84" s="53">
        <f t="shared" si="4"/>
        <v>0</v>
      </c>
      <c r="R84" s="53">
        <f>'LOOKUP  telda'!AF44</f>
        <v>5</v>
      </c>
    </row>
    <row r="85" spans="2:18">
      <c r="B85" s="107"/>
      <c r="C85" s="52" t="s">
        <v>117</v>
      </c>
      <c r="D85" s="53">
        <f>'LOOKUP  telda'!E45</f>
        <v>12</v>
      </c>
      <c r="E85" s="53">
        <f>'LOOKUP  telda'!F45+'LOOKUP  telda'!G45+'LOOKUP  telda'!H45</f>
        <v>1</v>
      </c>
      <c r="F85" s="53">
        <f>'LOOKUP  telda'!I45</f>
        <v>0</v>
      </c>
      <c r="G85" s="53">
        <f>'LOOKUP  telda'!J45</f>
        <v>0</v>
      </c>
      <c r="H85" s="53">
        <f>'LOOKUP  telda'!K45</f>
        <v>0</v>
      </c>
      <c r="I85" s="53">
        <f>'LOOKUP  telda'!L45</f>
        <v>0</v>
      </c>
      <c r="J85" s="53">
        <f>'LOOKUP  telda'!P45</f>
        <v>2</v>
      </c>
      <c r="K85" s="53">
        <f>'LOOKUP  telda'!X45</f>
        <v>1</v>
      </c>
      <c r="L85" s="53">
        <f>'LOOKUP  telda'!Y45</f>
        <v>3</v>
      </c>
      <c r="M85" s="53">
        <f>SUM('DATA MTD'!I85:L85)</f>
        <v>6</v>
      </c>
      <c r="N85" s="53">
        <f>'LOOKUP  telda'!Z45</f>
        <v>5</v>
      </c>
      <c r="O85" s="53">
        <f>'LOOKUP  telda'!AA45</f>
        <v>0</v>
      </c>
      <c r="P85" s="53">
        <f>'LOOKUP  telda'!AE45-'LOOKUP  telda'!AA45</f>
        <v>0</v>
      </c>
      <c r="Q85" s="53">
        <f t="shared" si="4"/>
        <v>0</v>
      </c>
      <c r="R85" s="53">
        <f>'LOOKUP  telda'!AF45</f>
        <v>0</v>
      </c>
    </row>
    <row r="86" spans="2:18">
      <c r="B86" s="107"/>
      <c r="C86" s="52" t="s">
        <v>118</v>
      </c>
      <c r="D86" s="53">
        <f>'LOOKUP  telda'!E46</f>
        <v>30</v>
      </c>
      <c r="E86" s="53">
        <f>'LOOKUP  telda'!F46+'LOOKUP  telda'!G46+'LOOKUP  telda'!H46</f>
        <v>3</v>
      </c>
      <c r="F86" s="53">
        <f>'LOOKUP  telda'!I46</f>
        <v>0</v>
      </c>
      <c r="G86" s="53">
        <f>'LOOKUP  telda'!J46</f>
        <v>1</v>
      </c>
      <c r="H86" s="53">
        <f>'LOOKUP  telda'!K46</f>
        <v>0</v>
      </c>
      <c r="I86" s="53">
        <f>'LOOKUP  telda'!L46</f>
        <v>0</v>
      </c>
      <c r="J86" s="53">
        <f>'LOOKUP  telda'!P46</f>
        <v>2</v>
      </c>
      <c r="K86" s="53">
        <f>'LOOKUP  telda'!X46</f>
        <v>4</v>
      </c>
      <c r="L86" s="53">
        <f>'LOOKUP  telda'!Y46</f>
        <v>0</v>
      </c>
      <c r="M86" s="53">
        <f>SUM('DATA MTD'!I86:L86)</f>
        <v>6</v>
      </c>
      <c r="N86" s="53">
        <f>'LOOKUP  telda'!Z46</f>
        <v>15</v>
      </c>
      <c r="O86" s="53">
        <f>'LOOKUP  telda'!AA46</f>
        <v>0</v>
      </c>
      <c r="P86" s="53">
        <f>'LOOKUP  telda'!AE46-'LOOKUP  telda'!AA46</f>
        <v>0</v>
      </c>
      <c r="Q86" s="53">
        <f t="shared" si="4"/>
        <v>0</v>
      </c>
      <c r="R86" s="53">
        <f>'LOOKUP  telda'!AF46</f>
        <v>5</v>
      </c>
    </row>
    <row r="87" spans="2:18">
      <c r="B87" s="107"/>
      <c r="C87" s="52" t="s">
        <v>119</v>
      </c>
      <c r="D87" s="53">
        <f>'LOOKUP  telda'!E47</f>
        <v>0</v>
      </c>
      <c r="E87" s="53">
        <f>'LOOKUP  telda'!F47+'LOOKUP  telda'!G47+'LOOKUP  telda'!H47</f>
        <v>0</v>
      </c>
      <c r="F87" s="53">
        <f>'LOOKUP  telda'!I47</f>
        <v>0</v>
      </c>
      <c r="G87" s="53">
        <f>'LOOKUP  telda'!J47</f>
        <v>0</v>
      </c>
      <c r="H87" s="53">
        <f>'LOOKUP  telda'!K47</f>
        <v>0</v>
      </c>
      <c r="I87" s="53">
        <f>'LOOKUP  telda'!L47</f>
        <v>0</v>
      </c>
      <c r="J87" s="53">
        <f>'LOOKUP  telda'!P47</f>
        <v>0</v>
      </c>
      <c r="K87" s="53">
        <f>'LOOKUP  telda'!X47</f>
        <v>0</v>
      </c>
      <c r="L87" s="53">
        <f>'LOOKUP  telda'!Y47</f>
        <v>0</v>
      </c>
      <c r="M87" s="53">
        <f>SUM('DATA MTD'!I87:L87)</f>
        <v>0</v>
      </c>
      <c r="N87" s="53">
        <f>'LOOKUP  telda'!Z47</f>
        <v>0</v>
      </c>
      <c r="O87" s="53">
        <f>'LOOKUP  telda'!AA47</f>
        <v>0</v>
      </c>
      <c r="P87" s="53">
        <f>'LOOKUP  telda'!AE47-'LOOKUP  telda'!AA47</f>
        <v>0</v>
      </c>
      <c r="Q87" s="53">
        <f t="shared" si="4"/>
        <v>0</v>
      </c>
      <c r="R87" s="53">
        <f>'LOOKUP  telda'!AF47</f>
        <v>0</v>
      </c>
    </row>
    <row r="88" spans="2:18">
      <c r="B88" s="108"/>
      <c r="C88" s="52" t="s">
        <v>120</v>
      </c>
      <c r="D88" s="53">
        <f>'LOOKUP  telda'!E48</f>
        <v>3</v>
      </c>
      <c r="E88" s="53">
        <f>'LOOKUP  telda'!F48+'LOOKUP  telda'!G48+'LOOKUP  telda'!H48</f>
        <v>0</v>
      </c>
      <c r="F88" s="53">
        <f>'LOOKUP  telda'!I48</f>
        <v>0</v>
      </c>
      <c r="G88" s="53">
        <f>'LOOKUP  telda'!J48</f>
        <v>0</v>
      </c>
      <c r="H88" s="53">
        <f>'LOOKUP  telda'!K48</f>
        <v>0</v>
      </c>
      <c r="I88" s="53">
        <f>'LOOKUP  telda'!L48</f>
        <v>0</v>
      </c>
      <c r="J88" s="53">
        <f>'LOOKUP  telda'!P48</f>
        <v>0</v>
      </c>
      <c r="K88" s="53">
        <f>'LOOKUP  telda'!X48</f>
        <v>0</v>
      </c>
      <c r="L88" s="53">
        <f>'LOOKUP  telda'!Y48</f>
        <v>0</v>
      </c>
      <c r="M88" s="53">
        <f>SUM('DATA MTD'!I88:L88)</f>
        <v>0</v>
      </c>
      <c r="N88" s="53">
        <f>'LOOKUP  telda'!Z48</f>
        <v>2</v>
      </c>
      <c r="O88" s="53">
        <f>'LOOKUP  telda'!AA48</f>
        <v>0</v>
      </c>
      <c r="P88" s="53">
        <f>'LOOKUP  telda'!AE48-'LOOKUP  telda'!AA48</f>
        <v>0</v>
      </c>
      <c r="Q88" s="53">
        <f t="shared" si="4"/>
        <v>0</v>
      </c>
      <c r="R88" s="53">
        <f>'LOOKUP  telda'!AF48</f>
        <v>0</v>
      </c>
    </row>
    <row r="89" spans="2:18">
      <c r="B89" s="106" t="s">
        <v>55</v>
      </c>
      <c r="C89" s="52" t="s">
        <v>121</v>
      </c>
      <c r="D89" s="53">
        <f>'LOOKUP  telda'!E49</f>
        <v>29</v>
      </c>
      <c r="E89" s="53">
        <f>'LOOKUP  telda'!F49+'LOOKUP  telda'!G49+'LOOKUP  telda'!H49</f>
        <v>1</v>
      </c>
      <c r="F89" s="53">
        <f>'LOOKUP  telda'!I49</f>
        <v>3</v>
      </c>
      <c r="G89" s="53">
        <f>'LOOKUP  telda'!J49</f>
        <v>4</v>
      </c>
      <c r="H89" s="53">
        <f>'LOOKUP  telda'!K49</f>
        <v>0</v>
      </c>
      <c r="I89" s="53">
        <f>'LOOKUP  telda'!L49</f>
        <v>0</v>
      </c>
      <c r="J89" s="53">
        <f>'LOOKUP  telda'!P49</f>
        <v>1</v>
      </c>
      <c r="K89" s="53">
        <f>'LOOKUP  telda'!X49</f>
        <v>0</v>
      </c>
      <c r="L89" s="53">
        <f>'LOOKUP  telda'!Y49</f>
        <v>0</v>
      </c>
      <c r="M89" s="53">
        <f>SUM('DATA MTD'!I89:L89)</f>
        <v>1</v>
      </c>
      <c r="N89" s="53">
        <f>'LOOKUP  telda'!Z49</f>
        <v>14</v>
      </c>
      <c r="O89" s="53">
        <f>'LOOKUP  telda'!AA49</f>
        <v>0</v>
      </c>
      <c r="P89" s="53">
        <f>'LOOKUP  telda'!AE49-'LOOKUP  telda'!AA49</f>
        <v>0</v>
      </c>
      <c r="Q89" s="53">
        <f t="shared" si="4"/>
        <v>0</v>
      </c>
      <c r="R89" s="53">
        <f>'LOOKUP  telda'!AF49</f>
        <v>6</v>
      </c>
    </row>
    <row r="90" spans="2:18">
      <c r="B90" s="107"/>
      <c r="C90" s="52" t="s">
        <v>122</v>
      </c>
      <c r="D90" s="53">
        <f>'LOOKUP  telda'!E50</f>
        <v>29</v>
      </c>
      <c r="E90" s="53">
        <f>'LOOKUP  telda'!F50+'LOOKUP  telda'!G50+'LOOKUP  telda'!H50</f>
        <v>1</v>
      </c>
      <c r="F90" s="53">
        <f>'LOOKUP  telda'!I50</f>
        <v>0</v>
      </c>
      <c r="G90" s="53">
        <f>'LOOKUP  telda'!J50</f>
        <v>3</v>
      </c>
      <c r="H90" s="53">
        <f>'LOOKUP  telda'!K50</f>
        <v>0</v>
      </c>
      <c r="I90" s="53">
        <f>'LOOKUP  telda'!L50</f>
        <v>0</v>
      </c>
      <c r="J90" s="53">
        <f>'LOOKUP  telda'!P50</f>
        <v>2</v>
      </c>
      <c r="K90" s="53">
        <f>'LOOKUP  telda'!X50</f>
        <v>0</v>
      </c>
      <c r="L90" s="53">
        <f>'LOOKUP  telda'!Y50</f>
        <v>0</v>
      </c>
      <c r="M90" s="53">
        <f>SUM('DATA MTD'!I90:L90)</f>
        <v>2</v>
      </c>
      <c r="N90" s="53">
        <f>'LOOKUP  telda'!Z50</f>
        <v>18</v>
      </c>
      <c r="O90" s="53">
        <f>'LOOKUP  telda'!AA50</f>
        <v>0</v>
      </c>
      <c r="P90" s="53">
        <f>'LOOKUP  telda'!AE50-'LOOKUP  telda'!AA50</f>
        <v>0</v>
      </c>
      <c r="Q90" s="53">
        <f t="shared" si="4"/>
        <v>0</v>
      </c>
      <c r="R90" s="53">
        <f>'LOOKUP  telda'!AF50</f>
        <v>5</v>
      </c>
    </row>
    <row r="91" spans="2:18">
      <c r="B91" s="107"/>
      <c r="C91" s="52" t="s">
        <v>123</v>
      </c>
      <c r="D91" s="53">
        <f>'LOOKUP  telda'!E51</f>
        <v>15</v>
      </c>
      <c r="E91" s="53">
        <f>'LOOKUP  telda'!F51+'LOOKUP  telda'!G51+'LOOKUP  telda'!H51</f>
        <v>0</v>
      </c>
      <c r="F91" s="53">
        <f>'LOOKUP  telda'!I51</f>
        <v>0</v>
      </c>
      <c r="G91" s="53">
        <f>'LOOKUP  telda'!J51</f>
        <v>3</v>
      </c>
      <c r="H91" s="53">
        <f>'LOOKUP  telda'!K51</f>
        <v>1</v>
      </c>
      <c r="I91" s="53">
        <f>'LOOKUP  telda'!L51</f>
        <v>0</v>
      </c>
      <c r="J91" s="53">
        <f>'LOOKUP  telda'!P51</f>
        <v>1</v>
      </c>
      <c r="K91" s="53">
        <f>'LOOKUP  telda'!X51</f>
        <v>1</v>
      </c>
      <c r="L91" s="53">
        <f>'LOOKUP  telda'!Y51</f>
        <v>0</v>
      </c>
      <c r="M91" s="53">
        <f>SUM('DATA MTD'!I91:L91)</f>
        <v>2</v>
      </c>
      <c r="N91" s="53">
        <f>'LOOKUP  telda'!Z51</f>
        <v>6</v>
      </c>
      <c r="O91" s="53">
        <f>'LOOKUP  telda'!AA51</f>
        <v>0</v>
      </c>
      <c r="P91" s="53">
        <f>'LOOKUP  telda'!AE51-'LOOKUP  telda'!AA51</f>
        <v>0</v>
      </c>
      <c r="Q91" s="53">
        <f t="shared" si="4"/>
        <v>0</v>
      </c>
      <c r="R91" s="53">
        <f>'LOOKUP  telda'!AF51</f>
        <v>3</v>
      </c>
    </row>
    <row r="92" spans="2:18">
      <c r="B92" s="107"/>
      <c r="C92" s="52" t="s">
        <v>124</v>
      </c>
      <c r="D92" s="53">
        <f>'LOOKUP  telda'!E52</f>
        <v>8</v>
      </c>
      <c r="E92" s="53">
        <f>'LOOKUP  telda'!F52+'LOOKUP  telda'!G52+'LOOKUP  telda'!H52</f>
        <v>0</v>
      </c>
      <c r="F92" s="53">
        <f>'LOOKUP  telda'!I52</f>
        <v>0</v>
      </c>
      <c r="G92" s="53">
        <f>'LOOKUP  telda'!J52</f>
        <v>0</v>
      </c>
      <c r="H92" s="53">
        <f>'LOOKUP  telda'!K52</f>
        <v>0</v>
      </c>
      <c r="I92" s="53">
        <f>'LOOKUP  telda'!L52</f>
        <v>0</v>
      </c>
      <c r="J92" s="53">
        <f>'LOOKUP  telda'!P52</f>
        <v>0</v>
      </c>
      <c r="K92" s="53">
        <f>'LOOKUP  telda'!X52</f>
        <v>0</v>
      </c>
      <c r="L92" s="53">
        <f>'LOOKUP  telda'!Y52</f>
        <v>0</v>
      </c>
      <c r="M92" s="53">
        <f>SUM('DATA MTD'!I92:L92)</f>
        <v>0</v>
      </c>
      <c r="N92" s="53">
        <f>'LOOKUP  telda'!Z52</f>
        <v>6</v>
      </c>
      <c r="O92" s="53">
        <f>'LOOKUP  telda'!AA52</f>
        <v>0</v>
      </c>
      <c r="P92" s="53">
        <f>'LOOKUP  telda'!AE52-'LOOKUP  telda'!AA52</f>
        <v>0</v>
      </c>
      <c r="Q92" s="53">
        <f t="shared" si="4"/>
        <v>0</v>
      </c>
      <c r="R92" s="53">
        <f>'LOOKUP  telda'!AF52</f>
        <v>2</v>
      </c>
    </row>
    <row r="93" spans="2:18">
      <c r="B93" s="107"/>
      <c r="C93" s="52" t="s">
        <v>125</v>
      </c>
      <c r="D93" s="53">
        <f>'LOOKUP  telda'!E53</f>
        <v>9</v>
      </c>
      <c r="E93" s="53">
        <f>'LOOKUP  telda'!F53+'LOOKUP  telda'!G53+'LOOKUP  telda'!H53</f>
        <v>0</v>
      </c>
      <c r="F93" s="53">
        <f>'LOOKUP  telda'!I53</f>
        <v>0</v>
      </c>
      <c r="G93" s="53">
        <f>'LOOKUP  telda'!J53</f>
        <v>0</v>
      </c>
      <c r="H93" s="53">
        <f>'LOOKUP  telda'!K53</f>
        <v>0</v>
      </c>
      <c r="I93" s="53">
        <f>'LOOKUP  telda'!L53</f>
        <v>0</v>
      </c>
      <c r="J93" s="53">
        <f>'LOOKUP  telda'!P53</f>
        <v>0</v>
      </c>
      <c r="K93" s="53">
        <f>'LOOKUP  telda'!X53</f>
        <v>0</v>
      </c>
      <c r="L93" s="53">
        <f>'LOOKUP  telda'!Y53</f>
        <v>0</v>
      </c>
      <c r="M93" s="53">
        <f>SUM('DATA MTD'!I93:L93)</f>
        <v>0</v>
      </c>
      <c r="N93" s="53">
        <f>'LOOKUP  telda'!Z53</f>
        <v>6</v>
      </c>
      <c r="O93" s="53">
        <f>'LOOKUP  telda'!AA53</f>
        <v>0</v>
      </c>
      <c r="P93" s="53">
        <f>'LOOKUP  telda'!AE53-'LOOKUP  telda'!AA53</f>
        <v>0</v>
      </c>
      <c r="Q93" s="53">
        <f t="shared" si="4"/>
        <v>0</v>
      </c>
      <c r="R93" s="53">
        <f>'LOOKUP  telda'!AF53</f>
        <v>3</v>
      </c>
    </row>
    <row r="94" spans="2:18">
      <c r="B94" s="107"/>
      <c r="C94" s="52" t="s">
        <v>126</v>
      </c>
      <c r="D94" s="53">
        <f>'LOOKUP  telda'!E54</f>
        <v>53</v>
      </c>
      <c r="E94" s="53">
        <f>'LOOKUP  telda'!F54+'LOOKUP  telda'!G54+'LOOKUP  telda'!H54</f>
        <v>3</v>
      </c>
      <c r="F94" s="53">
        <f>'LOOKUP  telda'!I54</f>
        <v>3</v>
      </c>
      <c r="G94" s="53">
        <f>'LOOKUP  telda'!J54</f>
        <v>1</v>
      </c>
      <c r="H94" s="53">
        <f>'LOOKUP  telda'!K54</f>
        <v>3</v>
      </c>
      <c r="I94" s="53">
        <f>'LOOKUP  telda'!L54</f>
        <v>0</v>
      </c>
      <c r="J94" s="53">
        <f>'LOOKUP  telda'!P54</f>
        <v>0</v>
      </c>
      <c r="K94" s="53">
        <f>'LOOKUP  telda'!X54</f>
        <v>0</v>
      </c>
      <c r="L94" s="53">
        <f>'LOOKUP  telda'!Y54</f>
        <v>1</v>
      </c>
      <c r="M94" s="53">
        <f>SUM('DATA MTD'!I94:L94)</f>
        <v>1</v>
      </c>
      <c r="N94" s="53">
        <f>'LOOKUP  telda'!Z54</f>
        <v>36</v>
      </c>
      <c r="O94" s="53">
        <f>'LOOKUP  telda'!AA54</f>
        <v>0</v>
      </c>
      <c r="P94" s="53">
        <f>'LOOKUP  telda'!AE54-'LOOKUP  telda'!AA54</f>
        <v>0</v>
      </c>
      <c r="Q94" s="53">
        <f t="shared" si="4"/>
        <v>0</v>
      </c>
      <c r="R94" s="53">
        <f>'LOOKUP  telda'!AF54</f>
        <v>6</v>
      </c>
    </row>
    <row r="95" spans="2:18">
      <c r="B95" s="107"/>
      <c r="C95" s="52" t="s">
        <v>127</v>
      </c>
      <c r="D95" s="53">
        <f>'LOOKUP  telda'!E55</f>
        <v>35</v>
      </c>
      <c r="E95" s="53">
        <f>'LOOKUP  telda'!F55+'LOOKUP  telda'!G55+'LOOKUP  telda'!H55</f>
        <v>1</v>
      </c>
      <c r="F95" s="53">
        <f>'LOOKUP  telda'!I55</f>
        <v>1</v>
      </c>
      <c r="G95" s="53">
        <f>'LOOKUP  telda'!J55</f>
        <v>5</v>
      </c>
      <c r="H95" s="53">
        <f>'LOOKUP  telda'!K55</f>
        <v>0</v>
      </c>
      <c r="I95" s="53">
        <f>'LOOKUP  telda'!L55</f>
        <v>0</v>
      </c>
      <c r="J95" s="53">
        <f>'LOOKUP  telda'!P55</f>
        <v>0</v>
      </c>
      <c r="K95" s="53">
        <f>'LOOKUP  telda'!X55</f>
        <v>0</v>
      </c>
      <c r="L95" s="53">
        <f>'LOOKUP  telda'!Y55</f>
        <v>0</v>
      </c>
      <c r="M95" s="53">
        <f>SUM('DATA MTD'!I95:L95)</f>
        <v>0</v>
      </c>
      <c r="N95" s="53">
        <f>'LOOKUP  telda'!Z55</f>
        <v>24</v>
      </c>
      <c r="O95" s="53">
        <f>'LOOKUP  telda'!AA55</f>
        <v>0</v>
      </c>
      <c r="P95" s="53">
        <f>'LOOKUP  telda'!AE55-'LOOKUP  telda'!AA55</f>
        <v>0</v>
      </c>
      <c r="Q95" s="53">
        <f t="shared" si="4"/>
        <v>0</v>
      </c>
      <c r="R95" s="53">
        <f>'LOOKUP  telda'!AF55</f>
        <v>4</v>
      </c>
    </row>
    <row r="96" spans="2:18">
      <c r="B96" s="108"/>
      <c r="C96" s="52" t="s">
        <v>128</v>
      </c>
      <c r="D96" s="53">
        <f>'LOOKUP  telda'!E56</f>
        <v>27</v>
      </c>
      <c r="E96" s="53">
        <f>'LOOKUP  telda'!F56+'LOOKUP  telda'!G56+'LOOKUP  telda'!H56</f>
        <v>0</v>
      </c>
      <c r="F96" s="53">
        <f>'LOOKUP  telda'!I56</f>
        <v>0</v>
      </c>
      <c r="G96" s="53">
        <f>'LOOKUP  telda'!J56</f>
        <v>6</v>
      </c>
      <c r="H96" s="53">
        <f>'LOOKUP  telda'!K56</f>
        <v>0</v>
      </c>
      <c r="I96" s="53">
        <f>'LOOKUP  telda'!L56</f>
        <v>0</v>
      </c>
      <c r="J96" s="53">
        <f>'LOOKUP  telda'!P56</f>
        <v>0</v>
      </c>
      <c r="K96" s="53">
        <f>'LOOKUP  telda'!X56</f>
        <v>2</v>
      </c>
      <c r="L96" s="53">
        <f>'LOOKUP  telda'!Y56</f>
        <v>0</v>
      </c>
      <c r="M96" s="53">
        <f>SUM('DATA MTD'!I96:L96)</f>
        <v>2</v>
      </c>
      <c r="N96" s="53">
        <f>'LOOKUP  telda'!Z56</f>
        <v>11</v>
      </c>
      <c r="O96" s="53">
        <f>'LOOKUP  telda'!AA56</f>
        <v>0</v>
      </c>
      <c r="P96" s="53">
        <f>'LOOKUP  telda'!AE56-'LOOKUP  telda'!AA56</f>
        <v>0</v>
      </c>
      <c r="Q96" s="53">
        <f t="shared" si="4"/>
        <v>0</v>
      </c>
      <c r="R96" s="53">
        <f>'LOOKUP  telda'!AF56</f>
        <v>7</v>
      </c>
    </row>
    <row r="97" spans="2:18" ht="15.75">
      <c r="B97" s="104" t="s">
        <v>62</v>
      </c>
      <c r="C97" s="105"/>
      <c r="D97" s="56">
        <f>SUM(D47:D96)</f>
        <v>779</v>
      </c>
      <c r="E97" s="56">
        <f t="shared" ref="E97:R97" si="5">SUM(E47:E96)</f>
        <v>29</v>
      </c>
      <c r="F97" s="56">
        <f t="shared" si="5"/>
        <v>32</v>
      </c>
      <c r="G97" s="56">
        <f t="shared" si="5"/>
        <v>40</v>
      </c>
      <c r="H97" s="56">
        <f t="shared" si="5"/>
        <v>7</v>
      </c>
      <c r="I97" s="56">
        <f t="shared" si="5"/>
        <v>1</v>
      </c>
      <c r="J97" s="56">
        <f t="shared" si="5"/>
        <v>45</v>
      </c>
      <c r="K97" s="56">
        <f t="shared" si="5"/>
        <v>22</v>
      </c>
      <c r="L97" s="56">
        <f t="shared" si="5"/>
        <v>19</v>
      </c>
      <c r="M97" s="56">
        <f t="shared" si="5"/>
        <v>87</v>
      </c>
      <c r="N97" s="56">
        <f t="shared" si="5"/>
        <v>480</v>
      </c>
      <c r="O97" s="56">
        <f t="shared" si="5"/>
        <v>3</v>
      </c>
      <c r="P97" s="56">
        <f t="shared" si="5"/>
        <v>5</v>
      </c>
      <c r="Q97" s="56">
        <f t="shared" si="5"/>
        <v>8</v>
      </c>
      <c r="R97" s="56">
        <f t="shared" si="5"/>
        <v>85</v>
      </c>
    </row>
  </sheetData>
  <mergeCells count="76">
    <mergeCell ref="L7:N8"/>
    <mergeCell ref="Z6:AC8"/>
    <mergeCell ref="B1:Q4"/>
    <mergeCell ref="N23:O25"/>
    <mergeCell ref="O43:P45"/>
    <mergeCell ref="U8:U9"/>
    <mergeCell ref="V8:V9"/>
    <mergeCell ref="W7:W9"/>
    <mergeCell ref="X7:X9"/>
    <mergeCell ref="Y6:Y9"/>
    <mergeCell ref="P23:P26"/>
    <mergeCell ref="Q23:Q26"/>
    <mergeCell ref="Q43:Q46"/>
    <mergeCell ref="R43:R46"/>
    <mergeCell ref="T8:T9"/>
    <mergeCell ref="L23:L26"/>
    <mergeCell ref="AD6:AD9"/>
    <mergeCell ref="AE6:AE9"/>
    <mergeCell ref="AF6:AF9"/>
    <mergeCell ref="AG6:AG9"/>
    <mergeCell ref="AH6:AH9"/>
    <mergeCell ref="N43:N46"/>
    <mergeCell ref="B23:B26"/>
    <mergeCell ref="B43:B46"/>
    <mergeCell ref="H23:K23"/>
    <mergeCell ref="C34:D34"/>
    <mergeCell ref="C35:D35"/>
    <mergeCell ref="C36:D36"/>
    <mergeCell ref="C37:D37"/>
    <mergeCell ref="C23:C26"/>
    <mergeCell ref="D23:D26"/>
    <mergeCell ref="E23:E26"/>
    <mergeCell ref="F23:F26"/>
    <mergeCell ref="G23:G26"/>
    <mergeCell ref="J44:J46"/>
    <mergeCell ref="K44:K46"/>
    <mergeCell ref="L44:L46"/>
    <mergeCell ref="M23:M26"/>
    <mergeCell ref="M43:M46"/>
    <mergeCell ref="E43:E46"/>
    <mergeCell ref="F43:F46"/>
    <mergeCell ref="G43:G46"/>
    <mergeCell ref="H43:H46"/>
    <mergeCell ref="I44:I46"/>
    <mergeCell ref="E6:E9"/>
    <mergeCell ref="F6:F9"/>
    <mergeCell ref="G6:G9"/>
    <mergeCell ref="H6:H9"/>
    <mergeCell ref="B97:C97"/>
    <mergeCell ref="B77:B88"/>
    <mergeCell ref="B89:B96"/>
    <mergeCell ref="C43:C46"/>
    <mergeCell ref="D43:D46"/>
    <mergeCell ref="B47:B54"/>
    <mergeCell ref="B55:B66"/>
    <mergeCell ref="B67:B76"/>
    <mergeCell ref="C38:D38"/>
    <mergeCell ref="B40:Q40"/>
    <mergeCell ref="B41:Q41"/>
    <mergeCell ref="I43:L43"/>
    <mergeCell ref="I6:I9"/>
    <mergeCell ref="J6:J9"/>
    <mergeCell ref="K7:K8"/>
    <mergeCell ref="O7:O9"/>
    <mergeCell ref="H24:H26"/>
    <mergeCell ref="I24:I26"/>
    <mergeCell ref="J24:J26"/>
    <mergeCell ref="K24:K26"/>
    <mergeCell ref="K6:X6"/>
    <mergeCell ref="P7:V7"/>
    <mergeCell ref="P8:S8"/>
    <mergeCell ref="B20:Q20"/>
    <mergeCell ref="B21:Q21"/>
    <mergeCell ref="B6:B9"/>
    <mergeCell ref="C6:C9"/>
    <mergeCell ref="D6:D9"/>
  </mergeCells>
  <conditionalFormatting sqref="C47:R96">
    <cfRule type="expression" dxfId="2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E83"/>
  <sheetViews>
    <sheetView showGridLines="0" topLeftCell="A20" zoomScale="70" zoomScaleNormal="70" workbookViewId="0">
      <selection activeCell="S33" sqref="S33"/>
    </sheetView>
  </sheetViews>
  <sheetFormatPr defaultColWidth="9" defaultRowHeight="15"/>
  <cols>
    <col min="2" max="2" width="22.85546875" style="19" customWidth="1"/>
    <col min="3" max="3" width="21" customWidth="1"/>
    <col min="4" max="4" width="13.28515625" customWidth="1"/>
    <col min="5" max="5" width="16" customWidth="1"/>
    <col min="6" max="6" width="13.5703125" customWidth="1"/>
    <col min="7" max="7" width="9.7109375" customWidth="1"/>
    <col min="8" max="8" width="10.85546875" customWidth="1"/>
    <col min="9" max="9" width="9" customWidth="1"/>
    <col min="10" max="10" width="12.7109375" customWidth="1"/>
    <col min="11" max="11" width="10.42578125" customWidth="1"/>
    <col min="12" max="12" width="11.140625" customWidth="1"/>
    <col min="13" max="13" width="12.28515625" customWidth="1"/>
    <col min="14" max="14" width="10.85546875" customWidth="1"/>
    <col min="15" max="15" width="13.140625" customWidth="1"/>
    <col min="16" max="16" width="13.42578125" customWidth="1"/>
    <col min="17" max="17" width="12" customWidth="1"/>
    <col min="18" max="18" width="13.140625" customWidth="1"/>
    <col min="19" max="19" width="13.5703125" customWidth="1"/>
    <col min="20" max="20" width="9.140625" customWidth="1"/>
    <col min="21" max="21" width="11.42578125" customWidth="1"/>
    <col min="22" max="22" width="20" customWidth="1"/>
    <col min="27" max="27" width="11.5703125" customWidth="1"/>
  </cols>
  <sheetData>
    <row r="2" spans="3:31" ht="18.75">
      <c r="C2" s="101" t="str">
        <f ca="1">"PROVISIONING NEW SALES INDIBIZ TR3 JBN MTD  "&amp;TEXT(TODAY()-1,"YYYY-MM-DD ")</f>
        <v xml:space="preserve">PROVISIONING NEW SALES INDIBIZ TR3 JBN MTD  2026-09-09 </v>
      </c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20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</row>
    <row r="3" spans="3:31" ht="18.75">
      <c r="C3" s="101" t="str">
        <f ca="1">"PERIODE ORDER &amp; PS : 2026-01-01 to  "&amp;TEXT(TODAY()-1,"YYYY-MM-DD ")</f>
        <v xml:space="preserve">PERIODE ORDER &amp; PS : 2026-01-01 to  2026-09-09 </v>
      </c>
      <c r="D3" s="101"/>
      <c r="E3" s="101"/>
      <c r="F3" s="101"/>
      <c r="G3" s="101"/>
      <c r="H3" s="101"/>
      <c r="I3" s="101"/>
      <c r="J3" s="101"/>
      <c r="K3" s="101"/>
      <c r="L3" s="101"/>
      <c r="M3" s="101"/>
      <c r="N3" s="101"/>
      <c r="O3" s="101"/>
      <c r="P3" s="101"/>
      <c r="Q3" s="101"/>
      <c r="R3" s="101"/>
      <c r="S3" s="20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</row>
    <row r="4" spans="3:31" ht="23.25" customHeight="1">
      <c r="C4" s="129" t="s">
        <v>612</v>
      </c>
      <c r="D4" s="129"/>
      <c r="E4" s="129"/>
      <c r="F4" s="129"/>
      <c r="G4" s="129"/>
      <c r="H4" s="129"/>
      <c r="I4" s="129"/>
      <c r="J4" s="129"/>
      <c r="K4" s="129"/>
      <c r="L4" s="129"/>
      <c r="M4" s="129"/>
      <c r="N4" s="129"/>
      <c r="O4" s="129"/>
      <c r="P4" s="129"/>
      <c r="Q4" s="129"/>
      <c r="R4" s="129"/>
      <c r="S4" s="21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</row>
    <row r="6" spans="3:31" ht="14.45" customHeight="1">
      <c r="C6" s="132" t="s">
        <v>1</v>
      </c>
      <c r="D6" s="135" t="s">
        <v>129</v>
      </c>
      <c r="E6" s="135" t="s">
        <v>67</v>
      </c>
      <c r="F6" s="158" t="s">
        <v>12</v>
      </c>
      <c r="G6" s="159"/>
      <c r="H6" s="160"/>
      <c r="I6" s="138" t="s">
        <v>14</v>
      </c>
      <c r="J6" s="141" t="s">
        <v>8</v>
      </c>
      <c r="K6" s="141" t="s">
        <v>9</v>
      </c>
      <c r="L6" s="167" t="s">
        <v>10</v>
      </c>
      <c r="M6" s="168"/>
      <c r="N6" s="168"/>
      <c r="O6" s="169"/>
      <c r="P6" s="144" t="s">
        <v>11</v>
      </c>
      <c r="Q6" s="147" t="s">
        <v>130</v>
      </c>
      <c r="R6" s="147" t="s">
        <v>131</v>
      </c>
      <c r="S6" s="147" t="s">
        <v>132</v>
      </c>
    </row>
    <row r="7" spans="3:31" ht="15.6" customHeight="1">
      <c r="C7" s="133"/>
      <c r="D7" s="136"/>
      <c r="E7" s="136"/>
      <c r="F7" s="161"/>
      <c r="G7" s="162"/>
      <c r="H7" s="163"/>
      <c r="I7" s="139"/>
      <c r="J7" s="142"/>
      <c r="K7" s="142"/>
      <c r="L7" s="170"/>
      <c r="M7" s="171"/>
      <c r="N7" s="171"/>
      <c r="O7" s="172"/>
      <c r="P7" s="145"/>
      <c r="Q7" s="148"/>
      <c r="R7" s="148"/>
      <c r="S7" s="148"/>
    </row>
    <row r="8" spans="3:31" ht="14.45" customHeight="1">
      <c r="C8" s="133"/>
      <c r="D8" s="136"/>
      <c r="E8" s="136"/>
      <c r="F8" s="164"/>
      <c r="G8" s="165"/>
      <c r="H8" s="166"/>
      <c r="I8" s="139"/>
      <c r="J8" s="142"/>
      <c r="K8" s="142"/>
      <c r="L8" s="173"/>
      <c r="M8" s="174"/>
      <c r="N8" s="174"/>
      <c r="O8" s="175"/>
      <c r="P8" s="145"/>
      <c r="Q8" s="148"/>
      <c r="R8" s="148"/>
      <c r="S8" s="148"/>
    </row>
    <row r="9" spans="3:31" ht="49.5" customHeight="1">
      <c r="C9" s="134"/>
      <c r="D9" s="137"/>
      <c r="E9" s="137"/>
      <c r="F9" s="22" t="s">
        <v>133</v>
      </c>
      <c r="G9" s="22" t="s">
        <v>30</v>
      </c>
      <c r="H9" s="22" t="s">
        <v>69</v>
      </c>
      <c r="I9" s="140"/>
      <c r="J9" s="143"/>
      <c r="K9" s="143"/>
      <c r="L9" s="37" t="s">
        <v>2</v>
      </c>
      <c r="M9" s="37" t="s">
        <v>18</v>
      </c>
      <c r="N9" s="37" t="s">
        <v>20</v>
      </c>
      <c r="O9" s="37" t="s">
        <v>22</v>
      </c>
      <c r="P9" s="146"/>
      <c r="Q9" s="149"/>
      <c r="R9" s="149"/>
      <c r="S9" s="149"/>
      <c r="X9">
        <f>205/216</f>
        <v>0.94907407407407407</v>
      </c>
    </row>
    <row r="10" spans="3:31" ht="15.75">
      <c r="C10" s="23" t="s">
        <v>34</v>
      </c>
      <c r="D10" s="24">
        <f>'COPY DATA XPRO'!E63</f>
        <v>87</v>
      </c>
      <c r="E10" s="24">
        <f>'COPY DATA XPRO'!F63+'COPY DATA XPRO'!G63+'COPY DATA XPRO'!H63</f>
        <v>8</v>
      </c>
      <c r="F10" s="24">
        <f>'COPY DATA XPRO'!I63</f>
        <v>15</v>
      </c>
      <c r="G10" s="24">
        <f>'COPY DATA XPRO'!AA63</f>
        <v>0</v>
      </c>
      <c r="H10" s="24">
        <f>'COPY DATA XPRO'!AE63-HARIAN!G10</f>
        <v>1</v>
      </c>
      <c r="I10" s="24">
        <f>'COPY DATA XPRO'!AF63</f>
        <v>8</v>
      </c>
      <c r="J10" s="24">
        <f>'COPY DATA XPRO'!J63</f>
        <v>2</v>
      </c>
      <c r="K10" s="24">
        <f>'COPY DATA XPRO'!K63</f>
        <v>0</v>
      </c>
      <c r="L10" s="24">
        <f>'COPY DATA XPRO'!L63</f>
        <v>0</v>
      </c>
      <c r="M10" s="24">
        <f>'COPY DATA XPRO'!P63</f>
        <v>14</v>
      </c>
      <c r="N10" s="24">
        <f>'COPY DATA XPRO'!X63</f>
        <v>1</v>
      </c>
      <c r="O10" s="24">
        <f>'COPY DATA XPRO'!Y63</f>
        <v>3</v>
      </c>
      <c r="P10" s="24">
        <f>'COPY DATA XPRO'!Z63</f>
        <v>33</v>
      </c>
      <c r="Q10" s="40">
        <f t="shared" ref="Q10:R15" si="0">T10</f>
        <v>0.515625</v>
      </c>
      <c r="R10" s="40">
        <f>U10</f>
        <v>0.6470588235294118</v>
      </c>
      <c r="S10" s="40">
        <f>VLOOKUP(C10,Sheet3!$A$19:$G$81,7,FALSE)</f>
        <v>1</v>
      </c>
      <c r="T10" s="8">
        <f t="shared" ref="T10:T15" si="1">P10/(D10-F10-K10-I10)</f>
        <v>0.515625</v>
      </c>
      <c r="U10" s="8">
        <f>P10/(M10+N10+O10+P10)</f>
        <v>0.6470588235294118</v>
      </c>
    </row>
    <row r="11" spans="3:31" ht="15.75">
      <c r="C11" s="23" t="s">
        <v>38</v>
      </c>
      <c r="D11" s="24">
        <f>'COPY DATA XPRO'!E64</f>
        <v>167</v>
      </c>
      <c r="E11" s="24">
        <f>'COPY DATA XPRO'!F64+'COPY DATA XPRO'!G64+'COPY DATA XPRO'!H64</f>
        <v>4</v>
      </c>
      <c r="F11" s="24">
        <f>'COPY DATA XPRO'!I64</f>
        <v>2</v>
      </c>
      <c r="G11" s="24">
        <f>'COPY DATA XPRO'!AA64</f>
        <v>0</v>
      </c>
      <c r="H11" s="24">
        <f>'COPY DATA XPRO'!AE64-HARIAN!G11</f>
        <v>1</v>
      </c>
      <c r="I11" s="24">
        <f>'COPY DATA XPRO'!AF64</f>
        <v>11</v>
      </c>
      <c r="J11" s="24">
        <f>'COPY DATA XPRO'!J64</f>
        <v>3</v>
      </c>
      <c r="K11" s="24">
        <f>'COPY DATA XPRO'!K64</f>
        <v>1</v>
      </c>
      <c r="L11" s="24">
        <f>'COPY DATA XPRO'!L64</f>
        <v>0</v>
      </c>
      <c r="M11" s="24">
        <f>'COPY DATA XPRO'!P64</f>
        <v>4</v>
      </c>
      <c r="N11" s="24">
        <f>'COPY DATA XPRO'!X64</f>
        <v>3</v>
      </c>
      <c r="O11" s="24">
        <f>'COPY DATA XPRO'!Y64</f>
        <v>3</v>
      </c>
      <c r="P11" s="24">
        <f>'COPY DATA XPRO'!Z64</f>
        <v>130</v>
      </c>
      <c r="Q11" s="40">
        <f t="shared" si="0"/>
        <v>0.84967320261437906</v>
      </c>
      <c r="R11" s="40">
        <f t="shared" si="0"/>
        <v>0.9285714285714286</v>
      </c>
      <c r="S11" s="40">
        <f>VLOOKUP(C11,Sheet3!$A$19:$G$81,7,FALSE)</f>
        <v>0.97014925373134331</v>
      </c>
      <c r="T11" s="8">
        <f t="shared" si="1"/>
        <v>0.84967320261437906</v>
      </c>
      <c r="U11" s="8">
        <f t="shared" ref="U11:U15" si="2">P11/(M11+N11+O11+P11)</f>
        <v>0.9285714285714286</v>
      </c>
    </row>
    <row r="12" spans="3:31" ht="15.75">
      <c r="C12" s="23" t="s">
        <v>42</v>
      </c>
      <c r="D12" s="24">
        <f>'COPY DATA XPRO'!E65</f>
        <v>137</v>
      </c>
      <c r="E12" s="24">
        <f>'COPY DATA XPRO'!F65+'COPY DATA XPRO'!G65+'COPY DATA XPRO'!H65</f>
        <v>3</v>
      </c>
      <c r="F12" s="24">
        <f>'COPY DATA XPRO'!I65</f>
        <v>8</v>
      </c>
      <c r="G12" s="24">
        <f>'COPY DATA XPRO'!AA65</f>
        <v>3</v>
      </c>
      <c r="H12" s="24">
        <f>'COPY DATA XPRO'!AE65-HARIAN!G12</f>
        <v>3</v>
      </c>
      <c r="I12" s="24">
        <f>'COPY DATA XPRO'!AF65</f>
        <v>4</v>
      </c>
      <c r="J12" s="24">
        <f>'COPY DATA XPRO'!J65</f>
        <v>9</v>
      </c>
      <c r="K12" s="24">
        <f>'COPY DATA XPRO'!K65</f>
        <v>0</v>
      </c>
      <c r="L12" s="24">
        <f>'COPY DATA XPRO'!L65</f>
        <v>1</v>
      </c>
      <c r="M12" s="24">
        <f>'COPY DATA XPRO'!P65</f>
        <v>4</v>
      </c>
      <c r="N12" s="24">
        <f>'COPY DATA XPRO'!X65</f>
        <v>5</v>
      </c>
      <c r="O12" s="24">
        <f>'COPY DATA XPRO'!Y65</f>
        <v>1</v>
      </c>
      <c r="P12" s="24">
        <f>'COPY DATA XPRO'!Z65</f>
        <v>95</v>
      </c>
      <c r="Q12" s="40">
        <f t="shared" si="0"/>
        <v>0.76</v>
      </c>
      <c r="R12" s="40">
        <f t="shared" si="0"/>
        <v>0.90476190476190477</v>
      </c>
      <c r="S12" s="40">
        <f>VLOOKUP(C12,Sheet3!$A$19:$G$81,7,FALSE)</f>
        <v>1</v>
      </c>
      <c r="T12" s="8">
        <f t="shared" si="1"/>
        <v>0.76</v>
      </c>
      <c r="U12" s="8">
        <f t="shared" si="2"/>
        <v>0.90476190476190477</v>
      </c>
    </row>
    <row r="13" spans="3:31" ht="15.75">
      <c r="C13" s="23" t="s">
        <v>45</v>
      </c>
      <c r="D13" s="24">
        <f>'COPY DATA XPRO'!E66</f>
        <v>183</v>
      </c>
      <c r="E13" s="24">
        <f>'COPY DATA XPRO'!F66+'COPY DATA XPRO'!G66+'COPY DATA XPRO'!H66</f>
        <v>8</v>
      </c>
      <c r="F13" s="24">
        <f>'COPY DATA XPRO'!I66</f>
        <v>0</v>
      </c>
      <c r="G13" s="24">
        <f>'COPY DATA XPRO'!AA66</f>
        <v>0</v>
      </c>
      <c r="H13" s="24">
        <f>'COPY DATA XPRO'!AE66-HARIAN!G13</f>
        <v>0</v>
      </c>
      <c r="I13" s="24">
        <f>'COPY DATA XPRO'!AF66</f>
        <v>26</v>
      </c>
      <c r="J13" s="24">
        <f>'COPY DATA XPRO'!J66</f>
        <v>4</v>
      </c>
      <c r="K13" s="24">
        <f>'COPY DATA XPRO'!K66</f>
        <v>2</v>
      </c>
      <c r="L13" s="24">
        <f>'COPY DATA XPRO'!L66</f>
        <v>0</v>
      </c>
      <c r="M13" s="24">
        <f>'COPY DATA XPRO'!P66</f>
        <v>19</v>
      </c>
      <c r="N13" s="24">
        <f>'COPY DATA XPRO'!X66</f>
        <v>10</v>
      </c>
      <c r="O13" s="24">
        <f>'COPY DATA XPRO'!Y66</f>
        <v>11</v>
      </c>
      <c r="P13" s="24">
        <f>'COPY DATA XPRO'!Z66</f>
        <v>101</v>
      </c>
      <c r="Q13" s="40">
        <f t="shared" si="0"/>
        <v>0.65161290322580645</v>
      </c>
      <c r="R13" s="40">
        <f t="shared" si="0"/>
        <v>0.71631205673758869</v>
      </c>
      <c r="S13" s="40">
        <f>VLOOKUP(C13,Sheet3!$A$19:$G$81,7,FALSE)</f>
        <v>0.84466019417475724</v>
      </c>
      <c r="T13" s="8">
        <f t="shared" si="1"/>
        <v>0.65161290322580645</v>
      </c>
      <c r="U13" s="8">
        <f t="shared" si="2"/>
        <v>0.71631205673758869</v>
      </c>
    </row>
    <row r="14" spans="3:31" ht="15.75">
      <c r="C14" s="23" t="s">
        <v>55</v>
      </c>
      <c r="D14" s="24">
        <f>'COPY DATA XPRO'!E69</f>
        <v>205</v>
      </c>
      <c r="E14" s="24">
        <f>'COPY DATA XPRO'!F69+'COPY DATA XPRO'!G69+'COPY DATA XPRO'!H69</f>
        <v>6</v>
      </c>
      <c r="F14" s="24">
        <f>'COPY DATA XPRO'!I69</f>
        <v>7</v>
      </c>
      <c r="G14" s="24">
        <f>'COPY DATA XPRO'!AA69</f>
        <v>0</v>
      </c>
      <c r="H14" s="24">
        <f>'COPY DATA XPRO'!AE69-HARIAN!G14</f>
        <v>0</v>
      </c>
      <c r="I14" s="24">
        <f>'COPY DATA XPRO'!AF69</f>
        <v>36</v>
      </c>
      <c r="J14" s="24">
        <f>'COPY DATA XPRO'!J69</f>
        <v>22</v>
      </c>
      <c r="K14" s="24">
        <f>'COPY DATA XPRO'!K69</f>
        <v>4</v>
      </c>
      <c r="L14" s="24">
        <f>'COPY DATA XPRO'!L69</f>
        <v>0</v>
      </c>
      <c r="M14" s="24">
        <f>'COPY DATA XPRO'!P69</f>
        <v>4</v>
      </c>
      <c r="N14" s="24">
        <f>'COPY DATA XPRO'!X69</f>
        <v>3</v>
      </c>
      <c r="O14" s="24">
        <f>'COPY DATA XPRO'!Y69</f>
        <v>1</v>
      </c>
      <c r="P14" s="24">
        <f>'COPY DATA XPRO'!Z69</f>
        <v>121</v>
      </c>
      <c r="Q14" s="40">
        <f t="shared" si="0"/>
        <v>0.76582278481012656</v>
      </c>
      <c r="R14" s="40">
        <f t="shared" si="0"/>
        <v>0.93798449612403101</v>
      </c>
      <c r="S14" s="40">
        <f>VLOOKUP(C14,Sheet3!$A$19:$G$81,7,FALSE)</f>
        <v>1</v>
      </c>
      <c r="T14" s="8">
        <f t="shared" si="1"/>
        <v>0.76582278481012656</v>
      </c>
      <c r="U14" s="8">
        <f t="shared" si="2"/>
        <v>0.93798449612403101</v>
      </c>
    </row>
    <row r="15" spans="3:31" ht="15.75">
      <c r="C15" s="25" t="s">
        <v>62</v>
      </c>
      <c r="D15" s="26">
        <f>SUM(D10:D14)</f>
        <v>779</v>
      </c>
      <c r="E15" s="26">
        <f>SUM(E10:E14)</f>
        <v>29</v>
      </c>
      <c r="F15" s="26">
        <f>SUM(F10:F14)</f>
        <v>32</v>
      </c>
      <c r="G15" s="26">
        <f t="shared" ref="G15:P15" si="3">SUM(G10:G14)</f>
        <v>3</v>
      </c>
      <c r="H15" s="26">
        <f t="shared" si="3"/>
        <v>5</v>
      </c>
      <c r="I15" s="26">
        <f t="shared" si="3"/>
        <v>85</v>
      </c>
      <c r="J15" s="26">
        <f t="shared" si="3"/>
        <v>40</v>
      </c>
      <c r="K15" s="26">
        <f t="shared" si="3"/>
        <v>7</v>
      </c>
      <c r="L15" s="26">
        <f t="shared" si="3"/>
        <v>1</v>
      </c>
      <c r="M15" s="26">
        <f t="shared" si="3"/>
        <v>45</v>
      </c>
      <c r="N15" s="26">
        <f t="shared" si="3"/>
        <v>22</v>
      </c>
      <c r="O15" s="26">
        <f t="shared" si="3"/>
        <v>19</v>
      </c>
      <c r="P15" s="26">
        <f t="shared" si="3"/>
        <v>480</v>
      </c>
      <c r="Q15" s="41">
        <f t="shared" si="0"/>
        <v>0.73282442748091603</v>
      </c>
      <c r="R15" s="41">
        <f>U15</f>
        <v>0.84805653710247353</v>
      </c>
      <c r="S15" s="41">
        <f>Sheet3!G10</f>
        <v>0.95918367346938771</v>
      </c>
      <c r="T15" s="8">
        <f t="shared" si="1"/>
        <v>0.73282442748091603</v>
      </c>
      <c r="U15" s="8">
        <f t="shared" si="2"/>
        <v>0.84805653710247353</v>
      </c>
    </row>
    <row r="16" spans="3:31" ht="16.5" thickBot="1"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</row>
    <row r="17" spans="2:22" ht="15.75">
      <c r="C17" s="28" t="s">
        <v>71</v>
      </c>
      <c r="D17" s="130" t="s">
        <v>72</v>
      </c>
      <c r="E17" s="131"/>
      <c r="G17" s="60" t="s">
        <v>134</v>
      </c>
      <c r="H17" s="61"/>
      <c r="I17" s="61"/>
      <c r="J17" s="61"/>
      <c r="K17" s="61"/>
      <c r="L17" s="60" t="s">
        <v>531</v>
      </c>
      <c r="M17" s="61"/>
      <c r="N17" s="61"/>
    </row>
    <row r="18" spans="2:22" ht="15.75">
      <c r="C18" s="29"/>
      <c r="D18" s="127" t="s">
        <v>73</v>
      </c>
      <c r="E18" s="128"/>
      <c r="G18" s="61" t="s">
        <v>135</v>
      </c>
      <c r="H18" s="61"/>
      <c r="I18" s="61"/>
      <c r="J18" s="61"/>
      <c r="K18" s="61"/>
      <c r="L18" s="61" t="s">
        <v>532</v>
      </c>
      <c r="M18" s="61"/>
      <c r="N18" s="61"/>
    </row>
    <row r="19" spans="2:22">
      <c r="C19" s="30"/>
      <c r="D19" s="127" t="s">
        <v>74</v>
      </c>
      <c r="E19" s="128"/>
      <c r="G19" s="61" t="s">
        <v>136</v>
      </c>
      <c r="H19" s="61"/>
      <c r="I19" s="61"/>
      <c r="J19" s="61"/>
      <c r="K19" s="61"/>
      <c r="L19" s="61" t="s">
        <v>533</v>
      </c>
      <c r="M19" s="61"/>
      <c r="N19" s="61"/>
    </row>
    <row r="20" spans="2:22">
      <c r="C20" s="31"/>
      <c r="D20" s="127" t="s">
        <v>75</v>
      </c>
      <c r="E20" s="128"/>
      <c r="G20" s="61" t="s">
        <v>137</v>
      </c>
      <c r="H20" s="61"/>
      <c r="I20" s="61"/>
      <c r="J20" s="61"/>
      <c r="K20" s="61"/>
      <c r="L20" s="61" t="s">
        <v>534</v>
      </c>
      <c r="M20" s="61"/>
      <c r="N20" s="61"/>
    </row>
    <row r="21" spans="2:22">
      <c r="C21" s="32"/>
      <c r="D21" s="127" t="s">
        <v>76</v>
      </c>
      <c r="E21" s="128"/>
      <c r="G21" s="61" t="s">
        <v>535</v>
      </c>
      <c r="H21" s="61"/>
      <c r="I21" s="61"/>
      <c r="J21" s="61"/>
      <c r="K21" s="61"/>
      <c r="L21" s="61"/>
      <c r="M21" s="61"/>
      <c r="N21" s="61"/>
    </row>
    <row r="22" spans="2:22" ht="15.75" thickBot="1">
      <c r="C22" s="33"/>
      <c r="D22" s="123" t="s">
        <v>138</v>
      </c>
      <c r="E22" s="124"/>
      <c r="G22" s="61" t="s">
        <v>139</v>
      </c>
      <c r="H22" s="61"/>
      <c r="I22" s="61"/>
      <c r="J22" s="61"/>
      <c r="K22" s="61"/>
      <c r="L22" s="61"/>
      <c r="M22" s="61"/>
      <c r="N22" s="61"/>
    </row>
    <row r="23" spans="2:22">
      <c r="D23" s="1"/>
      <c r="E23" s="1"/>
    </row>
    <row r="24" spans="2:22">
      <c r="B24" s="125" t="str">
        <f ca="1">C2</f>
        <v xml:space="preserve">PROVISIONING NEW SALES INDIBIZ TR3 JBN MTD  2026-09-09 </v>
      </c>
      <c r="C24" s="125"/>
      <c r="D24" s="125"/>
      <c r="E24" s="125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34"/>
    </row>
    <row r="25" spans="2:22">
      <c r="B25" s="125" t="str">
        <f ca="1">C3</f>
        <v xml:space="preserve">PERIODE ORDER &amp; PS : 2026-01-01 to  2026-09-09 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34"/>
    </row>
    <row r="26" spans="2:22" ht="18.75">
      <c r="B26" s="126" t="str">
        <f>C4</f>
        <v>Last update proses : 06-03-2026 15:19:48 WIB (Source: ETL XPRO)</v>
      </c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35"/>
    </row>
    <row r="27" spans="2:22" ht="15.75">
      <c r="B27" s="102"/>
      <c r="C27" s="102"/>
      <c r="D27" s="102"/>
      <c r="E27" s="102"/>
      <c r="F27" s="102"/>
      <c r="G27" s="102"/>
      <c r="H27" s="102"/>
      <c r="I27" s="102"/>
      <c r="J27" s="102"/>
      <c r="K27" s="102"/>
      <c r="L27" s="102"/>
      <c r="M27" s="102"/>
      <c r="N27" s="102"/>
      <c r="O27" s="102"/>
      <c r="P27" s="102"/>
      <c r="Q27" s="102"/>
      <c r="R27" s="102"/>
      <c r="S27" s="36"/>
    </row>
    <row r="29" spans="2:22" ht="15.6" customHeight="1">
      <c r="B29" s="151" t="s">
        <v>1</v>
      </c>
      <c r="C29" s="157" t="s">
        <v>78</v>
      </c>
      <c r="D29" s="151" t="s">
        <v>129</v>
      </c>
      <c r="E29" s="151" t="s">
        <v>67</v>
      </c>
      <c r="F29" s="177" t="s">
        <v>12</v>
      </c>
      <c r="G29" s="177"/>
      <c r="H29" s="177"/>
      <c r="I29" s="177" t="s">
        <v>14</v>
      </c>
      <c r="J29" s="176" t="s">
        <v>8</v>
      </c>
      <c r="K29" s="176" t="s">
        <v>9</v>
      </c>
      <c r="L29" s="176" t="s">
        <v>10</v>
      </c>
      <c r="M29" s="176"/>
      <c r="N29" s="176"/>
      <c r="O29" s="176"/>
      <c r="P29" s="178" t="s">
        <v>11</v>
      </c>
      <c r="Q29" s="122" t="s">
        <v>130</v>
      </c>
      <c r="R29" s="122" t="s">
        <v>131</v>
      </c>
      <c r="S29" s="122" t="s">
        <v>132</v>
      </c>
    </row>
    <row r="30" spans="2:22" ht="14.45" customHeight="1">
      <c r="B30" s="151"/>
      <c r="C30" s="157"/>
      <c r="D30" s="151"/>
      <c r="E30" s="151"/>
      <c r="F30" s="177"/>
      <c r="G30" s="177"/>
      <c r="H30" s="177"/>
      <c r="I30" s="177"/>
      <c r="J30" s="176"/>
      <c r="K30" s="176"/>
      <c r="L30" s="176"/>
      <c r="M30" s="176"/>
      <c r="N30" s="176"/>
      <c r="O30" s="176"/>
      <c r="P30" s="178"/>
      <c r="Q30" s="122"/>
      <c r="R30" s="122"/>
      <c r="S30" s="122"/>
    </row>
    <row r="31" spans="2:22" ht="14.45" customHeight="1">
      <c r="B31" s="151"/>
      <c r="C31" s="157"/>
      <c r="D31" s="151"/>
      <c r="E31" s="151"/>
      <c r="F31" s="177"/>
      <c r="G31" s="177"/>
      <c r="H31" s="177"/>
      <c r="I31" s="177"/>
      <c r="J31" s="176"/>
      <c r="K31" s="176"/>
      <c r="L31" s="176"/>
      <c r="M31" s="176"/>
      <c r="N31" s="176"/>
      <c r="O31" s="176"/>
      <c r="P31" s="178"/>
      <c r="Q31" s="122"/>
      <c r="R31" s="122"/>
      <c r="S31" s="122"/>
    </row>
    <row r="32" spans="2:22" ht="47.25">
      <c r="B32" s="151"/>
      <c r="C32" s="157"/>
      <c r="D32" s="151"/>
      <c r="E32" s="151"/>
      <c r="F32" s="22" t="s">
        <v>133</v>
      </c>
      <c r="G32" s="22" t="s">
        <v>30</v>
      </c>
      <c r="H32" s="22" t="s">
        <v>69</v>
      </c>
      <c r="I32" s="177"/>
      <c r="J32" s="176"/>
      <c r="K32" s="176"/>
      <c r="L32" s="37" t="s">
        <v>2</v>
      </c>
      <c r="M32" s="37" t="s">
        <v>18</v>
      </c>
      <c r="N32" s="37" t="s">
        <v>20</v>
      </c>
      <c r="O32" s="37" t="s">
        <v>22</v>
      </c>
      <c r="P32" s="178"/>
      <c r="Q32" s="122"/>
      <c r="R32" s="122"/>
      <c r="S32" s="122"/>
      <c r="V32" s="87" t="s">
        <v>822</v>
      </c>
    </row>
    <row r="33" spans="2:22" ht="15.75">
      <c r="B33" s="152" t="s">
        <v>34</v>
      </c>
      <c r="C33" s="64" t="s">
        <v>79</v>
      </c>
      <c r="D33" s="65">
        <f>'LOOKUP  telda'!E7</f>
        <v>6</v>
      </c>
      <c r="E33" s="65">
        <f>'LOOKUP  telda'!F7+'LOOKUP  telda'!G7+'LOOKUP  telda'!H7</f>
        <v>0</v>
      </c>
      <c r="F33" s="65">
        <f>'LOOKUP  telda'!I7</f>
        <v>0</v>
      </c>
      <c r="G33" s="65">
        <f>'LOOKUP  telda'!AA7</f>
        <v>0</v>
      </c>
      <c r="H33" s="65">
        <f>'LOOKUP  telda'!AE7-'LOOKUP  telda'!AA7</f>
        <v>0</v>
      </c>
      <c r="I33" s="65">
        <f>'LOOKUP  telda'!AF7</f>
        <v>1</v>
      </c>
      <c r="J33" s="65">
        <f>'LOOKUP  telda'!J7</f>
        <v>0</v>
      </c>
      <c r="K33" s="65">
        <f>'LOOKUP  telda'!K7</f>
        <v>0</v>
      </c>
      <c r="L33" s="65">
        <f>'LOOKUP  telda'!L7</f>
        <v>0</v>
      </c>
      <c r="M33" s="65">
        <f>'LOOKUP  telda'!P7</f>
        <v>1</v>
      </c>
      <c r="N33" s="65">
        <f>'LOOKUP  telda'!X7</f>
        <v>0</v>
      </c>
      <c r="O33" s="65">
        <f>'LOOKUP  telda'!Y7</f>
        <v>0</v>
      </c>
      <c r="P33" s="65">
        <f>'LOOKUP  telda'!Z7</f>
        <v>4</v>
      </c>
      <c r="Q33" s="40">
        <f>T33</f>
        <v>0.8</v>
      </c>
      <c r="R33" s="40">
        <f>U33</f>
        <v>0.8</v>
      </c>
      <c r="S33" s="40">
        <f>VLOOKUP(C33,Sheet3!$A$19:$G$81,7,FALSE)</f>
        <v>1</v>
      </c>
      <c r="T33" s="8">
        <f>IFERROR(P33/(D33-F33-K33-I33),0)</f>
        <v>0.8</v>
      </c>
      <c r="U33" s="8">
        <f>IFERROR(P33/(M33+N33+O33+P33),0)</f>
        <v>0.8</v>
      </c>
      <c r="V33" t="str">
        <f>VLOOKUP(C33,Sheet5!$A$2:$J$270,8,FALSE)</f>
        <v>GIANYAR</v>
      </c>
    </row>
    <row r="34" spans="2:22" ht="15.75">
      <c r="B34" s="152"/>
      <c r="C34" s="64" t="s">
        <v>80</v>
      </c>
      <c r="D34" s="65">
        <f>'LOOKUP  telda'!E8</f>
        <v>2</v>
      </c>
      <c r="E34" s="65">
        <f>'LOOKUP  telda'!F8+'LOOKUP  telda'!G8+'LOOKUP  telda'!H8</f>
        <v>0</v>
      </c>
      <c r="F34" s="65">
        <f>'LOOKUP  telda'!I8</f>
        <v>0</v>
      </c>
      <c r="G34" s="65">
        <f>'LOOKUP  telda'!AA8</f>
        <v>0</v>
      </c>
      <c r="H34" s="65">
        <f>'LOOKUP  telda'!AE8-'LOOKUP  telda'!AA8</f>
        <v>0</v>
      </c>
      <c r="I34" s="65">
        <f>'LOOKUP  telda'!AF8</f>
        <v>0</v>
      </c>
      <c r="J34" s="65">
        <f>'LOOKUP  telda'!J8</f>
        <v>0</v>
      </c>
      <c r="K34" s="65">
        <f>'LOOKUP  telda'!K8</f>
        <v>0</v>
      </c>
      <c r="L34" s="65">
        <f>'LOOKUP  telda'!L8</f>
        <v>0</v>
      </c>
      <c r="M34" s="65">
        <f>'LOOKUP  telda'!P8</f>
        <v>0</v>
      </c>
      <c r="N34" s="65">
        <f>'LOOKUP  telda'!X8</f>
        <v>0</v>
      </c>
      <c r="O34" s="65">
        <f>'LOOKUP  telda'!Y8</f>
        <v>0</v>
      </c>
      <c r="P34" s="65">
        <f>'LOOKUP  telda'!Z8</f>
        <v>2</v>
      </c>
      <c r="Q34" s="40">
        <f t="shared" ref="Q34:Q82" si="4">T34</f>
        <v>1</v>
      </c>
      <c r="R34" s="40">
        <f t="shared" ref="R34:R82" si="5">U34</f>
        <v>1</v>
      </c>
      <c r="S34" s="40" t="e">
        <f>VLOOKUP(C34,Sheet3!$A$19:$G$81,7,FALSE)</f>
        <v>#N/A</v>
      </c>
      <c r="T34" s="8">
        <f t="shared" ref="T34:T82" si="6">IFERROR(P34/(D34-F34-K34-I34),0)</f>
        <v>1</v>
      </c>
      <c r="U34" s="8">
        <f t="shared" ref="U34:U82" si="7">IFERROR(P34/(M34+N34+O34+P34),0)</f>
        <v>1</v>
      </c>
      <c r="V34" t="str">
        <f>VLOOKUP(C34,Sheet5!$A$2:$J$270,8,FALSE)</f>
        <v>TABANAN</v>
      </c>
    </row>
    <row r="35" spans="2:22" ht="15.75">
      <c r="B35" s="152"/>
      <c r="C35" s="64" t="s">
        <v>81</v>
      </c>
      <c r="D35" s="65">
        <f>'LOOKUP  telda'!E9</f>
        <v>9</v>
      </c>
      <c r="E35" s="65">
        <f>'LOOKUP  telda'!F9+'LOOKUP  telda'!G9+'LOOKUP  telda'!H9</f>
        <v>0</v>
      </c>
      <c r="F35" s="65">
        <f>'LOOKUP  telda'!I9</f>
        <v>0</v>
      </c>
      <c r="G35" s="65">
        <f>'LOOKUP  telda'!AA9</f>
        <v>0</v>
      </c>
      <c r="H35" s="65">
        <f>'LOOKUP  telda'!AE9-'LOOKUP  telda'!AA9</f>
        <v>0</v>
      </c>
      <c r="I35" s="65">
        <f>'LOOKUP  telda'!AF9</f>
        <v>1</v>
      </c>
      <c r="J35" s="65">
        <f>'LOOKUP  telda'!J9</f>
        <v>1</v>
      </c>
      <c r="K35" s="65">
        <f>'LOOKUP  telda'!K9</f>
        <v>0</v>
      </c>
      <c r="L35" s="65">
        <f>'LOOKUP  telda'!L9</f>
        <v>0</v>
      </c>
      <c r="M35" s="65">
        <f>'LOOKUP  telda'!P9</f>
        <v>2</v>
      </c>
      <c r="N35" s="65">
        <f>'LOOKUP  telda'!X9</f>
        <v>0</v>
      </c>
      <c r="O35" s="65">
        <f>'LOOKUP  telda'!Y9</f>
        <v>0</v>
      </c>
      <c r="P35" s="65">
        <f>'LOOKUP  telda'!Z9</f>
        <v>5</v>
      </c>
      <c r="Q35" s="40">
        <f t="shared" si="4"/>
        <v>0.625</v>
      </c>
      <c r="R35" s="40">
        <f t="shared" si="5"/>
        <v>0.7142857142857143</v>
      </c>
      <c r="S35" s="40">
        <f>VLOOKUP(C35,Sheet3!$A$19:$G$81,7,FALSE)</f>
        <v>1</v>
      </c>
      <c r="T35" s="8">
        <f t="shared" si="6"/>
        <v>0.625</v>
      </c>
      <c r="U35" s="8">
        <f t="shared" si="7"/>
        <v>0.7142857142857143</v>
      </c>
      <c r="V35" t="str">
        <f>VLOOKUP(C35,Sheet5!$A$2:$J$270,8,FALSE)</f>
        <v>JIMBARAN</v>
      </c>
    </row>
    <row r="36" spans="2:22" ht="15.75">
      <c r="B36" s="152"/>
      <c r="C36" s="64" t="s">
        <v>82</v>
      </c>
      <c r="D36" s="65">
        <f>'LOOKUP  telda'!E10</f>
        <v>16</v>
      </c>
      <c r="E36" s="65">
        <f>'LOOKUP  telda'!F10+'LOOKUP  telda'!G10+'LOOKUP  telda'!H10</f>
        <v>3</v>
      </c>
      <c r="F36" s="65">
        <f>'LOOKUP  telda'!I10</f>
        <v>5</v>
      </c>
      <c r="G36" s="65">
        <f>'LOOKUP  telda'!AA10</f>
        <v>0</v>
      </c>
      <c r="H36" s="65">
        <f>'LOOKUP  telda'!AE10-'LOOKUP  telda'!AA10</f>
        <v>0</v>
      </c>
      <c r="I36" s="65">
        <f>'LOOKUP  telda'!AF10</f>
        <v>0</v>
      </c>
      <c r="J36" s="65">
        <f>'LOOKUP  telda'!J10</f>
        <v>0</v>
      </c>
      <c r="K36" s="65">
        <f>'LOOKUP  telda'!K10</f>
        <v>0</v>
      </c>
      <c r="L36" s="65">
        <f>'LOOKUP  telda'!L10</f>
        <v>0</v>
      </c>
      <c r="M36" s="65">
        <f>'LOOKUP  telda'!P10</f>
        <v>3</v>
      </c>
      <c r="N36" s="65">
        <f>'LOOKUP  telda'!X10</f>
        <v>0</v>
      </c>
      <c r="O36" s="65">
        <f>'LOOKUP  telda'!Y10</f>
        <v>1</v>
      </c>
      <c r="P36" s="65">
        <f>'LOOKUP  telda'!Z10</f>
        <v>4</v>
      </c>
      <c r="Q36" s="40">
        <f t="shared" si="4"/>
        <v>0.36363636363636365</v>
      </c>
      <c r="R36" s="40">
        <f t="shared" si="5"/>
        <v>0.5</v>
      </c>
      <c r="S36" s="40">
        <f>VLOOKUP(C36,Sheet3!$A$19:$G$81,7,FALSE)</f>
        <v>1</v>
      </c>
      <c r="T36" s="8">
        <f t="shared" si="6"/>
        <v>0.36363636363636365</v>
      </c>
      <c r="U36" s="8">
        <f t="shared" si="7"/>
        <v>0.5</v>
      </c>
      <c r="V36" t="str">
        <f>VLOOKUP(C36,Sheet5!$A$2:$J$270,8,FALSE)</f>
        <v>KLUNGKUNG</v>
      </c>
    </row>
    <row r="37" spans="2:22" ht="15.75">
      <c r="B37" s="152"/>
      <c r="C37" s="64" t="s">
        <v>83</v>
      </c>
      <c r="D37" s="65">
        <f>'LOOKUP  telda'!E11</f>
        <v>13</v>
      </c>
      <c r="E37" s="65">
        <f>'LOOKUP  telda'!F11+'LOOKUP  telda'!G11+'LOOKUP  telda'!H11</f>
        <v>1</v>
      </c>
      <c r="F37" s="65">
        <f>'LOOKUP  telda'!I11</f>
        <v>0</v>
      </c>
      <c r="G37" s="65">
        <f>'LOOKUP  telda'!AA11</f>
        <v>0</v>
      </c>
      <c r="H37" s="65">
        <f>'LOOKUP  telda'!AE11-'LOOKUP  telda'!AA11</f>
        <v>0</v>
      </c>
      <c r="I37" s="65">
        <f>'LOOKUP  telda'!AF11</f>
        <v>3</v>
      </c>
      <c r="J37" s="65">
        <f>'LOOKUP  telda'!J11</f>
        <v>0</v>
      </c>
      <c r="K37" s="65">
        <f>'LOOKUP  telda'!K11</f>
        <v>0</v>
      </c>
      <c r="L37" s="65">
        <f>'LOOKUP  telda'!L11</f>
        <v>0</v>
      </c>
      <c r="M37" s="65">
        <f>'LOOKUP  telda'!P11</f>
        <v>3</v>
      </c>
      <c r="N37" s="65">
        <f>'LOOKUP  telda'!X11</f>
        <v>0</v>
      </c>
      <c r="O37" s="65">
        <f>'LOOKUP  telda'!Y11</f>
        <v>1</v>
      </c>
      <c r="P37" s="65">
        <f>'LOOKUP  telda'!Z11</f>
        <v>5</v>
      </c>
      <c r="Q37" s="40">
        <f t="shared" si="4"/>
        <v>0.5</v>
      </c>
      <c r="R37" s="40">
        <f t="shared" si="5"/>
        <v>0.55555555555555558</v>
      </c>
      <c r="S37" s="40">
        <f>VLOOKUP(C37,Sheet3!$A$19:$G$81,7,FALSE)</f>
        <v>1</v>
      </c>
      <c r="T37" s="8">
        <f t="shared" si="6"/>
        <v>0.5</v>
      </c>
      <c r="U37" s="8">
        <f t="shared" si="7"/>
        <v>0.55555555555555558</v>
      </c>
      <c r="V37" t="str">
        <f>VLOOKUP(C37,Sheet5!$A$2:$J$270,8,FALSE)</f>
        <v>SANUR</v>
      </c>
    </row>
    <row r="38" spans="2:22" ht="15.75">
      <c r="B38" s="152"/>
      <c r="C38" s="64" t="s">
        <v>84</v>
      </c>
      <c r="D38" s="65">
        <f>'LOOKUP  telda'!E12</f>
        <v>2</v>
      </c>
      <c r="E38" s="65">
        <f>'LOOKUP  telda'!F12+'LOOKUP  telda'!G12+'LOOKUP  telda'!H12</f>
        <v>1</v>
      </c>
      <c r="F38" s="65">
        <f>'LOOKUP  telda'!I12</f>
        <v>0</v>
      </c>
      <c r="G38" s="65">
        <f>'LOOKUP  telda'!AA12</f>
        <v>0</v>
      </c>
      <c r="H38" s="65">
        <f>'LOOKUP  telda'!AE12-'LOOKUP  telda'!AA12</f>
        <v>0</v>
      </c>
      <c r="I38" s="65">
        <f>'LOOKUP  telda'!AF12</f>
        <v>0</v>
      </c>
      <c r="J38" s="65">
        <f>'LOOKUP  telda'!J12</f>
        <v>0</v>
      </c>
      <c r="K38" s="65">
        <f>'LOOKUP  telda'!K12</f>
        <v>0</v>
      </c>
      <c r="L38" s="65">
        <f>'LOOKUP  telda'!L12</f>
        <v>0</v>
      </c>
      <c r="M38" s="65">
        <f>'LOOKUP  telda'!P12</f>
        <v>1</v>
      </c>
      <c r="N38" s="65">
        <f>'LOOKUP  telda'!X12</f>
        <v>0</v>
      </c>
      <c r="O38" s="65">
        <f>'LOOKUP  telda'!Y12</f>
        <v>0</v>
      </c>
      <c r="P38" s="65">
        <v>1</v>
      </c>
      <c r="Q38" s="40">
        <f t="shared" si="4"/>
        <v>0.5</v>
      </c>
      <c r="R38" s="40">
        <f t="shared" si="5"/>
        <v>0.5</v>
      </c>
      <c r="S38" s="40" t="e">
        <f>VLOOKUP(C38,Sheet3!$A$19:$G$81,7,FALSE)</f>
        <v>#DIV/0!</v>
      </c>
      <c r="T38" s="8">
        <f t="shared" si="6"/>
        <v>0.5</v>
      </c>
      <c r="U38" s="8">
        <f t="shared" si="7"/>
        <v>0.5</v>
      </c>
      <c r="V38" t="str">
        <f>VLOOKUP(C38,Sheet5!$A$2:$J$270,8,FALSE)</f>
        <v>SINGARAJA</v>
      </c>
    </row>
    <row r="39" spans="2:22" ht="15.75">
      <c r="B39" s="152"/>
      <c r="C39" s="64" t="s">
        <v>85</v>
      </c>
      <c r="D39" s="65">
        <f>'LOOKUP  telda'!E13</f>
        <v>15</v>
      </c>
      <c r="E39" s="65">
        <f>'LOOKUP  telda'!F13+'LOOKUP  telda'!G13+'LOOKUP  telda'!H13</f>
        <v>2</v>
      </c>
      <c r="F39" s="65">
        <f>'LOOKUP  telda'!I13</f>
        <v>3</v>
      </c>
      <c r="G39" s="65">
        <f>'LOOKUP  telda'!AA13</f>
        <v>0</v>
      </c>
      <c r="H39" s="65">
        <f>'LOOKUP  telda'!AE13-'LOOKUP  telda'!AA13</f>
        <v>1</v>
      </c>
      <c r="I39" s="65">
        <f>'LOOKUP  telda'!AF13</f>
        <v>3</v>
      </c>
      <c r="J39" s="65">
        <f>'LOOKUP  telda'!J13</f>
        <v>0</v>
      </c>
      <c r="K39" s="65">
        <f>'LOOKUP  telda'!K13</f>
        <v>0</v>
      </c>
      <c r="L39" s="65">
        <f>'LOOKUP  telda'!L13</f>
        <v>0</v>
      </c>
      <c r="M39" s="65">
        <f>'LOOKUP  telda'!P13</f>
        <v>0</v>
      </c>
      <c r="N39" s="65">
        <f>'LOOKUP  telda'!X13</f>
        <v>1</v>
      </c>
      <c r="O39" s="65">
        <f>'LOOKUP  telda'!Y13</f>
        <v>1</v>
      </c>
      <c r="P39" s="65">
        <f>'LOOKUP  telda'!Z13</f>
        <v>4</v>
      </c>
      <c r="Q39" s="40">
        <f t="shared" si="4"/>
        <v>0.44444444444444442</v>
      </c>
      <c r="R39" s="40">
        <f t="shared" si="5"/>
        <v>0.66666666666666663</v>
      </c>
      <c r="S39" s="40">
        <f>VLOOKUP(C39,Sheet3!$A$19:$G$81,7,FALSE)</f>
        <v>1</v>
      </c>
      <c r="T39" s="8">
        <f t="shared" si="6"/>
        <v>0.44444444444444442</v>
      </c>
      <c r="U39" s="8">
        <f t="shared" si="7"/>
        <v>0.66666666666666663</v>
      </c>
      <c r="V39" t="str">
        <f>VLOOKUP(C39,Sheet5!$A$2:$J$270,8,FALSE)</f>
        <v>TABANAN</v>
      </c>
    </row>
    <row r="40" spans="2:22" ht="15.75">
      <c r="B40" s="152"/>
      <c r="C40" s="64" t="s">
        <v>86</v>
      </c>
      <c r="D40" s="65">
        <f>'LOOKUP  telda'!E14</f>
        <v>24</v>
      </c>
      <c r="E40" s="65">
        <f>'LOOKUP  telda'!F14+'LOOKUP  telda'!G14+'LOOKUP  telda'!H14</f>
        <v>1</v>
      </c>
      <c r="F40" s="65">
        <f>'LOOKUP  telda'!I14</f>
        <v>7</v>
      </c>
      <c r="G40" s="65">
        <f>'LOOKUP  telda'!AA14</f>
        <v>0</v>
      </c>
      <c r="H40" s="65">
        <f>'LOOKUP  telda'!AE14-'LOOKUP  telda'!AA14</f>
        <v>0</v>
      </c>
      <c r="I40" s="65">
        <f>'LOOKUP  telda'!AF14</f>
        <v>0</v>
      </c>
      <c r="J40" s="65">
        <f>'LOOKUP  telda'!J14</f>
        <v>1</v>
      </c>
      <c r="K40" s="65">
        <f>'LOOKUP  telda'!K14</f>
        <v>0</v>
      </c>
      <c r="L40" s="65">
        <f>'LOOKUP  telda'!L14</f>
        <v>0</v>
      </c>
      <c r="M40" s="65">
        <f>'LOOKUP  telda'!P14</f>
        <v>4</v>
      </c>
      <c r="N40" s="65">
        <f>'LOOKUP  telda'!X14</f>
        <v>0</v>
      </c>
      <c r="O40" s="65">
        <f>'LOOKUP  telda'!Y14</f>
        <v>0</v>
      </c>
      <c r="P40" s="65">
        <f>'LOOKUP  telda'!Z14</f>
        <v>9</v>
      </c>
      <c r="Q40" s="40">
        <f t="shared" si="4"/>
        <v>0.52941176470588236</v>
      </c>
      <c r="R40" s="40">
        <f t="shared" si="5"/>
        <v>0.69230769230769229</v>
      </c>
      <c r="S40" s="40">
        <f>VLOOKUP(C40,Sheet3!$A$19:$G$81,7,FALSE)</f>
        <v>1</v>
      </c>
      <c r="T40" s="8">
        <f t="shared" si="6"/>
        <v>0.52941176470588236</v>
      </c>
      <c r="U40" s="8">
        <f t="shared" si="7"/>
        <v>0.69230769230769229</v>
      </c>
      <c r="V40" t="str">
        <f>VLOOKUP(C40,Sheet5!$A$2:$J$270,8,FALSE)</f>
        <v>UBUNG</v>
      </c>
    </row>
    <row r="41" spans="2:22" ht="15.75">
      <c r="B41" s="153" t="s">
        <v>38</v>
      </c>
      <c r="C41" s="66" t="s">
        <v>87</v>
      </c>
      <c r="D41" s="67">
        <f>'LOOKUP  telda'!E15</f>
        <v>19</v>
      </c>
      <c r="E41" s="67">
        <f>'LOOKUP  telda'!F15+'LOOKUP  telda'!G15+'LOOKUP  telda'!H15</f>
        <v>0</v>
      </c>
      <c r="F41" s="67">
        <f>'LOOKUP  telda'!I15</f>
        <v>0</v>
      </c>
      <c r="G41" s="67">
        <f>'LOOKUP  telda'!AA15</f>
        <v>0</v>
      </c>
      <c r="H41" s="67">
        <f>'LOOKUP  telda'!AE15-'LOOKUP  telda'!AA15</f>
        <v>0</v>
      </c>
      <c r="I41" s="67">
        <f>'LOOKUP  telda'!AF15</f>
        <v>4</v>
      </c>
      <c r="J41" s="67">
        <f>'LOOKUP  telda'!J15</f>
        <v>0</v>
      </c>
      <c r="K41" s="67">
        <f>'LOOKUP  telda'!K15</f>
        <v>0</v>
      </c>
      <c r="L41" s="67">
        <f>'LOOKUP  telda'!L15</f>
        <v>0</v>
      </c>
      <c r="M41" s="67">
        <f>'LOOKUP  telda'!P15</f>
        <v>0</v>
      </c>
      <c r="N41" s="67">
        <f>'LOOKUP  telda'!X15</f>
        <v>0</v>
      </c>
      <c r="O41" s="67">
        <f>'LOOKUP  telda'!Y15</f>
        <v>1</v>
      </c>
      <c r="P41" s="67">
        <f>'LOOKUP  telda'!Z15</f>
        <v>13</v>
      </c>
      <c r="Q41" s="40">
        <f t="shared" si="4"/>
        <v>0.8666666666666667</v>
      </c>
      <c r="R41" s="40">
        <f t="shared" si="5"/>
        <v>0.9285714285714286</v>
      </c>
      <c r="S41" s="40">
        <f>VLOOKUP(C41,Sheet3!$A$19:$G$81,7,FALSE)</f>
        <v>0.9285714285714286</v>
      </c>
      <c r="T41" s="8">
        <f t="shared" si="6"/>
        <v>0.8666666666666667</v>
      </c>
      <c r="U41" s="8">
        <f t="shared" si="7"/>
        <v>0.9285714285714286</v>
      </c>
      <c r="V41" t="str">
        <f>VLOOKUP(C41,Sheet5!$A$2:$J$270,8,FALSE)</f>
        <v>BATU</v>
      </c>
    </row>
    <row r="42" spans="2:22" ht="15.75">
      <c r="B42" s="153"/>
      <c r="C42" s="66" t="s">
        <v>88</v>
      </c>
      <c r="D42" s="67">
        <f>'LOOKUP  telda'!E16</f>
        <v>8</v>
      </c>
      <c r="E42" s="67">
        <f>'LOOKUP  telda'!F16+'LOOKUP  telda'!G16+'LOOKUP  telda'!H16</f>
        <v>0</v>
      </c>
      <c r="F42" s="67">
        <f>'LOOKUP  telda'!I16</f>
        <v>0</v>
      </c>
      <c r="G42" s="67">
        <f>'LOOKUP  telda'!AA16</f>
        <v>0</v>
      </c>
      <c r="H42" s="67">
        <f>'LOOKUP  telda'!AE16-'LOOKUP  telda'!AA16</f>
        <v>0</v>
      </c>
      <c r="I42" s="67">
        <f>'LOOKUP  telda'!AF16</f>
        <v>1</v>
      </c>
      <c r="J42" s="67">
        <f>'LOOKUP  telda'!J16</f>
        <v>1</v>
      </c>
      <c r="K42" s="67">
        <f>'LOOKUP  telda'!K16</f>
        <v>1</v>
      </c>
      <c r="L42" s="67">
        <f>'LOOKUP  telda'!L16</f>
        <v>0</v>
      </c>
      <c r="M42" s="67">
        <f>'LOOKUP  telda'!P16</f>
        <v>0</v>
      </c>
      <c r="N42" s="67">
        <f>'LOOKUP  telda'!X16</f>
        <v>1</v>
      </c>
      <c r="O42" s="67">
        <f>'LOOKUP  telda'!Y16</f>
        <v>0</v>
      </c>
      <c r="P42" s="67">
        <f>'LOOKUP  telda'!Z16</f>
        <v>4</v>
      </c>
      <c r="Q42" s="40">
        <f t="shared" si="4"/>
        <v>0.66666666666666663</v>
      </c>
      <c r="R42" s="40">
        <f t="shared" si="5"/>
        <v>0.8</v>
      </c>
      <c r="S42" s="40">
        <f>VLOOKUP(C42,Sheet3!$A$19:$G$81,7,FALSE)</f>
        <v>1</v>
      </c>
      <c r="T42" s="8">
        <f t="shared" si="6"/>
        <v>0.66666666666666663</v>
      </c>
      <c r="U42" s="8">
        <f t="shared" si="7"/>
        <v>0.8</v>
      </c>
      <c r="V42" t="str">
        <f>VLOOKUP(C42,Sheet5!$A$2:$J$270,8,FALSE)</f>
        <v>BLITAR</v>
      </c>
    </row>
    <row r="43" spans="2:22" ht="15.75">
      <c r="B43" s="153"/>
      <c r="C43" s="66" t="s">
        <v>89</v>
      </c>
      <c r="D43" s="67">
        <f>'LOOKUP  telda'!E17</f>
        <v>17</v>
      </c>
      <c r="E43" s="67">
        <f>'LOOKUP  telda'!F17+'LOOKUP  telda'!G17+'LOOKUP  telda'!H17</f>
        <v>0</v>
      </c>
      <c r="F43" s="67">
        <f>'LOOKUP  telda'!I17</f>
        <v>2</v>
      </c>
      <c r="G43" s="67">
        <f>'LOOKUP  telda'!AA17</f>
        <v>0</v>
      </c>
      <c r="H43" s="67">
        <f>'LOOKUP  telda'!AE17-'LOOKUP  telda'!AA17</f>
        <v>0</v>
      </c>
      <c r="I43" s="67">
        <f>'LOOKUP  telda'!AF17</f>
        <v>1</v>
      </c>
      <c r="J43" s="67">
        <f>'LOOKUP  telda'!J17</f>
        <v>0</v>
      </c>
      <c r="K43" s="67">
        <f>'LOOKUP  telda'!K17</f>
        <v>0</v>
      </c>
      <c r="L43" s="67">
        <f>'LOOKUP  telda'!L17</f>
        <v>0</v>
      </c>
      <c r="M43" s="67">
        <f>'LOOKUP  telda'!P17</f>
        <v>0</v>
      </c>
      <c r="N43" s="67">
        <f>'LOOKUP  telda'!X17</f>
        <v>0</v>
      </c>
      <c r="O43" s="67">
        <f>'LOOKUP  telda'!Y17</f>
        <v>0</v>
      </c>
      <c r="P43" s="67">
        <f>'LOOKUP  telda'!Z17</f>
        <v>14</v>
      </c>
      <c r="Q43" s="40">
        <f t="shared" si="4"/>
        <v>1</v>
      </c>
      <c r="R43" s="40">
        <f t="shared" si="5"/>
        <v>1</v>
      </c>
      <c r="S43" s="40">
        <f>VLOOKUP(C43,Sheet3!$A$19:$G$81,7,FALSE)</f>
        <v>1</v>
      </c>
      <c r="T43" s="8">
        <f t="shared" si="6"/>
        <v>1</v>
      </c>
      <c r="U43" s="8">
        <f t="shared" si="7"/>
        <v>1</v>
      </c>
      <c r="V43" t="str">
        <f>VLOOKUP(C43,Sheet5!$A$2:$J$270,8,FALSE)</f>
        <v>BOJONEGORO</v>
      </c>
    </row>
    <row r="44" spans="2:22" ht="15.75">
      <c r="B44" s="153"/>
      <c r="C44" s="66" t="s">
        <v>90</v>
      </c>
      <c r="D44" s="67">
        <f>'LOOKUP  telda'!E18</f>
        <v>34</v>
      </c>
      <c r="E44" s="67">
        <f>'LOOKUP  telda'!F18+'LOOKUP  telda'!G18+'LOOKUP  telda'!H18</f>
        <v>2</v>
      </c>
      <c r="F44" s="67">
        <f>'LOOKUP  telda'!I18</f>
        <v>0</v>
      </c>
      <c r="G44" s="67">
        <f>'LOOKUP  telda'!AA18</f>
        <v>0</v>
      </c>
      <c r="H44" s="67">
        <f>'LOOKUP  telda'!AE18-'LOOKUP  telda'!AA18</f>
        <v>0</v>
      </c>
      <c r="I44" s="67">
        <f>'LOOKUP  telda'!AF18</f>
        <v>1</v>
      </c>
      <c r="J44" s="67">
        <f>'LOOKUP  telda'!J18</f>
        <v>0</v>
      </c>
      <c r="K44" s="67">
        <f>'LOOKUP  telda'!K18</f>
        <v>0</v>
      </c>
      <c r="L44" s="67">
        <f>'LOOKUP  telda'!L18</f>
        <v>0</v>
      </c>
      <c r="M44" s="67">
        <f>'LOOKUP  telda'!P18</f>
        <v>1</v>
      </c>
      <c r="N44" s="67">
        <f>'LOOKUP  telda'!X18</f>
        <v>0</v>
      </c>
      <c r="O44" s="67">
        <f>'LOOKUP  telda'!Y18</f>
        <v>0</v>
      </c>
      <c r="P44" s="67">
        <f>'LOOKUP  telda'!Z18</f>
        <v>27</v>
      </c>
      <c r="Q44" s="40">
        <f t="shared" si="4"/>
        <v>0.81818181818181823</v>
      </c>
      <c r="R44" s="40">
        <f t="shared" si="5"/>
        <v>0.9642857142857143</v>
      </c>
      <c r="S44" s="40">
        <f>VLOOKUP(C44,Sheet3!$A$19:$G$81,7,FALSE)</f>
        <v>1</v>
      </c>
      <c r="T44" s="8">
        <f t="shared" si="6"/>
        <v>0.81818181818181823</v>
      </c>
      <c r="U44" s="8">
        <f t="shared" si="7"/>
        <v>0.9642857142857143</v>
      </c>
      <c r="V44" t="str">
        <f>VLOOKUP(C44,Sheet5!$A$2:$J$270,8,FALSE)</f>
        <v>KEDIRI</v>
      </c>
    </row>
    <row r="45" spans="2:22" ht="15.75">
      <c r="B45" s="153"/>
      <c r="C45" s="66" t="s">
        <v>91</v>
      </c>
      <c r="D45" s="67">
        <f>'LOOKUP  telda'!E19</f>
        <v>29</v>
      </c>
      <c r="E45" s="67">
        <f>'LOOKUP  telda'!F19+'LOOKUP  telda'!G19+'LOOKUP  telda'!H19</f>
        <v>0</v>
      </c>
      <c r="F45" s="67">
        <f>'LOOKUP  telda'!I19</f>
        <v>0</v>
      </c>
      <c r="G45" s="67">
        <f>'LOOKUP  telda'!AA19</f>
        <v>0</v>
      </c>
      <c r="H45" s="67">
        <f>'LOOKUP  telda'!AE19-'LOOKUP  telda'!AA19</f>
        <v>0</v>
      </c>
      <c r="I45" s="67">
        <f>'LOOKUP  telda'!AF19</f>
        <v>0</v>
      </c>
      <c r="J45" s="67">
        <f>'LOOKUP  telda'!J19</f>
        <v>1</v>
      </c>
      <c r="K45" s="67">
        <f>'LOOKUP  telda'!K19</f>
        <v>0</v>
      </c>
      <c r="L45" s="67">
        <f>'LOOKUP  telda'!L19</f>
        <v>0</v>
      </c>
      <c r="M45" s="67">
        <f>'LOOKUP  telda'!P19</f>
        <v>1</v>
      </c>
      <c r="N45" s="67">
        <f>'LOOKUP  telda'!X19</f>
        <v>0</v>
      </c>
      <c r="O45" s="67">
        <f>'LOOKUP  telda'!Y19</f>
        <v>0</v>
      </c>
      <c r="P45" s="67">
        <f>'LOOKUP  telda'!Z19</f>
        <v>27</v>
      </c>
      <c r="Q45" s="40">
        <f t="shared" si="4"/>
        <v>0.93103448275862066</v>
      </c>
      <c r="R45" s="40">
        <f t="shared" si="5"/>
        <v>0.9642857142857143</v>
      </c>
      <c r="S45" s="40" t="e">
        <f>VLOOKUP(C45,Sheet3!$A$19:$G$81,7,FALSE)</f>
        <v>#N/A</v>
      </c>
      <c r="T45" s="8">
        <f t="shared" si="6"/>
        <v>0.93103448275862066</v>
      </c>
      <c r="U45" s="8">
        <f t="shared" si="7"/>
        <v>0.9642857142857143</v>
      </c>
      <c r="V45" t="str">
        <f>VLOOKUP(C45,Sheet5!$A$2:$J$270,8,FALSE)</f>
        <v>MALANG</v>
      </c>
    </row>
    <row r="46" spans="2:22" ht="15.75">
      <c r="B46" s="153"/>
      <c r="C46" s="66" t="s">
        <v>92</v>
      </c>
      <c r="D46" s="67">
        <f>'LOOKUP  telda'!E20</f>
        <v>4</v>
      </c>
      <c r="E46" s="67">
        <f>'LOOKUP  telda'!F20+'LOOKUP  telda'!G20+'LOOKUP  telda'!H20</f>
        <v>0</v>
      </c>
      <c r="F46" s="67">
        <f>'LOOKUP  telda'!I20</f>
        <v>0</v>
      </c>
      <c r="G46" s="67">
        <f>'LOOKUP  telda'!AA20</f>
        <v>0</v>
      </c>
      <c r="H46" s="67">
        <f>'LOOKUP  telda'!AE20-'LOOKUP  telda'!AA20</f>
        <v>0</v>
      </c>
      <c r="I46" s="67">
        <f>'LOOKUP  telda'!AF20</f>
        <v>0</v>
      </c>
      <c r="J46" s="67">
        <f>'LOOKUP  telda'!J20</f>
        <v>0</v>
      </c>
      <c r="K46" s="67">
        <f>'LOOKUP  telda'!K20</f>
        <v>0</v>
      </c>
      <c r="L46" s="67">
        <f>'LOOKUP  telda'!L20</f>
        <v>0</v>
      </c>
      <c r="M46" s="67">
        <f>'LOOKUP  telda'!P20</f>
        <v>0</v>
      </c>
      <c r="N46" s="67">
        <f>'LOOKUP  telda'!X20</f>
        <v>0</v>
      </c>
      <c r="O46" s="67">
        <f>'LOOKUP  telda'!Y20</f>
        <v>1</v>
      </c>
      <c r="P46" s="67">
        <f>'LOOKUP  telda'!Z20</f>
        <v>3</v>
      </c>
      <c r="Q46" s="40">
        <f t="shared" si="4"/>
        <v>0.75</v>
      </c>
      <c r="R46" s="40">
        <f t="shared" si="5"/>
        <v>0.75</v>
      </c>
      <c r="S46" s="40">
        <f>VLOOKUP(C46,Sheet3!$A$19:$G$81,7,FALSE)</f>
        <v>0.92307692307692313</v>
      </c>
      <c r="T46" s="8">
        <f t="shared" si="6"/>
        <v>0.75</v>
      </c>
      <c r="U46" s="8">
        <f t="shared" si="7"/>
        <v>0.75</v>
      </c>
      <c r="V46" t="str">
        <f>VLOOKUP(C46,Sheet5!$A$2:$J$270,8,FALSE)</f>
        <v>MADIUN</v>
      </c>
    </row>
    <row r="47" spans="2:22" ht="15.75">
      <c r="B47" s="153"/>
      <c r="C47" s="66" t="s">
        <v>93</v>
      </c>
      <c r="D47" s="67">
        <f>'LOOKUP  telda'!E21</f>
        <v>15</v>
      </c>
      <c r="E47" s="67">
        <f>'LOOKUP  telda'!F21+'LOOKUP  telda'!G21+'LOOKUP  telda'!H21</f>
        <v>0</v>
      </c>
      <c r="F47" s="67">
        <f>'LOOKUP  telda'!I21</f>
        <v>0</v>
      </c>
      <c r="G47" s="67">
        <f>'LOOKUP  telda'!AA21</f>
        <v>0</v>
      </c>
      <c r="H47" s="67">
        <f>'LOOKUP  telda'!AE21-'LOOKUP  telda'!AA21</f>
        <v>0</v>
      </c>
      <c r="I47" s="67">
        <f>'LOOKUP  telda'!AF21</f>
        <v>0</v>
      </c>
      <c r="J47" s="67">
        <f>'LOOKUP  telda'!J21</f>
        <v>1</v>
      </c>
      <c r="K47" s="67">
        <f>'LOOKUP  telda'!K21</f>
        <v>0</v>
      </c>
      <c r="L47" s="67">
        <f>'LOOKUP  telda'!L21</f>
        <v>0</v>
      </c>
      <c r="M47" s="67">
        <f>'LOOKUP  telda'!P21</f>
        <v>1</v>
      </c>
      <c r="N47" s="67">
        <f>'LOOKUP  telda'!X21</f>
        <v>0</v>
      </c>
      <c r="O47" s="67">
        <f>'LOOKUP  telda'!Y21</f>
        <v>0</v>
      </c>
      <c r="P47" s="67">
        <f>'LOOKUP  telda'!Z21</f>
        <v>13</v>
      </c>
      <c r="Q47" s="40">
        <f t="shared" si="4"/>
        <v>0.8666666666666667</v>
      </c>
      <c r="R47" s="40">
        <f t="shared" si="5"/>
        <v>0.9285714285714286</v>
      </c>
      <c r="S47" s="40">
        <f>VLOOKUP(C47,Sheet3!$A$19:$G$81,7,FALSE)</f>
        <v>0.92307692307692313</v>
      </c>
      <c r="T47" s="8">
        <f t="shared" si="6"/>
        <v>0.8666666666666667</v>
      </c>
      <c r="U47" s="8">
        <f t="shared" si="7"/>
        <v>0.9285714285714286</v>
      </c>
      <c r="V47" t="str">
        <f>VLOOKUP(C47,Sheet5!$A$2:$J$270,8,FALSE)</f>
        <v>NGANJUK</v>
      </c>
    </row>
    <row r="48" spans="2:22" ht="15.75">
      <c r="B48" s="153"/>
      <c r="C48" s="66" t="s">
        <v>94</v>
      </c>
      <c r="D48" s="67">
        <f>'LOOKUP  telda'!E22</f>
        <v>15</v>
      </c>
      <c r="E48" s="67">
        <f>'LOOKUP  telda'!F22+'LOOKUP  telda'!G22+'LOOKUP  telda'!H22</f>
        <v>2</v>
      </c>
      <c r="F48" s="67">
        <f>'LOOKUP  telda'!I22</f>
        <v>0</v>
      </c>
      <c r="G48" s="67">
        <f>'LOOKUP  telda'!AA22</f>
        <v>0</v>
      </c>
      <c r="H48" s="67">
        <f>'LOOKUP  telda'!AE22-'LOOKUP  telda'!AA22</f>
        <v>0</v>
      </c>
      <c r="I48" s="67">
        <f>'LOOKUP  telda'!AF22</f>
        <v>1</v>
      </c>
      <c r="J48" s="67">
        <f>'LOOKUP  telda'!J22</f>
        <v>0</v>
      </c>
      <c r="K48" s="67">
        <f>'LOOKUP  telda'!K22</f>
        <v>0</v>
      </c>
      <c r="L48" s="67">
        <f>'LOOKUP  telda'!L22</f>
        <v>0</v>
      </c>
      <c r="M48" s="67">
        <f>'LOOKUP  telda'!P22</f>
        <v>0</v>
      </c>
      <c r="N48" s="67">
        <f>'LOOKUP  telda'!X22</f>
        <v>1</v>
      </c>
      <c r="O48" s="67">
        <f>'LOOKUP  telda'!Y22</f>
        <v>1</v>
      </c>
      <c r="P48" s="67">
        <f>'LOOKUP  telda'!Z22</f>
        <v>10</v>
      </c>
      <c r="Q48" s="40">
        <f t="shared" si="4"/>
        <v>0.7142857142857143</v>
      </c>
      <c r="R48" s="40">
        <f t="shared" si="5"/>
        <v>0.83333333333333337</v>
      </c>
      <c r="S48" s="40" t="e">
        <f>VLOOKUP(C48,Sheet3!$A$19:$G$81,7,FALSE)</f>
        <v>#N/A</v>
      </c>
      <c r="T48" s="8">
        <f t="shared" si="6"/>
        <v>0.7142857142857143</v>
      </c>
      <c r="U48" s="8">
        <f t="shared" si="7"/>
        <v>0.83333333333333337</v>
      </c>
      <c r="V48" t="str">
        <f>VLOOKUP(C48,Sheet5!$A$2:$J$270,8,FALSE)</f>
        <v>MADIUN</v>
      </c>
    </row>
    <row r="49" spans="2:22" ht="15.75">
      <c r="B49" s="153"/>
      <c r="C49" s="66" t="s">
        <v>95</v>
      </c>
      <c r="D49" s="67">
        <f>'LOOKUP  telda'!E23</f>
        <v>6</v>
      </c>
      <c r="E49" s="67">
        <f>'LOOKUP  telda'!F23+'LOOKUP  telda'!G23+'LOOKUP  telda'!H23</f>
        <v>0</v>
      </c>
      <c r="F49" s="67">
        <f>'LOOKUP  telda'!I23</f>
        <v>0</v>
      </c>
      <c r="G49" s="67">
        <f>'LOOKUP  telda'!AA23</f>
        <v>0</v>
      </c>
      <c r="H49" s="67">
        <f>'LOOKUP  telda'!AE23-'LOOKUP  telda'!AA23</f>
        <v>1</v>
      </c>
      <c r="I49" s="67">
        <f>'LOOKUP  telda'!AF23</f>
        <v>0</v>
      </c>
      <c r="J49" s="67">
        <f>'LOOKUP  telda'!J23</f>
        <v>0</v>
      </c>
      <c r="K49" s="67">
        <f>'LOOKUP  telda'!K23</f>
        <v>0</v>
      </c>
      <c r="L49" s="67">
        <f>'LOOKUP  telda'!L23</f>
        <v>0</v>
      </c>
      <c r="M49" s="67">
        <f>'LOOKUP  telda'!P23</f>
        <v>0</v>
      </c>
      <c r="N49" s="67">
        <f>'LOOKUP  telda'!X23</f>
        <v>0</v>
      </c>
      <c r="O49" s="67">
        <f>'LOOKUP  telda'!Y23</f>
        <v>0</v>
      </c>
      <c r="P49" s="67">
        <f>'LOOKUP  telda'!Z23</f>
        <v>4</v>
      </c>
      <c r="Q49" s="40">
        <f t="shared" si="4"/>
        <v>0.66666666666666663</v>
      </c>
      <c r="R49" s="40">
        <f t="shared" si="5"/>
        <v>1</v>
      </c>
      <c r="S49" s="40">
        <f>VLOOKUP(C49,Sheet3!$A$19:$G$81,7,FALSE)</f>
        <v>1</v>
      </c>
      <c r="T49" s="8">
        <f t="shared" si="6"/>
        <v>0.66666666666666663</v>
      </c>
      <c r="U49" s="8">
        <f t="shared" si="7"/>
        <v>1</v>
      </c>
      <c r="V49" t="str">
        <f>VLOOKUP(C49,Sheet5!$A$2:$J$270,8,FALSE)</f>
        <v>PONOROGO</v>
      </c>
    </row>
    <row r="50" spans="2:22" ht="15.75">
      <c r="B50" s="153"/>
      <c r="C50" s="66" t="s">
        <v>96</v>
      </c>
      <c r="D50" s="67">
        <f>'LOOKUP  telda'!E24</f>
        <v>7</v>
      </c>
      <c r="E50" s="67">
        <f>'LOOKUP  telda'!F24+'LOOKUP  telda'!G24+'LOOKUP  telda'!H24</f>
        <v>0</v>
      </c>
      <c r="F50" s="67">
        <f>'LOOKUP  telda'!I24</f>
        <v>0</v>
      </c>
      <c r="G50" s="67">
        <f>'LOOKUP  telda'!AA24</f>
        <v>0</v>
      </c>
      <c r="H50" s="67">
        <f>'LOOKUP  telda'!AE24-'LOOKUP  telda'!AA24</f>
        <v>0</v>
      </c>
      <c r="I50" s="67">
        <f>'LOOKUP  telda'!AF24</f>
        <v>0</v>
      </c>
      <c r="J50" s="67">
        <f>'LOOKUP  telda'!J24</f>
        <v>0</v>
      </c>
      <c r="K50" s="67">
        <f>'LOOKUP  telda'!K24</f>
        <v>0</v>
      </c>
      <c r="L50" s="67">
        <f>'LOOKUP  telda'!L24</f>
        <v>0</v>
      </c>
      <c r="M50" s="67">
        <f>'LOOKUP  telda'!P24</f>
        <v>1</v>
      </c>
      <c r="N50" s="67">
        <f>'LOOKUP  telda'!X24</f>
        <v>1</v>
      </c>
      <c r="O50" s="67">
        <f>'LOOKUP  telda'!Y24</f>
        <v>0</v>
      </c>
      <c r="P50" s="67">
        <f>'LOOKUP  telda'!Z24</f>
        <v>5</v>
      </c>
      <c r="Q50" s="40">
        <f t="shared" si="4"/>
        <v>0.7142857142857143</v>
      </c>
      <c r="R50" s="40">
        <f t="shared" si="5"/>
        <v>0.7142857142857143</v>
      </c>
      <c r="S50" s="40" t="e">
        <f>VLOOKUP(C50,Sheet3!$A$19:$G$81,7,FALSE)</f>
        <v>#N/A</v>
      </c>
      <c r="T50" s="8">
        <f t="shared" si="6"/>
        <v>0.7142857142857143</v>
      </c>
      <c r="U50" s="8">
        <f t="shared" si="7"/>
        <v>0.7142857142857143</v>
      </c>
      <c r="V50" t="str">
        <f>VLOOKUP(C50,Sheet5!$A$2:$J$270,8,FALSE)</f>
        <v>PONOROGO</v>
      </c>
    </row>
    <row r="51" spans="2:22" ht="15.75">
      <c r="B51" s="153"/>
      <c r="C51" s="66" t="s">
        <v>97</v>
      </c>
      <c r="D51" s="67">
        <f>'LOOKUP  telda'!E25</f>
        <v>8</v>
      </c>
      <c r="E51" s="67">
        <f>'LOOKUP  telda'!F25+'LOOKUP  telda'!G25+'LOOKUP  telda'!H25</f>
        <v>0</v>
      </c>
      <c r="F51" s="67">
        <f>'LOOKUP  telda'!I25</f>
        <v>0</v>
      </c>
      <c r="G51" s="67">
        <f>'LOOKUP  telda'!AA25</f>
        <v>0</v>
      </c>
      <c r="H51" s="67">
        <f>'LOOKUP  telda'!AE25-'LOOKUP  telda'!AA25</f>
        <v>0</v>
      </c>
      <c r="I51" s="67">
        <f>'LOOKUP  telda'!AF25</f>
        <v>3</v>
      </c>
      <c r="J51" s="67">
        <f>'LOOKUP  telda'!J25</f>
        <v>0</v>
      </c>
      <c r="K51" s="67">
        <f>'LOOKUP  telda'!K25</f>
        <v>0</v>
      </c>
      <c r="L51" s="67">
        <f>'LOOKUP  telda'!L25</f>
        <v>0</v>
      </c>
      <c r="M51" s="67">
        <f>'LOOKUP  telda'!P25</f>
        <v>0</v>
      </c>
      <c r="N51" s="67">
        <f>'LOOKUP  telda'!X25</f>
        <v>0</v>
      </c>
      <c r="O51" s="67">
        <f>'LOOKUP  telda'!Y25</f>
        <v>0</v>
      </c>
      <c r="P51" s="67">
        <f>'LOOKUP  telda'!Z25</f>
        <v>5</v>
      </c>
      <c r="Q51" s="40">
        <f t="shared" si="4"/>
        <v>1</v>
      </c>
      <c r="R51" s="40">
        <f t="shared" si="5"/>
        <v>1</v>
      </c>
      <c r="S51" s="40" t="e">
        <f>VLOOKUP(C51,Sheet3!$A$19:$G$81,7,FALSE)</f>
        <v>#N/A</v>
      </c>
      <c r="T51" s="8">
        <f t="shared" si="6"/>
        <v>1</v>
      </c>
      <c r="U51" s="8">
        <f t="shared" si="7"/>
        <v>1</v>
      </c>
      <c r="V51" t="str">
        <f>VLOOKUP(C51,Sheet5!$A$2:$J$270,8,FALSE)</f>
        <v>BOJONEGORO</v>
      </c>
    </row>
    <row r="52" spans="2:22" ht="15.75">
      <c r="B52" s="153"/>
      <c r="C52" s="66" t="s">
        <v>98</v>
      </c>
      <c r="D52" s="67">
        <f>'LOOKUP  telda'!E26</f>
        <v>5</v>
      </c>
      <c r="E52" s="67">
        <f>'LOOKUP  telda'!F26+'LOOKUP  telda'!G26+'LOOKUP  telda'!H26</f>
        <v>0</v>
      </c>
      <c r="F52" s="67">
        <f>'LOOKUP  telda'!I26</f>
        <v>0</v>
      </c>
      <c r="G52" s="67">
        <f>'LOOKUP  telda'!AA26</f>
        <v>0</v>
      </c>
      <c r="H52" s="67">
        <f>'LOOKUP  telda'!AE26-'LOOKUP  telda'!AA26</f>
        <v>0</v>
      </c>
      <c r="I52" s="67">
        <f>'LOOKUP  telda'!AF26</f>
        <v>0</v>
      </c>
      <c r="J52" s="67">
        <f>'LOOKUP  telda'!J26</f>
        <v>0</v>
      </c>
      <c r="K52" s="67">
        <f>'LOOKUP  telda'!K26</f>
        <v>0</v>
      </c>
      <c r="L52" s="67">
        <f>'LOOKUP  telda'!L26</f>
        <v>0</v>
      </c>
      <c r="M52" s="67">
        <f>'LOOKUP  telda'!P26</f>
        <v>0</v>
      </c>
      <c r="N52" s="67">
        <f>'LOOKUP  telda'!X26</f>
        <v>0</v>
      </c>
      <c r="O52" s="67">
        <f>'LOOKUP  telda'!Y26</f>
        <v>0</v>
      </c>
      <c r="P52" s="67">
        <f>'LOOKUP  telda'!Z26</f>
        <v>5</v>
      </c>
      <c r="Q52" s="40">
        <f t="shared" si="4"/>
        <v>1</v>
      </c>
      <c r="R52" s="40">
        <f t="shared" si="5"/>
        <v>1</v>
      </c>
      <c r="S52" s="40" t="e">
        <f>VLOOKUP(C52,Sheet3!$A$19:$G$81,7,FALSE)</f>
        <v>#N/A</v>
      </c>
      <c r="T52" s="8">
        <f t="shared" si="6"/>
        <v>1</v>
      </c>
      <c r="U52" s="8">
        <f t="shared" si="7"/>
        <v>1</v>
      </c>
      <c r="V52" t="str">
        <f>VLOOKUP(C52,Sheet5!$A$2:$J$270,8,FALSE)</f>
        <v>BLITAR</v>
      </c>
    </row>
    <row r="53" spans="2:22" ht="15.75">
      <c r="B53" s="154" t="s">
        <v>42</v>
      </c>
      <c r="C53" s="62" t="s">
        <v>99</v>
      </c>
      <c r="D53" s="63">
        <f>'LOOKUP  telda'!E27</f>
        <v>12</v>
      </c>
      <c r="E53" s="63">
        <f>'LOOKUP  telda'!F27+'LOOKUP  telda'!G27+'LOOKUP  telda'!H27</f>
        <v>0</v>
      </c>
      <c r="F53" s="63">
        <f>'LOOKUP  telda'!I27</f>
        <v>0</v>
      </c>
      <c r="G53" s="63">
        <f>'LOOKUP  telda'!AA27</f>
        <v>0</v>
      </c>
      <c r="H53" s="63">
        <f>'LOOKUP  telda'!AE27-'LOOKUP  telda'!AA27</f>
        <v>0</v>
      </c>
      <c r="I53" s="63">
        <f>'LOOKUP  telda'!AF27</f>
        <v>0</v>
      </c>
      <c r="J53" s="63">
        <f>'LOOKUP  telda'!J27</f>
        <v>0</v>
      </c>
      <c r="K53" s="63">
        <f>'LOOKUP  telda'!K27</f>
        <v>0</v>
      </c>
      <c r="L53" s="63">
        <f>'LOOKUP  telda'!L27</f>
        <v>0</v>
      </c>
      <c r="M53" s="63">
        <f>'LOOKUP  telda'!P27</f>
        <v>2</v>
      </c>
      <c r="N53" s="63">
        <f>'LOOKUP  telda'!X27</f>
        <v>0</v>
      </c>
      <c r="O53" s="63">
        <f>'LOOKUP  telda'!Y27</f>
        <v>0</v>
      </c>
      <c r="P53" s="63">
        <f>'LOOKUP  telda'!Z27</f>
        <v>10</v>
      </c>
      <c r="Q53" s="40">
        <f t="shared" si="4"/>
        <v>0.83333333333333337</v>
      </c>
      <c r="R53" s="40">
        <f t="shared" si="5"/>
        <v>0.83333333333333337</v>
      </c>
      <c r="S53" s="40">
        <f>VLOOKUP(C53,Sheet3!$A$19:$G$81,7,FALSE)</f>
        <v>1</v>
      </c>
      <c r="T53" s="8">
        <f t="shared" si="6"/>
        <v>0.83333333333333337</v>
      </c>
      <c r="U53" s="8">
        <f t="shared" si="7"/>
        <v>0.83333333333333337</v>
      </c>
      <c r="V53" t="str">
        <f>VLOOKUP(C53,Sheet5!$A$2:$J$270,8,FALSE)</f>
        <v>BANYUWANGI</v>
      </c>
    </row>
    <row r="54" spans="2:22" ht="15.75">
      <c r="B54" s="154"/>
      <c r="C54" s="62" t="s">
        <v>100</v>
      </c>
      <c r="D54" s="63">
        <f>'LOOKUP  telda'!E28</f>
        <v>9</v>
      </c>
      <c r="E54" s="63">
        <f>'LOOKUP  telda'!F28+'LOOKUP  telda'!G28+'LOOKUP  telda'!H28</f>
        <v>0</v>
      </c>
      <c r="F54" s="63">
        <f>'LOOKUP  telda'!I28</f>
        <v>0</v>
      </c>
      <c r="G54" s="63">
        <f>'LOOKUP  telda'!AA28</f>
        <v>0</v>
      </c>
      <c r="H54" s="63">
        <f>'LOOKUP  telda'!AE28-'LOOKUP  telda'!AA28</f>
        <v>1</v>
      </c>
      <c r="I54" s="63">
        <f>'LOOKUP  telda'!AF28</f>
        <v>0</v>
      </c>
      <c r="J54" s="63">
        <f>'LOOKUP  telda'!J28</f>
        <v>0</v>
      </c>
      <c r="K54" s="63">
        <f>'LOOKUP  telda'!K28</f>
        <v>0</v>
      </c>
      <c r="L54" s="63">
        <f>'LOOKUP  telda'!L28</f>
        <v>0</v>
      </c>
      <c r="M54" s="63">
        <f>'LOOKUP  telda'!P28</f>
        <v>0</v>
      </c>
      <c r="N54" s="63">
        <f>'LOOKUP  telda'!X28</f>
        <v>0</v>
      </c>
      <c r="O54" s="63">
        <f>'LOOKUP  telda'!Y28</f>
        <v>0</v>
      </c>
      <c r="P54" s="63">
        <f>'LOOKUP  telda'!Z28</f>
        <v>8</v>
      </c>
      <c r="Q54" s="40">
        <f t="shared" si="4"/>
        <v>0.88888888888888884</v>
      </c>
      <c r="R54" s="40">
        <f t="shared" si="5"/>
        <v>1</v>
      </c>
      <c r="S54" s="40" t="e">
        <f>VLOOKUP(C54,Sheet3!$A$19:$G$81,7,FALSE)</f>
        <v>#N/A</v>
      </c>
      <c r="T54" s="8">
        <f t="shared" si="6"/>
        <v>0.88888888888888884</v>
      </c>
      <c r="U54" s="8">
        <f t="shared" si="7"/>
        <v>1</v>
      </c>
      <c r="V54" t="str">
        <f>VLOOKUP(C54,Sheet5!$A$2:$J$270,8,FALSE)</f>
        <v>JEMBER</v>
      </c>
    </row>
    <row r="55" spans="2:22" ht="34.5" customHeight="1">
      <c r="B55" s="154"/>
      <c r="C55" s="62" t="s">
        <v>101</v>
      </c>
      <c r="D55" s="63">
        <f>'LOOKUP  telda'!E29</f>
        <v>40</v>
      </c>
      <c r="E55" s="63">
        <f>'LOOKUP  telda'!F29+'LOOKUP  telda'!G29+'LOOKUP  telda'!H29</f>
        <v>2</v>
      </c>
      <c r="F55" s="63">
        <f>'LOOKUP  telda'!I29</f>
        <v>2</v>
      </c>
      <c r="G55" s="63">
        <f>'LOOKUP  telda'!AA29</f>
        <v>3</v>
      </c>
      <c r="H55" s="63">
        <f>'LOOKUP  telda'!AE29-'LOOKUP  telda'!AA29</f>
        <v>0</v>
      </c>
      <c r="I55" s="63">
        <f>'LOOKUP  telda'!AF29</f>
        <v>3</v>
      </c>
      <c r="J55" s="63">
        <f>'LOOKUP  telda'!J29</f>
        <v>4</v>
      </c>
      <c r="K55" s="63">
        <f>'LOOKUP  telda'!K29</f>
        <v>0</v>
      </c>
      <c r="L55" s="63">
        <f>'LOOKUP  telda'!L29</f>
        <v>1</v>
      </c>
      <c r="M55" s="63">
        <f>'LOOKUP  telda'!P29</f>
        <v>0</v>
      </c>
      <c r="N55" s="63">
        <f>'LOOKUP  telda'!X29</f>
        <v>5</v>
      </c>
      <c r="O55" s="63">
        <f>'LOOKUP  telda'!Y29</f>
        <v>0</v>
      </c>
      <c r="P55" s="63">
        <f>'LOOKUP  telda'!Z29</f>
        <v>19</v>
      </c>
      <c r="Q55" s="40">
        <f t="shared" si="4"/>
        <v>0.54285714285714282</v>
      </c>
      <c r="R55" s="40">
        <f t="shared" si="5"/>
        <v>0.79166666666666663</v>
      </c>
      <c r="S55" s="40" t="e">
        <f>VLOOKUP(C55,Sheet3!$A$19:$G$81,7,FALSE)</f>
        <v>#N/A</v>
      </c>
      <c r="T55" s="8">
        <f t="shared" si="6"/>
        <v>0.54285714285714282</v>
      </c>
      <c r="U55" s="8">
        <f t="shared" si="7"/>
        <v>0.79166666666666663</v>
      </c>
      <c r="V55" t="str">
        <f>VLOOKUP(C55,Sheet5!$A$2:$J$270,8,FALSE)</f>
        <v>SIDOARJO</v>
      </c>
    </row>
    <row r="56" spans="2:22" ht="15.75">
      <c r="B56" s="154"/>
      <c r="C56" s="62" t="s">
        <v>102</v>
      </c>
      <c r="D56" s="63">
        <f>'LOOKUP  telda'!E30</f>
        <v>12</v>
      </c>
      <c r="E56" s="63">
        <f>'LOOKUP  telda'!F30+'LOOKUP  telda'!G30+'LOOKUP  telda'!H30</f>
        <v>0</v>
      </c>
      <c r="F56" s="63">
        <f>'LOOKUP  telda'!I30</f>
        <v>0</v>
      </c>
      <c r="G56" s="63">
        <f>'LOOKUP  telda'!AA30</f>
        <v>0</v>
      </c>
      <c r="H56" s="63">
        <f>'LOOKUP  telda'!AE30-'LOOKUP  telda'!AA30</f>
        <v>0</v>
      </c>
      <c r="I56" s="63">
        <f>'LOOKUP  telda'!AF30</f>
        <v>1</v>
      </c>
      <c r="J56" s="63">
        <f>'LOOKUP  telda'!J30</f>
        <v>0</v>
      </c>
      <c r="K56" s="63">
        <f>'LOOKUP  telda'!K30</f>
        <v>0</v>
      </c>
      <c r="L56" s="63">
        <f>'LOOKUP  telda'!L30</f>
        <v>0</v>
      </c>
      <c r="M56" s="63">
        <f>'LOOKUP  telda'!P30</f>
        <v>0</v>
      </c>
      <c r="N56" s="63">
        <f>'LOOKUP  telda'!X30</f>
        <v>0</v>
      </c>
      <c r="O56" s="63">
        <f>'LOOKUP  telda'!Y30</f>
        <v>1</v>
      </c>
      <c r="P56" s="63">
        <f>'LOOKUP  telda'!Z30</f>
        <v>10</v>
      </c>
      <c r="Q56" s="40">
        <f t="shared" si="4"/>
        <v>0.90909090909090906</v>
      </c>
      <c r="R56" s="40">
        <f t="shared" si="5"/>
        <v>0.90909090909090906</v>
      </c>
      <c r="S56" s="40">
        <f>VLOOKUP(C56,Sheet3!$A$19:$G$81,7,FALSE)</f>
        <v>1</v>
      </c>
      <c r="T56" s="8">
        <f t="shared" si="6"/>
        <v>0.90909090909090906</v>
      </c>
      <c r="U56" s="8">
        <f t="shared" si="7"/>
        <v>0.90909090909090906</v>
      </c>
      <c r="V56" t="str">
        <f>VLOOKUP(C56,Sheet5!$A$2:$J$270,8,FALSE)</f>
        <v>JEMBER</v>
      </c>
    </row>
    <row r="57" spans="2:22" ht="15.75">
      <c r="B57" s="154"/>
      <c r="C57" s="62" t="s">
        <v>103</v>
      </c>
      <c r="D57" s="63">
        <f>'LOOKUP  telda'!E31</f>
        <v>12</v>
      </c>
      <c r="E57" s="63">
        <f>'LOOKUP  telda'!F31+'LOOKUP  telda'!G31+'LOOKUP  telda'!H31</f>
        <v>0</v>
      </c>
      <c r="F57" s="63">
        <f>'LOOKUP  telda'!I31</f>
        <v>0</v>
      </c>
      <c r="G57" s="63">
        <f>'LOOKUP  telda'!AA31</f>
        <v>0</v>
      </c>
      <c r="H57" s="63">
        <f>'LOOKUP  telda'!AE31-'LOOKUP  telda'!AA31</f>
        <v>1</v>
      </c>
      <c r="I57" s="63">
        <f>'LOOKUP  telda'!AF31</f>
        <v>0</v>
      </c>
      <c r="J57" s="63">
        <f>'LOOKUP  telda'!J31</f>
        <v>0</v>
      </c>
      <c r="K57" s="63">
        <f>'LOOKUP  telda'!K31</f>
        <v>0</v>
      </c>
      <c r="L57" s="63">
        <f>'LOOKUP  telda'!L31</f>
        <v>0</v>
      </c>
      <c r="M57" s="63">
        <f>'LOOKUP  telda'!P31</f>
        <v>0</v>
      </c>
      <c r="N57" s="63">
        <f>'LOOKUP  telda'!X31</f>
        <v>0</v>
      </c>
      <c r="O57" s="63">
        <f>'LOOKUP  telda'!Y31</f>
        <v>0</v>
      </c>
      <c r="P57" s="63">
        <f>'LOOKUP  telda'!Z31</f>
        <v>11</v>
      </c>
      <c r="Q57" s="40">
        <f t="shared" si="4"/>
        <v>0.91666666666666663</v>
      </c>
      <c r="R57" s="40">
        <f t="shared" si="5"/>
        <v>1</v>
      </c>
      <c r="S57" s="40" t="e">
        <f>VLOOKUP(C57,Sheet3!$A$19:$G$81,7,FALSE)</f>
        <v>#N/A</v>
      </c>
      <c r="T57" s="8">
        <f t="shared" si="6"/>
        <v>0.91666666666666663</v>
      </c>
      <c r="U57" s="8">
        <f t="shared" si="7"/>
        <v>1</v>
      </c>
      <c r="V57" t="str">
        <f>VLOOKUP(C57,Sheet5!$A$2:$J$270,8,FALSE)</f>
        <v>MOJOKERTO</v>
      </c>
    </row>
    <row r="58" spans="2:22" ht="15.75">
      <c r="B58" s="154"/>
      <c r="C58" s="62" t="s">
        <v>104</v>
      </c>
      <c r="D58" s="63">
        <f>'LOOKUP  telda'!E32</f>
        <v>10</v>
      </c>
      <c r="E58" s="63">
        <f>'LOOKUP  telda'!F32+'LOOKUP  telda'!G32+'LOOKUP  telda'!H32</f>
        <v>1</v>
      </c>
      <c r="F58" s="63">
        <f>'LOOKUP  telda'!I32</f>
        <v>0</v>
      </c>
      <c r="G58" s="63">
        <f>'LOOKUP  telda'!AA32</f>
        <v>0</v>
      </c>
      <c r="H58" s="63">
        <f>'LOOKUP  telda'!AE32-'LOOKUP  telda'!AA32</f>
        <v>0</v>
      </c>
      <c r="I58" s="63">
        <f>'LOOKUP  telda'!AF32</f>
        <v>0</v>
      </c>
      <c r="J58" s="63">
        <f>'LOOKUP  telda'!J32</f>
        <v>2</v>
      </c>
      <c r="K58" s="63">
        <f>'LOOKUP  telda'!K32</f>
        <v>0</v>
      </c>
      <c r="L58" s="63">
        <f>'LOOKUP  telda'!L32</f>
        <v>0</v>
      </c>
      <c r="M58" s="63">
        <f>'LOOKUP  telda'!P32</f>
        <v>0</v>
      </c>
      <c r="N58" s="63">
        <f>'LOOKUP  telda'!X32</f>
        <v>0</v>
      </c>
      <c r="O58" s="63">
        <f>'LOOKUP  telda'!Y32</f>
        <v>0</v>
      </c>
      <c r="P58" s="63">
        <f>'LOOKUP  telda'!Z32</f>
        <v>7</v>
      </c>
      <c r="Q58" s="40">
        <f t="shared" si="4"/>
        <v>0.7</v>
      </c>
      <c r="R58" s="40">
        <f t="shared" si="5"/>
        <v>1</v>
      </c>
      <c r="S58" s="40" t="e">
        <f>VLOOKUP(C58,Sheet3!$A$19:$G$81,7,FALSE)</f>
        <v>#N/A</v>
      </c>
      <c r="T58" s="8">
        <f t="shared" si="6"/>
        <v>0.7</v>
      </c>
      <c r="U58" s="8">
        <f t="shared" si="7"/>
        <v>1</v>
      </c>
      <c r="V58" t="str">
        <f>VLOOKUP(C58,Sheet5!$A$2:$J$270,8,FALSE)</f>
        <v>PROBOLINGGO</v>
      </c>
    </row>
    <row r="59" spans="2:22" ht="15.75">
      <c r="B59" s="154"/>
      <c r="C59" s="62" t="s">
        <v>105</v>
      </c>
      <c r="D59" s="63">
        <f>'LOOKUP  telda'!E33</f>
        <v>16</v>
      </c>
      <c r="E59" s="63">
        <f>'LOOKUP  telda'!F33+'LOOKUP  telda'!G33+'LOOKUP  telda'!H33</f>
        <v>0</v>
      </c>
      <c r="F59" s="63">
        <f>'LOOKUP  telda'!I33</f>
        <v>2</v>
      </c>
      <c r="G59" s="63">
        <f>'LOOKUP  telda'!AA33</f>
        <v>0</v>
      </c>
      <c r="H59" s="63">
        <f>'LOOKUP  telda'!AE33-'LOOKUP  telda'!AA33</f>
        <v>0</v>
      </c>
      <c r="I59" s="63">
        <f>'LOOKUP  telda'!AF33</f>
        <v>0</v>
      </c>
      <c r="J59" s="63">
        <f>'LOOKUP  telda'!J33</f>
        <v>0</v>
      </c>
      <c r="K59" s="63">
        <f>'LOOKUP  telda'!K33</f>
        <v>0</v>
      </c>
      <c r="L59" s="63">
        <f>'LOOKUP  telda'!L33</f>
        <v>0</v>
      </c>
      <c r="M59" s="63">
        <f>'LOOKUP  telda'!P33</f>
        <v>0</v>
      </c>
      <c r="N59" s="63">
        <f>'LOOKUP  telda'!X33</f>
        <v>0</v>
      </c>
      <c r="O59" s="63">
        <f>'LOOKUP  telda'!Y33</f>
        <v>0</v>
      </c>
      <c r="P59" s="63">
        <f>'LOOKUP  telda'!Z33</f>
        <v>14</v>
      </c>
      <c r="Q59" s="40">
        <f t="shared" si="4"/>
        <v>1</v>
      </c>
      <c r="R59" s="40">
        <f t="shared" si="5"/>
        <v>1</v>
      </c>
      <c r="S59" s="40">
        <f>VLOOKUP(C59,Sheet3!$A$19:$G$81,7,FALSE)</f>
        <v>1</v>
      </c>
      <c r="T59" s="8">
        <f t="shared" si="6"/>
        <v>1</v>
      </c>
      <c r="U59" s="8">
        <f t="shared" si="7"/>
        <v>1</v>
      </c>
      <c r="V59" t="str">
        <f>VLOOKUP(C59,Sheet5!$A$2:$J$270,8,FALSE)</f>
        <v>MOJOKERTO</v>
      </c>
    </row>
    <row r="60" spans="2:22" ht="15.75">
      <c r="B60" s="154"/>
      <c r="C60" s="62" t="s">
        <v>106</v>
      </c>
      <c r="D60" s="63">
        <f>'LOOKUP  telda'!E34</f>
        <v>20</v>
      </c>
      <c r="E60" s="63">
        <f>'LOOKUP  telda'!F34+'LOOKUP  telda'!G34+'LOOKUP  telda'!H34</f>
        <v>0</v>
      </c>
      <c r="F60" s="63">
        <f>'LOOKUP  telda'!I34</f>
        <v>4</v>
      </c>
      <c r="G60" s="63">
        <f>'LOOKUP  telda'!AA34</f>
        <v>0</v>
      </c>
      <c r="H60" s="63">
        <f>'LOOKUP  telda'!AE34-'LOOKUP  telda'!AA34</f>
        <v>1</v>
      </c>
      <c r="I60" s="63">
        <f>'LOOKUP  telda'!AF34</f>
        <v>0</v>
      </c>
      <c r="J60" s="63">
        <f>'LOOKUP  telda'!J34</f>
        <v>2</v>
      </c>
      <c r="K60" s="63">
        <f>'LOOKUP  telda'!K34</f>
        <v>0</v>
      </c>
      <c r="L60" s="63">
        <f>'LOOKUP  telda'!L34</f>
        <v>0</v>
      </c>
      <c r="M60" s="63">
        <f>'LOOKUP  telda'!P34</f>
        <v>0</v>
      </c>
      <c r="N60" s="63">
        <f>'LOOKUP  telda'!X34</f>
        <v>0</v>
      </c>
      <c r="O60" s="63">
        <f>'LOOKUP  telda'!Y34</f>
        <v>0</v>
      </c>
      <c r="P60" s="63">
        <f>'LOOKUP  telda'!Z34</f>
        <v>13</v>
      </c>
      <c r="Q60" s="40">
        <f t="shared" si="4"/>
        <v>0.8125</v>
      </c>
      <c r="R60" s="40">
        <f t="shared" si="5"/>
        <v>1</v>
      </c>
      <c r="S60" s="40">
        <f>VLOOKUP(C60,Sheet3!$A$19:$G$81,7,FALSE)</f>
        <v>1</v>
      </c>
      <c r="T60" s="8">
        <f t="shared" si="6"/>
        <v>0.8125</v>
      </c>
      <c r="U60" s="8">
        <f t="shared" si="7"/>
        <v>1</v>
      </c>
      <c r="V60" t="str">
        <f>VLOOKUP(C60,Sheet5!$A$2:$J$270,8,FALSE)</f>
        <v>PASURUAN</v>
      </c>
    </row>
    <row r="61" spans="2:22" ht="15.75">
      <c r="B61" s="154"/>
      <c r="C61" s="62" t="s">
        <v>107</v>
      </c>
      <c r="D61" s="63">
        <f>'LOOKUP  telda'!E35</f>
        <v>3</v>
      </c>
      <c r="E61" s="63">
        <f>'LOOKUP  telda'!F35+'LOOKUP  telda'!G35+'LOOKUP  telda'!H35</f>
        <v>0</v>
      </c>
      <c r="F61" s="63">
        <f>'LOOKUP  telda'!I35</f>
        <v>0</v>
      </c>
      <c r="G61" s="63">
        <f>'LOOKUP  telda'!AA35</f>
        <v>0</v>
      </c>
      <c r="H61" s="63">
        <f>'LOOKUP  telda'!AE35-'LOOKUP  telda'!AA35</f>
        <v>0</v>
      </c>
      <c r="I61" s="63">
        <f>'LOOKUP  telda'!AF35</f>
        <v>0</v>
      </c>
      <c r="J61" s="63">
        <f>'LOOKUP  telda'!J35</f>
        <v>1</v>
      </c>
      <c r="K61" s="63">
        <f>'LOOKUP  telda'!K35</f>
        <v>0</v>
      </c>
      <c r="L61" s="63">
        <f>'LOOKUP  telda'!L35</f>
        <v>0</v>
      </c>
      <c r="M61" s="63">
        <f>'LOOKUP  telda'!P35</f>
        <v>1</v>
      </c>
      <c r="N61" s="63">
        <f>'LOOKUP  telda'!X35</f>
        <v>0</v>
      </c>
      <c r="O61" s="63">
        <f>'LOOKUP  telda'!Y35</f>
        <v>0</v>
      </c>
      <c r="P61" s="63">
        <f>'LOOKUP  telda'!Z35</f>
        <v>1</v>
      </c>
      <c r="Q61" s="40">
        <f t="shared" si="4"/>
        <v>0.33333333333333331</v>
      </c>
      <c r="R61" s="40">
        <f t="shared" si="5"/>
        <v>0.5</v>
      </c>
      <c r="S61" s="40">
        <f>VLOOKUP(C61,Sheet3!$A$19:$G$81,7,FALSE)</f>
        <v>1</v>
      </c>
      <c r="T61" s="8">
        <f t="shared" si="6"/>
        <v>0.33333333333333331</v>
      </c>
      <c r="U61" s="8">
        <f t="shared" si="7"/>
        <v>0.5</v>
      </c>
      <c r="V61" t="str">
        <f>VLOOKUP(C61,Sheet5!$A$2:$J$270,8,FALSE)</f>
        <v>PROBOLINGGO</v>
      </c>
    </row>
    <row r="62" spans="2:22" ht="15.75">
      <c r="B62" s="154"/>
      <c r="C62" s="62" t="s">
        <v>108</v>
      </c>
      <c r="D62" s="63">
        <f>'LOOKUP  telda'!E36</f>
        <v>3</v>
      </c>
      <c r="E62" s="63">
        <f>'LOOKUP  telda'!F36+'LOOKUP  telda'!G36+'LOOKUP  telda'!H36</f>
        <v>0</v>
      </c>
      <c r="F62" s="63">
        <f>'LOOKUP  telda'!I36</f>
        <v>0</v>
      </c>
      <c r="G62" s="63">
        <f>'LOOKUP  telda'!AA36</f>
        <v>0</v>
      </c>
      <c r="H62" s="63">
        <f>'LOOKUP  telda'!AE36-'LOOKUP  telda'!AA36</f>
        <v>0</v>
      </c>
      <c r="I62" s="63">
        <f>'LOOKUP  telda'!AF36</f>
        <v>0</v>
      </c>
      <c r="J62" s="63">
        <f>'LOOKUP  telda'!J36</f>
        <v>0</v>
      </c>
      <c r="K62" s="63">
        <f>'LOOKUP  telda'!K36</f>
        <v>0</v>
      </c>
      <c r="L62" s="63">
        <f>'LOOKUP  telda'!L36</f>
        <v>0</v>
      </c>
      <c r="M62" s="63">
        <f>'LOOKUP  telda'!P36</f>
        <v>1</v>
      </c>
      <c r="N62" s="63">
        <f>'LOOKUP  telda'!X36</f>
        <v>0</v>
      </c>
      <c r="O62" s="63">
        <f>'LOOKUP  telda'!Y36</f>
        <v>0</v>
      </c>
      <c r="P62" s="63">
        <f>'LOOKUP  telda'!Z36</f>
        <v>2</v>
      </c>
      <c r="Q62" s="40">
        <f t="shared" si="4"/>
        <v>0.66666666666666663</v>
      </c>
      <c r="R62" s="40">
        <f t="shared" si="5"/>
        <v>0.66666666666666663</v>
      </c>
      <c r="S62" s="40" t="e">
        <f>VLOOKUP(C62,Sheet3!$A$19:$G$81,7,FALSE)</f>
        <v>#N/A</v>
      </c>
      <c r="T62" s="8">
        <f t="shared" si="6"/>
        <v>0.66666666666666663</v>
      </c>
      <c r="U62" s="8">
        <f t="shared" si="7"/>
        <v>0.66666666666666663</v>
      </c>
      <c r="V62" t="str">
        <f>VLOOKUP(C62,Sheet5!$A$2:$J$270,8,FALSE)</f>
        <v>BANYUWANGI</v>
      </c>
    </row>
    <row r="63" spans="2:22" ht="15.75">
      <c r="B63" s="155" t="s">
        <v>70</v>
      </c>
      <c r="C63" s="68" t="s">
        <v>109</v>
      </c>
      <c r="D63" s="69">
        <f>'LOOKUP  telda'!E37</f>
        <v>5</v>
      </c>
      <c r="E63" s="69">
        <f>'LOOKUP  telda'!F37+'LOOKUP  telda'!G37+'LOOKUP  telda'!H37</f>
        <v>0</v>
      </c>
      <c r="F63" s="69">
        <f>'LOOKUP  telda'!I37</f>
        <v>0</v>
      </c>
      <c r="G63" s="69">
        <f>'LOOKUP  telda'!AA37</f>
        <v>0</v>
      </c>
      <c r="H63" s="69">
        <f>'LOOKUP  telda'!AE37-'LOOKUP  telda'!AA37</f>
        <v>0</v>
      </c>
      <c r="I63" s="69">
        <f>'LOOKUP  telda'!AF37</f>
        <v>0</v>
      </c>
      <c r="J63" s="69">
        <f>'LOOKUP  telda'!J37</f>
        <v>0</v>
      </c>
      <c r="K63" s="69">
        <f>'LOOKUP  telda'!K37</f>
        <v>0</v>
      </c>
      <c r="L63" s="69">
        <f>'LOOKUP  telda'!L37</f>
        <v>0</v>
      </c>
      <c r="M63" s="69">
        <f>'LOOKUP  telda'!P37</f>
        <v>3</v>
      </c>
      <c r="N63" s="69">
        <f>'LOOKUP  telda'!X37</f>
        <v>0</v>
      </c>
      <c r="O63" s="69">
        <f>'LOOKUP  telda'!Y37</f>
        <v>1</v>
      </c>
      <c r="P63" s="69">
        <f>'LOOKUP  telda'!Z37</f>
        <v>1</v>
      </c>
      <c r="Q63" s="40">
        <f t="shared" si="4"/>
        <v>0.2</v>
      </c>
      <c r="R63" s="40">
        <f t="shared" si="5"/>
        <v>0.2</v>
      </c>
      <c r="S63" s="40">
        <f>VLOOKUP(C63,Sheet3!$A$19:$G$81,7,FALSE)</f>
        <v>1</v>
      </c>
      <c r="T63" s="8">
        <f t="shared" si="6"/>
        <v>0.2</v>
      </c>
      <c r="U63" s="8">
        <f t="shared" si="7"/>
        <v>0.2</v>
      </c>
      <c r="V63" t="str">
        <f>VLOOKUP(C63,Sheet5!$A$2:$J$270,8,FALSE)</f>
        <v>ATAMBUA</v>
      </c>
    </row>
    <row r="64" spans="2:22" ht="15.75">
      <c r="B64" s="155"/>
      <c r="C64" s="68" t="s">
        <v>110</v>
      </c>
      <c r="D64" s="69">
        <f>'LOOKUP  telda'!E38</f>
        <v>19</v>
      </c>
      <c r="E64" s="69">
        <f>'LOOKUP  telda'!F38+'LOOKUP  telda'!G38+'LOOKUP  telda'!H38</f>
        <v>0</v>
      </c>
      <c r="F64" s="69">
        <f>'LOOKUP  telda'!I38</f>
        <v>0</v>
      </c>
      <c r="G64" s="69">
        <f>'LOOKUP  telda'!AA38</f>
        <v>0</v>
      </c>
      <c r="H64" s="69">
        <f>'LOOKUP  telda'!AE38-'LOOKUP  telda'!AA38</f>
        <v>0</v>
      </c>
      <c r="I64" s="69">
        <f>'LOOKUP  telda'!AF38</f>
        <v>4</v>
      </c>
      <c r="J64" s="69">
        <f>'LOOKUP  telda'!J38</f>
        <v>1</v>
      </c>
      <c r="K64" s="69">
        <f>'LOOKUP  telda'!K38</f>
        <v>0</v>
      </c>
      <c r="L64" s="69">
        <f>'LOOKUP  telda'!L38</f>
        <v>0</v>
      </c>
      <c r="M64" s="69">
        <f>'LOOKUP  telda'!P38</f>
        <v>2</v>
      </c>
      <c r="N64" s="69">
        <f>'LOOKUP  telda'!X38</f>
        <v>2</v>
      </c>
      <c r="O64" s="69">
        <f>'LOOKUP  telda'!Y38</f>
        <v>0</v>
      </c>
      <c r="P64" s="69">
        <f>'LOOKUP  telda'!Z38</f>
        <v>10</v>
      </c>
      <c r="Q64" s="40">
        <f t="shared" si="4"/>
        <v>0.66666666666666663</v>
      </c>
      <c r="R64" s="40">
        <f t="shared" si="5"/>
        <v>0.7142857142857143</v>
      </c>
      <c r="S64" s="40">
        <f>VLOOKUP(C64,Sheet3!$A$19:$G$81,7,FALSE)</f>
        <v>0.8</v>
      </c>
      <c r="T64" s="8">
        <f t="shared" si="6"/>
        <v>0.66666666666666663</v>
      </c>
      <c r="U64" s="8">
        <f t="shared" si="7"/>
        <v>0.7142857142857143</v>
      </c>
      <c r="V64" t="str">
        <f>VLOOKUP(C64,Sheet5!$A$2:$J$270,8,FALSE)</f>
        <v>BIMA</v>
      </c>
    </row>
    <row r="65" spans="2:22" ht="15.75">
      <c r="B65" s="155"/>
      <c r="C65" s="68" t="s">
        <v>111</v>
      </c>
      <c r="D65" s="69">
        <f>'LOOKUP  telda'!E39</f>
        <v>6</v>
      </c>
      <c r="E65" s="69">
        <f>'LOOKUP  telda'!F39+'LOOKUP  telda'!G39+'LOOKUP  telda'!H39</f>
        <v>0</v>
      </c>
      <c r="F65" s="69">
        <f>'LOOKUP  telda'!I39</f>
        <v>0</v>
      </c>
      <c r="G65" s="69">
        <f>'LOOKUP  telda'!AA39</f>
        <v>0</v>
      </c>
      <c r="H65" s="69">
        <f>'LOOKUP  telda'!AE39-'LOOKUP  telda'!AA39</f>
        <v>0</v>
      </c>
      <c r="I65" s="69">
        <f>'LOOKUP  telda'!AF39</f>
        <v>0</v>
      </c>
      <c r="J65" s="69">
        <f>'LOOKUP  telda'!J39</f>
        <v>0</v>
      </c>
      <c r="K65" s="69">
        <f>'LOOKUP  telda'!K39</f>
        <v>0</v>
      </c>
      <c r="L65" s="69">
        <f>'LOOKUP  telda'!L39</f>
        <v>0</v>
      </c>
      <c r="M65" s="69">
        <f>'LOOKUP  telda'!P39</f>
        <v>1</v>
      </c>
      <c r="N65" s="69">
        <f>'LOOKUP  telda'!X39</f>
        <v>0</v>
      </c>
      <c r="O65" s="69">
        <f>'LOOKUP  telda'!Y39</f>
        <v>2</v>
      </c>
      <c r="P65" s="69">
        <f>'LOOKUP  telda'!Z39</f>
        <v>2</v>
      </c>
      <c r="Q65" s="40">
        <f t="shared" si="4"/>
        <v>0.33333333333333331</v>
      </c>
      <c r="R65" s="40">
        <f t="shared" si="5"/>
        <v>0.4</v>
      </c>
      <c r="S65" s="40">
        <f>VLOOKUP(C65,Sheet3!$A$19:$G$81,7,FALSE)</f>
        <v>1</v>
      </c>
      <c r="T65" s="8">
        <f t="shared" si="6"/>
        <v>0.33333333333333331</v>
      </c>
      <c r="U65" s="8">
        <f t="shared" si="7"/>
        <v>0.4</v>
      </c>
      <c r="V65" t="str">
        <f>VLOOKUP(C65,Sheet5!$A$2:$J$270,8,FALSE)</f>
        <v>ENDE</v>
      </c>
    </row>
    <row r="66" spans="2:22" ht="30">
      <c r="B66" s="155"/>
      <c r="C66" s="68" t="s">
        <v>112</v>
      </c>
      <c r="D66" s="69">
        <f>'LOOKUP  telda'!E40</f>
        <v>26</v>
      </c>
      <c r="E66" s="69">
        <f>'LOOKUP  telda'!F40+'LOOKUP  telda'!G40+'LOOKUP  telda'!H40</f>
        <v>1</v>
      </c>
      <c r="F66" s="69">
        <f>'LOOKUP  telda'!I40</f>
        <v>0</v>
      </c>
      <c r="G66" s="69">
        <f>'LOOKUP  telda'!AA40</f>
        <v>0</v>
      </c>
      <c r="H66" s="69">
        <f>'LOOKUP  telda'!AE40-'LOOKUP  telda'!AA40</f>
        <v>0</v>
      </c>
      <c r="I66" s="69">
        <f>'LOOKUP  telda'!AF40</f>
        <v>4</v>
      </c>
      <c r="J66" s="69">
        <f>'LOOKUP  telda'!J40</f>
        <v>0</v>
      </c>
      <c r="K66" s="69">
        <f>'LOOKUP  telda'!K40</f>
        <v>1</v>
      </c>
      <c r="L66" s="69">
        <f>'LOOKUP  telda'!L40</f>
        <v>0</v>
      </c>
      <c r="M66" s="69">
        <f>'LOOKUP  telda'!P40</f>
        <v>3</v>
      </c>
      <c r="N66" s="69">
        <f>'LOOKUP  telda'!X40</f>
        <v>0</v>
      </c>
      <c r="O66" s="69">
        <f>'LOOKUP  telda'!Y40</f>
        <v>0</v>
      </c>
      <c r="P66" s="69">
        <f>'LOOKUP  telda'!Z40</f>
        <v>17</v>
      </c>
      <c r="Q66" s="40">
        <f t="shared" si="4"/>
        <v>0.80952380952380953</v>
      </c>
      <c r="R66" s="40">
        <f t="shared" si="5"/>
        <v>0.85</v>
      </c>
      <c r="S66" s="40" t="e">
        <f>VLOOKUP(C66,Sheet3!$A$19:$G$81,7,FALSE)</f>
        <v>#N/A</v>
      </c>
      <c r="T66" s="8">
        <f t="shared" si="6"/>
        <v>0.80952380952380953</v>
      </c>
      <c r="U66" s="8">
        <f t="shared" si="7"/>
        <v>0.85</v>
      </c>
      <c r="V66" t="str">
        <f>VLOOKUP(C66,Sheet5!$A$2:$J$270,8,FALSE)</f>
        <v>MATARAM</v>
      </c>
    </row>
    <row r="67" spans="2:22" ht="15.75">
      <c r="B67" s="155"/>
      <c r="C67" s="68" t="s">
        <v>113</v>
      </c>
      <c r="D67" s="69">
        <f>'LOOKUP  telda'!E41</f>
        <v>13</v>
      </c>
      <c r="E67" s="69">
        <f>'LOOKUP  telda'!F41+'LOOKUP  telda'!G41+'LOOKUP  telda'!H41</f>
        <v>0</v>
      </c>
      <c r="F67" s="69">
        <f>'LOOKUP  telda'!I41</f>
        <v>0</v>
      </c>
      <c r="G67" s="69">
        <f>'LOOKUP  telda'!AA41</f>
        <v>0</v>
      </c>
      <c r="H67" s="69">
        <f>'LOOKUP  telda'!AE41-'LOOKUP  telda'!AA41</f>
        <v>0</v>
      </c>
      <c r="I67" s="69">
        <f>'LOOKUP  telda'!AF41</f>
        <v>0</v>
      </c>
      <c r="J67" s="69">
        <f>'LOOKUP  telda'!J41</f>
        <v>0</v>
      </c>
      <c r="K67" s="69">
        <f>'LOOKUP  telda'!K41</f>
        <v>0</v>
      </c>
      <c r="L67" s="69">
        <f>'LOOKUP  telda'!L41</f>
        <v>0</v>
      </c>
      <c r="M67" s="69">
        <f>'LOOKUP  telda'!P41</f>
        <v>1</v>
      </c>
      <c r="N67" s="69">
        <f>'LOOKUP  telda'!X41</f>
        <v>0</v>
      </c>
      <c r="O67" s="69">
        <f>'LOOKUP  telda'!Y41</f>
        <v>2</v>
      </c>
      <c r="P67" s="69">
        <f>'LOOKUP  telda'!Z41</f>
        <v>10</v>
      </c>
      <c r="Q67" s="40">
        <f t="shared" si="4"/>
        <v>0.76923076923076927</v>
      </c>
      <c r="R67" s="40">
        <f t="shared" si="5"/>
        <v>0.76923076923076927</v>
      </c>
      <c r="S67" s="40">
        <f>VLOOKUP(C67,Sheet3!$A$19:$G$81,7,FALSE)</f>
        <v>0.5</v>
      </c>
      <c r="T67" s="8">
        <f t="shared" si="6"/>
        <v>0.76923076923076927</v>
      </c>
      <c r="U67" s="8">
        <f t="shared" si="7"/>
        <v>0.76923076923076927</v>
      </c>
      <c r="V67" t="str">
        <f>VLOOKUP(C67,Sheet5!$A$2:$J$270,8,FALSE)</f>
        <v>KUPANG</v>
      </c>
    </row>
    <row r="68" spans="2:22" ht="15.75">
      <c r="B68" s="155"/>
      <c r="C68" s="68" t="s">
        <v>114</v>
      </c>
      <c r="D68" s="69">
        <f>'LOOKUP  telda'!E42</f>
        <v>9</v>
      </c>
      <c r="E68" s="69">
        <f>'LOOKUP  telda'!F42+'LOOKUP  telda'!G42+'LOOKUP  telda'!H42</f>
        <v>1</v>
      </c>
      <c r="F68" s="69">
        <f>'LOOKUP  telda'!I42</f>
        <v>0</v>
      </c>
      <c r="G68" s="69">
        <f>'LOOKUP  telda'!AA42</f>
        <v>0</v>
      </c>
      <c r="H68" s="69">
        <f>'LOOKUP  telda'!AE42-'LOOKUP  telda'!AA42</f>
        <v>0</v>
      </c>
      <c r="I68" s="69">
        <f>'LOOKUP  telda'!AF42</f>
        <v>0</v>
      </c>
      <c r="J68" s="69">
        <f>'LOOKUP  telda'!J42</f>
        <v>1</v>
      </c>
      <c r="K68" s="69">
        <f>'LOOKUP  telda'!K42</f>
        <v>0</v>
      </c>
      <c r="L68" s="69">
        <f>'LOOKUP  telda'!L42</f>
        <v>0</v>
      </c>
      <c r="M68" s="69">
        <f>'LOOKUP  telda'!P42</f>
        <v>0</v>
      </c>
      <c r="N68" s="69">
        <f>'LOOKUP  telda'!X42</f>
        <v>2</v>
      </c>
      <c r="O68" s="69">
        <f>'LOOKUP  telda'!Y42</f>
        <v>2</v>
      </c>
      <c r="P68" s="69">
        <f>'LOOKUP  telda'!Z42</f>
        <v>3</v>
      </c>
      <c r="Q68" s="40">
        <f t="shared" si="4"/>
        <v>0.33333333333333331</v>
      </c>
      <c r="R68" s="40">
        <f t="shared" si="5"/>
        <v>0.42857142857142855</v>
      </c>
      <c r="S68" s="40">
        <f>VLOOKUP(C68,Sheet3!$A$19:$G$81,7,FALSE)</f>
        <v>0.66666666666666663</v>
      </c>
      <c r="T68" s="8">
        <f t="shared" si="6"/>
        <v>0.33333333333333331</v>
      </c>
      <c r="U68" s="8">
        <f t="shared" si="7"/>
        <v>0.42857142857142855</v>
      </c>
      <c r="V68" t="str">
        <f>VLOOKUP(C68,Sheet5!$A$2:$J$270,8,FALSE)</f>
        <v>LABOAN BAJO</v>
      </c>
    </row>
    <row r="69" spans="2:22" ht="30">
      <c r="B69" s="155"/>
      <c r="C69" s="68" t="s">
        <v>115</v>
      </c>
      <c r="D69" s="69">
        <f>'LOOKUP  telda'!E43</f>
        <v>30</v>
      </c>
      <c r="E69" s="69">
        <f>'LOOKUP  telda'!F43+'LOOKUP  telda'!G43+'LOOKUP  telda'!H43</f>
        <v>0</v>
      </c>
      <c r="F69" s="69">
        <f>'LOOKUP  telda'!I43</f>
        <v>0</v>
      </c>
      <c r="G69" s="69">
        <f>'LOOKUP  telda'!AA43</f>
        <v>0</v>
      </c>
      <c r="H69" s="69">
        <f>'LOOKUP  telda'!AE43-'LOOKUP  telda'!AA43</f>
        <v>0</v>
      </c>
      <c r="I69" s="69">
        <f>'LOOKUP  telda'!AF43</f>
        <v>8</v>
      </c>
      <c r="J69" s="69">
        <f>'LOOKUP  telda'!J43</f>
        <v>0</v>
      </c>
      <c r="K69" s="69">
        <f>'LOOKUP  telda'!K43</f>
        <v>1</v>
      </c>
      <c r="L69" s="69">
        <f>'LOOKUP  telda'!L43</f>
        <v>0</v>
      </c>
      <c r="M69" s="69">
        <f>'LOOKUP  telda'!P43</f>
        <v>0</v>
      </c>
      <c r="N69" s="69">
        <f>'LOOKUP  telda'!X43</f>
        <v>1</v>
      </c>
      <c r="O69" s="69">
        <f>'LOOKUP  telda'!Y43</f>
        <v>0</v>
      </c>
      <c r="P69" s="69">
        <f>'LOOKUP  telda'!Z43</f>
        <v>20</v>
      </c>
      <c r="Q69" s="40">
        <f t="shared" si="4"/>
        <v>0.95238095238095233</v>
      </c>
      <c r="R69" s="40">
        <f t="shared" si="5"/>
        <v>0.95238095238095233</v>
      </c>
      <c r="S69" s="40" t="e">
        <f>VLOOKUP(C69,Sheet3!$A$19:$G$81,7,FALSE)</f>
        <v>#N/A</v>
      </c>
      <c r="T69" s="8">
        <f t="shared" si="6"/>
        <v>0.95238095238095233</v>
      </c>
      <c r="U69" s="8">
        <f t="shared" si="7"/>
        <v>0.95238095238095233</v>
      </c>
      <c r="V69" t="str">
        <f>VLOOKUP(C69,Sheet5!$A$2:$J$270,8,FALSE)</f>
        <v>SELONG</v>
      </c>
    </row>
    <row r="70" spans="2:22" ht="30">
      <c r="B70" s="155"/>
      <c r="C70" s="68" t="s">
        <v>116</v>
      </c>
      <c r="D70" s="69">
        <f>'LOOKUP  telda'!E44</f>
        <v>30</v>
      </c>
      <c r="E70" s="69">
        <f>'LOOKUP  telda'!F44+'LOOKUP  telda'!G44+'LOOKUP  telda'!H44</f>
        <v>2</v>
      </c>
      <c r="F70" s="69">
        <f>'LOOKUP  telda'!I44</f>
        <v>0</v>
      </c>
      <c r="G70" s="69">
        <f>'LOOKUP  telda'!AA44</f>
        <v>0</v>
      </c>
      <c r="H70" s="69">
        <f>'LOOKUP  telda'!AE44-'LOOKUP  telda'!AA44</f>
        <v>0</v>
      </c>
      <c r="I70" s="69">
        <f>'LOOKUP  telda'!AF44</f>
        <v>5</v>
      </c>
      <c r="J70" s="69">
        <f>'LOOKUP  telda'!J44</f>
        <v>1</v>
      </c>
      <c r="K70" s="69">
        <f>'LOOKUP  telda'!K44</f>
        <v>0</v>
      </c>
      <c r="L70" s="69">
        <f>'LOOKUP  telda'!L44</f>
        <v>0</v>
      </c>
      <c r="M70" s="69">
        <f>'LOOKUP  telda'!P44</f>
        <v>5</v>
      </c>
      <c r="N70" s="69">
        <f>'LOOKUP  telda'!X44</f>
        <v>0</v>
      </c>
      <c r="O70" s="69">
        <f>'LOOKUP  telda'!Y44</f>
        <v>1</v>
      </c>
      <c r="P70" s="69">
        <f>'LOOKUP  telda'!Z44</f>
        <v>16</v>
      </c>
      <c r="Q70" s="40">
        <f t="shared" si="4"/>
        <v>0.64</v>
      </c>
      <c r="R70" s="40">
        <f t="shared" si="5"/>
        <v>0.72727272727272729</v>
      </c>
      <c r="S70" s="40" t="e">
        <f>VLOOKUP(C70,Sheet3!$A$19:$G$81,7,FALSE)</f>
        <v>#N/A</v>
      </c>
      <c r="T70" s="8">
        <f t="shared" si="6"/>
        <v>0.64</v>
      </c>
      <c r="U70" s="8">
        <f t="shared" si="7"/>
        <v>0.72727272727272729</v>
      </c>
      <c r="V70" t="str">
        <f>VLOOKUP(C70,Sheet5!$A$2:$J$270,8,FALSE)</f>
        <v>SELONG</v>
      </c>
    </row>
    <row r="71" spans="2:22" ht="15.75">
      <c r="B71" s="155"/>
      <c r="C71" s="68" t="s">
        <v>117</v>
      </c>
      <c r="D71" s="69">
        <f>'LOOKUP  telda'!E45</f>
        <v>12</v>
      </c>
      <c r="E71" s="69">
        <f>'LOOKUP  telda'!F45+'LOOKUP  telda'!G45+'LOOKUP  telda'!H45</f>
        <v>1</v>
      </c>
      <c r="F71" s="69">
        <f>'LOOKUP  telda'!I45</f>
        <v>0</v>
      </c>
      <c r="G71" s="69">
        <f>'LOOKUP  telda'!AA45</f>
        <v>0</v>
      </c>
      <c r="H71" s="69">
        <f>'LOOKUP  telda'!AE45-'LOOKUP  telda'!AA45</f>
        <v>0</v>
      </c>
      <c r="I71" s="69">
        <f>'LOOKUP  telda'!AF45</f>
        <v>0</v>
      </c>
      <c r="J71" s="69">
        <f>'LOOKUP  telda'!J45</f>
        <v>0</v>
      </c>
      <c r="K71" s="69">
        <f>'LOOKUP  telda'!K45</f>
        <v>0</v>
      </c>
      <c r="L71" s="69">
        <f>'LOOKUP  telda'!L45</f>
        <v>0</v>
      </c>
      <c r="M71" s="69">
        <f>'LOOKUP  telda'!P45</f>
        <v>2</v>
      </c>
      <c r="N71" s="69">
        <f>'LOOKUP  telda'!X45</f>
        <v>1</v>
      </c>
      <c r="O71" s="69">
        <f>'LOOKUP  telda'!Y45</f>
        <v>3</v>
      </c>
      <c r="P71" s="69">
        <f>'LOOKUP  telda'!Z45</f>
        <v>5</v>
      </c>
      <c r="Q71" s="40">
        <f t="shared" si="4"/>
        <v>0.41666666666666669</v>
      </c>
      <c r="R71" s="40">
        <f t="shared" si="5"/>
        <v>0.45454545454545453</v>
      </c>
      <c r="S71" s="40">
        <f>VLOOKUP(C71,Sheet3!$A$19:$G$81,7,FALSE)</f>
        <v>0.4</v>
      </c>
      <c r="T71" s="8">
        <f t="shared" si="6"/>
        <v>0.41666666666666669</v>
      </c>
      <c r="U71" s="8">
        <f t="shared" si="7"/>
        <v>0.45454545454545453</v>
      </c>
      <c r="V71" t="str">
        <f>VLOOKUP(C71,Sheet5!$A$2:$J$270,8,FALSE)</f>
        <v>MAUMERE</v>
      </c>
    </row>
    <row r="72" spans="2:22" ht="15.75">
      <c r="B72" s="155"/>
      <c r="C72" s="68" t="s">
        <v>118</v>
      </c>
      <c r="D72" s="69">
        <f>'LOOKUP  telda'!E46</f>
        <v>30</v>
      </c>
      <c r="E72" s="69">
        <f>'LOOKUP  telda'!F46+'LOOKUP  telda'!G46+'LOOKUP  telda'!H46</f>
        <v>3</v>
      </c>
      <c r="F72" s="69">
        <f>'LOOKUP  telda'!I46</f>
        <v>0</v>
      </c>
      <c r="G72" s="69">
        <f>'LOOKUP  telda'!AA46</f>
        <v>0</v>
      </c>
      <c r="H72" s="69">
        <f>'LOOKUP  telda'!AE46-'LOOKUP  telda'!AA46</f>
        <v>0</v>
      </c>
      <c r="I72" s="69">
        <f>'LOOKUP  telda'!AF46</f>
        <v>5</v>
      </c>
      <c r="J72" s="69">
        <f>'LOOKUP  telda'!J46</f>
        <v>1</v>
      </c>
      <c r="K72" s="69">
        <f>'LOOKUP  telda'!K46</f>
        <v>0</v>
      </c>
      <c r="L72" s="69">
        <f>'LOOKUP  telda'!L46</f>
        <v>0</v>
      </c>
      <c r="M72" s="69">
        <f>'LOOKUP  telda'!P46</f>
        <v>2</v>
      </c>
      <c r="N72" s="69">
        <f>'LOOKUP  telda'!X46</f>
        <v>4</v>
      </c>
      <c r="O72" s="69">
        <f>'LOOKUP  telda'!Y46</f>
        <v>0</v>
      </c>
      <c r="P72" s="69">
        <f>'LOOKUP  telda'!Z46</f>
        <v>15</v>
      </c>
      <c r="Q72" s="40">
        <f t="shared" si="4"/>
        <v>0.6</v>
      </c>
      <c r="R72" s="40">
        <f t="shared" si="5"/>
        <v>0.7142857142857143</v>
      </c>
      <c r="S72" s="40">
        <f>VLOOKUP(C72,Sheet3!$A$19:$G$81,7,FALSE)</f>
        <v>1</v>
      </c>
      <c r="T72" s="8">
        <f t="shared" si="6"/>
        <v>0.6</v>
      </c>
      <c r="U72" s="8">
        <f t="shared" si="7"/>
        <v>0.7142857142857143</v>
      </c>
      <c r="V72" t="str">
        <f>VLOOKUP(C72,Sheet5!$A$2:$J$270,8,FALSE)</f>
        <v>SUMBAWA</v>
      </c>
    </row>
    <row r="73" spans="2:22" ht="15.75">
      <c r="B73" s="155"/>
      <c r="C73" s="68" t="s">
        <v>119</v>
      </c>
      <c r="D73" s="69">
        <f>'LOOKUP  telda'!E47</f>
        <v>0</v>
      </c>
      <c r="E73" s="69">
        <f>'LOOKUP  telda'!F47+'LOOKUP  telda'!G47+'LOOKUP  telda'!H47</f>
        <v>0</v>
      </c>
      <c r="F73" s="69">
        <f>'LOOKUP  telda'!I47</f>
        <v>0</v>
      </c>
      <c r="G73" s="69">
        <f>'LOOKUP  telda'!AA47</f>
        <v>0</v>
      </c>
      <c r="H73" s="69">
        <f>'LOOKUP  telda'!AE47-'LOOKUP  telda'!AA47</f>
        <v>0</v>
      </c>
      <c r="I73" s="69">
        <f>'LOOKUP  telda'!AF47</f>
        <v>0</v>
      </c>
      <c r="J73" s="69">
        <f>'LOOKUP  telda'!J47</f>
        <v>0</v>
      </c>
      <c r="K73" s="69">
        <f>'LOOKUP  telda'!K47</f>
        <v>0</v>
      </c>
      <c r="L73" s="69">
        <f>'LOOKUP  telda'!L47</f>
        <v>0</v>
      </c>
      <c r="M73" s="69">
        <f>'LOOKUP  telda'!P47</f>
        <v>0</v>
      </c>
      <c r="N73" s="69">
        <f>'LOOKUP  telda'!X47</f>
        <v>0</v>
      </c>
      <c r="O73" s="69">
        <f>'LOOKUP  telda'!Y47</f>
        <v>0</v>
      </c>
      <c r="P73" s="69">
        <f>'LOOKUP  telda'!Z47</f>
        <v>0</v>
      </c>
      <c r="Q73" s="40">
        <f t="shared" si="4"/>
        <v>0</v>
      </c>
      <c r="R73" s="40">
        <f t="shared" si="5"/>
        <v>0</v>
      </c>
      <c r="S73" s="40" t="e">
        <f>VLOOKUP(C73,Sheet3!$A$19:$G$81,7,FALSE)</f>
        <v>#N/A</v>
      </c>
      <c r="T73" s="8">
        <f t="shared" si="6"/>
        <v>0</v>
      </c>
      <c r="U73" s="8">
        <f t="shared" si="7"/>
        <v>0</v>
      </c>
      <c r="V73" t="str">
        <f>VLOOKUP(C73,Sheet5!$A$2:$J$270,8,FALSE)</f>
        <v>WAINGAPU</v>
      </c>
    </row>
    <row r="74" spans="2:22" ht="15.75">
      <c r="B74" s="155"/>
      <c r="C74" s="68" t="s">
        <v>120</v>
      </c>
      <c r="D74" s="69">
        <f>'LOOKUP  telda'!E48</f>
        <v>3</v>
      </c>
      <c r="E74" s="69">
        <f>'LOOKUP  telda'!F48+'LOOKUP  telda'!G48+'LOOKUP  telda'!H48</f>
        <v>0</v>
      </c>
      <c r="F74" s="69">
        <f>'LOOKUP  telda'!I48</f>
        <v>0</v>
      </c>
      <c r="G74" s="69">
        <f>'LOOKUP  telda'!AA48</f>
        <v>0</v>
      </c>
      <c r="H74" s="69">
        <f>'LOOKUP  telda'!AE48-'LOOKUP  telda'!AA48</f>
        <v>0</v>
      </c>
      <c r="I74" s="69">
        <f>'LOOKUP  telda'!AF48</f>
        <v>0</v>
      </c>
      <c r="J74" s="69">
        <f>'LOOKUP  telda'!J48</f>
        <v>0</v>
      </c>
      <c r="K74" s="69">
        <f>'LOOKUP  telda'!K48</f>
        <v>0</v>
      </c>
      <c r="L74" s="69">
        <f>'LOOKUP  telda'!L48</f>
        <v>0</v>
      </c>
      <c r="M74" s="69">
        <f>'LOOKUP  telda'!P48</f>
        <v>0</v>
      </c>
      <c r="N74" s="69">
        <f>'LOOKUP  telda'!X48</f>
        <v>0</v>
      </c>
      <c r="O74" s="69">
        <f>'LOOKUP  telda'!Y48</f>
        <v>0</v>
      </c>
      <c r="P74" s="69">
        <f>'LOOKUP  telda'!Z48</f>
        <v>2</v>
      </c>
      <c r="Q74" s="40">
        <f t="shared" si="4"/>
        <v>0.66666666666666663</v>
      </c>
      <c r="R74" s="40">
        <f t="shared" si="5"/>
        <v>1</v>
      </c>
      <c r="S74" s="40">
        <f>VLOOKUP(C74,Sheet3!$A$19:$G$81,7,FALSE)</f>
        <v>0.33333333333333331</v>
      </c>
      <c r="T74" s="8">
        <f t="shared" si="6"/>
        <v>0.66666666666666663</v>
      </c>
      <c r="U74" s="8">
        <f t="shared" si="7"/>
        <v>1</v>
      </c>
      <c r="V74" t="str">
        <f>VLOOKUP(C74,Sheet5!$A$2:$J$270,8,FALSE)</f>
        <v>WAINGAPU</v>
      </c>
    </row>
    <row r="75" spans="2:22" ht="15.75">
      <c r="B75" s="156" t="s">
        <v>55</v>
      </c>
      <c r="C75" s="70" t="s">
        <v>121</v>
      </c>
      <c r="D75" s="71">
        <f>'LOOKUP  telda'!E49</f>
        <v>29</v>
      </c>
      <c r="E75" s="71">
        <f>'LOOKUP  telda'!F49+'LOOKUP  telda'!G49+'LOOKUP  telda'!H49</f>
        <v>1</v>
      </c>
      <c r="F75" s="71">
        <f>'LOOKUP  telda'!I49</f>
        <v>3</v>
      </c>
      <c r="G75" s="71">
        <f>'LOOKUP  telda'!AA49</f>
        <v>0</v>
      </c>
      <c r="H75" s="71">
        <f>'LOOKUP  telda'!AE49-'LOOKUP  telda'!AA49</f>
        <v>0</v>
      </c>
      <c r="I75" s="71">
        <f>'LOOKUP  telda'!AF49</f>
        <v>6</v>
      </c>
      <c r="J75" s="71">
        <f>'LOOKUP  telda'!J49</f>
        <v>4</v>
      </c>
      <c r="K75" s="71">
        <f>'LOOKUP  telda'!K49</f>
        <v>0</v>
      </c>
      <c r="L75" s="71">
        <f>'LOOKUP  telda'!L49</f>
        <v>0</v>
      </c>
      <c r="M75" s="71">
        <f>'LOOKUP  telda'!P49</f>
        <v>1</v>
      </c>
      <c r="N75" s="71">
        <f>'LOOKUP  telda'!X49</f>
        <v>0</v>
      </c>
      <c r="O75" s="71">
        <f>'LOOKUP  telda'!Y49</f>
        <v>0</v>
      </c>
      <c r="P75" s="71">
        <f>'LOOKUP  telda'!Z49</f>
        <v>14</v>
      </c>
      <c r="Q75" s="40">
        <f t="shared" si="4"/>
        <v>0.7</v>
      </c>
      <c r="R75" s="40">
        <f t="shared" si="5"/>
        <v>0.93333333333333335</v>
      </c>
      <c r="S75" s="40" t="e">
        <f>VLOOKUP(C75,Sheet3!$A$19:$G$81,7,FALSE)</f>
        <v>#N/A</v>
      </c>
      <c r="T75" s="8">
        <f t="shared" si="6"/>
        <v>0.7</v>
      </c>
      <c r="U75" s="8">
        <f t="shared" si="7"/>
        <v>0.93333333333333335</v>
      </c>
      <c r="V75" t="str">
        <f>VLOOKUP(C75,Sheet5!$A$2:$J$270,8,FALSE)</f>
        <v>MADURA</v>
      </c>
    </row>
    <row r="76" spans="2:22" ht="15.75">
      <c r="B76" s="156"/>
      <c r="C76" s="70" t="s">
        <v>122</v>
      </c>
      <c r="D76" s="71">
        <f>'LOOKUP  telda'!E50</f>
        <v>29</v>
      </c>
      <c r="E76" s="71">
        <f>'LOOKUP  telda'!F50+'LOOKUP  telda'!G50+'LOOKUP  telda'!H50</f>
        <v>1</v>
      </c>
      <c r="F76" s="71">
        <f>'LOOKUP  telda'!I50</f>
        <v>0</v>
      </c>
      <c r="G76" s="71">
        <f>'LOOKUP  telda'!AA50</f>
        <v>0</v>
      </c>
      <c r="H76" s="71">
        <f>'LOOKUP  telda'!AE50-'LOOKUP  telda'!AA50</f>
        <v>0</v>
      </c>
      <c r="I76" s="71">
        <f>'LOOKUP  telda'!AF50</f>
        <v>5</v>
      </c>
      <c r="J76" s="71">
        <f>'LOOKUP  telda'!J50</f>
        <v>3</v>
      </c>
      <c r="K76" s="71">
        <f>'LOOKUP  telda'!K50</f>
        <v>0</v>
      </c>
      <c r="L76" s="71">
        <f>'LOOKUP  telda'!L50</f>
        <v>0</v>
      </c>
      <c r="M76" s="71">
        <f>'LOOKUP  telda'!P50</f>
        <v>2</v>
      </c>
      <c r="N76" s="71">
        <f>'LOOKUP  telda'!X50</f>
        <v>0</v>
      </c>
      <c r="O76" s="71">
        <f>'LOOKUP  telda'!Y50</f>
        <v>0</v>
      </c>
      <c r="P76" s="71">
        <f>'LOOKUP  telda'!Z50</f>
        <v>18</v>
      </c>
      <c r="Q76" s="40">
        <f t="shared" si="4"/>
        <v>0.75</v>
      </c>
      <c r="R76" s="40">
        <f t="shared" si="5"/>
        <v>0.9</v>
      </c>
      <c r="S76" s="40">
        <f>VLOOKUP(C76,Sheet3!$A$19:$G$81,7,FALSE)</f>
        <v>1</v>
      </c>
      <c r="T76" s="8">
        <f t="shared" si="6"/>
        <v>0.75</v>
      </c>
      <c r="U76" s="8">
        <f t="shared" si="7"/>
        <v>0.9</v>
      </c>
      <c r="V76" t="str">
        <f>VLOOKUP(C76,Sheet5!$A$2:$J$270,8,FALSE)</f>
        <v>GRESIK</v>
      </c>
    </row>
    <row r="77" spans="2:22" ht="15.75">
      <c r="B77" s="156"/>
      <c r="C77" s="70" t="s">
        <v>123</v>
      </c>
      <c r="D77" s="71">
        <f>'LOOKUP  telda'!E51</f>
        <v>15</v>
      </c>
      <c r="E77" s="71">
        <f>'LOOKUP  telda'!F51+'LOOKUP  telda'!G51+'LOOKUP  telda'!H51</f>
        <v>0</v>
      </c>
      <c r="F77" s="71">
        <f>'LOOKUP  telda'!I51</f>
        <v>0</v>
      </c>
      <c r="G77" s="71">
        <f>'LOOKUP  telda'!AA51</f>
        <v>0</v>
      </c>
      <c r="H77" s="71">
        <f>'LOOKUP  telda'!AE51-'LOOKUP  telda'!AA51</f>
        <v>0</v>
      </c>
      <c r="I77" s="71">
        <f>'LOOKUP  telda'!AF51</f>
        <v>3</v>
      </c>
      <c r="J77" s="71">
        <f>'LOOKUP  telda'!J51</f>
        <v>3</v>
      </c>
      <c r="K77" s="71">
        <f>'LOOKUP  telda'!K51</f>
        <v>1</v>
      </c>
      <c r="L77" s="71">
        <f>'LOOKUP  telda'!L51</f>
        <v>0</v>
      </c>
      <c r="M77" s="71">
        <f>'LOOKUP  telda'!P51</f>
        <v>1</v>
      </c>
      <c r="N77" s="71">
        <f>'LOOKUP  telda'!X51</f>
        <v>1</v>
      </c>
      <c r="O77" s="71">
        <f>'LOOKUP  telda'!Y51</f>
        <v>0</v>
      </c>
      <c r="P77" s="71">
        <f>'LOOKUP  telda'!Z51</f>
        <v>6</v>
      </c>
      <c r="Q77" s="40">
        <f t="shared" si="4"/>
        <v>0.54545454545454541</v>
      </c>
      <c r="R77" s="40">
        <f t="shared" si="5"/>
        <v>0.75</v>
      </c>
      <c r="S77" s="40" t="e">
        <f>VLOOKUP(C77,Sheet3!$A$19:$G$81,7,FALSE)</f>
        <v>#N/A</v>
      </c>
      <c r="T77" s="8">
        <f t="shared" si="6"/>
        <v>0.54545454545454541</v>
      </c>
      <c r="U77" s="8">
        <f t="shared" si="7"/>
        <v>0.75</v>
      </c>
      <c r="V77" t="str">
        <f>VLOOKUP(C77,Sheet5!$A$2:$J$270,8,FALSE)</f>
        <v>SURABAYA UTARA</v>
      </c>
    </row>
    <row r="78" spans="2:22" ht="15.75">
      <c r="B78" s="156"/>
      <c r="C78" s="70" t="s">
        <v>124</v>
      </c>
      <c r="D78" s="71">
        <f>'LOOKUP  telda'!E52</f>
        <v>8</v>
      </c>
      <c r="E78" s="71">
        <f>'LOOKUP  telda'!F52+'LOOKUP  telda'!G52+'LOOKUP  telda'!H52</f>
        <v>0</v>
      </c>
      <c r="F78" s="71">
        <f>'LOOKUP  telda'!I52</f>
        <v>0</v>
      </c>
      <c r="G78" s="71">
        <f>'LOOKUP  telda'!AA52</f>
        <v>0</v>
      </c>
      <c r="H78" s="71">
        <f>'LOOKUP  telda'!AE52-'LOOKUP  telda'!AA52</f>
        <v>0</v>
      </c>
      <c r="I78" s="71">
        <f>'LOOKUP  telda'!AF52</f>
        <v>2</v>
      </c>
      <c r="J78" s="71">
        <f>'LOOKUP  telda'!J52</f>
        <v>0</v>
      </c>
      <c r="K78" s="71">
        <f>'LOOKUP  telda'!K52</f>
        <v>0</v>
      </c>
      <c r="L78" s="71">
        <f>'LOOKUP  telda'!L52</f>
        <v>0</v>
      </c>
      <c r="M78" s="71">
        <f>'LOOKUP  telda'!P52</f>
        <v>0</v>
      </c>
      <c r="N78" s="71">
        <f>'LOOKUP  telda'!X52</f>
        <v>0</v>
      </c>
      <c r="O78" s="71">
        <f>'LOOKUP  telda'!Y52</f>
        <v>0</v>
      </c>
      <c r="P78" s="71">
        <f>'LOOKUP  telda'!Z52</f>
        <v>6</v>
      </c>
      <c r="Q78" s="40">
        <f t="shared" si="4"/>
        <v>1</v>
      </c>
      <c r="R78" s="40">
        <f t="shared" si="5"/>
        <v>1</v>
      </c>
      <c r="S78" s="40" t="e">
        <f>VLOOKUP(C78,Sheet3!$A$19:$G$81,7,FALSE)</f>
        <v>#N/A</v>
      </c>
      <c r="T78" s="8">
        <f t="shared" si="6"/>
        <v>1</v>
      </c>
      <c r="U78" s="8">
        <f t="shared" si="7"/>
        <v>1</v>
      </c>
      <c r="V78" t="str">
        <f>VLOOKUP(C78,Sheet5!$A$2:$J$270,8,FALSE)</f>
        <v>SURABAYA SELATAN</v>
      </c>
    </row>
    <row r="79" spans="2:22" ht="15.75">
      <c r="B79" s="156"/>
      <c r="C79" s="70" t="s">
        <v>125</v>
      </c>
      <c r="D79" s="71">
        <f>'LOOKUP  telda'!E53</f>
        <v>9</v>
      </c>
      <c r="E79" s="71">
        <f>'LOOKUP  telda'!F53+'LOOKUP  telda'!G53+'LOOKUP  telda'!H53</f>
        <v>0</v>
      </c>
      <c r="F79" s="71">
        <f>'LOOKUP  telda'!I53</f>
        <v>0</v>
      </c>
      <c r="G79" s="71">
        <f>'LOOKUP  telda'!AA53</f>
        <v>0</v>
      </c>
      <c r="H79" s="71">
        <f>'LOOKUP  telda'!AE53-'LOOKUP  telda'!AA53</f>
        <v>0</v>
      </c>
      <c r="I79" s="71">
        <f>'LOOKUP  telda'!AF53</f>
        <v>3</v>
      </c>
      <c r="J79" s="71">
        <f>'LOOKUP  telda'!J53</f>
        <v>0</v>
      </c>
      <c r="K79" s="71">
        <f>'LOOKUP  telda'!K53</f>
        <v>0</v>
      </c>
      <c r="L79" s="71">
        <f>'LOOKUP  telda'!L53</f>
        <v>0</v>
      </c>
      <c r="M79" s="71">
        <f>'LOOKUP  telda'!P53</f>
        <v>0</v>
      </c>
      <c r="N79" s="71">
        <f>'LOOKUP  telda'!X53</f>
        <v>0</v>
      </c>
      <c r="O79" s="71">
        <f>'LOOKUP  telda'!Y53</f>
        <v>0</v>
      </c>
      <c r="P79" s="71">
        <f>'LOOKUP  telda'!Z53</f>
        <v>6</v>
      </c>
      <c r="Q79" s="40">
        <f t="shared" si="4"/>
        <v>1</v>
      </c>
      <c r="R79" s="40">
        <f t="shared" si="5"/>
        <v>1</v>
      </c>
      <c r="S79" s="40" t="e">
        <f>VLOOKUP(C79,Sheet3!$A$19:$G$81,7,FALSE)</f>
        <v>#N/A</v>
      </c>
      <c r="T79" s="8">
        <f t="shared" si="6"/>
        <v>1</v>
      </c>
      <c r="U79" s="8">
        <f t="shared" si="7"/>
        <v>1</v>
      </c>
      <c r="V79" t="str">
        <f>VLOOKUP(C79,Sheet5!$A$2:$J$270,8,FALSE)</f>
        <v>GRESIK</v>
      </c>
    </row>
    <row r="80" spans="2:22" ht="15.75">
      <c r="B80" s="156"/>
      <c r="C80" s="70" t="s">
        <v>126</v>
      </c>
      <c r="D80" s="71">
        <f>'LOOKUP  telda'!E54</f>
        <v>53</v>
      </c>
      <c r="E80" s="71">
        <f>'LOOKUP  telda'!F54+'LOOKUP  telda'!G54+'LOOKUP  telda'!H54</f>
        <v>3</v>
      </c>
      <c r="F80" s="71">
        <f>'LOOKUP  telda'!I54</f>
        <v>3</v>
      </c>
      <c r="G80" s="71">
        <f>'LOOKUP  telda'!AA54</f>
        <v>0</v>
      </c>
      <c r="H80" s="71">
        <f>'LOOKUP  telda'!AE54-'LOOKUP  telda'!AA54</f>
        <v>0</v>
      </c>
      <c r="I80" s="71">
        <f>'LOOKUP  telda'!AF54</f>
        <v>6</v>
      </c>
      <c r="J80" s="71">
        <f>'LOOKUP  telda'!J54</f>
        <v>1</v>
      </c>
      <c r="K80" s="71">
        <f>'LOOKUP  telda'!K54</f>
        <v>3</v>
      </c>
      <c r="L80" s="71">
        <f>'LOOKUP  telda'!L54</f>
        <v>0</v>
      </c>
      <c r="M80" s="71">
        <f>'LOOKUP  telda'!P54</f>
        <v>0</v>
      </c>
      <c r="N80" s="71">
        <f>'LOOKUP  telda'!X54</f>
        <v>0</v>
      </c>
      <c r="O80" s="71">
        <f>'LOOKUP  telda'!Y54</f>
        <v>1</v>
      </c>
      <c r="P80" s="71">
        <f>'LOOKUP  telda'!Z54</f>
        <v>36</v>
      </c>
      <c r="Q80" s="40">
        <f t="shared" si="4"/>
        <v>0.87804878048780488</v>
      </c>
      <c r="R80" s="40">
        <f t="shared" si="5"/>
        <v>0.97297297297297303</v>
      </c>
      <c r="S80" s="40" t="e">
        <f>VLOOKUP(C80,Sheet3!$A$19:$G$81,7,FALSE)</f>
        <v>#N/A</v>
      </c>
      <c r="T80" s="8">
        <f t="shared" si="6"/>
        <v>0.87804878048780488</v>
      </c>
      <c r="U80" s="8">
        <f t="shared" si="7"/>
        <v>0.97297297297297303</v>
      </c>
      <c r="V80" t="str">
        <f>VLOOKUP(C80,Sheet5!$A$2:$J$270,8,FALSE)</f>
        <v>SURABAYA SELATAN</v>
      </c>
    </row>
    <row r="81" spans="2:22" ht="15.75">
      <c r="B81" s="156"/>
      <c r="C81" s="70" t="s">
        <v>127</v>
      </c>
      <c r="D81" s="71">
        <f>'LOOKUP  telda'!E55</f>
        <v>35</v>
      </c>
      <c r="E81" s="71">
        <f>'LOOKUP  telda'!F55+'LOOKUP  telda'!G55+'LOOKUP  telda'!H55</f>
        <v>1</v>
      </c>
      <c r="F81" s="71">
        <f>'LOOKUP  telda'!I55</f>
        <v>1</v>
      </c>
      <c r="G81" s="71">
        <f>'LOOKUP  telda'!AA55</f>
        <v>0</v>
      </c>
      <c r="H81" s="71">
        <f>'LOOKUP  telda'!AE55-'LOOKUP  telda'!AA55</f>
        <v>0</v>
      </c>
      <c r="I81" s="71">
        <f>'LOOKUP  telda'!AF55</f>
        <v>4</v>
      </c>
      <c r="J81" s="71">
        <f>'LOOKUP  telda'!J55</f>
        <v>5</v>
      </c>
      <c r="K81" s="71">
        <f>'LOOKUP  telda'!K55</f>
        <v>0</v>
      </c>
      <c r="L81" s="71">
        <f>'LOOKUP  telda'!L55</f>
        <v>0</v>
      </c>
      <c r="M81" s="71">
        <f>'LOOKUP  telda'!P55</f>
        <v>0</v>
      </c>
      <c r="N81" s="71">
        <f>'LOOKUP  telda'!X55</f>
        <v>0</v>
      </c>
      <c r="O81" s="71">
        <f>'LOOKUP  telda'!Y55</f>
        <v>0</v>
      </c>
      <c r="P81" s="71">
        <f>'LOOKUP  telda'!Z55</f>
        <v>24</v>
      </c>
      <c r="Q81" s="40">
        <f t="shared" si="4"/>
        <v>0.8</v>
      </c>
      <c r="R81" s="40">
        <f t="shared" si="5"/>
        <v>1</v>
      </c>
      <c r="S81" s="40" t="e">
        <f>VLOOKUP(C81,Sheet3!$A$19:$G$81,7,FALSE)</f>
        <v>#N/A</v>
      </c>
      <c r="T81" s="8">
        <f t="shared" si="6"/>
        <v>0.8</v>
      </c>
      <c r="U81" s="8">
        <f t="shared" si="7"/>
        <v>1</v>
      </c>
      <c r="V81" t="str">
        <f>VLOOKUP(C81,Sheet5!$A$2:$J$270,8,FALSE)</f>
        <v>MADURA</v>
      </c>
    </row>
    <row r="82" spans="2:22" ht="15.75">
      <c r="B82" s="156"/>
      <c r="C82" s="70" t="s">
        <v>128</v>
      </c>
      <c r="D82" s="71">
        <f>'LOOKUP  telda'!E56</f>
        <v>27</v>
      </c>
      <c r="E82" s="71">
        <f>'LOOKUP  telda'!F56+'LOOKUP  telda'!G56+'LOOKUP  telda'!H56</f>
        <v>0</v>
      </c>
      <c r="F82" s="71">
        <f>'LOOKUP  telda'!I56</f>
        <v>0</v>
      </c>
      <c r="G82" s="71">
        <f>'LOOKUP  telda'!AA56</f>
        <v>0</v>
      </c>
      <c r="H82" s="71">
        <f>'LOOKUP  telda'!AE56-'LOOKUP  telda'!AA56</f>
        <v>0</v>
      </c>
      <c r="I82" s="71">
        <f>'LOOKUP  telda'!AF56</f>
        <v>7</v>
      </c>
      <c r="J82" s="71">
        <f>'LOOKUP  telda'!J56</f>
        <v>6</v>
      </c>
      <c r="K82" s="71">
        <f>'LOOKUP  telda'!K56</f>
        <v>0</v>
      </c>
      <c r="L82" s="71">
        <f>'LOOKUP  telda'!L56</f>
        <v>0</v>
      </c>
      <c r="M82" s="71">
        <f>'LOOKUP  telda'!P56</f>
        <v>0</v>
      </c>
      <c r="N82" s="71">
        <f>'LOOKUP  telda'!X56</f>
        <v>2</v>
      </c>
      <c r="O82" s="71">
        <f>'LOOKUP  telda'!Y56</f>
        <v>0</v>
      </c>
      <c r="P82" s="71">
        <f>'LOOKUP  telda'!Z56</f>
        <v>11</v>
      </c>
      <c r="Q82" s="40">
        <f t="shared" si="4"/>
        <v>0.55000000000000004</v>
      </c>
      <c r="R82" s="40">
        <f t="shared" si="5"/>
        <v>0.84615384615384615</v>
      </c>
      <c r="S82" s="40" t="e">
        <f>VLOOKUP(C82,Sheet3!$A$19:$G$81,7,FALSE)</f>
        <v>#N/A</v>
      </c>
      <c r="T82" s="8">
        <f t="shared" si="6"/>
        <v>0.55000000000000004</v>
      </c>
      <c r="U82" s="8">
        <f t="shared" si="7"/>
        <v>0.84615384615384615</v>
      </c>
      <c r="V82" t="str">
        <f>VLOOKUP(C82,Sheet5!$A$2:$J$270,8,FALSE)</f>
        <v>SURABAYA UTARA</v>
      </c>
    </row>
    <row r="83" spans="2:22" ht="15.75">
      <c r="B83" s="150" t="s">
        <v>62</v>
      </c>
      <c r="C83" s="150"/>
      <c r="D83" s="26">
        <f>SUM(D33:D82)</f>
        <v>779</v>
      </c>
      <c r="E83" s="26">
        <f>SUM(E33:E82)</f>
        <v>29</v>
      </c>
      <c r="F83" s="26">
        <f>SUM(F33:F82)</f>
        <v>32</v>
      </c>
      <c r="G83" s="26">
        <f t="shared" ref="G83:P83" si="8">SUM(G33:G82)</f>
        <v>3</v>
      </c>
      <c r="H83" s="26">
        <f t="shared" si="8"/>
        <v>5</v>
      </c>
      <c r="I83" s="26">
        <f t="shared" si="8"/>
        <v>85</v>
      </c>
      <c r="J83" s="26">
        <f t="shared" si="8"/>
        <v>40</v>
      </c>
      <c r="K83" s="26">
        <f t="shared" si="8"/>
        <v>7</v>
      </c>
      <c r="L83" s="26">
        <f t="shared" si="8"/>
        <v>1</v>
      </c>
      <c r="M83" s="26">
        <f t="shared" si="8"/>
        <v>45</v>
      </c>
      <c r="N83" s="26">
        <f t="shared" si="8"/>
        <v>22</v>
      </c>
      <c r="O83" s="26">
        <f t="shared" si="8"/>
        <v>19</v>
      </c>
      <c r="P83" s="26">
        <f t="shared" si="8"/>
        <v>481</v>
      </c>
      <c r="Q83" s="41">
        <f>T83</f>
        <v>0.7343511450381679</v>
      </c>
      <c r="R83" s="41">
        <f>U83</f>
        <v>0.84832451499118167</v>
      </c>
      <c r="S83" s="41">
        <f>S15</f>
        <v>0.95918367346938771</v>
      </c>
      <c r="T83" s="8">
        <f>P83/(D83-F83-K83-I83)</f>
        <v>0.7343511450381679</v>
      </c>
      <c r="U83" s="8">
        <f>P83/(M83+N83+O83+P83)</f>
        <v>0.84832451499118167</v>
      </c>
      <c r="V83" t="e">
        <f>VLOOKUP(C83,Sheet5!$A$2:$J$270,8,FALSE)</f>
        <v>#N/A</v>
      </c>
    </row>
  </sheetData>
  <mergeCells count="44">
    <mergeCell ref="S6:S9"/>
    <mergeCell ref="S29:S32"/>
    <mergeCell ref="F6:H8"/>
    <mergeCell ref="L6:O8"/>
    <mergeCell ref="L29:O31"/>
    <mergeCell ref="F29:H31"/>
    <mergeCell ref="B27:R27"/>
    <mergeCell ref="D29:D32"/>
    <mergeCell ref="E29:E32"/>
    <mergeCell ref="I29:I32"/>
    <mergeCell ref="J29:J32"/>
    <mergeCell ref="K29:K32"/>
    <mergeCell ref="P29:P32"/>
    <mergeCell ref="Q29:Q32"/>
    <mergeCell ref="D20:E20"/>
    <mergeCell ref="R6:R9"/>
    <mergeCell ref="B83:C83"/>
    <mergeCell ref="B29:B32"/>
    <mergeCell ref="B33:B40"/>
    <mergeCell ref="B41:B52"/>
    <mergeCell ref="B53:B62"/>
    <mergeCell ref="B63:B74"/>
    <mergeCell ref="B75:B82"/>
    <mergeCell ref="C29:C32"/>
    <mergeCell ref="C2:R2"/>
    <mergeCell ref="C4:R4"/>
    <mergeCell ref="D17:E17"/>
    <mergeCell ref="D18:E18"/>
    <mergeCell ref="D19:E19"/>
    <mergeCell ref="C6:C9"/>
    <mergeCell ref="D6:D9"/>
    <mergeCell ref="E6:E9"/>
    <mergeCell ref="I6:I9"/>
    <mergeCell ref="J6:J9"/>
    <mergeCell ref="K6:K9"/>
    <mergeCell ref="P6:P9"/>
    <mergeCell ref="Q6:Q9"/>
    <mergeCell ref="C3:R3"/>
    <mergeCell ref="R29:R32"/>
    <mergeCell ref="D22:E22"/>
    <mergeCell ref="B24:R24"/>
    <mergeCell ref="B26:R26"/>
    <mergeCell ref="D21:E21"/>
    <mergeCell ref="B25:R25"/>
  </mergeCells>
  <conditionalFormatting sqref="Q33:Q82">
    <cfRule type="cellIs" dxfId="19" priority="11" operator="lessThan">
      <formula>0.8</formula>
    </cfRule>
    <cfRule type="cellIs" dxfId="18" priority="12" operator="greaterThanOrEqual">
      <formula>0.8</formula>
    </cfRule>
  </conditionalFormatting>
  <conditionalFormatting sqref="Q10:R14">
    <cfRule type="cellIs" dxfId="17" priority="27" operator="lessThan">
      <formula>0.8</formula>
    </cfRule>
    <cfRule type="cellIs" dxfId="16" priority="28" operator="greaterThanOrEqual">
      <formula>0.8</formula>
    </cfRule>
  </conditionalFormatting>
  <conditionalFormatting sqref="R33:R82">
    <cfRule type="cellIs" dxfId="15" priority="1" operator="lessThan">
      <formula>0.88</formula>
    </cfRule>
    <cfRule type="cellIs" dxfId="14" priority="2" operator="greaterThanOrEqual">
      <formula>0.88</formula>
    </cfRule>
  </conditionalFormatting>
  <conditionalFormatting sqref="S10:S14">
    <cfRule type="cellIs" dxfId="13" priority="5" operator="lessThan">
      <formula>0.85</formula>
    </cfRule>
    <cfRule type="cellIs" dxfId="12" priority="6" operator="greaterThanOrEqual">
      <formula>0.85</formula>
    </cfRule>
  </conditionalFormatting>
  <conditionalFormatting sqref="S33:S82">
    <cfRule type="cellIs" dxfId="11" priority="3" operator="lessThan">
      <formula>0.85</formula>
    </cfRule>
    <cfRule type="cellIs" dxfId="10" priority="4" operator="greaterThanOrEqual">
      <formula>0.85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500DD-E40B-4B4F-BB79-E10B643A48AC}">
  <dimension ref="A1:H11"/>
  <sheetViews>
    <sheetView zoomScale="80" zoomScaleNormal="80" workbookViewId="0">
      <selection sqref="A1:N27"/>
    </sheetView>
  </sheetViews>
  <sheetFormatPr defaultRowHeight="15"/>
  <cols>
    <col min="1" max="1" width="19.5703125" customWidth="1"/>
    <col min="3" max="3" width="15.42578125" customWidth="1"/>
    <col min="4" max="4" width="15.140625" customWidth="1"/>
    <col min="5" max="5" width="14" customWidth="1"/>
    <col min="6" max="6" width="16.5703125" customWidth="1"/>
    <col min="7" max="7" width="11.42578125" customWidth="1"/>
    <col min="8" max="8" width="23.140625" customWidth="1"/>
  </cols>
  <sheetData>
    <row r="1" spans="1:8">
      <c r="A1" s="179" t="str">
        <f ca="1">LAPORAN!C1</f>
        <v xml:space="preserve">PROVISIONING NEW SALES INDIBIZ TR3 JBN MTD H-1  2026-09-09 </v>
      </c>
      <c r="B1" s="179"/>
      <c r="C1" s="179"/>
      <c r="D1" s="179"/>
      <c r="E1" s="179"/>
      <c r="F1" s="179"/>
      <c r="G1" s="179"/>
      <c r="H1" s="179"/>
    </row>
    <row r="2" spans="1:8">
      <c r="A2" s="179" t="str">
        <f ca="1">LAPORAN!C2</f>
        <v xml:space="preserve">PERIODE ORDER &amp; PS : 2026-09-01 to  2026-09-09 </v>
      </c>
      <c r="B2" s="179"/>
      <c r="C2" s="179"/>
      <c r="D2" s="179"/>
      <c r="E2" s="179"/>
      <c r="F2" s="179"/>
      <c r="G2" s="179"/>
      <c r="H2" s="179"/>
    </row>
    <row r="3" spans="1:8">
      <c r="A3" s="179" t="str">
        <f>LAPORAN!C3</f>
        <v>Last update proses : 10-09-2026 10:49:02 WIB (Source: ETL XPRO)</v>
      </c>
      <c r="B3" s="179"/>
      <c r="C3" s="179"/>
      <c r="D3" s="179"/>
      <c r="E3" s="179"/>
      <c r="F3" s="179"/>
      <c r="G3" s="179"/>
      <c r="H3" s="179"/>
    </row>
    <row r="5" spans="1:8" ht="15" customHeight="1">
      <c r="A5" s="73" t="s">
        <v>1</v>
      </c>
      <c r="B5" s="74" t="s">
        <v>129</v>
      </c>
      <c r="C5" s="22" t="s">
        <v>14</v>
      </c>
      <c r="D5" s="75" t="s">
        <v>11</v>
      </c>
      <c r="E5" s="75" t="s">
        <v>536</v>
      </c>
      <c r="F5" s="72" t="s">
        <v>130</v>
      </c>
      <c r="G5" s="72" t="s">
        <v>131</v>
      </c>
      <c r="H5" s="72" t="s">
        <v>132</v>
      </c>
    </row>
    <row r="6" spans="1:8">
      <c r="A6" s="76" t="str">
        <f>HARIAN!C10</f>
        <v>BALI</v>
      </c>
      <c r="B6" s="4">
        <f>HARIAN!D10</f>
        <v>87</v>
      </c>
      <c r="C6" s="4">
        <f>HARIAN!I10</f>
        <v>8</v>
      </c>
      <c r="D6" s="4">
        <f>HARIAN!P10</f>
        <v>33</v>
      </c>
      <c r="E6" s="77">
        <f t="shared" ref="E6:E11" si="0">C6/B6</f>
        <v>9.1954022988505746E-2</v>
      </c>
      <c r="F6" s="78">
        <f>HARIAN!Q10</f>
        <v>0.515625</v>
      </c>
      <c r="G6" s="78">
        <f>HARIAN!R10</f>
        <v>0.6470588235294118</v>
      </c>
      <c r="H6" s="78">
        <f>HARIAN!S10</f>
        <v>1</v>
      </c>
    </row>
    <row r="7" spans="1:8">
      <c r="A7" s="76" t="str">
        <f>HARIAN!C11</f>
        <v>JATIM BARAT</v>
      </c>
      <c r="B7" s="4">
        <f>HARIAN!D11</f>
        <v>167</v>
      </c>
      <c r="C7" s="4">
        <f>HARIAN!I11</f>
        <v>11</v>
      </c>
      <c r="D7" s="4">
        <f>HARIAN!P11</f>
        <v>130</v>
      </c>
      <c r="E7" s="77">
        <f t="shared" si="0"/>
        <v>6.5868263473053898E-2</v>
      </c>
      <c r="F7" s="78">
        <f>HARIAN!Q11</f>
        <v>0.84967320261437906</v>
      </c>
      <c r="G7" s="78">
        <f>HARIAN!R11</f>
        <v>0.9285714285714286</v>
      </c>
      <c r="H7" s="78">
        <f>HARIAN!S11</f>
        <v>0.97014925373134331</v>
      </c>
    </row>
    <row r="8" spans="1:8">
      <c r="A8" s="76" t="str">
        <f>HARIAN!C12</f>
        <v>JATIM TIMUR</v>
      </c>
      <c r="B8" s="4">
        <f>HARIAN!D12</f>
        <v>137</v>
      </c>
      <c r="C8" s="4">
        <f>HARIAN!I12</f>
        <v>4</v>
      </c>
      <c r="D8" s="4">
        <f>HARIAN!P12</f>
        <v>95</v>
      </c>
      <c r="E8" s="77">
        <f t="shared" si="0"/>
        <v>2.9197080291970802E-2</v>
      </c>
      <c r="F8" s="78">
        <f>HARIAN!Q12</f>
        <v>0.76</v>
      </c>
      <c r="G8" s="78">
        <f>HARIAN!R12</f>
        <v>0.90476190476190477</v>
      </c>
      <c r="H8" s="78">
        <f>HARIAN!S12</f>
        <v>1</v>
      </c>
    </row>
    <row r="9" spans="1:8">
      <c r="A9" s="76" t="str">
        <f>HARIAN!C13</f>
        <v>NUSA TENGGARA</v>
      </c>
      <c r="B9" s="4">
        <f>HARIAN!D13</f>
        <v>183</v>
      </c>
      <c r="C9" s="4">
        <f>HARIAN!I13</f>
        <v>26</v>
      </c>
      <c r="D9" s="4">
        <f>HARIAN!P13</f>
        <v>101</v>
      </c>
      <c r="E9" s="77">
        <f t="shared" si="0"/>
        <v>0.14207650273224043</v>
      </c>
      <c r="F9" s="78">
        <f>HARIAN!Q13</f>
        <v>0.65161290322580645</v>
      </c>
      <c r="G9" s="78">
        <f>HARIAN!R13</f>
        <v>0.71631205673758869</v>
      </c>
      <c r="H9" s="78">
        <f>HARIAN!S13</f>
        <v>0.84466019417475724</v>
      </c>
    </row>
    <row r="10" spans="1:8">
      <c r="A10" s="76" t="str">
        <f>HARIAN!C14</f>
        <v>SURAMADU</v>
      </c>
      <c r="B10" s="4">
        <f>HARIAN!D14</f>
        <v>205</v>
      </c>
      <c r="C10" s="4">
        <f>HARIAN!I14</f>
        <v>36</v>
      </c>
      <c r="D10" s="4">
        <f>HARIAN!P14</f>
        <v>121</v>
      </c>
      <c r="E10" s="77">
        <f t="shared" si="0"/>
        <v>0.17560975609756097</v>
      </c>
      <c r="F10" s="78">
        <f>HARIAN!Q14</f>
        <v>0.76582278481012656</v>
      </c>
      <c r="G10" s="78">
        <f>HARIAN!R14</f>
        <v>0.93798449612403101</v>
      </c>
      <c r="H10" s="78">
        <f>HARIAN!S14</f>
        <v>1</v>
      </c>
    </row>
    <row r="11" spans="1:8">
      <c r="A11" s="79" t="str">
        <f>HARIAN!C15</f>
        <v>TOTAL</v>
      </c>
      <c r="B11" s="80">
        <f>HARIAN!D15</f>
        <v>779</v>
      </c>
      <c r="C11" s="80">
        <f>HARIAN!I15</f>
        <v>85</v>
      </c>
      <c r="D11" s="80">
        <f>HARIAN!P15</f>
        <v>480</v>
      </c>
      <c r="E11" s="81">
        <f t="shared" si="0"/>
        <v>0.10911424903722722</v>
      </c>
      <c r="F11" s="82">
        <f>HARIAN!Q15</f>
        <v>0.73282442748091603</v>
      </c>
      <c r="G11" s="82">
        <f>HARIAN!R15</f>
        <v>0.84805653710247353</v>
      </c>
      <c r="H11" s="82">
        <f>HARIAN!S15</f>
        <v>0.95918367346938771</v>
      </c>
    </row>
  </sheetData>
  <mergeCells count="3">
    <mergeCell ref="A3:H3"/>
    <mergeCell ref="A1:H1"/>
    <mergeCell ref="A2:H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07A7-5FB8-490E-829D-C73BDFC617DF}">
  <dimension ref="B1:U68"/>
  <sheetViews>
    <sheetView tabSelected="1" topLeftCell="B1" zoomScale="90" zoomScaleNormal="90" workbookViewId="0">
      <selection activeCell="S2" sqref="S2"/>
    </sheetView>
  </sheetViews>
  <sheetFormatPr defaultRowHeight="15"/>
  <cols>
    <col min="2" max="2" width="12.85546875" bestFit="1" customWidth="1"/>
    <col min="3" max="3" width="19.28515625" bestFit="1" customWidth="1"/>
    <col min="14" max="14" width="9.5703125" bestFit="1" customWidth="1"/>
    <col min="16" max="16" width="11.7109375" customWidth="1"/>
    <col min="17" max="17" width="13" customWidth="1"/>
    <col min="18" max="18" width="13.42578125" customWidth="1"/>
    <col min="19" max="19" width="14.42578125" customWidth="1"/>
  </cols>
  <sheetData>
    <row r="1" spans="3:19" ht="18.75">
      <c r="C1" s="101" t="str">
        <f ca="1">"PROVISIONING NEW SALES INDIBIZ TR3 JBN MTD H-1  "&amp;TEXT(TODAY()-1,"YYYY-MM-DD ")</f>
        <v xml:space="preserve">PROVISIONING NEW SALES INDIBIZ TR3 JBN MTD H-1  2026-09-09 </v>
      </c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20"/>
    </row>
    <row r="2" spans="3:19" ht="18.75">
      <c r="C2" s="101" t="str">
        <f ca="1">"PERIODE ORDER &amp; PS : 2026-09-01 to  "&amp;TEXT(TODAY()-1,"YYYY-MM-DD ")</f>
        <v xml:space="preserve">PERIODE ORDER &amp; PS : 2026-09-01 to  2026-09-09 </v>
      </c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20"/>
    </row>
    <row r="3" spans="3:19" ht="15.75">
      <c r="C3" s="180" t="s">
        <v>6436</v>
      </c>
      <c r="D3" s="180"/>
      <c r="E3" s="180"/>
      <c r="F3" s="180"/>
      <c r="G3" s="180"/>
      <c r="H3" s="180"/>
      <c r="I3" s="180"/>
      <c r="J3" s="180"/>
      <c r="K3" s="180"/>
      <c r="L3" s="180"/>
      <c r="M3" s="180"/>
      <c r="N3" s="180"/>
      <c r="O3" s="180"/>
      <c r="P3" s="180"/>
      <c r="Q3" s="180"/>
      <c r="R3" s="180"/>
      <c r="S3" s="93"/>
    </row>
    <row r="5" spans="3:19" ht="15" customHeight="1">
      <c r="C5" s="135" t="s">
        <v>1</v>
      </c>
      <c r="D5" s="135" t="s">
        <v>129</v>
      </c>
      <c r="E5" s="135" t="s">
        <v>67</v>
      </c>
      <c r="F5" s="158" t="s">
        <v>12</v>
      </c>
      <c r="G5" s="159"/>
      <c r="H5" s="160"/>
      <c r="I5" s="138" t="s">
        <v>14</v>
      </c>
      <c r="J5" s="141" t="s">
        <v>8</v>
      </c>
      <c r="K5" s="141" t="s">
        <v>9</v>
      </c>
      <c r="L5" s="167" t="s">
        <v>10</v>
      </c>
      <c r="M5" s="168"/>
      <c r="N5" s="168"/>
      <c r="O5" s="169"/>
      <c r="P5" s="144" t="s">
        <v>11</v>
      </c>
      <c r="Q5" s="147" t="s">
        <v>130</v>
      </c>
      <c r="R5" s="147" t="s">
        <v>863</v>
      </c>
      <c r="S5" s="147" t="s">
        <v>864</v>
      </c>
    </row>
    <row r="6" spans="3:19" ht="6.75" customHeight="1">
      <c r="C6" s="136"/>
      <c r="D6" s="136"/>
      <c r="E6" s="136"/>
      <c r="F6" s="161"/>
      <c r="G6" s="162"/>
      <c r="H6" s="163"/>
      <c r="I6" s="139"/>
      <c r="J6" s="142"/>
      <c r="K6" s="142"/>
      <c r="L6" s="170"/>
      <c r="M6" s="171"/>
      <c r="N6" s="171"/>
      <c r="O6" s="172"/>
      <c r="P6" s="145"/>
      <c r="Q6" s="148"/>
      <c r="R6" s="148"/>
      <c r="S6" s="148"/>
    </row>
    <row r="7" spans="3:19" ht="4.5" customHeight="1">
      <c r="C7" s="136"/>
      <c r="D7" s="136"/>
      <c r="E7" s="136"/>
      <c r="F7" s="164"/>
      <c r="G7" s="165"/>
      <c r="H7" s="166"/>
      <c r="I7" s="139"/>
      <c r="J7" s="142"/>
      <c r="K7" s="142"/>
      <c r="L7" s="173"/>
      <c r="M7" s="174"/>
      <c r="N7" s="174"/>
      <c r="O7" s="175"/>
      <c r="P7" s="145"/>
      <c r="Q7" s="148"/>
      <c r="R7" s="148"/>
      <c r="S7" s="148"/>
    </row>
    <row r="8" spans="3:19" ht="45" customHeight="1">
      <c r="C8" s="137"/>
      <c r="D8" s="137"/>
      <c r="E8" s="137"/>
      <c r="F8" s="22" t="s">
        <v>133</v>
      </c>
      <c r="G8" s="22" t="s">
        <v>30</v>
      </c>
      <c r="H8" s="22" t="s">
        <v>69</v>
      </c>
      <c r="I8" s="140"/>
      <c r="J8" s="143"/>
      <c r="K8" s="143"/>
      <c r="L8" s="37" t="s">
        <v>2</v>
      </c>
      <c r="M8" s="37" t="s">
        <v>18</v>
      </c>
      <c r="N8" s="37" t="s">
        <v>20</v>
      </c>
      <c r="O8" s="37" t="s">
        <v>22</v>
      </c>
      <c r="P8" s="146"/>
      <c r="Q8" s="149"/>
      <c r="R8" s="149"/>
      <c r="S8" s="149"/>
    </row>
    <row r="9" spans="3:19" ht="15.75">
      <c r="C9" s="23" t="s">
        <v>34</v>
      </c>
      <c r="D9" s="24">
        <f>HARIAN!D10</f>
        <v>87</v>
      </c>
      <c r="E9" s="24">
        <f>HARIAN!E10</f>
        <v>8</v>
      </c>
      <c r="F9" s="24">
        <f>HARIAN!F10</f>
        <v>15</v>
      </c>
      <c r="G9" s="24">
        <f>HARIAN!G10</f>
        <v>0</v>
      </c>
      <c r="H9" s="24">
        <f>HARIAN!H10</f>
        <v>1</v>
      </c>
      <c r="I9" s="24">
        <f>HARIAN!I10</f>
        <v>8</v>
      </c>
      <c r="J9" s="24">
        <f>HARIAN!J10</f>
        <v>2</v>
      </c>
      <c r="K9" s="24">
        <f>HARIAN!K10</f>
        <v>0</v>
      </c>
      <c r="L9" s="24">
        <f>HARIAN!L10</f>
        <v>0</v>
      </c>
      <c r="M9" s="24">
        <f>HARIAN!M10</f>
        <v>14</v>
      </c>
      <c r="N9" s="24">
        <f>HARIAN!N10</f>
        <v>1</v>
      </c>
      <c r="O9" s="24">
        <f>HARIAN!O10</f>
        <v>3</v>
      </c>
      <c r="P9" s="24">
        <f>HARIAN!P10</f>
        <v>33</v>
      </c>
      <c r="Q9" s="40">
        <f>HARIAN!Q10</f>
        <v>0.515625</v>
      </c>
      <c r="R9" s="40">
        <f>HARIAN!R10</f>
        <v>0.6470588235294118</v>
      </c>
      <c r="S9" s="40">
        <f>HARIAN!S10</f>
        <v>1</v>
      </c>
    </row>
    <row r="10" spans="3:19" ht="15.75">
      <c r="C10" s="23" t="s">
        <v>38</v>
      </c>
      <c r="D10" s="24">
        <f>HARIAN!D11</f>
        <v>167</v>
      </c>
      <c r="E10" s="24">
        <f>HARIAN!E11</f>
        <v>4</v>
      </c>
      <c r="F10" s="24">
        <f>HARIAN!F11</f>
        <v>2</v>
      </c>
      <c r="G10" s="24">
        <f>HARIAN!G11</f>
        <v>0</v>
      </c>
      <c r="H10" s="24">
        <f>HARIAN!H11</f>
        <v>1</v>
      </c>
      <c r="I10" s="24">
        <f>HARIAN!I11</f>
        <v>11</v>
      </c>
      <c r="J10" s="24">
        <f>HARIAN!J11</f>
        <v>3</v>
      </c>
      <c r="K10" s="24">
        <f>HARIAN!K11</f>
        <v>1</v>
      </c>
      <c r="L10" s="24">
        <f>HARIAN!L11</f>
        <v>0</v>
      </c>
      <c r="M10" s="24">
        <f>HARIAN!M11</f>
        <v>4</v>
      </c>
      <c r="N10" s="24">
        <f>HARIAN!N11</f>
        <v>3</v>
      </c>
      <c r="O10" s="24">
        <f>HARIAN!O11</f>
        <v>3</v>
      </c>
      <c r="P10" s="24">
        <f>HARIAN!P11</f>
        <v>130</v>
      </c>
      <c r="Q10" s="40">
        <f>HARIAN!Q11</f>
        <v>0.84967320261437906</v>
      </c>
      <c r="R10" s="40">
        <f>HARIAN!R11</f>
        <v>0.9285714285714286</v>
      </c>
      <c r="S10" s="40">
        <f>HARIAN!S11</f>
        <v>0.97014925373134331</v>
      </c>
    </row>
    <row r="11" spans="3:19" ht="15.75">
      <c r="C11" s="23" t="s">
        <v>42</v>
      </c>
      <c r="D11" s="24">
        <f>HARIAN!D12</f>
        <v>137</v>
      </c>
      <c r="E11" s="24">
        <f>HARIAN!E12</f>
        <v>3</v>
      </c>
      <c r="F11" s="24">
        <f>HARIAN!F12</f>
        <v>8</v>
      </c>
      <c r="G11" s="24">
        <f>HARIAN!G12</f>
        <v>3</v>
      </c>
      <c r="H11" s="24">
        <f>HARIAN!H12</f>
        <v>3</v>
      </c>
      <c r="I11" s="24">
        <f>HARIAN!I12</f>
        <v>4</v>
      </c>
      <c r="J11" s="24">
        <f>HARIAN!J12</f>
        <v>9</v>
      </c>
      <c r="K11" s="24">
        <f>HARIAN!K12</f>
        <v>0</v>
      </c>
      <c r="L11" s="24">
        <f>HARIAN!L12</f>
        <v>1</v>
      </c>
      <c r="M11" s="24">
        <f>HARIAN!M12</f>
        <v>4</v>
      </c>
      <c r="N11" s="24">
        <f>HARIAN!N12</f>
        <v>5</v>
      </c>
      <c r="O11" s="24">
        <f>HARIAN!O12</f>
        <v>1</v>
      </c>
      <c r="P11" s="24">
        <f>HARIAN!P12</f>
        <v>95</v>
      </c>
      <c r="Q11" s="40">
        <f>HARIAN!Q12</f>
        <v>0.76</v>
      </c>
      <c r="R11" s="40">
        <f>HARIAN!R12</f>
        <v>0.90476190476190477</v>
      </c>
      <c r="S11" s="40">
        <f>HARIAN!S12</f>
        <v>1</v>
      </c>
    </row>
    <row r="12" spans="3:19" ht="15.75">
      <c r="C12" s="23" t="s">
        <v>45</v>
      </c>
      <c r="D12" s="24">
        <f>HARIAN!D13</f>
        <v>183</v>
      </c>
      <c r="E12" s="24">
        <f>HARIAN!E13</f>
        <v>8</v>
      </c>
      <c r="F12" s="24">
        <f>HARIAN!F13</f>
        <v>0</v>
      </c>
      <c r="G12" s="24">
        <f>HARIAN!G13</f>
        <v>0</v>
      </c>
      <c r="H12" s="24">
        <f>HARIAN!H13</f>
        <v>0</v>
      </c>
      <c r="I12" s="24">
        <f>HARIAN!I13</f>
        <v>26</v>
      </c>
      <c r="J12" s="24">
        <f>HARIAN!J13</f>
        <v>4</v>
      </c>
      <c r="K12" s="24">
        <f>HARIAN!K13</f>
        <v>2</v>
      </c>
      <c r="L12" s="24">
        <f>HARIAN!L13</f>
        <v>0</v>
      </c>
      <c r="M12" s="24">
        <f>HARIAN!M13</f>
        <v>19</v>
      </c>
      <c r="N12" s="24">
        <f>HARIAN!N13</f>
        <v>10</v>
      </c>
      <c r="O12" s="24">
        <f>HARIAN!O13</f>
        <v>11</v>
      </c>
      <c r="P12" s="24">
        <f>HARIAN!P13</f>
        <v>101</v>
      </c>
      <c r="Q12" s="40">
        <f>HARIAN!Q13</f>
        <v>0.65161290322580645</v>
      </c>
      <c r="R12" s="40">
        <f>HARIAN!R13</f>
        <v>0.71631205673758869</v>
      </c>
      <c r="S12" s="40">
        <f>HARIAN!S13</f>
        <v>0.84466019417475724</v>
      </c>
    </row>
    <row r="13" spans="3:19" ht="15.75">
      <c r="C13" s="23" t="s">
        <v>55</v>
      </c>
      <c r="D13" s="24">
        <f>HARIAN!D14</f>
        <v>205</v>
      </c>
      <c r="E13" s="24">
        <f>HARIAN!E14</f>
        <v>6</v>
      </c>
      <c r="F13" s="24">
        <f>HARIAN!F14</f>
        <v>7</v>
      </c>
      <c r="G13" s="24">
        <f>HARIAN!G14</f>
        <v>0</v>
      </c>
      <c r="H13" s="24">
        <f>HARIAN!H14</f>
        <v>0</v>
      </c>
      <c r="I13" s="24">
        <f>HARIAN!I14</f>
        <v>36</v>
      </c>
      <c r="J13" s="24">
        <f>HARIAN!J14</f>
        <v>22</v>
      </c>
      <c r="K13" s="24">
        <f>HARIAN!K14</f>
        <v>4</v>
      </c>
      <c r="L13" s="24">
        <f>HARIAN!L14</f>
        <v>0</v>
      </c>
      <c r="M13" s="24">
        <f>HARIAN!M14</f>
        <v>4</v>
      </c>
      <c r="N13" s="24">
        <f>HARIAN!N14</f>
        <v>3</v>
      </c>
      <c r="O13" s="24">
        <f>HARIAN!O14</f>
        <v>1</v>
      </c>
      <c r="P13" s="24">
        <f>HARIAN!P14</f>
        <v>121</v>
      </c>
      <c r="Q13" s="40">
        <f>HARIAN!Q14</f>
        <v>0.76582278481012656</v>
      </c>
      <c r="R13" s="40">
        <f>HARIAN!R14</f>
        <v>0.93798449612403101</v>
      </c>
      <c r="S13" s="40">
        <f>HARIAN!S14</f>
        <v>1</v>
      </c>
    </row>
    <row r="14" spans="3:19" ht="15.75">
      <c r="C14" s="25" t="s">
        <v>62</v>
      </c>
      <c r="D14" s="26">
        <f>SUM(D9:D13)</f>
        <v>779</v>
      </c>
      <c r="E14" s="26">
        <f>SUM(E9:E13)</f>
        <v>29</v>
      </c>
      <c r="F14" s="26">
        <f>SUM(F9:F13)</f>
        <v>32</v>
      </c>
      <c r="G14" s="26">
        <f t="shared" ref="G14:P14" si="0">SUM(G9:G13)</f>
        <v>3</v>
      </c>
      <c r="H14" s="26">
        <f t="shared" si="0"/>
        <v>5</v>
      </c>
      <c r="I14" s="26">
        <f t="shared" si="0"/>
        <v>85</v>
      </c>
      <c r="J14" s="26">
        <f t="shared" si="0"/>
        <v>40</v>
      </c>
      <c r="K14" s="26">
        <f t="shared" si="0"/>
        <v>7</v>
      </c>
      <c r="L14" s="26">
        <f t="shared" si="0"/>
        <v>1</v>
      </c>
      <c r="M14" s="26">
        <f t="shared" si="0"/>
        <v>45</v>
      </c>
      <c r="N14" s="26">
        <f t="shared" si="0"/>
        <v>22</v>
      </c>
      <c r="O14" s="26">
        <f t="shared" si="0"/>
        <v>19</v>
      </c>
      <c r="P14" s="26">
        <f t="shared" si="0"/>
        <v>480</v>
      </c>
      <c r="Q14" s="41">
        <f>HARIAN!Q15</f>
        <v>0.73282442748091603</v>
      </c>
      <c r="R14" s="41">
        <f>HARIAN!R15</f>
        <v>0.84805653710247353</v>
      </c>
      <c r="S14" s="41">
        <f>HARIAN!S15</f>
        <v>0.95918367346938771</v>
      </c>
    </row>
    <row r="15" spans="3:19" ht="16.5" thickBot="1"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</row>
    <row r="16" spans="3:19" ht="15.75">
      <c r="C16" s="28" t="s">
        <v>71</v>
      </c>
      <c r="D16" s="130" t="s">
        <v>72</v>
      </c>
      <c r="E16" s="131"/>
      <c r="G16" s="60" t="s">
        <v>134</v>
      </c>
      <c r="H16" s="61"/>
      <c r="I16" s="61"/>
      <c r="J16" s="61"/>
      <c r="K16" s="61"/>
      <c r="L16" s="60" t="s">
        <v>531</v>
      </c>
      <c r="M16" s="61"/>
      <c r="N16" s="61"/>
    </row>
    <row r="17" spans="2:21" ht="15.75">
      <c r="C17" s="29"/>
      <c r="D17" s="127" t="s">
        <v>73</v>
      </c>
      <c r="E17" s="128"/>
      <c r="G17" s="61" t="s">
        <v>135</v>
      </c>
      <c r="H17" s="61"/>
      <c r="I17" s="61"/>
      <c r="J17" s="61"/>
      <c r="K17" s="61"/>
      <c r="L17" s="61" t="s">
        <v>532</v>
      </c>
      <c r="M17" s="61"/>
      <c r="N17" s="61"/>
    </row>
    <row r="18" spans="2:21">
      <c r="C18" s="30"/>
      <c r="D18" s="127" t="s">
        <v>74</v>
      </c>
      <c r="E18" s="128"/>
      <c r="G18" s="61" t="s">
        <v>136</v>
      </c>
      <c r="H18" s="61"/>
      <c r="I18" s="61"/>
      <c r="J18" s="61"/>
      <c r="K18" s="61"/>
      <c r="L18" s="61" t="s">
        <v>533</v>
      </c>
      <c r="M18" s="61"/>
      <c r="N18" s="61"/>
    </row>
    <row r="19" spans="2:21">
      <c r="C19" s="31"/>
      <c r="D19" s="127" t="s">
        <v>75</v>
      </c>
      <c r="E19" s="128"/>
      <c r="G19" s="61" t="s">
        <v>137</v>
      </c>
      <c r="H19" s="61"/>
      <c r="I19" s="61"/>
      <c r="J19" s="61"/>
      <c r="K19" s="61"/>
      <c r="L19" s="61" t="s">
        <v>534</v>
      </c>
      <c r="M19" s="61"/>
      <c r="N19" s="61"/>
    </row>
    <row r="20" spans="2:21">
      <c r="C20" s="32"/>
      <c r="D20" s="127" t="s">
        <v>76</v>
      </c>
      <c r="E20" s="128"/>
      <c r="G20" s="61" t="s">
        <v>535</v>
      </c>
      <c r="H20" s="61"/>
      <c r="I20" s="61"/>
      <c r="J20" s="61"/>
      <c r="K20" s="61"/>
      <c r="L20" s="61"/>
      <c r="M20" s="61"/>
      <c r="N20" s="61"/>
    </row>
    <row r="21" spans="2:21" ht="15.75" thickBot="1">
      <c r="C21" s="33"/>
      <c r="D21" s="123" t="s">
        <v>138</v>
      </c>
      <c r="E21" s="124"/>
      <c r="G21" s="61" t="s">
        <v>139</v>
      </c>
      <c r="H21" s="61"/>
      <c r="I21" s="61"/>
      <c r="J21" s="61"/>
      <c r="K21" s="61"/>
      <c r="L21" s="61"/>
      <c r="M21" s="61"/>
      <c r="N21" s="61"/>
    </row>
    <row r="22" spans="2:21">
      <c r="D22" s="1"/>
      <c r="E22" s="1"/>
    </row>
    <row r="23" spans="2:21">
      <c r="B23" s="179" t="str">
        <f ca="1">C1</f>
        <v xml:space="preserve">PROVISIONING NEW SALES INDIBIZ TR3 JBN MTD H-1  2026-09-09 </v>
      </c>
      <c r="C23" s="179"/>
      <c r="D23" s="179"/>
      <c r="E23" s="179"/>
      <c r="F23" s="179"/>
      <c r="G23" s="179"/>
      <c r="H23" s="179"/>
      <c r="I23" s="179"/>
      <c r="J23" s="179"/>
      <c r="K23" s="179"/>
      <c r="L23" s="179"/>
      <c r="M23" s="179"/>
      <c r="N23" s="179"/>
      <c r="O23" s="179"/>
      <c r="P23" s="179"/>
      <c r="Q23" s="179"/>
      <c r="R23" s="179"/>
      <c r="S23" s="83"/>
    </row>
    <row r="24" spans="2:21">
      <c r="B24" s="179" t="str">
        <f ca="1">C2</f>
        <v xml:space="preserve">PERIODE ORDER &amp; PS : 2026-09-01 to  2026-09-09 </v>
      </c>
      <c r="C24" s="179"/>
      <c r="D24" s="179"/>
      <c r="E24" s="179"/>
      <c r="F24" s="179"/>
      <c r="G24" s="179"/>
      <c r="H24" s="179"/>
      <c r="I24" s="179"/>
      <c r="J24" s="179"/>
      <c r="K24" s="179"/>
      <c r="L24" s="179"/>
      <c r="M24" s="179"/>
      <c r="N24" s="179"/>
      <c r="O24" s="179"/>
      <c r="P24" s="179"/>
      <c r="Q24" s="179"/>
      <c r="R24" s="179"/>
      <c r="S24" s="83"/>
    </row>
    <row r="25" spans="2:21" ht="18.75">
      <c r="B25" s="126" t="str">
        <f>C3</f>
        <v>Last update proses : 10-09-2026 10:49:02 WIB (Source: ETL XPRO)</v>
      </c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35"/>
    </row>
    <row r="26" spans="2:21" ht="6.75" customHeight="1">
      <c r="B26" s="102"/>
      <c r="C26" s="102"/>
      <c r="D26" s="102"/>
      <c r="E26" s="102"/>
      <c r="F26" s="102"/>
      <c r="G26" s="102"/>
      <c r="H26" s="102"/>
      <c r="I26" s="102"/>
      <c r="J26" s="102"/>
      <c r="K26" s="102"/>
      <c r="L26" s="102"/>
      <c r="M26" s="102"/>
      <c r="N26" s="102"/>
      <c r="O26" s="102"/>
      <c r="P26" s="102"/>
      <c r="Q26" s="102"/>
      <c r="R26" s="102"/>
      <c r="S26" s="36"/>
    </row>
    <row r="27" spans="2:21" ht="9" customHeight="1"/>
    <row r="28" spans="2:21" ht="15" customHeight="1">
      <c r="B28" s="157" t="s">
        <v>1</v>
      </c>
      <c r="C28" s="157" t="s">
        <v>78</v>
      </c>
      <c r="D28" s="157" t="s">
        <v>129</v>
      </c>
      <c r="E28" s="151" t="s">
        <v>67</v>
      </c>
      <c r="F28" s="181" t="s">
        <v>12</v>
      </c>
      <c r="G28" s="181"/>
      <c r="H28" s="181"/>
      <c r="I28" s="181" t="s">
        <v>14</v>
      </c>
      <c r="J28" s="176" t="s">
        <v>8</v>
      </c>
      <c r="K28" s="176" t="s">
        <v>9</v>
      </c>
      <c r="L28" s="182" t="s">
        <v>10</v>
      </c>
      <c r="M28" s="182"/>
      <c r="N28" s="182"/>
      <c r="O28" s="182"/>
      <c r="P28" s="178" t="s">
        <v>11</v>
      </c>
      <c r="Q28" s="122" t="s">
        <v>130</v>
      </c>
      <c r="R28" s="147" t="s">
        <v>863</v>
      </c>
      <c r="S28" s="147" t="s">
        <v>864</v>
      </c>
    </row>
    <row r="29" spans="2:21" ht="15" customHeight="1">
      <c r="B29" s="157"/>
      <c r="C29" s="157"/>
      <c r="D29" s="157"/>
      <c r="E29" s="151"/>
      <c r="F29" s="181"/>
      <c r="G29" s="181"/>
      <c r="H29" s="181"/>
      <c r="I29" s="181"/>
      <c r="J29" s="176"/>
      <c r="K29" s="176"/>
      <c r="L29" s="182"/>
      <c r="M29" s="182"/>
      <c r="N29" s="182"/>
      <c r="O29" s="182"/>
      <c r="P29" s="178"/>
      <c r="Q29" s="122"/>
      <c r="R29" s="148"/>
      <c r="S29" s="148"/>
    </row>
    <row r="30" spans="2:21" ht="15" customHeight="1">
      <c r="B30" s="157"/>
      <c r="C30" s="157"/>
      <c r="D30" s="157"/>
      <c r="E30" s="151"/>
      <c r="F30" s="181"/>
      <c r="G30" s="181"/>
      <c r="H30" s="181"/>
      <c r="I30" s="181"/>
      <c r="J30" s="176"/>
      <c r="K30" s="176"/>
      <c r="L30" s="182"/>
      <c r="M30" s="182"/>
      <c r="N30" s="182"/>
      <c r="O30" s="182"/>
      <c r="P30" s="178"/>
      <c r="Q30" s="122"/>
      <c r="R30" s="148"/>
      <c r="S30" s="148"/>
    </row>
    <row r="31" spans="2:21" s="19" customFormat="1" ht="48" customHeight="1">
      <c r="B31" s="157"/>
      <c r="C31" s="157"/>
      <c r="D31" s="157"/>
      <c r="E31" s="151"/>
      <c r="F31" s="22" t="s">
        <v>133</v>
      </c>
      <c r="G31" s="22" t="s">
        <v>30</v>
      </c>
      <c r="H31" s="22" t="s">
        <v>69</v>
      </c>
      <c r="I31" s="181"/>
      <c r="J31" s="176"/>
      <c r="K31" s="176"/>
      <c r="L31" s="37" t="s">
        <v>2</v>
      </c>
      <c r="M31" s="37" t="s">
        <v>18</v>
      </c>
      <c r="N31" s="37" t="s">
        <v>20</v>
      </c>
      <c r="O31" s="37" t="s">
        <v>22</v>
      </c>
      <c r="P31" s="178"/>
      <c r="Q31" s="122"/>
      <c r="R31" s="149"/>
      <c r="S31" s="149"/>
    </row>
    <row r="32" spans="2:21" ht="15.75">
      <c r="B32" s="183" t="s">
        <v>34</v>
      </c>
      <c r="C32" s="88" t="s">
        <v>79</v>
      </c>
      <c r="D32" s="65">
        <f>HARIAN!D33</f>
        <v>6</v>
      </c>
      <c r="E32" s="65">
        <f>HARIAN!E33</f>
        <v>0</v>
      </c>
      <c r="F32" s="65">
        <f>HARIAN!F33</f>
        <v>0</v>
      </c>
      <c r="G32" s="65">
        <f>HARIAN!G33</f>
        <v>0</v>
      </c>
      <c r="H32" s="65">
        <f>HARIAN!H33</f>
        <v>0</v>
      </c>
      <c r="I32" s="65">
        <f>HARIAN!I33</f>
        <v>1</v>
      </c>
      <c r="J32" s="65">
        <f>HARIAN!J33</f>
        <v>0</v>
      </c>
      <c r="K32" s="65">
        <f>HARIAN!K33</f>
        <v>0</v>
      </c>
      <c r="L32" s="65">
        <f>HARIAN!L33</f>
        <v>0</v>
      </c>
      <c r="M32" s="65">
        <f>HARIAN!M33</f>
        <v>1</v>
      </c>
      <c r="N32" s="65">
        <f>HARIAN!N33</f>
        <v>0</v>
      </c>
      <c r="O32" s="65">
        <f>HARIAN!O33</f>
        <v>0</v>
      </c>
      <c r="P32" s="65">
        <f>HARIAN!P33</f>
        <v>4</v>
      </c>
      <c r="Q32" s="40">
        <f>T32</f>
        <v>0.8</v>
      </c>
      <c r="R32" s="40">
        <f t="shared" ref="R32:R67" si="1">U32</f>
        <v>0.8</v>
      </c>
      <c r="S32" s="40">
        <f>VLOOKUP(C32,Sheet3!$A$19:$G$81,7,FALSE)</f>
        <v>1</v>
      </c>
      <c r="T32" s="10">
        <f>P32/(D32-F32-K32-I32)</f>
        <v>0.8</v>
      </c>
      <c r="U32" s="10">
        <f>P32/(M32+N32+O32+P32)</f>
        <v>0.8</v>
      </c>
    </row>
    <row r="33" spans="2:21" ht="15.75">
      <c r="B33" s="183"/>
      <c r="C33" s="88" t="s">
        <v>85</v>
      </c>
      <c r="D33" s="65">
        <f>HARIAN!D34+HARIAN!D39</f>
        <v>17</v>
      </c>
      <c r="E33" s="65">
        <f>HARIAN!E34+HARIAN!E39</f>
        <v>2</v>
      </c>
      <c r="F33" s="65">
        <f>HARIAN!F34+HARIAN!F39</f>
        <v>3</v>
      </c>
      <c r="G33" s="65">
        <f>HARIAN!G34+HARIAN!G39</f>
        <v>0</v>
      </c>
      <c r="H33" s="65">
        <f>HARIAN!H34+HARIAN!H39</f>
        <v>1</v>
      </c>
      <c r="I33" s="65">
        <f>HARIAN!I34+HARIAN!I39</f>
        <v>3</v>
      </c>
      <c r="J33" s="65">
        <f>HARIAN!J34+HARIAN!J39</f>
        <v>0</v>
      </c>
      <c r="K33" s="65">
        <f>HARIAN!K34+HARIAN!K39</f>
        <v>0</v>
      </c>
      <c r="L33" s="65">
        <f>HARIAN!L34+HARIAN!L39</f>
        <v>0</v>
      </c>
      <c r="M33" s="65">
        <f>HARIAN!M34+HARIAN!M39</f>
        <v>0</v>
      </c>
      <c r="N33" s="65">
        <f>HARIAN!N34+HARIAN!N39</f>
        <v>1</v>
      </c>
      <c r="O33" s="65">
        <f>HARIAN!O34+HARIAN!O39</f>
        <v>1</v>
      </c>
      <c r="P33" s="65">
        <f>HARIAN!P34+HARIAN!P39</f>
        <v>6</v>
      </c>
      <c r="Q33" s="40">
        <f t="shared" ref="Q33:Q67" si="2">T33</f>
        <v>0.54545454545454541</v>
      </c>
      <c r="R33" s="40">
        <f t="shared" si="1"/>
        <v>0.75</v>
      </c>
      <c r="S33" s="40">
        <f>VLOOKUP(C33,Sheet3!$A$19:$G$81,7,FALSE)</f>
        <v>1</v>
      </c>
      <c r="T33" s="10">
        <f t="shared" ref="T33:T67" si="3">P33/(D33-F33-K33-I33)</f>
        <v>0.54545454545454541</v>
      </c>
      <c r="U33" s="10">
        <f t="shared" ref="U33:U67" si="4">P33/(M33+N33+O33+P33)</f>
        <v>0.75</v>
      </c>
    </row>
    <row r="34" spans="2:21" ht="15.75">
      <c r="B34" s="183"/>
      <c r="C34" s="88" t="s">
        <v>81</v>
      </c>
      <c r="D34" s="65">
        <f>HARIAN!D35</f>
        <v>9</v>
      </c>
      <c r="E34" s="65">
        <f>HARIAN!E35</f>
        <v>0</v>
      </c>
      <c r="F34" s="65">
        <f>HARIAN!F35</f>
        <v>0</v>
      </c>
      <c r="G34" s="65">
        <f>HARIAN!G35</f>
        <v>0</v>
      </c>
      <c r="H34" s="65">
        <f>HARIAN!H35</f>
        <v>0</v>
      </c>
      <c r="I34" s="65">
        <f>HARIAN!I35</f>
        <v>1</v>
      </c>
      <c r="J34" s="65">
        <f>HARIAN!J35</f>
        <v>1</v>
      </c>
      <c r="K34" s="65">
        <f>HARIAN!K35</f>
        <v>0</v>
      </c>
      <c r="L34" s="65">
        <f>HARIAN!L35</f>
        <v>0</v>
      </c>
      <c r="M34" s="65">
        <f>HARIAN!M35</f>
        <v>2</v>
      </c>
      <c r="N34" s="65">
        <f>HARIAN!N35</f>
        <v>0</v>
      </c>
      <c r="O34" s="65">
        <f>HARIAN!O35</f>
        <v>0</v>
      </c>
      <c r="P34" s="65">
        <f>HARIAN!P35</f>
        <v>5</v>
      </c>
      <c r="Q34" s="40">
        <f t="shared" si="2"/>
        <v>0.625</v>
      </c>
      <c r="R34" s="40">
        <f t="shared" si="1"/>
        <v>0.7142857142857143</v>
      </c>
      <c r="S34" s="40">
        <f>VLOOKUP(C34,Sheet3!$A$19:$G$81,7,FALSE)</f>
        <v>1</v>
      </c>
      <c r="T34" s="10">
        <f t="shared" si="3"/>
        <v>0.625</v>
      </c>
      <c r="U34" s="10">
        <f t="shared" si="4"/>
        <v>0.7142857142857143</v>
      </c>
    </row>
    <row r="35" spans="2:21" ht="15.75">
      <c r="B35" s="183"/>
      <c r="C35" s="88" t="s">
        <v>82</v>
      </c>
      <c r="D35" s="65">
        <f>HARIAN!D36</f>
        <v>16</v>
      </c>
      <c r="E35" s="65">
        <f>HARIAN!E36</f>
        <v>3</v>
      </c>
      <c r="F35" s="65">
        <f>HARIAN!F36</f>
        <v>5</v>
      </c>
      <c r="G35" s="65">
        <f>HARIAN!G36</f>
        <v>0</v>
      </c>
      <c r="H35" s="65">
        <f>HARIAN!H36</f>
        <v>0</v>
      </c>
      <c r="I35" s="65">
        <f>HARIAN!I36</f>
        <v>0</v>
      </c>
      <c r="J35" s="65">
        <f>HARIAN!J36</f>
        <v>0</v>
      </c>
      <c r="K35" s="65">
        <f>HARIAN!K36</f>
        <v>0</v>
      </c>
      <c r="L35" s="65">
        <f>HARIAN!L36</f>
        <v>0</v>
      </c>
      <c r="M35" s="65">
        <f>HARIAN!M36</f>
        <v>3</v>
      </c>
      <c r="N35" s="65">
        <f>HARIAN!N36</f>
        <v>0</v>
      </c>
      <c r="O35" s="65">
        <f>HARIAN!O36</f>
        <v>1</v>
      </c>
      <c r="P35" s="65">
        <f>HARIAN!P36</f>
        <v>4</v>
      </c>
      <c r="Q35" s="40">
        <f t="shared" si="2"/>
        <v>0.36363636363636365</v>
      </c>
      <c r="R35" s="40">
        <f t="shared" si="1"/>
        <v>0.5</v>
      </c>
      <c r="S35" s="40">
        <f>VLOOKUP(C35,Sheet3!$A$19:$G$81,7,FALSE)</f>
        <v>1</v>
      </c>
      <c r="T35" s="10">
        <f t="shared" si="3"/>
        <v>0.36363636363636365</v>
      </c>
      <c r="U35" s="10">
        <f t="shared" si="4"/>
        <v>0.5</v>
      </c>
    </row>
    <row r="36" spans="2:21" ht="15.75">
      <c r="B36" s="183"/>
      <c r="C36" s="88" t="s">
        <v>83</v>
      </c>
      <c r="D36" s="65">
        <f>HARIAN!D37</f>
        <v>13</v>
      </c>
      <c r="E36" s="65">
        <f>HARIAN!E37</f>
        <v>1</v>
      </c>
      <c r="F36" s="65">
        <f>HARIAN!F37</f>
        <v>0</v>
      </c>
      <c r="G36" s="65">
        <f>HARIAN!G37</f>
        <v>0</v>
      </c>
      <c r="H36" s="65">
        <f>HARIAN!H37</f>
        <v>0</v>
      </c>
      <c r="I36" s="65">
        <f>HARIAN!I37</f>
        <v>3</v>
      </c>
      <c r="J36" s="65">
        <f>HARIAN!J37</f>
        <v>0</v>
      </c>
      <c r="K36" s="65">
        <f>HARIAN!K37</f>
        <v>0</v>
      </c>
      <c r="L36" s="65">
        <f>HARIAN!L37</f>
        <v>0</v>
      </c>
      <c r="M36" s="65">
        <f>HARIAN!M37</f>
        <v>3</v>
      </c>
      <c r="N36" s="65">
        <f>HARIAN!N37</f>
        <v>0</v>
      </c>
      <c r="O36" s="65">
        <f>HARIAN!O37</f>
        <v>1</v>
      </c>
      <c r="P36" s="65">
        <f>HARIAN!P37</f>
        <v>5</v>
      </c>
      <c r="Q36" s="40">
        <f t="shared" si="2"/>
        <v>0.5</v>
      </c>
      <c r="R36" s="40">
        <f t="shared" si="1"/>
        <v>0.55555555555555558</v>
      </c>
      <c r="S36" s="40">
        <f>VLOOKUP(C36,Sheet3!$A$19:$G$81,7,FALSE)</f>
        <v>1</v>
      </c>
      <c r="T36" s="10">
        <f t="shared" si="3"/>
        <v>0.5</v>
      </c>
      <c r="U36" s="10">
        <f t="shared" si="4"/>
        <v>0.55555555555555558</v>
      </c>
    </row>
    <row r="37" spans="2:21" ht="15.75">
      <c r="B37" s="183"/>
      <c r="C37" s="88" t="s">
        <v>84</v>
      </c>
      <c r="D37" s="65">
        <f>HARIAN!D38</f>
        <v>2</v>
      </c>
      <c r="E37" s="65">
        <f>HARIAN!E38</f>
        <v>1</v>
      </c>
      <c r="F37" s="65">
        <f>HARIAN!F38</f>
        <v>0</v>
      </c>
      <c r="G37" s="65">
        <f>HARIAN!G38</f>
        <v>0</v>
      </c>
      <c r="H37" s="65">
        <f>HARIAN!H38</f>
        <v>0</v>
      </c>
      <c r="I37" s="65">
        <f>HARIAN!I38</f>
        <v>0</v>
      </c>
      <c r="J37" s="65">
        <f>HARIAN!J38</f>
        <v>0</v>
      </c>
      <c r="K37" s="65">
        <f>HARIAN!K38</f>
        <v>0</v>
      </c>
      <c r="L37" s="65">
        <f>HARIAN!L38</f>
        <v>0</v>
      </c>
      <c r="M37" s="65">
        <f>HARIAN!M38</f>
        <v>1</v>
      </c>
      <c r="N37" s="65">
        <f>HARIAN!N38</f>
        <v>0</v>
      </c>
      <c r="O37" s="65">
        <f>HARIAN!O38</f>
        <v>0</v>
      </c>
      <c r="P37" s="65">
        <f>HARIAN!P38</f>
        <v>1</v>
      </c>
      <c r="Q37" s="40">
        <f t="shared" si="2"/>
        <v>0.5</v>
      </c>
      <c r="R37" s="40">
        <f t="shared" si="1"/>
        <v>0.5</v>
      </c>
      <c r="S37" s="40" t="e">
        <f>VLOOKUP(C37,Sheet3!$A$19:$G$81,7,FALSE)</f>
        <v>#DIV/0!</v>
      </c>
      <c r="T37" s="10">
        <f t="shared" si="3"/>
        <v>0.5</v>
      </c>
      <c r="U37" s="10">
        <f t="shared" si="4"/>
        <v>0.5</v>
      </c>
    </row>
    <row r="38" spans="2:21" ht="15.75">
      <c r="B38" s="183"/>
      <c r="C38" s="88" t="s">
        <v>86</v>
      </c>
      <c r="D38" s="65">
        <f>HARIAN!D40</f>
        <v>24</v>
      </c>
      <c r="E38" s="65">
        <f>HARIAN!E40</f>
        <v>1</v>
      </c>
      <c r="F38" s="65">
        <f>HARIAN!F40</f>
        <v>7</v>
      </c>
      <c r="G38" s="65">
        <f>HARIAN!G40</f>
        <v>0</v>
      </c>
      <c r="H38" s="65">
        <f>HARIAN!H40</f>
        <v>0</v>
      </c>
      <c r="I38" s="65">
        <f>HARIAN!I40</f>
        <v>0</v>
      </c>
      <c r="J38" s="65">
        <f>HARIAN!J40</f>
        <v>1</v>
      </c>
      <c r="K38" s="65">
        <f>HARIAN!K40</f>
        <v>0</v>
      </c>
      <c r="L38" s="65">
        <f>HARIAN!L40</f>
        <v>0</v>
      </c>
      <c r="M38" s="65">
        <f>HARIAN!M40</f>
        <v>4</v>
      </c>
      <c r="N38" s="65">
        <f>HARIAN!N40</f>
        <v>0</v>
      </c>
      <c r="O38" s="65">
        <f>HARIAN!O40</f>
        <v>0</v>
      </c>
      <c r="P38" s="65">
        <f>HARIAN!P40</f>
        <v>9</v>
      </c>
      <c r="Q38" s="40">
        <f t="shared" si="2"/>
        <v>0.52941176470588236</v>
      </c>
      <c r="R38" s="40">
        <f t="shared" si="1"/>
        <v>0.69230769230769229</v>
      </c>
      <c r="S38" s="40">
        <f>VLOOKUP(C38,Sheet3!$A$19:$G$81,7,FALSE)</f>
        <v>1</v>
      </c>
      <c r="T38" s="10">
        <f t="shared" si="3"/>
        <v>0.52941176470588236</v>
      </c>
      <c r="U38" s="10">
        <f t="shared" si="4"/>
        <v>0.69230769230769229</v>
      </c>
    </row>
    <row r="39" spans="2:21" ht="15.75">
      <c r="B39" s="184" t="s">
        <v>38</v>
      </c>
      <c r="C39" s="89" t="s">
        <v>87</v>
      </c>
      <c r="D39" s="67">
        <f>HARIAN!D41</f>
        <v>19</v>
      </c>
      <c r="E39" s="67">
        <f>HARIAN!E41</f>
        <v>0</v>
      </c>
      <c r="F39" s="67">
        <f>HARIAN!F41</f>
        <v>0</v>
      </c>
      <c r="G39" s="67">
        <f>HARIAN!G41</f>
        <v>0</v>
      </c>
      <c r="H39" s="67">
        <f>HARIAN!H41</f>
        <v>0</v>
      </c>
      <c r="I39" s="67">
        <f>HARIAN!I41</f>
        <v>4</v>
      </c>
      <c r="J39" s="67">
        <f>HARIAN!J41</f>
        <v>0</v>
      </c>
      <c r="K39" s="67">
        <f>HARIAN!K41</f>
        <v>0</v>
      </c>
      <c r="L39" s="67">
        <f>HARIAN!L41</f>
        <v>0</v>
      </c>
      <c r="M39" s="67">
        <f>HARIAN!M41</f>
        <v>0</v>
      </c>
      <c r="N39" s="67">
        <f>HARIAN!N41</f>
        <v>0</v>
      </c>
      <c r="O39" s="67">
        <f>HARIAN!O41</f>
        <v>1</v>
      </c>
      <c r="P39" s="67">
        <f>HARIAN!P41</f>
        <v>13</v>
      </c>
      <c r="Q39" s="40">
        <f t="shared" si="2"/>
        <v>0.8666666666666667</v>
      </c>
      <c r="R39" s="40">
        <f t="shared" si="1"/>
        <v>0.9285714285714286</v>
      </c>
      <c r="S39" s="40">
        <f>VLOOKUP(C39,Sheet3!$A$19:$G$81,7,FALSE)</f>
        <v>0.9285714285714286</v>
      </c>
      <c r="T39" s="10">
        <f t="shared" si="3"/>
        <v>0.8666666666666667</v>
      </c>
      <c r="U39" s="10">
        <f t="shared" si="4"/>
        <v>0.9285714285714286</v>
      </c>
    </row>
    <row r="40" spans="2:21" ht="15.75">
      <c r="B40" s="184"/>
      <c r="C40" s="89" t="s">
        <v>88</v>
      </c>
      <c r="D40" s="67">
        <f>HARIAN!D42+HARIAN!D52</f>
        <v>13</v>
      </c>
      <c r="E40" s="67">
        <f>HARIAN!E42+HARIAN!E52</f>
        <v>0</v>
      </c>
      <c r="F40" s="67">
        <f>HARIAN!F42+HARIAN!F52</f>
        <v>0</v>
      </c>
      <c r="G40" s="67">
        <f>HARIAN!G42+HARIAN!G52</f>
        <v>0</v>
      </c>
      <c r="H40" s="67">
        <f>HARIAN!H42+HARIAN!H52</f>
        <v>0</v>
      </c>
      <c r="I40" s="67">
        <f>HARIAN!I42+HARIAN!I52</f>
        <v>1</v>
      </c>
      <c r="J40" s="67">
        <f>HARIAN!J42+HARIAN!J52</f>
        <v>1</v>
      </c>
      <c r="K40" s="67">
        <f>HARIAN!K42+HARIAN!K52</f>
        <v>1</v>
      </c>
      <c r="L40" s="67">
        <f>HARIAN!L42+HARIAN!L52</f>
        <v>0</v>
      </c>
      <c r="M40" s="67">
        <f>HARIAN!M42+HARIAN!M52</f>
        <v>0</v>
      </c>
      <c r="N40" s="67">
        <f>HARIAN!N42+HARIAN!N52</f>
        <v>1</v>
      </c>
      <c r="O40" s="67">
        <f>HARIAN!O42+HARIAN!O52</f>
        <v>0</v>
      </c>
      <c r="P40" s="67">
        <f>HARIAN!P42+HARIAN!P52</f>
        <v>9</v>
      </c>
      <c r="Q40" s="40">
        <f t="shared" si="2"/>
        <v>0.81818181818181823</v>
      </c>
      <c r="R40" s="40">
        <f t="shared" si="1"/>
        <v>0.9</v>
      </c>
      <c r="S40" s="40">
        <f>VLOOKUP(C40,Sheet3!$A$19:$G$81,7,FALSE)</f>
        <v>1</v>
      </c>
      <c r="T40" s="10">
        <f t="shared" si="3"/>
        <v>0.81818181818181823</v>
      </c>
      <c r="U40" s="10">
        <f t="shared" si="4"/>
        <v>0.9</v>
      </c>
    </row>
    <row r="41" spans="2:21" ht="15.75">
      <c r="B41" s="184"/>
      <c r="C41" s="89" t="s">
        <v>89</v>
      </c>
      <c r="D41" s="67">
        <f>HARIAN!D43+HARIAN!D51</f>
        <v>25</v>
      </c>
      <c r="E41" s="67">
        <f>HARIAN!E43+HARIAN!E51</f>
        <v>0</v>
      </c>
      <c r="F41" s="67">
        <f>HARIAN!F43+HARIAN!F51</f>
        <v>2</v>
      </c>
      <c r="G41" s="67">
        <f>HARIAN!G43+HARIAN!G51</f>
        <v>0</v>
      </c>
      <c r="H41" s="67">
        <f>HARIAN!H43+HARIAN!H51</f>
        <v>0</v>
      </c>
      <c r="I41" s="67">
        <f>HARIAN!I43+HARIAN!I51</f>
        <v>4</v>
      </c>
      <c r="J41" s="67">
        <f>HARIAN!J43+HARIAN!J51</f>
        <v>0</v>
      </c>
      <c r="K41" s="67">
        <f>HARIAN!K43+HARIAN!K51</f>
        <v>0</v>
      </c>
      <c r="L41" s="67">
        <f>HARIAN!L43+HARIAN!L51</f>
        <v>0</v>
      </c>
      <c r="M41" s="67">
        <f>HARIAN!M43+HARIAN!M51</f>
        <v>0</v>
      </c>
      <c r="N41" s="67">
        <f>HARIAN!N43+HARIAN!N51</f>
        <v>0</v>
      </c>
      <c r="O41" s="67">
        <f>HARIAN!O43+HARIAN!O51</f>
        <v>0</v>
      </c>
      <c r="P41" s="67">
        <f>HARIAN!P43+HARIAN!P51</f>
        <v>19</v>
      </c>
      <c r="Q41" s="40">
        <f t="shared" si="2"/>
        <v>1</v>
      </c>
      <c r="R41" s="40">
        <f t="shared" si="1"/>
        <v>1</v>
      </c>
      <c r="S41" s="40">
        <f>VLOOKUP(C41,Sheet3!$A$19:$G$81,7,FALSE)</f>
        <v>1</v>
      </c>
      <c r="T41" s="10">
        <f t="shared" si="3"/>
        <v>1</v>
      </c>
      <c r="U41" s="10">
        <f t="shared" si="4"/>
        <v>1</v>
      </c>
    </row>
    <row r="42" spans="2:21" ht="15.75">
      <c r="B42" s="184"/>
      <c r="C42" s="89" t="s">
        <v>90</v>
      </c>
      <c r="D42" s="67">
        <f>HARIAN!D44</f>
        <v>34</v>
      </c>
      <c r="E42" s="67">
        <f>HARIAN!E44</f>
        <v>2</v>
      </c>
      <c r="F42" s="67">
        <f>HARIAN!F44</f>
        <v>0</v>
      </c>
      <c r="G42" s="67">
        <f>HARIAN!G44</f>
        <v>0</v>
      </c>
      <c r="H42" s="67">
        <f>HARIAN!H44</f>
        <v>0</v>
      </c>
      <c r="I42" s="67">
        <f>HARIAN!I44</f>
        <v>1</v>
      </c>
      <c r="J42" s="67">
        <f>HARIAN!J44</f>
        <v>0</v>
      </c>
      <c r="K42" s="67">
        <f>HARIAN!K44</f>
        <v>0</v>
      </c>
      <c r="L42" s="67">
        <f>HARIAN!L44</f>
        <v>0</v>
      </c>
      <c r="M42" s="67">
        <f>HARIAN!M44</f>
        <v>1</v>
      </c>
      <c r="N42" s="67">
        <f>HARIAN!N44</f>
        <v>0</v>
      </c>
      <c r="O42" s="67">
        <f>HARIAN!O44</f>
        <v>0</v>
      </c>
      <c r="P42" s="67">
        <f>HARIAN!P44</f>
        <v>27</v>
      </c>
      <c r="Q42" s="40">
        <f t="shared" si="2"/>
        <v>0.81818181818181823</v>
      </c>
      <c r="R42" s="40">
        <f t="shared" si="1"/>
        <v>0.9642857142857143</v>
      </c>
      <c r="S42" s="40">
        <f>VLOOKUP(C42,Sheet3!$A$19:$G$81,7,FALSE)</f>
        <v>1</v>
      </c>
      <c r="T42" s="10">
        <f t="shared" si="3"/>
        <v>0.81818181818181823</v>
      </c>
      <c r="U42" s="10">
        <f t="shared" si="4"/>
        <v>0.9642857142857143</v>
      </c>
    </row>
    <row r="43" spans="2:21" ht="15.75">
      <c r="B43" s="184"/>
      <c r="C43" s="89" t="s">
        <v>248</v>
      </c>
      <c r="D43" s="67">
        <f>HARIAN!D45</f>
        <v>29</v>
      </c>
      <c r="E43" s="67">
        <f>HARIAN!E45</f>
        <v>0</v>
      </c>
      <c r="F43" s="67">
        <f>HARIAN!F45</f>
        <v>0</v>
      </c>
      <c r="G43" s="67">
        <f>HARIAN!G45</f>
        <v>0</v>
      </c>
      <c r="H43" s="67">
        <f>HARIAN!H45</f>
        <v>0</v>
      </c>
      <c r="I43" s="67">
        <f>HARIAN!I45</f>
        <v>0</v>
      </c>
      <c r="J43" s="67">
        <f>HARIAN!J45</f>
        <v>1</v>
      </c>
      <c r="K43" s="67">
        <f>HARIAN!K45</f>
        <v>0</v>
      </c>
      <c r="L43" s="67">
        <f>HARIAN!L45</f>
        <v>0</v>
      </c>
      <c r="M43" s="67">
        <f>HARIAN!M45</f>
        <v>1</v>
      </c>
      <c r="N43" s="67">
        <f>HARIAN!N45</f>
        <v>0</v>
      </c>
      <c r="O43" s="67">
        <f>HARIAN!O45</f>
        <v>0</v>
      </c>
      <c r="P43" s="67">
        <f>HARIAN!P45</f>
        <v>27</v>
      </c>
      <c r="Q43" s="40">
        <f t="shared" si="2"/>
        <v>0.93103448275862066</v>
      </c>
      <c r="R43" s="40">
        <f t="shared" si="1"/>
        <v>0.9642857142857143</v>
      </c>
      <c r="S43" s="40">
        <f>VLOOKUP(C43,Sheet3!$A$19:$G$81,7,FALSE)</f>
        <v>0.96296296296296291</v>
      </c>
      <c r="T43" s="10">
        <f t="shared" si="3"/>
        <v>0.93103448275862066</v>
      </c>
      <c r="U43" s="10">
        <f t="shared" si="4"/>
        <v>0.9642857142857143</v>
      </c>
    </row>
    <row r="44" spans="2:21" ht="15.75">
      <c r="B44" s="184"/>
      <c r="C44" s="89" t="s">
        <v>92</v>
      </c>
      <c r="D44" s="67">
        <f>HARIAN!D46</f>
        <v>4</v>
      </c>
      <c r="E44" s="67">
        <f>HARIAN!E46</f>
        <v>0</v>
      </c>
      <c r="F44" s="67">
        <f>HARIAN!F46</f>
        <v>0</v>
      </c>
      <c r="G44" s="67">
        <f>HARIAN!G46</f>
        <v>0</v>
      </c>
      <c r="H44" s="67">
        <f>HARIAN!H46</f>
        <v>0</v>
      </c>
      <c r="I44" s="67">
        <f>HARIAN!I46</f>
        <v>0</v>
      </c>
      <c r="J44" s="67">
        <f>HARIAN!J46</f>
        <v>0</v>
      </c>
      <c r="K44" s="67">
        <f>HARIAN!K46</f>
        <v>0</v>
      </c>
      <c r="L44" s="67">
        <f>HARIAN!L46</f>
        <v>0</v>
      </c>
      <c r="M44" s="67">
        <f>HARIAN!M46</f>
        <v>0</v>
      </c>
      <c r="N44" s="67">
        <f>HARIAN!N46</f>
        <v>0</v>
      </c>
      <c r="O44" s="67">
        <f>HARIAN!O46</f>
        <v>1</v>
      </c>
      <c r="P44" s="67">
        <f>HARIAN!P46</f>
        <v>3</v>
      </c>
      <c r="Q44" s="40">
        <f t="shared" si="2"/>
        <v>0.75</v>
      </c>
      <c r="R44" s="40">
        <f t="shared" si="1"/>
        <v>0.75</v>
      </c>
      <c r="S44" s="40">
        <f>VLOOKUP(C44,Sheet3!$A$19:$G$81,7,FALSE)</f>
        <v>0.92307692307692313</v>
      </c>
      <c r="T44" s="10">
        <f t="shared" si="3"/>
        <v>0.75</v>
      </c>
      <c r="U44" s="10">
        <f t="shared" si="4"/>
        <v>0.75</v>
      </c>
    </row>
    <row r="45" spans="2:21" ht="15.75">
      <c r="B45" s="184"/>
      <c r="C45" s="89" t="s">
        <v>93</v>
      </c>
      <c r="D45" s="67">
        <f>HARIAN!D47</f>
        <v>15</v>
      </c>
      <c r="E45" s="67">
        <f>HARIAN!E47</f>
        <v>0</v>
      </c>
      <c r="F45" s="67">
        <f>HARIAN!F47</f>
        <v>0</v>
      </c>
      <c r="G45" s="67">
        <f>HARIAN!G47</f>
        <v>0</v>
      </c>
      <c r="H45" s="67">
        <f>HARIAN!H47</f>
        <v>0</v>
      </c>
      <c r="I45" s="67">
        <f>HARIAN!I47</f>
        <v>0</v>
      </c>
      <c r="J45" s="67">
        <f>HARIAN!J47</f>
        <v>1</v>
      </c>
      <c r="K45" s="67">
        <f>HARIAN!K47</f>
        <v>0</v>
      </c>
      <c r="L45" s="67">
        <f>HARIAN!L47</f>
        <v>0</v>
      </c>
      <c r="M45" s="67">
        <f>HARIAN!M47</f>
        <v>1</v>
      </c>
      <c r="N45" s="67">
        <f>HARIAN!N47</f>
        <v>0</v>
      </c>
      <c r="O45" s="67">
        <f>HARIAN!O47</f>
        <v>0</v>
      </c>
      <c r="P45" s="67">
        <f>HARIAN!P47</f>
        <v>13</v>
      </c>
      <c r="Q45" s="40">
        <f t="shared" si="2"/>
        <v>0.8666666666666667</v>
      </c>
      <c r="R45" s="40">
        <f t="shared" si="1"/>
        <v>0.9285714285714286</v>
      </c>
      <c r="S45" s="40">
        <f>VLOOKUP(C45,Sheet3!$A$19:$G$81,7,FALSE)</f>
        <v>0.92307692307692313</v>
      </c>
      <c r="T45" s="10">
        <f t="shared" si="3"/>
        <v>0.8666666666666667</v>
      </c>
      <c r="U45" s="10">
        <f t="shared" si="4"/>
        <v>0.9285714285714286</v>
      </c>
    </row>
    <row r="46" spans="2:21" ht="15.75">
      <c r="B46" s="184"/>
      <c r="C46" s="89" t="s">
        <v>92</v>
      </c>
      <c r="D46" s="67">
        <f>HARIAN!D48</f>
        <v>15</v>
      </c>
      <c r="E46" s="67">
        <f>HARIAN!E48</f>
        <v>2</v>
      </c>
      <c r="F46" s="67">
        <f>HARIAN!F48</f>
        <v>0</v>
      </c>
      <c r="G46" s="67">
        <f>HARIAN!G48</f>
        <v>0</v>
      </c>
      <c r="H46" s="67">
        <f>HARIAN!H48</f>
        <v>0</v>
      </c>
      <c r="I46" s="67">
        <f>HARIAN!I48</f>
        <v>1</v>
      </c>
      <c r="J46" s="67">
        <f>HARIAN!J48</f>
        <v>0</v>
      </c>
      <c r="K46" s="67">
        <f>HARIAN!K48</f>
        <v>0</v>
      </c>
      <c r="L46" s="67">
        <f>HARIAN!L48</f>
        <v>0</v>
      </c>
      <c r="M46" s="67">
        <f>HARIAN!M48</f>
        <v>0</v>
      </c>
      <c r="N46" s="67">
        <f>HARIAN!N48</f>
        <v>1</v>
      </c>
      <c r="O46" s="67">
        <f>HARIAN!O48</f>
        <v>1</v>
      </c>
      <c r="P46" s="67">
        <f>HARIAN!P48</f>
        <v>10</v>
      </c>
      <c r="Q46" s="40">
        <f t="shared" si="2"/>
        <v>0.7142857142857143</v>
      </c>
      <c r="R46" s="40">
        <f t="shared" si="1"/>
        <v>0.83333333333333337</v>
      </c>
      <c r="S46" s="40">
        <f>VLOOKUP(C46,Sheet3!$A$19:$G$81,7,FALSE)</f>
        <v>0.92307692307692313</v>
      </c>
      <c r="T46" s="10">
        <f t="shared" si="3"/>
        <v>0.7142857142857143</v>
      </c>
      <c r="U46" s="10">
        <f t="shared" si="4"/>
        <v>0.83333333333333337</v>
      </c>
    </row>
    <row r="47" spans="2:21" ht="15.75">
      <c r="B47" s="184"/>
      <c r="C47" s="89" t="s">
        <v>95</v>
      </c>
      <c r="D47" s="67">
        <f>HARIAN!D49+HARIAN!D50</f>
        <v>13</v>
      </c>
      <c r="E47" s="67">
        <f>HARIAN!E49+HARIAN!E50</f>
        <v>0</v>
      </c>
      <c r="F47" s="67">
        <f>HARIAN!F49+HARIAN!F50</f>
        <v>0</v>
      </c>
      <c r="G47" s="67">
        <f>HARIAN!G49+HARIAN!G50</f>
        <v>0</v>
      </c>
      <c r="H47" s="67">
        <f>HARIAN!H49+HARIAN!H50</f>
        <v>1</v>
      </c>
      <c r="I47" s="67">
        <f>HARIAN!I49+HARIAN!I50</f>
        <v>0</v>
      </c>
      <c r="J47" s="67">
        <f>HARIAN!J49+HARIAN!J50</f>
        <v>0</v>
      </c>
      <c r="K47" s="67">
        <f>HARIAN!K49+HARIAN!K50</f>
        <v>0</v>
      </c>
      <c r="L47" s="67">
        <f>HARIAN!L49+HARIAN!L50</f>
        <v>0</v>
      </c>
      <c r="M47" s="67">
        <f>HARIAN!M49+HARIAN!M50</f>
        <v>1</v>
      </c>
      <c r="N47" s="67">
        <f>HARIAN!N49+HARIAN!N50</f>
        <v>1</v>
      </c>
      <c r="O47" s="67">
        <f>HARIAN!O49+HARIAN!O50</f>
        <v>0</v>
      </c>
      <c r="P47" s="67">
        <f>HARIAN!P49+HARIAN!P50</f>
        <v>9</v>
      </c>
      <c r="Q47" s="40">
        <f t="shared" si="2"/>
        <v>0.69230769230769229</v>
      </c>
      <c r="R47" s="40">
        <f t="shared" si="1"/>
        <v>0.81818181818181823</v>
      </c>
      <c r="S47" s="40">
        <f>VLOOKUP(C47,Sheet3!$A$19:$G$81,7,FALSE)</f>
        <v>1</v>
      </c>
      <c r="T47" s="10">
        <f t="shared" si="3"/>
        <v>0.69230769230769229</v>
      </c>
      <c r="U47" s="10">
        <f t="shared" si="4"/>
        <v>0.81818181818181823</v>
      </c>
    </row>
    <row r="48" spans="2:21" ht="15.75">
      <c r="B48" s="185" t="s">
        <v>42</v>
      </c>
      <c r="C48" s="90" t="s">
        <v>99</v>
      </c>
      <c r="D48" s="63">
        <f>HARIAN!D53+HARIAN!D62</f>
        <v>15</v>
      </c>
      <c r="E48" s="63">
        <f>HARIAN!E53+HARIAN!E62</f>
        <v>0</v>
      </c>
      <c r="F48" s="63">
        <f>HARIAN!F53+HARIAN!F62</f>
        <v>0</v>
      </c>
      <c r="G48" s="63">
        <f>HARIAN!G53+HARIAN!G62</f>
        <v>0</v>
      </c>
      <c r="H48" s="63">
        <f>HARIAN!H53+HARIAN!H62</f>
        <v>0</v>
      </c>
      <c r="I48" s="63">
        <f>HARIAN!I53+HARIAN!I62</f>
        <v>0</v>
      </c>
      <c r="J48" s="63">
        <f>HARIAN!J53+HARIAN!J62</f>
        <v>0</v>
      </c>
      <c r="K48" s="63">
        <f>HARIAN!K53+HARIAN!K62</f>
        <v>0</v>
      </c>
      <c r="L48" s="63">
        <f>HARIAN!L53+HARIAN!L62</f>
        <v>0</v>
      </c>
      <c r="M48" s="63">
        <f>HARIAN!M53+HARIAN!M62</f>
        <v>3</v>
      </c>
      <c r="N48" s="63">
        <f>HARIAN!N53+HARIAN!N62</f>
        <v>0</v>
      </c>
      <c r="O48" s="63">
        <f>HARIAN!O53+HARIAN!O62</f>
        <v>0</v>
      </c>
      <c r="P48" s="63">
        <f>HARIAN!P53+HARIAN!P62</f>
        <v>12</v>
      </c>
      <c r="Q48" s="40">
        <f t="shared" si="2"/>
        <v>0.8</v>
      </c>
      <c r="R48" s="40">
        <f t="shared" si="1"/>
        <v>0.8</v>
      </c>
      <c r="S48" s="40">
        <f>VLOOKUP(C48,Sheet3!$A$19:$G$81,7,FALSE)</f>
        <v>1</v>
      </c>
      <c r="T48" s="10">
        <f t="shared" si="3"/>
        <v>0.8</v>
      </c>
      <c r="U48" s="10">
        <f t="shared" si="4"/>
        <v>0.8</v>
      </c>
    </row>
    <row r="49" spans="2:21" ht="15.75">
      <c r="B49" s="185"/>
      <c r="C49" s="90" t="s">
        <v>102</v>
      </c>
      <c r="D49" s="63">
        <f>HARIAN!D54+HARIAN!D56</f>
        <v>21</v>
      </c>
      <c r="E49" s="63">
        <f>HARIAN!E54+HARIAN!E56</f>
        <v>0</v>
      </c>
      <c r="F49" s="63">
        <f>HARIAN!F54+HARIAN!F56</f>
        <v>0</v>
      </c>
      <c r="G49" s="63">
        <f>HARIAN!G54+HARIAN!G56</f>
        <v>0</v>
      </c>
      <c r="H49" s="63">
        <f>HARIAN!H54+HARIAN!H56</f>
        <v>1</v>
      </c>
      <c r="I49" s="63">
        <f>HARIAN!I54+HARIAN!I56</f>
        <v>1</v>
      </c>
      <c r="J49" s="63">
        <f>HARIAN!J54+HARIAN!J56</f>
        <v>0</v>
      </c>
      <c r="K49" s="63">
        <f>HARIAN!K54+HARIAN!K56</f>
        <v>0</v>
      </c>
      <c r="L49" s="63">
        <f>HARIAN!L54+HARIAN!L56</f>
        <v>0</v>
      </c>
      <c r="M49" s="63">
        <f>HARIAN!M54+HARIAN!M56</f>
        <v>0</v>
      </c>
      <c r="N49" s="63">
        <f>HARIAN!N54+HARIAN!N56</f>
        <v>0</v>
      </c>
      <c r="O49" s="63">
        <f>HARIAN!O54+HARIAN!O56</f>
        <v>1</v>
      </c>
      <c r="P49" s="63">
        <f>HARIAN!P54+HARIAN!P56</f>
        <v>18</v>
      </c>
      <c r="Q49" s="40">
        <f t="shared" si="2"/>
        <v>0.9</v>
      </c>
      <c r="R49" s="40">
        <f t="shared" si="1"/>
        <v>0.94736842105263153</v>
      </c>
      <c r="S49" s="40">
        <f>VLOOKUP(C49,Sheet3!$A$19:$G$81,7,FALSE)</f>
        <v>1</v>
      </c>
      <c r="T49" s="10">
        <f t="shared" si="3"/>
        <v>0.9</v>
      </c>
      <c r="U49" s="10">
        <f t="shared" si="4"/>
        <v>0.94736842105263153</v>
      </c>
    </row>
    <row r="50" spans="2:21" ht="15.75">
      <c r="B50" s="185"/>
      <c r="C50" s="90" t="s">
        <v>232</v>
      </c>
      <c r="D50" s="63">
        <f>HARIAN!D55</f>
        <v>40</v>
      </c>
      <c r="E50" s="63">
        <f>HARIAN!E55</f>
        <v>2</v>
      </c>
      <c r="F50" s="63">
        <f>HARIAN!F55</f>
        <v>2</v>
      </c>
      <c r="G50" s="63">
        <f>HARIAN!G55</f>
        <v>3</v>
      </c>
      <c r="H50" s="63">
        <f>HARIAN!H55</f>
        <v>0</v>
      </c>
      <c r="I50" s="63">
        <f>HARIAN!I55</f>
        <v>3</v>
      </c>
      <c r="J50" s="63">
        <f>HARIAN!J55</f>
        <v>4</v>
      </c>
      <c r="K50" s="63">
        <f>HARIAN!K55</f>
        <v>0</v>
      </c>
      <c r="L50" s="63">
        <f>HARIAN!L55</f>
        <v>1</v>
      </c>
      <c r="M50" s="63">
        <f>HARIAN!M55</f>
        <v>0</v>
      </c>
      <c r="N50" s="63">
        <f>HARIAN!N55</f>
        <v>5</v>
      </c>
      <c r="O50" s="63">
        <f>HARIAN!O55</f>
        <v>0</v>
      </c>
      <c r="P50" s="63">
        <f>HARIAN!P55</f>
        <v>19</v>
      </c>
      <c r="Q50" s="40">
        <f t="shared" si="2"/>
        <v>0.54285714285714282</v>
      </c>
      <c r="R50" s="40">
        <f t="shared" si="1"/>
        <v>0.79166666666666663</v>
      </c>
      <c r="S50" s="40">
        <f>VLOOKUP(C50,Sheet3!$A$19:$G$81,7,FALSE)</f>
        <v>1</v>
      </c>
      <c r="T50" s="10">
        <f t="shared" si="3"/>
        <v>0.54285714285714282</v>
      </c>
      <c r="U50" s="10">
        <f t="shared" si="4"/>
        <v>0.79166666666666663</v>
      </c>
    </row>
    <row r="51" spans="2:21" ht="15.75">
      <c r="B51" s="185"/>
      <c r="C51" s="90" t="s">
        <v>105</v>
      </c>
      <c r="D51" s="63">
        <f>HARIAN!D57+HARIAN!D59</f>
        <v>28</v>
      </c>
      <c r="E51" s="63">
        <f>HARIAN!E57+HARIAN!E59</f>
        <v>0</v>
      </c>
      <c r="F51" s="63">
        <f>HARIAN!F57+HARIAN!F59</f>
        <v>2</v>
      </c>
      <c r="G51" s="63">
        <f>HARIAN!G57+HARIAN!G59</f>
        <v>0</v>
      </c>
      <c r="H51" s="63">
        <f>HARIAN!H57+HARIAN!H59</f>
        <v>1</v>
      </c>
      <c r="I51" s="63">
        <f>HARIAN!I57+HARIAN!I59</f>
        <v>0</v>
      </c>
      <c r="J51" s="63">
        <f>HARIAN!J57+HARIAN!J59</f>
        <v>0</v>
      </c>
      <c r="K51" s="63">
        <f>HARIAN!K57+HARIAN!K59</f>
        <v>0</v>
      </c>
      <c r="L51" s="63">
        <f>HARIAN!L57+HARIAN!L59</f>
        <v>0</v>
      </c>
      <c r="M51" s="63">
        <f>HARIAN!M57+HARIAN!M59</f>
        <v>0</v>
      </c>
      <c r="N51" s="63">
        <f>HARIAN!N57+HARIAN!N59</f>
        <v>0</v>
      </c>
      <c r="O51" s="63">
        <f>HARIAN!O57+HARIAN!O59</f>
        <v>0</v>
      </c>
      <c r="P51" s="63">
        <f>HARIAN!P57+HARIAN!P59</f>
        <v>25</v>
      </c>
      <c r="Q51" s="40">
        <f t="shared" si="2"/>
        <v>0.96153846153846156</v>
      </c>
      <c r="R51" s="40">
        <f t="shared" si="1"/>
        <v>1</v>
      </c>
      <c r="S51" s="40">
        <f>VLOOKUP(C51,Sheet3!$A$19:$G$81,7,FALSE)</f>
        <v>1</v>
      </c>
      <c r="T51" s="10">
        <f t="shared" si="3"/>
        <v>0.96153846153846156</v>
      </c>
      <c r="U51" s="10">
        <f t="shared" si="4"/>
        <v>1</v>
      </c>
    </row>
    <row r="52" spans="2:21" ht="15.75">
      <c r="B52" s="185"/>
      <c r="C52" s="90" t="s">
        <v>106</v>
      </c>
      <c r="D52" s="63">
        <f>HARIAN!D60</f>
        <v>20</v>
      </c>
      <c r="E52" s="63">
        <f>HARIAN!E60</f>
        <v>0</v>
      </c>
      <c r="F52" s="63">
        <f>HARIAN!F60</f>
        <v>4</v>
      </c>
      <c r="G52" s="63">
        <f>HARIAN!G60</f>
        <v>0</v>
      </c>
      <c r="H52" s="63">
        <f>HARIAN!H60</f>
        <v>1</v>
      </c>
      <c r="I52" s="63">
        <f>HARIAN!I60</f>
        <v>0</v>
      </c>
      <c r="J52" s="63">
        <f>HARIAN!J60</f>
        <v>2</v>
      </c>
      <c r="K52" s="63">
        <f>HARIAN!K60</f>
        <v>0</v>
      </c>
      <c r="L52" s="63">
        <f>HARIAN!L60</f>
        <v>0</v>
      </c>
      <c r="M52" s="63">
        <f>HARIAN!M60</f>
        <v>0</v>
      </c>
      <c r="N52" s="63">
        <f>HARIAN!N60</f>
        <v>0</v>
      </c>
      <c r="O52" s="63">
        <f>HARIAN!O60</f>
        <v>0</v>
      </c>
      <c r="P52" s="63">
        <f>HARIAN!P60</f>
        <v>13</v>
      </c>
      <c r="Q52" s="40">
        <f t="shared" si="2"/>
        <v>0.8125</v>
      </c>
      <c r="R52" s="40">
        <f t="shared" si="1"/>
        <v>1</v>
      </c>
      <c r="S52" s="40">
        <f>VLOOKUP(C52,Sheet3!$A$19:$G$81,7,FALSE)</f>
        <v>1</v>
      </c>
      <c r="T52" s="10">
        <f t="shared" si="3"/>
        <v>0.8125</v>
      </c>
      <c r="U52" s="10">
        <f t="shared" si="4"/>
        <v>1</v>
      </c>
    </row>
    <row r="53" spans="2:21" ht="15.75">
      <c r="B53" s="185"/>
      <c r="C53" s="90" t="s">
        <v>107</v>
      </c>
      <c r="D53" s="63">
        <f>HARIAN!D61+HARIAN!D58</f>
        <v>13</v>
      </c>
      <c r="E53" s="63">
        <f>HARIAN!E61+HARIAN!E58</f>
        <v>1</v>
      </c>
      <c r="F53" s="63">
        <f>HARIAN!F61+HARIAN!F58</f>
        <v>0</v>
      </c>
      <c r="G53" s="63">
        <f>HARIAN!G61+HARIAN!G58</f>
        <v>0</v>
      </c>
      <c r="H53" s="63">
        <f>HARIAN!H61+HARIAN!H58</f>
        <v>0</v>
      </c>
      <c r="I53" s="63">
        <f>HARIAN!I61+HARIAN!I58</f>
        <v>0</v>
      </c>
      <c r="J53" s="63">
        <f>HARIAN!J61+HARIAN!J58</f>
        <v>3</v>
      </c>
      <c r="K53" s="63">
        <f>HARIAN!K61+HARIAN!K58</f>
        <v>0</v>
      </c>
      <c r="L53" s="63">
        <f>HARIAN!L61+HARIAN!L58</f>
        <v>0</v>
      </c>
      <c r="M53" s="63">
        <f>HARIAN!M61+HARIAN!M58</f>
        <v>1</v>
      </c>
      <c r="N53" s="63">
        <f>HARIAN!N61+HARIAN!N58</f>
        <v>0</v>
      </c>
      <c r="O53" s="63">
        <f>HARIAN!O61+HARIAN!O58</f>
        <v>0</v>
      </c>
      <c r="P53" s="63">
        <f>HARIAN!P61+HARIAN!P58</f>
        <v>8</v>
      </c>
      <c r="Q53" s="40">
        <f t="shared" si="2"/>
        <v>0.61538461538461542</v>
      </c>
      <c r="R53" s="40">
        <f t="shared" si="1"/>
        <v>0.88888888888888884</v>
      </c>
      <c r="S53" s="40">
        <f>VLOOKUP(C53,Sheet3!$A$19:$G$81,7,FALSE)</f>
        <v>1</v>
      </c>
      <c r="T53" s="10">
        <f t="shared" si="3"/>
        <v>0.61538461538461542</v>
      </c>
      <c r="U53" s="10">
        <f t="shared" si="4"/>
        <v>0.88888888888888884</v>
      </c>
    </row>
    <row r="54" spans="2:21" ht="15.75">
      <c r="B54" s="186" t="s">
        <v>70</v>
      </c>
      <c r="C54" s="91" t="s">
        <v>109</v>
      </c>
      <c r="D54" s="69">
        <f>HARIAN!D63</f>
        <v>5</v>
      </c>
      <c r="E54" s="69">
        <f>HARIAN!E63</f>
        <v>0</v>
      </c>
      <c r="F54" s="69">
        <f>HARIAN!F63</f>
        <v>0</v>
      </c>
      <c r="G54" s="69">
        <f>HARIAN!G63</f>
        <v>0</v>
      </c>
      <c r="H54" s="69">
        <f>HARIAN!H63</f>
        <v>0</v>
      </c>
      <c r="I54" s="69">
        <f>HARIAN!I63</f>
        <v>0</v>
      </c>
      <c r="J54" s="69">
        <f>HARIAN!J63</f>
        <v>0</v>
      </c>
      <c r="K54" s="69">
        <f>HARIAN!K63</f>
        <v>0</v>
      </c>
      <c r="L54" s="69">
        <f>HARIAN!L63</f>
        <v>0</v>
      </c>
      <c r="M54" s="69">
        <f>HARIAN!M63</f>
        <v>3</v>
      </c>
      <c r="N54" s="69">
        <f>HARIAN!N63</f>
        <v>0</v>
      </c>
      <c r="O54" s="69">
        <f>HARIAN!O63</f>
        <v>1</v>
      </c>
      <c r="P54" s="69">
        <f>HARIAN!P63</f>
        <v>1</v>
      </c>
      <c r="Q54" s="40">
        <f t="shared" si="2"/>
        <v>0.2</v>
      </c>
      <c r="R54" s="40">
        <f t="shared" si="1"/>
        <v>0.2</v>
      </c>
      <c r="S54" s="40">
        <f>VLOOKUP(C54,Sheet3!$A$19:$G$81,7,FALSE)</f>
        <v>1</v>
      </c>
      <c r="T54" s="10">
        <f t="shared" si="3"/>
        <v>0.2</v>
      </c>
      <c r="U54" s="10">
        <f t="shared" si="4"/>
        <v>0.2</v>
      </c>
    </row>
    <row r="55" spans="2:21" ht="15.75">
      <c r="B55" s="186"/>
      <c r="C55" s="91" t="s">
        <v>110</v>
      </c>
      <c r="D55" s="69">
        <f>HARIAN!D64</f>
        <v>19</v>
      </c>
      <c r="E55" s="69">
        <f>HARIAN!E64</f>
        <v>0</v>
      </c>
      <c r="F55" s="69">
        <f>HARIAN!F64</f>
        <v>0</v>
      </c>
      <c r="G55" s="69">
        <f>HARIAN!G64</f>
        <v>0</v>
      </c>
      <c r="H55" s="69">
        <f>HARIAN!H64</f>
        <v>0</v>
      </c>
      <c r="I55" s="69">
        <f>HARIAN!I64</f>
        <v>4</v>
      </c>
      <c r="J55" s="69">
        <f>HARIAN!J64</f>
        <v>1</v>
      </c>
      <c r="K55" s="69">
        <f>HARIAN!K64</f>
        <v>0</v>
      </c>
      <c r="L55" s="69">
        <f>HARIAN!L64</f>
        <v>0</v>
      </c>
      <c r="M55" s="69">
        <f>HARIAN!M64</f>
        <v>2</v>
      </c>
      <c r="N55" s="69">
        <f>HARIAN!N64</f>
        <v>2</v>
      </c>
      <c r="O55" s="69">
        <f>HARIAN!O64</f>
        <v>0</v>
      </c>
      <c r="P55" s="69">
        <f>HARIAN!P64</f>
        <v>10</v>
      </c>
      <c r="Q55" s="40">
        <f t="shared" si="2"/>
        <v>0.66666666666666663</v>
      </c>
      <c r="R55" s="40">
        <f t="shared" si="1"/>
        <v>0.7142857142857143</v>
      </c>
      <c r="S55" s="40">
        <f>VLOOKUP(C55,Sheet3!$A$19:$G$81,7,FALSE)</f>
        <v>0.8</v>
      </c>
      <c r="T55" s="10">
        <f t="shared" si="3"/>
        <v>0.66666666666666663</v>
      </c>
      <c r="U55" s="10">
        <f t="shared" si="4"/>
        <v>0.7142857142857143</v>
      </c>
    </row>
    <row r="56" spans="2:21" ht="15.75">
      <c r="B56" s="186"/>
      <c r="C56" s="91" t="s">
        <v>111</v>
      </c>
      <c r="D56" s="69">
        <f>HARIAN!D65</f>
        <v>6</v>
      </c>
      <c r="E56" s="69">
        <f>HARIAN!E65</f>
        <v>0</v>
      </c>
      <c r="F56" s="69">
        <f>HARIAN!F65</f>
        <v>0</v>
      </c>
      <c r="G56" s="69">
        <f>HARIAN!G65</f>
        <v>0</v>
      </c>
      <c r="H56" s="69">
        <f>HARIAN!H65</f>
        <v>0</v>
      </c>
      <c r="I56" s="69">
        <f>HARIAN!I65</f>
        <v>0</v>
      </c>
      <c r="J56" s="69">
        <f>HARIAN!J65</f>
        <v>0</v>
      </c>
      <c r="K56" s="69">
        <f>HARIAN!K65</f>
        <v>0</v>
      </c>
      <c r="L56" s="69">
        <f>HARIAN!L65</f>
        <v>0</v>
      </c>
      <c r="M56" s="69">
        <f>HARIAN!M65</f>
        <v>1</v>
      </c>
      <c r="N56" s="69">
        <f>HARIAN!N65</f>
        <v>0</v>
      </c>
      <c r="O56" s="69">
        <f>HARIAN!O65</f>
        <v>2</v>
      </c>
      <c r="P56" s="69">
        <f>HARIAN!P65</f>
        <v>2</v>
      </c>
      <c r="Q56" s="40">
        <f t="shared" si="2"/>
        <v>0.33333333333333331</v>
      </c>
      <c r="R56" s="40">
        <f t="shared" si="1"/>
        <v>0.4</v>
      </c>
      <c r="S56" s="40">
        <f>VLOOKUP(C56,Sheet3!$A$19:$G$81,7,FALSE)</f>
        <v>1</v>
      </c>
      <c r="T56" s="10">
        <f t="shared" si="3"/>
        <v>0.33333333333333331</v>
      </c>
      <c r="U56" s="10">
        <f t="shared" si="4"/>
        <v>0.4</v>
      </c>
    </row>
    <row r="57" spans="2:21" ht="15.75">
      <c r="B57" s="186"/>
      <c r="C57" s="91" t="s">
        <v>210</v>
      </c>
      <c r="D57" s="69">
        <f>HARIAN!D66</f>
        <v>26</v>
      </c>
      <c r="E57" s="69">
        <f>HARIAN!E66</f>
        <v>1</v>
      </c>
      <c r="F57" s="69">
        <f>HARIAN!F66</f>
        <v>0</v>
      </c>
      <c r="G57" s="69">
        <f>HARIAN!G66</f>
        <v>0</v>
      </c>
      <c r="H57" s="69">
        <f>HARIAN!H66</f>
        <v>0</v>
      </c>
      <c r="I57" s="69">
        <f>HARIAN!I66</f>
        <v>4</v>
      </c>
      <c r="J57" s="69">
        <f>HARIAN!J66</f>
        <v>0</v>
      </c>
      <c r="K57" s="69">
        <f>HARIAN!K66</f>
        <v>1</v>
      </c>
      <c r="L57" s="69">
        <f>HARIAN!L66</f>
        <v>0</v>
      </c>
      <c r="M57" s="69">
        <f>HARIAN!M66</f>
        <v>3</v>
      </c>
      <c r="N57" s="69">
        <f>HARIAN!N66</f>
        <v>0</v>
      </c>
      <c r="O57" s="69">
        <f>HARIAN!O66</f>
        <v>0</v>
      </c>
      <c r="P57" s="69">
        <f>HARIAN!P66</f>
        <v>17</v>
      </c>
      <c r="Q57" s="40">
        <f t="shared" si="2"/>
        <v>0.80952380952380953</v>
      </c>
      <c r="R57" s="40">
        <f t="shared" si="1"/>
        <v>0.85</v>
      </c>
      <c r="S57" s="40">
        <f>VLOOKUP(C57,Sheet3!$A$19:$G$81,7,FALSE)</f>
        <v>0.88235294117647056</v>
      </c>
      <c r="T57" s="10">
        <f t="shared" si="3"/>
        <v>0.80952380952380953</v>
      </c>
      <c r="U57" s="10">
        <f t="shared" si="4"/>
        <v>0.85</v>
      </c>
    </row>
    <row r="58" spans="2:21" ht="15.75">
      <c r="B58" s="186"/>
      <c r="C58" s="91" t="s">
        <v>113</v>
      </c>
      <c r="D58" s="69">
        <f>HARIAN!D67</f>
        <v>13</v>
      </c>
      <c r="E58" s="69">
        <f>HARIAN!E67</f>
        <v>0</v>
      </c>
      <c r="F58" s="69">
        <f>HARIAN!F67</f>
        <v>0</v>
      </c>
      <c r="G58" s="69">
        <f>HARIAN!G67</f>
        <v>0</v>
      </c>
      <c r="H58" s="69">
        <f>HARIAN!H67</f>
        <v>0</v>
      </c>
      <c r="I58" s="69">
        <f>HARIAN!I67</f>
        <v>0</v>
      </c>
      <c r="J58" s="69">
        <f>HARIAN!J67</f>
        <v>0</v>
      </c>
      <c r="K58" s="69">
        <f>HARIAN!K67</f>
        <v>0</v>
      </c>
      <c r="L58" s="69">
        <f>HARIAN!L67</f>
        <v>0</v>
      </c>
      <c r="M58" s="69">
        <f>HARIAN!M67</f>
        <v>1</v>
      </c>
      <c r="N58" s="69">
        <f>HARIAN!N67</f>
        <v>0</v>
      </c>
      <c r="O58" s="69">
        <f>HARIAN!O67</f>
        <v>2</v>
      </c>
      <c r="P58" s="69">
        <f>HARIAN!P67</f>
        <v>10</v>
      </c>
      <c r="Q58" s="40">
        <f t="shared" si="2"/>
        <v>0.76923076923076927</v>
      </c>
      <c r="R58" s="40">
        <f t="shared" si="1"/>
        <v>0.76923076923076927</v>
      </c>
      <c r="S58" s="40">
        <f>VLOOKUP(C58,Sheet3!$A$19:$G$81,7,FALSE)</f>
        <v>0.5</v>
      </c>
      <c r="T58" s="10">
        <f t="shared" si="3"/>
        <v>0.76923076923076927</v>
      </c>
      <c r="U58" s="10">
        <f t="shared" si="4"/>
        <v>0.76923076923076927</v>
      </c>
    </row>
    <row r="59" spans="2:21" ht="15.75">
      <c r="B59" s="186"/>
      <c r="C59" s="91" t="s">
        <v>114</v>
      </c>
      <c r="D59" s="69">
        <f>HARIAN!D68</f>
        <v>9</v>
      </c>
      <c r="E59" s="69">
        <f>HARIAN!E68</f>
        <v>1</v>
      </c>
      <c r="F59" s="69">
        <f>HARIAN!F68</f>
        <v>0</v>
      </c>
      <c r="G59" s="69">
        <f>HARIAN!G68</f>
        <v>0</v>
      </c>
      <c r="H59" s="69">
        <f>HARIAN!H68</f>
        <v>0</v>
      </c>
      <c r="I59" s="69">
        <f>HARIAN!I68</f>
        <v>0</v>
      </c>
      <c r="J59" s="69">
        <f>HARIAN!J68</f>
        <v>1</v>
      </c>
      <c r="K59" s="69">
        <f>HARIAN!K68</f>
        <v>0</v>
      </c>
      <c r="L59" s="69">
        <f>HARIAN!L68</f>
        <v>0</v>
      </c>
      <c r="M59" s="69">
        <f>HARIAN!M68</f>
        <v>0</v>
      </c>
      <c r="N59" s="69">
        <f>HARIAN!N68</f>
        <v>2</v>
      </c>
      <c r="O59" s="69">
        <f>HARIAN!O68</f>
        <v>2</v>
      </c>
      <c r="P59" s="69">
        <f>HARIAN!P68</f>
        <v>3</v>
      </c>
      <c r="Q59" s="40">
        <f t="shared" si="2"/>
        <v>0.33333333333333331</v>
      </c>
      <c r="R59" s="40">
        <f t="shared" si="1"/>
        <v>0.42857142857142855</v>
      </c>
      <c r="S59" s="40">
        <f>VLOOKUP(C59,Sheet3!$A$19:$G$81,7,FALSE)</f>
        <v>0.66666666666666663</v>
      </c>
      <c r="T59" s="10">
        <f t="shared" si="3"/>
        <v>0.33333333333333331</v>
      </c>
      <c r="U59" s="10">
        <f t="shared" si="4"/>
        <v>0.42857142857142855</v>
      </c>
    </row>
    <row r="60" spans="2:21" ht="15.75">
      <c r="B60" s="186"/>
      <c r="C60" s="91" t="s">
        <v>781</v>
      </c>
      <c r="D60" s="69">
        <f>HARIAN!D69+HARIAN!D70</f>
        <v>60</v>
      </c>
      <c r="E60" s="69">
        <f>HARIAN!E69+HARIAN!E70</f>
        <v>2</v>
      </c>
      <c r="F60" s="69">
        <f>HARIAN!F69+HARIAN!F70</f>
        <v>0</v>
      </c>
      <c r="G60" s="69">
        <f>HARIAN!G69+HARIAN!G70</f>
        <v>0</v>
      </c>
      <c r="H60" s="69">
        <f>HARIAN!H69+HARIAN!H70</f>
        <v>0</v>
      </c>
      <c r="I60" s="69">
        <f>HARIAN!I69+HARIAN!I70</f>
        <v>13</v>
      </c>
      <c r="J60" s="69">
        <f>HARIAN!J69+HARIAN!J70</f>
        <v>1</v>
      </c>
      <c r="K60" s="69">
        <f>HARIAN!K69+HARIAN!K70</f>
        <v>1</v>
      </c>
      <c r="L60" s="69">
        <f>HARIAN!L69+HARIAN!L70</f>
        <v>0</v>
      </c>
      <c r="M60" s="69">
        <f>HARIAN!M69+HARIAN!M70</f>
        <v>5</v>
      </c>
      <c r="N60" s="69">
        <f>HARIAN!N69+HARIAN!N70</f>
        <v>1</v>
      </c>
      <c r="O60" s="69">
        <f>HARIAN!O69+HARIAN!O70</f>
        <v>1</v>
      </c>
      <c r="P60" s="69">
        <f>HARIAN!P69+HARIAN!P70</f>
        <v>36</v>
      </c>
      <c r="Q60" s="40">
        <f t="shared" si="2"/>
        <v>0.78260869565217395</v>
      </c>
      <c r="R60" s="40">
        <f t="shared" si="1"/>
        <v>0.83720930232558144</v>
      </c>
      <c r="S60" s="40">
        <f>VLOOKUP(C60,Sheet3!$A$19:$G$81,7,FALSE)</f>
        <v>0.97222222222222221</v>
      </c>
      <c r="T60" s="10">
        <f t="shared" si="3"/>
        <v>0.78260869565217395</v>
      </c>
      <c r="U60" s="10">
        <f t="shared" si="4"/>
        <v>0.83720930232558144</v>
      </c>
    </row>
    <row r="61" spans="2:21" ht="15.75">
      <c r="B61" s="186"/>
      <c r="C61" s="91" t="s">
        <v>117</v>
      </c>
      <c r="D61" s="69">
        <f>HARIAN!D71</f>
        <v>12</v>
      </c>
      <c r="E61" s="69">
        <f>HARIAN!E71</f>
        <v>1</v>
      </c>
      <c r="F61" s="69">
        <f>HARIAN!F71</f>
        <v>0</v>
      </c>
      <c r="G61" s="69">
        <f>HARIAN!G71</f>
        <v>0</v>
      </c>
      <c r="H61" s="69">
        <f>HARIAN!H71</f>
        <v>0</v>
      </c>
      <c r="I61" s="69">
        <f>HARIAN!I71</f>
        <v>0</v>
      </c>
      <c r="J61" s="69">
        <f>HARIAN!J71</f>
        <v>0</v>
      </c>
      <c r="K61" s="69">
        <f>HARIAN!K71</f>
        <v>0</v>
      </c>
      <c r="L61" s="69">
        <f>HARIAN!L71</f>
        <v>0</v>
      </c>
      <c r="M61" s="69">
        <f>HARIAN!M71</f>
        <v>2</v>
      </c>
      <c r="N61" s="69">
        <f>HARIAN!N71</f>
        <v>1</v>
      </c>
      <c r="O61" s="69">
        <f>HARIAN!O71</f>
        <v>3</v>
      </c>
      <c r="P61" s="69">
        <f>HARIAN!P71</f>
        <v>5</v>
      </c>
      <c r="Q61" s="40">
        <f t="shared" si="2"/>
        <v>0.41666666666666669</v>
      </c>
      <c r="R61" s="40">
        <f t="shared" si="1"/>
        <v>0.45454545454545453</v>
      </c>
      <c r="S61" s="40">
        <f>VLOOKUP(C61,Sheet3!$A$19:$G$81,7,FALSE)</f>
        <v>0.4</v>
      </c>
      <c r="T61" s="10">
        <f t="shared" si="3"/>
        <v>0.41666666666666669</v>
      </c>
      <c r="U61" s="10">
        <f t="shared" si="4"/>
        <v>0.45454545454545453</v>
      </c>
    </row>
    <row r="62" spans="2:21" ht="15.75">
      <c r="B62" s="186"/>
      <c r="C62" s="91" t="s">
        <v>118</v>
      </c>
      <c r="D62" s="69">
        <f>HARIAN!D72</f>
        <v>30</v>
      </c>
      <c r="E62" s="69">
        <f>HARIAN!E72</f>
        <v>3</v>
      </c>
      <c r="F62" s="69">
        <f>HARIAN!F72</f>
        <v>0</v>
      </c>
      <c r="G62" s="69">
        <f>HARIAN!G72</f>
        <v>0</v>
      </c>
      <c r="H62" s="69">
        <f>HARIAN!H72</f>
        <v>0</v>
      </c>
      <c r="I62" s="69">
        <f>HARIAN!I72</f>
        <v>5</v>
      </c>
      <c r="J62" s="69">
        <f>HARIAN!J72</f>
        <v>1</v>
      </c>
      <c r="K62" s="69">
        <f>HARIAN!K72</f>
        <v>0</v>
      </c>
      <c r="L62" s="69">
        <f>HARIAN!L72</f>
        <v>0</v>
      </c>
      <c r="M62" s="69">
        <f>HARIAN!M72</f>
        <v>2</v>
      </c>
      <c r="N62" s="69">
        <f>HARIAN!N72</f>
        <v>4</v>
      </c>
      <c r="O62" s="69">
        <f>HARIAN!O72</f>
        <v>0</v>
      </c>
      <c r="P62" s="69">
        <f>HARIAN!P72</f>
        <v>15</v>
      </c>
      <c r="Q62" s="40">
        <f t="shared" si="2"/>
        <v>0.6</v>
      </c>
      <c r="R62" s="40">
        <f t="shared" si="1"/>
        <v>0.7142857142857143</v>
      </c>
      <c r="S62" s="40">
        <f>VLOOKUP(C62,Sheet3!$A$19:$G$81,7,FALSE)</f>
        <v>1</v>
      </c>
      <c r="T62" s="10">
        <f t="shared" si="3"/>
        <v>0.6</v>
      </c>
      <c r="U62" s="10">
        <f t="shared" si="4"/>
        <v>0.7142857142857143</v>
      </c>
    </row>
    <row r="63" spans="2:21" ht="15.75">
      <c r="B63" s="186"/>
      <c r="C63" s="91" t="s">
        <v>120</v>
      </c>
      <c r="D63" s="69">
        <f>HARIAN!D73+HARIAN!D74</f>
        <v>3</v>
      </c>
      <c r="E63" s="69">
        <f>HARIAN!E73+HARIAN!E74</f>
        <v>0</v>
      </c>
      <c r="F63" s="69">
        <f>HARIAN!F73+HARIAN!F74</f>
        <v>0</v>
      </c>
      <c r="G63" s="69">
        <f>HARIAN!G73+HARIAN!G74</f>
        <v>0</v>
      </c>
      <c r="H63" s="69">
        <f>HARIAN!H73+HARIAN!H74</f>
        <v>0</v>
      </c>
      <c r="I63" s="69">
        <f>HARIAN!I73+HARIAN!I74</f>
        <v>0</v>
      </c>
      <c r="J63" s="69">
        <f>HARIAN!J73+HARIAN!J74</f>
        <v>0</v>
      </c>
      <c r="K63" s="69">
        <f>HARIAN!K73+HARIAN!K74</f>
        <v>0</v>
      </c>
      <c r="L63" s="69">
        <f>HARIAN!L73+HARIAN!L74</f>
        <v>0</v>
      </c>
      <c r="M63" s="69">
        <f>HARIAN!M73+HARIAN!M74</f>
        <v>0</v>
      </c>
      <c r="N63" s="69">
        <f>HARIAN!N73+HARIAN!N74</f>
        <v>0</v>
      </c>
      <c r="O63" s="69">
        <f>HARIAN!O73+HARIAN!O74</f>
        <v>0</v>
      </c>
      <c r="P63" s="69">
        <f>HARIAN!P73+HARIAN!P74</f>
        <v>2</v>
      </c>
      <c r="Q63" s="40">
        <f t="shared" si="2"/>
        <v>0.66666666666666663</v>
      </c>
      <c r="R63" s="40">
        <f t="shared" si="1"/>
        <v>1</v>
      </c>
      <c r="S63" s="40">
        <f>VLOOKUP(C63,Sheet3!$A$19:$G$81,7,FALSE)</f>
        <v>0.33333333333333331</v>
      </c>
      <c r="T63" s="10">
        <f t="shared" si="3"/>
        <v>0.66666666666666663</v>
      </c>
      <c r="U63" s="10">
        <f t="shared" si="4"/>
        <v>1</v>
      </c>
    </row>
    <row r="64" spans="2:21" ht="15.75">
      <c r="B64" s="187" t="s">
        <v>55</v>
      </c>
      <c r="C64" s="92" t="s">
        <v>227</v>
      </c>
      <c r="D64" s="71">
        <f>HARIAN!D75+HARIAN!D81</f>
        <v>64</v>
      </c>
      <c r="E64" s="71">
        <f>HARIAN!E75+HARIAN!E81</f>
        <v>2</v>
      </c>
      <c r="F64" s="71">
        <f>HARIAN!F75+HARIAN!F81</f>
        <v>4</v>
      </c>
      <c r="G64" s="71">
        <f>HARIAN!G75+HARIAN!G81</f>
        <v>0</v>
      </c>
      <c r="H64" s="71">
        <f>HARIAN!H75+HARIAN!H81</f>
        <v>0</v>
      </c>
      <c r="I64" s="71">
        <f>HARIAN!I75+HARIAN!I81</f>
        <v>10</v>
      </c>
      <c r="J64" s="71">
        <f>HARIAN!J75+HARIAN!J81</f>
        <v>9</v>
      </c>
      <c r="K64" s="71">
        <f>HARIAN!K75+HARIAN!K81</f>
        <v>0</v>
      </c>
      <c r="L64" s="71">
        <f>HARIAN!L75+HARIAN!L81</f>
        <v>0</v>
      </c>
      <c r="M64" s="71">
        <f>HARIAN!M75+HARIAN!M81</f>
        <v>1</v>
      </c>
      <c r="N64" s="71">
        <f>HARIAN!N75+HARIAN!N81</f>
        <v>0</v>
      </c>
      <c r="O64" s="71">
        <f>HARIAN!O75+HARIAN!O81</f>
        <v>0</v>
      </c>
      <c r="P64" s="71">
        <f>HARIAN!P75+HARIAN!P81</f>
        <v>38</v>
      </c>
      <c r="Q64" s="40">
        <f t="shared" si="2"/>
        <v>0.76</v>
      </c>
      <c r="R64" s="40">
        <f t="shared" si="1"/>
        <v>0.97435897435897434</v>
      </c>
      <c r="S64" s="40">
        <f>VLOOKUP(C64,Sheet3!$A$19:$G$81,7,FALSE)</f>
        <v>1</v>
      </c>
      <c r="T64" s="10">
        <f t="shared" si="3"/>
        <v>0.76</v>
      </c>
      <c r="U64" s="10">
        <f t="shared" si="4"/>
        <v>0.97435897435897434</v>
      </c>
    </row>
    <row r="65" spans="2:21" ht="15.75">
      <c r="B65" s="187"/>
      <c r="C65" s="92" t="s">
        <v>122</v>
      </c>
      <c r="D65" s="71">
        <f>HARIAN!D76+HARIAN!D79</f>
        <v>38</v>
      </c>
      <c r="E65" s="71">
        <f>HARIAN!E76+HARIAN!E79</f>
        <v>1</v>
      </c>
      <c r="F65" s="71">
        <f>HARIAN!F76+HARIAN!F79</f>
        <v>0</v>
      </c>
      <c r="G65" s="71">
        <f>HARIAN!G76+HARIAN!G79</f>
        <v>0</v>
      </c>
      <c r="H65" s="71">
        <f>HARIAN!H76+HARIAN!H79</f>
        <v>0</v>
      </c>
      <c r="I65" s="71">
        <f>HARIAN!I76+HARIAN!I79</f>
        <v>8</v>
      </c>
      <c r="J65" s="71">
        <f>HARIAN!J76+HARIAN!J79</f>
        <v>3</v>
      </c>
      <c r="K65" s="71">
        <f>HARIAN!K76+HARIAN!K79</f>
        <v>0</v>
      </c>
      <c r="L65" s="71">
        <f>HARIAN!L76+HARIAN!L79</f>
        <v>0</v>
      </c>
      <c r="M65" s="71">
        <f>HARIAN!M76+HARIAN!M79</f>
        <v>2</v>
      </c>
      <c r="N65" s="71">
        <f>HARIAN!N76+HARIAN!N79</f>
        <v>0</v>
      </c>
      <c r="O65" s="71">
        <f>HARIAN!O76+HARIAN!O79</f>
        <v>0</v>
      </c>
      <c r="P65" s="71">
        <f>HARIAN!P76+HARIAN!P79</f>
        <v>24</v>
      </c>
      <c r="Q65" s="40">
        <f t="shared" si="2"/>
        <v>0.8</v>
      </c>
      <c r="R65" s="40">
        <f t="shared" si="1"/>
        <v>0.92307692307692313</v>
      </c>
      <c r="S65" s="40">
        <f>VLOOKUP(C65,Sheet3!$A$19:$G$81,7,FALSE)</f>
        <v>1</v>
      </c>
      <c r="T65" s="10">
        <f t="shared" si="3"/>
        <v>0.8</v>
      </c>
      <c r="U65" s="10">
        <f t="shared" si="4"/>
        <v>0.92307692307692313</v>
      </c>
    </row>
    <row r="66" spans="2:21" ht="15.75">
      <c r="B66" s="187"/>
      <c r="C66" s="92" t="s">
        <v>663</v>
      </c>
      <c r="D66" s="71">
        <f>HARIAN!D77+HARIAN!D82</f>
        <v>42</v>
      </c>
      <c r="E66" s="71">
        <f>HARIAN!E77+HARIAN!E82</f>
        <v>0</v>
      </c>
      <c r="F66" s="71">
        <f>HARIAN!F77+HARIAN!F82</f>
        <v>0</v>
      </c>
      <c r="G66" s="71">
        <f>HARIAN!G77+HARIAN!G82</f>
        <v>0</v>
      </c>
      <c r="H66" s="71">
        <f>HARIAN!H77+HARIAN!H82</f>
        <v>0</v>
      </c>
      <c r="I66" s="71">
        <f>HARIAN!I77+HARIAN!I82</f>
        <v>10</v>
      </c>
      <c r="J66" s="71">
        <f>HARIAN!J77+HARIAN!J82</f>
        <v>9</v>
      </c>
      <c r="K66" s="71">
        <f>HARIAN!K77+HARIAN!K82</f>
        <v>1</v>
      </c>
      <c r="L66" s="71">
        <f>HARIAN!L77+HARIAN!L82</f>
        <v>0</v>
      </c>
      <c r="M66" s="71">
        <f>HARIAN!M77+HARIAN!M82</f>
        <v>1</v>
      </c>
      <c r="N66" s="71">
        <f>HARIAN!N77+HARIAN!N82</f>
        <v>3</v>
      </c>
      <c r="O66" s="71">
        <f>HARIAN!O77+HARIAN!O82</f>
        <v>0</v>
      </c>
      <c r="P66" s="71">
        <f>HARIAN!P77+HARIAN!P82</f>
        <v>17</v>
      </c>
      <c r="Q66" s="40">
        <f t="shared" si="2"/>
        <v>0.54838709677419351</v>
      </c>
      <c r="R66" s="40">
        <f t="shared" si="1"/>
        <v>0.80952380952380953</v>
      </c>
      <c r="S66" s="40">
        <f>VLOOKUP(C66,Sheet3!$A$19:$G$81,7,FALSE)</f>
        <v>1</v>
      </c>
      <c r="T66" s="10">
        <f t="shared" si="3"/>
        <v>0.54838709677419351</v>
      </c>
      <c r="U66" s="10">
        <f t="shared" si="4"/>
        <v>0.80952380952380953</v>
      </c>
    </row>
    <row r="67" spans="2:21" ht="15.75">
      <c r="B67" s="187"/>
      <c r="C67" s="92" t="s">
        <v>666</v>
      </c>
      <c r="D67" s="71">
        <f>HARIAN!D78+HARIAN!D80</f>
        <v>61</v>
      </c>
      <c r="E67" s="71">
        <f>HARIAN!E78+HARIAN!E80</f>
        <v>3</v>
      </c>
      <c r="F67" s="71">
        <f>HARIAN!F78+HARIAN!F80</f>
        <v>3</v>
      </c>
      <c r="G67" s="71">
        <f>HARIAN!G78+HARIAN!G80</f>
        <v>0</v>
      </c>
      <c r="H67" s="71">
        <f>HARIAN!H78+HARIAN!H80</f>
        <v>0</v>
      </c>
      <c r="I67" s="71">
        <f>HARIAN!I78+HARIAN!I80</f>
        <v>8</v>
      </c>
      <c r="J67" s="71">
        <f>HARIAN!J78+HARIAN!J80</f>
        <v>1</v>
      </c>
      <c r="K67" s="71">
        <f>HARIAN!K78+HARIAN!K80</f>
        <v>3</v>
      </c>
      <c r="L67" s="71">
        <f>HARIAN!L78+HARIAN!L80</f>
        <v>0</v>
      </c>
      <c r="M67" s="71">
        <f>HARIAN!M78+HARIAN!M80</f>
        <v>0</v>
      </c>
      <c r="N67" s="71">
        <f>HARIAN!N78+HARIAN!N80</f>
        <v>0</v>
      </c>
      <c r="O67" s="71">
        <f>HARIAN!O78+HARIAN!O80</f>
        <v>1</v>
      </c>
      <c r="P67" s="71">
        <f>HARIAN!P78+HARIAN!P80</f>
        <v>42</v>
      </c>
      <c r="Q67" s="40">
        <f t="shared" si="2"/>
        <v>0.8936170212765957</v>
      </c>
      <c r="R67" s="40">
        <f t="shared" si="1"/>
        <v>0.97674418604651159</v>
      </c>
      <c r="S67" s="40">
        <f>VLOOKUP(C67,Sheet3!$A$19:$G$81,7,FALSE)</f>
        <v>1</v>
      </c>
      <c r="T67" s="10">
        <f t="shared" si="3"/>
        <v>0.8936170212765957</v>
      </c>
      <c r="U67" s="10">
        <f t="shared" si="4"/>
        <v>0.97674418604651159</v>
      </c>
    </row>
    <row r="68" spans="2:21" ht="15.75">
      <c r="B68" s="150" t="s">
        <v>62</v>
      </c>
      <c r="C68" s="150"/>
      <c r="D68" s="26">
        <f t="shared" ref="D68:P68" si="5">SUM(D32:D67)</f>
        <v>779</v>
      </c>
      <c r="E68" s="26">
        <f t="shared" si="5"/>
        <v>29</v>
      </c>
      <c r="F68" s="26">
        <f t="shared" si="5"/>
        <v>32</v>
      </c>
      <c r="G68" s="26">
        <f t="shared" si="5"/>
        <v>3</v>
      </c>
      <c r="H68" s="26">
        <f t="shared" si="5"/>
        <v>5</v>
      </c>
      <c r="I68" s="26">
        <f t="shared" si="5"/>
        <v>85</v>
      </c>
      <c r="J68" s="26">
        <f t="shared" si="5"/>
        <v>40</v>
      </c>
      <c r="K68" s="26">
        <f t="shared" si="5"/>
        <v>7</v>
      </c>
      <c r="L68" s="26">
        <f t="shared" si="5"/>
        <v>1</v>
      </c>
      <c r="M68" s="26">
        <f t="shared" si="5"/>
        <v>45</v>
      </c>
      <c r="N68" s="26">
        <f t="shared" si="5"/>
        <v>22</v>
      </c>
      <c r="O68" s="26">
        <f t="shared" si="5"/>
        <v>19</v>
      </c>
      <c r="P68" s="26">
        <f t="shared" si="5"/>
        <v>481</v>
      </c>
      <c r="Q68" s="41">
        <f>Q14</f>
        <v>0.73282442748091603</v>
      </c>
      <c r="R68" s="41">
        <f>R14</f>
        <v>0.84805653710247353</v>
      </c>
      <c r="S68" s="41">
        <f>S14</f>
        <v>0.95918367346938771</v>
      </c>
    </row>
  </sheetData>
  <mergeCells count="44">
    <mergeCell ref="B68:C68"/>
    <mergeCell ref="K28:K31"/>
    <mergeCell ref="L28:O30"/>
    <mergeCell ref="P28:P31"/>
    <mergeCell ref="Q28:Q31"/>
    <mergeCell ref="B32:B38"/>
    <mergeCell ref="B39:B47"/>
    <mergeCell ref="B48:B53"/>
    <mergeCell ref="B54:B63"/>
    <mergeCell ref="B64:B67"/>
    <mergeCell ref="R28:R31"/>
    <mergeCell ref="S28:S31"/>
    <mergeCell ref="B24:R24"/>
    <mergeCell ref="B25:R25"/>
    <mergeCell ref="B26:R26"/>
    <mergeCell ref="B28:B31"/>
    <mergeCell ref="C28:C31"/>
    <mergeCell ref="D28:D31"/>
    <mergeCell ref="E28:E31"/>
    <mergeCell ref="F28:H30"/>
    <mergeCell ref="I28:I31"/>
    <mergeCell ref="J28:J31"/>
    <mergeCell ref="B23:R23"/>
    <mergeCell ref="L5:O7"/>
    <mergeCell ref="P5:P8"/>
    <mergeCell ref="Q5:Q8"/>
    <mergeCell ref="R5:R8"/>
    <mergeCell ref="D17:E17"/>
    <mergeCell ref="D18:E18"/>
    <mergeCell ref="D19:E19"/>
    <mergeCell ref="D20:E20"/>
    <mergeCell ref="D21:E21"/>
    <mergeCell ref="S5:S8"/>
    <mergeCell ref="D16:E16"/>
    <mergeCell ref="C1:R1"/>
    <mergeCell ref="C2:R2"/>
    <mergeCell ref="C3:R3"/>
    <mergeCell ref="C5:C8"/>
    <mergeCell ref="D5:D8"/>
    <mergeCell ref="E5:E8"/>
    <mergeCell ref="F5:H7"/>
    <mergeCell ref="I5:I8"/>
    <mergeCell ref="J5:J8"/>
    <mergeCell ref="K5:K8"/>
  </mergeCells>
  <conditionalFormatting sqref="Q9:Q13">
    <cfRule type="cellIs" dxfId="9" priority="1" operator="lessThan">
      <formula>0.8</formula>
    </cfRule>
    <cfRule type="cellIs" dxfId="8" priority="2" operator="greaterThanOrEqual">
      <formula>0.8</formula>
    </cfRule>
  </conditionalFormatting>
  <conditionalFormatting sqref="Q32:Q67">
    <cfRule type="cellIs" dxfId="7" priority="19" operator="lessThan">
      <formula>0.8</formula>
    </cfRule>
    <cfRule type="cellIs" dxfId="6" priority="20" operator="greaterThanOrEqual">
      <formula>0.8</formula>
    </cfRule>
  </conditionalFormatting>
  <conditionalFormatting sqref="R9:S13 R32:S67">
    <cfRule type="cellIs" dxfId="5" priority="17" operator="lessThan">
      <formula>0.92</formula>
    </cfRule>
    <cfRule type="cellIs" dxfId="4" priority="18" operator="greaterThanOrEqual">
      <formula>0.92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05BD2-C38B-4A6A-A319-2D0F12DE6404}">
  <dimension ref="C1:N13"/>
  <sheetViews>
    <sheetView workbookViewId="0">
      <selection activeCell="C3" sqref="C3:N3"/>
    </sheetView>
  </sheetViews>
  <sheetFormatPr defaultRowHeight="15"/>
  <cols>
    <col min="2" max="2" width="12.85546875" bestFit="1" customWidth="1"/>
    <col min="3" max="3" width="19.28515625" bestFit="1" customWidth="1"/>
    <col min="4" max="4" width="19.28515625" customWidth="1"/>
    <col min="7" max="7" width="11.5703125" customWidth="1"/>
    <col min="9" max="9" width="10" customWidth="1"/>
    <col min="10" max="10" width="9.85546875" customWidth="1"/>
    <col min="12" max="12" width="14.42578125" customWidth="1"/>
    <col min="13" max="13" width="14.5703125" customWidth="1"/>
    <col min="14" max="14" width="15.7109375" customWidth="1"/>
  </cols>
  <sheetData>
    <row r="1" spans="3:14">
      <c r="C1" s="188" t="s">
        <v>866</v>
      </c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</row>
    <row r="2" spans="3:14">
      <c r="C2" s="127" t="str">
        <f ca="1">LAPORAN!C2</f>
        <v xml:space="preserve">PERIODE ORDER &amp; PS : 2026-09-01 to  2026-09-09 </v>
      </c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</row>
    <row r="3" spans="3:14">
      <c r="C3" s="127" t="str">
        <f>LAPORAN!C3</f>
        <v>Last update proses : 10-09-2026 10:49:02 WIB (Source: ETL XPRO)</v>
      </c>
      <c r="D3" s="127"/>
      <c r="E3" s="127"/>
      <c r="F3" s="127"/>
      <c r="G3" s="127"/>
      <c r="H3" s="127"/>
      <c r="I3" s="127"/>
      <c r="J3" s="127"/>
      <c r="K3" s="127"/>
      <c r="L3" s="127"/>
      <c r="M3" s="127"/>
      <c r="N3" s="127"/>
    </row>
    <row r="5" spans="3:14" ht="47.25">
      <c r="C5" s="74" t="s">
        <v>1</v>
      </c>
      <c r="D5" s="74" t="s">
        <v>960</v>
      </c>
      <c r="E5" s="37" t="s">
        <v>8</v>
      </c>
      <c r="F5" s="37" t="s">
        <v>9</v>
      </c>
      <c r="G5" s="37" t="s">
        <v>2</v>
      </c>
      <c r="H5" s="37" t="s">
        <v>18</v>
      </c>
      <c r="I5" s="37" t="s">
        <v>21</v>
      </c>
      <c r="J5" s="37" t="s">
        <v>865</v>
      </c>
      <c r="K5" s="75" t="s">
        <v>218</v>
      </c>
      <c r="L5" s="72" t="s">
        <v>130</v>
      </c>
      <c r="M5" s="72" t="s">
        <v>863</v>
      </c>
      <c r="N5" s="72" t="s">
        <v>864</v>
      </c>
    </row>
    <row r="6" spans="3:14" ht="15.75">
      <c r="C6" s="76" t="str">
        <f>[1]LAPORAN!C9</f>
        <v>BALI</v>
      </c>
      <c r="D6" s="4">
        <f>LAPORAN!D9</f>
        <v>87</v>
      </c>
      <c r="E6" s="94">
        <f>LAPORAN!J9</f>
        <v>2</v>
      </c>
      <c r="F6" s="94">
        <f>LAPORAN!K9</f>
        <v>0</v>
      </c>
      <c r="G6" s="94">
        <f>LAPORAN!L9</f>
        <v>0</v>
      </c>
      <c r="H6" s="94">
        <f>LAPORAN!M9</f>
        <v>14</v>
      </c>
      <c r="I6" s="94">
        <f>LAPORAN!N9</f>
        <v>1</v>
      </c>
      <c r="J6" s="94">
        <f>LAPORAN!O9</f>
        <v>3</v>
      </c>
      <c r="K6" s="94">
        <f>LAPORAN!P9</f>
        <v>33</v>
      </c>
      <c r="L6" s="40">
        <f>LAPORAN!Q9</f>
        <v>0.515625</v>
      </c>
      <c r="M6" s="40">
        <f>LAPORAN!R9</f>
        <v>0.6470588235294118</v>
      </c>
      <c r="N6" s="40">
        <f>LAPORAN!S9</f>
        <v>1</v>
      </c>
    </row>
    <row r="7" spans="3:14" ht="15.75">
      <c r="C7" s="76" t="str">
        <f>[1]LAPORAN!C10</f>
        <v>JATIM BARAT</v>
      </c>
      <c r="D7" s="4">
        <f>LAPORAN!D10</f>
        <v>167</v>
      </c>
      <c r="E7" s="94">
        <f>LAPORAN!J10</f>
        <v>3</v>
      </c>
      <c r="F7" s="94">
        <f>LAPORAN!K10</f>
        <v>1</v>
      </c>
      <c r="G7" s="94">
        <f>LAPORAN!L10</f>
        <v>0</v>
      </c>
      <c r="H7" s="94">
        <f>LAPORAN!M10</f>
        <v>4</v>
      </c>
      <c r="I7" s="94">
        <f>LAPORAN!N10</f>
        <v>3</v>
      </c>
      <c r="J7" s="94">
        <f>LAPORAN!O10</f>
        <v>3</v>
      </c>
      <c r="K7" s="94">
        <f>LAPORAN!P10</f>
        <v>130</v>
      </c>
      <c r="L7" s="40">
        <f>LAPORAN!Q10</f>
        <v>0.84967320261437906</v>
      </c>
      <c r="M7" s="40">
        <f>LAPORAN!R10</f>
        <v>0.9285714285714286</v>
      </c>
      <c r="N7" s="40">
        <f>LAPORAN!S10</f>
        <v>0.97014925373134331</v>
      </c>
    </row>
    <row r="8" spans="3:14" ht="15.75">
      <c r="C8" s="76" t="str">
        <f>[1]LAPORAN!C11</f>
        <v>JATIM TIMUR</v>
      </c>
      <c r="D8" s="4">
        <f>LAPORAN!D11</f>
        <v>137</v>
      </c>
      <c r="E8" s="94">
        <f>LAPORAN!J11</f>
        <v>9</v>
      </c>
      <c r="F8" s="94">
        <f>LAPORAN!K11</f>
        <v>0</v>
      </c>
      <c r="G8" s="94">
        <f>LAPORAN!L11</f>
        <v>1</v>
      </c>
      <c r="H8" s="94">
        <f>LAPORAN!M11</f>
        <v>4</v>
      </c>
      <c r="I8" s="94">
        <f>LAPORAN!N11</f>
        <v>5</v>
      </c>
      <c r="J8" s="94">
        <f>LAPORAN!O11</f>
        <v>1</v>
      </c>
      <c r="K8" s="94">
        <f>LAPORAN!P11</f>
        <v>95</v>
      </c>
      <c r="L8" s="40">
        <f>LAPORAN!Q11</f>
        <v>0.76</v>
      </c>
      <c r="M8" s="40">
        <f>LAPORAN!R11</f>
        <v>0.90476190476190477</v>
      </c>
      <c r="N8" s="40">
        <f>LAPORAN!S11</f>
        <v>1</v>
      </c>
    </row>
    <row r="9" spans="3:14" ht="15.75">
      <c r="C9" s="76" t="str">
        <f>[1]LAPORAN!C12</f>
        <v>NUSA TENGGARA</v>
      </c>
      <c r="D9" s="4">
        <f>LAPORAN!D12</f>
        <v>183</v>
      </c>
      <c r="E9" s="94">
        <f>LAPORAN!J12</f>
        <v>4</v>
      </c>
      <c r="F9" s="94">
        <f>LAPORAN!K12</f>
        <v>2</v>
      </c>
      <c r="G9" s="94">
        <f>LAPORAN!L12</f>
        <v>0</v>
      </c>
      <c r="H9" s="94">
        <f>LAPORAN!M12</f>
        <v>19</v>
      </c>
      <c r="I9" s="94">
        <f>LAPORAN!N12</f>
        <v>10</v>
      </c>
      <c r="J9" s="94">
        <f>LAPORAN!O12</f>
        <v>11</v>
      </c>
      <c r="K9" s="94">
        <f>LAPORAN!P12</f>
        <v>101</v>
      </c>
      <c r="L9" s="40">
        <f>LAPORAN!Q12</f>
        <v>0.65161290322580645</v>
      </c>
      <c r="M9" s="40">
        <f>LAPORAN!R12</f>
        <v>0.71631205673758869</v>
      </c>
      <c r="N9" s="40">
        <f>LAPORAN!S12</f>
        <v>0.84466019417475724</v>
      </c>
    </row>
    <row r="10" spans="3:14" ht="15.75">
      <c r="C10" s="76" t="str">
        <f>[1]LAPORAN!C13</f>
        <v>SURAMADU</v>
      </c>
      <c r="D10" s="4">
        <f>LAPORAN!D13</f>
        <v>205</v>
      </c>
      <c r="E10" s="94">
        <f>LAPORAN!J13</f>
        <v>22</v>
      </c>
      <c r="F10" s="94">
        <f>LAPORAN!K13</f>
        <v>4</v>
      </c>
      <c r="G10" s="94">
        <f>LAPORAN!L13</f>
        <v>0</v>
      </c>
      <c r="H10" s="94">
        <f>LAPORAN!M13</f>
        <v>4</v>
      </c>
      <c r="I10" s="94">
        <f>LAPORAN!N13</f>
        <v>3</v>
      </c>
      <c r="J10" s="94">
        <f>LAPORAN!O13</f>
        <v>1</v>
      </c>
      <c r="K10" s="94">
        <f>LAPORAN!P13</f>
        <v>121</v>
      </c>
      <c r="L10" s="40">
        <f>LAPORAN!Q13</f>
        <v>0.76582278481012656</v>
      </c>
      <c r="M10" s="40">
        <f>LAPORAN!R13</f>
        <v>0.93798449612403101</v>
      </c>
      <c r="N10" s="40">
        <f>LAPORAN!S13</f>
        <v>1</v>
      </c>
    </row>
    <row r="11" spans="3:14" ht="15.75">
      <c r="C11" s="95" t="str">
        <f>[1]LAPORAN!C14</f>
        <v>TOTAL</v>
      </c>
      <c r="D11" s="98">
        <f>LAPORAN!D14</f>
        <v>779</v>
      </c>
      <c r="E11" s="96">
        <f>LAPORAN!J14</f>
        <v>40</v>
      </c>
      <c r="F11" s="96">
        <f>LAPORAN!K14</f>
        <v>7</v>
      </c>
      <c r="G11" s="96">
        <f>LAPORAN!L14</f>
        <v>1</v>
      </c>
      <c r="H11" s="96">
        <f>LAPORAN!M14</f>
        <v>45</v>
      </c>
      <c r="I11" s="96">
        <f>LAPORAN!N14</f>
        <v>22</v>
      </c>
      <c r="J11" s="96">
        <f>LAPORAN!O14</f>
        <v>19</v>
      </c>
      <c r="K11" s="96">
        <f>LAPORAN!P14</f>
        <v>480</v>
      </c>
      <c r="L11" s="97">
        <f>LAPORAN!Q14</f>
        <v>0.73282442748091603</v>
      </c>
      <c r="M11" s="97">
        <f>LAPORAN!R14</f>
        <v>0.84805653710247353</v>
      </c>
      <c r="N11" s="97">
        <f>LAPORAN!S14</f>
        <v>0.95918367346938771</v>
      </c>
    </row>
    <row r="13" spans="3:14">
      <c r="H13" s="61"/>
    </row>
  </sheetData>
  <mergeCells count="3">
    <mergeCell ref="C1:N1"/>
    <mergeCell ref="C2:N2"/>
    <mergeCell ref="C3:N3"/>
  </mergeCells>
  <conditionalFormatting sqref="L6:L10">
    <cfRule type="cellIs" dxfId="3" priority="3" operator="lessThan">
      <formula>0.8</formula>
    </cfRule>
    <cfRule type="cellIs" dxfId="2" priority="4" operator="greaterThanOrEqual">
      <formula>0.8</formula>
    </cfRule>
  </conditionalFormatting>
  <conditionalFormatting sqref="M6:N10">
    <cfRule type="cellIs" dxfId="1" priority="7" operator="lessThan">
      <formula>0.94</formula>
    </cfRule>
    <cfRule type="cellIs" dxfId="0" priority="8" operator="greaterThanOrEqual">
      <formula>0.94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115"/>
  <sheetViews>
    <sheetView showGridLines="0" topLeftCell="A4" zoomScale="60" zoomScaleNormal="60" workbookViewId="0">
      <selection activeCell="A13" sqref="A13:XFD13"/>
    </sheetView>
  </sheetViews>
  <sheetFormatPr defaultColWidth="9" defaultRowHeight="15"/>
  <cols>
    <col min="2" max="2" width="15.5703125" customWidth="1"/>
    <col min="3" max="3" width="30.5703125" customWidth="1"/>
    <col min="13" max="13" width="9.42578125" customWidth="1"/>
  </cols>
  <sheetData>
    <row r="1" spans="2:35">
      <c r="C1" s="189" t="s">
        <v>140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</row>
    <row r="2" spans="2:35">
      <c r="C2" s="190"/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</row>
    <row r="3" spans="2:35">
      <c r="C3" s="103" t="s">
        <v>1</v>
      </c>
      <c r="D3" s="99" t="s">
        <v>2</v>
      </c>
      <c r="E3" s="99" t="s">
        <v>3</v>
      </c>
      <c r="F3" s="99" t="s">
        <v>4</v>
      </c>
      <c r="G3" s="99" t="s">
        <v>5</v>
      </c>
      <c r="H3" s="99" t="s">
        <v>6</v>
      </c>
      <c r="I3" s="99" t="s">
        <v>7</v>
      </c>
      <c r="J3" s="99" t="s">
        <v>8</v>
      </c>
      <c r="K3" s="99" t="s">
        <v>9</v>
      </c>
      <c r="L3" s="99" t="s">
        <v>10</v>
      </c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 t="s">
        <v>11</v>
      </c>
      <c r="AA3" s="99" t="s">
        <v>12</v>
      </c>
      <c r="AB3" s="99"/>
      <c r="AC3" s="99"/>
      <c r="AD3" s="99"/>
      <c r="AE3" s="99" t="s">
        <v>13</v>
      </c>
      <c r="AF3" s="99" t="s">
        <v>14</v>
      </c>
      <c r="AG3" s="99" t="s">
        <v>15</v>
      </c>
      <c r="AH3" s="99" t="s">
        <v>16</v>
      </c>
      <c r="AI3" s="99" t="s">
        <v>17</v>
      </c>
    </row>
    <row r="4" spans="2:35">
      <c r="C4" s="103"/>
      <c r="D4" s="99"/>
      <c r="E4" s="99"/>
      <c r="F4" s="99"/>
      <c r="G4" s="99"/>
      <c r="H4" s="99"/>
      <c r="I4" s="99"/>
      <c r="J4" s="99"/>
      <c r="K4" s="99"/>
      <c r="L4" s="99" t="s">
        <v>2</v>
      </c>
      <c r="M4" s="99" t="s">
        <v>18</v>
      </c>
      <c r="N4" s="99"/>
      <c r="O4" s="99"/>
      <c r="P4" s="99" t="s">
        <v>19</v>
      </c>
      <c r="Q4" s="99" t="s">
        <v>20</v>
      </c>
      <c r="R4" s="99"/>
      <c r="S4" s="99"/>
      <c r="T4" s="99"/>
      <c r="U4" s="99"/>
      <c r="V4" s="99"/>
      <c r="W4" s="99"/>
      <c r="X4" s="99" t="s">
        <v>21</v>
      </c>
      <c r="Y4" s="99" t="s">
        <v>22</v>
      </c>
      <c r="Z4" s="99"/>
      <c r="AA4" s="99"/>
      <c r="AB4" s="99"/>
      <c r="AC4" s="99"/>
      <c r="AD4" s="99"/>
      <c r="AE4" s="99"/>
      <c r="AF4" s="99"/>
      <c r="AG4" s="99"/>
      <c r="AH4" s="99"/>
      <c r="AI4" s="99"/>
    </row>
    <row r="5" spans="2:35" ht="15.6" customHeight="1">
      <c r="C5" s="103"/>
      <c r="D5" s="99"/>
      <c r="E5" s="99"/>
      <c r="F5" s="99"/>
      <c r="G5" s="99"/>
      <c r="H5" s="99"/>
      <c r="I5" s="99"/>
      <c r="J5" s="99"/>
      <c r="K5" s="99"/>
      <c r="L5" s="99"/>
      <c r="M5" s="99"/>
      <c r="N5" s="99"/>
      <c r="O5" s="99"/>
      <c r="P5" s="99"/>
      <c r="Q5" s="99" t="s">
        <v>23</v>
      </c>
      <c r="R5" s="99"/>
      <c r="S5" s="99"/>
      <c r="T5" s="99"/>
      <c r="U5" s="99" t="s">
        <v>24</v>
      </c>
      <c r="V5" s="99" t="s">
        <v>25</v>
      </c>
      <c r="W5" s="99" t="s">
        <v>26</v>
      </c>
      <c r="X5" s="99"/>
      <c r="Y5" s="99"/>
      <c r="Z5" s="99"/>
      <c r="AA5" s="99"/>
      <c r="AB5" s="99"/>
      <c r="AC5" s="99"/>
      <c r="AD5" s="99"/>
      <c r="AE5" s="99"/>
      <c r="AF5" s="99"/>
      <c r="AG5" s="99"/>
      <c r="AH5" s="99"/>
      <c r="AI5" s="99"/>
    </row>
    <row r="6" spans="2:35" ht="30">
      <c r="C6" s="103"/>
      <c r="D6" s="99"/>
      <c r="E6" s="99"/>
      <c r="F6" s="99"/>
      <c r="G6" s="99"/>
      <c r="H6" s="99"/>
      <c r="I6" s="99"/>
      <c r="J6" s="99"/>
      <c r="K6" s="99"/>
      <c r="L6" s="13"/>
      <c r="M6" s="13" t="s">
        <v>27</v>
      </c>
      <c r="N6" s="13" t="s">
        <v>28</v>
      </c>
      <c r="O6" s="13" t="s">
        <v>29</v>
      </c>
      <c r="P6" s="99"/>
      <c r="Q6" s="13" t="s">
        <v>30</v>
      </c>
      <c r="R6" s="13" t="s">
        <v>31</v>
      </c>
      <c r="S6" s="13" t="s">
        <v>32</v>
      </c>
      <c r="T6" s="13" t="s">
        <v>33</v>
      </c>
      <c r="U6" s="99"/>
      <c r="V6" s="99"/>
      <c r="W6" s="99"/>
      <c r="X6" s="99"/>
      <c r="Y6" s="99"/>
      <c r="Z6" s="99"/>
      <c r="AA6" s="13" t="s">
        <v>30</v>
      </c>
      <c r="AB6" s="13" t="s">
        <v>31</v>
      </c>
      <c r="AC6" s="13" t="s">
        <v>32</v>
      </c>
      <c r="AD6" s="13" t="s">
        <v>33</v>
      </c>
      <c r="AE6" s="99"/>
      <c r="AF6" s="99"/>
      <c r="AG6" s="99"/>
      <c r="AH6" s="99"/>
      <c r="AI6" s="99"/>
    </row>
    <row r="7" spans="2:35" ht="14.45" customHeight="1">
      <c r="B7" t="s">
        <v>34</v>
      </c>
      <c r="C7" t="s">
        <v>79</v>
      </c>
      <c r="D7">
        <f>IFERROR(VLOOKUP(C7,'COPY DATA XPRO'!$C$7:$AI$58,2,FALSE),0)</f>
        <v>0</v>
      </c>
      <c r="E7">
        <f>IFERROR(VLOOKUP(C7,'COPY DATA XPRO'!$C$7:$AI$58,3,FALSE),0)</f>
        <v>6</v>
      </c>
      <c r="F7">
        <f>IFERROR(VLOOKUP(C7,'COPY DATA XPRO'!$C$7:$AI$58,4,FALSE),0)</f>
        <v>0</v>
      </c>
      <c r="G7">
        <f>IFERROR(VLOOKUP(C7,'COPY DATA XPRO'!$C$7:$AI$58,5,FALSE),0)</f>
        <v>0</v>
      </c>
      <c r="H7">
        <f>IFERROR(VLOOKUP(C7,'COPY DATA XPRO'!$C$7:$AI$58,6,FALSE),0)</f>
        <v>0</v>
      </c>
      <c r="I7">
        <f>IFERROR(VLOOKUP(C7,'COPY DATA XPRO'!$C$7:$AI$58,7,FALSE),0)</f>
        <v>0</v>
      </c>
      <c r="J7">
        <f>IFERROR(VLOOKUP(C7,'COPY DATA XPRO'!$C$7:$AI$58,8,FALSE),0)</f>
        <v>0</v>
      </c>
      <c r="K7">
        <f>IFERROR(VLOOKUP(C7,'COPY DATA XPRO'!$C$7:$AI$58,9,FALSE),0)</f>
        <v>0</v>
      </c>
      <c r="L7">
        <f>IFERROR(VLOOKUP(C7,'COPY DATA XPRO'!$C$7:$AI$58,10,FALSE),0)</f>
        <v>0</v>
      </c>
      <c r="M7">
        <f>IFERROR(VLOOKUP(C7,'COPY DATA XPRO'!$C$7:$AI$58,11,FALSE),0)</f>
        <v>1</v>
      </c>
      <c r="N7">
        <f>IFERROR(VLOOKUP(C7,'COPY DATA XPRO'!$C$7:$AI$58,12,FALSE),0)</f>
        <v>0</v>
      </c>
      <c r="O7">
        <f>IFERROR(VLOOKUP(C7,'COPY DATA XPRO'!$C$7:$AI$58,13,FALSE),0)</f>
        <v>0</v>
      </c>
      <c r="P7">
        <f>IFERROR(VLOOKUP(C7,'COPY DATA XPRO'!$C$7:$AI$58,14,FALSE),0)</f>
        <v>1</v>
      </c>
      <c r="Q7">
        <f>IFERROR(VLOOKUP(C7,'COPY DATA XPRO'!$C$7:$AI$58,15,FALSE),0)</f>
        <v>0</v>
      </c>
      <c r="R7">
        <f>IFERROR(VLOOKUP(C7,'COPY DATA XPRO'!$C$7:$AI$58,16,FALSE),0)</f>
        <v>0</v>
      </c>
      <c r="S7">
        <f>IFERROR(VLOOKUP(C7,'COPY DATA XPRO'!$C$7:$AI$58,17,FALSE),0)</f>
        <v>0</v>
      </c>
      <c r="T7">
        <f>IFERROR(VLOOKUP(C7,'COPY DATA XPRO'!$C$7:$AI$58,18,FALSE),0)</f>
        <v>0</v>
      </c>
      <c r="U7">
        <f>IFERROR(VLOOKUP(C7,'COPY DATA XPRO'!$C$7:$AI$58,19,FALSE),0)</f>
        <v>0</v>
      </c>
      <c r="V7">
        <f>IFERROR(VLOOKUP(C7,'COPY DATA XPRO'!$C$7:$AI$58,20,FALSE),0)</f>
        <v>0</v>
      </c>
      <c r="W7">
        <f>IFERROR(VLOOKUP(C7,'COPY DATA XPRO'!$C$7:$AI$58,21,FALSE),0)</f>
        <v>0</v>
      </c>
      <c r="X7">
        <f>IFERROR(VLOOKUP(C7,'COPY DATA XPRO'!$C$7:$AI$58,22,FALSE),0)</f>
        <v>0</v>
      </c>
      <c r="Y7">
        <f>IFERROR(VLOOKUP(C7,'COPY DATA XPRO'!$C$7:$AI$58,23,FALSE),0)</f>
        <v>0</v>
      </c>
      <c r="Z7">
        <f>IFERROR(VLOOKUP(C7,'COPY DATA XPRO'!$C$7:$AI$58,24,FALSE),0)</f>
        <v>4</v>
      </c>
      <c r="AA7">
        <f>IFERROR(VLOOKUP(C7,'COPY DATA XPRO'!$C$7:$AI$58,25,FALSE),0)</f>
        <v>0</v>
      </c>
      <c r="AB7">
        <f>IFERROR(VLOOKUP(C7,'COPY DATA XPRO'!$C$7:$AI$58,26,FALSE),0)</f>
        <v>0</v>
      </c>
      <c r="AC7">
        <f>IFERROR(VLOOKUP(C7,'COPY DATA XPRO'!$C$7:$AI$58,27,FALSE),0)</f>
        <v>0</v>
      </c>
      <c r="AD7">
        <f>IFERROR(VLOOKUP(C7,'COPY DATA XPRO'!$C$7:$AI$58,28,FALSE),0)</f>
        <v>0</v>
      </c>
      <c r="AE7">
        <f>IFERROR(VLOOKUP(C7,'COPY DATA XPRO'!$C$7:$AI$58,29,FALSE),0)</f>
        <v>0</v>
      </c>
      <c r="AF7">
        <f>IFERROR(VLOOKUP(C7,'COPY DATA XPRO'!$C$7:$AI$58,30,FALSE),0)</f>
        <v>1</v>
      </c>
      <c r="AG7">
        <f>IFERROR(VLOOKUP(C7,'COPY DATA XPRO'!$C$7:$AI$58,31,FALSE),0)</f>
        <v>83.33</v>
      </c>
      <c r="AH7">
        <f>IFERROR(VLOOKUP(C7,'COPY DATA XPRO'!$C$7:$AI$58,32,FALSE),0)</f>
        <v>80</v>
      </c>
      <c r="AI7">
        <f>IFERROR(VLOOKUP(C7,'COPY DATA XPRO'!$C$7:$AI$58,33,FALSE),0)</f>
        <v>80</v>
      </c>
    </row>
    <row r="8" spans="2:35">
      <c r="C8" t="s">
        <v>80</v>
      </c>
      <c r="D8">
        <f>IFERROR(VLOOKUP(C8,'COPY DATA XPRO'!$C$7:$AI$58,2,FALSE),0)</f>
        <v>0</v>
      </c>
      <c r="E8">
        <f>IFERROR(VLOOKUP(C8,'COPY DATA XPRO'!$C$7:$AI$58,3,FALSE),0)</f>
        <v>2</v>
      </c>
      <c r="F8">
        <f>IFERROR(VLOOKUP(C8,'COPY DATA XPRO'!$C$7:$AI$58,4,FALSE),0)</f>
        <v>0</v>
      </c>
      <c r="G8">
        <f>IFERROR(VLOOKUP(C8,'COPY DATA XPRO'!$C$7:$AI$58,5,FALSE),0)</f>
        <v>0</v>
      </c>
      <c r="H8">
        <f>IFERROR(VLOOKUP(C8,'COPY DATA XPRO'!$C$7:$AI$58,6,FALSE),0)</f>
        <v>0</v>
      </c>
      <c r="I8">
        <f>IFERROR(VLOOKUP(C8,'COPY DATA XPRO'!$C$7:$AI$58,7,FALSE),0)</f>
        <v>0</v>
      </c>
      <c r="J8">
        <f>IFERROR(VLOOKUP(C8,'COPY DATA XPRO'!$C$7:$AI$58,8,FALSE),0)</f>
        <v>0</v>
      </c>
      <c r="K8">
        <f>IFERROR(VLOOKUP(C8,'COPY DATA XPRO'!$C$7:$AI$58,9,FALSE),0)</f>
        <v>0</v>
      </c>
      <c r="L8">
        <f>IFERROR(VLOOKUP(C8,'COPY DATA XPRO'!$C$7:$AI$58,10,FALSE),0)</f>
        <v>0</v>
      </c>
      <c r="M8">
        <f>IFERROR(VLOOKUP(C8,'COPY DATA XPRO'!$C$7:$AI$58,11,FALSE),0)</f>
        <v>0</v>
      </c>
      <c r="N8">
        <f>IFERROR(VLOOKUP(C8,'COPY DATA XPRO'!$C$7:$AI$58,12,FALSE),0)</f>
        <v>0</v>
      </c>
      <c r="O8">
        <f>IFERROR(VLOOKUP(C8,'COPY DATA XPRO'!$C$7:$AI$58,13,FALSE),0)</f>
        <v>0</v>
      </c>
      <c r="P8">
        <f>IFERROR(VLOOKUP(C8,'COPY DATA XPRO'!$C$7:$AI$58,14,FALSE),0)</f>
        <v>0</v>
      </c>
      <c r="Q8">
        <f>IFERROR(VLOOKUP(C8,'COPY DATA XPRO'!$C$7:$AI$58,15,FALSE),0)</f>
        <v>0</v>
      </c>
      <c r="R8">
        <f>IFERROR(VLOOKUP(C8,'COPY DATA XPRO'!$C$7:$AI$58,16,FALSE),0)</f>
        <v>0</v>
      </c>
      <c r="S8">
        <f>IFERROR(VLOOKUP(C8,'COPY DATA XPRO'!$C$7:$AI$58,17,FALSE),0)</f>
        <v>0</v>
      </c>
      <c r="T8">
        <f>IFERROR(VLOOKUP(C8,'COPY DATA XPRO'!$C$7:$AI$58,18,FALSE),0)</f>
        <v>0</v>
      </c>
      <c r="U8">
        <f>IFERROR(VLOOKUP(C8,'COPY DATA XPRO'!$C$7:$AI$58,19,FALSE),0)</f>
        <v>0</v>
      </c>
      <c r="V8">
        <f>IFERROR(VLOOKUP(C8,'COPY DATA XPRO'!$C$7:$AI$58,20,FALSE),0)</f>
        <v>0</v>
      </c>
      <c r="W8">
        <f>IFERROR(VLOOKUP(C8,'COPY DATA XPRO'!$C$7:$AI$58,21,FALSE),0)</f>
        <v>0</v>
      </c>
      <c r="X8">
        <f>IFERROR(VLOOKUP(C8,'COPY DATA XPRO'!$C$7:$AI$58,22,FALSE),0)</f>
        <v>0</v>
      </c>
      <c r="Y8">
        <f>IFERROR(VLOOKUP(C8,'COPY DATA XPRO'!$C$7:$AI$58,23,FALSE),0)</f>
        <v>0</v>
      </c>
      <c r="Z8">
        <f>IFERROR(VLOOKUP(C8,'COPY DATA XPRO'!$C$7:$AI$58,24,FALSE),0)</f>
        <v>2</v>
      </c>
      <c r="AA8">
        <f>IFERROR(VLOOKUP(C8,'COPY DATA XPRO'!$C$7:$AI$58,25,FALSE),0)</f>
        <v>0</v>
      </c>
      <c r="AB8">
        <f>IFERROR(VLOOKUP(C8,'COPY DATA XPRO'!$C$7:$AI$58,26,FALSE),0)</f>
        <v>0</v>
      </c>
      <c r="AC8">
        <f>IFERROR(VLOOKUP(C8,'COPY DATA XPRO'!$C$7:$AI$58,27,FALSE),0)</f>
        <v>0</v>
      </c>
      <c r="AD8">
        <f>IFERROR(VLOOKUP(C8,'COPY DATA XPRO'!$C$7:$AI$58,28,FALSE),0)</f>
        <v>0</v>
      </c>
      <c r="AE8">
        <f>IFERROR(VLOOKUP(C8,'COPY DATA XPRO'!$C$7:$AI$58,29,FALSE),0)</f>
        <v>0</v>
      </c>
      <c r="AF8">
        <f>IFERROR(VLOOKUP(C8,'COPY DATA XPRO'!$C$7:$AI$58,30,FALSE),0)</f>
        <v>0</v>
      </c>
      <c r="AG8">
        <f>IFERROR(VLOOKUP(C8,'COPY DATA XPRO'!$C$7:$AI$58,31,FALSE),0)</f>
        <v>100</v>
      </c>
      <c r="AH8">
        <f>IFERROR(VLOOKUP(C8,'COPY DATA XPRO'!$C$7:$AI$58,32,FALSE),0)</f>
        <v>100</v>
      </c>
      <c r="AI8">
        <f>IFERROR(VLOOKUP(C8,'COPY DATA XPRO'!$C$7:$AI$58,33,FALSE),0)</f>
        <v>100</v>
      </c>
    </row>
    <row r="9" spans="2:35">
      <c r="C9" t="s">
        <v>81</v>
      </c>
      <c r="D9">
        <f>IFERROR(VLOOKUP(C9,'COPY DATA XPRO'!$C$7:$AI$58,2,FALSE),0)</f>
        <v>0</v>
      </c>
      <c r="E9">
        <f>IFERROR(VLOOKUP(C9,'COPY DATA XPRO'!$C$7:$AI$58,3,FALSE),0)</f>
        <v>9</v>
      </c>
      <c r="F9">
        <f>IFERROR(VLOOKUP(C9,'COPY DATA XPRO'!$C$7:$AI$58,4,FALSE),0)</f>
        <v>0</v>
      </c>
      <c r="G9">
        <f>IFERROR(VLOOKUP(C9,'COPY DATA XPRO'!$C$7:$AI$58,5,FALSE),0)</f>
        <v>0</v>
      </c>
      <c r="H9">
        <f>IFERROR(VLOOKUP(C9,'COPY DATA XPRO'!$C$7:$AI$58,6,FALSE),0)</f>
        <v>0</v>
      </c>
      <c r="I9">
        <f>IFERROR(VLOOKUP(C9,'COPY DATA XPRO'!$C$7:$AI$58,7,FALSE),0)</f>
        <v>0</v>
      </c>
      <c r="J9">
        <f>IFERROR(VLOOKUP(C9,'COPY DATA XPRO'!$C$7:$AI$58,8,FALSE),0)</f>
        <v>1</v>
      </c>
      <c r="K9">
        <f>IFERROR(VLOOKUP(C9,'COPY DATA XPRO'!$C$7:$AI$58,9,FALSE),0)</f>
        <v>0</v>
      </c>
      <c r="L9">
        <f>IFERROR(VLOOKUP(C9,'COPY DATA XPRO'!$C$7:$AI$58,10,FALSE),0)</f>
        <v>0</v>
      </c>
      <c r="M9">
        <f>IFERROR(VLOOKUP(C9,'COPY DATA XPRO'!$C$7:$AI$58,11,FALSE),0)</f>
        <v>2</v>
      </c>
      <c r="N9">
        <f>IFERROR(VLOOKUP(C9,'COPY DATA XPRO'!$C$7:$AI$58,12,FALSE),0)</f>
        <v>0</v>
      </c>
      <c r="O9">
        <f>IFERROR(VLOOKUP(C9,'COPY DATA XPRO'!$C$7:$AI$58,13,FALSE),0)</f>
        <v>0</v>
      </c>
      <c r="P9">
        <f>IFERROR(VLOOKUP(C9,'COPY DATA XPRO'!$C$7:$AI$58,14,FALSE),0)</f>
        <v>2</v>
      </c>
      <c r="Q9">
        <f>IFERROR(VLOOKUP(C9,'COPY DATA XPRO'!$C$7:$AI$58,15,FALSE),0)</f>
        <v>0</v>
      </c>
      <c r="R9">
        <f>IFERROR(VLOOKUP(C9,'COPY DATA XPRO'!$C$7:$AI$58,16,FALSE),0)</f>
        <v>0</v>
      </c>
      <c r="S9">
        <f>IFERROR(VLOOKUP(C9,'COPY DATA XPRO'!$C$7:$AI$58,17,FALSE),0)</f>
        <v>0</v>
      </c>
      <c r="T9">
        <f>IFERROR(VLOOKUP(C9,'COPY DATA XPRO'!$C$7:$AI$58,18,FALSE),0)</f>
        <v>0</v>
      </c>
      <c r="U9">
        <f>IFERROR(VLOOKUP(C9,'COPY DATA XPRO'!$C$7:$AI$58,19,FALSE),0)</f>
        <v>0</v>
      </c>
      <c r="V9">
        <f>IFERROR(VLOOKUP(C9,'COPY DATA XPRO'!$C$7:$AI$58,20,FALSE),0)</f>
        <v>0</v>
      </c>
      <c r="W9">
        <f>IFERROR(VLOOKUP(C9,'COPY DATA XPRO'!$C$7:$AI$58,21,FALSE),0)</f>
        <v>0</v>
      </c>
      <c r="X9">
        <f>IFERROR(VLOOKUP(C9,'COPY DATA XPRO'!$C$7:$AI$58,22,FALSE),0)</f>
        <v>0</v>
      </c>
      <c r="Y9">
        <f>IFERROR(VLOOKUP(C9,'COPY DATA XPRO'!$C$7:$AI$58,23,FALSE),0)</f>
        <v>0</v>
      </c>
      <c r="Z9">
        <f>IFERROR(VLOOKUP(C9,'COPY DATA XPRO'!$C$7:$AI$58,24,FALSE),0)</f>
        <v>5</v>
      </c>
      <c r="AA9">
        <f>IFERROR(VLOOKUP(C9,'COPY DATA XPRO'!$C$7:$AI$58,25,FALSE),0)</f>
        <v>0</v>
      </c>
      <c r="AB9">
        <f>IFERROR(VLOOKUP(C9,'COPY DATA XPRO'!$C$7:$AI$58,26,FALSE),0)</f>
        <v>0</v>
      </c>
      <c r="AC9">
        <f>IFERROR(VLOOKUP(C9,'COPY DATA XPRO'!$C$7:$AI$58,27,FALSE),0)</f>
        <v>0</v>
      </c>
      <c r="AD9">
        <f>IFERROR(VLOOKUP(C9,'COPY DATA XPRO'!$C$7:$AI$58,28,FALSE),0)</f>
        <v>0</v>
      </c>
      <c r="AE9">
        <f>IFERROR(VLOOKUP(C9,'COPY DATA XPRO'!$C$7:$AI$58,29,FALSE),0)</f>
        <v>0</v>
      </c>
      <c r="AF9">
        <f>IFERROR(VLOOKUP(C9,'COPY DATA XPRO'!$C$7:$AI$58,30,FALSE),0)</f>
        <v>1</v>
      </c>
      <c r="AG9">
        <f>IFERROR(VLOOKUP(C9,'COPY DATA XPRO'!$C$7:$AI$58,31,FALSE),0)</f>
        <v>77.78</v>
      </c>
      <c r="AH9">
        <f>IFERROR(VLOOKUP(C9,'COPY DATA XPRO'!$C$7:$AI$58,32,FALSE),0)</f>
        <v>62.5</v>
      </c>
      <c r="AI9">
        <f>IFERROR(VLOOKUP(C9,'COPY DATA XPRO'!$C$7:$AI$58,33,FALSE),0)</f>
        <v>71.430000000000007</v>
      </c>
    </row>
    <row r="10" spans="2:35">
      <c r="C10" t="s">
        <v>82</v>
      </c>
      <c r="D10">
        <f>IFERROR(VLOOKUP(C10,'COPY DATA XPRO'!$C$7:$AI$58,2,FALSE),0)</f>
        <v>0</v>
      </c>
      <c r="E10">
        <f>IFERROR(VLOOKUP(C10,'COPY DATA XPRO'!$C$7:$AI$58,3,FALSE),0)</f>
        <v>16</v>
      </c>
      <c r="F10">
        <f>IFERROR(VLOOKUP(C10,'COPY DATA XPRO'!$C$7:$AI$58,4,FALSE),0)</f>
        <v>0</v>
      </c>
      <c r="G10">
        <f>IFERROR(VLOOKUP(C10,'COPY DATA XPRO'!$C$7:$AI$58,5,FALSE),0)</f>
        <v>0</v>
      </c>
      <c r="H10">
        <f>IFERROR(VLOOKUP(C10,'COPY DATA XPRO'!$C$7:$AI$58,6,FALSE),0)</f>
        <v>3</v>
      </c>
      <c r="I10">
        <f>IFERROR(VLOOKUP(C10,'COPY DATA XPRO'!$C$7:$AI$58,7,FALSE),0)</f>
        <v>5</v>
      </c>
      <c r="J10">
        <f>IFERROR(VLOOKUP(C10,'COPY DATA XPRO'!$C$7:$AI$58,8,FALSE),0)</f>
        <v>0</v>
      </c>
      <c r="K10">
        <f>IFERROR(VLOOKUP(C10,'COPY DATA XPRO'!$C$7:$AI$58,9,FALSE),0)</f>
        <v>0</v>
      </c>
      <c r="L10">
        <f>IFERROR(VLOOKUP(C10,'COPY DATA XPRO'!$C$7:$AI$58,10,FALSE),0)</f>
        <v>0</v>
      </c>
      <c r="M10">
        <f>IFERROR(VLOOKUP(C10,'COPY DATA XPRO'!$C$7:$AI$58,11,FALSE),0)</f>
        <v>0</v>
      </c>
      <c r="N10">
        <f>IFERROR(VLOOKUP(C10,'COPY DATA XPRO'!$C$7:$AI$58,12,FALSE),0)</f>
        <v>2</v>
      </c>
      <c r="O10">
        <f>IFERROR(VLOOKUP(C10,'COPY DATA XPRO'!$C$7:$AI$58,13,FALSE),0)</f>
        <v>1</v>
      </c>
      <c r="P10">
        <f>IFERROR(VLOOKUP(C10,'COPY DATA XPRO'!$C$7:$AI$58,14,FALSE),0)</f>
        <v>3</v>
      </c>
      <c r="Q10">
        <f>IFERROR(VLOOKUP(C10,'COPY DATA XPRO'!$C$7:$AI$58,15,FALSE),0)</f>
        <v>0</v>
      </c>
      <c r="R10">
        <f>IFERROR(VLOOKUP(C10,'COPY DATA XPRO'!$C$7:$AI$58,16,FALSE),0)</f>
        <v>0</v>
      </c>
      <c r="S10">
        <f>IFERROR(VLOOKUP(C10,'COPY DATA XPRO'!$C$7:$AI$58,17,FALSE),0)</f>
        <v>0</v>
      </c>
      <c r="T10">
        <f>IFERROR(VLOOKUP(C10,'COPY DATA XPRO'!$C$7:$AI$58,18,FALSE),0)</f>
        <v>0</v>
      </c>
      <c r="U10">
        <f>IFERROR(VLOOKUP(C10,'COPY DATA XPRO'!$C$7:$AI$58,19,FALSE),0)</f>
        <v>0</v>
      </c>
      <c r="V10">
        <f>IFERROR(VLOOKUP(C10,'COPY DATA XPRO'!$C$7:$AI$58,20,FALSE),0)</f>
        <v>0</v>
      </c>
      <c r="W10">
        <f>IFERROR(VLOOKUP(C10,'COPY DATA XPRO'!$C$7:$AI$58,21,FALSE),0)</f>
        <v>0</v>
      </c>
      <c r="X10">
        <f>IFERROR(VLOOKUP(C10,'COPY DATA XPRO'!$C$7:$AI$58,22,FALSE),0)</f>
        <v>0</v>
      </c>
      <c r="Y10">
        <f>IFERROR(VLOOKUP(C10,'COPY DATA XPRO'!$C$7:$AI$58,23,FALSE),0)</f>
        <v>1</v>
      </c>
      <c r="Z10">
        <f>IFERROR(VLOOKUP(C10,'COPY DATA XPRO'!$C$7:$AI$58,24,FALSE),0)</f>
        <v>4</v>
      </c>
      <c r="AA10">
        <f>IFERROR(VLOOKUP(C10,'COPY DATA XPRO'!$C$7:$AI$58,25,FALSE),0)</f>
        <v>0</v>
      </c>
      <c r="AB10">
        <f>IFERROR(VLOOKUP(C10,'COPY DATA XPRO'!$C$7:$AI$58,26,FALSE),0)</f>
        <v>0</v>
      </c>
      <c r="AC10">
        <f>IFERROR(VLOOKUP(C10,'COPY DATA XPRO'!$C$7:$AI$58,27,FALSE),0)</f>
        <v>0</v>
      </c>
      <c r="AD10">
        <f>IFERROR(VLOOKUP(C10,'COPY DATA XPRO'!$C$7:$AI$58,28,FALSE),0)</f>
        <v>0</v>
      </c>
      <c r="AE10">
        <f>IFERROR(VLOOKUP(C10,'COPY DATA XPRO'!$C$7:$AI$58,29,FALSE),0)</f>
        <v>0</v>
      </c>
      <c r="AF10">
        <f>IFERROR(VLOOKUP(C10,'COPY DATA XPRO'!$C$7:$AI$58,30,FALSE),0)</f>
        <v>0</v>
      </c>
      <c r="AG10">
        <f>IFERROR(VLOOKUP(C10,'COPY DATA XPRO'!$C$7:$AI$58,31,FALSE),0)</f>
        <v>50</v>
      </c>
      <c r="AH10">
        <f>IFERROR(VLOOKUP(C10,'COPY DATA XPRO'!$C$7:$AI$58,32,FALSE),0)</f>
        <v>36.36</v>
      </c>
      <c r="AI10">
        <f>IFERROR(VLOOKUP(C10,'COPY DATA XPRO'!$C$7:$AI$58,33,FALSE),0)</f>
        <v>50</v>
      </c>
    </row>
    <row r="11" spans="2:35">
      <c r="C11" t="s">
        <v>83</v>
      </c>
      <c r="D11">
        <f>IFERROR(VLOOKUP(C11,'COPY DATA XPRO'!$C$7:$AI$58,2,FALSE),0)</f>
        <v>0</v>
      </c>
      <c r="E11">
        <f>IFERROR(VLOOKUP(C11,'COPY DATA XPRO'!$C$7:$AI$58,3,FALSE),0)</f>
        <v>13</v>
      </c>
      <c r="F11">
        <f>IFERROR(VLOOKUP(C11,'COPY DATA XPRO'!$C$7:$AI$58,4,FALSE),0)</f>
        <v>1</v>
      </c>
      <c r="G11">
        <f>IFERROR(VLOOKUP(C11,'COPY DATA XPRO'!$C$7:$AI$58,5,FALSE),0)</f>
        <v>0</v>
      </c>
      <c r="H11">
        <f>IFERROR(VLOOKUP(C11,'COPY DATA XPRO'!$C$7:$AI$58,6,FALSE),0)</f>
        <v>0</v>
      </c>
      <c r="I11">
        <f>IFERROR(VLOOKUP(C11,'COPY DATA XPRO'!$C$7:$AI$58,7,FALSE),0)</f>
        <v>0</v>
      </c>
      <c r="J11">
        <f>IFERROR(VLOOKUP(C11,'COPY DATA XPRO'!$C$7:$AI$58,8,FALSE),0)</f>
        <v>0</v>
      </c>
      <c r="K11">
        <f>IFERROR(VLOOKUP(C11,'COPY DATA XPRO'!$C$7:$AI$58,9,FALSE),0)</f>
        <v>0</v>
      </c>
      <c r="L11">
        <f>IFERROR(VLOOKUP(C11,'COPY DATA XPRO'!$C$7:$AI$58,10,FALSE),0)</f>
        <v>0</v>
      </c>
      <c r="M11">
        <f>IFERROR(VLOOKUP(C11,'COPY DATA XPRO'!$C$7:$AI$58,11,FALSE),0)</f>
        <v>3</v>
      </c>
      <c r="N11">
        <f>IFERROR(VLOOKUP(C11,'COPY DATA XPRO'!$C$7:$AI$58,12,FALSE),0)</f>
        <v>0</v>
      </c>
      <c r="O11">
        <f>IFERROR(VLOOKUP(C11,'COPY DATA XPRO'!$C$7:$AI$58,13,FALSE),0)</f>
        <v>0</v>
      </c>
      <c r="P11">
        <f>IFERROR(VLOOKUP(C11,'COPY DATA XPRO'!$C$7:$AI$58,14,FALSE),0)</f>
        <v>3</v>
      </c>
      <c r="Q11">
        <f>IFERROR(VLOOKUP(C11,'COPY DATA XPRO'!$C$7:$AI$58,15,FALSE),0)</f>
        <v>0</v>
      </c>
      <c r="R11">
        <f>IFERROR(VLOOKUP(C11,'COPY DATA XPRO'!$C$7:$AI$58,16,FALSE),0)</f>
        <v>0</v>
      </c>
      <c r="S11">
        <f>IFERROR(VLOOKUP(C11,'COPY DATA XPRO'!$C$7:$AI$58,17,FALSE),0)</f>
        <v>0</v>
      </c>
      <c r="T11">
        <f>IFERROR(VLOOKUP(C11,'COPY DATA XPRO'!$C$7:$AI$58,18,FALSE),0)</f>
        <v>0</v>
      </c>
      <c r="U11">
        <f>IFERROR(VLOOKUP(C11,'COPY DATA XPRO'!$C$7:$AI$58,19,FALSE),0)</f>
        <v>0</v>
      </c>
      <c r="V11">
        <f>IFERROR(VLOOKUP(C11,'COPY DATA XPRO'!$C$7:$AI$58,20,FALSE),0)</f>
        <v>0</v>
      </c>
      <c r="W11">
        <f>IFERROR(VLOOKUP(C11,'COPY DATA XPRO'!$C$7:$AI$58,21,FALSE),0)</f>
        <v>0</v>
      </c>
      <c r="X11">
        <f>IFERROR(VLOOKUP(C11,'COPY DATA XPRO'!$C$7:$AI$58,22,FALSE),0)</f>
        <v>0</v>
      </c>
      <c r="Y11">
        <f>IFERROR(VLOOKUP(C11,'COPY DATA XPRO'!$C$7:$AI$58,23,FALSE),0)</f>
        <v>1</v>
      </c>
      <c r="Z11">
        <f>IFERROR(VLOOKUP(C11,'COPY DATA XPRO'!$C$7:$AI$58,24,FALSE),0)</f>
        <v>5</v>
      </c>
      <c r="AA11">
        <f>IFERROR(VLOOKUP(C11,'COPY DATA XPRO'!$C$7:$AI$58,25,FALSE),0)</f>
        <v>0</v>
      </c>
      <c r="AB11">
        <f>IFERROR(VLOOKUP(C11,'COPY DATA XPRO'!$C$7:$AI$58,26,FALSE),0)</f>
        <v>0</v>
      </c>
      <c r="AC11">
        <f>IFERROR(VLOOKUP(C11,'COPY DATA XPRO'!$C$7:$AI$58,27,FALSE),0)</f>
        <v>0</v>
      </c>
      <c r="AD11">
        <f>IFERROR(VLOOKUP(C11,'COPY DATA XPRO'!$C$7:$AI$58,28,FALSE),0)</f>
        <v>0</v>
      </c>
      <c r="AE11">
        <f>IFERROR(VLOOKUP(C11,'COPY DATA XPRO'!$C$7:$AI$58,29,FALSE),0)</f>
        <v>0</v>
      </c>
      <c r="AF11">
        <f>IFERROR(VLOOKUP(C11,'COPY DATA XPRO'!$C$7:$AI$58,30,FALSE),0)</f>
        <v>3</v>
      </c>
      <c r="AG11">
        <f>IFERROR(VLOOKUP(C11,'COPY DATA XPRO'!$C$7:$AI$58,31,FALSE),0)</f>
        <v>69.23</v>
      </c>
      <c r="AH11">
        <f>IFERROR(VLOOKUP(C11,'COPY DATA XPRO'!$C$7:$AI$58,32,FALSE),0)</f>
        <v>50</v>
      </c>
      <c r="AI11">
        <f>IFERROR(VLOOKUP(C11,'COPY DATA XPRO'!$C$7:$AI$58,33,FALSE),0)</f>
        <v>55.56</v>
      </c>
    </row>
    <row r="12" spans="2:35">
      <c r="C12" t="s">
        <v>84</v>
      </c>
      <c r="D12">
        <f>IFERROR(VLOOKUP(C12,'COPY DATA XPRO'!$C$7:$AI$58,2,FALSE),0)</f>
        <v>0</v>
      </c>
      <c r="E12">
        <f>IFERROR(VLOOKUP(C12,'COPY DATA XPRO'!$C$7:$AI$58,3,FALSE),0)</f>
        <v>2</v>
      </c>
      <c r="F12">
        <f>IFERROR(VLOOKUP(C12,'COPY DATA XPRO'!$C$7:$AI$58,4,FALSE),0)</f>
        <v>1</v>
      </c>
      <c r="G12">
        <f>IFERROR(VLOOKUP(C12,'COPY DATA XPRO'!$C$7:$AI$58,5,FALSE),0)</f>
        <v>0</v>
      </c>
      <c r="H12">
        <f>IFERROR(VLOOKUP(C12,'COPY DATA XPRO'!$C$7:$AI$58,6,FALSE),0)</f>
        <v>0</v>
      </c>
      <c r="I12">
        <f>IFERROR(VLOOKUP(C12,'COPY DATA XPRO'!$C$7:$AI$58,7,FALSE),0)</f>
        <v>0</v>
      </c>
      <c r="J12">
        <f>IFERROR(VLOOKUP(C12,'COPY DATA XPRO'!$C$7:$AI$58,8,FALSE),0)</f>
        <v>0</v>
      </c>
      <c r="K12">
        <f>IFERROR(VLOOKUP(C12,'COPY DATA XPRO'!$C$7:$AI$58,9,FALSE),0)</f>
        <v>0</v>
      </c>
      <c r="L12">
        <f>IFERROR(VLOOKUP(C12,'COPY DATA XPRO'!$C$7:$AI$58,10,FALSE),0)</f>
        <v>0</v>
      </c>
      <c r="M12">
        <f>IFERROR(VLOOKUP(C12,'COPY DATA XPRO'!$C$7:$AI$58,11,FALSE),0)</f>
        <v>0</v>
      </c>
      <c r="N12">
        <f>IFERROR(VLOOKUP(C12,'COPY DATA XPRO'!$C$7:$AI$58,12,FALSE),0)</f>
        <v>1</v>
      </c>
      <c r="O12">
        <f>IFERROR(VLOOKUP(C12,'COPY DATA XPRO'!$C$7:$AI$58,13,FALSE),0)</f>
        <v>0</v>
      </c>
      <c r="P12">
        <f>IFERROR(VLOOKUP(C12,'COPY DATA XPRO'!$C$7:$AI$58,14,FALSE),0)</f>
        <v>1</v>
      </c>
      <c r="Q12">
        <f>IFERROR(VLOOKUP(C12,'COPY DATA XPRO'!$C$7:$AI$58,15,FALSE),0)</f>
        <v>0</v>
      </c>
      <c r="R12">
        <f>IFERROR(VLOOKUP(C12,'COPY DATA XPRO'!$C$7:$AI$58,16,FALSE),0)</f>
        <v>0</v>
      </c>
      <c r="S12">
        <f>IFERROR(VLOOKUP(C12,'COPY DATA XPRO'!$C$7:$AI$58,17,FALSE),0)</f>
        <v>0</v>
      </c>
      <c r="T12">
        <f>IFERROR(VLOOKUP(C12,'COPY DATA XPRO'!$C$7:$AI$58,18,FALSE),0)</f>
        <v>0</v>
      </c>
      <c r="U12">
        <f>IFERROR(VLOOKUP(C12,'COPY DATA XPRO'!$C$7:$AI$58,19,FALSE),0)</f>
        <v>0</v>
      </c>
      <c r="V12">
        <f>IFERROR(VLOOKUP(C12,'COPY DATA XPRO'!$C$7:$AI$58,20,FALSE),0)</f>
        <v>0</v>
      </c>
      <c r="W12">
        <f>IFERROR(VLOOKUP(C12,'COPY DATA XPRO'!$C$7:$AI$58,21,FALSE),0)</f>
        <v>0</v>
      </c>
      <c r="X12">
        <f>IFERROR(VLOOKUP(C12,'COPY DATA XPRO'!$C$7:$AI$58,22,FALSE),0)</f>
        <v>0</v>
      </c>
      <c r="Y12">
        <f>IFERROR(VLOOKUP(C12,'COPY DATA XPRO'!$C$7:$AI$58,23,FALSE),0)</f>
        <v>0</v>
      </c>
      <c r="Z12">
        <f>IFERROR(VLOOKUP(C12,'COPY DATA XPRO'!$C$7:$AI$58,24,FALSE),0)</f>
        <v>0</v>
      </c>
      <c r="AA12">
        <f>IFERROR(VLOOKUP(C12,'COPY DATA XPRO'!$C$7:$AI$58,25,FALSE),0)</f>
        <v>0</v>
      </c>
      <c r="AB12">
        <f>IFERROR(VLOOKUP(C12,'COPY DATA XPRO'!$C$7:$AI$58,26,FALSE),0)</f>
        <v>0</v>
      </c>
      <c r="AC12">
        <f>IFERROR(VLOOKUP(C12,'COPY DATA XPRO'!$C$7:$AI$58,27,FALSE),0)</f>
        <v>0</v>
      </c>
      <c r="AD12">
        <f>IFERROR(VLOOKUP(C12,'COPY DATA XPRO'!$C$7:$AI$58,28,FALSE),0)</f>
        <v>0</v>
      </c>
      <c r="AE12">
        <f>IFERROR(VLOOKUP(C12,'COPY DATA XPRO'!$C$7:$AI$58,29,FALSE),0)</f>
        <v>0</v>
      </c>
      <c r="AF12">
        <f>IFERROR(VLOOKUP(C12,'COPY DATA XPRO'!$C$7:$AI$58,30,FALSE),0)</f>
        <v>0</v>
      </c>
      <c r="AG12">
        <f>IFERROR(VLOOKUP(C12,'COPY DATA XPRO'!$C$7:$AI$58,31,FALSE),0)</f>
        <v>50</v>
      </c>
      <c r="AH12">
        <f>IFERROR(VLOOKUP(C12,'COPY DATA XPRO'!$C$7:$AI$58,32,FALSE),0)</f>
        <v>0</v>
      </c>
      <c r="AI12">
        <f>IFERROR(VLOOKUP(C12,'COPY DATA XPRO'!$C$7:$AI$58,33,FALSE),0)</f>
        <v>0</v>
      </c>
    </row>
    <row r="13" spans="2:35">
      <c r="C13" t="s">
        <v>85</v>
      </c>
      <c r="D13">
        <f>IFERROR(VLOOKUP(C13,'COPY DATA XPRO'!$C$7:$AI$58,2,FALSE),0)</f>
        <v>0</v>
      </c>
      <c r="E13">
        <f>IFERROR(VLOOKUP(C13,'COPY DATA XPRO'!$C$7:$AI$58,3,FALSE),0)</f>
        <v>15</v>
      </c>
      <c r="F13">
        <f>IFERROR(VLOOKUP(C13,'COPY DATA XPRO'!$C$7:$AI$58,4,FALSE),0)</f>
        <v>0</v>
      </c>
      <c r="G13">
        <f>IFERROR(VLOOKUP(C13,'COPY DATA XPRO'!$C$7:$AI$58,5,FALSE),0)</f>
        <v>1</v>
      </c>
      <c r="H13">
        <f>IFERROR(VLOOKUP(C13,'COPY DATA XPRO'!$C$7:$AI$58,6,FALSE),0)</f>
        <v>1</v>
      </c>
      <c r="I13">
        <f>IFERROR(VLOOKUP(C13,'COPY DATA XPRO'!$C$7:$AI$58,7,FALSE),0)</f>
        <v>3</v>
      </c>
      <c r="J13">
        <f>IFERROR(VLOOKUP(C13,'COPY DATA XPRO'!$C$7:$AI$58,8,FALSE),0)</f>
        <v>0</v>
      </c>
      <c r="K13">
        <f>IFERROR(VLOOKUP(C13,'COPY DATA XPRO'!$C$7:$AI$58,9,FALSE),0)</f>
        <v>0</v>
      </c>
      <c r="L13">
        <f>IFERROR(VLOOKUP(C13,'COPY DATA XPRO'!$C$7:$AI$58,10,FALSE),0)</f>
        <v>0</v>
      </c>
      <c r="M13">
        <f>IFERROR(VLOOKUP(C13,'COPY DATA XPRO'!$C$7:$AI$58,11,FALSE),0)</f>
        <v>0</v>
      </c>
      <c r="N13">
        <f>IFERROR(VLOOKUP(C13,'COPY DATA XPRO'!$C$7:$AI$58,12,FALSE),0)</f>
        <v>0</v>
      </c>
      <c r="O13">
        <f>IFERROR(VLOOKUP(C13,'COPY DATA XPRO'!$C$7:$AI$58,13,FALSE),0)</f>
        <v>0</v>
      </c>
      <c r="P13">
        <f>IFERROR(VLOOKUP(C13,'COPY DATA XPRO'!$C$7:$AI$58,14,FALSE),0)</f>
        <v>0</v>
      </c>
      <c r="Q13">
        <f>IFERROR(VLOOKUP(C13,'COPY DATA XPRO'!$C$7:$AI$58,15,FALSE),0)</f>
        <v>0</v>
      </c>
      <c r="R13">
        <f>IFERROR(VLOOKUP(C13,'COPY DATA XPRO'!$C$7:$AI$58,16,FALSE),0)</f>
        <v>1</v>
      </c>
      <c r="S13">
        <f>IFERROR(VLOOKUP(C13,'COPY DATA XPRO'!$C$7:$AI$58,17,FALSE),0)</f>
        <v>0</v>
      </c>
      <c r="T13">
        <f>IFERROR(VLOOKUP(C13,'COPY DATA XPRO'!$C$7:$AI$58,18,FALSE),0)</f>
        <v>0</v>
      </c>
      <c r="U13">
        <f>IFERROR(VLOOKUP(C13,'COPY DATA XPRO'!$C$7:$AI$58,19,FALSE),0)</f>
        <v>0</v>
      </c>
      <c r="V13">
        <f>IFERROR(VLOOKUP(C13,'COPY DATA XPRO'!$C$7:$AI$58,20,FALSE),0)</f>
        <v>0</v>
      </c>
      <c r="W13">
        <f>IFERROR(VLOOKUP(C13,'COPY DATA XPRO'!$C$7:$AI$58,21,FALSE),0)</f>
        <v>0</v>
      </c>
      <c r="X13">
        <f>IFERROR(VLOOKUP(C13,'COPY DATA XPRO'!$C$7:$AI$58,22,FALSE),0)</f>
        <v>1</v>
      </c>
      <c r="Y13">
        <f>IFERROR(VLOOKUP(C13,'COPY DATA XPRO'!$C$7:$AI$58,23,FALSE),0)</f>
        <v>1</v>
      </c>
      <c r="Z13">
        <f>IFERROR(VLOOKUP(C13,'COPY DATA XPRO'!$C$7:$AI$58,24,FALSE),0)</f>
        <v>4</v>
      </c>
      <c r="AA13">
        <f>IFERROR(VLOOKUP(C13,'COPY DATA XPRO'!$C$7:$AI$58,25,FALSE),0)</f>
        <v>0</v>
      </c>
      <c r="AB13">
        <f>IFERROR(VLOOKUP(C13,'COPY DATA XPRO'!$C$7:$AI$58,26,FALSE),0)</f>
        <v>1</v>
      </c>
      <c r="AC13">
        <f>IFERROR(VLOOKUP(C13,'COPY DATA XPRO'!$C$7:$AI$58,27,FALSE),0)</f>
        <v>0</v>
      </c>
      <c r="AD13">
        <f>IFERROR(VLOOKUP(C13,'COPY DATA XPRO'!$C$7:$AI$58,28,FALSE),0)</f>
        <v>0</v>
      </c>
      <c r="AE13">
        <f>IFERROR(VLOOKUP(C13,'COPY DATA XPRO'!$C$7:$AI$58,29,FALSE),0)</f>
        <v>1</v>
      </c>
      <c r="AF13">
        <f>IFERROR(VLOOKUP(C13,'COPY DATA XPRO'!$C$7:$AI$58,30,FALSE),0)</f>
        <v>3</v>
      </c>
      <c r="AG13">
        <f>IFERROR(VLOOKUP(C13,'COPY DATA XPRO'!$C$7:$AI$58,31,FALSE),0)</f>
        <v>46.67</v>
      </c>
      <c r="AH13">
        <f>IFERROR(VLOOKUP(C13,'COPY DATA XPRO'!$C$7:$AI$58,32,FALSE),0)</f>
        <v>44.44</v>
      </c>
      <c r="AI13">
        <f>IFERROR(VLOOKUP(C13,'COPY DATA XPRO'!$C$7:$AI$58,33,FALSE),0)</f>
        <v>66.67</v>
      </c>
    </row>
    <row r="14" spans="2:35">
      <c r="C14" t="s">
        <v>86</v>
      </c>
      <c r="D14">
        <f>IFERROR(VLOOKUP(C14,'COPY DATA XPRO'!$C$7:$AI$58,2,FALSE),0)</f>
        <v>0</v>
      </c>
      <c r="E14">
        <f>IFERROR(VLOOKUP(C14,'COPY DATA XPRO'!$C$7:$AI$58,3,FALSE),0)</f>
        <v>24</v>
      </c>
      <c r="F14">
        <f>IFERROR(VLOOKUP(C14,'COPY DATA XPRO'!$C$7:$AI$58,4,FALSE),0)</f>
        <v>1</v>
      </c>
      <c r="G14">
        <f>IFERROR(VLOOKUP(C14,'COPY DATA XPRO'!$C$7:$AI$58,5,FALSE),0)</f>
        <v>0</v>
      </c>
      <c r="H14">
        <f>IFERROR(VLOOKUP(C14,'COPY DATA XPRO'!$C$7:$AI$58,6,FALSE),0)</f>
        <v>0</v>
      </c>
      <c r="I14">
        <f>IFERROR(VLOOKUP(C14,'COPY DATA XPRO'!$C$7:$AI$58,7,FALSE),0)</f>
        <v>7</v>
      </c>
      <c r="J14">
        <f>IFERROR(VLOOKUP(C14,'COPY DATA XPRO'!$C$7:$AI$58,8,FALSE),0)</f>
        <v>1</v>
      </c>
      <c r="K14">
        <f>IFERROR(VLOOKUP(C14,'COPY DATA XPRO'!$C$7:$AI$58,9,FALSE),0)</f>
        <v>0</v>
      </c>
      <c r="L14">
        <f>IFERROR(VLOOKUP(C14,'COPY DATA XPRO'!$C$7:$AI$58,10,FALSE),0)</f>
        <v>0</v>
      </c>
      <c r="M14">
        <f>IFERROR(VLOOKUP(C14,'COPY DATA XPRO'!$C$7:$AI$58,11,FALSE),0)</f>
        <v>2</v>
      </c>
      <c r="N14">
        <f>IFERROR(VLOOKUP(C14,'COPY DATA XPRO'!$C$7:$AI$58,12,FALSE),0)</f>
        <v>2</v>
      </c>
      <c r="O14">
        <f>IFERROR(VLOOKUP(C14,'COPY DATA XPRO'!$C$7:$AI$58,13,FALSE),0)</f>
        <v>0</v>
      </c>
      <c r="P14">
        <f>IFERROR(VLOOKUP(C14,'COPY DATA XPRO'!$C$7:$AI$58,14,FALSE),0)</f>
        <v>4</v>
      </c>
      <c r="Q14">
        <f>IFERROR(VLOOKUP(C14,'COPY DATA XPRO'!$C$7:$AI$58,15,FALSE),0)</f>
        <v>0</v>
      </c>
      <c r="R14">
        <f>IFERROR(VLOOKUP(C14,'COPY DATA XPRO'!$C$7:$AI$58,16,FALSE),0)</f>
        <v>0</v>
      </c>
      <c r="S14">
        <f>IFERROR(VLOOKUP(C14,'COPY DATA XPRO'!$C$7:$AI$58,17,FALSE),0)</f>
        <v>0</v>
      </c>
      <c r="T14">
        <f>IFERROR(VLOOKUP(C14,'COPY DATA XPRO'!$C$7:$AI$58,18,FALSE),0)</f>
        <v>0</v>
      </c>
      <c r="U14">
        <f>IFERROR(VLOOKUP(C14,'COPY DATA XPRO'!$C$7:$AI$58,19,FALSE),0)</f>
        <v>0</v>
      </c>
      <c r="V14">
        <f>IFERROR(VLOOKUP(C14,'COPY DATA XPRO'!$C$7:$AI$58,20,FALSE),0)</f>
        <v>0</v>
      </c>
      <c r="W14">
        <f>IFERROR(VLOOKUP(C14,'COPY DATA XPRO'!$C$7:$AI$58,21,FALSE),0)</f>
        <v>0</v>
      </c>
      <c r="X14">
        <f>IFERROR(VLOOKUP(C14,'COPY DATA XPRO'!$C$7:$AI$58,22,FALSE),0)</f>
        <v>0</v>
      </c>
      <c r="Y14">
        <f>IFERROR(VLOOKUP(C14,'COPY DATA XPRO'!$C$7:$AI$58,23,FALSE),0)</f>
        <v>0</v>
      </c>
      <c r="Z14">
        <f>IFERROR(VLOOKUP(C14,'COPY DATA XPRO'!$C$7:$AI$58,24,FALSE),0)</f>
        <v>9</v>
      </c>
      <c r="AA14">
        <f>IFERROR(VLOOKUP(C14,'COPY DATA XPRO'!$C$7:$AI$58,25,FALSE),0)</f>
        <v>0</v>
      </c>
      <c r="AB14">
        <f>IFERROR(VLOOKUP(C14,'COPY DATA XPRO'!$C$7:$AI$58,26,FALSE),0)</f>
        <v>0</v>
      </c>
      <c r="AC14">
        <f>IFERROR(VLOOKUP(C14,'COPY DATA XPRO'!$C$7:$AI$58,27,FALSE),0)</f>
        <v>0</v>
      </c>
      <c r="AD14">
        <f>IFERROR(VLOOKUP(C14,'COPY DATA XPRO'!$C$7:$AI$58,28,FALSE),0)</f>
        <v>0</v>
      </c>
      <c r="AE14">
        <f>IFERROR(VLOOKUP(C14,'COPY DATA XPRO'!$C$7:$AI$58,29,FALSE),0)</f>
        <v>0</v>
      </c>
      <c r="AF14">
        <f>IFERROR(VLOOKUP(C14,'COPY DATA XPRO'!$C$7:$AI$58,30,FALSE),0)</f>
        <v>0</v>
      </c>
      <c r="AG14">
        <f>IFERROR(VLOOKUP(C14,'COPY DATA XPRO'!$C$7:$AI$58,31,FALSE),0)</f>
        <v>54.17</v>
      </c>
      <c r="AH14">
        <f>IFERROR(VLOOKUP(C14,'COPY DATA XPRO'!$C$7:$AI$58,32,FALSE),0)</f>
        <v>52.94</v>
      </c>
      <c r="AI14">
        <f>IFERROR(VLOOKUP(C14,'COPY DATA XPRO'!$C$7:$AI$58,33,FALSE),0)</f>
        <v>69.23</v>
      </c>
    </row>
    <row r="15" spans="2:35">
      <c r="C15" t="s">
        <v>87</v>
      </c>
      <c r="D15">
        <f>IFERROR(VLOOKUP(C15,'COPY DATA XPRO'!$C$7:$AI$58,2,FALSE),0)</f>
        <v>0</v>
      </c>
      <c r="E15">
        <f>IFERROR(VLOOKUP(C15,'COPY DATA XPRO'!$C$7:$AI$58,3,FALSE),0)</f>
        <v>19</v>
      </c>
      <c r="F15">
        <f>IFERROR(VLOOKUP(C15,'COPY DATA XPRO'!$C$7:$AI$58,4,FALSE),0)</f>
        <v>0</v>
      </c>
      <c r="G15">
        <f>IFERROR(VLOOKUP(C15,'COPY DATA XPRO'!$C$7:$AI$58,5,FALSE),0)</f>
        <v>0</v>
      </c>
      <c r="H15">
        <f>IFERROR(VLOOKUP(C15,'COPY DATA XPRO'!$C$7:$AI$58,6,FALSE),0)</f>
        <v>0</v>
      </c>
      <c r="I15">
        <f>IFERROR(VLOOKUP(C15,'COPY DATA XPRO'!$C$7:$AI$58,7,FALSE),0)</f>
        <v>0</v>
      </c>
      <c r="J15">
        <f>IFERROR(VLOOKUP(C15,'COPY DATA XPRO'!$C$7:$AI$58,8,FALSE),0)</f>
        <v>0</v>
      </c>
      <c r="K15">
        <f>IFERROR(VLOOKUP(C15,'COPY DATA XPRO'!$C$7:$AI$58,9,FALSE),0)</f>
        <v>0</v>
      </c>
      <c r="L15">
        <f>IFERROR(VLOOKUP(C15,'COPY DATA XPRO'!$C$7:$AI$58,10,FALSE),0)</f>
        <v>0</v>
      </c>
      <c r="M15">
        <f>IFERROR(VLOOKUP(C15,'COPY DATA XPRO'!$C$7:$AI$58,11,FALSE),0)</f>
        <v>0</v>
      </c>
      <c r="N15">
        <f>IFERROR(VLOOKUP(C15,'COPY DATA XPRO'!$C$7:$AI$58,12,FALSE),0)</f>
        <v>0</v>
      </c>
      <c r="O15">
        <f>IFERROR(VLOOKUP(C15,'COPY DATA XPRO'!$C$7:$AI$58,13,FALSE),0)</f>
        <v>0</v>
      </c>
      <c r="P15">
        <f>IFERROR(VLOOKUP(C15,'COPY DATA XPRO'!$C$7:$AI$58,14,FALSE),0)</f>
        <v>0</v>
      </c>
      <c r="Q15">
        <f>IFERROR(VLOOKUP(C15,'COPY DATA XPRO'!$C$7:$AI$58,15,FALSE),0)</f>
        <v>0</v>
      </c>
      <c r="R15">
        <f>IFERROR(VLOOKUP(C15,'COPY DATA XPRO'!$C$7:$AI$58,16,FALSE),0)</f>
        <v>0</v>
      </c>
      <c r="S15">
        <f>IFERROR(VLOOKUP(C15,'COPY DATA XPRO'!$C$7:$AI$58,17,FALSE),0)</f>
        <v>0</v>
      </c>
      <c r="T15">
        <f>IFERROR(VLOOKUP(C15,'COPY DATA XPRO'!$C$7:$AI$58,18,FALSE),0)</f>
        <v>0</v>
      </c>
      <c r="U15">
        <f>IFERROR(VLOOKUP(C15,'COPY DATA XPRO'!$C$7:$AI$58,19,FALSE),0)</f>
        <v>0</v>
      </c>
      <c r="V15">
        <f>IFERROR(VLOOKUP(C15,'COPY DATA XPRO'!$C$7:$AI$58,20,FALSE),0)</f>
        <v>0</v>
      </c>
      <c r="W15">
        <f>IFERROR(VLOOKUP(C15,'COPY DATA XPRO'!$C$7:$AI$58,21,FALSE),0)</f>
        <v>0</v>
      </c>
      <c r="X15">
        <f>IFERROR(VLOOKUP(C15,'COPY DATA XPRO'!$C$7:$AI$58,22,FALSE),0)</f>
        <v>0</v>
      </c>
      <c r="Y15">
        <f>IFERROR(VLOOKUP(C15,'COPY DATA XPRO'!$C$7:$AI$58,23,FALSE),0)</f>
        <v>1</v>
      </c>
      <c r="Z15">
        <f>IFERROR(VLOOKUP(C15,'COPY DATA XPRO'!$C$7:$AI$58,24,FALSE),0)</f>
        <v>13</v>
      </c>
      <c r="AA15">
        <f>IFERROR(VLOOKUP(C15,'COPY DATA XPRO'!$C$7:$AI$58,25,FALSE),0)</f>
        <v>0</v>
      </c>
      <c r="AB15">
        <f>IFERROR(VLOOKUP(C15,'COPY DATA XPRO'!$C$7:$AI$58,26,FALSE),0)</f>
        <v>0</v>
      </c>
      <c r="AC15">
        <f>IFERROR(VLOOKUP(C15,'COPY DATA XPRO'!$C$7:$AI$58,27,FALSE),0)</f>
        <v>0</v>
      </c>
      <c r="AD15">
        <f>IFERROR(VLOOKUP(C15,'COPY DATA XPRO'!$C$7:$AI$58,28,FALSE),0)</f>
        <v>0</v>
      </c>
      <c r="AE15">
        <f>IFERROR(VLOOKUP(C15,'COPY DATA XPRO'!$C$7:$AI$58,29,FALSE),0)</f>
        <v>0</v>
      </c>
      <c r="AF15">
        <f>IFERROR(VLOOKUP(C15,'COPY DATA XPRO'!$C$7:$AI$58,30,FALSE),0)</f>
        <v>4</v>
      </c>
      <c r="AG15">
        <f>IFERROR(VLOOKUP(C15,'COPY DATA XPRO'!$C$7:$AI$58,31,FALSE),0)</f>
        <v>73.680000000000007</v>
      </c>
      <c r="AH15">
        <f>IFERROR(VLOOKUP(C15,'COPY DATA XPRO'!$C$7:$AI$58,32,FALSE),0)</f>
        <v>86.67</v>
      </c>
      <c r="AI15">
        <f>IFERROR(VLOOKUP(C15,'COPY DATA XPRO'!$C$7:$AI$58,33,FALSE),0)</f>
        <v>92.86</v>
      </c>
    </row>
    <row r="16" spans="2:35">
      <c r="B16" t="s">
        <v>38</v>
      </c>
      <c r="C16" t="s">
        <v>88</v>
      </c>
      <c r="D16">
        <f>IFERROR(VLOOKUP(C16,'COPY DATA XPRO'!$C$7:$AI$58,2,FALSE),0)</f>
        <v>0</v>
      </c>
      <c r="E16">
        <f>IFERROR(VLOOKUP(C16,'COPY DATA XPRO'!$C$7:$AI$58,3,FALSE),0)</f>
        <v>8</v>
      </c>
      <c r="F16">
        <f>IFERROR(VLOOKUP(C16,'COPY DATA XPRO'!$C$7:$AI$58,4,FALSE),0)</f>
        <v>0</v>
      </c>
      <c r="G16">
        <f>IFERROR(VLOOKUP(C16,'COPY DATA XPRO'!$C$7:$AI$58,5,FALSE),0)</f>
        <v>0</v>
      </c>
      <c r="H16">
        <f>IFERROR(VLOOKUP(C16,'COPY DATA XPRO'!$C$7:$AI$58,6,FALSE),0)</f>
        <v>0</v>
      </c>
      <c r="I16">
        <f>IFERROR(VLOOKUP(C16,'COPY DATA XPRO'!$C$7:$AI$58,7,FALSE),0)</f>
        <v>0</v>
      </c>
      <c r="J16">
        <f>IFERROR(VLOOKUP(C16,'COPY DATA XPRO'!$C$7:$AI$58,8,FALSE),0)</f>
        <v>1</v>
      </c>
      <c r="K16">
        <f>IFERROR(VLOOKUP(C16,'COPY DATA XPRO'!$C$7:$AI$58,9,FALSE),0)</f>
        <v>1</v>
      </c>
      <c r="L16">
        <f>IFERROR(VLOOKUP(C16,'COPY DATA XPRO'!$C$7:$AI$58,10,FALSE),0)</f>
        <v>0</v>
      </c>
      <c r="M16">
        <f>IFERROR(VLOOKUP(C16,'COPY DATA XPRO'!$C$7:$AI$58,11,FALSE),0)</f>
        <v>0</v>
      </c>
      <c r="N16">
        <f>IFERROR(VLOOKUP(C16,'COPY DATA XPRO'!$C$7:$AI$58,12,FALSE),0)</f>
        <v>0</v>
      </c>
      <c r="O16">
        <f>IFERROR(VLOOKUP(C16,'COPY DATA XPRO'!$C$7:$AI$58,13,FALSE),0)</f>
        <v>0</v>
      </c>
      <c r="P16">
        <f>IFERROR(VLOOKUP(C16,'COPY DATA XPRO'!$C$7:$AI$58,14,FALSE),0)</f>
        <v>0</v>
      </c>
      <c r="Q16">
        <f>IFERROR(VLOOKUP(C16,'COPY DATA XPRO'!$C$7:$AI$58,15,FALSE),0)</f>
        <v>0</v>
      </c>
      <c r="R16">
        <f>IFERROR(VLOOKUP(C16,'COPY DATA XPRO'!$C$7:$AI$58,16,FALSE),0)</f>
        <v>1</v>
      </c>
      <c r="S16">
        <f>IFERROR(VLOOKUP(C16,'COPY DATA XPRO'!$C$7:$AI$58,17,FALSE),0)</f>
        <v>0</v>
      </c>
      <c r="T16">
        <f>IFERROR(VLOOKUP(C16,'COPY DATA XPRO'!$C$7:$AI$58,18,FALSE),0)</f>
        <v>0</v>
      </c>
      <c r="U16">
        <f>IFERROR(VLOOKUP(C16,'COPY DATA XPRO'!$C$7:$AI$58,19,FALSE),0)</f>
        <v>0</v>
      </c>
      <c r="V16">
        <f>IFERROR(VLOOKUP(C16,'COPY DATA XPRO'!$C$7:$AI$58,20,FALSE),0)</f>
        <v>0</v>
      </c>
      <c r="W16">
        <f>IFERROR(VLOOKUP(C16,'COPY DATA XPRO'!$C$7:$AI$58,21,FALSE),0)</f>
        <v>0</v>
      </c>
      <c r="X16">
        <f>IFERROR(VLOOKUP(C16,'COPY DATA XPRO'!$C$7:$AI$58,22,FALSE),0)</f>
        <v>1</v>
      </c>
      <c r="Y16">
        <f>IFERROR(VLOOKUP(C16,'COPY DATA XPRO'!$C$7:$AI$58,23,FALSE),0)</f>
        <v>0</v>
      </c>
      <c r="Z16">
        <f>IFERROR(VLOOKUP(C16,'COPY DATA XPRO'!$C$7:$AI$58,24,FALSE),0)</f>
        <v>4</v>
      </c>
      <c r="AA16">
        <f>IFERROR(VLOOKUP(C16,'COPY DATA XPRO'!$C$7:$AI$58,25,FALSE),0)</f>
        <v>0</v>
      </c>
      <c r="AB16">
        <f>IFERROR(VLOOKUP(C16,'COPY DATA XPRO'!$C$7:$AI$58,26,FALSE),0)</f>
        <v>0</v>
      </c>
      <c r="AC16">
        <f>IFERROR(VLOOKUP(C16,'COPY DATA XPRO'!$C$7:$AI$58,27,FALSE),0)</f>
        <v>0</v>
      </c>
      <c r="AD16">
        <f>IFERROR(VLOOKUP(C16,'COPY DATA XPRO'!$C$7:$AI$58,28,FALSE),0)</f>
        <v>0</v>
      </c>
      <c r="AE16">
        <f>IFERROR(VLOOKUP(C16,'COPY DATA XPRO'!$C$7:$AI$58,29,FALSE),0)</f>
        <v>0</v>
      </c>
      <c r="AF16">
        <f>IFERROR(VLOOKUP(C16,'COPY DATA XPRO'!$C$7:$AI$58,30,FALSE),0)</f>
        <v>1</v>
      </c>
      <c r="AG16">
        <f>IFERROR(VLOOKUP(C16,'COPY DATA XPRO'!$C$7:$AI$58,31,FALSE),0)</f>
        <v>62.5</v>
      </c>
      <c r="AH16">
        <f>IFERROR(VLOOKUP(C16,'COPY DATA XPRO'!$C$7:$AI$58,32,FALSE),0)</f>
        <v>66.67</v>
      </c>
      <c r="AI16">
        <f>IFERROR(VLOOKUP(C16,'COPY DATA XPRO'!$C$7:$AI$58,33,FALSE),0)</f>
        <v>80</v>
      </c>
    </row>
    <row r="17" spans="2:35">
      <c r="C17" t="s">
        <v>89</v>
      </c>
      <c r="D17">
        <f>IFERROR(VLOOKUP(C17,'COPY DATA XPRO'!$C$7:$AI$58,2,FALSE),0)</f>
        <v>0</v>
      </c>
      <c r="E17">
        <f>IFERROR(VLOOKUP(C17,'COPY DATA XPRO'!$C$7:$AI$58,3,FALSE),0)</f>
        <v>17</v>
      </c>
      <c r="F17">
        <f>IFERROR(VLOOKUP(C17,'COPY DATA XPRO'!$C$7:$AI$58,4,FALSE),0)</f>
        <v>0</v>
      </c>
      <c r="G17">
        <f>IFERROR(VLOOKUP(C17,'COPY DATA XPRO'!$C$7:$AI$58,5,FALSE),0)</f>
        <v>0</v>
      </c>
      <c r="H17">
        <f>IFERROR(VLOOKUP(C17,'COPY DATA XPRO'!$C$7:$AI$58,6,FALSE),0)</f>
        <v>0</v>
      </c>
      <c r="I17">
        <f>IFERROR(VLOOKUP(C17,'COPY DATA XPRO'!$C$7:$AI$58,7,FALSE),0)</f>
        <v>2</v>
      </c>
      <c r="J17">
        <f>IFERROR(VLOOKUP(C17,'COPY DATA XPRO'!$C$7:$AI$58,8,FALSE),0)</f>
        <v>0</v>
      </c>
      <c r="K17">
        <f>IFERROR(VLOOKUP(C17,'COPY DATA XPRO'!$C$7:$AI$58,9,FALSE),0)</f>
        <v>0</v>
      </c>
      <c r="L17">
        <f>IFERROR(VLOOKUP(C17,'COPY DATA XPRO'!$C$7:$AI$58,10,FALSE),0)</f>
        <v>0</v>
      </c>
      <c r="M17">
        <f>IFERROR(VLOOKUP(C17,'COPY DATA XPRO'!$C$7:$AI$58,11,FALSE),0)</f>
        <v>0</v>
      </c>
      <c r="N17">
        <f>IFERROR(VLOOKUP(C17,'COPY DATA XPRO'!$C$7:$AI$58,12,FALSE),0)</f>
        <v>0</v>
      </c>
      <c r="O17">
        <f>IFERROR(VLOOKUP(C17,'COPY DATA XPRO'!$C$7:$AI$58,13,FALSE),0)</f>
        <v>0</v>
      </c>
      <c r="P17">
        <f>IFERROR(VLOOKUP(C17,'COPY DATA XPRO'!$C$7:$AI$58,14,FALSE),0)</f>
        <v>0</v>
      </c>
      <c r="Q17">
        <f>IFERROR(VLOOKUP(C17,'COPY DATA XPRO'!$C$7:$AI$58,15,FALSE),0)</f>
        <v>0</v>
      </c>
      <c r="R17">
        <f>IFERROR(VLOOKUP(C17,'COPY DATA XPRO'!$C$7:$AI$58,16,FALSE),0)</f>
        <v>0</v>
      </c>
      <c r="S17">
        <f>IFERROR(VLOOKUP(C17,'COPY DATA XPRO'!$C$7:$AI$58,17,FALSE),0)</f>
        <v>0</v>
      </c>
      <c r="T17">
        <f>IFERROR(VLOOKUP(C17,'COPY DATA XPRO'!$C$7:$AI$58,18,FALSE),0)</f>
        <v>0</v>
      </c>
      <c r="U17">
        <f>IFERROR(VLOOKUP(C17,'COPY DATA XPRO'!$C$7:$AI$58,19,FALSE),0)</f>
        <v>0</v>
      </c>
      <c r="V17">
        <f>IFERROR(VLOOKUP(C17,'COPY DATA XPRO'!$C$7:$AI$58,20,FALSE),0)</f>
        <v>0</v>
      </c>
      <c r="W17">
        <f>IFERROR(VLOOKUP(C17,'COPY DATA XPRO'!$C$7:$AI$58,21,FALSE),0)</f>
        <v>0</v>
      </c>
      <c r="X17">
        <f>IFERROR(VLOOKUP(C17,'COPY DATA XPRO'!$C$7:$AI$58,22,FALSE),0)</f>
        <v>0</v>
      </c>
      <c r="Y17">
        <f>IFERROR(VLOOKUP(C17,'COPY DATA XPRO'!$C$7:$AI$58,23,FALSE),0)</f>
        <v>0</v>
      </c>
      <c r="Z17">
        <f>IFERROR(VLOOKUP(C17,'COPY DATA XPRO'!$C$7:$AI$58,24,FALSE),0)</f>
        <v>14</v>
      </c>
      <c r="AA17">
        <f>IFERROR(VLOOKUP(C17,'COPY DATA XPRO'!$C$7:$AI$58,25,FALSE),0)</f>
        <v>0</v>
      </c>
      <c r="AB17">
        <f>IFERROR(VLOOKUP(C17,'COPY DATA XPRO'!$C$7:$AI$58,26,FALSE),0)</f>
        <v>0</v>
      </c>
      <c r="AC17">
        <f>IFERROR(VLOOKUP(C17,'COPY DATA XPRO'!$C$7:$AI$58,27,FALSE),0)</f>
        <v>0</v>
      </c>
      <c r="AD17">
        <f>IFERROR(VLOOKUP(C17,'COPY DATA XPRO'!$C$7:$AI$58,28,FALSE),0)</f>
        <v>0</v>
      </c>
      <c r="AE17">
        <f>IFERROR(VLOOKUP(C17,'COPY DATA XPRO'!$C$7:$AI$58,29,FALSE),0)</f>
        <v>0</v>
      </c>
      <c r="AF17">
        <f>IFERROR(VLOOKUP(C17,'COPY DATA XPRO'!$C$7:$AI$58,30,FALSE),0)</f>
        <v>1</v>
      </c>
      <c r="AG17">
        <f>IFERROR(VLOOKUP(C17,'COPY DATA XPRO'!$C$7:$AI$58,31,FALSE),0)</f>
        <v>82.35</v>
      </c>
      <c r="AH17">
        <f>IFERROR(VLOOKUP(C17,'COPY DATA XPRO'!$C$7:$AI$58,32,FALSE),0)</f>
        <v>100</v>
      </c>
      <c r="AI17">
        <f>IFERROR(VLOOKUP(C17,'COPY DATA XPRO'!$C$7:$AI$58,33,FALSE),0)</f>
        <v>100</v>
      </c>
    </row>
    <row r="18" spans="2:35">
      <c r="C18" t="s">
        <v>90</v>
      </c>
      <c r="D18">
        <f>IFERROR(VLOOKUP(C18,'COPY DATA XPRO'!$C$7:$AI$58,2,FALSE),0)</f>
        <v>0</v>
      </c>
      <c r="E18">
        <f>IFERROR(VLOOKUP(C18,'COPY DATA XPRO'!$C$7:$AI$58,3,FALSE),0)</f>
        <v>34</v>
      </c>
      <c r="F18">
        <f>IFERROR(VLOOKUP(C18,'COPY DATA XPRO'!$C$7:$AI$58,4,FALSE),0)</f>
        <v>2</v>
      </c>
      <c r="G18">
        <f>IFERROR(VLOOKUP(C18,'COPY DATA XPRO'!$C$7:$AI$58,5,FALSE),0)</f>
        <v>0</v>
      </c>
      <c r="H18">
        <f>IFERROR(VLOOKUP(C18,'COPY DATA XPRO'!$C$7:$AI$58,6,FALSE),0)</f>
        <v>0</v>
      </c>
      <c r="I18">
        <f>IFERROR(VLOOKUP(C18,'COPY DATA XPRO'!$C$7:$AI$58,7,FALSE),0)</f>
        <v>0</v>
      </c>
      <c r="J18">
        <f>IFERROR(VLOOKUP(C18,'COPY DATA XPRO'!$C$7:$AI$58,8,FALSE),0)</f>
        <v>0</v>
      </c>
      <c r="K18">
        <f>IFERROR(VLOOKUP(C18,'COPY DATA XPRO'!$C$7:$AI$58,9,FALSE),0)</f>
        <v>0</v>
      </c>
      <c r="L18">
        <f>IFERROR(VLOOKUP(C18,'COPY DATA XPRO'!$C$7:$AI$58,10,FALSE),0)</f>
        <v>0</v>
      </c>
      <c r="M18">
        <f>IFERROR(VLOOKUP(C18,'COPY DATA XPRO'!$C$7:$AI$58,11,FALSE),0)</f>
        <v>1</v>
      </c>
      <c r="N18">
        <f>IFERROR(VLOOKUP(C18,'COPY DATA XPRO'!$C$7:$AI$58,12,FALSE),0)</f>
        <v>0</v>
      </c>
      <c r="O18">
        <f>IFERROR(VLOOKUP(C18,'COPY DATA XPRO'!$C$7:$AI$58,13,FALSE),0)</f>
        <v>0</v>
      </c>
      <c r="P18">
        <f>IFERROR(VLOOKUP(C18,'COPY DATA XPRO'!$C$7:$AI$58,14,FALSE),0)</f>
        <v>1</v>
      </c>
      <c r="Q18">
        <f>IFERROR(VLOOKUP(C18,'COPY DATA XPRO'!$C$7:$AI$58,15,FALSE),0)</f>
        <v>0</v>
      </c>
      <c r="R18">
        <f>IFERROR(VLOOKUP(C18,'COPY DATA XPRO'!$C$7:$AI$58,16,FALSE),0)</f>
        <v>0</v>
      </c>
      <c r="S18">
        <f>IFERROR(VLOOKUP(C18,'COPY DATA XPRO'!$C$7:$AI$58,17,FALSE),0)</f>
        <v>0</v>
      </c>
      <c r="T18">
        <f>IFERROR(VLOOKUP(C18,'COPY DATA XPRO'!$C$7:$AI$58,18,FALSE),0)</f>
        <v>0</v>
      </c>
      <c r="U18">
        <f>IFERROR(VLOOKUP(C18,'COPY DATA XPRO'!$C$7:$AI$58,19,FALSE),0)</f>
        <v>0</v>
      </c>
      <c r="V18">
        <f>IFERROR(VLOOKUP(C18,'COPY DATA XPRO'!$C$7:$AI$58,20,FALSE),0)</f>
        <v>0</v>
      </c>
      <c r="W18">
        <f>IFERROR(VLOOKUP(C18,'COPY DATA XPRO'!$C$7:$AI$58,21,FALSE),0)</f>
        <v>0</v>
      </c>
      <c r="X18">
        <f>IFERROR(VLOOKUP(C18,'COPY DATA XPRO'!$C$7:$AI$58,22,FALSE),0)</f>
        <v>0</v>
      </c>
      <c r="Y18">
        <f>IFERROR(VLOOKUP(C18,'COPY DATA XPRO'!$C$7:$AI$58,23,FALSE),0)</f>
        <v>0</v>
      </c>
      <c r="Z18">
        <f>IFERROR(VLOOKUP(C18,'COPY DATA XPRO'!$C$7:$AI$58,24,FALSE),0)</f>
        <v>27</v>
      </c>
      <c r="AA18">
        <f>IFERROR(VLOOKUP(C18,'COPY DATA XPRO'!$C$7:$AI$58,25,FALSE),0)</f>
        <v>0</v>
      </c>
      <c r="AB18">
        <f>IFERROR(VLOOKUP(C18,'COPY DATA XPRO'!$C$7:$AI$58,26,FALSE),0)</f>
        <v>0</v>
      </c>
      <c r="AC18">
        <f>IFERROR(VLOOKUP(C18,'COPY DATA XPRO'!$C$7:$AI$58,27,FALSE),0)</f>
        <v>0</v>
      </c>
      <c r="AD18">
        <f>IFERROR(VLOOKUP(C18,'COPY DATA XPRO'!$C$7:$AI$58,28,FALSE),0)</f>
        <v>0</v>
      </c>
      <c r="AE18">
        <f>IFERROR(VLOOKUP(C18,'COPY DATA XPRO'!$C$7:$AI$58,29,FALSE),0)</f>
        <v>0</v>
      </c>
      <c r="AF18">
        <f>IFERROR(VLOOKUP(C18,'COPY DATA XPRO'!$C$7:$AI$58,30,FALSE),0)</f>
        <v>1</v>
      </c>
      <c r="AG18">
        <f>IFERROR(VLOOKUP(C18,'COPY DATA XPRO'!$C$7:$AI$58,31,FALSE),0)</f>
        <v>82.35</v>
      </c>
      <c r="AH18">
        <f>IFERROR(VLOOKUP(C18,'COPY DATA XPRO'!$C$7:$AI$58,32,FALSE),0)</f>
        <v>81.819999999999993</v>
      </c>
      <c r="AI18">
        <f>IFERROR(VLOOKUP(C18,'COPY DATA XPRO'!$C$7:$AI$58,33,FALSE),0)</f>
        <v>96.43</v>
      </c>
    </row>
    <row r="19" spans="2:35">
      <c r="C19" t="s">
        <v>91</v>
      </c>
      <c r="D19">
        <f>IFERROR(VLOOKUP(C19,'COPY DATA XPRO'!$C$7:$AI$58,2,FALSE),0)</f>
        <v>0</v>
      </c>
      <c r="E19">
        <f>IFERROR(VLOOKUP(C19,'COPY DATA XPRO'!$C$7:$AI$58,3,FALSE),0)</f>
        <v>29</v>
      </c>
      <c r="F19">
        <f>IFERROR(VLOOKUP(C19,'COPY DATA XPRO'!$C$7:$AI$58,4,FALSE),0)</f>
        <v>0</v>
      </c>
      <c r="G19">
        <f>IFERROR(VLOOKUP(C19,'COPY DATA XPRO'!$C$7:$AI$58,5,FALSE),0)</f>
        <v>0</v>
      </c>
      <c r="H19">
        <f>IFERROR(VLOOKUP(C19,'COPY DATA XPRO'!$C$7:$AI$58,6,FALSE),0)</f>
        <v>0</v>
      </c>
      <c r="I19">
        <f>IFERROR(VLOOKUP(C19,'COPY DATA XPRO'!$C$7:$AI$58,7,FALSE),0)</f>
        <v>0</v>
      </c>
      <c r="J19">
        <f>IFERROR(VLOOKUP(C19,'COPY DATA XPRO'!$C$7:$AI$58,8,FALSE),0)</f>
        <v>1</v>
      </c>
      <c r="K19">
        <f>IFERROR(VLOOKUP(C19,'COPY DATA XPRO'!$C$7:$AI$58,9,FALSE),0)</f>
        <v>0</v>
      </c>
      <c r="L19">
        <f>IFERROR(VLOOKUP(C19,'COPY DATA XPRO'!$C$7:$AI$58,10,FALSE),0)</f>
        <v>0</v>
      </c>
      <c r="M19">
        <f>IFERROR(VLOOKUP(C19,'COPY DATA XPRO'!$C$7:$AI$58,11,FALSE),0)</f>
        <v>1</v>
      </c>
      <c r="N19">
        <f>IFERROR(VLOOKUP(C19,'COPY DATA XPRO'!$C$7:$AI$58,12,FALSE),0)</f>
        <v>0</v>
      </c>
      <c r="O19">
        <f>IFERROR(VLOOKUP(C19,'COPY DATA XPRO'!$C$7:$AI$58,13,FALSE),0)</f>
        <v>0</v>
      </c>
      <c r="P19">
        <f>IFERROR(VLOOKUP(C19,'COPY DATA XPRO'!$C$7:$AI$58,14,FALSE),0)</f>
        <v>1</v>
      </c>
      <c r="Q19">
        <f>IFERROR(VLOOKUP(C19,'COPY DATA XPRO'!$C$7:$AI$58,15,FALSE),0)</f>
        <v>0</v>
      </c>
      <c r="R19">
        <f>IFERROR(VLOOKUP(C19,'COPY DATA XPRO'!$C$7:$AI$58,16,FALSE),0)</f>
        <v>0</v>
      </c>
      <c r="S19">
        <f>IFERROR(VLOOKUP(C19,'COPY DATA XPRO'!$C$7:$AI$58,17,FALSE),0)</f>
        <v>0</v>
      </c>
      <c r="T19">
        <f>IFERROR(VLOOKUP(C19,'COPY DATA XPRO'!$C$7:$AI$58,18,FALSE),0)</f>
        <v>0</v>
      </c>
      <c r="U19">
        <f>IFERROR(VLOOKUP(C19,'COPY DATA XPRO'!$C$7:$AI$58,19,FALSE),0)</f>
        <v>0</v>
      </c>
      <c r="V19">
        <f>IFERROR(VLOOKUP(C19,'COPY DATA XPRO'!$C$7:$AI$58,20,FALSE),0)</f>
        <v>0</v>
      </c>
      <c r="W19">
        <f>IFERROR(VLOOKUP(C19,'COPY DATA XPRO'!$C$7:$AI$58,21,FALSE),0)</f>
        <v>0</v>
      </c>
      <c r="X19">
        <f>IFERROR(VLOOKUP(C19,'COPY DATA XPRO'!$C$7:$AI$58,22,FALSE),0)</f>
        <v>0</v>
      </c>
      <c r="Y19">
        <f>IFERROR(VLOOKUP(C19,'COPY DATA XPRO'!$C$7:$AI$58,23,FALSE),0)</f>
        <v>0</v>
      </c>
      <c r="Z19">
        <f>IFERROR(VLOOKUP(C19,'COPY DATA XPRO'!$C$7:$AI$58,24,FALSE),0)</f>
        <v>27</v>
      </c>
      <c r="AA19">
        <f>IFERROR(VLOOKUP(C19,'COPY DATA XPRO'!$C$7:$AI$58,25,FALSE),0)</f>
        <v>0</v>
      </c>
      <c r="AB19">
        <f>IFERROR(VLOOKUP(C19,'COPY DATA XPRO'!$C$7:$AI$58,26,FALSE),0)</f>
        <v>0</v>
      </c>
      <c r="AC19">
        <f>IFERROR(VLOOKUP(C19,'COPY DATA XPRO'!$C$7:$AI$58,27,FALSE),0)</f>
        <v>0</v>
      </c>
      <c r="AD19">
        <f>IFERROR(VLOOKUP(C19,'COPY DATA XPRO'!$C$7:$AI$58,28,FALSE),0)</f>
        <v>0</v>
      </c>
      <c r="AE19">
        <f>IFERROR(VLOOKUP(C19,'COPY DATA XPRO'!$C$7:$AI$58,29,FALSE),0)</f>
        <v>0</v>
      </c>
      <c r="AF19">
        <f>IFERROR(VLOOKUP(C19,'COPY DATA XPRO'!$C$7:$AI$58,30,FALSE),0)</f>
        <v>0</v>
      </c>
      <c r="AG19">
        <f>IFERROR(VLOOKUP(C19,'COPY DATA XPRO'!$C$7:$AI$58,31,FALSE),0)</f>
        <v>96.55</v>
      </c>
      <c r="AH19">
        <f>IFERROR(VLOOKUP(C19,'COPY DATA XPRO'!$C$7:$AI$58,32,FALSE),0)</f>
        <v>93.1</v>
      </c>
      <c r="AI19">
        <f>IFERROR(VLOOKUP(C19,'COPY DATA XPRO'!$C$7:$AI$58,33,FALSE),0)</f>
        <v>96.43</v>
      </c>
    </row>
    <row r="20" spans="2:35">
      <c r="C20" t="s">
        <v>92</v>
      </c>
      <c r="D20">
        <f>IFERROR(VLOOKUP(C20,'COPY DATA XPRO'!$C$7:$AI$58,2,FALSE),0)</f>
        <v>0</v>
      </c>
      <c r="E20">
        <f>IFERROR(VLOOKUP(C20,'COPY DATA XPRO'!$C$7:$AI$58,3,FALSE),0)</f>
        <v>4</v>
      </c>
      <c r="F20">
        <f>IFERROR(VLOOKUP(C20,'COPY DATA XPRO'!$C$7:$AI$58,4,FALSE),0)</f>
        <v>0</v>
      </c>
      <c r="G20">
        <f>IFERROR(VLOOKUP(C20,'COPY DATA XPRO'!$C$7:$AI$58,5,FALSE),0)</f>
        <v>0</v>
      </c>
      <c r="H20">
        <f>IFERROR(VLOOKUP(C20,'COPY DATA XPRO'!$C$7:$AI$58,6,FALSE),0)</f>
        <v>0</v>
      </c>
      <c r="I20">
        <f>IFERROR(VLOOKUP(C20,'COPY DATA XPRO'!$C$7:$AI$58,7,FALSE),0)</f>
        <v>0</v>
      </c>
      <c r="J20">
        <f>IFERROR(VLOOKUP(C20,'COPY DATA XPRO'!$C$7:$AI$58,8,FALSE),0)</f>
        <v>0</v>
      </c>
      <c r="K20">
        <f>IFERROR(VLOOKUP(C20,'COPY DATA XPRO'!$C$7:$AI$58,9,FALSE),0)</f>
        <v>0</v>
      </c>
      <c r="L20">
        <f>IFERROR(VLOOKUP(C20,'COPY DATA XPRO'!$C$7:$AI$58,10,FALSE),0)</f>
        <v>0</v>
      </c>
      <c r="M20">
        <f>IFERROR(VLOOKUP(C20,'COPY DATA XPRO'!$C$7:$AI$58,11,FALSE),0)</f>
        <v>0</v>
      </c>
      <c r="N20">
        <f>IFERROR(VLOOKUP(C20,'COPY DATA XPRO'!$C$7:$AI$58,12,FALSE),0)</f>
        <v>0</v>
      </c>
      <c r="O20">
        <f>IFERROR(VLOOKUP(C20,'COPY DATA XPRO'!$C$7:$AI$58,13,FALSE),0)</f>
        <v>0</v>
      </c>
      <c r="P20">
        <f>IFERROR(VLOOKUP(C20,'COPY DATA XPRO'!$C$7:$AI$58,14,FALSE),0)</f>
        <v>0</v>
      </c>
      <c r="Q20">
        <f>IFERROR(VLOOKUP(C20,'COPY DATA XPRO'!$C$7:$AI$58,15,FALSE),0)</f>
        <v>0</v>
      </c>
      <c r="R20">
        <f>IFERROR(VLOOKUP(C20,'COPY DATA XPRO'!$C$7:$AI$58,16,FALSE),0)</f>
        <v>0</v>
      </c>
      <c r="S20">
        <f>IFERROR(VLOOKUP(C20,'COPY DATA XPRO'!$C$7:$AI$58,17,FALSE),0)</f>
        <v>0</v>
      </c>
      <c r="T20">
        <f>IFERROR(VLOOKUP(C20,'COPY DATA XPRO'!$C$7:$AI$58,18,FALSE),0)</f>
        <v>0</v>
      </c>
      <c r="U20">
        <f>IFERROR(VLOOKUP(C20,'COPY DATA XPRO'!$C$7:$AI$58,19,FALSE),0)</f>
        <v>0</v>
      </c>
      <c r="V20">
        <f>IFERROR(VLOOKUP(C20,'COPY DATA XPRO'!$C$7:$AI$58,20,FALSE),0)</f>
        <v>0</v>
      </c>
      <c r="W20">
        <f>IFERROR(VLOOKUP(C20,'COPY DATA XPRO'!$C$7:$AI$58,21,FALSE),0)</f>
        <v>0</v>
      </c>
      <c r="X20">
        <f>IFERROR(VLOOKUP(C20,'COPY DATA XPRO'!$C$7:$AI$58,22,FALSE),0)</f>
        <v>0</v>
      </c>
      <c r="Y20">
        <f>IFERROR(VLOOKUP(C20,'COPY DATA XPRO'!$C$7:$AI$58,23,FALSE),0)</f>
        <v>1</v>
      </c>
      <c r="Z20">
        <f>IFERROR(VLOOKUP(C20,'COPY DATA XPRO'!$C$7:$AI$58,24,FALSE),0)</f>
        <v>3</v>
      </c>
      <c r="AA20">
        <f>IFERROR(VLOOKUP(C20,'COPY DATA XPRO'!$C$7:$AI$58,25,FALSE),0)</f>
        <v>0</v>
      </c>
      <c r="AB20">
        <f>IFERROR(VLOOKUP(C20,'COPY DATA XPRO'!$C$7:$AI$58,26,FALSE),0)</f>
        <v>0</v>
      </c>
      <c r="AC20">
        <f>IFERROR(VLOOKUP(C20,'COPY DATA XPRO'!$C$7:$AI$58,27,FALSE),0)</f>
        <v>0</v>
      </c>
      <c r="AD20">
        <f>IFERROR(VLOOKUP(C20,'COPY DATA XPRO'!$C$7:$AI$58,28,FALSE),0)</f>
        <v>0</v>
      </c>
      <c r="AE20">
        <f>IFERROR(VLOOKUP(C20,'COPY DATA XPRO'!$C$7:$AI$58,29,FALSE),0)</f>
        <v>0</v>
      </c>
      <c r="AF20">
        <f>IFERROR(VLOOKUP(C20,'COPY DATA XPRO'!$C$7:$AI$58,30,FALSE),0)</f>
        <v>0</v>
      </c>
      <c r="AG20">
        <f>IFERROR(VLOOKUP(C20,'COPY DATA XPRO'!$C$7:$AI$58,31,FALSE),0)</f>
        <v>100</v>
      </c>
      <c r="AH20">
        <f>IFERROR(VLOOKUP(C20,'COPY DATA XPRO'!$C$7:$AI$58,32,FALSE),0)</f>
        <v>75</v>
      </c>
      <c r="AI20">
        <f>IFERROR(VLOOKUP(C20,'COPY DATA XPRO'!$C$7:$AI$58,33,FALSE),0)</f>
        <v>75</v>
      </c>
    </row>
    <row r="21" spans="2:35">
      <c r="C21" t="s">
        <v>93</v>
      </c>
      <c r="D21">
        <f>IFERROR(VLOOKUP(C21,'COPY DATA XPRO'!$C$7:$AI$58,2,FALSE),0)</f>
        <v>0</v>
      </c>
      <c r="E21">
        <f>IFERROR(VLOOKUP(C21,'COPY DATA XPRO'!$C$7:$AI$58,3,FALSE),0)</f>
        <v>15</v>
      </c>
      <c r="F21">
        <f>IFERROR(VLOOKUP(C21,'COPY DATA XPRO'!$C$7:$AI$58,4,FALSE),0)</f>
        <v>0</v>
      </c>
      <c r="G21">
        <f>IFERROR(VLOOKUP(C21,'COPY DATA XPRO'!$C$7:$AI$58,5,FALSE),0)</f>
        <v>0</v>
      </c>
      <c r="H21">
        <f>IFERROR(VLOOKUP(C21,'COPY DATA XPRO'!$C$7:$AI$58,6,FALSE),0)</f>
        <v>0</v>
      </c>
      <c r="I21">
        <f>IFERROR(VLOOKUP(C21,'COPY DATA XPRO'!$C$7:$AI$58,7,FALSE),0)</f>
        <v>0</v>
      </c>
      <c r="J21">
        <f>IFERROR(VLOOKUP(C21,'COPY DATA XPRO'!$C$7:$AI$58,8,FALSE),0)</f>
        <v>1</v>
      </c>
      <c r="K21">
        <f>IFERROR(VLOOKUP(C21,'COPY DATA XPRO'!$C$7:$AI$58,9,FALSE),0)</f>
        <v>0</v>
      </c>
      <c r="L21">
        <f>IFERROR(VLOOKUP(C21,'COPY DATA XPRO'!$C$7:$AI$58,10,FALSE),0)</f>
        <v>0</v>
      </c>
      <c r="M21">
        <f>IFERROR(VLOOKUP(C21,'COPY DATA XPRO'!$C$7:$AI$58,11,FALSE),0)</f>
        <v>1</v>
      </c>
      <c r="N21">
        <f>IFERROR(VLOOKUP(C21,'COPY DATA XPRO'!$C$7:$AI$58,12,FALSE),0)</f>
        <v>0</v>
      </c>
      <c r="O21">
        <f>IFERROR(VLOOKUP(C21,'COPY DATA XPRO'!$C$7:$AI$58,13,FALSE),0)</f>
        <v>0</v>
      </c>
      <c r="P21">
        <f>IFERROR(VLOOKUP(C21,'COPY DATA XPRO'!$C$7:$AI$58,14,FALSE),0)</f>
        <v>1</v>
      </c>
      <c r="Q21">
        <f>IFERROR(VLOOKUP(C21,'COPY DATA XPRO'!$C$7:$AI$58,15,FALSE),0)</f>
        <v>0</v>
      </c>
      <c r="R21">
        <f>IFERROR(VLOOKUP(C21,'COPY DATA XPRO'!$C$7:$AI$58,16,FALSE),0)</f>
        <v>0</v>
      </c>
      <c r="S21">
        <f>IFERROR(VLOOKUP(C21,'COPY DATA XPRO'!$C$7:$AI$58,17,FALSE),0)</f>
        <v>0</v>
      </c>
      <c r="T21">
        <f>IFERROR(VLOOKUP(C21,'COPY DATA XPRO'!$C$7:$AI$58,18,FALSE),0)</f>
        <v>0</v>
      </c>
      <c r="U21">
        <f>IFERROR(VLOOKUP(C21,'COPY DATA XPRO'!$C$7:$AI$58,19,FALSE),0)</f>
        <v>0</v>
      </c>
      <c r="V21">
        <f>IFERROR(VLOOKUP(C21,'COPY DATA XPRO'!$C$7:$AI$58,20,FALSE),0)</f>
        <v>0</v>
      </c>
      <c r="W21">
        <f>IFERROR(VLOOKUP(C21,'COPY DATA XPRO'!$C$7:$AI$58,21,FALSE),0)</f>
        <v>0</v>
      </c>
      <c r="X21">
        <f>IFERROR(VLOOKUP(C21,'COPY DATA XPRO'!$C$7:$AI$58,22,FALSE),0)</f>
        <v>0</v>
      </c>
      <c r="Y21">
        <f>IFERROR(VLOOKUP(C21,'COPY DATA XPRO'!$C$7:$AI$58,23,FALSE),0)</f>
        <v>0</v>
      </c>
      <c r="Z21">
        <f>IFERROR(VLOOKUP(C21,'COPY DATA XPRO'!$C$7:$AI$58,24,FALSE),0)</f>
        <v>13</v>
      </c>
      <c r="AA21">
        <f>IFERROR(VLOOKUP(C21,'COPY DATA XPRO'!$C$7:$AI$58,25,FALSE),0)</f>
        <v>0</v>
      </c>
      <c r="AB21">
        <f>IFERROR(VLOOKUP(C21,'COPY DATA XPRO'!$C$7:$AI$58,26,FALSE),0)</f>
        <v>0</v>
      </c>
      <c r="AC21">
        <f>IFERROR(VLOOKUP(C21,'COPY DATA XPRO'!$C$7:$AI$58,27,FALSE),0)</f>
        <v>0</v>
      </c>
      <c r="AD21">
        <f>IFERROR(VLOOKUP(C21,'COPY DATA XPRO'!$C$7:$AI$58,28,FALSE),0)</f>
        <v>0</v>
      </c>
      <c r="AE21">
        <f>IFERROR(VLOOKUP(C21,'COPY DATA XPRO'!$C$7:$AI$58,29,FALSE),0)</f>
        <v>0</v>
      </c>
      <c r="AF21">
        <f>IFERROR(VLOOKUP(C21,'COPY DATA XPRO'!$C$7:$AI$58,30,FALSE),0)</f>
        <v>0</v>
      </c>
      <c r="AG21">
        <f>IFERROR(VLOOKUP(C21,'COPY DATA XPRO'!$C$7:$AI$58,31,FALSE),0)</f>
        <v>93.33</v>
      </c>
      <c r="AH21">
        <f>IFERROR(VLOOKUP(C21,'COPY DATA XPRO'!$C$7:$AI$58,32,FALSE),0)</f>
        <v>86.67</v>
      </c>
      <c r="AI21">
        <f>IFERROR(VLOOKUP(C21,'COPY DATA XPRO'!$C$7:$AI$58,33,FALSE),0)</f>
        <v>92.86</v>
      </c>
    </row>
    <row r="22" spans="2:35">
      <c r="C22" t="s">
        <v>94</v>
      </c>
      <c r="D22">
        <f>IFERROR(VLOOKUP(C22,'COPY DATA XPRO'!$C$7:$AI$58,2,FALSE),0)</f>
        <v>0</v>
      </c>
      <c r="E22">
        <f>IFERROR(VLOOKUP(C22,'COPY DATA XPRO'!$C$7:$AI$58,3,FALSE),0)</f>
        <v>15</v>
      </c>
      <c r="F22">
        <f>IFERROR(VLOOKUP(C22,'COPY DATA XPRO'!$C$7:$AI$58,4,FALSE),0)</f>
        <v>2</v>
      </c>
      <c r="G22">
        <f>IFERROR(VLOOKUP(C22,'COPY DATA XPRO'!$C$7:$AI$58,5,FALSE),0)</f>
        <v>0</v>
      </c>
      <c r="H22">
        <f>IFERROR(VLOOKUP(C22,'COPY DATA XPRO'!$C$7:$AI$58,6,FALSE),0)</f>
        <v>0</v>
      </c>
      <c r="I22">
        <f>IFERROR(VLOOKUP(C22,'COPY DATA XPRO'!$C$7:$AI$58,7,FALSE),0)</f>
        <v>0</v>
      </c>
      <c r="J22">
        <f>IFERROR(VLOOKUP(C22,'COPY DATA XPRO'!$C$7:$AI$58,8,FALSE),0)</f>
        <v>0</v>
      </c>
      <c r="K22">
        <f>IFERROR(VLOOKUP(C22,'COPY DATA XPRO'!$C$7:$AI$58,9,FALSE),0)</f>
        <v>0</v>
      </c>
      <c r="L22">
        <f>IFERROR(VLOOKUP(C22,'COPY DATA XPRO'!$C$7:$AI$58,10,FALSE),0)</f>
        <v>0</v>
      </c>
      <c r="M22">
        <f>IFERROR(VLOOKUP(C22,'COPY DATA XPRO'!$C$7:$AI$58,11,FALSE),0)</f>
        <v>0</v>
      </c>
      <c r="N22">
        <f>IFERROR(VLOOKUP(C22,'COPY DATA XPRO'!$C$7:$AI$58,12,FALSE),0)</f>
        <v>0</v>
      </c>
      <c r="O22">
        <f>IFERROR(VLOOKUP(C22,'COPY DATA XPRO'!$C$7:$AI$58,13,FALSE),0)</f>
        <v>0</v>
      </c>
      <c r="P22">
        <f>IFERROR(VLOOKUP(C22,'COPY DATA XPRO'!$C$7:$AI$58,14,FALSE),0)</f>
        <v>0</v>
      </c>
      <c r="Q22">
        <f>IFERROR(VLOOKUP(C22,'COPY DATA XPRO'!$C$7:$AI$58,15,FALSE),0)</f>
        <v>1</v>
      </c>
      <c r="R22">
        <f>IFERROR(VLOOKUP(C22,'COPY DATA XPRO'!$C$7:$AI$58,16,FALSE),0)</f>
        <v>0</v>
      </c>
      <c r="S22">
        <f>IFERROR(VLOOKUP(C22,'COPY DATA XPRO'!$C$7:$AI$58,17,FALSE),0)</f>
        <v>0</v>
      </c>
      <c r="T22">
        <f>IFERROR(VLOOKUP(C22,'COPY DATA XPRO'!$C$7:$AI$58,18,FALSE),0)</f>
        <v>0</v>
      </c>
      <c r="U22">
        <f>IFERROR(VLOOKUP(C22,'COPY DATA XPRO'!$C$7:$AI$58,19,FALSE),0)</f>
        <v>0</v>
      </c>
      <c r="V22">
        <f>IFERROR(VLOOKUP(C22,'COPY DATA XPRO'!$C$7:$AI$58,20,FALSE),0)</f>
        <v>0</v>
      </c>
      <c r="W22">
        <f>IFERROR(VLOOKUP(C22,'COPY DATA XPRO'!$C$7:$AI$58,21,FALSE),0)</f>
        <v>0</v>
      </c>
      <c r="X22">
        <f>IFERROR(VLOOKUP(C22,'COPY DATA XPRO'!$C$7:$AI$58,22,FALSE),0)</f>
        <v>1</v>
      </c>
      <c r="Y22">
        <f>IFERROR(VLOOKUP(C22,'COPY DATA XPRO'!$C$7:$AI$58,23,FALSE),0)</f>
        <v>1</v>
      </c>
      <c r="Z22">
        <f>IFERROR(VLOOKUP(C22,'COPY DATA XPRO'!$C$7:$AI$58,24,FALSE),0)</f>
        <v>10</v>
      </c>
      <c r="AA22">
        <f>IFERROR(VLOOKUP(C22,'COPY DATA XPRO'!$C$7:$AI$58,25,FALSE),0)</f>
        <v>0</v>
      </c>
      <c r="AB22">
        <f>IFERROR(VLOOKUP(C22,'COPY DATA XPRO'!$C$7:$AI$58,26,FALSE),0)</f>
        <v>0</v>
      </c>
      <c r="AC22">
        <f>IFERROR(VLOOKUP(C22,'COPY DATA XPRO'!$C$7:$AI$58,27,FALSE),0)</f>
        <v>0</v>
      </c>
      <c r="AD22">
        <f>IFERROR(VLOOKUP(C22,'COPY DATA XPRO'!$C$7:$AI$58,28,FALSE),0)</f>
        <v>0</v>
      </c>
      <c r="AE22">
        <f>IFERROR(VLOOKUP(C22,'COPY DATA XPRO'!$C$7:$AI$58,29,FALSE),0)</f>
        <v>0</v>
      </c>
      <c r="AF22">
        <f>IFERROR(VLOOKUP(C22,'COPY DATA XPRO'!$C$7:$AI$58,30,FALSE),0)</f>
        <v>1</v>
      </c>
      <c r="AG22">
        <f>IFERROR(VLOOKUP(C22,'COPY DATA XPRO'!$C$7:$AI$58,31,FALSE),0)</f>
        <v>80</v>
      </c>
      <c r="AH22">
        <f>IFERROR(VLOOKUP(C22,'COPY DATA XPRO'!$C$7:$AI$58,32,FALSE),0)</f>
        <v>71.430000000000007</v>
      </c>
      <c r="AI22">
        <f>IFERROR(VLOOKUP(C22,'COPY DATA XPRO'!$C$7:$AI$58,33,FALSE),0)</f>
        <v>83.33</v>
      </c>
    </row>
    <row r="23" spans="2:35">
      <c r="C23" t="s">
        <v>95</v>
      </c>
      <c r="D23">
        <f>IFERROR(VLOOKUP(C23,'COPY DATA XPRO'!$C$7:$AI$58,2,FALSE),0)</f>
        <v>0</v>
      </c>
      <c r="E23">
        <f>IFERROR(VLOOKUP(C23,'COPY DATA XPRO'!$C$7:$AI$58,3,FALSE),0)</f>
        <v>6</v>
      </c>
      <c r="F23">
        <f>IFERROR(VLOOKUP(C23,'COPY DATA XPRO'!$C$7:$AI$58,4,FALSE),0)</f>
        <v>0</v>
      </c>
      <c r="G23">
        <f>IFERROR(VLOOKUP(C23,'COPY DATA XPRO'!$C$7:$AI$58,5,FALSE),0)</f>
        <v>0</v>
      </c>
      <c r="H23">
        <f>IFERROR(VLOOKUP(C23,'COPY DATA XPRO'!$C$7:$AI$58,6,FALSE),0)</f>
        <v>0</v>
      </c>
      <c r="I23">
        <f>IFERROR(VLOOKUP(C23,'COPY DATA XPRO'!$C$7:$AI$58,7,FALSE),0)</f>
        <v>0</v>
      </c>
      <c r="J23">
        <f>IFERROR(VLOOKUP(C23,'COPY DATA XPRO'!$C$7:$AI$58,8,FALSE),0)</f>
        <v>0</v>
      </c>
      <c r="K23">
        <f>IFERROR(VLOOKUP(C23,'COPY DATA XPRO'!$C$7:$AI$58,9,FALSE),0)</f>
        <v>0</v>
      </c>
      <c r="L23">
        <f>IFERROR(VLOOKUP(C23,'COPY DATA XPRO'!$C$7:$AI$58,10,FALSE),0)</f>
        <v>0</v>
      </c>
      <c r="M23">
        <f>IFERROR(VLOOKUP(C23,'COPY DATA XPRO'!$C$7:$AI$58,11,FALSE),0)</f>
        <v>0</v>
      </c>
      <c r="N23">
        <f>IFERROR(VLOOKUP(C23,'COPY DATA XPRO'!$C$7:$AI$58,12,FALSE),0)</f>
        <v>0</v>
      </c>
      <c r="O23">
        <f>IFERROR(VLOOKUP(C23,'COPY DATA XPRO'!$C$7:$AI$58,13,FALSE),0)</f>
        <v>0</v>
      </c>
      <c r="P23">
        <f>IFERROR(VLOOKUP(C23,'COPY DATA XPRO'!$C$7:$AI$58,14,FALSE),0)</f>
        <v>0</v>
      </c>
      <c r="Q23">
        <f>IFERROR(VLOOKUP(C23,'COPY DATA XPRO'!$C$7:$AI$58,15,FALSE),0)</f>
        <v>0</v>
      </c>
      <c r="R23">
        <f>IFERROR(VLOOKUP(C23,'COPY DATA XPRO'!$C$7:$AI$58,16,FALSE),0)</f>
        <v>0</v>
      </c>
      <c r="S23">
        <f>IFERROR(VLOOKUP(C23,'COPY DATA XPRO'!$C$7:$AI$58,17,FALSE),0)</f>
        <v>0</v>
      </c>
      <c r="T23">
        <f>IFERROR(VLOOKUP(C23,'COPY DATA XPRO'!$C$7:$AI$58,18,FALSE),0)</f>
        <v>0</v>
      </c>
      <c r="U23">
        <f>IFERROR(VLOOKUP(C23,'COPY DATA XPRO'!$C$7:$AI$58,19,FALSE),0)</f>
        <v>0</v>
      </c>
      <c r="V23">
        <f>IFERROR(VLOOKUP(C23,'COPY DATA XPRO'!$C$7:$AI$58,20,FALSE),0)</f>
        <v>0</v>
      </c>
      <c r="W23">
        <f>IFERROR(VLOOKUP(C23,'COPY DATA XPRO'!$C$7:$AI$58,21,FALSE),0)</f>
        <v>0</v>
      </c>
      <c r="X23">
        <f>IFERROR(VLOOKUP(C23,'COPY DATA XPRO'!$C$7:$AI$58,22,FALSE),0)</f>
        <v>0</v>
      </c>
      <c r="Y23">
        <f>IFERROR(VLOOKUP(C23,'COPY DATA XPRO'!$C$7:$AI$58,23,FALSE),0)</f>
        <v>0</v>
      </c>
      <c r="Z23">
        <f>IFERROR(VLOOKUP(C23,'COPY DATA XPRO'!$C$7:$AI$58,24,FALSE),0)</f>
        <v>4</v>
      </c>
      <c r="AA23">
        <f>IFERROR(VLOOKUP(C23,'COPY DATA XPRO'!$C$7:$AI$58,25,FALSE),0)</f>
        <v>0</v>
      </c>
      <c r="AB23">
        <f>IFERROR(VLOOKUP(C23,'COPY DATA XPRO'!$C$7:$AI$58,26,FALSE),0)</f>
        <v>1</v>
      </c>
      <c r="AC23">
        <f>IFERROR(VLOOKUP(C23,'COPY DATA XPRO'!$C$7:$AI$58,27,FALSE),0)</f>
        <v>0</v>
      </c>
      <c r="AD23">
        <f>IFERROR(VLOOKUP(C23,'COPY DATA XPRO'!$C$7:$AI$58,28,FALSE),0)</f>
        <v>0</v>
      </c>
      <c r="AE23">
        <f>IFERROR(VLOOKUP(C23,'COPY DATA XPRO'!$C$7:$AI$58,29,FALSE),0)</f>
        <v>1</v>
      </c>
      <c r="AF23">
        <f>IFERROR(VLOOKUP(C23,'COPY DATA XPRO'!$C$7:$AI$58,30,FALSE),0)</f>
        <v>0</v>
      </c>
      <c r="AG23">
        <f>IFERROR(VLOOKUP(C23,'COPY DATA XPRO'!$C$7:$AI$58,31,FALSE),0)</f>
        <v>83.33</v>
      </c>
      <c r="AH23">
        <f>IFERROR(VLOOKUP(C23,'COPY DATA XPRO'!$C$7:$AI$58,32,FALSE),0)</f>
        <v>66.67</v>
      </c>
      <c r="AI23">
        <f>IFERROR(VLOOKUP(C23,'COPY DATA XPRO'!$C$7:$AI$58,33,FALSE),0)</f>
        <v>100</v>
      </c>
    </row>
    <row r="24" spans="2:35">
      <c r="C24" t="s">
        <v>96</v>
      </c>
      <c r="D24">
        <f>IFERROR(VLOOKUP(C24,'COPY DATA XPRO'!$C$7:$AI$58,2,FALSE),0)</f>
        <v>0</v>
      </c>
      <c r="E24">
        <f>IFERROR(VLOOKUP(C24,'COPY DATA XPRO'!$C$7:$AI$58,3,FALSE),0)</f>
        <v>7</v>
      </c>
      <c r="F24">
        <f>IFERROR(VLOOKUP(C24,'COPY DATA XPRO'!$C$7:$AI$58,4,FALSE),0)</f>
        <v>0</v>
      </c>
      <c r="G24">
        <f>IFERROR(VLOOKUP(C24,'COPY DATA XPRO'!$C$7:$AI$58,5,FALSE),0)</f>
        <v>0</v>
      </c>
      <c r="H24">
        <f>IFERROR(VLOOKUP(C24,'COPY DATA XPRO'!$C$7:$AI$58,6,FALSE),0)</f>
        <v>0</v>
      </c>
      <c r="I24">
        <f>IFERROR(VLOOKUP(C24,'COPY DATA XPRO'!$C$7:$AI$58,7,FALSE),0)</f>
        <v>0</v>
      </c>
      <c r="J24">
        <f>IFERROR(VLOOKUP(C24,'COPY DATA XPRO'!$C$7:$AI$58,8,FALSE),0)</f>
        <v>0</v>
      </c>
      <c r="K24">
        <f>IFERROR(VLOOKUP(C24,'COPY DATA XPRO'!$C$7:$AI$58,9,FALSE),0)</f>
        <v>0</v>
      </c>
      <c r="L24">
        <f>IFERROR(VLOOKUP(C24,'COPY DATA XPRO'!$C$7:$AI$58,10,FALSE),0)</f>
        <v>0</v>
      </c>
      <c r="M24">
        <f>IFERROR(VLOOKUP(C24,'COPY DATA XPRO'!$C$7:$AI$58,11,FALSE),0)</f>
        <v>0</v>
      </c>
      <c r="N24">
        <f>IFERROR(VLOOKUP(C24,'COPY DATA XPRO'!$C$7:$AI$58,12,FALSE),0)</f>
        <v>1</v>
      </c>
      <c r="O24">
        <f>IFERROR(VLOOKUP(C24,'COPY DATA XPRO'!$C$7:$AI$58,13,FALSE),0)</f>
        <v>0</v>
      </c>
      <c r="P24">
        <f>IFERROR(VLOOKUP(C24,'COPY DATA XPRO'!$C$7:$AI$58,14,FALSE),0)</f>
        <v>1</v>
      </c>
      <c r="Q24">
        <f>IFERROR(VLOOKUP(C24,'COPY DATA XPRO'!$C$7:$AI$58,15,FALSE),0)</f>
        <v>1</v>
      </c>
      <c r="R24">
        <f>IFERROR(VLOOKUP(C24,'COPY DATA XPRO'!$C$7:$AI$58,16,FALSE),0)</f>
        <v>0</v>
      </c>
      <c r="S24">
        <f>IFERROR(VLOOKUP(C24,'COPY DATA XPRO'!$C$7:$AI$58,17,FALSE),0)</f>
        <v>0</v>
      </c>
      <c r="T24">
        <f>IFERROR(VLOOKUP(C24,'COPY DATA XPRO'!$C$7:$AI$58,18,FALSE),0)</f>
        <v>0</v>
      </c>
      <c r="U24">
        <f>IFERROR(VLOOKUP(C24,'COPY DATA XPRO'!$C$7:$AI$58,19,FALSE),0)</f>
        <v>0</v>
      </c>
      <c r="V24">
        <f>IFERROR(VLOOKUP(C24,'COPY DATA XPRO'!$C$7:$AI$58,20,FALSE),0)</f>
        <v>0</v>
      </c>
      <c r="W24">
        <f>IFERROR(VLOOKUP(C24,'COPY DATA XPRO'!$C$7:$AI$58,21,FALSE),0)</f>
        <v>0</v>
      </c>
      <c r="X24">
        <f>IFERROR(VLOOKUP(C24,'COPY DATA XPRO'!$C$7:$AI$58,22,FALSE),0)</f>
        <v>1</v>
      </c>
      <c r="Y24">
        <f>IFERROR(VLOOKUP(C24,'COPY DATA XPRO'!$C$7:$AI$58,23,FALSE),0)</f>
        <v>0</v>
      </c>
      <c r="Z24">
        <f>IFERROR(VLOOKUP(C24,'COPY DATA XPRO'!$C$7:$AI$58,24,FALSE),0)</f>
        <v>5</v>
      </c>
      <c r="AA24">
        <f>IFERROR(VLOOKUP(C24,'COPY DATA XPRO'!$C$7:$AI$58,25,FALSE),0)</f>
        <v>0</v>
      </c>
      <c r="AB24">
        <f>IFERROR(VLOOKUP(C24,'COPY DATA XPRO'!$C$7:$AI$58,26,FALSE),0)</f>
        <v>0</v>
      </c>
      <c r="AC24">
        <f>IFERROR(VLOOKUP(C24,'COPY DATA XPRO'!$C$7:$AI$58,27,FALSE),0)</f>
        <v>0</v>
      </c>
      <c r="AD24">
        <f>IFERROR(VLOOKUP(C24,'COPY DATA XPRO'!$C$7:$AI$58,28,FALSE),0)</f>
        <v>0</v>
      </c>
      <c r="AE24">
        <f>IFERROR(VLOOKUP(C24,'COPY DATA XPRO'!$C$7:$AI$58,29,FALSE),0)</f>
        <v>0</v>
      </c>
      <c r="AF24">
        <f>IFERROR(VLOOKUP(C24,'COPY DATA XPRO'!$C$7:$AI$58,30,FALSE),0)</f>
        <v>0</v>
      </c>
      <c r="AG24">
        <f>IFERROR(VLOOKUP(C24,'COPY DATA XPRO'!$C$7:$AI$58,31,FALSE),0)</f>
        <v>100</v>
      </c>
      <c r="AH24">
        <f>IFERROR(VLOOKUP(C24,'COPY DATA XPRO'!$C$7:$AI$58,32,FALSE),0)</f>
        <v>71.430000000000007</v>
      </c>
      <c r="AI24">
        <f>IFERROR(VLOOKUP(C24,'COPY DATA XPRO'!$C$7:$AI$58,33,FALSE),0)</f>
        <v>71.430000000000007</v>
      </c>
    </row>
    <row r="25" spans="2:35">
      <c r="C25" t="s">
        <v>97</v>
      </c>
      <c r="D25">
        <f>IFERROR(VLOOKUP(C25,'COPY DATA XPRO'!$C$7:$AI$58,2,FALSE),0)</f>
        <v>0</v>
      </c>
      <c r="E25">
        <f>IFERROR(VLOOKUP(C25,'COPY DATA XPRO'!$C$7:$AI$58,3,FALSE),0)</f>
        <v>8</v>
      </c>
      <c r="F25">
        <f>IFERROR(VLOOKUP(C25,'COPY DATA XPRO'!$C$7:$AI$58,4,FALSE),0)</f>
        <v>0</v>
      </c>
      <c r="G25">
        <f>IFERROR(VLOOKUP(C25,'COPY DATA XPRO'!$C$7:$AI$58,5,FALSE),0)</f>
        <v>0</v>
      </c>
      <c r="H25">
        <f>IFERROR(VLOOKUP(C25,'COPY DATA XPRO'!$C$7:$AI$58,6,FALSE),0)</f>
        <v>0</v>
      </c>
      <c r="I25">
        <f>IFERROR(VLOOKUP(C25,'COPY DATA XPRO'!$C$7:$AI$58,7,FALSE),0)</f>
        <v>0</v>
      </c>
      <c r="J25">
        <f>IFERROR(VLOOKUP(C25,'COPY DATA XPRO'!$C$7:$AI$58,8,FALSE),0)</f>
        <v>0</v>
      </c>
      <c r="K25">
        <f>IFERROR(VLOOKUP(C25,'COPY DATA XPRO'!$C$7:$AI$58,9,FALSE),0)</f>
        <v>0</v>
      </c>
      <c r="L25">
        <f>IFERROR(VLOOKUP(C25,'COPY DATA XPRO'!$C$7:$AI$58,10,FALSE),0)</f>
        <v>0</v>
      </c>
      <c r="M25">
        <f>IFERROR(VLOOKUP(C25,'COPY DATA XPRO'!$C$7:$AI$58,11,FALSE),0)</f>
        <v>0</v>
      </c>
      <c r="N25">
        <f>IFERROR(VLOOKUP(C25,'COPY DATA XPRO'!$C$7:$AI$58,12,FALSE),0)</f>
        <v>0</v>
      </c>
      <c r="O25">
        <f>IFERROR(VLOOKUP(C25,'COPY DATA XPRO'!$C$7:$AI$58,13,FALSE),0)</f>
        <v>0</v>
      </c>
      <c r="P25">
        <f>IFERROR(VLOOKUP(C25,'COPY DATA XPRO'!$C$7:$AI$58,14,FALSE),0)</f>
        <v>0</v>
      </c>
      <c r="Q25">
        <f>IFERROR(VLOOKUP(C25,'COPY DATA XPRO'!$C$7:$AI$58,15,FALSE),0)</f>
        <v>0</v>
      </c>
      <c r="R25">
        <f>IFERROR(VLOOKUP(C25,'COPY DATA XPRO'!$C$7:$AI$58,16,FALSE),0)</f>
        <v>0</v>
      </c>
      <c r="S25">
        <f>IFERROR(VLOOKUP(C25,'COPY DATA XPRO'!$C$7:$AI$58,17,FALSE),0)</f>
        <v>0</v>
      </c>
      <c r="T25">
        <f>IFERROR(VLOOKUP(C25,'COPY DATA XPRO'!$C$7:$AI$58,18,FALSE),0)</f>
        <v>0</v>
      </c>
      <c r="U25">
        <f>IFERROR(VLOOKUP(C25,'COPY DATA XPRO'!$C$7:$AI$58,19,FALSE),0)</f>
        <v>0</v>
      </c>
      <c r="V25">
        <f>IFERROR(VLOOKUP(C25,'COPY DATA XPRO'!$C$7:$AI$58,20,FALSE),0)</f>
        <v>0</v>
      </c>
      <c r="W25">
        <f>IFERROR(VLOOKUP(C25,'COPY DATA XPRO'!$C$7:$AI$58,21,FALSE),0)</f>
        <v>0</v>
      </c>
      <c r="X25">
        <f>IFERROR(VLOOKUP(C25,'COPY DATA XPRO'!$C$7:$AI$58,22,FALSE),0)</f>
        <v>0</v>
      </c>
      <c r="Y25">
        <f>IFERROR(VLOOKUP(C25,'COPY DATA XPRO'!$C$7:$AI$58,23,FALSE),0)</f>
        <v>0</v>
      </c>
      <c r="Z25">
        <f>IFERROR(VLOOKUP(C25,'COPY DATA XPRO'!$C$7:$AI$58,24,FALSE),0)</f>
        <v>5</v>
      </c>
      <c r="AA25">
        <f>IFERROR(VLOOKUP(C25,'COPY DATA XPRO'!$C$7:$AI$58,25,FALSE),0)</f>
        <v>0</v>
      </c>
      <c r="AB25">
        <f>IFERROR(VLOOKUP(C25,'COPY DATA XPRO'!$C$7:$AI$58,26,FALSE),0)</f>
        <v>0</v>
      </c>
      <c r="AC25">
        <f>IFERROR(VLOOKUP(C25,'COPY DATA XPRO'!$C$7:$AI$58,27,FALSE),0)</f>
        <v>0</v>
      </c>
      <c r="AD25">
        <f>IFERROR(VLOOKUP(C25,'COPY DATA XPRO'!$C$7:$AI$58,28,FALSE),0)</f>
        <v>0</v>
      </c>
      <c r="AE25">
        <f>IFERROR(VLOOKUP(C25,'COPY DATA XPRO'!$C$7:$AI$58,29,FALSE),0)</f>
        <v>0</v>
      </c>
      <c r="AF25">
        <f>IFERROR(VLOOKUP(C25,'COPY DATA XPRO'!$C$7:$AI$58,30,FALSE),0)</f>
        <v>3</v>
      </c>
      <c r="AG25">
        <f>IFERROR(VLOOKUP(C25,'COPY DATA XPRO'!$C$7:$AI$58,31,FALSE),0)</f>
        <v>62.5</v>
      </c>
      <c r="AH25">
        <f>IFERROR(VLOOKUP(C25,'COPY DATA XPRO'!$C$7:$AI$58,32,FALSE),0)</f>
        <v>100</v>
      </c>
      <c r="AI25">
        <f>IFERROR(VLOOKUP(C25,'COPY DATA XPRO'!$C$7:$AI$58,33,FALSE),0)</f>
        <v>100</v>
      </c>
    </row>
    <row r="26" spans="2:35">
      <c r="C26" t="s">
        <v>98</v>
      </c>
      <c r="D26">
        <f>IFERROR(VLOOKUP(C26,'COPY DATA XPRO'!$C$7:$AI$58,2,FALSE),0)</f>
        <v>0</v>
      </c>
      <c r="E26">
        <f>IFERROR(VLOOKUP(C26,'COPY DATA XPRO'!$C$7:$AI$58,3,FALSE),0)</f>
        <v>5</v>
      </c>
      <c r="F26">
        <f>IFERROR(VLOOKUP(C26,'COPY DATA XPRO'!$C$7:$AI$58,4,FALSE),0)</f>
        <v>0</v>
      </c>
      <c r="G26">
        <f>IFERROR(VLOOKUP(C26,'COPY DATA XPRO'!$C$7:$AI$58,5,FALSE),0)</f>
        <v>0</v>
      </c>
      <c r="H26">
        <f>IFERROR(VLOOKUP(C26,'COPY DATA XPRO'!$C$7:$AI$58,6,FALSE),0)</f>
        <v>0</v>
      </c>
      <c r="I26">
        <f>IFERROR(VLOOKUP(C26,'COPY DATA XPRO'!$C$7:$AI$58,7,FALSE),0)</f>
        <v>0</v>
      </c>
      <c r="J26">
        <f>IFERROR(VLOOKUP(C26,'COPY DATA XPRO'!$C$7:$AI$58,8,FALSE),0)</f>
        <v>0</v>
      </c>
      <c r="K26">
        <f>IFERROR(VLOOKUP(C26,'COPY DATA XPRO'!$C$7:$AI$58,9,FALSE),0)</f>
        <v>0</v>
      </c>
      <c r="L26">
        <f>IFERROR(VLOOKUP(C26,'COPY DATA XPRO'!$C$7:$AI$58,10,FALSE),0)</f>
        <v>0</v>
      </c>
      <c r="M26">
        <f>IFERROR(VLOOKUP(C26,'COPY DATA XPRO'!$C$7:$AI$58,11,FALSE),0)</f>
        <v>0</v>
      </c>
      <c r="N26">
        <f>IFERROR(VLOOKUP(C26,'COPY DATA XPRO'!$C$7:$AI$58,12,FALSE),0)</f>
        <v>0</v>
      </c>
      <c r="O26">
        <f>IFERROR(VLOOKUP(C26,'COPY DATA XPRO'!$C$7:$AI$58,13,FALSE),0)</f>
        <v>0</v>
      </c>
      <c r="P26">
        <f>IFERROR(VLOOKUP(C26,'COPY DATA XPRO'!$C$7:$AI$58,14,FALSE),0)</f>
        <v>0</v>
      </c>
      <c r="Q26">
        <f>IFERROR(VLOOKUP(C26,'COPY DATA XPRO'!$C$7:$AI$58,15,FALSE),0)</f>
        <v>0</v>
      </c>
      <c r="R26">
        <f>IFERROR(VLOOKUP(C26,'COPY DATA XPRO'!$C$7:$AI$58,16,FALSE),0)</f>
        <v>0</v>
      </c>
      <c r="S26">
        <f>IFERROR(VLOOKUP(C26,'COPY DATA XPRO'!$C$7:$AI$58,17,FALSE),0)</f>
        <v>0</v>
      </c>
      <c r="T26">
        <f>IFERROR(VLOOKUP(C26,'COPY DATA XPRO'!$C$7:$AI$58,18,FALSE),0)</f>
        <v>0</v>
      </c>
      <c r="U26">
        <f>IFERROR(VLOOKUP(C26,'COPY DATA XPRO'!$C$7:$AI$58,19,FALSE),0)</f>
        <v>0</v>
      </c>
      <c r="V26">
        <f>IFERROR(VLOOKUP(C26,'COPY DATA XPRO'!$C$7:$AI$58,20,FALSE),0)</f>
        <v>0</v>
      </c>
      <c r="W26">
        <f>IFERROR(VLOOKUP(C26,'COPY DATA XPRO'!$C$7:$AI$58,21,FALSE),0)</f>
        <v>0</v>
      </c>
      <c r="X26">
        <f>IFERROR(VLOOKUP(C26,'COPY DATA XPRO'!$C$7:$AI$58,22,FALSE),0)</f>
        <v>0</v>
      </c>
      <c r="Y26">
        <f>IFERROR(VLOOKUP(C26,'COPY DATA XPRO'!$C$7:$AI$58,23,FALSE),0)</f>
        <v>0</v>
      </c>
      <c r="Z26">
        <f>IFERROR(VLOOKUP(C26,'COPY DATA XPRO'!$C$7:$AI$58,24,FALSE),0)</f>
        <v>5</v>
      </c>
      <c r="AA26">
        <f>IFERROR(VLOOKUP(C26,'COPY DATA XPRO'!$C$7:$AI$58,25,FALSE),0)</f>
        <v>0</v>
      </c>
      <c r="AB26">
        <f>IFERROR(VLOOKUP(C26,'COPY DATA XPRO'!$C$7:$AI$58,26,FALSE),0)</f>
        <v>0</v>
      </c>
      <c r="AC26">
        <f>IFERROR(VLOOKUP(C26,'COPY DATA XPRO'!$C$7:$AI$58,27,FALSE),0)</f>
        <v>0</v>
      </c>
      <c r="AD26">
        <f>IFERROR(VLOOKUP(C26,'COPY DATA XPRO'!$C$7:$AI$58,28,FALSE),0)</f>
        <v>0</v>
      </c>
      <c r="AE26">
        <f>IFERROR(VLOOKUP(C26,'COPY DATA XPRO'!$C$7:$AI$58,29,FALSE),0)</f>
        <v>0</v>
      </c>
      <c r="AF26">
        <f>IFERROR(VLOOKUP(C26,'COPY DATA XPRO'!$C$7:$AI$58,30,FALSE),0)</f>
        <v>0</v>
      </c>
      <c r="AG26">
        <f>IFERROR(VLOOKUP(C26,'COPY DATA XPRO'!$C$7:$AI$58,31,FALSE),0)</f>
        <v>100</v>
      </c>
      <c r="AH26">
        <f>IFERROR(VLOOKUP(C26,'COPY DATA XPRO'!$C$7:$AI$58,32,FALSE),0)</f>
        <v>100</v>
      </c>
      <c r="AI26">
        <f>IFERROR(VLOOKUP(C26,'COPY DATA XPRO'!$C$7:$AI$58,33,FALSE),0)</f>
        <v>100</v>
      </c>
    </row>
    <row r="27" spans="2:35">
      <c r="B27" t="s">
        <v>42</v>
      </c>
      <c r="C27" t="s">
        <v>99</v>
      </c>
      <c r="D27">
        <f>IFERROR(VLOOKUP(C27,'COPY DATA XPRO'!$C$7:$AI$58,2,FALSE),0)</f>
        <v>0</v>
      </c>
      <c r="E27">
        <f>IFERROR(VLOOKUP(C27,'COPY DATA XPRO'!$C$7:$AI$58,3,FALSE),0)</f>
        <v>12</v>
      </c>
      <c r="F27">
        <f>IFERROR(VLOOKUP(C27,'COPY DATA XPRO'!$C$7:$AI$58,4,FALSE),0)</f>
        <v>0</v>
      </c>
      <c r="G27">
        <f>IFERROR(VLOOKUP(C27,'COPY DATA XPRO'!$C$7:$AI$58,5,FALSE),0)</f>
        <v>0</v>
      </c>
      <c r="H27">
        <f>IFERROR(VLOOKUP(C27,'COPY DATA XPRO'!$C$7:$AI$58,6,FALSE),0)</f>
        <v>0</v>
      </c>
      <c r="I27">
        <f>IFERROR(VLOOKUP(C27,'COPY DATA XPRO'!$C$7:$AI$58,7,FALSE),0)</f>
        <v>0</v>
      </c>
      <c r="J27">
        <f>IFERROR(VLOOKUP(C27,'COPY DATA XPRO'!$C$7:$AI$58,8,FALSE),0)</f>
        <v>0</v>
      </c>
      <c r="K27">
        <f>IFERROR(VLOOKUP(C27,'COPY DATA XPRO'!$C$7:$AI$58,9,FALSE),0)</f>
        <v>0</v>
      </c>
      <c r="L27">
        <f>IFERROR(VLOOKUP(C27,'COPY DATA XPRO'!$C$7:$AI$58,10,FALSE),0)</f>
        <v>0</v>
      </c>
      <c r="M27">
        <f>IFERROR(VLOOKUP(C27,'COPY DATA XPRO'!$C$7:$AI$58,11,FALSE),0)</f>
        <v>2</v>
      </c>
      <c r="N27">
        <f>IFERROR(VLOOKUP(C27,'COPY DATA XPRO'!$C$7:$AI$58,12,FALSE),0)</f>
        <v>0</v>
      </c>
      <c r="O27">
        <f>IFERROR(VLOOKUP(C27,'COPY DATA XPRO'!$C$7:$AI$58,13,FALSE),0)</f>
        <v>0</v>
      </c>
      <c r="P27">
        <f>IFERROR(VLOOKUP(C27,'COPY DATA XPRO'!$C$7:$AI$58,14,FALSE),0)</f>
        <v>2</v>
      </c>
      <c r="Q27">
        <f>IFERROR(VLOOKUP(C27,'COPY DATA XPRO'!$C$7:$AI$58,15,FALSE),0)</f>
        <v>0</v>
      </c>
      <c r="R27">
        <f>IFERROR(VLOOKUP(C27,'COPY DATA XPRO'!$C$7:$AI$58,16,FALSE),0)</f>
        <v>0</v>
      </c>
      <c r="S27">
        <f>IFERROR(VLOOKUP(C27,'COPY DATA XPRO'!$C$7:$AI$58,17,FALSE),0)</f>
        <v>0</v>
      </c>
      <c r="T27">
        <f>IFERROR(VLOOKUP(C27,'COPY DATA XPRO'!$C$7:$AI$58,18,FALSE),0)</f>
        <v>0</v>
      </c>
      <c r="U27">
        <f>IFERROR(VLOOKUP(C27,'COPY DATA XPRO'!$C$7:$AI$58,19,FALSE),0)</f>
        <v>0</v>
      </c>
      <c r="V27">
        <f>IFERROR(VLOOKUP(C27,'COPY DATA XPRO'!$C$7:$AI$58,20,FALSE),0)</f>
        <v>0</v>
      </c>
      <c r="W27">
        <f>IFERROR(VLOOKUP(C27,'COPY DATA XPRO'!$C$7:$AI$58,21,FALSE),0)</f>
        <v>0</v>
      </c>
      <c r="X27">
        <f>IFERROR(VLOOKUP(C27,'COPY DATA XPRO'!$C$7:$AI$58,22,FALSE),0)</f>
        <v>0</v>
      </c>
      <c r="Y27">
        <f>IFERROR(VLOOKUP(C27,'COPY DATA XPRO'!$C$7:$AI$58,23,FALSE),0)</f>
        <v>0</v>
      </c>
      <c r="Z27">
        <f>IFERROR(VLOOKUP(C27,'COPY DATA XPRO'!$C$7:$AI$58,24,FALSE),0)</f>
        <v>10</v>
      </c>
      <c r="AA27">
        <f>IFERROR(VLOOKUP(C27,'COPY DATA XPRO'!$C$7:$AI$58,25,FALSE),0)</f>
        <v>0</v>
      </c>
      <c r="AB27">
        <f>IFERROR(VLOOKUP(C27,'COPY DATA XPRO'!$C$7:$AI$58,26,FALSE),0)</f>
        <v>0</v>
      </c>
      <c r="AC27">
        <f>IFERROR(VLOOKUP(C27,'COPY DATA XPRO'!$C$7:$AI$58,27,FALSE),0)</f>
        <v>0</v>
      </c>
      <c r="AD27">
        <f>IFERROR(VLOOKUP(C27,'COPY DATA XPRO'!$C$7:$AI$58,28,FALSE),0)</f>
        <v>0</v>
      </c>
      <c r="AE27">
        <f>IFERROR(VLOOKUP(C27,'COPY DATA XPRO'!$C$7:$AI$58,29,FALSE),0)</f>
        <v>0</v>
      </c>
      <c r="AF27">
        <f>IFERROR(VLOOKUP(C27,'COPY DATA XPRO'!$C$7:$AI$58,30,FALSE),0)</f>
        <v>0</v>
      </c>
      <c r="AG27">
        <f>IFERROR(VLOOKUP(C27,'COPY DATA XPRO'!$C$7:$AI$58,31,FALSE),0)</f>
        <v>100</v>
      </c>
      <c r="AH27">
        <f>IFERROR(VLOOKUP(C27,'COPY DATA XPRO'!$C$7:$AI$58,32,FALSE),0)</f>
        <v>83.33</v>
      </c>
      <c r="AI27">
        <f>IFERROR(VLOOKUP(C27,'COPY DATA XPRO'!$C$7:$AI$58,33,FALSE),0)</f>
        <v>83.33</v>
      </c>
    </row>
    <row r="28" spans="2:35">
      <c r="C28" t="s">
        <v>100</v>
      </c>
      <c r="D28">
        <f>IFERROR(VLOOKUP(C28,'COPY DATA XPRO'!$C$7:$AI$58,2,FALSE),0)</f>
        <v>0</v>
      </c>
      <c r="E28">
        <f>IFERROR(VLOOKUP(C28,'COPY DATA XPRO'!$C$7:$AI$58,3,FALSE),0)</f>
        <v>9</v>
      </c>
      <c r="F28">
        <f>IFERROR(VLOOKUP(C28,'COPY DATA XPRO'!$C$7:$AI$58,4,FALSE),0)</f>
        <v>0</v>
      </c>
      <c r="G28">
        <f>IFERROR(VLOOKUP(C28,'COPY DATA XPRO'!$C$7:$AI$58,5,FALSE),0)</f>
        <v>0</v>
      </c>
      <c r="H28">
        <f>IFERROR(VLOOKUP(C28,'COPY DATA XPRO'!$C$7:$AI$58,6,FALSE),0)</f>
        <v>0</v>
      </c>
      <c r="I28">
        <f>IFERROR(VLOOKUP(C28,'COPY DATA XPRO'!$C$7:$AI$58,7,FALSE),0)</f>
        <v>0</v>
      </c>
      <c r="J28">
        <f>IFERROR(VLOOKUP(C28,'COPY DATA XPRO'!$C$7:$AI$58,8,FALSE),0)</f>
        <v>0</v>
      </c>
      <c r="K28">
        <f>IFERROR(VLOOKUP(C28,'COPY DATA XPRO'!$C$7:$AI$58,9,FALSE),0)</f>
        <v>0</v>
      </c>
      <c r="L28">
        <f>IFERROR(VLOOKUP(C28,'COPY DATA XPRO'!$C$7:$AI$58,10,FALSE),0)</f>
        <v>0</v>
      </c>
      <c r="M28">
        <f>IFERROR(VLOOKUP(C28,'COPY DATA XPRO'!$C$7:$AI$58,11,FALSE),0)</f>
        <v>0</v>
      </c>
      <c r="N28">
        <f>IFERROR(VLOOKUP(C28,'COPY DATA XPRO'!$C$7:$AI$58,12,FALSE),0)</f>
        <v>0</v>
      </c>
      <c r="O28">
        <f>IFERROR(VLOOKUP(C28,'COPY DATA XPRO'!$C$7:$AI$58,13,FALSE),0)</f>
        <v>0</v>
      </c>
      <c r="P28">
        <f>IFERROR(VLOOKUP(C28,'COPY DATA XPRO'!$C$7:$AI$58,14,FALSE),0)</f>
        <v>0</v>
      </c>
      <c r="Q28">
        <f>IFERROR(VLOOKUP(C28,'COPY DATA XPRO'!$C$7:$AI$58,15,FALSE),0)</f>
        <v>0</v>
      </c>
      <c r="R28">
        <f>IFERROR(VLOOKUP(C28,'COPY DATA XPRO'!$C$7:$AI$58,16,FALSE),0)</f>
        <v>0</v>
      </c>
      <c r="S28">
        <f>IFERROR(VLOOKUP(C28,'COPY DATA XPRO'!$C$7:$AI$58,17,FALSE),0)</f>
        <v>0</v>
      </c>
      <c r="T28">
        <f>IFERROR(VLOOKUP(C28,'COPY DATA XPRO'!$C$7:$AI$58,18,FALSE),0)</f>
        <v>0</v>
      </c>
      <c r="U28">
        <f>IFERROR(VLOOKUP(C28,'COPY DATA XPRO'!$C$7:$AI$58,19,FALSE),0)</f>
        <v>0</v>
      </c>
      <c r="V28">
        <f>IFERROR(VLOOKUP(C28,'COPY DATA XPRO'!$C$7:$AI$58,20,FALSE),0)</f>
        <v>0</v>
      </c>
      <c r="W28">
        <f>IFERROR(VLOOKUP(C28,'COPY DATA XPRO'!$C$7:$AI$58,21,FALSE),0)</f>
        <v>0</v>
      </c>
      <c r="X28">
        <f>IFERROR(VLOOKUP(C28,'COPY DATA XPRO'!$C$7:$AI$58,22,FALSE),0)</f>
        <v>0</v>
      </c>
      <c r="Y28">
        <f>IFERROR(VLOOKUP(C28,'COPY DATA XPRO'!$C$7:$AI$58,23,FALSE),0)</f>
        <v>0</v>
      </c>
      <c r="Z28">
        <f>IFERROR(VLOOKUP(C28,'COPY DATA XPRO'!$C$7:$AI$58,24,FALSE),0)</f>
        <v>8</v>
      </c>
      <c r="AA28">
        <f>IFERROR(VLOOKUP(C28,'COPY DATA XPRO'!$C$7:$AI$58,25,FALSE),0)</f>
        <v>0</v>
      </c>
      <c r="AB28">
        <f>IFERROR(VLOOKUP(C28,'COPY DATA XPRO'!$C$7:$AI$58,26,FALSE),0)</f>
        <v>0</v>
      </c>
      <c r="AC28">
        <f>IFERROR(VLOOKUP(C28,'COPY DATA XPRO'!$C$7:$AI$58,27,FALSE),0)</f>
        <v>0</v>
      </c>
      <c r="AD28">
        <f>IFERROR(VLOOKUP(C28,'COPY DATA XPRO'!$C$7:$AI$58,28,FALSE),0)</f>
        <v>1</v>
      </c>
      <c r="AE28">
        <f>IFERROR(VLOOKUP(C28,'COPY DATA XPRO'!$C$7:$AI$58,29,FALSE),0)</f>
        <v>1</v>
      </c>
      <c r="AF28">
        <f>IFERROR(VLOOKUP(C28,'COPY DATA XPRO'!$C$7:$AI$58,30,FALSE),0)</f>
        <v>0</v>
      </c>
      <c r="AG28">
        <f>IFERROR(VLOOKUP(C28,'COPY DATA XPRO'!$C$7:$AI$58,31,FALSE),0)</f>
        <v>100</v>
      </c>
      <c r="AH28">
        <f>IFERROR(VLOOKUP(C28,'COPY DATA XPRO'!$C$7:$AI$58,32,FALSE),0)</f>
        <v>88.89</v>
      </c>
      <c r="AI28">
        <f>IFERROR(VLOOKUP(C28,'COPY DATA XPRO'!$C$7:$AI$58,33,FALSE),0)</f>
        <v>100</v>
      </c>
    </row>
    <row r="29" spans="2:35">
      <c r="C29" t="s">
        <v>101</v>
      </c>
      <c r="D29">
        <f>IFERROR(VLOOKUP(C29,'COPY DATA XPRO'!$C$7:$AI$58,2,FALSE),0)</f>
        <v>0</v>
      </c>
      <c r="E29">
        <f>IFERROR(VLOOKUP(C29,'COPY DATA XPRO'!$C$7:$AI$58,3,FALSE),0)</f>
        <v>40</v>
      </c>
      <c r="F29">
        <f>IFERROR(VLOOKUP(C29,'COPY DATA XPRO'!$C$7:$AI$58,4,FALSE),0)</f>
        <v>2</v>
      </c>
      <c r="G29">
        <f>IFERROR(VLOOKUP(C29,'COPY DATA XPRO'!$C$7:$AI$58,5,FALSE),0)</f>
        <v>0</v>
      </c>
      <c r="H29">
        <f>IFERROR(VLOOKUP(C29,'COPY DATA XPRO'!$C$7:$AI$58,6,FALSE),0)</f>
        <v>0</v>
      </c>
      <c r="I29">
        <f>IFERROR(VLOOKUP(C29,'COPY DATA XPRO'!$C$7:$AI$58,7,FALSE),0)</f>
        <v>2</v>
      </c>
      <c r="J29">
        <f>IFERROR(VLOOKUP(C29,'COPY DATA XPRO'!$C$7:$AI$58,8,FALSE),0)</f>
        <v>4</v>
      </c>
      <c r="K29">
        <f>IFERROR(VLOOKUP(C29,'COPY DATA XPRO'!$C$7:$AI$58,9,FALSE),0)</f>
        <v>0</v>
      </c>
      <c r="L29">
        <f>IFERROR(VLOOKUP(C29,'COPY DATA XPRO'!$C$7:$AI$58,10,FALSE),0)</f>
        <v>1</v>
      </c>
      <c r="M29">
        <f>IFERROR(VLOOKUP(C29,'COPY DATA XPRO'!$C$7:$AI$58,11,FALSE),0)</f>
        <v>0</v>
      </c>
      <c r="N29">
        <f>IFERROR(VLOOKUP(C29,'COPY DATA XPRO'!$C$7:$AI$58,12,FALSE),0)</f>
        <v>0</v>
      </c>
      <c r="O29">
        <f>IFERROR(VLOOKUP(C29,'COPY DATA XPRO'!$C$7:$AI$58,13,FALSE),0)</f>
        <v>0</v>
      </c>
      <c r="P29">
        <f>IFERROR(VLOOKUP(C29,'COPY DATA XPRO'!$C$7:$AI$58,14,FALSE),0)</f>
        <v>0</v>
      </c>
      <c r="Q29">
        <f>IFERROR(VLOOKUP(C29,'COPY DATA XPRO'!$C$7:$AI$58,15,FALSE),0)</f>
        <v>3</v>
      </c>
      <c r="R29">
        <f>IFERROR(VLOOKUP(C29,'COPY DATA XPRO'!$C$7:$AI$58,16,FALSE),0)</f>
        <v>2</v>
      </c>
      <c r="S29">
        <f>IFERROR(VLOOKUP(C29,'COPY DATA XPRO'!$C$7:$AI$58,17,FALSE),0)</f>
        <v>0</v>
      </c>
      <c r="T29">
        <f>IFERROR(VLOOKUP(C29,'COPY DATA XPRO'!$C$7:$AI$58,18,FALSE),0)</f>
        <v>0</v>
      </c>
      <c r="U29">
        <f>IFERROR(VLOOKUP(C29,'COPY DATA XPRO'!$C$7:$AI$58,19,FALSE),0)</f>
        <v>0</v>
      </c>
      <c r="V29">
        <f>IFERROR(VLOOKUP(C29,'COPY DATA XPRO'!$C$7:$AI$58,20,FALSE),0)</f>
        <v>0</v>
      </c>
      <c r="W29">
        <f>IFERROR(VLOOKUP(C29,'COPY DATA XPRO'!$C$7:$AI$58,21,FALSE),0)</f>
        <v>0</v>
      </c>
      <c r="X29">
        <f>IFERROR(VLOOKUP(C29,'COPY DATA XPRO'!$C$7:$AI$58,22,FALSE),0)</f>
        <v>5</v>
      </c>
      <c r="Y29">
        <f>IFERROR(VLOOKUP(C29,'COPY DATA XPRO'!$C$7:$AI$58,23,FALSE),0)</f>
        <v>0</v>
      </c>
      <c r="Z29">
        <f>IFERROR(VLOOKUP(C29,'COPY DATA XPRO'!$C$7:$AI$58,24,FALSE),0)</f>
        <v>19</v>
      </c>
      <c r="AA29">
        <f>IFERROR(VLOOKUP(C29,'COPY DATA XPRO'!$C$7:$AI$58,25,FALSE),0)</f>
        <v>3</v>
      </c>
      <c r="AB29">
        <f>IFERROR(VLOOKUP(C29,'COPY DATA XPRO'!$C$7:$AI$58,26,FALSE),0)</f>
        <v>0</v>
      </c>
      <c r="AC29">
        <f>IFERROR(VLOOKUP(C29,'COPY DATA XPRO'!$C$7:$AI$58,27,FALSE),0)</f>
        <v>0</v>
      </c>
      <c r="AD29">
        <f>IFERROR(VLOOKUP(C29,'COPY DATA XPRO'!$C$7:$AI$58,28,FALSE),0)</f>
        <v>0</v>
      </c>
      <c r="AE29">
        <f>IFERROR(VLOOKUP(C29,'COPY DATA XPRO'!$C$7:$AI$58,29,FALSE),0)</f>
        <v>3</v>
      </c>
      <c r="AF29">
        <f>IFERROR(VLOOKUP(C29,'COPY DATA XPRO'!$C$7:$AI$58,30,FALSE),0)</f>
        <v>3</v>
      </c>
      <c r="AG29">
        <f>IFERROR(VLOOKUP(C29,'COPY DATA XPRO'!$C$7:$AI$58,31,FALSE),0)</f>
        <v>67.5</v>
      </c>
      <c r="AH29">
        <f>IFERROR(VLOOKUP(C29,'COPY DATA XPRO'!$C$7:$AI$58,32,FALSE),0)</f>
        <v>54.29</v>
      </c>
      <c r="AI29">
        <f>IFERROR(VLOOKUP(C29,'COPY DATA XPRO'!$C$7:$AI$58,33,FALSE),0)</f>
        <v>79.17</v>
      </c>
    </row>
    <row r="30" spans="2:35">
      <c r="C30" t="s">
        <v>102</v>
      </c>
      <c r="D30">
        <f>IFERROR(VLOOKUP(C30,'COPY DATA XPRO'!$C$7:$AI$58,2,FALSE),0)</f>
        <v>0</v>
      </c>
      <c r="E30">
        <f>IFERROR(VLOOKUP(C30,'COPY DATA XPRO'!$C$7:$AI$58,3,FALSE),0)</f>
        <v>12</v>
      </c>
      <c r="F30">
        <f>IFERROR(VLOOKUP(C30,'COPY DATA XPRO'!$C$7:$AI$58,4,FALSE),0)</f>
        <v>0</v>
      </c>
      <c r="G30">
        <f>IFERROR(VLOOKUP(C30,'COPY DATA XPRO'!$C$7:$AI$58,5,FALSE),0)</f>
        <v>0</v>
      </c>
      <c r="H30">
        <f>IFERROR(VLOOKUP(C30,'COPY DATA XPRO'!$C$7:$AI$58,6,FALSE),0)</f>
        <v>0</v>
      </c>
      <c r="I30">
        <f>IFERROR(VLOOKUP(C30,'COPY DATA XPRO'!$C$7:$AI$58,7,FALSE),0)</f>
        <v>0</v>
      </c>
      <c r="J30">
        <f>IFERROR(VLOOKUP(C30,'COPY DATA XPRO'!$C$7:$AI$58,8,FALSE),0)</f>
        <v>0</v>
      </c>
      <c r="K30">
        <f>IFERROR(VLOOKUP(C30,'COPY DATA XPRO'!$C$7:$AI$58,9,FALSE),0)</f>
        <v>0</v>
      </c>
      <c r="L30">
        <f>IFERROR(VLOOKUP(C30,'COPY DATA XPRO'!$C$7:$AI$58,10,FALSE),0)</f>
        <v>0</v>
      </c>
      <c r="M30">
        <f>IFERROR(VLOOKUP(C30,'COPY DATA XPRO'!$C$7:$AI$58,11,FALSE),0)</f>
        <v>0</v>
      </c>
      <c r="N30">
        <f>IFERROR(VLOOKUP(C30,'COPY DATA XPRO'!$C$7:$AI$58,12,FALSE),0)</f>
        <v>0</v>
      </c>
      <c r="O30">
        <f>IFERROR(VLOOKUP(C30,'COPY DATA XPRO'!$C$7:$AI$58,13,FALSE),0)</f>
        <v>0</v>
      </c>
      <c r="P30">
        <f>IFERROR(VLOOKUP(C30,'COPY DATA XPRO'!$C$7:$AI$58,14,FALSE),0)</f>
        <v>0</v>
      </c>
      <c r="Q30">
        <f>IFERROR(VLOOKUP(C30,'COPY DATA XPRO'!$C$7:$AI$58,15,FALSE),0)</f>
        <v>0</v>
      </c>
      <c r="R30">
        <f>IFERROR(VLOOKUP(C30,'COPY DATA XPRO'!$C$7:$AI$58,16,FALSE),0)</f>
        <v>0</v>
      </c>
      <c r="S30">
        <f>IFERROR(VLOOKUP(C30,'COPY DATA XPRO'!$C$7:$AI$58,17,FALSE),0)</f>
        <v>0</v>
      </c>
      <c r="T30">
        <f>IFERROR(VLOOKUP(C30,'COPY DATA XPRO'!$C$7:$AI$58,18,FALSE),0)</f>
        <v>0</v>
      </c>
      <c r="U30">
        <f>IFERROR(VLOOKUP(C30,'COPY DATA XPRO'!$C$7:$AI$58,19,FALSE),0)</f>
        <v>0</v>
      </c>
      <c r="V30">
        <f>IFERROR(VLOOKUP(C30,'COPY DATA XPRO'!$C$7:$AI$58,20,FALSE),0)</f>
        <v>0</v>
      </c>
      <c r="W30">
        <f>IFERROR(VLOOKUP(C30,'COPY DATA XPRO'!$C$7:$AI$58,21,FALSE),0)</f>
        <v>0</v>
      </c>
      <c r="X30">
        <f>IFERROR(VLOOKUP(C30,'COPY DATA XPRO'!$C$7:$AI$58,22,FALSE),0)</f>
        <v>0</v>
      </c>
      <c r="Y30">
        <f>IFERROR(VLOOKUP(C30,'COPY DATA XPRO'!$C$7:$AI$58,23,FALSE),0)</f>
        <v>1</v>
      </c>
      <c r="Z30">
        <f>IFERROR(VLOOKUP(C30,'COPY DATA XPRO'!$C$7:$AI$58,24,FALSE),0)</f>
        <v>10</v>
      </c>
      <c r="AA30">
        <f>IFERROR(VLOOKUP(C30,'COPY DATA XPRO'!$C$7:$AI$58,25,FALSE),0)</f>
        <v>0</v>
      </c>
      <c r="AB30">
        <f>IFERROR(VLOOKUP(C30,'COPY DATA XPRO'!$C$7:$AI$58,26,FALSE),0)</f>
        <v>0</v>
      </c>
      <c r="AC30">
        <f>IFERROR(VLOOKUP(C30,'COPY DATA XPRO'!$C$7:$AI$58,27,FALSE),0)</f>
        <v>0</v>
      </c>
      <c r="AD30">
        <f>IFERROR(VLOOKUP(C30,'COPY DATA XPRO'!$C$7:$AI$58,28,FALSE),0)</f>
        <v>0</v>
      </c>
      <c r="AE30">
        <f>IFERROR(VLOOKUP(C30,'COPY DATA XPRO'!$C$7:$AI$58,29,FALSE),0)</f>
        <v>0</v>
      </c>
      <c r="AF30">
        <f>IFERROR(VLOOKUP(C30,'COPY DATA XPRO'!$C$7:$AI$58,30,FALSE),0)</f>
        <v>1</v>
      </c>
      <c r="AG30">
        <f>IFERROR(VLOOKUP(C30,'COPY DATA XPRO'!$C$7:$AI$58,31,FALSE),0)</f>
        <v>91.67</v>
      </c>
      <c r="AH30">
        <f>IFERROR(VLOOKUP(C30,'COPY DATA XPRO'!$C$7:$AI$58,32,FALSE),0)</f>
        <v>90.91</v>
      </c>
      <c r="AI30">
        <f>IFERROR(VLOOKUP(C30,'COPY DATA XPRO'!$C$7:$AI$58,33,FALSE),0)</f>
        <v>90.91</v>
      </c>
    </row>
    <row r="31" spans="2:35">
      <c r="C31" t="s">
        <v>103</v>
      </c>
      <c r="D31">
        <f>IFERROR(VLOOKUP(C31,'COPY DATA XPRO'!$C$7:$AI$58,2,FALSE),0)</f>
        <v>0</v>
      </c>
      <c r="E31">
        <f>IFERROR(VLOOKUP(C31,'COPY DATA XPRO'!$C$7:$AI$58,3,FALSE),0)</f>
        <v>12</v>
      </c>
      <c r="F31">
        <f>IFERROR(VLOOKUP(C31,'COPY DATA XPRO'!$C$7:$AI$58,4,FALSE),0)</f>
        <v>0</v>
      </c>
      <c r="G31">
        <f>IFERROR(VLOOKUP(C31,'COPY DATA XPRO'!$C$7:$AI$58,5,FALSE),0)</f>
        <v>0</v>
      </c>
      <c r="H31">
        <f>IFERROR(VLOOKUP(C31,'COPY DATA XPRO'!$C$7:$AI$58,6,FALSE),0)</f>
        <v>0</v>
      </c>
      <c r="I31">
        <f>IFERROR(VLOOKUP(C31,'COPY DATA XPRO'!$C$7:$AI$58,7,FALSE),0)</f>
        <v>0</v>
      </c>
      <c r="J31">
        <f>IFERROR(VLOOKUP(C31,'COPY DATA XPRO'!$C$7:$AI$58,8,FALSE),0)</f>
        <v>0</v>
      </c>
      <c r="K31">
        <f>IFERROR(VLOOKUP(C31,'COPY DATA XPRO'!$C$7:$AI$58,9,FALSE),0)</f>
        <v>0</v>
      </c>
      <c r="L31">
        <f>IFERROR(VLOOKUP(C31,'COPY DATA XPRO'!$C$7:$AI$58,10,FALSE),0)</f>
        <v>0</v>
      </c>
      <c r="M31">
        <f>IFERROR(VLOOKUP(C31,'COPY DATA XPRO'!$C$7:$AI$58,11,FALSE),0)</f>
        <v>0</v>
      </c>
      <c r="N31">
        <f>IFERROR(VLOOKUP(C31,'COPY DATA XPRO'!$C$7:$AI$58,12,FALSE),0)</f>
        <v>0</v>
      </c>
      <c r="O31">
        <f>IFERROR(VLOOKUP(C31,'COPY DATA XPRO'!$C$7:$AI$58,13,FALSE),0)</f>
        <v>0</v>
      </c>
      <c r="P31">
        <f>IFERROR(VLOOKUP(C31,'COPY DATA XPRO'!$C$7:$AI$58,14,FALSE),0)</f>
        <v>0</v>
      </c>
      <c r="Q31">
        <f>IFERROR(VLOOKUP(C31,'COPY DATA XPRO'!$C$7:$AI$58,15,FALSE),0)</f>
        <v>0</v>
      </c>
      <c r="R31">
        <f>IFERROR(VLOOKUP(C31,'COPY DATA XPRO'!$C$7:$AI$58,16,FALSE),0)</f>
        <v>0</v>
      </c>
      <c r="S31">
        <f>IFERROR(VLOOKUP(C31,'COPY DATA XPRO'!$C$7:$AI$58,17,FALSE),0)</f>
        <v>0</v>
      </c>
      <c r="T31">
        <f>IFERROR(VLOOKUP(C31,'COPY DATA XPRO'!$C$7:$AI$58,18,FALSE),0)</f>
        <v>0</v>
      </c>
      <c r="U31">
        <f>IFERROR(VLOOKUP(C31,'COPY DATA XPRO'!$C$7:$AI$58,19,FALSE),0)</f>
        <v>0</v>
      </c>
      <c r="V31">
        <f>IFERROR(VLOOKUP(C31,'COPY DATA XPRO'!$C$7:$AI$58,20,FALSE),0)</f>
        <v>0</v>
      </c>
      <c r="W31">
        <f>IFERROR(VLOOKUP(C31,'COPY DATA XPRO'!$C$7:$AI$58,21,FALSE),0)</f>
        <v>0</v>
      </c>
      <c r="X31">
        <f>IFERROR(VLOOKUP(C31,'COPY DATA XPRO'!$C$7:$AI$58,22,FALSE),0)</f>
        <v>0</v>
      </c>
      <c r="Y31">
        <f>IFERROR(VLOOKUP(C31,'COPY DATA XPRO'!$C$7:$AI$58,23,FALSE),0)</f>
        <v>0</v>
      </c>
      <c r="Z31">
        <f>IFERROR(VLOOKUP(C31,'COPY DATA XPRO'!$C$7:$AI$58,24,FALSE),0)</f>
        <v>11</v>
      </c>
      <c r="AA31">
        <f>IFERROR(VLOOKUP(C31,'COPY DATA XPRO'!$C$7:$AI$58,25,FALSE),0)</f>
        <v>0</v>
      </c>
      <c r="AB31">
        <f>IFERROR(VLOOKUP(C31,'COPY DATA XPRO'!$C$7:$AI$58,26,FALSE),0)</f>
        <v>0</v>
      </c>
      <c r="AC31">
        <f>IFERROR(VLOOKUP(C31,'COPY DATA XPRO'!$C$7:$AI$58,27,FALSE),0)</f>
        <v>0</v>
      </c>
      <c r="AD31">
        <f>IFERROR(VLOOKUP(C31,'COPY DATA XPRO'!$C$7:$AI$58,28,FALSE),0)</f>
        <v>1</v>
      </c>
      <c r="AE31">
        <f>IFERROR(VLOOKUP(C31,'COPY DATA XPRO'!$C$7:$AI$58,29,FALSE),0)</f>
        <v>1</v>
      </c>
      <c r="AF31">
        <f>IFERROR(VLOOKUP(C31,'COPY DATA XPRO'!$C$7:$AI$58,30,FALSE),0)</f>
        <v>0</v>
      </c>
      <c r="AG31">
        <f>IFERROR(VLOOKUP(C31,'COPY DATA XPRO'!$C$7:$AI$58,31,FALSE),0)</f>
        <v>100</v>
      </c>
      <c r="AH31">
        <f>IFERROR(VLOOKUP(C31,'COPY DATA XPRO'!$C$7:$AI$58,32,FALSE),0)</f>
        <v>91.67</v>
      </c>
      <c r="AI31">
        <f>IFERROR(VLOOKUP(C31,'COPY DATA XPRO'!$C$7:$AI$58,33,FALSE),0)</f>
        <v>100</v>
      </c>
    </row>
    <row r="32" spans="2:35">
      <c r="C32" t="s">
        <v>104</v>
      </c>
      <c r="D32">
        <f>IFERROR(VLOOKUP(C32,'COPY DATA XPRO'!$C$7:$AI$58,2,FALSE),0)</f>
        <v>0</v>
      </c>
      <c r="E32">
        <f>IFERROR(VLOOKUP(C32,'COPY DATA XPRO'!$C$7:$AI$58,3,FALSE),0)</f>
        <v>10</v>
      </c>
      <c r="F32">
        <f>IFERROR(VLOOKUP(C32,'COPY DATA XPRO'!$C$7:$AI$58,4,FALSE),0)</f>
        <v>0</v>
      </c>
      <c r="G32">
        <f>IFERROR(VLOOKUP(C32,'COPY DATA XPRO'!$C$7:$AI$58,5,FALSE),0)</f>
        <v>1</v>
      </c>
      <c r="H32">
        <f>IFERROR(VLOOKUP(C32,'COPY DATA XPRO'!$C$7:$AI$58,6,FALSE),0)</f>
        <v>0</v>
      </c>
      <c r="I32">
        <f>IFERROR(VLOOKUP(C32,'COPY DATA XPRO'!$C$7:$AI$58,7,FALSE),0)</f>
        <v>0</v>
      </c>
      <c r="J32">
        <f>IFERROR(VLOOKUP(C32,'COPY DATA XPRO'!$C$7:$AI$58,8,FALSE),0)</f>
        <v>2</v>
      </c>
      <c r="K32">
        <f>IFERROR(VLOOKUP(C32,'COPY DATA XPRO'!$C$7:$AI$58,9,FALSE),0)</f>
        <v>0</v>
      </c>
      <c r="L32">
        <f>IFERROR(VLOOKUP(C32,'COPY DATA XPRO'!$C$7:$AI$58,10,FALSE),0)</f>
        <v>0</v>
      </c>
      <c r="M32">
        <f>IFERROR(VLOOKUP(C32,'COPY DATA XPRO'!$C$7:$AI$58,11,FALSE),0)</f>
        <v>0</v>
      </c>
      <c r="N32">
        <f>IFERROR(VLOOKUP(C32,'COPY DATA XPRO'!$C$7:$AI$58,12,FALSE),0)</f>
        <v>0</v>
      </c>
      <c r="O32">
        <f>IFERROR(VLOOKUP(C32,'COPY DATA XPRO'!$C$7:$AI$58,13,FALSE),0)</f>
        <v>0</v>
      </c>
      <c r="P32">
        <f>IFERROR(VLOOKUP(C32,'COPY DATA XPRO'!$C$7:$AI$58,14,FALSE),0)</f>
        <v>0</v>
      </c>
      <c r="Q32">
        <f>IFERROR(VLOOKUP(C32,'COPY DATA XPRO'!$C$7:$AI$58,15,FALSE),0)</f>
        <v>0</v>
      </c>
      <c r="R32">
        <f>IFERROR(VLOOKUP(C32,'COPY DATA XPRO'!$C$7:$AI$58,16,FALSE),0)</f>
        <v>0</v>
      </c>
      <c r="S32">
        <f>IFERROR(VLOOKUP(C32,'COPY DATA XPRO'!$C$7:$AI$58,17,FALSE),0)</f>
        <v>0</v>
      </c>
      <c r="T32">
        <f>IFERROR(VLOOKUP(C32,'COPY DATA XPRO'!$C$7:$AI$58,18,FALSE),0)</f>
        <v>0</v>
      </c>
      <c r="U32">
        <f>IFERROR(VLOOKUP(C32,'COPY DATA XPRO'!$C$7:$AI$58,19,FALSE),0)</f>
        <v>0</v>
      </c>
      <c r="V32">
        <f>IFERROR(VLOOKUP(C32,'COPY DATA XPRO'!$C$7:$AI$58,20,FALSE),0)</f>
        <v>0</v>
      </c>
      <c r="W32">
        <f>IFERROR(VLOOKUP(C32,'COPY DATA XPRO'!$C$7:$AI$58,21,FALSE),0)</f>
        <v>0</v>
      </c>
      <c r="X32">
        <f>IFERROR(VLOOKUP(C32,'COPY DATA XPRO'!$C$7:$AI$58,22,FALSE),0)</f>
        <v>0</v>
      </c>
      <c r="Y32">
        <f>IFERROR(VLOOKUP(C32,'COPY DATA XPRO'!$C$7:$AI$58,23,FALSE),0)</f>
        <v>0</v>
      </c>
      <c r="Z32">
        <f>IFERROR(VLOOKUP(C32,'COPY DATA XPRO'!$C$7:$AI$58,24,FALSE),0)</f>
        <v>7</v>
      </c>
      <c r="AA32">
        <f>IFERROR(VLOOKUP(C32,'COPY DATA XPRO'!$C$7:$AI$58,25,FALSE),0)</f>
        <v>0</v>
      </c>
      <c r="AB32">
        <f>IFERROR(VLOOKUP(C32,'COPY DATA XPRO'!$C$7:$AI$58,26,FALSE),0)</f>
        <v>0</v>
      </c>
      <c r="AC32">
        <f>IFERROR(VLOOKUP(C32,'COPY DATA XPRO'!$C$7:$AI$58,27,FALSE),0)</f>
        <v>0</v>
      </c>
      <c r="AD32">
        <f>IFERROR(VLOOKUP(C32,'COPY DATA XPRO'!$C$7:$AI$58,28,FALSE),0)</f>
        <v>0</v>
      </c>
      <c r="AE32">
        <f>IFERROR(VLOOKUP(C32,'COPY DATA XPRO'!$C$7:$AI$58,29,FALSE),0)</f>
        <v>0</v>
      </c>
      <c r="AF32">
        <f>IFERROR(VLOOKUP(C32,'COPY DATA XPRO'!$C$7:$AI$58,30,FALSE),0)</f>
        <v>0</v>
      </c>
      <c r="AG32">
        <f>IFERROR(VLOOKUP(C32,'COPY DATA XPRO'!$C$7:$AI$58,31,FALSE),0)</f>
        <v>70</v>
      </c>
      <c r="AH32">
        <f>IFERROR(VLOOKUP(C32,'COPY DATA XPRO'!$C$7:$AI$58,32,FALSE),0)</f>
        <v>70</v>
      </c>
      <c r="AI32">
        <f>IFERROR(VLOOKUP(C32,'COPY DATA XPRO'!$C$7:$AI$58,33,FALSE),0)</f>
        <v>100</v>
      </c>
    </row>
    <row r="33" spans="2:35">
      <c r="C33" t="s">
        <v>105</v>
      </c>
      <c r="D33">
        <f>IFERROR(VLOOKUP(C33,'COPY DATA XPRO'!$C$7:$AI$58,2,FALSE),0)</f>
        <v>0</v>
      </c>
      <c r="E33">
        <f>IFERROR(VLOOKUP(C33,'COPY DATA XPRO'!$C$7:$AI$58,3,FALSE),0)</f>
        <v>16</v>
      </c>
      <c r="F33">
        <f>IFERROR(VLOOKUP(C33,'COPY DATA XPRO'!$C$7:$AI$58,4,FALSE),0)</f>
        <v>0</v>
      </c>
      <c r="G33">
        <f>IFERROR(VLOOKUP(C33,'COPY DATA XPRO'!$C$7:$AI$58,5,FALSE),0)</f>
        <v>0</v>
      </c>
      <c r="H33">
        <f>IFERROR(VLOOKUP(C33,'COPY DATA XPRO'!$C$7:$AI$58,6,FALSE),0)</f>
        <v>0</v>
      </c>
      <c r="I33">
        <f>IFERROR(VLOOKUP(C33,'COPY DATA XPRO'!$C$7:$AI$58,7,FALSE),0)</f>
        <v>2</v>
      </c>
      <c r="J33">
        <f>IFERROR(VLOOKUP(C33,'COPY DATA XPRO'!$C$7:$AI$58,8,FALSE),0)</f>
        <v>0</v>
      </c>
      <c r="K33">
        <f>IFERROR(VLOOKUP(C33,'COPY DATA XPRO'!$C$7:$AI$58,9,FALSE),0)</f>
        <v>0</v>
      </c>
      <c r="L33">
        <f>IFERROR(VLOOKUP(C33,'COPY DATA XPRO'!$C$7:$AI$58,10,FALSE),0)</f>
        <v>0</v>
      </c>
      <c r="M33">
        <f>IFERROR(VLOOKUP(C33,'COPY DATA XPRO'!$C$7:$AI$58,11,FALSE),0)</f>
        <v>0</v>
      </c>
      <c r="N33">
        <f>IFERROR(VLOOKUP(C33,'COPY DATA XPRO'!$C$7:$AI$58,12,FALSE),0)</f>
        <v>0</v>
      </c>
      <c r="O33">
        <f>IFERROR(VLOOKUP(C33,'COPY DATA XPRO'!$C$7:$AI$58,13,FALSE),0)</f>
        <v>0</v>
      </c>
      <c r="P33">
        <f>IFERROR(VLOOKUP(C33,'COPY DATA XPRO'!$C$7:$AI$58,14,FALSE),0)</f>
        <v>0</v>
      </c>
      <c r="Q33">
        <f>IFERROR(VLOOKUP(C33,'COPY DATA XPRO'!$C$7:$AI$58,15,FALSE),0)</f>
        <v>0</v>
      </c>
      <c r="R33">
        <f>IFERROR(VLOOKUP(C33,'COPY DATA XPRO'!$C$7:$AI$58,16,FALSE),0)</f>
        <v>0</v>
      </c>
      <c r="S33">
        <f>IFERROR(VLOOKUP(C33,'COPY DATA XPRO'!$C$7:$AI$58,17,FALSE),0)</f>
        <v>0</v>
      </c>
      <c r="T33">
        <f>IFERROR(VLOOKUP(C33,'COPY DATA XPRO'!$C$7:$AI$58,18,FALSE),0)</f>
        <v>0</v>
      </c>
      <c r="U33">
        <f>IFERROR(VLOOKUP(C33,'COPY DATA XPRO'!$C$7:$AI$58,19,FALSE),0)</f>
        <v>0</v>
      </c>
      <c r="V33">
        <f>IFERROR(VLOOKUP(C33,'COPY DATA XPRO'!$C$7:$AI$58,20,FALSE),0)</f>
        <v>0</v>
      </c>
      <c r="W33">
        <f>IFERROR(VLOOKUP(C33,'COPY DATA XPRO'!$C$7:$AI$58,21,FALSE),0)</f>
        <v>0</v>
      </c>
      <c r="X33">
        <f>IFERROR(VLOOKUP(C33,'COPY DATA XPRO'!$C$7:$AI$58,22,FALSE),0)</f>
        <v>0</v>
      </c>
      <c r="Y33">
        <f>IFERROR(VLOOKUP(C33,'COPY DATA XPRO'!$C$7:$AI$58,23,FALSE),0)</f>
        <v>0</v>
      </c>
      <c r="Z33">
        <f>IFERROR(VLOOKUP(C33,'COPY DATA XPRO'!$C$7:$AI$58,24,FALSE),0)</f>
        <v>14</v>
      </c>
      <c r="AA33">
        <f>IFERROR(VLOOKUP(C33,'COPY DATA XPRO'!$C$7:$AI$58,25,FALSE),0)</f>
        <v>0</v>
      </c>
      <c r="AB33">
        <f>IFERROR(VLOOKUP(C33,'COPY DATA XPRO'!$C$7:$AI$58,26,FALSE),0)</f>
        <v>0</v>
      </c>
      <c r="AC33">
        <f>IFERROR(VLOOKUP(C33,'COPY DATA XPRO'!$C$7:$AI$58,27,FALSE),0)</f>
        <v>0</v>
      </c>
      <c r="AD33">
        <f>IFERROR(VLOOKUP(C33,'COPY DATA XPRO'!$C$7:$AI$58,28,FALSE),0)</f>
        <v>0</v>
      </c>
      <c r="AE33">
        <f>IFERROR(VLOOKUP(C33,'COPY DATA XPRO'!$C$7:$AI$58,29,FALSE),0)</f>
        <v>0</v>
      </c>
      <c r="AF33">
        <f>IFERROR(VLOOKUP(C33,'COPY DATA XPRO'!$C$7:$AI$58,30,FALSE),0)</f>
        <v>0</v>
      </c>
      <c r="AG33">
        <f>IFERROR(VLOOKUP(C33,'COPY DATA XPRO'!$C$7:$AI$58,31,FALSE),0)</f>
        <v>87.5</v>
      </c>
      <c r="AH33">
        <f>IFERROR(VLOOKUP(C33,'COPY DATA XPRO'!$C$7:$AI$58,32,FALSE),0)</f>
        <v>100</v>
      </c>
      <c r="AI33">
        <f>IFERROR(VLOOKUP(C33,'COPY DATA XPRO'!$C$7:$AI$58,33,FALSE),0)</f>
        <v>100</v>
      </c>
    </row>
    <row r="34" spans="2:35">
      <c r="C34" t="s">
        <v>106</v>
      </c>
      <c r="D34">
        <f>IFERROR(VLOOKUP(C34,'COPY DATA XPRO'!$C$7:$AI$58,2,FALSE),0)</f>
        <v>0</v>
      </c>
      <c r="E34">
        <f>IFERROR(VLOOKUP(C34,'COPY DATA XPRO'!$C$7:$AI$58,3,FALSE),0)</f>
        <v>20</v>
      </c>
      <c r="F34">
        <f>IFERROR(VLOOKUP(C34,'COPY DATA XPRO'!$C$7:$AI$58,4,FALSE),0)</f>
        <v>0</v>
      </c>
      <c r="G34">
        <f>IFERROR(VLOOKUP(C34,'COPY DATA XPRO'!$C$7:$AI$58,5,FALSE),0)</f>
        <v>0</v>
      </c>
      <c r="H34">
        <f>IFERROR(VLOOKUP(C34,'COPY DATA XPRO'!$C$7:$AI$58,6,FALSE),0)</f>
        <v>0</v>
      </c>
      <c r="I34">
        <f>IFERROR(VLOOKUP(C34,'COPY DATA XPRO'!$C$7:$AI$58,7,FALSE),0)</f>
        <v>4</v>
      </c>
      <c r="J34">
        <f>IFERROR(VLOOKUP(C34,'COPY DATA XPRO'!$C$7:$AI$58,8,FALSE),0)</f>
        <v>2</v>
      </c>
      <c r="K34">
        <f>IFERROR(VLOOKUP(C34,'COPY DATA XPRO'!$C$7:$AI$58,9,FALSE),0)</f>
        <v>0</v>
      </c>
      <c r="L34">
        <f>IFERROR(VLOOKUP(C34,'COPY DATA XPRO'!$C$7:$AI$58,10,FALSE),0)</f>
        <v>0</v>
      </c>
      <c r="M34">
        <f>IFERROR(VLOOKUP(C34,'COPY DATA XPRO'!$C$7:$AI$58,11,FALSE),0)</f>
        <v>0</v>
      </c>
      <c r="N34">
        <f>IFERROR(VLOOKUP(C34,'COPY DATA XPRO'!$C$7:$AI$58,12,FALSE),0)</f>
        <v>0</v>
      </c>
      <c r="O34">
        <f>IFERROR(VLOOKUP(C34,'COPY DATA XPRO'!$C$7:$AI$58,13,FALSE),0)</f>
        <v>0</v>
      </c>
      <c r="P34">
        <f>IFERROR(VLOOKUP(C34,'COPY DATA XPRO'!$C$7:$AI$58,14,FALSE),0)</f>
        <v>0</v>
      </c>
      <c r="Q34">
        <f>IFERROR(VLOOKUP(C34,'COPY DATA XPRO'!$C$7:$AI$58,15,FALSE),0)</f>
        <v>0</v>
      </c>
      <c r="R34">
        <f>IFERROR(VLOOKUP(C34,'COPY DATA XPRO'!$C$7:$AI$58,16,FALSE),0)</f>
        <v>0</v>
      </c>
      <c r="S34">
        <f>IFERROR(VLOOKUP(C34,'COPY DATA XPRO'!$C$7:$AI$58,17,FALSE),0)</f>
        <v>0</v>
      </c>
      <c r="T34">
        <f>IFERROR(VLOOKUP(C34,'COPY DATA XPRO'!$C$7:$AI$58,18,FALSE),0)</f>
        <v>0</v>
      </c>
      <c r="U34">
        <f>IFERROR(VLOOKUP(C34,'COPY DATA XPRO'!$C$7:$AI$58,19,FALSE),0)</f>
        <v>0</v>
      </c>
      <c r="V34">
        <f>IFERROR(VLOOKUP(C34,'COPY DATA XPRO'!$C$7:$AI$58,20,FALSE),0)</f>
        <v>0</v>
      </c>
      <c r="W34">
        <f>IFERROR(VLOOKUP(C34,'COPY DATA XPRO'!$C$7:$AI$58,21,FALSE),0)</f>
        <v>0</v>
      </c>
      <c r="X34">
        <f>IFERROR(VLOOKUP(C34,'COPY DATA XPRO'!$C$7:$AI$58,22,FALSE),0)</f>
        <v>0</v>
      </c>
      <c r="Y34">
        <f>IFERROR(VLOOKUP(C34,'COPY DATA XPRO'!$C$7:$AI$58,23,FALSE),0)</f>
        <v>0</v>
      </c>
      <c r="Z34">
        <f>IFERROR(VLOOKUP(C34,'COPY DATA XPRO'!$C$7:$AI$58,24,FALSE),0)</f>
        <v>13</v>
      </c>
      <c r="AA34">
        <f>IFERROR(VLOOKUP(C34,'COPY DATA XPRO'!$C$7:$AI$58,25,FALSE),0)</f>
        <v>0</v>
      </c>
      <c r="AB34">
        <f>IFERROR(VLOOKUP(C34,'COPY DATA XPRO'!$C$7:$AI$58,26,FALSE),0)</f>
        <v>0</v>
      </c>
      <c r="AC34">
        <f>IFERROR(VLOOKUP(C34,'COPY DATA XPRO'!$C$7:$AI$58,27,FALSE),0)</f>
        <v>0</v>
      </c>
      <c r="AD34">
        <f>IFERROR(VLOOKUP(C34,'COPY DATA XPRO'!$C$7:$AI$58,28,FALSE),0)</f>
        <v>1</v>
      </c>
      <c r="AE34">
        <f>IFERROR(VLOOKUP(C34,'COPY DATA XPRO'!$C$7:$AI$58,29,FALSE),0)</f>
        <v>1</v>
      </c>
      <c r="AF34">
        <f>IFERROR(VLOOKUP(C34,'COPY DATA XPRO'!$C$7:$AI$58,30,FALSE),0)</f>
        <v>0</v>
      </c>
      <c r="AG34">
        <f>IFERROR(VLOOKUP(C34,'COPY DATA XPRO'!$C$7:$AI$58,31,FALSE),0)</f>
        <v>70</v>
      </c>
      <c r="AH34">
        <f>IFERROR(VLOOKUP(C34,'COPY DATA XPRO'!$C$7:$AI$58,32,FALSE),0)</f>
        <v>81.25</v>
      </c>
      <c r="AI34">
        <f>IFERROR(VLOOKUP(C34,'COPY DATA XPRO'!$C$7:$AI$58,33,FALSE),0)</f>
        <v>100</v>
      </c>
    </row>
    <row r="35" spans="2:35">
      <c r="C35" t="s">
        <v>107</v>
      </c>
      <c r="D35">
        <f>IFERROR(VLOOKUP(C35,'COPY DATA XPRO'!$C$7:$AI$58,2,FALSE),0)</f>
        <v>0</v>
      </c>
      <c r="E35">
        <f>IFERROR(VLOOKUP(C35,'COPY DATA XPRO'!$C$7:$AI$58,3,FALSE),0)</f>
        <v>3</v>
      </c>
      <c r="F35">
        <f>IFERROR(VLOOKUP(C35,'COPY DATA XPRO'!$C$7:$AI$58,4,FALSE),0)</f>
        <v>0</v>
      </c>
      <c r="G35">
        <f>IFERROR(VLOOKUP(C35,'COPY DATA XPRO'!$C$7:$AI$58,5,FALSE),0)</f>
        <v>0</v>
      </c>
      <c r="H35">
        <f>IFERROR(VLOOKUP(C35,'COPY DATA XPRO'!$C$7:$AI$58,6,FALSE),0)</f>
        <v>0</v>
      </c>
      <c r="I35">
        <f>IFERROR(VLOOKUP(C35,'COPY DATA XPRO'!$C$7:$AI$58,7,FALSE),0)</f>
        <v>0</v>
      </c>
      <c r="J35">
        <f>IFERROR(VLOOKUP(C35,'COPY DATA XPRO'!$C$7:$AI$58,8,FALSE),0)</f>
        <v>1</v>
      </c>
      <c r="K35">
        <f>IFERROR(VLOOKUP(C35,'COPY DATA XPRO'!$C$7:$AI$58,9,FALSE),0)</f>
        <v>0</v>
      </c>
      <c r="L35">
        <f>IFERROR(VLOOKUP(C35,'COPY DATA XPRO'!$C$7:$AI$58,10,FALSE),0)</f>
        <v>0</v>
      </c>
      <c r="M35">
        <f>IFERROR(VLOOKUP(C35,'COPY DATA XPRO'!$C$7:$AI$58,11,FALSE),0)</f>
        <v>1</v>
      </c>
      <c r="N35">
        <f>IFERROR(VLOOKUP(C35,'COPY DATA XPRO'!$C$7:$AI$58,12,FALSE),0)</f>
        <v>0</v>
      </c>
      <c r="O35">
        <f>IFERROR(VLOOKUP(C35,'COPY DATA XPRO'!$C$7:$AI$58,13,FALSE),0)</f>
        <v>0</v>
      </c>
      <c r="P35">
        <f>IFERROR(VLOOKUP(C35,'COPY DATA XPRO'!$C$7:$AI$58,14,FALSE),0)</f>
        <v>1</v>
      </c>
      <c r="Q35">
        <f>IFERROR(VLOOKUP(C35,'COPY DATA XPRO'!$C$7:$AI$58,15,FALSE),0)</f>
        <v>0</v>
      </c>
      <c r="R35">
        <f>IFERROR(VLOOKUP(C35,'COPY DATA XPRO'!$C$7:$AI$58,16,FALSE),0)</f>
        <v>0</v>
      </c>
      <c r="S35">
        <f>IFERROR(VLOOKUP(C35,'COPY DATA XPRO'!$C$7:$AI$58,17,FALSE),0)</f>
        <v>0</v>
      </c>
      <c r="T35">
        <f>IFERROR(VLOOKUP(C35,'COPY DATA XPRO'!$C$7:$AI$58,18,FALSE),0)</f>
        <v>0</v>
      </c>
      <c r="U35">
        <f>IFERROR(VLOOKUP(C35,'COPY DATA XPRO'!$C$7:$AI$58,19,FALSE),0)</f>
        <v>0</v>
      </c>
      <c r="V35">
        <f>IFERROR(VLOOKUP(C35,'COPY DATA XPRO'!$C$7:$AI$58,20,FALSE),0)</f>
        <v>0</v>
      </c>
      <c r="W35">
        <f>IFERROR(VLOOKUP(C35,'COPY DATA XPRO'!$C$7:$AI$58,21,FALSE),0)</f>
        <v>0</v>
      </c>
      <c r="X35">
        <f>IFERROR(VLOOKUP(C35,'COPY DATA XPRO'!$C$7:$AI$58,22,FALSE),0)</f>
        <v>0</v>
      </c>
      <c r="Y35">
        <f>IFERROR(VLOOKUP(C35,'COPY DATA XPRO'!$C$7:$AI$58,23,FALSE),0)</f>
        <v>0</v>
      </c>
      <c r="Z35">
        <f>IFERROR(VLOOKUP(C35,'COPY DATA XPRO'!$C$7:$AI$58,24,FALSE),0)</f>
        <v>1</v>
      </c>
      <c r="AA35">
        <f>IFERROR(VLOOKUP(C35,'COPY DATA XPRO'!$C$7:$AI$58,25,FALSE),0)</f>
        <v>0</v>
      </c>
      <c r="AB35">
        <f>IFERROR(VLOOKUP(C35,'COPY DATA XPRO'!$C$7:$AI$58,26,FALSE),0)</f>
        <v>0</v>
      </c>
      <c r="AC35">
        <f>IFERROR(VLOOKUP(C35,'COPY DATA XPRO'!$C$7:$AI$58,27,FALSE),0)</f>
        <v>0</v>
      </c>
      <c r="AD35">
        <f>IFERROR(VLOOKUP(C35,'COPY DATA XPRO'!$C$7:$AI$58,28,FALSE),0)</f>
        <v>0</v>
      </c>
      <c r="AE35">
        <f>IFERROR(VLOOKUP(C35,'COPY DATA XPRO'!$C$7:$AI$58,29,FALSE),0)</f>
        <v>0</v>
      </c>
      <c r="AF35">
        <f>IFERROR(VLOOKUP(C35,'COPY DATA XPRO'!$C$7:$AI$58,30,FALSE),0)</f>
        <v>0</v>
      </c>
      <c r="AG35">
        <f>IFERROR(VLOOKUP(C35,'COPY DATA XPRO'!$C$7:$AI$58,31,FALSE),0)</f>
        <v>66.67</v>
      </c>
      <c r="AH35">
        <f>IFERROR(VLOOKUP(C35,'COPY DATA XPRO'!$C$7:$AI$58,32,FALSE),0)</f>
        <v>33.33</v>
      </c>
      <c r="AI35">
        <f>IFERROR(VLOOKUP(C35,'COPY DATA XPRO'!$C$7:$AI$58,33,FALSE),0)</f>
        <v>50</v>
      </c>
    </row>
    <row r="36" spans="2:35">
      <c r="C36" t="s">
        <v>108</v>
      </c>
      <c r="D36">
        <f>IFERROR(VLOOKUP(C36,'COPY DATA XPRO'!$C$7:$AI$58,2,FALSE),0)</f>
        <v>0</v>
      </c>
      <c r="E36">
        <f>IFERROR(VLOOKUP(C36,'COPY DATA XPRO'!$C$7:$AI$58,3,FALSE),0)</f>
        <v>3</v>
      </c>
      <c r="F36">
        <f>IFERROR(VLOOKUP(C36,'COPY DATA XPRO'!$C$7:$AI$58,4,FALSE),0)</f>
        <v>0</v>
      </c>
      <c r="G36">
        <f>IFERROR(VLOOKUP(C36,'COPY DATA XPRO'!$C$7:$AI$58,5,FALSE),0)</f>
        <v>0</v>
      </c>
      <c r="H36">
        <f>IFERROR(VLOOKUP(C36,'COPY DATA XPRO'!$C$7:$AI$58,6,FALSE),0)</f>
        <v>0</v>
      </c>
      <c r="I36">
        <f>IFERROR(VLOOKUP(C36,'COPY DATA XPRO'!$C$7:$AI$58,7,FALSE),0)</f>
        <v>0</v>
      </c>
      <c r="J36">
        <f>IFERROR(VLOOKUP(C36,'COPY DATA XPRO'!$C$7:$AI$58,8,FALSE),0)</f>
        <v>0</v>
      </c>
      <c r="K36">
        <f>IFERROR(VLOOKUP(C36,'COPY DATA XPRO'!$C$7:$AI$58,9,FALSE),0)</f>
        <v>0</v>
      </c>
      <c r="L36">
        <f>IFERROR(VLOOKUP(C36,'COPY DATA XPRO'!$C$7:$AI$58,10,FALSE),0)</f>
        <v>0</v>
      </c>
      <c r="M36">
        <f>IFERROR(VLOOKUP(C36,'COPY DATA XPRO'!$C$7:$AI$58,11,FALSE),0)</f>
        <v>1</v>
      </c>
      <c r="N36">
        <f>IFERROR(VLOOKUP(C36,'COPY DATA XPRO'!$C$7:$AI$58,12,FALSE),0)</f>
        <v>0</v>
      </c>
      <c r="O36">
        <f>IFERROR(VLOOKUP(C36,'COPY DATA XPRO'!$C$7:$AI$58,13,FALSE),0)</f>
        <v>0</v>
      </c>
      <c r="P36">
        <f>IFERROR(VLOOKUP(C36,'COPY DATA XPRO'!$C$7:$AI$58,14,FALSE),0)</f>
        <v>1</v>
      </c>
      <c r="Q36">
        <f>IFERROR(VLOOKUP(C36,'COPY DATA XPRO'!$C$7:$AI$58,15,FALSE),0)</f>
        <v>0</v>
      </c>
      <c r="R36">
        <f>IFERROR(VLOOKUP(C36,'COPY DATA XPRO'!$C$7:$AI$58,16,FALSE),0)</f>
        <v>0</v>
      </c>
      <c r="S36">
        <f>IFERROR(VLOOKUP(C36,'COPY DATA XPRO'!$C$7:$AI$58,17,FALSE),0)</f>
        <v>0</v>
      </c>
      <c r="T36">
        <f>IFERROR(VLOOKUP(C36,'COPY DATA XPRO'!$C$7:$AI$58,18,FALSE),0)</f>
        <v>0</v>
      </c>
      <c r="U36">
        <f>IFERROR(VLOOKUP(C36,'COPY DATA XPRO'!$C$7:$AI$58,19,FALSE),0)</f>
        <v>0</v>
      </c>
      <c r="V36">
        <f>IFERROR(VLOOKUP(C36,'COPY DATA XPRO'!$C$7:$AI$58,20,FALSE),0)</f>
        <v>0</v>
      </c>
      <c r="W36">
        <f>IFERROR(VLOOKUP(C36,'COPY DATA XPRO'!$C$7:$AI$58,21,FALSE),0)</f>
        <v>0</v>
      </c>
      <c r="X36">
        <f>IFERROR(VLOOKUP(C36,'COPY DATA XPRO'!$C$7:$AI$58,22,FALSE),0)</f>
        <v>0</v>
      </c>
      <c r="Y36">
        <f>IFERROR(VLOOKUP(C36,'COPY DATA XPRO'!$C$7:$AI$58,23,FALSE),0)</f>
        <v>0</v>
      </c>
      <c r="Z36">
        <f>IFERROR(VLOOKUP(C36,'COPY DATA XPRO'!$C$7:$AI$58,24,FALSE),0)</f>
        <v>2</v>
      </c>
      <c r="AA36">
        <f>IFERROR(VLOOKUP(C36,'COPY DATA XPRO'!$C$7:$AI$58,25,FALSE),0)</f>
        <v>0</v>
      </c>
      <c r="AB36">
        <f>IFERROR(VLOOKUP(C36,'COPY DATA XPRO'!$C$7:$AI$58,26,FALSE),0)</f>
        <v>0</v>
      </c>
      <c r="AC36">
        <f>IFERROR(VLOOKUP(C36,'COPY DATA XPRO'!$C$7:$AI$58,27,FALSE),0)</f>
        <v>0</v>
      </c>
      <c r="AD36">
        <f>IFERROR(VLOOKUP(C36,'COPY DATA XPRO'!$C$7:$AI$58,28,FALSE),0)</f>
        <v>0</v>
      </c>
      <c r="AE36">
        <f>IFERROR(VLOOKUP(C36,'COPY DATA XPRO'!$C$7:$AI$58,29,FALSE),0)</f>
        <v>0</v>
      </c>
      <c r="AF36">
        <f>IFERROR(VLOOKUP(C36,'COPY DATA XPRO'!$C$7:$AI$58,30,FALSE),0)</f>
        <v>0</v>
      </c>
      <c r="AG36">
        <f>IFERROR(VLOOKUP(C36,'COPY DATA XPRO'!$C$7:$AI$58,31,FALSE),0)</f>
        <v>100</v>
      </c>
      <c r="AH36">
        <f>IFERROR(VLOOKUP(C36,'COPY DATA XPRO'!$C$7:$AI$58,32,FALSE),0)</f>
        <v>66.67</v>
      </c>
      <c r="AI36">
        <f>IFERROR(VLOOKUP(C36,'COPY DATA XPRO'!$C$7:$AI$58,33,FALSE),0)</f>
        <v>66.67</v>
      </c>
    </row>
    <row r="37" spans="2:35">
      <c r="B37" t="s">
        <v>70</v>
      </c>
      <c r="C37" t="s">
        <v>109</v>
      </c>
      <c r="D37">
        <f>IFERROR(VLOOKUP(C37,'COPY DATA XPRO'!$C$7:$AI$58,2,FALSE),0)</f>
        <v>0</v>
      </c>
      <c r="E37">
        <f>IFERROR(VLOOKUP(C37,'COPY DATA XPRO'!$C$7:$AI$58,3,FALSE),0)</f>
        <v>5</v>
      </c>
      <c r="F37">
        <f>IFERROR(VLOOKUP(C37,'COPY DATA XPRO'!$C$7:$AI$58,4,FALSE),0)</f>
        <v>0</v>
      </c>
      <c r="G37">
        <f>IFERROR(VLOOKUP(C37,'COPY DATA XPRO'!$C$7:$AI$58,5,FALSE),0)</f>
        <v>0</v>
      </c>
      <c r="H37">
        <f>IFERROR(VLOOKUP(C37,'COPY DATA XPRO'!$C$7:$AI$58,6,FALSE),0)</f>
        <v>0</v>
      </c>
      <c r="I37">
        <f>IFERROR(VLOOKUP(C37,'COPY DATA XPRO'!$C$7:$AI$58,7,FALSE),0)</f>
        <v>0</v>
      </c>
      <c r="J37">
        <f>IFERROR(VLOOKUP(C37,'COPY DATA XPRO'!$C$7:$AI$58,8,FALSE),0)</f>
        <v>0</v>
      </c>
      <c r="K37">
        <f>IFERROR(VLOOKUP(C37,'COPY DATA XPRO'!$C$7:$AI$58,9,FALSE),0)</f>
        <v>0</v>
      </c>
      <c r="L37">
        <f>IFERROR(VLOOKUP(C37,'COPY DATA XPRO'!$C$7:$AI$58,10,FALSE),0)</f>
        <v>0</v>
      </c>
      <c r="M37">
        <f>IFERROR(VLOOKUP(C37,'COPY DATA XPRO'!$C$7:$AI$58,11,FALSE),0)</f>
        <v>0</v>
      </c>
      <c r="N37">
        <f>IFERROR(VLOOKUP(C37,'COPY DATA XPRO'!$C$7:$AI$58,12,FALSE),0)</f>
        <v>2</v>
      </c>
      <c r="O37">
        <f>IFERROR(VLOOKUP(C37,'COPY DATA XPRO'!$C$7:$AI$58,13,FALSE),0)</f>
        <v>1</v>
      </c>
      <c r="P37">
        <f>IFERROR(VLOOKUP(C37,'COPY DATA XPRO'!$C$7:$AI$58,14,FALSE),0)</f>
        <v>3</v>
      </c>
      <c r="Q37">
        <f>IFERROR(VLOOKUP(C37,'COPY DATA XPRO'!$C$7:$AI$58,15,FALSE),0)</f>
        <v>0</v>
      </c>
      <c r="R37">
        <f>IFERROR(VLOOKUP(C37,'COPY DATA XPRO'!$C$7:$AI$58,16,FALSE),0)</f>
        <v>0</v>
      </c>
      <c r="S37">
        <f>IFERROR(VLOOKUP(C37,'COPY DATA XPRO'!$C$7:$AI$58,17,FALSE),0)</f>
        <v>0</v>
      </c>
      <c r="T37">
        <f>IFERROR(VLOOKUP(C37,'COPY DATA XPRO'!$C$7:$AI$58,18,FALSE),0)</f>
        <v>0</v>
      </c>
      <c r="U37">
        <f>IFERROR(VLOOKUP(C37,'COPY DATA XPRO'!$C$7:$AI$58,19,FALSE),0)</f>
        <v>0</v>
      </c>
      <c r="V37">
        <f>IFERROR(VLOOKUP(C37,'COPY DATA XPRO'!$C$7:$AI$58,20,FALSE),0)</f>
        <v>0</v>
      </c>
      <c r="W37">
        <f>IFERROR(VLOOKUP(C37,'COPY DATA XPRO'!$C$7:$AI$58,21,FALSE),0)</f>
        <v>0</v>
      </c>
      <c r="X37">
        <f>IFERROR(VLOOKUP(C37,'COPY DATA XPRO'!$C$7:$AI$58,22,FALSE),0)</f>
        <v>0</v>
      </c>
      <c r="Y37">
        <f>IFERROR(VLOOKUP(C37,'COPY DATA XPRO'!$C$7:$AI$58,23,FALSE),0)</f>
        <v>1</v>
      </c>
      <c r="Z37">
        <f>IFERROR(VLOOKUP(C37,'COPY DATA XPRO'!$C$7:$AI$58,24,FALSE),0)</f>
        <v>1</v>
      </c>
      <c r="AA37">
        <f>IFERROR(VLOOKUP(C37,'COPY DATA XPRO'!$C$7:$AI$58,25,FALSE),0)</f>
        <v>0</v>
      </c>
      <c r="AB37">
        <f>IFERROR(VLOOKUP(C37,'COPY DATA XPRO'!$C$7:$AI$58,26,FALSE),0)</f>
        <v>0</v>
      </c>
      <c r="AC37">
        <f>IFERROR(VLOOKUP(C37,'COPY DATA XPRO'!$C$7:$AI$58,27,FALSE),0)</f>
        <v>0</v>
      </c>
      <c r="AD37">
        <f>IFERROR(VLOOKUP(C37,'COPY DATA XPRO'!$C$7:$AI$58,28,FALSE),0)</f>
        <v>0</v>
      </c>
      <c r="AE37">
        <f>IFERROR(VLOOKUP(C37,'COPY DATA XPRO'!$C$7:$AI$58,29,FALSE),0)</f>
        <v>0</v>
      </c>
      <c r="AF37">
        <f>IFERROR(VLOOKUP(C37,'COPY DATA XPRO'!$C$7:$AI$58,30,FALSE),0)</f>
        <v>0</v>
      </c>
      <c r="AG37">
        <f>IFERROR(VLOOKUP(C37,'COPY DATA XPRO'!$C$7:$AI$58,31,FALSE),0)</f>
        <v>100</v>
      </c>
      <c r="AH37">
        <f>IFERROR(VLOOKUP(C37,'COPY DATA XPRO'!$C$7:$AI$58,32,FALSE),0)</f>
        <v>20</v>
      </c>
      <c r="AI37">
        <f>IFERROR(VLOOKUP(C37,'COPY DATA XPRO'!$C$7:$AI$58,33,FALSE),0)</f>
        <v>20</v>
      </c>
    </row>
    <row r="38" spans="2:35">
      <c r="C38" t="s">
        <v>110</v>
      </c>
      <c r="D38">
        <f>IFERROR(VLOOKUP(C38,'COPY DATA XPRO'!$C$7:$AI$58,2,FALSE),0)</f>
        <v>0</v>
      </c>
      <c r="E38">
        <f>IFERROR(VLOOKUP(C38,'COPY DATA XPRO'!$C$7:$AI$58,3,FALSE),0)</f>
        <v>19</v>
      </c>
      <c r="F38">
        <f>IFERROR(VLOOKUP(C38,'COPY DATA XPRO'!$C$7:$AI$58,4,FALSE),0)</f>
        <v>0</v>
      </c>
      <c r="G38">
        <f>IFERROR(VLOOKUP(C38,'COPY DATA XPRO'!$C$7:$AI$58,5,FALSE),0)</f>
        <v>0</v>
      </c>
      <c r="H38">
        <f>IFERROR(VLOOKUP(C38,'COPY DATA XPRO'!$C$7:$AI$58,6,FALSE),0)</f>
        <v>0</v>
      </c>
      <c r="I38">
        <f>IFERROR(VLOOKUP(C38,'COPY DATA XPRO'!$C$7:$AI$58,7,FALSE),0)</f>
        <v>0</v>
      </c>
      <c r="J38">
        <f>IFERROR(VLOOKUP(C38,'COPY DATA XPRO'!$C$7:$AI$58,8,FALSE),0)</f>
        <v>1</v>
      </c>
      <c r="K38">
        <f>IFERROR(VLOOKUP(C38,'COPY DATA XPRO'!$C$7:$AI$58,9,FALSE),0)</f>
        <v>0</v>
      </c>
      <c r="L38">
        <f>IFERROR(VLOOKUP(C38,'COPY DATA XPRO'!$C$7:$AI$58,10,FALSE),0)</f>
        <v>0</v>
      </c>
      <c r="M38">
        <f>IFERROR(VLOOKUP(C38,'COPY DATA XPRO'!$C$7:$AI$58,11,FALSE),0)</f>
        <v>0</v>
      </c>
      <c r="N38">
        <f>IFERROR(VLOOKUP(C38,'COPY DATA XPRO'!$C$7:$AI$58,12,FALSE),0)</f>
        <v>2</v>
      </c>
      <c r="O38">
        <f>IFERROR(VLOOKUP(C38,'COPY DATA XPRO'!$C$7:$AI$58,13,FALSE),0)</f>
        <v>0</v>
      </c>
      <c r="P38">
        <f>IFERROR(VLOOKUP(C38,'COPY DATA XPRO'!$C$7:$AI$58,14,FALSE),0)</f>
        <v>2</v>
      </c>
      <c r="Q38">
        <f>IFERROR(VLOOKUP(C38,'COPY DATA XPRO'!$C$7:$AI$58,15,FALSE),0)</f>
        <v>0</v>
      </c>
      <c r="R38">
        <f>IFERROR(VLOOKUP(C38,'COPY DATA XPRO'!$C$7:$AI$58,16,FALSE),0)</f>
        <v>0</v>
      </c>
      <c r="S38">
        <f>IFERROR(VLOOKUP(C38,'COPY DATA XPRO'!$C$7:$AI$58,17,FALSE),0)</f>
        <v>0</v>
      </c>
      <c r="T38">
        <f>IFERROR(VLOOKUP(C38,'COPY DATA XPRO'!$C$7:$AI$58,18,FALSE),0)</f>
        <v>0</v>
      </c>
      <c r="U38">
        <f>IFERROR(VLOOKUP(C38,'COPY DATA XPRO'!$C$7:$AI$58,19,FALSE),0)</f>
        <v>2</v>
      </c>
      <c r="V38">
        <f>IFERROR(VLOOKUP(C38,'COPY DATA XPRO'!$C$7:$AI$58,20,FALSE),0)</f>
        <v>0</v>
      </c>
      <c r="W38">
        <f>IFERROR(VLOOKUP(C38,'COPY DATA XPRO'!$C$7:$AI$58,21,FALSE),0)</f>
        <v>0</v>
      </c>
      <c r="X38">
        <f>IFERROR(VLOOKUP(C38,'COPY DATA XPRO'!$C$7:$AI$58,22,FALSE),0)</f>
        <v>2</v>
      </c>
      <c r="Y38">
        <f>IFERROR(VLOOKUP(C38,'COPY DATA XPRO'!$C$7:$AI$58,23,FALSE),0)</f>
        <v>0</v>
      </c>
      <c r="Z38">
        <f>IFERROR(VLOOKUP(C38,'COPY DATA XPRO'!$C$7:$AI$58,24,FALSE),0)</f>
        <v>10</v>
      </c>
      <c r="AA38">
        <f>IFERROR(VLOOKUP(C38,'COPY DATA XPRO'!$C$7:$AI$58,25,FALSE),0)</f>
        <v>0</v>
      </c>
      <c r="AB38">
        <f>IFERROR(VLOOKUP(C38,'COPY DATA XPRO'!$C$7:$AI$58,26,FALSE),0)</f>
        <v>0</v>
      </c>
      <c r="AC38">
        <f>IFERROR(VLOOKUP(C38,'COPY DATA XPRO'!$C$7:$AI$58,27,FALSE),0)</f>
        <v>0</v>
      </c>
      <c r="AD38">
        <f>IFERROR(VLOOKUP(C38,'COPY DATA XPRO'!$C$7:$AI$58,28,FALSE),0)</f>
        <v>0</v>
      </c>
      <c r="AE38">
        <f>IFERROR(VLOOKUP(C38,'COPY DATA XPRO'!$C$7:$AI$58,29,FALSE),0)</f>
        <v>0</v>
      </c>
      <c r="AF38">
        <f>IFERROR(VLOOKUP(C38,'COPY DATA XPRO'!$C$7:$AI$58,30,FALSE),0)</f>
        <v>4</v>
      </c>
      <c r="AG38">
        <f>IFERROR(VLOOKUP(C38,'COPY DATA XPRO'!$C$7:$AI$58,31,FALSE),0)</f>
        <v>73.680000000000007</v>
      </c>
      <c r="AH38">
        <f>IFERROR(VLOOKUP(C38,'COPY DATA XPRO'!$C$7:$AI$58,32,FALSE),0)</f>
        <v>66.67</v>
      </c>
      <c r="AI38">
        <f>IFERROR(VLOOKUP(C38,'COPY DATA XPRO'!$C$7:$AI$58,33,FALSE),0)</f>
        <v>71.430000000000007</v>
      </c>
    </row>
    <row r="39" spans="2:35">
      <c r="C39" t="s">
        <v>111</v>
      </c>
      <c r="D39">
        <f>IFERROR(VLOOKUP(C39,'COPY DATA XPRO'!$C$7:$AI$58,2,FALSE),0)</f>
        <v>0</v>
      </c>
      <c r="E39">
        <f>IFERROR(VLOOKUP(C39,'COPY DATA XPRO'!$C$7:$AI$58,3,FALSE),0)</f>
        <v>6</v>
      </c>
      <c r="F39">
        <f>IFERROR(VLOOKUP(C39,'COPY DATA XPRO'!$C$7:$AI$58,4,FALSE),0)</f>
        <v>0</v>
      </c>
      <c r="G39">
        <f>IFERROR(VLOOKUP(C39,'COPY DATA XPRO'!$C$7:$AI$58,5,FALSE),0)</f>
        <v>0</v>
      </c>
      <c r="H39">
        <f>IFERROR(VLOOKUP(C39,'COPY DATA XPRO'!$C$7:$AI$58,6,FALSE),0)</f>
        <v>0</v>
      </c>
      <c r="I39">
        <f>IFERROR(VLOOKUP(C39,'COPY DATA XPRO'!$C$7:$AI$58,7,FALSE),0)</f>
        <v>0</v>
      </c>
      <c r="J39">
        <f>IFERROR(VLOOKUP(C39,'COPY DATA XPRO'!$C$7:$AI$58,8,FALSE),0)</f>
        <v>0</v>
      </c>
      <c r="K39">
        <f>IFERROR(VLOOKUP(C39,'COPY DATA XPRO'!$C$7:$AI$58,9,FALSE),0)</f>
        <v>0</v>
      </c>
      <c r="L39">
        <f>IFERROR(VLOOKUP(C39,'COPY DATA XPRO'!$C$7:$AI$58,10,FALSE),0)</f>
        <v>0</v>
      </c>
      <c r="M39">
        <f>IFERROR(VLOOKUP(C39,'COPY DATA XPRO'!$C$7:$AI$58,11,FALSE),0)</f>
        <v>0</v>
      </c>
      <c r="N39">
        <f>IFERROR(VLOOKUP(C39,'COPY DATA XPRO'!$C$7:$AI$58,12,FALSE),0)</f>
        <v>0</v>
      </c>
      <c r="O39">
        <f>IFERROR(VLOOKUP(C39,'COPY DATA XPRO'!$C$7:$AI$58,13,FALSE),0)</f>
        <v>1</v>
      </c>
      <c r="P39">
        <f>IFERROR(VLOOKUP(C39,'COPY DATA XPRO'!$C$7:$AI$58,14,FALSE),0)</f>
        <v>1</v>
      </c>
      <c r="Q39">
        <f>IFERROR(VLOOKUP(C39,'COPY DATA XPRO'!$C$7:$AI$58,15,FALSE),0)</f>
        <v>0</v>
      </c>
      <c r="R39">
        <f>IFERROR(VLOOKUP(C39,'COPY DATA XPRO'!$C$7:$AI$58,16,FALSE),0)</f>
        <v>0</v>
      </c>
      <c r="S39">
        <f>IFERROR(VLOOKUP(C39,'COPY DATA XPRO'!$C$7:$AI$58,17,FALSE),0)</f>
        <v>0</v>
      </c>
      <c r="T39">
        <f>IFERROR(VLOOKUP(C39,'COPY DATA XPRO'!$C$7:$AI$58,18,FALSE),0)</f>
        <v>0</v>
      </c>
      <c r="U39">
        <f>IFERROR(VLOOKUP(C39,'COPY DATA XPRO'!$C$7:$AI$58,19,FALSE),0)</f>
        <v>0</v>
      </c>
      <c r="V39">
        <f>IFERROR(VLOOKUP(C39,'COPY DATA XPRO'!$C$7:$AI$58,20,FALSE),0)</f>
        <v>0</v>
      </c>
      <c r="W39">
        <f>IFERROR(VLOOKUP(C39,'COPY DATA XPRO'!$C$7:$AI$58,21,FALSE),0)</f>
        <v>0</v>
      </c>
      <c r="X39">
        <f>IFERROR(VLOOKUP(C39,'COPY DATA XPRO'!$C$7:$AI$58,22,FALSE),0)</f>
        <v>0</v>
      </c>
      <c r="Y39">
        <f>IFERROR(VLOOKUP(C39,'COPY DATA XPRO'!$C$7:$AI$58,23,FALSE),0)</f>
        <v>2</v>
      </c>
      <c r="Z39">
        <f>IFERROR(VLOOKUP(C39,'COPY DATA XPRO'!$C$7:$AI$58,24,FALSE),0)</f>
        <v>2</v>
      </c>
      <c r="AA39">
        <f>IFERROR(VLOOKUP(C39,'COPY DATA XPRO'!$C$7:$AI$58,25,FALSE),0)</f>
        <v>0</v>
      </c>
      <c r="AB39">
        <f>IFERROR(VLOOKUP(C39,'COPY DATA XPRO'!$C$7:$AI$58,26,FALSE),0)</f>
        <v>0</v>
      </c>
      <c r="AC39">
        <f>IFERROR(VLOOKUP(C39,'COPY DATA XPRO'!$C$7:$AI$58,27,FALSE),0)</f>
        <v>0</v>
      </c>
      <c r="AD39">
        <f>IFERROR(VLOOKUP(C39,'COPY DATA XPRO'!$C$7:$AI$58,28,FALSE),0)</f>
        <v>0</v>
      </c>
      <c r="AE39">
        <f>IFERROR(VLOOKUP(C39,'COPY DATA XPRO'!$C$7:$AI$58,29,FALSE),0)</f>
        <v>0</v>
      </c>
      <c r="AF39">
        <f>IFERROR(VLOOKUP(C39,'COPY DATA XPRO'!$C$7:$AI$58,30,FALSE),0)</f>
        <v>0</v>
      </c>
      <c r="AG39">
        <f>IFERROR(VLOOKUP(C39,'COPY DATA XPRO'!$C$7:$AI$58,31,FALSE),0)</f>
        <v>83.33</v>
      </c>
      <c r="AH39">
        <f>IFERROR(VLOOKUP(C39,'COPY DATA XPRO'!$C$7:$AI$58,32,FALSE),0)</f>
        <v>33.33</v>
      </c>
      <c r="AI39">
        <f>IFERROR(VLOOKUP(C39,'COPY DATA XPRO'!$C$7:$AI$58,33,FALSE),0)</f>
        <v>40</v>
      </c>
    </row>
    <row r="40" spans="2:35">
      <c r="C40" t="s">
        <v>112</v>
      </c>
      <c r="D40">
        <f>IFERROR(VLOOKUP(C40,'COPY DATA XPRO'!$C$7:$AI$58,2,FALSE),0)</f>
        <v>0</v>
      </c>
      <c r="E40">
        <f>IFERROR(VLOOKUP(C40,'COPY DATA XPRO'!$C$7:$AI$58,3,FALSE),0)</f>
        <v>26</v>
      </c>
      <c r="F40">
        <f>IFERROR(VLOOKUP(C40,'COPY DATA XPRO'!$C$7:$AI$58,4,FALSE),0)</f>
        <v>1</v>
      </c>
      <c r="G40">
        <f>IFERROR(VLOOKUP(C40,'COPY DATA XPRO'!$C$7:$AI$58,5,FALSE),0)</f>
        <v>0</v>
      </c>
      <c r="H40">
        <f>IFERROR(VLOOKUP(C40,'COPY DATA XPRO'!$C$7:$AI$58,6,FALSE),0)</f>
        <v>0</v>
      </c>
      <c r="I40">
        <f>IFERROR(VLOOKUP(C40,'COPY DATA XPRO'!$C$7:$AI$58,7,FALSE),0)</f>
        <v>0</v>
      </c>
      <c r="J40">
        <f>IFERROR(VLOOKUP(C40,'COPY DATA XPRO'!$C$7:$AI$58,8,FALSE),0)</f>
        <v>0</v>
      </c>
      <c r="K40">
        <f>IFERROR(VLOOKUP(C40,'COPY DATA XPRO'!$C$7:$AI$58,9,FALSE),0)</f>
        <v>1</v>
      </c>
      <c r="L40">
        <f>IFERROR(VLOOKUP(C40,'COPY DATA XPRO'!$C$7:$AI$58,10,FALSE),0)</f>
        <v>0</v>
      </c>
      <c r="M40">
        <f>IFERROR(VLOOKUP(C40,'COPY DATA XPRO'!$C$7:$AI$58,11,FALSE),0)</f>
        <v>0</v>
      </c>
      <c r="N40">
        <f>IFERROR(VLOOKUP(C40,'COPY DATA XPRO'!$C$7:$AI$58,12,FALSE),0)</f>
        <v>0</v>
      </c>
      <c r="O40">
        <f>IFERROR(VLOOKUP(C40,'COPY DATA XPRO'!$C$7:$AI$58,13,FALSE),0)</f>
        <v>3</v>
      </c>
      <c r="P40">
        <f>IFERROR(VLOOKUP(C40,'COPY DATA XPRO'!$C$7:$AI$58,14,FALSE),0)</f>
        <v>3</v>
      </c>
      <c r="Q40">
        <f>IFERROR(VLOOKUP(C40,'COPY DATA XPRO'!$C$7:$AI$58,15,FALSE),0)</f>
        <v>0</v>
      </c>
      <c r="R40">
        <f>IFERROR(VLOOKUP(C40,'COPY DATA XPRO'!$C$7:$AI$58,16,FALSE),0)</f>
        <v>0</v>
      </c>
      <c r="S40">
        <f>IFERROR(VLOOKUP(C40,'COPY DATA XPRO'!$C$7:$AI$58,17,FALSE),0)</f>
        <v>0</v>
      </c>
      <c r="T40">
        <f>IFERROR(VLOOKUP(C40,'COPY DATA XPRO'!$C$7:$AI$58,18,FALSE),0)</f>
        <v>0</v>
      </c>
      <c r="U40">
        <f>IFERROR(VLOOKUP(C40,'COPY DATA XPRO'!$C$7:$AI$58,19,FALSE),0)</f>
        <v>0</v>
      </c>
      <c r="V40">
        <f>IFERROR(VLOOKUP(C40,'COPY DATA XPRO'!$C$7:$AI$58,20,FALSE),0)</f>
        <v>0</v>
      </c>
      <c r="W40">
        <f>IFERROR(VLOOKUP(C40,'COPY DATA XPRO'!$C$7:$AI$58,21,FALSE),0)</f>
        <v>0</v>
      </c>
      <c r="X40">
        <f>IFERROR(VLOOKUP(C40,'COPY DATA XPRO'!$C$7:$AI$58,22,FALSE),0)</f>
        <v>0</v>
      </c>
      <c r="Y40">
        <f>IFERROR(VLOOKUP(C40,'COPY DATA XPRO'!$C$7:$AI$58,23,FALSE),0)</f>
        <v>0</v>
      </c>
      <c r="Z40">
        <f>IFERROR(VLOOKUP(C40,'COPY DATA XPRO'!$C$7:$AI$58,24,FALSE),0)</f>
        <v>17</v>
      </c>
      <c r="AA40">
        <f>IFERROR(VLOOKUP(C40,'COPY DATA XPRO'!$C$7:$AI$58,25,FALSE),0)</f>
        <v>0</v>
      </c>
      <c r="AB40">
        <f>IFERROR(VLOOKUP(C40,'COPY DATA XPRO'!$C$7:$AI$58,26,FALSE),0)</f>
        <v>0</v>
      </c>
      <c r="AC40">
        <f>IFERROR(VLOOKUP(C40,'COPY DATA XPRO'!$C$7:$AI$58,27,FALSE),0)</f>
        <v>0</v>
      </c>
      <c r="AD40">
        <f>IFERROR(VLOOKUP(C40,'COPY DATA XPRO'!$C$7:$AI$58,28,FALSE),0)</f>
        <v>0</v>
      </c>
      <c r="AE40">
        <f>IFERROR(VLOOKUP(C40,'COPY DATA XPRO'!$C$7:$AI$58,29,FALSE),0)</f>
        <v>0</v>
      </c>
      <c r="AF40">
        <f>IFERROR(VLOOKUP(C40,'COPY DATA XPRO'!$C$7:$AI$58,30,FALSE),0)</f>
        <v>4</v>
      </c>
      <c r="AG40">
        <f>IFERROR(VLOOKUP(C40,'COPY DATA XPRO'!$C$7:$AI$58,31,FALSE),0)</f>
        <v>76.92</v>
      </c>
      <c r="AH40">
        <f>IFERROR(VLOOKUP(C40,'COPY DATA XPRO'!$C$7:$AI$58,32,FALSE),0)</f>
        <v>80.95</v>
      </c>
      <c r="AI40">
        <f>IFERROR(VLOOKUP(C40,'COPY DATA XPRO'!$C$7:$AI$58,33,FALSE),0)</f>
        <v>85</v>
      </c>
    </row>
    <row r="41" spans="2:35">
      <c r="C41" t="s">
        <v>113</v>
      </c>
      <c r="D41">
        <f>IFERROR(VLOOKUP(C41,'COPY DATA XPRO'!$C$7:$AI$58,2,FALSE),0)</f>
        <v>0</v>
      </c>
      <c r="E41">
        <f>IFERROR(VLOOKUP(C41,'COPY DATA XPRO'!$C$7:$AI$58,3,FALSE),0)</f>
        <v>13</v>
      </c>
      <c r="F41">
        <f>IFERROR(VLOOKUP(C41,'COPY DATA XPRO'!$C$7:$AI$58,4,FALSE),0)</f>
        <v>0</v>
      </c>
      <c r="G41">
        <f>IFERROR(VLOOKUP(C41,'COPY DATA XPRO'!$C$7:$AI$58,5,FALSE),0)</f>
        <v>0</v>
      </c>
      <c r="H41">
        <f>IFERROR(VLOOKUP(C41,'COPY DATA XPRO'!$C$7:$AI$58,6,FALSE),0)</f>
        <v>0</v>
      </c>
      <c r="I41">
        <f>IFERROR(VLOOKUP(C41,'COPY DATA XPRO'!$C$7:$AI$58,7,FALSE),0)</f>
        <v>0</v>
      </c>
      <c r="J41">
        <f>IFERROR(VLOOKUP(C41,'COPY DATA XPRO'!$C$7:$AI$58,8,FALSE),0)</f>
        <v>0</v>
      </c>
      <c r="K41">
        <f>IFERROR(VLOOKUP(C41,'COPY DATA XPRO'!$C$7:$AI$58,9,FALSE),0)</f>
        <v>0</v>
      </c>
      <c r="L41">
        <f>IFERROR(VLOOKUP(C41,'COPY DATA XPRO'!$C$7:$AI$58,10,FALSE),0)</f>
        <v>0</v>
      </c>
      <c r="M41">
        <f>IFERROR(VLOOKUP(C41,'COPY DATA XPRO'!$C$7:$AI$58,11,FALSE),0)</f>
        <v>1</v>
      </c>
      <c r="N41">
        <f>IFERROR(VLOOKUP(C41,'COPY DATA XPRO'!$C$7:$AI$58,12,FALSE),0)</f>
        <v>0</v>
      </c>
      <c r="O41">
        <f>IFERROR(VLOOKUP(C41,'COPY DATA XPRO'!$C$7:$AI$58,13,FALSE),0)</f>
        <v>0</v>
      </c>
      <c r="P41">
        <f>IFERROR(VLOOKUP(C41,'COPY DATA XPRO'!$C$7:$AI$58,14,FALSE),0)</f>
        <v>1</v>
      </c>
      <c r="Q41">
        <f>IFERROR(VLOOKUP(C41,'COPY DATA XPRO'!$C$7:$AI$58,15,FALSE),0)</f>
        <v>0</v>
      </c>
      <c r="R41">
        <f>IFERROR(VLOOKUP(C41,'COPY DATA XPRO'!$C$7:$AI$58,16,FALSE),0)</f>
        <v>0</v>
      </c>
      <c r="S41">
        <f>IFERROR(VLOOKUP(C41,'COPY DATA XPRO'!$C$7:$AI$58,17,FALSE),0)</f>
        <v>0</v>
      </c>
      <c r="T41">
        <f>IFERROR(VLOOKUP(C41,'COPY DATA XPRO'!$C$7:$AI$58,18,FALSE),0)</f>
        <v>0</v>
      </c>
      <c r="U41">
        <f>IFERROR(VLOOKUP(C41,'COPY DATA XPRO'!$C$7:$AI$58,19,FALSE),0)</f>
        <v>0</v>
      </c>
      <c r="V41">
        <f>IFERROR(VLOOKUP(C41,'COPY DATA XPRO'!$C$7:$AI$58,20,FALSE),0)</f>
        <v>0</v>
      </c>
      <c r="W41">
        <f>IFERROR(VLOOKUP(C41,'COPY DATA XPRO'!$C$7:$AI$58,21,FALSE),0)</f>
        <v>0</v>
      </c>
      <c r="X41">
        <f>IFERROR(VLOOKUP(C41,'COPY DATA XPRO'!$C$7:$AI$58,22,FALSE),0)</f>
        <v>0</v>
      </c>
      <c r="Y41">
        <f>IFERROR(VLOOKUP(C41,'COPY DATA XPRO'!$C$7:$AI$58,23,FALSE),0)</f>
        <v>2</v>
      </c>
      <c r="Z41">
        <f>IFERROR(VLOOKUP(C41,'COPY DATA XPRO'!$C$7:$AI$58,24,FALSE),0)</f>
        <v>10</v>
      </c>
      <c r="AA41">
        <f>IFERROR(VLOOKUP(C41,'COPY DATA XPRO'!$C$7:$AI$58,25,FALSE),0)</f>
        <v>0</v>
      </c>
      <c r="AB41">
        <f>IFERROR(VLOOKUP(C41,'COPY DATA XPRO'!$C$7:$AI$58,26,FALSE),0)</f>
        <v>0</v>
      </c>
      <c r="AC41">
        <f>IFERROR(VLOOKUP(C41,'COPY DATA XPRO'!$C$7:$AI$58,27,FALSE),0)</f>
        <v>0</v>
      </c>
      <c r="AD41">
        <f>IFERROR(VLOOKUP(C41,'COPY DATA XPRO'!$C$7:$AI$58,28,FALSE),0)</f>
        <v>0</v>
      </c>
      <c r="AE41">
        <f>IFERROR(VLOOKUP(C41,'COPY DATA XPRO'!$C$7:$AI$58,29,FALSE),0)</f>
        <v>0</v>
      </c>
      <c r="AF41">
        <f>IFERROR(VLOOKUP(C41,'COPY DATA XPRO'!$C$7:$AI$58,30,FALSE),0)</f>
        <v>0</v>
      </c>
      <c r="AG41">
        <f>IFERROR(VLOOKUP(C41,'COPY DATA XPRO'!$C$7:$AI$58,31,FALSE),0)</f>
        <v>100</v>
      </c>
      <c r="AH41">
        <f>IFERROR(VLOOKUP(C41,'COPY DATA XPRO'!$C$7:$AI$58,32,FALSE),0)</f>
        <v>76.92</v>
      </c>
      <c r="AI41">
        <f>IFERROR(VLOOKUP(C41,'COPY DATA XPRO'!$C$7:$AI$58,33,FALSE),0)</f>
        <v>76.92</v>
      </c>
    </row>
    <row r="42" spans="2:35">
      <c r="C42" t="s">
        <v>114</v>
      </c>
      <c r="D42">
        <f>IFERROR(VLOOKUP(C42,'COPY DATA XPRO'!$C$7:$AI$58,2,FALSE),0)</f>
        <v>0</v>
      </c>
      <c r="E42">
        <f>IFERROR(VLOOKUP(C42,'COPY DATA XPRO'!$C$7:$AI$58,3,FALSE),0)</f>
        <v>9</v>
      </c>
      <c r="F42">
        <f>IFERROR(VLOOKUP(C42,'COPY DATA XPRO'!$C$7:$AI$58,4,FALSE),0)</f>
        <v>1</v>
      </c>
      <c r="G42">
        <f>IFERROR(VLOOKUP(C42,'COPY DATA XPRO'!$C$7:$AI$58,5,FALSE),0)</f>
        <v>0</v>
      </c>
      <c r="H42">
        <f>IFERROR(VLOOKUP(C42,'COPY DATA XPRO'!$C$7:$AI$58,6,FALSE),0)</f>
        <v>0</v>
      </c>
      <c r="I42">
        <f>IFERROR(VLOOKUP(C42,'COPY DATA XPRO'!$C$7:$AI$58,7,FALSE),0)</f>
        <v>0</v>
      </c>
      <c r="J42">
        <f>IFERROR(VLOOKUP(C42,'COPY DATA XPRO'!$C$7:$AI$58,8,FALSE),0)</f>
        <v>1</v>
      </c>
      <c r="K42">
        <f>IFERROR(VLOOKUP(C42,'COPY DATA XPRO'!$C$7:$AI$58,9,FALSE),0)</f>
        <v>0</v>
      </c>
      <c r="L42">
        <f>IFERROR(VLOOKUP(C42,'COPY DATA XPRO'!$C$7:$AI$58,10,FALSE),0)</f>
        <v>0</v>
      </c>
      <c r="M42">
        <f>IFERROR(VLOOKUP(C42,'COPY DATA XPRO'!$C$7:$AI$58,11,FALSE),0)</f>
        <v>0</v>
      </c>
      <c r="N42">
        <f>IFERROR(VLOOKUP(C42,'COPY DATA XPRO'!$C$7:$AI$58,12,FALSE),0)</f>
        <v>0</v>
      </c>
      <c r="O42">
        <f>IFERROR(VLOOKUP(C42,'COPY DATA XPRO'!$C$7:$AI$58,13,FALSE),0)</f>
        <v>0</v>
      </c>
      <c r="P42">
        <f>IFERROR(VLOOKUP(C42,'COPY DATA XPRO'!$C$7:$AI$58,14,FALSE),0)</f>
        <v>0</v>
      </c>
      <c r="Q42">
        <f>IFERROR(VLOOKUP(C42,'COPY DATA XPRO'!$C$7:$AI$58,15,FALSE),0)</f>
        <v>1</v>
      </c>
      <c r="R42">
        <f>IFERROR(VLOOKUP(C42,'COPY DATA XPRO'!$C$7:$AI$58,16,FALSE),0)</f>
        <v>0</v>
      </c>
      <c r="S42">
        <f>IFERROR(VLOOKUP(C42,'COPY DATA XPRO'!$C$7:$AI$58,17,FALSE),0)</f>
        <v>0</v>
      </c>
      <c r="T42">
        <f>IFERROR(VLOOKUP(C42,'COPY DATA XPRO'!$C$7:$AI$58,18,FALSE),0)</f>
        <v>0</v>
      </c>
      <c r="U42">
        <f>IFERROR(VLOOKUP(C42,'COPY DATA XPRO'!$C$7:$AI$58,19,FALSE),0)</f>
        <v>0</v>
      </c>
      <c r="V42">
        <f>IFERROR(VLOOKUP(C42,'COPY DATA XPRO'!$C$7:$AI$58,20,FALSE),0)</f>
        <v>1</v>
      </c>
      <c r="W42">
        <f>IFERROR(VLOOKUP(C42,'COPY DATA XPRO'!$C$7:$AI$58,21,FALSE),0)</f>
        <v>0</v>
      </c>
      <c r="X42">
        <f>IFERROR(VLOOKUP(C42,'COPY DATA XPRO'!$C$7:$AI$58,22,FALSE),0)</f>
        <v>2</v>
      </c>
      <c r="Y42">
        <f>IFERROR(VLOOKUP(C42,'COPY DATA XPRO'!$C$7:$AI$58,23,FALSE),0)</f>
        <v>2</v>
      </c>
      <c r="Z42">
        <f>IFERROR(VLOOKUP(C42,'COPY DATA XPRO'!$C$7:$AI$58,24,FALSE),0)</f>
        <v>3</v>
      </c>
      <c r="AA42">
        <f>IFERROR(VLOOKUP(C42,'COPY DATA XPRO'!$C$7:$AI$58,25,FALSE),0)</f>
        <v>0</v>
      </c>
      <c r="AB42">
        <f>IFERROR(VLOOKUP(C42,'COPY DATA XPRO'!$C$7:$AI$58,26,FALSE),0)</f>
        <v>0</v>
      </c>
      <c r="AC42">
        <f>IFERROR(VLOOKUP(C42,'COPY DATA XPRO'!$C$7:$AI$58,27,FALSE),0)</f>
        <v>0</v>
      </c>
      <c r="AD42">
        <f>IFERROR(VLOOKUP(C42,'COPY DATA XPRO'!$C$7:$AI$58,28,FALSE),0)</f>
        <v>0</v>
      </c>
      <c r="AE42">
        <f>IFERROR(VLOOKUP(C42,'COPY DATA XPRO'!$C$7:$AI$58,29,FALSE),0)</f>
        <v>0</v>
      </c>
      <c r="AF42">
        <f>IFERROR(VLOOKUP(C42,'COPY DATA XPRO'!$C$7:$AI$58,30,FALSE),0)</f>
        <v>0</v>
      </c>
      <c r="AG42">
        <f>IFERROR(VLOOKUP(C42,'COPY DATA XPRO'!$C$7:$AI$58,31,FALSE),0)</f>
        <v>77.78</v>
      </c>
      <c r="AH42">
        <f>IFERROR(VLOOKUP(C42,'COPY DATA XPRO'!$C$7:$AI$58,32,FALSE),0)</f>
        <v>33.33</v>
      </c>
      <c r="AI42">
        <f>IFERROR(VLOOKUP(C42,'COPY DATA XPRO'!$C$7:$AI$58,33,FALSE),0)</f>
        <v>42.86</v>
      </c>
    </row>
    <row r="43" spans="2:35">
      <c r="C43" t="s">
        <v>115</v>
      </c>
      <c r="D43">
        <f>IFERROR(VLOOKUP(C43,'COPY DATA XPRO'!$C$7:$AI$58,2,FALSE),0)</f>
        <v>0</v>
      </c>
      <c r="E43">
        <f>IFERROR(VLOOKUP(C43,'COPY DATA XPRO'!$C$7:$AI$58,3,FALSE),0)</f>
        <v>30</v>
      </c>
      <c r="F43">
        <f>IFERROR(VLOOKUP(C43,'COPY DATA XPRO'!$C$7:$AI$58,4,FALSE),0)</f>
        <v>0</v>
      </c>
      <c r="G43">
        <f>IFERROR(VLOOKUP(C43,'COPY DATA XPRO'!$C$7:$AI$58,5,FALSE),0)</f>
        <v>0</v>
      </c>
      <c r="H43">
        <f>IFERROR(VLOOKUP(C43,'COPY DATA XPRO'!$C$7:$AI$58,6,FALSE),0)</f>
        <v>0</v>
      </c>
      <c r="I43">
        <f>IFERROR(VLOOKUP(C43,'COPY DATA XPRO'!$C$7:$AI$58,7,FALSE),0)</f>
        <v>0</v>
      </c>
      <c r="J43">
        <f>IFERROR(VLOOKUP(C43,'COPY DATA XPRO'!$C$7:$AI$58,8,FALSE),0)</f>
        <v>0</v>
      </c>
      <c r="K43">
        <f>IFERROR(VLOOKUP(C43,'COPY DATA XPRO'!$C$7:$AI$58,9,FALSE),0)</f>
        <v>1</v>
      </c>
      <c r="L43">
        <f>IFERROR(VLOOKUP(C43,'COPY DATA XPRO'!$C$7:$AI$58,10,FALSE),0)</f>
        <v>0</v>
      </c>
      <c r="M43">
        <f>IFERROR(VLOOKUP(C43,'COPY DATA XPRO'!$C$7:$AI$58,11,FALSE),0)</f>
        <v>0</v>
      </c>
      <c r="N43">
        <f>IFERROR(VLOOKUP(C43,'COPY DATA XPRO'!$C$7:$AI$58,12,FALSE),0)</f>
        <v>0</v>
      </c>
      <c r="O43">
        <f>IFERROR(VLOOKUP(C43,'COPY DATA XPRO'!$C$7:$AI$58,13,FALSE),0)</f>
        <v>0</v>
      </c>
      <c r="P43">
        <f>IFERROR(VLOOKUP(C43,'COPY DATA XPRO'!$C$7:$AI$58,14,FALSE),0)</f>
        <v>0</v>
      </c>
      <c r="Q43">
        <f>IFERROR(VLOOKUP(C43,'COPY DATA XPRO'!$C$7:$AI$58,15,FALSE),0)</f>
        <v>0</v>
      </c>
      <c r="R43">
        <f>IFERROR(VLOOKUP(C43,'COPY DATA XPRO'!$C$7:$AI$58,16,FALSE),0)</f>
        <v>1</v>
      </c>
      <c r="S43">
        <f>IFERROR(VLOOKUP(C43,'COPY DATA XPRO'!$C$7:$AI$58,17,FALSE),0)</f>
        <v>0</v>
      </c>
      <c r="T43">
        <f>IFERROR(VLOOKUP(C43,'COPY DATA XPRO'!$C$7:$AI$58,18,FALSE),0)</f>
        <v>0</v>
      </c>
      <c r="U43">
        <f>IFERROR(VLOOKUP(C43,'COPY DATA XPRO'!$C$7:$AI$58,19,FALSE),0)</f>
        <v>0</v>
      </c>
      <c r="V43">
        <f>IFERROR(VLOOKUP(C43,'COPY DATA XPRO'!$C$7:$AI$58,20,FALSE),0)</f>
        <v>0</v>
      </c>
      <c r="W43">
        <f>IFERROR(VLOOKUP(C43,'COPY DATA XPRO'!$C$7:$AI$58,21,FALSE),0)</f>
        <v>0</v>
      </c>
      <c r="X43">
        <f>IFERROR(VLOOKUP(C43,'COPY DATA XPRO'!$C$7:$AI$58,22,FALSE),0)</f>
        <v>1</v>
      </c>
      <c r="Y43">
        <f>IFERROR(VLOOKUP(C43,'COPY DATA XPRO'!$C$7:$AI$58,23,FALSE),0)</f>
        <v>0</v>
      </c>
      <c r="Z43">
        <f>IFERROR(VLOOKUP(C43,'COPY DATA XPRO'!$C$7:$AI$58,24,FALSE),0)</f>
        <v>20</v>
      </c>
      <c r="AA43">
        <f>IFERROR(VLOOKUP(C43,'COPY DATA XPRO'!$C$7:$AI$58,25,FALSE),0)</f>
        <v>0</v>
      </c>
      <c r="AB43">
        <f>IFERROR(VLOOKUP(C43,'COPY DATA XPRO'!$C$7:$AI$58,26,FALSE),0)</f>
        <v>0</v>
      </c>
      <c r="AC43">
        <f>IFERROR(VLOOKUP(C43,'COPY DATA XPRO'!$C$7:$AI$58,27,FALSE),0)</f>
        <v>0</v>
      </c>
      <c r="AD43">
        <f>IFERROR(VLOOKUP(C43,'COPY DATA XPRO'!$C$7:$AI$58,28,FALSE),0)</f>
        <v>0</v>
      </c>
      <c r="AE43">
        <f>IFERROR(VLOOKUP(C43,'COPY DATA XPRO'!$C$7:$AI$58,29,FALSE),0)</f>
        <v>0</v>
      </c>
      <c r="AF43">
        <f>IFERROR(VLOOKUP(C43,'COPY DATA XPRO'!$C$7:$AI$58,30,FALSE),0)</f>
        <v>8</v>
      </c>
      <c r="AG43">
        <f>IFERROR(VLOOKUP(C43,'COPY DATA XPRO'!$C$7:$AI$58,31,FALSE),0)</f>
        <v>70</v>
      </c>
      <c r="AH43">
        <f>IFERROR(VLOOKUP(C43,'COPY DATA XPRO'!$C$7:$AI$58,32,FALSE),0)</f>
        <v>95.24</v>
      </c>
      <c r="AI43">
        <f>IFERROR(VLOOKUP(C43,'COPY DATA XPRO'!$C$7:$AI$58,33,FALSE),0)</f>
        <v>95.24</v>
      </c>
    </row>
    <row r="44" spans="2:35">
      <c r="C44" t="s">
        <v>116</v>
      </c>
      <c r="D44">
        <f>IFERROR(VLOOKUP(C44,'COPY DATA XPRO'!$C$7:$AI$58,2,FALSE),0)</f>
        <v>0</v>
      </c>
      <c r="E44">
        <f>IFERROR(VLOOKUP(C44,'COPY DATA XPRO'!$C$7:$AI$58,3,FALSE),0)</f>
        <v>30</v>
      </c>
      <c r="F44">
        <f>IFERROR(VLOOKUP(C44,'COPY DATA XPRO'!$C$7:$AI$58,4,FALSE),0)</f>
        <v>0</v>
      </c>
      <c r="G44">
        <f>IFERROR(VLOOKUP(C44,'COPY DATA XPRO'!$C$7:$AI$58,5,FALSE),0)</f>
        <v>1</v>
      </c>
      <c r="H44">
        <f>IFERROR(VLOOKUP(C44,'COPY DATA XPRO'!$C$7:$AI$58,6,FALSE),0)</f>
        <v>1</v>
      </c>
      <c r="I44">
        <f>IFERROR(VLOOKUP(C44,'COPY DATA XPRO'!$C$7:$AI$58,7,FALSE),0)</f>
        <v>0</v>
      </c>
      <c r="J44">
        <f>IFERROR(VLOOKUP(C44,'COPY DATA XPRO'!$C$7:$AI$58,8,FALSE),0)</f>
        <v>1</v>
      </c>
      <c r="K44">
        <f>IFERROR(VLOOKUP(C44,'COPY DATA XPRO'!$C$7:$AI$58,9,FALSE),0)</f>
        <v>0</v>
      </c>
      <c r="L44">
        <f>IFERROR(VLOOKUP(C44,'COPY DATA XPRO'!$C$7:$AI$58,10,FALSE),0)</f>
        <v>0</v>
      </c>
      <c r="M44">
        <f>IFERROR(VLOOKUP(C44,'COPY DATA XPRO'!$C$7:$AI$58,11,FALSE),0)</f>
        <v>1</v>
      </c>
      <c r="N44">
        <f>IFERROR(VLOOKUP(C44,'COPY DATA XPRO'!$C$7:$AI$58,12,FALSE),0)</f>
        <v>1</v>
      </c>
      <c r="O44">
        <f>IFERROR(VLOOKUP(C44,'COPY DATA XPRO'!$C$7:$AI$58,13,FALSE),0)</f>
        <v>3</v>
      </c>
      <c r="P44">
        <f>IFERROR(VLOOKUP(C44,'COPY DATA XPRO'!$C$7:$AI$58,14,FALSE),0)</f>
        <v>5</v>
      </c>
      <c r="Q44">
        <f>IFERROR(VLOOKUP(C44,'COPY DATA XPRO'!$C$7:$AI$58,15,FALSE),0)</f>
        <v>0</v>
      </c>
      <c r="R44">
        <f>IFERROR(VLOOKUP(C44,'COPY DATA XPRO'!$C$7:$AI$58,16,FALSE),0)</f>
        <v>0</v>
      </c>
      <c r="S44">
        <f>IFERROR(VLOOKUP(C44,'COPY DATA XPRO'!$C$7:$AI$58,17,FALSE),0)</f>
        <v>0</v>
      </c>
      <c r="T44">
        <f>IFERROR(VLOOKUP(C44,'COPY DATA XPRO'!$C$7:$AI$58,18,FALSE),0)</f>
        <v>0</v>
      </c>
      <c r="U44">
        <f>IFERROR(VLOOKUP(C44,'COPY DATA XPRO'!$C$7:$AI$58,19,FALSE),0)</f>
        <v>0</v>
      </c>
      <c r="V44">
        <f>IFERROR(VLOOKUP(C44,'COPY DATA XPRO'!$C$7:$AI$58,20,FALSE),0)</f>
        <v>0</v>
      </c>
      <c r="W44">
        <f>IFERROR(VLOOKUP(C44,'COPY DATA XPRO'!$C$7:$AI$58,21,FALSE),0)</f>
        <v>0</v>
      </c>
      <c r="X44">
        <f>IFERROR(VLOOKUP(C44,'COPY DATA XPRO'!$C$7:$AI$58,22,FALSE),0)</f>
        <v>0</v>
      </c>
      <c r="Y44">
        <f>IFERROR(VLOOKUP(C44,'COPY DATA XPRO'!$C$7:$AI$58,23,FALSE),0)</f>
        <v>1</v>
      </c>
      <c r="Z44">
        <f>IFERROR(VLOOKUP(C44,'COPY DATA XPRO'!$C$7:$AI$58,24,FALSE),0)</f>
        <v>16</v>
      </c>
      <c r="AA44">
        <f>IFERROR(VLOOKUP(C44,'COPY DATA XPRO'!$C$7:$AI$58,25,FALSE),0)</f>
        <v>0</v>
      </c>
      <c r="AB44">
        <f>IFERROR(VLOOKUP(C44,'COPY DATA XPRO'!$C$7:$AI$58,26,FALSE),0)</f>
        <v>0</v>
      </c>
      <c r="AC44">
        <f>IFERROR(VLOOKUP(C44,'COPY DATA XPRO'!$C$7:$AI$58,27,FALSE),0)</f>
        <v>0</v>
      </c>
      <c r="AD44">
        <f>IFERROR(VLOOKUP(C44,'COPY DATA XPRO'!$C$7:$AI$58,28,FALSE),0)</f>
        <v>0</v>
      </c>
      <c r="AE44">
        <f>IFERROR(VLOOKUP(C44,'COPY DATA XPRO'!$C$7:$AI$58,29,FALSE),0)</f>
        <v>0</v>
      </c>
      <c r="AF44">
        <f>IFERROR(VLOOKUP(C44,'COPY DATA XPRO'!$C$7:$AI$58,30,FALSE),0)</f>
        <v>5</v>
      </c>
      <c r="AG44">
        <f>IFERROR(VLOOKUP(C44,'COPY DATA XPRO'!$C$7:$AI$58,31,FALSE),0)</f>
        <v>73.33</v>
      </c>
      <c r="AH44">
        <f>IFERROR(VLOOKUP(C44,'COPY DATA XPRO'!$C$7:$AI$58,32,FALSE),0)</f>
        <v>64</v>
      </c>
      <c r="AI44">
        <f>IFERROR(VLOOKUP(C44,'COPY DATA XPRO'!$C$7:$AI$58,33,FALSE),0)</f>
        <v>72.73</v>
      </c>
    </row>
    <row r="45" spans="2:35">
      <c r="C45" t="s">
        <v>117</v>
      </c>
      <c r="D45">
        <f>IFERROR(VLOOKUP(C45,'COPY DATA XPRO'!$C$7:$AI$58,2,FALSE),0)</f>
        <v>0</v>
      </c>
      <c r="E45">
        <f>IFERROR(VLOOKUP(C45,'COPY DATA XPRO'!$C$7:$AI$58,3,FALSE),0)</f>
        <v>12</v>
      </c>
      <c r="F45">
        <f>IFERROR(VLOOKUP(C45,'COPY DATA XPRO'!$C$7:$AI$58,4,FALSE),0)</f>
        <v>1</v>
      </c>
      <c r="G45">
        <f>IFERROR(VLOOKUP(C45,'COPY DATA XPRO'!$C$7:$AI$58,5,FALSE),0)</f>
        <v>0</v>
      </c>
      <c r="H45">
        <f>IFERROR(VLOOKUP(C45,'COPY DATA XPRO'!$C$7:$AI$58,6,FALSE),0)</f>
        <v>0</v>
      </c>
      <c r="I45">
        <f>IFERROR(VLOOKUP(C45,'COPY DATA XPRO'!$C$7:$AI$58,7,FALSE),0)</f>
        <v>0</v>
      </c>
      <c r="J45">
        <f>IFERROR(VLOOKUP(C45,'COPY DATA XPRO'!$C$7:$AI$58,8,FALSE),0)</f>
        <v>0</v>
      </c>
      <c r="K45">
        <f>IFERROR(VLOOKUP(C45,'COPY DATA XPRO'!$C$7:$AI$58,9,FALSE),0)</f>
        <v>0</v>
      </c>
      <c r="L45">
        <f>IFERROR(VLOOKUP(C45,'COPY DATA XPRO'!$C$7:$AI$58,10,FALSE),0)</f>
        <v>0</v>
      </c>
      <c r="M45">
        <f>IFERROR(VLOOKUP(C45,'COPY DATA XPRO'!$C$7:$AI$58,11,FALSE),0)</f>
        <v>0</v>
      </c>
      <c r="N45">
        <f>IFERROR(VLOOKUP(C45,'COPY DATA XPRO'!$C$7:$AI$58,12,FALSE),0)</f>
        <v>2</v>
      </c>
      <c r="O45">
        <f>IFERROR(VLOOKUP(C45,'COPY DATA XPRO'!$C$7:$AI$58,13,FALSE),0)</f>
        <v>0</v>
      </c>
      <c r="P45">
        <f>IFERROR(VLOOKUP(C45,'COPY DATA XPRO'!$C$7:$AI$58,14,FALSE),0)</f>
        <v>2</v>
      </c>
      <c r="Q45">
        <f>IFERROR(VLOOKUP(C45,'COPY DATA XPRO'!$C$7:$AI$58,15,FALSE),0)</f>
        <v>0</v>
      </c>
      <c r="R45">
        <f>IFERROR(VLOOKUP(C45,'COPY DATA XPRO'!$C$7:$AI$58,16,FALSE),0)</f>
        <v>0</v>
      </c>
      <c r="S45">
        <f>IFERROR(VLOOKUP(C45,'COPY DATA XPRO'!$C$7:$AI$58,17,FALSE),0)</f>
        <v>0</v>
      </c>
      <c r="T45">
        <f>IFERROR(VLOOKUP(C45,'COPY DATA XPRO'!$C$7:$AI$58,18,FALSE),0)</f>
        <v>0</v>
      </c>
      <c r="U45">
        <f>IFERROR(VLOOKUP(C45,'COPY DATA XPRO'!$C$7:$AI$58,19,FALSE),0)</f>
        <v>1</v>
      </c>
      <c r="V45">
        <f>IFERROR(VLOOKUP(C45,'COPY DATA XPRO'!$C$7:$AI$58,20,FALSE),0)</f>
        <v>0</v>
      </c>
      <c r="W45">
        <f>IFERROR(VLOOKUP(C45,'COPY DATA XPRO'!$C$7:$AI$58,21,FALSE),0)</f>
        <v>0</v>
      </c>
      <c r="X45">
        <f>IFERROR(VLOOKUP(C45,'COPY DATA XPRO'!$C$7:$AI$58,22,FALSE),0)</f>
        <v>1</v>
      </c>
      <c r="Y45">
        <f>IFERROR(VLOOKUP(C45,'COPY DATA XPRO'!$C$7:$AI$58,23,FALSE),0)</f>
        <v>3</v>
      </c>
      <c r="Z45">
        <f>IFERROR(VLOOKUP(C45,'COPY DATA XPRO'!$C$7:$AI$58,24,FALSE),0)</f>
        <v>5</v>
      </c>
      <c r="AA45">
        <f>IFERROR(VLOOKUP(C45,'COPY DATA XPRO'!$C$7:$AI$58,25,FALSE),0)</f>
        <v>0</v>
      </c>
      <c r="AB45">
        <f>IFERROR(VLOOKUP(C45,'COPY DATA XPRO'!$C$7:$AI$58,26,FALSE),0)</f>
        <v>0</v>
      </c>
      <c r="AC45">
        <f>IFERROR(VLOOKUP(C45,'COPY DATA XPRO'!$C$7:$AI$58,27,FALSE),0)</f>
        <v>0</v>
      </c>
      <c r="AD45">
        <f>IFERROR(VLOOKUP(C45,'COPY DATA XPRO'!$C$7:$AI$58,28,FALSE),0)</f>
        <v>0</v>
      </c>
      <c r="AE45">
        <f>IFERROR(VLOOKUP(C45,'COPY DATA XPRO'!$C$7:$AI$58,29,FALSE),0)</f>
        <v>0</v>
      </c>
      <c r="AF45">
        <f>IFERROR(VLOOKUP(C45,'COPY DATA XPRO'!$C$7:$AI$58,30,FALSE),0)</f>
        <v>0</v>
      </c>
      <c r="AG45">
        <f>IFERROR(VLOOKUP(C45,'COPY DATA XPRO'!$C$7:$AI$58,31,FALSE),0)</f>
        <v>91.67</v>
      </c>
      <c r="AH45">
        <f>IFERROR(VLOOKUP(C45,'COPY DATA XPRO'!$C$7:$AI$58,32,FALSE),0)</f>
        <v>41.67</v>
      </c>
      <c r="AI45">
        <f>IFERROR(VLOOKUP(C45,'COPY DATA XPRO'!$C$7:$AI$58,33,FALSE),0)</f>
        <v>45.45</v>
      </c>
    </row>
    <row r="46" spans="2:35">
      <c r="C46" t="s">
        <v>118</v>
      </c>
      <c r="D46">
        <f>IFERROR(VLOOKUP(C46,'COPY DATA XPRO'!$C$7:$AI$58,2,FALSE),0)</f>
        <v>0</v>
      </c>
      <c r="E46">
        <f>IFERROR(VLOOKUP(C46,'COPY DATA XPRO'!$C$7:$AI$58,3,FALSE),0)</f>
        <v>30</v>
      </c>
      <c r="F46">
        <f>IFERROR(VLOOKUP(C46,'COPY DATA XPRO'!$C$7:$AI$58,4,FALSE),0)</f>
        <v>2</v>
      </c>
      <c r="G46">
        <f>IFERROR(VLOOKUP(C46,'COPY DATA XPRO'!$C$7:$AI$58,5,FALSE),0)</f>
        <v>1</v>
      </c>
      <c r="H46">
        <f>IFERROR(VLOOKUP(C46,'COPY DATA XPRO'!$C$7:$AI$58,6,FALSE),0)</f>
        <v>0</v>
      </c>
      <c r="I46">
        <f>IFERROR(VLOOKUP(C46,'COPY DATA XPRO'!$C$7:$AI$58,7,FALSE),0)</f>
        <v>0</v>
      </c>
      <c r="J46">
        <f>IFERROR(VLOOKUP(C46,'COPY DATA XPRO'!$C$7:$AI$58,8,FALSE),0)</f>
        <v>1</v>
      </c>
      <c r="K46">
        <f>IFERROR(VLOOKUP(C46,'COPY DATA XPRO'!$C$7:$AI$58,9,FALSE),0)</f>
        <v>0</v>
      </c>
      <c r="L46">
        <f>IFERROR(VLOOKUP(C46,'COPY DATA XPRO'!$C$7:$AI$58,10,FALSE),0)</f>
        <v>0</v>
      </c>
      <c r="M46">
        <f>IFERROR(VLOOKUP(C46,'COPY DATA XPRO'!$C$7:$AI$58,11,FALSE),0)</f>
        <v>0</v>
      </c>
      <c r="N46">
        <f>IFERROR(VLOOKUP(C46,'COPY DATA XPRO'!$C$7:$AI$58,12,FALSE),0)</f>
        <v>2</v>
      </c>
      <c r="O46">
        <f>IFERROR(VLOOKUP(C46,'COPY DATA XPRO'!$C$7:$AI$58,13,FALSE),0)</f>
        <v>0</v>
      </c>
      <c r="P46">
        <f>IFERROR(VLOOKUP(C46,'COPY DATA XPRO'!$C$7:$AI$58,14,FALSE),0)</f>
        <v>2</v>
      </c>
      <c r="Q46">
        <f>IFERROR(VLOOKUP(C46,'COPY DATA XPRO'!$C$7:$AI$58,15,FALSE),0)</f>
        <v>0</v>
      </c>
      <c r="R46">
        <f>IFERROR(VLOOKUP(C46,'COPY DATA XPRO'!$C$7:$AI$58,16,FALSE),0)</f>
        <v>2</v>
      </c>
      <c r="S46">
        <f>IFERROR(VLOOKUP(C46,'COPY DATA XPRO'!$C$7:$AI$58,17,FALSE),0)</f>
        <v>0</v>
      </c>
      <c r="T46">
        <f>IFERROR(VLOOKUP(C46,'COPY DATA XPRO'!$C$7:$AI$58,18,FALSE),0)</f>
        <v>0</v>
      </c>
      <c r="U46">
        <f>IFERROR(VLOOKUP(C46,'COPY DATA XPRO'!$C$7:$AI$58,19,FALSE),0)</f>
        <v>2</v>
      </c>
      <c r="V46">
        <f>IFERROR(VLOOKUP(C46,'COPY DATA XPRO'!$C$7:$AI$58,20,FALSE),0)</f>
        <v>0</v>
      </c>
      <c r="W46">
        <f>IFERROR(VLOOKUP(C46,'COPY DATA XPRO'!$C$7:$AI$58,21,FALSE),0)</f>
        <v>0</v>
      </c>
      <c r="X46">
        <f>IFERROR(VLOOKUP(C46,'COPY DATA XPRO'!$C$7:$AI$58,22,FALSE),0)</f>
        <v>4</v>
      </c>
      <c r="Y46">
        <f>IFERROR(VLOOKUP(C46,'COPY DATA XPRO'!$C$7:$AI$58,23,FALSE),0)</f>
        <v>0</v>
      </c>
      <c r="Z46">
        <f>IFERROR(VLOOKUP(C46,'COPY DATA XPRO'!$C$7:$AI$58,24,FALSE),0)</f>
        <v>15</v>
      </c>
      <c r="AA46">
        <f>IFERROR(VLOOKUP(C46,'COPY DATA XPRO'!$C$7:$AI$58,25,FALSE),0)</f>
        <v>0</v>
      </c>
      <c r="AB46">
        <f>IFERROR(VLOOKUP(C46,'COPY DATA XPRO'!$C$7:$AI$58,26,FALSE),0)</f>
        <v>0</v>
      </c>
      <c r="AC46">
        <f>IFERROR(VLOOKUP(C46,'COPY DATA XPRO'!$C$7:$AI$58,27,FALSE),0)</f>
        <v>0</v>
      </c>
      <c r="AD46">
        <f>IFERROR(VLOOKUP(C46,'COPY DATA XPRO'!$C$7:$AI$58,28,FALSE),0)</f>
        <v>0</v>
      </c>
      <c r="AE46">
        <f>IFERROR(VLOOKUP(C46,'COPY DATA XPRO'!$C$7:$AI$58,29,FALSE),0)</f>
        <v>0</v>
      </c>
      <c r="AF46">
        <f>IFERROR(VLOOKUP(C46,'COPY DATA XPRO'!$C$7:$AI$58,30,FALSE),0)</f>
        <v>5</v>
      </c>
      <c r="AG46">
        <f>IFERROR(VLOOKUP(C46,'COPY DATA XPRO'!$C$7:$AI$58,31,FALSE),0)</f>
        <v>70</v>
      </c>
      <c r="AH46">
        <f>IFERROR(VLOOKUP(C46,'COPY DATA XPRO'!$C$7:$AI$58,32,FALSE),0)</f>
        <v>60</v>
      </c>
      <c r="AI46">
        <f>IFERROR(VLOOKUP(C46,'COPY DATA XPRO'!$C$7:$AI$58,33,FALSE),0)</f>
        <v>71.430000000000007</v>
      </c>
    </row>
    <row r="47" spans="2:35">
      <c r="C47" t="s">
        <v>119</v>
      </c>
      <c r="D47">
        <f>IFERROR(VLOOKUP(C47,'COPY DATA XPRO'!$C$7:$AI$58,2,FALSE),0)</f>
        <v>0</v>
      </c>
      <c r="E47">
        <f>IFERROR(VLOOKUP(C47,'COPY DATA XPRO'!$C$7:$AI$58,3,FALSE),0)</f>
        <v>0</v>
      </c>
      <c r="F47">
        <f>IFERROR(VLOOKUP(C47,'COPY DATA XPRO'!$C$7:$AI$58,4,FALSE),0)</f>
        <v>0</v>
      </c>
      <c r="G47">
        <f>IFERROR(VLOOKUP(C47,'COPY DATA XPRO'!$C$7:$AI$58,5,FALSE),0)</f>
        <v>0</v>
      </c>
      <c r="H47">
        <f>IFERROR(VLOOKUP(C47,'COPY DATA XPRO'!$C$7:$AI$58,6,FALSE),0)</f>
        <v>0</v>
      </c>
      <c r="I47">
        <f>IFERROR(VLOOKUP(C47,'COPY DATA XPRO'!$C$7:$AI$58,7,FALSE),0)</f>
        <v>0</v>
      </c>
      <c r="J47">
        <f>IFERROR(VLOOKUP(C47,'COPY DATA XPRO'!$C$7:$AI$58,8,FALSE),0)</f>
        <v>0</v>
      </c>
      <c r="K47">
        <f>IFERROR(VLOOKUP(C47,'COPY DATA XPRO'!$C$7:$AI$58,9,FALSE),0)</f>
        <v>0</v>
      </c>
      <c r="L47">
        <f>IFERROR(VLOOKUP(C47,'COPY DATA XPRO'!$C$7:$AI$58,10,FALSE),0)</f>
        <v>0</v>
      </c>
      <c r="M47">
        <f>IFERROR(VLOOKUP(C47,'COPY DATA XPRO'!$C$7:$AI$58,11,FALSE),0)</f>
        <v>0</v>
      </c>
      <c r="N47">
        <f>IFERROR(VLOOKUP(C47,'COPY DATA XPRO'!$C$7:$AI$58,12,FALSE),0)</f>
        <v>0</v>
      </c>
      <c r="O47">
        <f>IFERROR(VLOOKUP(C47,'COPY DATA XPRO'!$C$7:$AI$58,13,FALSE),0)</f>
        <v>0</v>
      </c>
      <c r="P47">
        <f>IFERROR(VLOOKUP(C47,'COPY DATA XPRO'!$C$7:$AI$58,14,FALSE),0)</f>
        <v>0</v>
      </c>
      <c r="Q47">
        <f>IFERROR(VLOOKUP(C47,'COPY DATA XPRO'!$C$7:$AI$58,15,FALSE),0)</f>
        <v>0</v>
      </c>
      <c r="R47">
        <f>IFERROR(VLOOKUP(C47,'COPY DATA XPRO'!$C$7:$AI$58,16,FALSE),0)</f>
        <v>0</v>
      </c>
      <c r="S47">
        <f>IFERROR(VLOOKUP(C47,'COPY DATA XPRO'!$C$7:$AI$58,17,FALSE),0)</f>
        <v>0</v>
      </c>
      <c r="T47">
        <f>IFERROR(VLOOKUP(C47,'COPY DATA XPRO'!$C$7:$AI$58,18,FALSE),0)</f>
        <v>0</v>
      </c>
      <c r="U47">
        <f>IFERROR(VLOOKUP(C47,'COPY DATA XPRO'!$C$7:$AI$58,19,FALSE),0)</f>
        <v>0</v>
      </c>
      <c r="V47">
        <f>IFERROR(VLOOKUP(C47,'COPY DATA XPRO'!$C$7:$AI$58,20,FALSE),0)</f>
        <v>0</v>
      </c>
      <c r="W47">
        <f>IFERROR(VLOOKUP(C47,'COPY DATA XPRO'!$C$7:$AI$58,21,FALSE),0)</f>
        <v>0</v>
      </c>
      <c r="X47">
        <f>IFERROR(VLOOKUP(C47,'COPY DATA XPRO'!$C$7:$AI$58,22,FALSE),0)</f>
        <v>0</v>
      </c>
      <c r="Y47">
        <f>IFERROR(VLOOKUP(C47,'COPY DATA XPRO'!$C$7:$AI$58,23,FALSE),0)</f>
        <v>0</v>
      </c>
      <c r="Z47">
        <f>IFERROR(VLOOKUP(C47,'COPY DATA XPRO'!$C$7:$AI$58,24,FALSE),0)</f>
        <v>0</v>
      </c>
      <c r="AA47">
        <f>IFERROR(VLOOKUP(C47,'COPY DATA XPRO'!$C$7:$AI$58,25,FALSE),0)</f>
        <v>0</v>
      </c>
      <c r="AB47">
        <f>IFERROR(VLOOKUP(C47,'COPY DATA XPRO'!$C$7:$AI$58,26,FALSE),0)</f>
        <v>0</v>
      </c>
      <c r="AC47">
        <f>IFERROR(VLOOKUP(C47,'COPY DATA XPRO'!$C$7:$AI$58,27,FALSE),0)</f>
        <v>0</v>
      </c>
      <c r="AD47">
        <f>IFERROR(VLOOKUP(C47,'COPY DATA XPRO'!$C$7:$AI$58,28,FALSE),0)</f>
        <v>0</v>
      </c>
      <c r="AE47">
        <f>IFERROR(VLOOKUP(C47,'COPY DATA XPRO'!$C$7:$AI$58,29,FALSE),0)</f>
        <v>0</v>
      </c>
      <c r="AF47">
        <f>IFERROR(VLOOKUP(C47,'COPY DATA XPRO'!$C$7:$AI$58,30,FALSE),0)</f>
        <v>0</v>
      </c>
      <c r="AG47">
        <f>IFERROR(VLOOKUP(C47,'COPY DATA XPRO'!$C$7:$AI$58,31,FALSE),0)</f>
        <v>0</v>
      </c>
      <c r="AH47">
        <f>IFERROR(VLOOKUP(C47,'COPY DATA XPRO'!$C$7:$AI$58,32,FALSE),0)</f>
        <v>0</v>
      </c>
      <c r="AI47">
        <f>IFERROR(VLOOKUP(C47,'COPY DATA XPRO'!$C$7:$AI$58,33,FALSE),0)</f>
        <v>0</v>
      </c>
    </row>
    <row r="48" spans="2:35">
      <c r="C48" t="s">
        <v>120</v>
      </c>
      <c r="D48">
        <f>IFERROR(VLOOKUP(C48,'COPY DATA XPRO'!$C$7:$AI$58,2,FALSE),0)</f>
        <v>0</v>
      </c>
      <c r="E48">
        <f>IFERROR(VLOOKUP(C48,'COPY DATA XPRO'!$C$7:$AI$58,3,FALSE),0)</f>
        <v>3</v>
      </c>
      <c r="F48">
        <f>IFERROR(VLOOKUP(C48,'COPY DATA XPRO'!$C$7:$AI$58,4,FALSE),0)</f>
        <v>0</v>
      </c>
      <c r="G48">
        <f>IFERROR(VLOOKUP(C48,'COPY DATA XPRO'!$C$7:$AI$58,5,FALSE),0)</f>
        <v>0</v>
      </c>
      <c r="H48">
        <f>IFERROR(VLOOKUP(C48,'COPY DATA XPRO'!$C$7:$AI$58,6,FALSE),0)</f>
        <v>0</v>
      </c>
      <c r="I48">
        <f>IFERROR(VLOOKUP(C48,'COPY DATA XPRO'!$C$7:$AI$58,7,FALSE),0)</f>
        <v>0</v>
      </c>
      <c r="J48">
        <f>IFERROR(VLOOKUP(C48,'COPY DATA XPRO'!$C$7:$AI$58,8,FALSE),0)</f>
        <v>0</v>
      </c>
      <c r="K48">
        <f>IFERROR(VLOOKUP(C48,'COPY DATA XPRO'!$C$7:$AI$58,9,FALSE),0)</f>
        <v>0</v>
      </c>
      <c r="L48">
        <f>IFERROR(VLOOKUP(C48,'COPY DATA XPRO'!$C$7:$AI$58,10,FALSE),0)</f>
        <v>0</v>
      </c>
      <c r="M48">
        <f>IFERROR(VLOOKUP(C48,'COPY DATA XPRO'!$C$7:$AI$58,11,FALSE),0)</f>
        <v>0</v>
      </c>
      <c r="N48">
        <f>IFERROR(VLOOKUP(C48,'COPY DATA XPRO'!$C$7:$AI$58,12,FALSE),0)</f>
        <v>0</v>
      </c>
      <c r="O48">
        <f>IFERROR(VLOOKUP(C48,'COPY DATA XPRO'!$C$7:$AI$58,13,FALSE),0)</f>
        <v>0</v>
      </c>
      <c r="P48">
        <f>IFERROR(VLOOKUP(C48,'COPY DATA XPRO'!$C$7:$AI$58,14,FALSE),0)</f>
        <v>0</v>
      </c>
      <c r="Q48">
        <f>IFERROR(VLOOKUP(C48,'COPY DATA XPRO'!$C$7:$AI$58,15,FALSE),0)</f>
        <v>0</v>
      </c>
      <c r="R48">
        <f>IFERROR(VLOOKUP(C48,'COPY DATA XPRO'!$C$7:$AI$58,16,FALSE),0)</f>
        <v>0</v>
      </c>
      <c r="S48">
        <f>IFERROR(VLOOKUP(C48,'COPY DATA XPRO'!$C$7:$AI$58,17,FALSE),0)</f>
        <v>0</v>
      </c>
      <c r="T48">
        <f>IFERROR(VLOOKUP(C48,'COPY DATA XPRO'!$C$7:$AI$58,18,FALSE),0)</f>
        <v>0</v>
      </c>
      <c r="U48">
        <f>IFERROR(VLOOKUP(C48,'COPY DATA XPRO'!$C$7:$AI$58,19,FALSE),0)</f>
        <v>0</v>
      </c>
      <c r="V48">
        <f>IFERROR(VLOOKUP(C48,'COPY DATA XPRO'!$C$7:$AI$58,20,FALSE),0)</f>
        <v>0</v>
      </c>
      <c r="W48">
        <f>IFERROR(VLOOKUP(C48,'COPY DATA XPRO'!$C$7:$AI$58,21,FALSE),0)</f>
        <v>0</v>
      </c>
      <c r="X48">
        <f>IFERROR(VLOOKUP(C48,'COPY DATA XPRO'!$C$7:$AI$58,22,FALSE),0)</f>
        <v>0</v>
      </c>
      <c r="Y48">
        <f>IFERROR(VLOOKUP(C48,'COPY DATA XPRO'!$C$7:$AI$58,23,FALSE),0)</f>
        <v>0</v>
      </c>
      <c r="Z48">
        <f>IFERROR(VLOOKUP(C48,'COPY DATA XPRO'!$C$7:$AI$58,24,FALSE),0)</f>
        <v>2</v>
      </c>
      <c r="AA48">
        <f>IFERROR(VLOOKUP(C48,'COPY DATA XPRO'!$C$7:$AI$58,25,FALSE),0)</f>
        <v>0</v>
      </c>
      <c r="AB48">
        <f>IFERROR(VLOOKUP(C48,'COPY DATA XPRO'!$C$7:$AI$58,26,FALSE),0)</f>
        <v>0</v>
      </c>
      <c r="AC48">
        <f>IFERROR(VLOOKUP(C48,'COPY DATA XPRO'!$C$7:$AI$58,27,FALSE),0)</f>
        <v>0</v>
      </c>
      <c r="AD48">
        <f>IFERROR(VLOOKUP(C48,'COPY DATA XPRO'!$C$7:$AI$58,28,FALSE),0)</f>
        <v>0</v>
      </c>
      <c r="AE48">
        <f>IFERROR(VLOOKUP(C48,'COPY DATA XPRO'!$C$7:$AI$58,29,FALSE),0)</f>
        <v>0</v>
      </c>
      <c r="AF48">
        <f>IFERROR(VLOOKUP(C48,'COPY DATA XPRO'!$C$7:$AI$58,30,FALSE),0)</f>
        <v>0</v>
      </c>
      <c r="AG48">
        <f>IFERROR(VLOOKUP(C48,'COPY DATA XPRO'!$C$7:$AI$58,31,FALSE),0)</f>
        <v>66.67</v>
      </c>
      <c r="AH48">
        <f>IFERROR(VLOOKUP(C48,'COPY DATA XPRO'!$C$7:$AI$58,32,FALSE),0)</f>
        <v>66.67</v>
      </c>
      <c r="AI48">
        <f>IFERROR(VLOOKUP(C48,'COPY DATA XPRO'!$C$7:$AI$58,33,FALSE),0)</f>
        <v>100</v>
      </c>
    </row>
    <row r="49" spans="2:35">
      <c r="B49" t="s">
        <v>55</v>
      </c>
      <c r="C49" t="s">
        <v>121</v>
      </c>
      <c r="D49">
        <f>IFERROR(VLOOKUP(C49,'COPY DATA XPRO'!$C$7:$AI$58,2,FALSE),0)</f>
        <v>0</v>
      </c>
      <c r="E49">
        <f>IFERROR(VLOOKUP(C49,'COPY DATA XPRO'!$C$7:$AI$58,3,FALSE),0)</f>
        <v>29</v>
      </c>
      <c r="F49">
        <f>IFERROR(VLOOKUP(C49,'COPY DATA XPRO'!$C$7:$AI$58,4,FALSE),0)</f>
        <v>0</v>
      </c>
      <c r="G49">
        <f>IFERROR(VLOOKUP(C49,'COPY DATA XPRO'!$C$7:$AI$58,5,FALSE),0)</f>
        <v>1</v>
      </c>
      <c r="H49">
        <f>IFERROR(VLOOKUP(C49,'COPY DATA XPRO'!$C$7:$AI$58,6,FALSE),0)</f>
        <v>0</v>
      </c>
      <c r="I49">
        <f>IFERROR(VLOOKUP(C49,'COPY DATA XPRO'!$C$7:$AI$58,7,FALSE),0)</f>
        <v>3</v>
      </c>
      <c r="J49">
        <f>IFERROR(VLOOKUP(C49,'COPY DATA XPRO'!$C$7:$AI$58,8,FALSE),0)</f>
        <v>4</v>
      </c>
      <c r="K49">
        <f>IFERROR(VLOOKUP(C49,'COPY DATA XPRO'!$C$7:$AI$58,9,FALSE),0)</f>
        <v>0</v>
      </c>
      <c r="L49">
        <f>IFERROR(VLOOKUP(C49,'COPY DATA XPRO'!$C$7:$AI$58,10,FALSE),0)</f>
        <v>0</v>
      </c>
      <c r="M49">
        <f>IFERROR(VLOOKUP(C49,'COPY DATA XPRO'!$C$7:$AI$58,11,FALSE),0)</f>
        <v>0</v>
      </c>
      <c r="N49">
        <f>IFERROR(VLOOKUP(C49,'COPY DATA XPRO'!$C$7:$AI$58,12,FALSE),0)</f>
        <v>1</v>
      </c>
      <c r="O49">
        <f>IFERROR(VLOOKUP(C49,'COPY DATA XPRO'!$C$7:$AI$58,13,FALSE),0)</f>
        <v>0</v>
      </c>
      <c r="P49">
        <f>IFERROR(VLOOKUP(C49,'COPY DATA XPRO'!$C$7:$AI$58,14,FALSE),0)</f>
        <v>1</v>
      </c>
      <c r="Q49">
        <f>IFERROR(VLOOKUP(C49,'COPY DATA XPRO'!$C$7:$AI$58,15,FALSE),0)</f>
        <v>0</v>
      </c>
      <c r="R49">
        <f>IFERROR(VLOOKUP(C49,'COPY DATA XPRO'!$C$7:$AI$58,16,FALSE),0)</f>
        <v>0</v>
      </c>
      <c r="S49">
        <f>IFERROR(VLOOKUP(C49,'COPY DATA XPRO'!$C$7:$AI$58,17,FALSE),0)</f>
        <v>0</v>
      </c>
      <c r="T49">
        <f>IFERROR(VLOOKUP(C49,'COPY DATA XPRO'!$C$7:$AI$58,18,FALSE),0)</f>
        <v>0</v>
      </c>
      <c r="U49">
        <f>IFERROR(VLOOKUP(C49,'COPY DATA XPRO'!$C$7:$AI$58,19,FALSE),0)</f>
        <v>0</v>
      </c>
      <c r="V49">
        <f>IFERROR(VLOOKUP(C49,'COPY DATA XPRO'!$C$7:$AI$58,20,FALSE),0)</f>
        <v>0</v>
      </c>
      <c r="W49">
        <f>IFERROR(VLOOKUP(C49,'COPY DATA XPRO'!$C$7:$AI$58,21,FALSE),0)</f>
        <v>0</v>
      </c>
      <c r="X49">
        <f>IFERROR(VLOOKUP(C49,'COPY DATA XPRO'!$C$7:$AI$58,22,FALSE),0)</f>
        <v>0</v>
      </c>
      <c r="Y49">
        <f>IFERROR(VLOOKUP(C49,'COPY DATA XPRO'!$C$7:$AI$58,23,FALSE),0)</f>
        <v>0</v>
      </c>
      <c r="Z49">
        <f>IFERROR(VLOOKUP(C49,'COPY DATA XPRO'!$C$7:$AI$58,24,FALSE),0)</f>
        <v>14</v>
      </c>
      <c r="AA49">
        <f>IFERROR(VLOOKUP(C49,'COPY DATA XPRO'!$C$7:$AI$58,25,FALSE),0)</f>
        <v>0</v>
      </c>
      <c r="AB49">
        <f>IFERROR(VLOOKUP(C49,'COPY DATA XPRO'!$C$7:$AI$58,26,FALSE),0)</f>
        <v>0</v>
      </c>
      <c r="AC49">
        <f>IFERROR(VLOOKUP(C49,'COPY DATA XPRO'!$C$7:$AI$58,27,FALSE),0)</f>
        <v>0</v>
      </c>
      <c r="AD49">
        <f>IFERROR(VLOOKUP(C49,'COPY DATA XPRO'!$C$7:$AI$58,28,FALSE),0)</f>
        <v>0</v>
      </c>
      <c r="AE49">
        <f>IFERROR(VLOOKUP(C49,'COPY DATA XPRO'!$C$7:$AI$58,29,FALSE),0)</f>
        <v>0</v>
      </c>
      <c r="AF49">
        <f>IFERROR(VLOOKUP(C49,'COPY DATA XPRO'!$C$7:$AI$58,30,FALSE),0)</f>
        <v>6</v>
      </c>
      <c r="AG49">
        <f>IFERROR(VLOOKUP(C49,'COPY DATA XPRO'!$C$7:$AI$58,31,FALSE),0)</f>
        <v>51.72</v>
      </c>
      <c r="AH49">
        <f>IFERROR(VLOOKUP(C49,'COPY DATA XPRO'!$C$7:$AI$58,32,FALSE),0)</f>
        <v>70</v>
      </c>
      <c r="AI49">
        <f>IFERROR(VLOOKUP(C49,'COPY DATA XPRO'!$C$7:$AI$58,33,FALSE),0)</f>
        <v>93.33</v>
      </c>
    </row>
    <row r="50" spans="2:35">
      <c r="C50" t="s">
        <v>122</v>
      </c>
      <c r="D50">
        <f>IFERROR(VLOOKUP(C50,'COPY DATA XPRO'!$C$7:$AI$58,2,FALSE),0)</f>
        <v>0</v>
      </c>
      <c r="E50">
        <f>IFERROR(VLOOKUP(C50,'COPY DATA XPRO'!$C$7:$AI$58,3,FALSE),0)</f>
        <v>29</v>
      </c>
      <c r="F50">
        <f>IFERROR(VLOOKUP(C50,'COPY DATA XPRO'!$C$7:$AI$58,4,FALSE),0)</f>
        <v>0</v>
      </c>
      <c r="G50">
        <f>IFERROR(VLOOKUP(C50,'COPY DATA XPRO'!$C$7:$AI$58,5,FALSE),0)</f>
        <v>1</v>
      </c>
      <c r="H50">
        <f>IFERROR(VLOOKUP(C50,'COPY DATA XPRO'!$C$7:$AI$58,6,FALSE),0)</f>
        <v>0</v>
      </c>
      <c r="I50">
        <f>IFERROR(VLOOKUP(C50,'COPY DATA XPRO'!$C$7:$AI$58,7,FALSE),0)</f>
        <v>0</v>
      </c>
      <c r="J50">
        <f>IFERROR(VLOOKUP(C50,'COPY DATA XPRO'!$C$7:$AI$58,8,FALSE),0)</f>
        <v>3</v>
      </c>
      <c r="K50">
        <f>IFERROR(VLOOKUP(C50,'COPY DATA XPRO'!$C$7:$AI$58,9,FALSE),0)</f>
        <v>0</v>
      </c>
      <c r="L50">
        <f>IFERROR(VLOOKUP(C50,'COPY DATA XPRO'!$C$7:$AI$58,10,FALSE),0)</f>
        <v>0</v>
      </c>
      <c r="M50">
        <f>IFERROR(VLOOKUP(C50,'COPY DATA XPRO'!$C$7:$AI$58,11,FALSE),0)</f>
        <v>1</v>
      </c>
      <c r="N50">
        <f>IFERROR(VLOOKUP(C50,'COPY DATA XPRO'!$C$7:$AI$58,12,FALSE),0)</f>
        <v>1</v>
      </c>
      <c r="O50">
        <f>IFERROR(VLOOKUP(C50,'COPY DATA XPRO'!$C$7:$AI$58,13,FALSE),0)</f>
        <v>0</v>
      </c>
      <c r="P50">
        <f>IFERROR(VLOOKUP(C50,'COPY DATA XPRO'!$C$7:$AI$58,14,FALSE),0)</f>
        <v>2</v>
      </c>
      <c r="Q50">
        <f>IFERROR(VLOOKUP(C50,'COPY DATA XPRO'!$C$7:$AI$58,15,FALSE),0)</f>
        <v>0</v>
      </c>
      <c r="R50">
        <f>IFERROR(VLOOKUP(C50,'COPY DATA XPRO'!$C$7:$AI$58,16,FALSE),0)</f>
        <v>0</v>
      </c>
      <c r="S50">
        <f>IFERROR(VLOOKUP(C50,'COPY DATA XPRO'!$C$7:$AI$58,17,FALSE),0)</f>
        <v>0</v>
      </c>
      <c r="T50">
        <f>IFERROR(VLOOKUP(C50,'COPY DATA XPRO'!$C$7:$AI$58,18,FALSE),0)</f>
        <v>0</v>
      </c>
      <c r="U50">
        <f>IFERROR(VLOOKUP(C50,'COPY DATA XPRO'!$C$7:$AI$58,19,FALSE),0)</f>
        <v>0</v>
      </c>
      <c r="V50">
        <f>IFERROR(VLOOKUP(C50,'COPY DATA XPRO'!$C$7:$AI$58,20,FALSE),0)</f>
        <v>0</v>
      </c>
      <c r="W50">
        <f>IFERROR(VLOOKUP(C50,'COPY DATA XPRO'!$C$7:$AI$58,21,FALSE),0)</f>
        <v>0</v>
      </c>
      <c r="X50">
        <f>IFERROR(VLOOKUP(C50,'COPY DATA XPRO'!$C$7:$AI$58,22,FALSE),0)</f>
        <v>0</v>
      </c>
      <c r="Y50">
        <f>IFERROR(VLOOKUP(C50,'COPY DATA XPRO'!$C$7:$AI$58,23,FALSE),0)</f>
        <v>0</v>
      </c>
      <c r="Z50">
        <f>IFERROR(VLOOKUP(C50,'COPY DATA XPRO'!$C$7:$AI$58,24,FALSE),0)</f>
        <v>18</v>
      </c>
      <c r="AA50">
        <f>IFERROR(VLOOKUP(C50,'COPY DATA XPRO'!$C$7:$AI$58,25,FALSE),0)</f>
        <v>0</v>
      </c>
      <c r="AB50">
        <f>IFERROR(VLOOKUP(C50,'COPY DATA XPRO'!$C$7:$AI$58,26,FALSE),0)</f>
        <v>0</v>
      </c>
      <c r="AC50">
        <f>IFERROR(VLOOKUP(C50,'COPY DATA XPRO'!$C$7:$AI$58,27,FALSE),0)</f>
        <v>0</v>
      </c>
      <c r="AD50">
        <f>IFERROR(VLOOKUP(C50,'COPY DATA XPRO'!$C$7:$AI$58,28,FALSE),0)</f>
        <v>0</v>
      </c>
      <c r="AE50">
        <f>IFERROR(VLOOKUP(C50,'COPY DATA XPRO'!$C$7:$AI$58,29,FALSE),0)</f>
        <v>0</v>
      </c>
      <c r="AF50">
        <f>IFERROR(VLOOKUP(C50,'COPY DATA XPRO'!$C$7:$AI$58,30,FALSE),0)</f>
        <v>5</v>
      </c>
      <c r="AG50">
        <f>IFERROR(VLOOKUP(C50,'COPY DATA XPRO'!$C$7:$AI$58,31,FALSE),0)</f>
        <v>68.97</v>
      </c>
      <c r="AH50">
        <f>IFERROR(VLOOKUP(C50,'COPY DATA XPRO'!$C$7:$AI$58,32,FALSE),0)</f>
        <v>75</v>
      </c>
      <c r="AI50">
        <f>IFERROR(VLOOKUP(C50,'COPY DATA XPRO'!$C$7:$AI$58,33,FALSE),0)</f>
        <v>90</v>
      </c>
    </row>
    <row r="51" spans="2:35">
      <c r="C51" t="s">
        <v>123</v>
      </c>
      <c r="D51">
        <f>IFERROR(VLOOKUP(C51,'COPY DATA XPRO'!$C$7:$AI$58,2,FALSE),0)</f>
        <v>0</v>
      </c>
      <c r="E51">
        <f>IFERROR(VLOOKUP(C51,'COPY DATA XPRO'!$C$7:$AI$58,3,FALSE),0)</f>
        <v>15</v>
      </c>
      <c r="F51">
        <f>IFERROR(VLOOKUP(C51,'COPY DATA XPRO'!$C$7:$AI$58,4,FALSE),0)</f>
        <v>0</v>
      </c>
      <c r="G51">
        <f>IFERROR(VLOOKUP(C51,'COPY DATA XPRO'!$C$7:$AI$58,5,FALSE),0)</f>
        <v>0</v>
      </c>
      <c r="H51">
        <f>IFERROR(VLOOKUP(C51,'COPY DATA XPRO'!$C$7:$AI$58,6,FALSE),0)</f>
        <v>0</v>
      </c>
      <c r="I51">
        <f>IFERROR(VLOOKUP(C51,'COPY DATA XPRO'!$C$7:$AI$58,7,FALSE),0)</f>
        <v>0</v>
      </c>
      <c r="J51">
        <f>IFERROR(VLOOKUP(C51,'COPY DATA XPRO'!$C$7:$AI$58,8,FALSE),0)</f>
        <v>3</v>
      </c>
      <c r="K51">
        <f>IFERROR(VLOOKUP(C51,'COPY DATA XPRO'!$C$7:$AI$58,9,FALSE),0)</f>
        <v>1</v>
      </c>
      <c r="L51">
        <f>IFERROR(VLOOKUP(C51,'COPY DATA XPRO'!$C$7:$AI$58,10,FALSE),0)</f>
        <v>0</v>
      </c>
      <c r="M51">
        <f>IFERROR(VLOOKUP(C51,'COPY DATA XPRO'!$C$7:$AI$58,11,FALSE),0)</f>
        <v>1</v>
      </c>
      <c r="N51">
        <f>IFERROR(VLOOKUP(C51,'COPY DATA XPRO'!$C$7:$AI$58,12,FALSE),0)</f>
        <v>0</v>
      </c>
      <c r="O51">
        <f>IFERROR(VLOOKUP(C51,'COPY DATA XPRO'!$C$7:$AI$58,13,FALSE),0)</f>
        <v>0</v>
      </c>
      <c r="P51">
        <f>IFERROR(VLOOKUP(C51,'COPY DATA XPRO'!$C$7:$AI$58,14,FALSE),0)</f>
        <v>1</v>
      </c>
      <c r="Q51">
        <f>IFERROR(VLOOKUP(C51,'COPY DATA XPRO'!$C$7:$AI$58,15,FALSE),0)</f>
        <v>1</v>
      </c>
      <c r="R51">
        <f>IFERROR(VLOOKUP(C51,'COPY DATA XPRO'!$C$7:$AI$58,16,FALSE),0)</f>
        <v>0</v>
      </c>
      <c r="S51">
        <f>IFERROR(VLOOKUP(C51,'COPY DATA XPRO'!$C$7:$AI$58,17,FALSE),0)</f>
        <v>0</v>
      </c>
      <c r="T51">
        <f>IFERROR(VLOOKUP(C51,'COPY DATA XPRO'!$C$7:$AI$58,18,FALSE),0)</f>
        <v>0</v>
      </c>
      <c r="U51">
        <f>IFERROR(VLOOKUP(C51,'COPY DATA XPRO'!$C$7:$AI$58,19,FALSE),0)</f>
        <v>0</v>
      </c>
      <c r="V51">
        <f>IFERROR(VLOOKUP(C51,'COPY DATA XPRO'!$C$7:$AI$58,20,FALSE),0)</f>
        <v>0</v>
      </c>
      <c r="W51">
        <f>IFERROR(VLOOKUP(C51,'COPY DATA XPRO'!$C$7:$AI$58,21,FALSE),0)</f>
        <v>0</v>
      </c>
      <c r="X51">
        <f>IFERROR(VLOOKUP(C51,'COPY DATA XPRO'!$C$7:$AI$58,22,FALSE),0)</f>
        <v>1</v>
      </c>
      <c r="Y51">
        <f>IFERROR(VLOOKUP(C51,'COPY DATA XPRO'!$C$7:$AI$58,23,FALSE),0)</f>
        <v>0</v>
      </c>
      <c r="Z51">
        <f>IFERROR(VLOOKUP(C51,'COPY DATA XPRO'!$C$7:$AI$58,24,FALSE),0)</f>
        <v>6</v>
      </c>
      <c r="AA51">
        <f>IFERROR(VLOOKUP(C51,'COPY DATA XPRO'!$C$7:$AI$58,25,FALSE),0)</f>
        <v>0</v>
      </c>
      <c r="AB51">
        <f>IFERROR(VLOOKUP(C51,'COPY DATA XPRO'!$C$7:$AI$58,26,FALSE),0)</f>
        <v>0</v>
      </c>
      <c r="AC51">
        <f>IFERROR(VLOOKUP(C51,'COPY DATA XPRO'!$C$7:$AI$58,27,FALSE),0)</f>
        <v>0</v>
      </c>
      <c r="AD51">
        <f>IFERROR(VLOOKUP(C51,'COPY DATA XPRO'!$C$7:$AI$58,28,FALSE),0)</f>
        <v>0</v>
      </c>
      <c r="AE51">
        <f>IFERROR(VLOOKUP(C51,'COPY DATA XPRO'!$C$7:$AI$58,29,FALSE),0)</f>
        <v>0</v>
      </c>
      <c r="AF51">
        <f>IFERROR(VLOOKUP(C51,'COPY DATA XPRO'!$C$7:$AI$58,30,FALSE),0)</f>
        <v>3</v>
      </c>
      <c r="AG51">
        <f>IFERROR(VLOOKUP(C51,'COPY DATA XPRO'!$C$7:$AI$58,31,FALSE),0)</f>
        <v>53.33</v>
      </c>
      <c r="AH51">
        <f>IFERROR(VLOOKUP(C51,'COPY DATA XPRO'!$C$7:$AI$58,32,FALSE),0)</f>
        <v>54.55</v>
      </c>
      <c r="AI51">
        <f>IFERROR(VLOOKUP(C51,'COPY DATA XPRO'!$C$7:$AI$58,33,FALSE),0)</f>
        <v>75</v>
      </c>
    </row>
    <row r="52" spans="2:35">
      <c r="C52" t="s">
        <v>124</v>
      </c>
      <c r="D52">
        <f>IFERROR(VLOOKUP(C52,'COPY DATA XPRO'!$C$7:$AI$58,2,FALSE),0)</f>
        <v>0</v>
      </c>
      <c r="E52">
        <f>IFERROR(VLOOKUP(C52,'COPY DATA XPRO'!$C$7:$AI$58,3,FALSE),0)</f>
        <v>8</v>
      </c>
      <c r="F52">
        <f>IFERROR(VLOOKUP(C52,'COPY DATA XPRO'!$C$7:$AI$58,4,FALSE),0)</f>
        <v>0</v>
      </c>
      <c r="G52">
        <f>IFERROR(VLOOKUP(C52,'COPY DATA XPRO'!$C$7:$AI$58,5,FALSE),0)</f>
        <v>0</v>
      </c>
      <c r="H52">
        <f>IFERROR(VLOOKUP(C52,'COPY DATA XPRO'!$C$7:$AI$58,6,FALSE),0)</f>
        <v>0</v>
      </c>
      <c r="I52">
        <f>IFERROR(VLOOKUP(C52,'COPY DATA XPRO'!$C$7:$AI$58,7,FALSE),0)</f>
        <v>0</v>
      </c>
      <c r="J52">
        <f>IFERROR(VLOOKUP(C52,'COPY DATA XPRO'!$C$7:$AI$58,8,FALSE),0)</f>
        <v>0</v>
      </c>
      <c r="K52">
        <f>IFERROR(VLOOKUP(C52,'COPY DATA XPRO'!$C$7:$AI$58,9,FALSE),0)</f>
        <v>0</v>
      </c>
      <c r="L52">
        <f>IFERROR(VLOOKUP(C52,'COPY DATA XPRO'!$C$7:$AI$58,10,FALSE),0)</f>
        <v>0</v>
      </c>
      <c r="M52">
        <f>IFERROR(VLOOKUP(C52,'COPY DATA XPRO'!$C$7:$AI$58,11,FALSE),0)</f>
        <v>0</v>
      </c>
      <c r="N52">
        <f>IFERROR(VLOOKUP(C52,'COPY DATA XPRO'!$C$7:$AI$58,12,FALSE),0)</f>
        <v>0</v>
      </c>
      <c r="O52">
        <f>IFERROR(VLOOKUP(C52,'COPY DATA XPRO'!$C$7:$AI$58,13,FALSE),0)</f>
        <v>0</v>
      </c>
      <c r="P52">
        <f>IFERROR(VLOOKUP(C52,'COPY DATA XPRO'!$C$7:$AI$58,14,FALSE),0)</f>
        <v>0</v>
      </c>
      <c r="Q52">
        <f>IFERROR(VLOOKUP(C52,'COPY DATA XPRO'!$C$7:$AI$58,15,FALSE),0)</f>
        <v>0</v>
      </c>
      <c r="R52">
        <f>IFERROR(VLOOKUP(C52,'COPY DATA XPRO'!$C$7:$AI$58,16,FALSE),0)</f>
        <v>0</v>
      </c>
      <c r="S52">
        <f>IFERROR(VLOOKUP(C52,'COPY DATA XPRO'!$C$7:$AI$58,17,FALSE),0)</f>
        <v>0</v>
      </c>
      <c r="T52">
        <f>IFERROR(VLOOKUP(C52,'COPY DATA XPRO'!$C$7:$AI$58,18,FALSE),0)</f>
        <v>0</v>
      </c>
      <c r="U52">
        <f>IFERROR(VLOOKUP(C52,'COPY DATA XPRO'!$C$7:$AI$58,19,FALSE),0)</f>
        <v>0</v>
      </c>
      <c r="V52">
        <f>IFERROR(VLOOKUP(C52,'COPY DATA XPRO'!$C$7:$AI$58,20,FALSE),0)</f>
        <v>0</v>
      </c>
      <c r="W52">
        <f>IFERROR(VLOOKUP(C52,'COPY DATA XPRO'!$C$7:$AI$58,21,FALSE),0)</f>
        <v>0</v>
      </c>
      <c r="X52">
        <f>IFERROR(VLOOKUP(C52,'COPY DATA XPRO'!$C$7:$AI$58,22,FALSE),0)</f>
        <v>0</v>
      </c>
      <c r="Y52">
        <f>IFERROR(VLOOKUP(C52,'COPY DATA XPRO'!$C$7:$AI$58,23,FALSE),0)</f>
        <v>0</v>
      </c>
      <c r="Z52">
        <f>IFERROR(VLOOKUP(C52,'COPY DATA XPRO'!$C$7:$AI$58,24,FALSE),0)</f>
        <v>6</v>
      </c>
      <c r="AA52">
        <f>IFERROR(VLOOKUP(C52,'COPY DATA XPRO'!$C$7:$AI$58,25,FALSE),0)</f>
        <v>0</v>
      </c>
      <c r="AB52">
        <f>IFERROR(VLOOKUP(C52,'COPY DATA XPRO'!$C$7:$AI$58,26,FALSE),0)</f>
        <v>0</v>
      </c>
      <c r="AC52">
        <f>IFERROR(VLOOKUP(C52,'COPY DATA XPRO'!$C$7:$AI$58,27,FALSE),0)</f>
        <v>0</v>
      </c>
      <c r="AD52">
        <f>IFERROR(VLOOKUP(C52,'COPY DATA XPRO'!$C$7:$AI$58,28,FALSE),0)</f>
        <v>0</v>
      </c>
      <c r="AE52">
        <f>IFERROR(VLOOKUP(C52,'COPY DATA XPRO'!$C$7:$AI$58,29,FALSE),0)</f>
        <v>0</v>
      </c>
      <c r="AF52">
        <f>IFERROR(VLOOKUP(C52,'COPY DATA XPRO'!$C$7:$AI$58,30,FALSE),0)</f>
        <v>2</v>
      </c>
      <c r="AG52">
        <f>IFERROR(VLOOKUP(C52,'COPY DATA XPRO'!$C$7:$AI$58,31,FALSE),0)</f>
        <v>75</v>
      </c>
      <c r="AH52">
        <f>IFERROR(VLOOKUP(C52,'COPY DATA XPRO'!$C$7:$AI$58,32,FALSE),0)</f>
        <v>100</v>
      </c>
      <c r="AI52">
        <f>IFERROR(VLOOKUP(C52,'COPY DATA XPRO'!$C$7:$AI$58,33,FALSE),0)</f>
        <v>100</v>
      </c>
    </row>
    <row r="53" spans="2:35">
      <c r="C53" t="s">
        <v>125</v>
      </c>
      <c r="D53">
        <f>IFERROR(VLOOKUP(C53,'COPY DATA XPRO'!$C$7:$AI$58,2,FALSE),0)</f>
        <v>0</v>
      </c>
      <c r="E53">
        <f>IFERROR(VLOOKUP(C53,'COPY DATA XPRO'!$C$7:$AI$58,3,FALSE),0)</f>
        <v>9</v>
      </c>
      <c r="F53">
        <f>IFERROR(VLOOKUP(C53,'COPY DATA XPRO'!$C$7:$AI$58,4,FALSE),0)</f>
        <v>0</v>
      </c>
      <c r="G53">
        <f>IFERROR(VLOOKUP(C53,'COPY DATA XPRO'!$C$7:$AI$58,5,FALSE),0)</f>
        <v>0</v>
      </c>
      <c r="H53">
        <f>IFERROR(VLOOKUP(C53,'COPY DATA XPRO'!$C$7:$AI$58,6,FALSE),0)</f>
        <v>0</v>
      </c>
      <c r="I53">
        <f>IFERROR(VLOOKUP(C53,'COPY DATA XPRO'!$C$7:$AI$58,7,FALSE),0)</f>
        <v>0</v>
      </c>
      <c r="J53">
        <f>IFERROR(VLOOKUP(C53,'COPY DATA XPRO'!$C$7:$AI$58,8,FALSE),0)</f>
        <v>0</v>
      </c>
      <c r="K53">
        <f>IFERROR(VLOOKUP(C53,'COPY DATA XPRO'!$C$7:$AI$58,9,FALSE),0)</f>
        <v>0</v>
      </c>
      <c r="L53">
        <f>IFERROR(VLOOKUP(C53,'COPY DATA XPRO'!$C$7:$AI$58,10,FALSE),0)</f>
        <v>0</v>
      </c>
      <c r="M53">
        <f>IFERROR(VLOOKUP(C53,'COPY DATA XPRO'!$C$7:$AI$58,11,FALSE),0)</f>
        <v>0</v>
      </c>
      <c r="N53">
        <f>IFERROR(VLOOKUP(C53,'COPY DATA XPRO'!$C$7:$AI$58,12,FALSE),0)</f>
        <v>0</v>
      </c>
      <c r="O53">
        <f>IFERROR(VLOOKUP(C53,'COPY DATA XPRO'!$C$7:$AI$58,13,FALSE),0)</f>
        <v>0</v>
      </c>
      <c r="P53">
        <f>IFERROR(VLOOKUP(C53,'COPY DATA XPRO'!$C$7:$AI$58,14,FALSE),0)</f>
        <v>0</v>
      </c>
      <c r="Q53">
        <f>IFERROR(VLOOKUP(C53,'COPY DATA XPRO'!$C$7:$AI$58,15,FALSE),0)</f>
        <v>0</v>
      </c>
      <c r="R53">
        <f>IFERROR(VLOOKUP(C53,'COPY DATA XPRO'!$C$7:$AI$58,16,FALSE),0)</f>
        <v>0</v>
      </c>
      <c r="S53">
        <f>IFERROR(VLOOKUP(C53,'COPY DATA XPRO'!$C$7:$AI$58,17,FALSE),0)</f>
        <v>0</v>
      </c>
      <c r="T53">
        <f>IFERROR(VLOOKUP(C53,'COPY DATA XPRO'!$C$7:$AI$58,18,FALSE),0)</f>
        <v>0</v>
      </c>
      <c r="U53">
        <f>IFERROR(VLOOKUP(C53,'COPY DATA XPRO'!$C$7:$AI$58,19,FALSE),0)</f>
        <v>0</v>
      </c>
      <c r="V53">
        <f>IFERROR(VLOOKUP(C53,'COPY DATA XPRO'!$C$7:$AI$58,20,FALSE),0)</f>
        <v>0</v>
      </c>
      <c r="W53">
        <f>IFERROR(VLOOKUP(C53,'COPY DATA XPRO'!$C$7:$AI$58,21,FALSE),0)</f>
        <v>0</v>
      </c>
      <c r="X53">
        <f>IFERROR(VLOOKUP(C53,'COPY DATA XPRO'!$C$7:$AI$58,22,FALSE),0)</f>
        <v>0</v>
      </c>
      <c r="Y53">
        <f>IFERROR(VLOOKUP(C53,'COPY DATA XPRO'!$C$7:$AI$58,23,FALSE),0)</f>
        <v>0</v>
      </c>
      <c r="Z53">
        <f>IFERROR(VLOOKUP(C53,'COPY DATA XPRO'!$C$7:$AI$58,24,FALSE),0)</f>
        <v>6</v>
      </c>
      <c r="AA53">
        <f>IFERROR(VLOOKUP(C53,'COPY DATA XPRO'!$C$7:$AI$58,25,FALSE),0)</f>
        <v>0</v>
      </c>
      <c r="AB53">
        <f>IFERROR(VLOOKUP(C53,'COPY DATA XPRO'!$C$7:$AI$58,26,FALSE),0)</f>
        <v>0</v>
      </c>
      <c r="AC53">
        <f>IFERROR(VLOOKUP(C53,'COPY DATA XPRO'!$C$7:$AI$58,27,FALSE),0)</f>
        <v>0</v>
      </c>
      <c r="AD53">
        <f>IFERROR(VLOOKUP(C53,'COPY DATA XPRO'!$C$7:$AI$58,28,FALSE),0)</f>
        <v>0</v>
      </c>
      <c r="AE53">
        <f>IFERROR(VLOOKUP(C53,'COPY DATA XPRO'!$C$7:$AI$58,29,FALSE),0)</f>
        <v>0</v>
      </c>
      <c r="AF53">
        <f>IFERROR(VLOOKUP(C53,'COPY DATA XPRO'!$C$7:$AI$58,30,FALSE),0)</f>
        <v>3</v>
      </c>
      <c r="AG53">
        <f>IFERROR(VLOOKUP(C53,'COPY DATA XPRO'!$C$7:$AI$58,31,FALSE),0)</f>
        <v>66.67</v>
      </c>
      <c r="AH53">
        <f>IFERROR(VLOOKUP(C53,'COPY DATA XPRO'!$C$7:$AI$58,32,FALSE),0)</f>
        <v>100</v>
      </c>
      <c r="AI53">
        <f>IFERROR(VLOOKUP(C53,'COPY DATA XPRO'!$C$7:$AI$58,33,FALSE),0)</f>
        <v>100</v>
      </c>
    </row>
    <row r="54" spans="2:35">
      <c r="C54" t="s">
        <v>126</v>
      </c>
      <c r="D54">
        <f>IFERROR(VLOOKUP(C54,'COPY DATA XPRO'!$C$7:$AI$58,2,FALSE),0)</f>
        <v>0</v>
      </c>
      <c r="E54">
        <f>IFERROR(VLOOKUP(C54,'COPY DATA XPRO'!$C$7:$AI$58,3,FALSE),0)</f>
        <v>53</v>
      </c>
      <c r="F54">
        <f>IFERROR(VLOOKUP(C54,'COPY DATA XPRO'!$C$7:$AI$58,4,FALSE),0)</f>
        <v>0</v>
      </c>
      <c r="G54">
        <f>IFERROR(VLOOKUP(C54,'COPY DATA XPRO'!$C$7:$AI$58,5,FALSE),0)</f>
        <v>0</v>
      </c>
      <c r="H54">
        <f>IFERROR(VLOOKUP(C54,'COPY DATA XPRO'!$C$7:$AI$58,6,FALSE),0)</f>
        <v>3</v>
      </c>
      <c r="I54">
        <f>IFERROR(VLOOKUP(C54,'COPY DATA XPRO'!$C$7:$AI$58,7,FALSE),0)</f>
        <v>3</v>
      </c>
      <c r="J54">
        <f>IFERROR(VLOOKUP(C54,'COPY DATA XPRO'!$C$7:$AI$58,8,FALSE),0)</f>
        <v>1</v>
      </c>
      <c r="K54">
        <f>IFERROR(VLOOKUP(C54,'COPY DATA XPRO'!$C$7:$AI$58,9,FALSE),0)</f>
        <v>3</v>
      </c>
      <c r="L54">
        <f>IFERROR(VLOOKUP(C54,'COPY DATA XPRO'!$C$7:$AI$58,10,FALSE),0)</f>
        <v>0</v>
      </c>
      <c r="M54">
        <f>IFERROR(VLOOKUP(C54,'COPY DATA XPRO'!$C$7:$AI$58,11,FALSE),0)</f>
        <v>0</v>
      </c>
      <c r="N54">
        <f>IFERROR(VLOOKUP(C54,'COPY DATA XPRO'!$C$7:$AI$58,12,FALSE),0)</f>
        <v>0</v>
      </c>
      <c r="O54">
        <f>IFERROR(VLOOKUP(C54,'COPY DATA XPRO'!$C$7:$AI$58,13,FALSE),0)</f>
        <v>0</v>
      </c>
      <c r="P54">
        <f>IFERROR(VLOOKUP(C54,'COPY DATA XPRO'!$C$7:$AI$58,14,FALSE),0)</f>
        <v>0</v>
      </c>
      <c r="Q54">
        <f>IFERROR(VLOOKUP(C54,'COPY DATA XPRO'!$C$7:$AI$58,15,FALSE),0)</f>
        <v>0</v>
      </c>
      <c r="R54">
        <f>IFERROR(VLOOKUP(C54,'COPY DATA XPRO'!$C$7:$AI$58,16,FALSE),0)</f>
        <v>0</v>
      </c>
      <c r="S54">
        <f>IFERROR(VLOOKUP(C54,'COPY DATA XPRO'!$C$7:$AI$58,17,FALSE),0)</f>
        <v>0</v>
      </c>
      <c r="T54">
        <f>IFERROR(VLOOKUP(C54,'COPY DATA XPRO'!$C$7:$AI$58,18,FALSE),0)</f>
        <v>0</v>
      </c>
      <c r="U54">
        <f>IFERROR(VLOOKUP(C54,'COPY DATA XPRO'!$C$7:$AI$58,19,FALSE),0)</f>
        <v>0</v>
      </c>
      <c r="V54">
        <f>IFERROR(VLOOKUP(C54,'COPY DATA XPRO'!$C$7:$AI$58,20,FALSE),0)</f>
        <v>0</v>
      </c>
      <c r="W54">
        <f>IFERROR(VLOOKUP(C54,'COPY DATA XPRO'!$C$7:$AI$58,21,FALSE),0)</f>
        <v>0</v>
      </c>
      <c r="X54">
        <f>IFERROR(VLOOKUP(C54,'COPY DATA XPRO'!$C$7:$AI$58,22,FALSE),0)</f>
        <v>0</v>
      </c>
      <c r="Y54">
        <f>IFERROR(VLOOKUP(C54,'COPY DATA XPRO'!$C$7:$AI$58,23,FALSE),0)</f>
        <v>1</v>
      </c>
      <c r="Z54">
        <f>IFERROR(VLOOKUP(C54,'COPY DATA XPRO'!$C$7:$AI$58,24,FALSE),0)</f>
        <v>36</v>
      </c>
      <c r="AA54">
        <f>IFERROR(VLOOKUP(C54,'COPY DATA XPRO'!$C$7:$AI$58,25,FALSE),0)</f>
        <v>0</v>
      </c>
      <c r="AB54">
        <f>IFERROR(VLOOKUP(C54,'COPY DATA XPRO'!$C$7:$AI$58,26,FALSE),0)</f>
        <v>0</v>
      </c>
      <c r="AC54">
        <f>IFERROR(VLOOKUP(C54,'COPY DATA XPRO'!$C$7:$AI$58,27,FALSE),0)</f>
        <v>0</v>
      </c>
      <c r="AD54">
        <f>IFERROR(VLOOKUP(C54,'COPY DATA XPRO'!$C$7:$AI$58,28,FALSE),0)</f>
        <v>0</v>
      </c>
      <c r="AE54">
        <f>IFERROR(VLOOKUP(C54,'COPY DATA XPRO'!$C$7:$AI$58,29,FALSE),0)</f>
        <v>0</v>
      </c>
      <c r="AF54">
        <f>IFERROR(VLOOKUP(C54,'COPY DATA XPRO'!$C$7:$AI$58,30,FALSE),0)</f>
        <v>6</v>
      </c>
      <c r="AG54">
        <f>IFERROR(VLOOKUP(C54,'COPY DATA XPRO'!$C$7:$AI$58,31,FALSE),0)</f>
        <v>69.81</v>
      </c>
      <c r="AH54">
        <f>IFERROR(VLOOKUP(C54,'COPY DATA XPRO'!$C$7:$AI$58,32,FALSE),0)</f>
        <v>87.8</v>
      </c>
      <c r="AI54">
        <f>IFERROR(VLOOKUP(C54,'COPY DATA XPRO'!$C$7:$AI$58,33,FALSE),0)</f>
        <v>97.3</v>
      </c>
    </row>
    <row r="55" spans="2:35">
      <c r="C55" t="s">
        <v>127</v>
      </c>
      <c r="D55">
        <f>IFERROR(VLOOKUP(C55,'COPY DATA XPRO'!$C$7:$AI$58,2,FALSE),0)</f>
        <v>0</v>
      </c>
      <c r="E55">
        <f>IFERROR(VLOOKUP(C55,'COPY DATA XPRO'!$C$7:$AI$58,3,FALSE),0)</f>
        <v>35</v>
      </c>
      <c r="F55">
        <f>IFERROR(VLOOKUP(C55,'COPY DATA XPRO'!$C$7:$AI$58,4,FALSE),0)</f>
        <v>0</v>
      </c>
      <c r="G55">
        <f>IFERROR(VLOOKUP(C55,'COPY DATA XPRO'!$C$7:$AI$58,5,FALSE),0)</f>
        <v>1</v>
      </c>
      <c r="H55">
        <f>IFERROR(VLOOKUP(C55,'COPY DATA XPRO'!$C$7:$AI$58,6,FALSE),0)</f>
        <v>0</v>
      </c>
      <c r="I55">
        <f>IFERROR(VLOOKUP(C55,'COPY DATA XPRO'!$C$7:$AI$58,7,FALSE),0)</f>
        <v>1</v>
      </c>
      <c r="J55">
        <f>IFERROR(VLOOKUP(C55,'COPY DATA XPRO'!$C$7:$AI$58,8,FALSE),0)</f>
        <v>5</v>
      </c>
      <c r="K55">
        <f>IFERROR(VLOOKUP(C55,'COPY DATA XPRO'!$C$7:$AI$58,9,FALSE),0)</f>
        <v>0</v>
      </c>
      <c r="L55">
        <f>IFERROR(VLOOKUP(C55,'COPY DATA XPRO'!$C$7:$AI$58,10,FALSE),0)</f>
        <v>0</v>
      </c>
      <c r="M55">
        <f>IFERROR(VLOOKUP(C55,'COPY DATA XPRO'!$C$7:$AI$58,11,FALSE),0)</f>
        <v>0</v>
      </c>
      <c r="N55">
        <f>IFERROR(VLOOKUP(C55,'COPY DATA XPRO'!$C$7:$AI$58,12,FALSE),0)</f>
        <v>0</v>
      </c>
      <c r="O55">
        <f>IFERROR(VLOOKUP(C55,'COPY DATA XPRO'!$C$7:$AI$58,13,FALSE),0)</f>
        <v>0</v>
      </c>
      <c r="P55">
        <f>IFERROR(VLOOKUP(C55,'COPY DATA XPRO'!$C$7:$AI$58,14,FALSE),0)</f>
        <v>0</v>
      </c>
      <c r="Q55">
        <f>IFERROR(VLOOKUP(C55,'COPY DATA XPRO'!$C$7:$AI$58,15,FALSE),0)</f>
        <v>0</v>
      </c>
      <c r="R55">
        <f>IFERROR(VLOOKUP(C55,'COPY DATA XPRO'!$C$7:$AI$58,16,FALSE),0)</f>
        <v>0</v>
      </c>
      <c r="S55">
        <f>IFERROR(VLOOKUP(C55,'COPY DATA XPRO'!$C$7:$AI$58,17,FALSE),0)</f>
        <v>0</v>
      </c>
      <c r="T55">
        <f>IFERROR(VLOOKUP(C55,'COPY DATA XPRO'!$C$7:$AI$58,18,FALSE),0)</f>
        <v>0</v>
      </c>
      <c r="U55">
        <f>IFERROR(VLOOKUP(C55,'COPY DATA XPRO'!$C$7:$AI$58,19,FALSE),0)</f>
        <v>0</v>
      </c>
      <c r="V55">
        <f>IFERROR(VLOOKUP(C55,'COPY DATA XPRO'!$C$7:$AI$58,20,FALSE),0)</f>
        <v>0</v>
      </c>
      <c r="W55">
        <f>IFERROR(VLOOKUP(C55,'COPY DATA XPRO'!$C$7:$AI$58,21,FALSE),0)</f>
        <v>0</v>
      </c>
      <c r="X55">
        <f>IFERROR(VLOOKUP(C55,'COPY DATA XPRO'!$C$7:$AI$58,22,FALSE),0)</f>
        <v>0</v>
      </c>
      <c r="Y55">
        <f>IFERROR(VLOOKUP(C55,'COPY DATA XPRO'!$C$7:$AI$58,23,FALSE),0)</f>
        <v>0</v>
      </c>
      <c r="Z55">
        <f>IFERROR(VLOOKUP(C55,'COPY DATA XPRO'!$C$7:$AI$58,24,FALSE),0)</f>
        <v>24</v>
      </c>
      <c r="AA55">
        <f>IFERROR(VLOOKUP(C55,'COPY DATA XPRO'!$C$7:$AI$58,25,FALSE),0)</f>
        <v>0</v>
      </c>
      <c r="AB55">
        <f>IFERROR(VLOOKUP(C55,'COPY DATA XPRO'!$C$7:$AI$58,26,FALSE),0)</f>
        <v>0</v>
      </c>
      <c r="AC55">
        <f>IFERROR(VLOOKUP(C55,'COPY DATA XPRO'!$C$7:$AI$58,27,FALSE),0)</f>
        <v>0</v>
      </c>
      <c r="AD55">
        <f>IFERROR(VLOOKUP(C55,'COPY DATA XPRO'!$C$7:$AI$58,28,FALSE),0)</f>
        <v>0</v>
      </c>
      <c r="AE55">
        <f>IFERROR(VLOOKUP(C55,'COPY DATA XPRO'!$C$7:$AI$58,29,FALSE),0)</f>
        <v>0</v>
      </c>
      <c r="AF55">
        <f>IFERROR(VLOOKUP(C55,'COPY DATA XPRO'!$C$7:$AI$58,30,FALSE),0)</f>
        <v>4</v>
      </c>
      <c r="AG55">
        <f>IFERROR(VLOOKUP(C55,'COPY DATA XPRO'!$C$7:$AI$58,31,FALSE),0)</f>
        <v>68.569999999999993</v>
      </c>
      <c r="AH55">
        <f>IFERROR(VLOOKUP(C55,'COPY DATA XPRO'!$C$7:$AI$58,32,FALSE),0)</f>
        <v>80</v>
      </c>
      <c r="AI55">
        <f>IFERROR(VLOOKUP(C55,'COPY DATA XPRO'!$C$7:$AI$58,33,FALSE),0)</f>
        <v>100</v>
      </c>
    </row>
    <row r="56" spans="2:35">
      <c r="C56" t="s">
        <v>128</v>
      </c>
      <c r="D56">
        <f>IFERROR(VLOOKUP(C56,'COPY DATA XPRO'!$C$7:$AI$58,2,FALSE),0)</f>
        <v>0</v>
      </c>
      <c r="E56">
        <f>IFERROR(VLOOKUP(C56,'COPY DATA XPRO'!$C$7:$AI$58,3,FALSE),0)</f>
        <v>27</v>
      </c>
      <c r="F56">
        <f>IFERROR(VLOOKUP(C56,'COPY DATA XPRO'!$C$7:$AI$58,4,FALSE),0)</f>
        <v>0</v>
      </c>
      <c r="G56">
        <f>IFERROR(VLOOKUP(C56,'COPY DATA XPRO'!$C$7:$AI$58,5,FALSE),0)</f>
        <v>0</v>
      </c>
      <c r="H56">
        <f>IFERROR(VLOOKUP(C56,'COPY DATA XPRO'!$C$7:$AI$58,6,FALSE),0)</f>
        <v>0</v>
      </c>
      <c r="I56">
        <f>IFERROR(VLOOKUP(C56,'COPY DATA XPRO'!$C$7:$AI$58,7,FALSE),0)</f>
        <v>0</v>
      </c>
      <c r="J56">
        <f>IFERROR(VLOOKUP(C56,'COPY DATA XPRO'!$C$7:$AI$58,8,FALSE),0)</f>
        <v>6</v>
      </c>
      <c r="K56">
        <f>IFERROR(VLOOKUP(C56,'COPY DATA XPRO'!$C$7:$AI$58,9,FALSE),0)</f>
        <v>0</v>
      </c>
      <c r="L56">
        <f>IFERROR(VLOOKUP(C56,'COPY DATA XPRO'!$C$7:$AI$58,10,FALSE),0)</f>
        <v>0</v>
      </c>
      <c r="M56">
        <f>IFERROR(VLOOKUP(C56,'COPY DATA XPRO'!$C$7:$AI$58,11,FALSE),0)</f>
        <v>0</v>
      </c>
      <c r="N56">
        <f>IFERROR(VLOOKUP(C56,'COPY DATA XPRO'!$C$7:$AI$58,12,FALSE),0)</f>
        <v>0</v>
      </c>
      <c r="O56">
        <f>IFERROR(VLOOKUP(C56,'COPY DATA XPRO'!$C$7:$AI$58,13,FALSE),0)</f>
        <v>0</v>
      </c>
      <c r="P56">
        <f>IFERROR(VLOOKUP(C56,'COPY DATA XPRO'!$C$7:$AI$58,14,FALSE),0)</f>
        <v>0</v>
      </c>
      <c r="Q56">
        <f>IFERROR(VLOOKUP(C56,'COPY DATA XPRO'!$C$7:$AI$58,15,FALSE),0)</f>
        <v>2</v>
      </c>
      <c r="R56">
        <f>IFERROR(VLOOKUP(C56,'COPY DATA XPRO'!$C$7:$AI$58,16,FALSE),0)</f>
        <v>0</v>
      </c>
      <c r="S56">
        <f>IFERROR(VLOOKUP(C56,'COPY DATA XPRO'!$C$7:$AI$58,17,FALSE),0)</f>
        <v>0</v>
      </c>
      <c r="T56">
        <f>IFERROR(VLOOKUP(C56,'COPY DATA XPRO'!$C$7:$AI$58,18,FALSE),0)</f>
        <v>0</v>
      </c>
      <c r="U56">
        <f>IFERROR(VLOOKUP(C56,'COPY DATA XPRO'!$C$7:$AI$58,19,FALSE),0)</f>
        <v>0</v>
      </c>
      <c r="V56">
        <f>IFERROR(VLOOKUP(C56,'COPY DATA XPRO'!$C$7:$AI$58,20,FALSE),0)</f>
        <v>0</v>
      </c>
      <c r="W56">
        <f>IFERROR(VLOOKUP(C56,'COPY DATA XPRO'!$C$7:$AI$58,21,FALSE),0)</f>
        <v>0</v>
      </c>
      <c r="X56">
        <f>IFERROR(VLOOKUP(C56,'COPY DATA XPRO'!$C$7:$AI$58,22,FALSE),0)</f>
        <v>2</v>
      </c>
      <c r="Y56">
        <f>IFERROR(VLOOKUP(C56,'COPY DATA XPRO'!$C$7:$AI$58,23,FALSE),0)</f>
        <v>0</v>
      </c>
      <c r="Z56">
        <f>IFERROR(VLOOKUP(C56,'COPY DATA XPRO'!$C$7:$AI$58,24,FALSE),0)</f>
        <v>11</v>
      </c>
      <c r="AA56">
        <f>IFERROR(VLOOKUP(C56,'COPY DATA XPRO'!$C$7:$AI$58,25,FALSE),0)</f>
        <v>0</v>
      </c>
      <c r="AB56">
        <f>IFERROR(VLOOKUP(C56,'COPY DATA XPRO'!$C$7:$AI$58,26,FALSE),0)</f>
        <v>0</v>
      </c>
      <c r="AC56">
        <f>IFERROR(VLOOKUP(C56,'COPY DATA XPRO'!$C$7:$AI$58,27,FALSE),0)</f>
        <v>0</v>
      </c>
      <c r="AD56">
        <f>IFERROR(VLOOKUP(C56,'COPY DATA XPRO'!$C$7:$AI$58,28,FALSE),0)</f>
        <v>0</v>
      </c>
      <c r="AE56">
        <f>IFERROR(VLOOKUP(C56,'COPY DATA XPRO'!$C$7:$AI$58,29,FALSE),0)</f>
        <v>0</v>
      </c>
      <c r="AF56">
        <f>IFERROR(VLOOKUP(C56,'COPY DATA XPRO'!$C$7:$AI$58,30,FALSE),0)</f>
        <v>7</v>
      </c>
      <c r="AG56">
        <f>IFERROR(VLOOKUP(C56,'COPY DATA XPRO'!$C$7:$AI$58,31,FALSE),0)</f>
        <v>48.15</v>
      </c>
      <c r="AH56">
        <f>IFERROR(VLOOKUP(C56,'COPY DATA XPRO'!$C$7:$AI$58,32,FALSE),0)</f>
        <v>55</v>
      </c>
      <c r="AI56">
        <f>IFERROR(VLOOKUP(C56,'COPY DATA XPRO'!$C$7:$AI$58,33,FALSE),0)</f>
        <v>84.62</v>
      </c>
    </row>
    <row r="61" spans="2:35">
      <c r="C61" s="189" t="s">
        <v>140</v>
      </c>
      <c r="D61" s="189"/>
      <c r="E61" s="189"/>
      <c r="F61" s="189"/>
      <c r="G61" s="189"/>
      <c r="H61" s="189"/>
      <c r="I61" s="189"/>
      <c r="J61" s="189"/>
      <c r="K61" s="189"/>
      <c r="L61" s="189"/>
      <c r="M61" s="189"/>
      <c r="N61" s="189"/>
      <c r="O61" s="189"/>
      <c r="P61" s="189"/>
      <c r="Q61" s="189"/>
      <c r="R61" s="189"/>
      <c r="S61" s="189"/>
      <c r="T61" s="189"/>
      <c r="U61" s="189"/>
      <c r="V61" s="189"/>
      <c r="W61" s="189"/>
      <c r="X61" s="189"/>
      <c r="Y61" s="189"/>
      <c r="Z61" s="189"/>
      <c r="AA61" s="189"/>
      <c r="AB61" s="189"/>
      <c r="AC61" s="189"/>
      <c r="AD61" s="189"/>
      <c r="AE61" s="189"/>
      <c r="AF61" s="189"/>
      <c r="AG61" s="189"/>
      <c r="AH61" s="189"/>
      <c r="AI61" s="189"/>
    </row>
    <row r="62" spans="2:35">
      <c r="C62" s="190"/>
      <c r="D62" s="190"/>
      <c r="E62" s="190"/>
      <c r="F62" s="190"/>
      <c r="G62" s="190"/>
      <c r="H62" s="190"/>
      <c r="I62" s="190"/>
      <c r="J62" s="190"/>
      <c r="K62" s="190"/>
      <c r="L62" s="190"/>
      <c r="M62" s="190"/>
      <c r="N62" s="190"/>
      <c r="O62" s="190"/>
      <c r="P62" s="190"/>
      <c r="Q62" s="190"/>
      <c r="R62" s="190"/>
      <c r="S62" s="190"/>
      <c r="T62" s="190"/>
      <c r="U62" s="190"/>
      <c r="V62" s="190"/>
      <c r="W62" s="190"/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</row>
    <row r="63" spans="2:35">
      <c r="C63" s="103" t="s">
        <v>1</v>
      </c>
      <c r="D63" s="99" t="s">
        <v>2</v>
      </c>
      <c r="E63" s="99" t="s">
        <v>3</v>
      </c>
      <c r="F63" s="99" t="s">
        <v>4</v>
      </c>
      <c r="G63" s="99" t="s">
        <v>5</v>
      </c>
      <c r="H63" s="99" t="s">
        <v>6</v>
      </c>
      <c r="I63" s="99" t="s">
        <v>7</v>
      </c>
      <c r="J63" s="99" t="s">
        <v>8</v>
      </c>
      <c r="K63" s="99" t="s">
        <v>9</v>
      </c>
      <c r="L63" s="99" t="s">
        <v>10</v>
      </c>
      <c r="M63" s="99"/>
      <c r="N63" s="99"/>
      <c r="O63" s="99"/>
      <c r="P63" s="99"/>
      <c r="Q63" s="99"/>
      <c r="R63" s="99"/>
      <c r="S63" s="99"/>
      <c r="T63" s="99"/>
      <c r="U63" s="99"/>
      <c r="V63" s="99"/>
      <c r="W63" s="99"/>
      <c r="X63" s="99"/>
      <c r="Y63" s="99"/>
      <c r="Z63" s="99" t="s">
        <v>11</v>
      </c>
      <c r="AA63" s="99" t="s">
        <v>12</v>
      </c>
      <c r="AB63" s="99"/>
      <c r="AC63" s="99"/>
      <c r="AD63" s="99"/>
      <c r="AE63" s="99" t="s">
        <v>13</v>
      </c>
      <c r="AF63" s="99" t="s">
        <v>14</v>
      </c>
      <c r="AG63" s="99" t="s">
        <v>15</v>
      </c>
      <c r="AH63" s="99" t="s">
        <v>16</v>
      </c>
      <c r="AI63" s="99" t="s">
        <v>17</v>
      </c>
    </row>
    <row r="64" spans="2:35">
      <c r="C64" s="103"/>
      <c r="D64" s="99"/>
      <c r="E64" s="99"/>
      <c r="F64" s="99"/>
      <c r="G64" s="99"/>
      <c r="H64" s="99"/>
      <c r="I64" s="99"/>
      <c r="J64" s="99"/>
      <c r="K64" s="99"/>
      <c r="L64" s="99" t="s">
        <v>2</v>
      </c>
      <c r="M64" s="99" t="s">
        <v>18</v>
      </c>
      <c r="N64" s="99"/>
      <c r="O64" s="99"/>
      <c r="P64" s="99" t="s">
        <v>19</v>
      </c>
      <c r="Q64" s="99" t="s">
        <v>20</v>
      </c>
      <c r="R64" s="99"/>
      <c r="S64" s="99"/>
      <c r="T64" s="99"/>
      <c r="U64" s="99"/>
      <c r="V64" s="99"/>
      <c r="W64" s="99"/>
      <c r="X64" s="99" t="s">
        <v>21</v>
      </c>
      <c r="Y64" s="99" t="s">
        <v>22</v>
      </c>
      <c r="Z64" s="99"/>
      <c r="AA64" s="99"/>
      <c r="AB64" s="99"/>
      <c r="AC64" s="99"/>
      <c r="AD64" s="99"/>
      <c r="AE64" s="99"/>
      <c r="AF64" s="99"/>
      <c r="AG64" s="99"/>
      <c r="AH64" s="99"/>
      <c r="AI64" s="99"/>
    </row>
    <row r="65" spans="2:35">
      <c r="C65" s="103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  <c r="Q65" s="99" t="s">
        <v>23</v>
      </c>
      <c r="R65" s="99"/>
      <c r="S65" s="99"/>
      <c r="T65" s="99"/>
      <c r="U65" s="99" t="s">
        <v>24</v>
      </c>
      <c r="V65" s="99" t="s">
        <v>25</v>
      </c>
      <c r="W65" s="99" t="s">
        <v>26</v>
      </c>
      <c r="X65" s="99"/>
      <c r="Y65" s="99"/>
      <c r="Z65" s="99"/>
      <c r="AA65" s="99"/>
      <c r="AB65" s="99"/>
      <c r="AC65" s="99"/>
      <c r="AD65" s="99"/>
      <c r="AE65" s="99"/>
      <c r="AF65" s="99"/>
      <c r="AG65" s="99"/>
      <c r="AH65" s="99"/>
      <c r="AI65" s="99"/>
    </row>
    <row r="66" spans="2:35" ht="30">
      <c r="C66" s="103"/>
      <c r="D66" s="99"/>
      <c r="E66" s="99"/>
      <c r="F66" s="99"/>
      <c r="G66" s="99"/>
      <c r="H66" s="99"/>
      <c r="I66" s="99"/>
      <c r="J66" s="99"/>
      <c r="K66" s="99"/>
      <c r="L66" s="13"/>
      <c r="M66" s="13" t="s">
        <v>27</v>
      </c>
      <c r="N66" s="13" t="s">
        <v>28</v>
      </c>
      <c r="O66" s="13" t="s">
        <v>29</v>
      </c>
      <c r="P66" s="99"/>
      <c r="Q66" s="13" t="s">
        <v>30</v>
      </c>
      <c r="R66" s="13" t="s">
        <v>31</v>
      </c>
      <c r="S66" s="13" t="s">
        <v>32</v>
      </c>
      <c r="T66" s="13" t="s">
        <v>33</v>
      </c>
      <c r="U66" s="99"/>
      <c r="V66" s="99"/>
      <c r="W66" s="99"/>
      <c r="X66" s="99"/>
      <c r="Y66" s="99"/>
      <c r="Z66" s="99"/>
      <c r="AA66" s="13" t="s">
        <v>30</v>
      </c>
      <c r="AB66" s="13" t="s">
        <v>31</v>
      </c>
      <c r="AC66" s="13" t="s">
        <v>32</v>
      </c>
      <c r="AD66" s="13" t="s">
        <v>33</v>
      </c>
      <c r="AE66" s="99"/>
      <c r="AF66" s="99"/>
      <c r="AG66" s="99"/>
      <c r="AH66" s="99"/>
      <c r="AI66" s="99"/>
    </row>
    <row r="67" spans="2:35">
      <c r="B67" t="s">
        <v>34</v>
      </c>
      <c r="C67" t="s">
        <v>79</v>
      </c>
      <c r="D67">
        <v>0</v>
      </c>
      <c r="E67">
        <v>3</v>
      </c>
      <c r="F67">
        <v>1</v>
      </c>
      <c r="G67">
        <v>0</v>
      </c>
      <c r="H67">
        <v>0</v>
      </c>
      <c r="I67">
        <v>0</v>
      </c>
      <c r="J67">
        <v>1</v>
      </c>
      <c r="K67">
        <v>0</v>
      </c>
      <c r="L67">
        <v>0</v>
      </c>
      <c r="M67">
        <v>1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52</v>
      </c>
      <c r="AH67" t="s">
        <v>141</v>
      </c>
      <c r="AI67" t="s">
        <v>141</v>
      </c>
    </row>
    <row r="68" spans="2:35">
      <c r="C68" t="s">
        <v>80</v>
      </c>
      <c r="D68">
        <v>0</v>
      </c>
      <c r="E68">
        <v>4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4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44</v>
      </c>
      <c r="AH68" t="s">
        <v>44</v>
      </c>
      <c r="AI68" t="s">
        <v>44</v>
      </c>
    </row>
    <row r="69" spans="2:35">
      <c r="C69" t="s">
        <v>81</v>
      </c>
      <c r="D69">
        <v>0</v>
      </c>
      <c r="E69">
        <v>4</v>
      </c>
      <c r="F69">
        <v>0</v>
      </c>
      <c r="G69">
        <v>2</v>
      </c>
      <c r="H69">
        <v>0</v>
      </c>
      <c r="I69">
        <v>0</v>
      </c>
      <c r="J69">
        <v>1</v>
      </c>
      <c r="K69">
        <v>0</v>
      </c>
      <c r="L69">
        <v>0</v>
      </c>
      <c r="M69">
        <v>1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142</v>
      </c>
      <c r="AH69" t="s">
        <v>141</v>
      </c>
      <c r="AI69" t="s">
        <v>141</v>
      </c>
    </row>
    <row r="70" spans="2:35">
      <c r="C70" t="s">
        <v>82</v>
      </c>
      <c r="D70">
        <v>0</v>
      </c>
      <c r="E70">
        <v>2</v>
      </c>
      <c r="F70">
        <v>1</v>
      </c>
      <c r="G70">
        <v>0</v>
      </c>
      <c r="H70">
        <v>0</v>
      </c>
      <c r="I70">
        <v>0</v>
      </c>
      <c r="J70">
        <v>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141</v>
      </c>
      <c r="AH70" t="s">
        <v>141</v>
      </c>
      <c r="AI70" t="s">
        <v>141</v>
      </c>
    </row>
    <row r="71" spans="2:35">
      <c r="C71" t="s">
        <v>83</v>
      </c>
      <c r="D71">
        <v>0</v>
      </c>
      <c r="E71">
        <v>3</v>
      </c>
      <c r="F71">
        <v>0</v>
      </c>
      <c r="G71">
        <v>0</v>
      </c>
      <c r="H71">
        <v>1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52</v>
      </c>
      <c r="AH71" t="s">
        <v>141</v>
      </c>
      <c r="AI71" t="s">
        <v>141</v>
      </c>
    </row>
    <row r="72" spans="2:35">
      <c r="C72" t="s">
        <v>86</v>
      </c>
      <c r="D72">
        <v>0</v>
      </c>
      <c r="E72">
        <v>2</v>
      </c>
      <c r="F72">
        <v>0</v>
      </c>
      <c r="G72">
        <v>0</v>
      </c>
      <c r="H72">
        <v>0</v>
      </c>
      <c r="I72">
        <v>0</v>
      </c>
      <c r="J72">
        <v>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t="s">
        <v>141</v>
      </c>
      <c r="AH72" t="s">
        <v>141</v>
      </c>
      <c r="AI72" t="s">
        <v>141</v>
      </c>
    </row>
    <row r="75" spans="2:35">
      <c r="B75" t="s">
        <v>38</v>
      </c>
      <c r="C75" t="s">
        <v>87</v>
      </c>
      <c r="D75">
        <v>0</v>
      </c>
      <c r="E75">
        <v>4</v>
      </c>
      <c r="F75">
        <v>1</v>
      </c>
      <c r="G75">
        <v>0</v>
      </c>
      <c r="H75">
        <v>0</v>
      </c>
      <c r="I75">
        <v>0</v>
      </c>
      <c r="J75">
        <v>2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141</v>
      </c>
      <c r="AH75" t="s">
        <v>141</v>
      </c>
      <c r="AI75" t="s">
        <v>141</v>
      </c>
    </row>
    <row r="76" spans="2:35">
      <c r="C76" t="s">
        <v>89</v>
      </c>
      <c r="D76">
        <v>0</v>
      </c>
      <c r="E76">
        <v>1</v>
      </c>
      <c r="F76">
        <v>0</v>
      </c>
      <c r="G76">
        <v>0</v>
      </c>
      <c r="H76">
        <v>0</v>
      </c>
      <c r="I76">
        <v>0</v>
      </c>
      <c r="J76">
        <v>1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141</v>
      </c>
      <c r="AH76" t="s">
        <v>141</v>
      </c>
      <c r="AI76" t="s">
        <v>141</v>
      </c>
    </row>
    <row r="77" spans="2:35">
      <c r="C77" t="s">
        <v>90</v>
      </c>
      <c r="D77">
        <v>0</v>
      </c>
      <c r="E77">
        <v>4</v>
      </c>
      <c r="F77">
        <v>0</v>
      </c>
      <c r="G77">
        <v>0</v>
      </c>
      <c r="H77">
        <v>0</v>
      </c>
      <c r="I77">
        <v>0</v>
      </c>
      <c r="J77">
        <v>2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142</v>
      </c>
      <c r="AH77" t="s">
        <v>52</v>
      </c>
      <c r="AI77" t="s">
        <v>44</v>
      </c>
    </row>
    <row r="78" spans="2:35">
      <c r="C78" t="s">
        <v>91</v>
      </c>
      <c r="D78">
        <v>0</v>
      </c>
      <c r="E78">
        <v>9</v>
      </c>
      <c r="F78">
        <v>0</v>
      </c>
      <c r="G78">
        <v>1</v>
      </c>
      <c r="H78">
        <v>0</v>
      </c>
      <c r="I78">
        <v>0</v>
      </c>
      <c r="J78">
        <v>2</v>
      </c>
      <c r="K78">
        <v>0</v>
      </c>
      <c r="L78">
        <v>1</v>
      </c>
      <c r="M78">
        <v>1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3</v>
      </c>
      <c r="U78">
        <v>0</v>
      </c>
      <c r="V78">
        <v>0</v>
      </c>
      <c r="W78">
        <v>0</v>
      </c>
      <c r="X78">
        <v>3</v>
      </c>
      <c r="Y78">
        <v>0</v>
      </c>
      <c r="Z78">
        <v>1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143</v>
      </c>
      <c r="AH78" t="s">
        <v>144</v>
      </c>
      <c r="AI78" t="s">
        <v>54</v>
      </c>
    </row>
    <row r="79" spans="2:35">
      <c r="C79" t="s">
        <v>92</v>
      </c>
      <c r="D79">
        <v>0</v>
      </c>
      <c r="E79">
        <v>1</v>
      </c>
      <c r="F79">
        <v>0</v>
      </c>
      <c r="G79">
        <v>1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141</v>
      </c>
      <c r="AH79" t="s">
        <v>141</v>
      </c>
      <c r="AI79" t="s">
        <v>141</v>
      </c>
    </row>
    <row r="80" spans="2:35">
      <c r="C80" t="s">
        <v>93</v>
      </c>
      <c r="D80">
        <v>0</v>
      </c>
      <c r="E80">
        <v>2</v>
      </c>
      <c r="F80">
        <v>0</v>
      </c>
      <c r="G80">
        <v>1</v>
      </c>
      <c r="H80">
        <v>0</v>
      </c>
      <c r="I80">
        <v>0</v>
      </c>
      <c r="J80">
        <v>1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141</v>
      </c>
      <c r="AH80" t="s">
        <v>141</v>
      </c>
      <c r="AI80" t="s">
        <v>141</v>
      </c>
    </row>
    <row r="81" spans="2:35">
      <c r="C81" t="s">
        <v>94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141</v>
      </c>
      <c r="AH81" t="s">
        <v>141</v>
      </c>
      <c r="AI81" t="s">
        <v>141</v>
      </c>
    </row>
    <row r="82" spans="2:35">
      <c r="C82" t="s">
        <v>98</v>
      </c>
      <c r="D82">
        <v>0</v>
      </c>
      <c r="E82">
        <v>1</v>
      </c>
      <c r="F82">
        <v>0</v>
      </c>
      <c r="G82">
        <v>0</v>
      </c>
      <c r="H82">
        <v>0</v>
      </c>
      <c r="I82">
        <v>0</v>
      </c>
      <c r="J82">
        <v>1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 t="s">
        <v>141</v>
      </c>
      <c r="AH82" t="s">
        <v>141</v>
      </c>
      <c r="AI82" t="s">
        <v>141</v>
      </c>
    </row>
    <row r="87" spans="2:35">
      <c r="B87" t="s">
        <v>42</v>
      </c>
      <c r="C87" t="s">
        <v>100</v>
      </c>
      <c r="D87">
        <v>0</v>
      </c>
      <c r="E87">
        <v>2</v>
      </c>
      <c r="F87">
        <v>0</v>
      </c>
      <c r="G87">
        <v>0</v>
      </c>
      <c r="H87">
        <v>0</v>
      </c>
      <c r="I87">
        <v>0</v>
      </c>
      <c r="J87">
        <v>1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1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145</v>
      </c>
      <c r="AH87" t="s">
        <v>145</v>
      </c>
      <c r="AI87" t="s">
        <v>44</v>
      </c>
    </row>
    <row r="88" spans="2:35">
      <c r="C88" t="s">
        <v>101</v>
      </c>
      <c r="D88">
        <v>0</v>
      </c>
      <c r="E88">
        <v>3</v>
      </c>
      <c r="F88">
        <v>0</v>
      </c>
      <c r="G88">
        <v>0</v>
      </c>
      <c r="H88">
        <v>0</v>
      </c>
      <c r="I88">
        <v>0</v>
      </c>
      <c r="J88">
        <v>2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1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52</v>
      </c>
      <c r="AH88" t="s">
        <v>141</v>
      </c>
      <c r="AI88" t="s">
        <v>141</v>
      </c>
    </row>
    <row r="89" spans="2:35">
      <c r="C89" t="s">
        <v>102</v>
      </c>
      <c r="D89">
        <v>0</v>
      </c>
      <c r="E89">
        <v>3</v>
      </c>
      <c r="F89">
        <v>0</v>
      </c>
      <c r="G89">
        <v>0</v>
      </c>
      <c r="H89">
        <v>0</v>
      </c>
      <c r="I89">
        <v>0</v>
      </c>
      <c r="J89">
        <v>3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141</v>
      </c>
      <c r="AH89" t="s">
        <v>141</v>
      </c>
      <c r="AI89" t="s">
        <v>141</v>
      </c>
    </row>
    <row r="90" spans="2:35">
      <c r="C90" t="s">
        <v>103</v>
      </c>
      <c r="D90">
        <v>0</v>
      </c>
      <c r="E90">
        <v>3</v>
      </c>
      <c r="F90">
        <v>0</v>
      </c>
      <c r="G90">
        <v>0</v>
      </c>
      <c r="H90">
        <v>0</v>
      </c>
      <c r="I90">
        <v>0</v>
      </c>
      <c r="J90">
        <v>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141</v>
      </c>
      <c r="AH90" t="s">
        <v>141</v>
      </c>
      <c r="AI90" t="s">
        <v>141</v>
      </c>
    </row>
    <row r="91" spans="2:35">
      <c r="C91" t="s">
        <v>104</v>
      </c>
      <c r="D91">
        <v>0</v>
      </c>
      <c r="E91">
        <v>2</v>
      </c>
      <c r="F91">
        <v>0</v>
      </c>
      <c r="G91">
        <v>0</v>
      </c>
      <c r="H91">
        <v>0</v>
      </c>
      <c r="I91">
        <v>0</v>
      </c>
      <c r="J91">
        <v>2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141</v>
      </c>
      <c r="AH91" t="s">
        <v>141</v>
      </c>
      <c r="AI91" t="s">
        <v>141</v>
      </c>
    </row>
    <row r="92" spans="2:35">
      <c r="C92" t="s">
        <v>105</v>
      </c>
      <c r="D92">
        <v>0</v>
      </c>
      <c r="E92">
        <v>2</v>
      </c>
      <c r="F92">
        <v>0</v>
      </c>
      <c r="G92">
        <v>0</v>
      </c>
      <c r="H92">
        <v>0</v>
      </c>
      <c r="I92">
        <v>0</v>
      </c>
      <c r="J92">
        <v>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141</v>
      </c>
      <c r="AH92" t="s">
        <v>141</v>
      </c>
      <c r="AI92" t="s">
        <v>141</v>
      </c>
    </row>
    <row r="93" spans="2:35">
      <c r="C93" t="s">
        <v>106</v>
      </c>
      <c r="D93">
        <v>0</v>
      </c>
      <c r="E93">
        <v>4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1</v>
      </c>
      <c r="N93">
        <v>0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41</v>
      </c>
      <c r="AH93" t="s">
        <v>142</v>
      </c>
      <c r="AI93" t="s">
        <v>52</v>
      </c>
    </row>
    <row r="94" spans="2:35">
      <c r="C94" t="s">
        <v>107</v>
      </c>
      <c r="D94">
        <v>0</v>
      </c>
      <c r="E94">
        <v>6</v>
      </c>
      <c r="F94">
        <v>2</v>
      </c>
      <c r="G94">
        <v>1</v>
      </c>
      <c r="H94">
        <v>0</v>
      </c>
      <c r="I94">
        <v>0</v>
      </c>
      <c r="J94">
        <v>2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t="s">
        <v>146</v>
      </c>
      <c r="AH94" t="s">
        <v>146</v>
      </c>
      <c r="AI94" t="s">
        <v>44</v>
      </c>
    </row>
    <row r="97" spans="2:35">
      <c r="B97" t="s">
        <v>70</v>
      </c>
      <c r="C97" t="s">
        <v>109</v>
      </c>
      <c r="D97">
        <v>0</v>
      </c>
      <c r="E97">
        <v>2</v>
      </c>
      <c r="F97">
        <v>0</v>
      </c>
      <c r="G97">
        <v>0</v>
      </c>
      <c r="H97">
        <v>0</v>
      </c>
      <c r="I97">
        <v>0</v>
      </c>
      <c r="J97">
        <v>2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141</v>
      </c>
      <c r="AH97" t="s">
        <v>141</v>
      </c>
      <c r="AI97" t="s">
        <v>141</v>
      </c>
    </row>
    <row r="98" spans="2:35">
      <c r="C98" t="s">
        <v>110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141</v>
      </c>
      <c r="AH98" t="s">
        <v>141</v>
      </c>
      <c r="AI98" t="s">
        <v>141</v>
      </c>
    </row>
    <row r="99" spans="2:35">
      <c r="C99" t="s">
        <v>112</v>
      </c>
      <c r="D99">
        <v>0</v>
      </c>
      <c r="E99">
        <v>1</v>
      </c>
      <c r="F99">
        <v>0</v>
      </c>
      <c r="G99">
        <v>0</v>
      </c>
      <c r="H99">
        <v>0</v>
      </c>
      <c r="I99">
        <v>0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141</v>
      </c>
      <c r="AH99" t="s">
        <v>141</v>
      </c>
      <c r="AI99" t="s">
        <v>141</v>
      </c>
    </row>
    <row r="100" spans="2:35">
      <c r="C100" t="s">
        <v>113</v>
      </c>
      <c r="D100">
        <v>0</v>
      </c>
      <c r="E100">
        <v>4</v>
      </c>
      <c r="F100">
        <v>0</v>
      </c>
      <c r="G100">
        <v>1</v>
      </c>
      <c r="H100">
        <v>1</v>
      </c>
      <c r="I100">
        <v>0</v>
      </c>
      <c r="J100">
        <v>1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1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142</v>
      </c>
      <c r="AH100" t="s">
        <v>142</v>
      </c>
      <c r="AI100" t="s">
        <v>44</v>
      </c>
    </row>
    <row r="101" spans="2:35">
      <c r="C101" t="s">
        <v>115</v>
      </c>
      <c r="D101">
        <v>0</v>
      </c>
      <c r="E101">
        <v>2</v>
      </c>
      <c r="F101">
        <v>0</v>
      </c>
      <c r="G101">
        <v>0</v>
      </c>
      <c r="H101">
        <v>0</v>
      </c>
      <c r="I101">
        <v>0</v>
      </c>
      <c r="J101">
        <v>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141</v>
      </c>
      <c r="AH101" t="s">
        <v>141</v>
      </c>
      <c r="AI101" t="s">
        <v>141</v>
      </c>
    </row>
    <row r="102" spans="2:35">
      <c r="C102" t="s">
        <v>116</v>
      </c>
      <c r="D102">
        <v>0</v>
      </c>
      <c r="E102">
        <v>2</v>
      </c>
      <c r="F102">
        <v>0</v>
      </c>
      <c r="G102">
        <v>0</v>
      </c>
      <c r="H102">
        <v>0</v>
      </c>
      <c r="I102">
        <v>0</v>
      </c>
      <c r="J102">
        <v>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1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145</v>
      </c>
      <c r="AH102" t="s">
        <v>141</v>
      </c>
      <c r="AI102" t="s">
        <v>141</v>
      </c>
    </row>
    <row r="103" spans="2:35">
      <c r="C103" t="s">
        <v>118</v>
      </c>
      <c r="D103">
        <v>0</v>
      </c>
      <c r="E103">
        <v>5</v>
      </c>
      <c r="F103">
        <v>0</v>
      </c>
      <c r="G103">
        <v>0</v>
      </c>
      <c r="H103">
        <v>0</v>
      </c>
      <c r="I103">
        <v>0</v>
      </c>
      <c r="J103">
        <v>4</v>
      </c>
      <c r="K103">
        <v>0</v>
      </c>
      <c r="L103">
        <v>0</v>
      </c>
      <c r="M103">
        <v>1</v>
      </c>
      <c r="N103">
        <v>0</v>
      </c>
      <c r="O103">
        <v>0</v>
      </c>
      <c r="P103">
        <v>1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54</v>
      </c>
      <c r="AH103" t="s">
        <v>141</v>
      </c>
      <c r="AI103" t="s">
        <v>141</v>
      </c>
    </row>
    <row r="104" spans="2:35">
      <c r="C104" t="s">
        <v>120</v>
      </c>
      <c r="D104">
        <v>0</v>
      </c>
      <c r="E104">
        <v>2</v>
      </c>
      <c r="F104">
        <v>0</v>
      </c>
      <c r="G104">
        <v>0</v>
      </c>
      <c r="H104">
        <v>1</v>
      </c>
      <c r="I104">
        <v>0</v>
      </c>
      <c r="J104">
        <v>1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t="s">
        <v>141</v>
      </c>
      <c r="AH104" t="s">
        <v>141</v>
      </c>
      <c r="AI104" t="s">
        <v>141</v>
      </c>
    </row>
    <row r="109" spans="2:35">
      <c r="B109" t="s">
        <v>55</v>
      </c>
      <c r="C109" t="s">
        <v>122</v>
      </c>
      <c r="D109">
        <v>0</v>
      </c>
      <c r="E109">
        <v>3</v>
      </c>
      <c r="F109">
        <v>0</v>
      </c>
      <c r="G109">
        <v>0</v>
      </c>
      <c r="H109">
        <v>0</v>
      </c>
      <c r="I109">
        <v>0</v>
      </c>
      <c r="J109">
        <v>3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141</v>
      </c>
      <c r="AH109" t="s">
        <v>141</v>
      </c>
      <c r="AI109" t="s">
        <v>141</v>
      </c>
    </row>
    <row r="110" spans="2:35">
      <c r="C110" t="s">
        <v>123</v>
      </c>
      <c r="D110">
        <v>0</v>
      </c>
      <c r="E110">
        <v>2</v>
      </c>
      <c r="F110">
        <v>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145</v>
      </c>
      <c r="AH110" t="s">
        <v>141</v>
      </c>
      <c r="AI110" t="s">
        <v>141</v>
      </c>
    </row>
    <row r="111" spans="2:35">
      <c r="C111" t="s">
        <v>124</v>
      </c>
      <c r="D111">
        <v>0</v>
      </c>
      <c r="E111">
        <v>4</v>
      </c>
      <c r="F111">
        <v>0</v>
      </c>
      <c r="G111">
        <v>0</v>
      </c>
      <c r="H111">
        <v>0</v>
      </c>
      <c r="I111">
        <v>0</v>
      </c>
      <c r="J111">
        <v>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141</v>
      </c>
      <c r="AH111" t="s">
        <v>141</v>
      </c>
      <c r="AI111" t="s">
        <v>141</v>
      </c>
    </row>
    <row r="112" spans="2:35">
      <c r="C112" t="s">
        <v>125</v>
      </c>
      <c r="D112">
        <v>0</v>
      </c>
      <c r="E112">
        <v>1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141</v>
      </c>
      <c r="AH112" t="s">
        <v>141</v>
      </c>
      <c r="AI112" t="s">
        <v>141</v>
      </c>
    </row>
    <row r="113" spans="3:35">
      <c r="C113" t="s">
        <v>126</v>
      </c>
      <c r="D113">
        <v>0</v>
      </c>
      <c r="E113">
        <v>8</v>
      </c>
      <c r="F113">
        <v>0</v>
      </c>
      <c r="G113">
        <v>0</v>
      </c>
      <c r="H113">
        <v>0</v>
      </c>
      <c r="I113">
        <v>0</v>
      </c>
      <c r="J113">
        <v>2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1</v>
      </c>
      <c r="U113">
        <v>0</v>
      </c>
      <c r="V113">
        <v>0</v>
      </c>
      <c r="W113">
        <v>0</v>
      </c>
      <c r="X113">
        <v>1</v>
      </c>
      <c r="Y113">
        <v>1</v>
      </c>
      <c r="Z113">
        <v>1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145</v>
      </c>
      <c r="AH113" t="s">
        <v>147</v>
      </c>
      <c r="AI113" t="s">
        <v>142</v>
      </c>
    </row>
    <row r="114" spans="3:35">
      <c r="C114" t="s">
        <v>127</v>
      </c>
      <c r="D114">
        <v>0</v>
      </c>
      <c r="E114">
        <v>1</v>
      </c>
      <c r="F114">
        <v>0</v>
      </c>
      <c r="G114">
        <v>0</v>
      </c>
      <c r="H114">
        <v>0</v>
      </c>
      <c r="I114">
        <v>0</v>
      </c>
      <c r="J114">
        <v>1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141</v>
      </c>
      <c r="AH114" t="s">
        <v>141</v>
      </c>
      <c r="AI114" t="s">
        <v>141</v>
      </c>
    </row>
    <row r="115" spans="3:35">
      <c r="C115" t="s">
        <v>128</v>
      </c>
      <c r="D115">
        <v>0</v>
      </c>
      <c r="E115">
        <v>4</v>
      </c>
      <c r="F115">
        <v>0</v>
      </c>
      <c r="G115">
        <v>0</v>
      </c>
      <c r="H115">
        <v>0</v>
      </c>
      <c r="I115">
        <v>0</v>
      </c>
      <c r="J115">
        <v>3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1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 t="s">
        <v>142</v>
      </c>
      <c r="AH115" t="s">
        <v>142</v>
      </c>
      <c r="AI115" t="s">
        <v>44</v>
      </c>
    </row>
  </sheetData>
  <mergeCells count="56">
    <mergeCell ref="AI3:AI6"/>
    <mergeCell ref="AI63:AI66"/>
    <mergeCell ref="AA3:AD5"/>
    <mergeCell ref="C1:AI2"/>
    <mergeCell ref="C61:AI62"/>
    <mergeCell ref="M4:O5"/>
    <mergeCell ref="AA63:AD65"/>
    <mergeCell ref="M64:O65"/>
    <mergeCell ref="AF3:AF6"/>
    <mergeCell ref="AF63:AF66"/>
    <mergeCell ref="AG3:AG6"/>
    <mergeCell ref="AG63:AG66"/>
    <mergeCell ref="AH3:AH6"/>
    <mergeCell ref="AH63:AH66"/>
    <mergeCell ref="Y64:Y66"/>
    <mergeCell ref="Z3:Z6"/>
    <mergeCell ref="Z63:Z66"/>
    <mergeCell ref="AE3:AE6"/>
    <mergeCell ref="AE63:AE66"/>
    <mergeCell ref="J63:J66"/>
    <mergeCell ref="K3:K6"/>
    <mergeCell ref="K63:K66"/>
    <mergeCell ref="L4:L5"/>
    <mergeCell ref="L64:L65"/>
    <mergeCell ref="Q65:T65"/>
    <mergeCell ref="X4:X6"/>
    <mergeCell ref="X64:X66"/>
    <mergeCell ref="Y4:Y6"/>
    <mergeCell ref="C3:C6"/>
    <mergeCell ref="C63:C66"/>
    <mergeCell ref="D3:D6"/>
    <mergeCell ref="D63:D66"/>
    <mergeCell ref="E3:E6"/>
    <mergeCell ref="E63:E66"/>
    <mergeCell ref="F3:F6"/>
    <mergeCell ref="F63:F66"/>
    <mergeCell ref="G3:G6"/>
    <mergeCell ref="G63:G66"/>
    <mergeCell ref="H3:H6"/>
    <mergeCell ref="H63:H66"/>
    <mergeCell ref="I3:I6"/>
    <mergeCell ref="I63:I66"/>
    <mergeCell ref="J3:J6"/>
    <mergeCell ref="L3:Y3"/>
    <mergeCell ref="Q4:W4"/>
    <mergeCell ref="Q5:T5"/>
    <mergeCell ref="L63:Y63"/>
    <mergeCell ref="Q64:W64"/>
    <mergeCell ref="P4:P6"/>
    <mergeCell ref="P64:P66"/>
    <mergeCell ref="U5:U6"/>
    <mergeCell ref="U65:U66"/>
    <mergeCell ref="V5:V6"/>
    <mergeCell ref="V65:V66"/>
    <mergeCell ref="W5:W6"/>
    <mergeCell ref="W65:W6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71"/>
  <sheetViews>
    <sheetView topLeftCell="A44" zoomScale="60" zoomScaleNormal="60" workbookViewId="0">
      <selection activeCell="C50" sqref="C50:AI57"/>
    </sheetView>
  </sheetViews>
  <sheetFormatPr defaultColWidth="9" defaultRowHeight="15"/>
  <cols>
    <col min="2" max="2" width="15.5703125" customWidth="1"/>
    <col min="3" max="3" width="30.5703125" customWidth="1"/>
    <col min="4" max="32" width="4.85546875" customWidth="1"/>
    <col min="33" max="33" width="7.7109375" customWidth="1"/>
    <col min="34" max="34" width="8.140625" customWidth="1"/>
    <col min="35" max="35" width="8.5703125" customWidth="1"/>
  </cols>
  <sheetData>
    <row r="1" spans="2:35">
      <c r="C1" s="189" t="s">
        <v>140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</row>
    <row r="2" spans="2:35">
      <c r="C2" s="190"/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</row>
    <row r="3" spans="2:35">
      <c r="C3" s="103" t="s">
        <v>1</v>
      </c>
      <c r="D3" s="99" t="s">
        <v>2</v>
      </c>
      <c r="E3" s="99" t="s">
        <v>3</v>
      </c>
      <c r="F3" s="99" t="s">
        <v>4</v>
      </c>
      <c r="G3" s="99" t="s">
        <v>5</v>
      </c>
      <c r="H3" s="99" t="s">
        <v>6</v>
      </c>
      <c r="I3" s="99" t="s">
        <v>7</v>
      </c>
      <c r="J3" s="99" t="s">
        <v>8</v>
      </c>
      <c r="K3" s="99" t="s">
        <v>9</v>
      </c>
      <c r="L3" s="99" t="s">
        <v>10</v>
      </c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 t="s">
        <v>11</v>
      </c>
      <c r="AA3" s="99" t="s">
        <v>12</v>
      </c>
      <c r="AB3" s="99"/>
      <c r="AC3" s="99"/>
      <c r="AD3" s="99"/>
      <c r="AE3" s="99" t="s">
        <v>13</v>
      </c>
      <c r="AF3" s="99" t="s">
        <v>14</v>
      </c>
      <c r="AG3" s="99" t="s">
        <v>15</v>
      </c>
      <c r="AH3" s="99" t="s">
        <v>16</v>
      </c>
      <c r="AI3" s="99" t="s">
        <v>17</v>
      </c>
    </row>
    <row r="4" spans="2:35">
      <c r="C4" s="103"/>
      <c r="D4" s="99"/>
      <c r="E4" s="99"/>
      <c r="F4" s="99"/>
      <c r="G4" s="99"/>
      <c r="H4" s="99"/>
      <c r="I4" s="99"/>
      <c r="J4" s="99"/>
      <c r="K4" s="99"/>
      <c r="L4" s="99" t="s">
        <v>2</v>
      </c>
      <c r="M4" s="99" t="s">
        <v>18</v>
      </c>
      <c r="N4" s="99"/>
      <c r="O4" s="99"/>
      <c r="P4" s="99" t="s">
        <v>19</v>
      </c>
      <c r="Q4" s="99" t="s">
        <v>20</v>
      </c>
      <c r="R4" s="99"/>
      <c r="S4" s="99"/>
      <c r="T4" s="99"/>
      <c r="U4" s="99"/>
      <c r="V4" s="99"/>
      <c r="W4" s="99"/>
      <c r="X4" s="99" t="s">
        <v>21</v>
      </c>
      <c r="Y4" s="99" t="s">
        <v>22</v>
      </c>
      <c r="Z4" s="99"/>
      <c r="AA4" s="99"/>
      <c r="AB4" s="99"/>
      <c r="AC4" s="99"/>
      <c r="AD4" s="99"/>
      <c r="AE4" s="99"/>
      <c r="AF4" s="99"/>
      <c r="AG4" s="99"/>
      <c r="AH4" s="99"/>
      <c r="AI4" s="99"/>
    </row>
    <row r="5" spans="2:35" ht="15.6" customHeight="1">
      <c r="C5" s="103"/>
      <c r="D5" s="99"/>
      <c r="E5" s="99"/>
      <c r="F5" s="99"/>
      <c r="G5" s="99"/>
      <c r="H5" s="99"/>
      <c r="I5" s="99"/>
      <c r="J5" s="99"/>
      <c r="K5" s="99"/>
      <c r="L5" s="99"/>
      <c r="M5" s="99"/>
      <c r="N5" s="99"/>
      <c r="O5" s="99"/>
      <c r="P5" s="99"/>
      <c r="Q5" s="99" t="s">
        <v>23</v>
      </c>
      <c r="R5" s="99"/>
      <c r="S5" s="99"/>
      <c r="T5" s="99"/>
      <c r="U5" s="99" t="s">
        <v>24</v>
      </c>
      <c r="V5" s="99" t="s">
        <v>25</v>
      </c>
      <c r="W5" s="99" t="s">
        <v>26</v>
      </c>
      <c r="X5" s="99"/>
      <c r="Y5" s="99"/>
      <c r="Z5" s="99"/>
      <c r="AA5" s="99"/>
      <c r="AB5" s="99"/>
      <c r="AC5" s="99"/>
      <c r="AD5" s="99"/>
      <c r="AE5" s="99"/>
      <c r="AF5" s="99"/>
      <c r="AG5" s="99"/>
      <c r="AH5" s="99"/>
      <c r="AI5" s="99"/>
    </row>
    <row r="6" spans="2:35" ht="60">
      <c r="C6" s="103"/>
      <c r="D6" s="99"/>
      <c r="E6" s="99"/>
      <c r="F6" s="99"/>
      <c r="G6" s="99"/>
      <c r="H6" s="99"/>
      <c r="I6" s="99"/>
      <c r="J6" s="99"/>
      <c r="K6" s="99"/>
      <c r="L6" s="13"/>
      <c r="M6" s="13" t="s">
        <v>27</v>
      </c>
      <c r="N6" s="13" t="s">
        <v>28</v>
      </c>
      <c r="O6" s="13" t="s">
        <v>29</v>
      </c>
      <c r="P6" s="99"/>
      <c r="Q6" s="13" t="s">
        <v>30</v>
      </c>
      <c r="R6" s="13" t="s">
        <v>31</v>
      </c>
      <c r="S6" s="13" t="s">
        <v>32</v>
      </c>
      <c r="T6" s="13" t="s">
        <v>33</v>
      </c>
      <c r="U6" s="99"/>
      <c r="V6" s="99"/>
      <c r="W6" s="99"/>
      <c r="X6" s="99"/>
      <c r="Y6" s="99"/>
      <c r="Z6" s="99"/>
      <c r="AA6" s="13" t="s">
        <v>30</v>
      </c>
      <c r="AB6" s="13" t="s">
        <v>31</v>
      </c>
      <c r="AC6" s="13" t="s">
        <v>32</v>
      </c>
      <c r="AD6" s="13" t="s">
        <v>33</v>
      </c>
      <c r="AE6" s="99"/>
      <c r="AF6" s="99"/>
      <c r="AG6" s="99"/>
      <c r="AH6" s="99"/>
      <c r="AI6" s="99"/>
    </row>
    <row r="7" spans="2:35" ht="14.45" customHeight="1">
      <c r="B7" t="s">
        <v>34</v>
      </c>
      <c r="C7" t="s">
        <v>79</v>
      </c>
      <c r="D7">
        <v>0</v>
      </c>
      <c r="E7">
        <v>6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1</v>
      </c>
      <c r="N7">
        <v>0</v>
      </c>
      <c r="O7">
        <v>0</v>
      </c>
      <c r="P7">
        <v>1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4</v>
      </c>
      <c r="AA7">
        <v>0</v>
      </c>
      <c r="AB7">
        <v>0</v>
      </c>
      <c r="AC7">
        <v>0</v>
      </c>
      <c r="AD7">
        <v>0</v>
      </c>
      <c r="AE7">
        <v>0</v>
      </c>
      <c r="AF7">
        <v>1</v>
      </c>
      <c r="AG7">
        <v>83.33</v>
      </c>
      <c r="AH7">
        <v>80</v>
      </c>
      <c r="AI7">
        <v>80</v>
      </c>
    </row>
    <row r="8" spans="2:35">
      <c r="C8" t="s">
        <v>80</v>
      </c>
      <c r="D8">
        <v>0</v>
      </c>
      <c r="E8">
        <v>2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2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100</v>
      </c>
      <c r="AH8">
        <v>100</v>
      </c>
      <c r="AI8">
        <v>100</v>
      </c>
    </row>
    <row r="9" spans="2:35">
      <c r="C9" t="s">
        <v>81</v>
      </c>
      <c r="D9">
        <v>0</v>
      </c>
      <c r="E9">
        <v>9</v>
      </c>
      <c r="F9">
        <v>0</v>
      </c>
      <c r="G9">
        <v>0</v>
      </c>
      <c r="H9">
        <v>0</v>
      </c>
      <c r="I9">
        <v>0</v>
      </c>
      <c r="J9">
        <v>1</v>
      </c>
      <c r="K9">
        <v>0</v>
      </c>
      <c r="L9">
        <v>0</v>
      </c>
      <c r="M9">
        <v>2</v>
      </c>
      <c r="N9">
        <v>0</v>
      </c>
      <c r="O9">
        <v>0</v>
      </c>
      <c r="P9">
        <v>2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5</v>
      </c>
      <c r="AA9">
        <v>0</v>
      </c>
      <c r="AB9">
        <v>0</v>
      </c>
      <c r="AC9">
        <v>0</v>
      </c>
      <c r="AD9">
        <v>0</v>
      </c>
      <c r="AE9">
        <v>0</v>
      </c>
      <c r="AF9">
        <v>1</v>
      </c>
      <c r="AG9">
        <v>77.78</v>
      </c>
      <c r="AH9">
        <v>62.5</v>
      </c>
      <c r="AI9">
        <v>71.430000000000007</v>
      </c>
    </row>
    <row r="10" spans="2:35">
      <c r="C10" t="s">
        <v>82</v>
      </c>
      <c r="D10">
        <v>0</v>
      </c>
      <c r="E10">
        <v>16</v>
      </c>
      <c r="F10">
        <v>0</v>
      </c>
      <c r="G10">
        <v>0</v>
      </c>
      <c r="H10">
        <v>3</v>
      </c>
      <c r="I10">
        <v>5</v>
      </c>
      <c r="J10">
        <v>0</v>
      </c>
      <c r="K10">
        <v>0</v>
      </c>
      <c r="L10">
        <v>0</v>
      </c>
      <c r="M10">
        <v>0</v>
      </c>
      <c r="N10">
        <v>2</v>
      </c>
      <c r="O10">
        <v>1</v>
      </c>
      <c r="P10">
        <v>3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4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50</v>
      </c>
      <c r="AH10">
        <v>36.36</v>
      </c>
      <c r="AI10">
        <v>50</v>
      </c>
    </row>
    <row r="11" spans="2:35">
      <c r="C11" t="s">
        <v>83</v>
      </c>
      <c r="D11">
        <v>0</v>
      </c>
      <c r="E11">
        <v>13</v>
      </c>
      <c r="F11">
        <v>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3</v>
      </c>
      <c r="N11">
        <v>0</v>
      </c>
      <c r="O11">
        <v>0</v>
      </c>
      <c r="P11">
        <v>3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5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3</v>
      </c>
      <c r="AG11">
        <v>69.23</v>
      </c>
      <c r="AH11">
        <v>50</v>
      </c>
      <c r="AI11">
        <v>55.56</v>
      </c>
    </row>
    <row r="12" spans="2:35">
      <c r="C12" t="s">
        <v>84</v>
      </c>
      <c r="D12">
        <v>0</v>
      </c>
      <c r="E12">
        <v>2</v>
      </c>
      <c r="F12">
        <v>1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1</v>
      </c>
      <c r="O12">
        <v>0</v>
      </c>
      <c r="P12">
        <v>1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50</v>
      </c>
      <c r="AH12">
        <v>0</v>
      </c>
      <c r="AI12">
        <v>0</v>
      </c>
    </row>
    <row r="13" spans="2:35">
      <c r="C13" t="s">
        <v>85</v>
      </c>
      <c r="D13">
        <v>0</v>
      </c>
      <c r="E13">
        <v>15</v>
      </c>
      <c r="F13">
        <v>0</v>
      </c>
      <c r="G13">
        <v>1</v>
      </c>
      <c r="H13">
        <v>1</v>
      </c>
      <c r="I13">
        <v>3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1</v>
      </c>
      <c r="S13">
        <v>0</v>
      </c>
      <c r="T13">
        <v>0</v>
      </c>
      <c r="U13">
        <v>0</v>
      </c>
      <c r="V13">
        <v>0</v>
      </c>
      <c r="W13">
        <v>0</v>
      </c>
      <c r="X13">
        <v>1</v>
      </c>
      <c r="Y13">
        <v>1</v>
      </c>
      <c r="Z13">
        <v>4</v>
      </c>
      <c r="AA13">
        <v>0</v>
      </c>
      <c r="AB13">
        <v>1</v>
      </c>
      <c r="AC13">
        <v>0</v>
      </c>
      <c r="AD13">
        <v>0</v>
      </c>
      <c r="AE13">
        <v>1</v>
      </c>
      <c r="AF13">
        <v>3</v>
      </c>
      <c r="AG13">
        <v>46.67</v>
      </c>
      <c r="AH13">
        <v>44.44</v>
      </c>
      <c r="AI13">
        <v>66.67</v>
      </c>
    </row>
    <row r="14" spans="2:35">
      <c r="C14" t="s">
        <v>86</v>
      </c>
      <c r="D14">
        <v>0</v>
      </c>
      <c r="E14">
        <v>24</v>
      </c>
      <c r="F14">
        <v>1</v>
      </c>
      <c r="G14">
        <v>0</v>
      </c>
      <c r="H14">
        <v>0</v>
      </c>
      <c r="I14">
        <v>7</v>
      </c>
      <c r="J14">
        <v>1</v>
      </c>
      <c r="K14">
        <v>0</v>
      </c>
      <c r="L14">
        <v>0</v>
      </c>
      <c r="M14">
        <v>2</v>
      </c>
      <c r="N14">
        <v>2</v>
      </c>
      <c r="O14">
        <v>0</v>
      </c>
      <c r="P14">
        <v>4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9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54.17</v>
      </c>
      <c r="AH14">
        <v>52.94</v>
      </c>
      <c r="AI14">
        <v>69.23</v>
      </c>
    </row>
    <row r="16" spans="2:35">
      <c r="B16" t="s">
        <v>38</v>
      </c>
      <c r="C16" t="s">
        <v>87</v>
      </c>
      <c r="D16">
        <v>0</v>
      </c>
      <c r="E16">
        <v>19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13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4</v>
      </c>
      <c r="AG16">
        <v>73.680000000000007</v>
      </c>
      <c r="AH16">
        <v>86.67</v>
      </c>
      <c r="AI16">
        <v>92.86</v>
      </c>
    </row>
    <row r="17" spans="2:35">
      <c r="C17" t="s">
        <v>88</v>
      </c>
      <c r="D17">
        <v>0</v>
      </c>
      <c r="E17">
        <v>8</v>
      </c>
      <c r="F17">
        <v>0</v>
      </c>
      <c r="G17">
        <v>0</v>
      </c>
      <c r="H17">
        <v>0</v>
      </c>
      <c r="I17">
        <v>0</v>
      </c>
      <c r="J17">
        <v>1</v>
      </c>
      <c r="K17">
        <v>1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1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4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1</v>
      </c>
      <c r="AG17">
        <v>62.5</v>
      </c>
      <c r="AH17">
        <v>66.67</v>
      </c>
      <c r="AI17">
        <v>80</v>
      </c>
    </row>
    <row r="18" spans="2:35">
      <c r="C18" t="s">
        <v>89</v>
      </c>
      <c r="D18">
        <v>0</v>
      </c>
      <c r="E18">
        <v>17</v>
      </c>
      <c r="F18">
        <v>0</v>
      </c>
      <c r="G18">
        <v>0</v>
      </c>
      <c r="H18">
        <v>0</v>
      </c>
      <c r="I18">
        <v>2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14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1</v>
      </c>
      <c r="AG18">
        <v>82.35</v>
      </c>
      <c r="AH18">
        <v>100</v>
      </c>
      <c r="AI18">
        <v>100</v>
      </c>
    </row>
    <row r="19" spans="2:35">
      <c r="C19" t="s">
        <v>90</v>
      </c>
      <c r="D19">
        <v>0</v>
      </c>
      <c r="E19">
        <v>34</v>
      </c>
      <c r="F19">
        <v>2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1</v>
      </c>
      <c r="N19">
        <v>0</v>
      </c>
      <c r="O19">
        <v>0</v>
      </c>
      <c r="P19">
        <v>1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27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1</v>
      </c>
      <c r="AG19">
        <v>82.35</v>
      </c>
      <c r="AH19">
        <v>81.819999999999993</v>
      </c>
      <c r="AI19">
        <v>96.43</v>
      </c>
    </row>
    <row r="20" spans="2:35">
      <c r="C20" t="s">
        <v>91</v>
      </c>
      <c r="D20">
        <v>0</v>
      </c>
      <c r="E20">
        <v>29</v>
      </c>
      <c r="F20">
        <v>0</v>
      </c>
      <c r="G20">
        <v>0</v>
      </c>
      <c r="H20">
        <v>0</v>
      </c>
      <c r="I20">
        <v>0</v>
      </c>
      <c r="J20">
        <v>1</v>
      </c>
      <c r="K20">
        <v>0</v>
      </c>
      <c r="L20">
        <v>0</v>
      </c>
      <c r="M20">
        <v>1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27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96.55</v>
      </c>
      <c r="AH20">
        <v>93.1</v>
      </c>
      <c r="AI20">
        <v>96.43</v>
      </c>
    </row>
    <row r="21" spans="2:35">
      <c r="C21" t="s">
        <v>92</v>
      </c>
      <c r="D21">
        <v>0</v>
      </c>
      <c r="E21">
        <v>4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3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100</v>
      </c>
      <c r="AH21">
        <v>75</v>
      </c>
      <c r="AI21">
        <v>75</v>
      </c>
    </row>
    <row r="22" spans="2:35">
      <c r="C22" t="s">
        <v>93</v>
      </c>
      <c r="D22">
        <v>0</v>
      </c>
      <c r="E22">
        <v>15</v>
      </c>
      <c r="F22">
        <v>0</v>
      </c>
      <c r="G22">
        <v>0</v>
      </c>
      <c r="H22">
        <v>0</v>
      </c>
      <c r="I22">
        <v>0</v>
      </c>
      <c r="J22">
        <v>1</v>
      </c>
      <c r="K22">
        <v>0</v>
      </c>
      <c r="L22">
        <v>0</v>
      </c>
      <c r="M22">
        <v>1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13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93.33</v>
      </c>
      <c r="AH22">
        <v>86.67</v>
      </c>
      <c r="AI22">
        <v>92.86</v>
      </c>
    </row>
    <row r="23" spans="2:35">
      <c r="C23" t="s">
        <v>94</v>
      </c>
      <c r="D23">
        <v>0</v>
      </c>
      <c r="E23">
        <v>15</v>
      </c>
      <c r="F23">
        <v>2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1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1</v>
      </c>
      <c r="Z23">
        <v>10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1</v>
      </c>
      <c r="AG23">
        <v>80</v>
      </c>
      <c r="AH23">
        <v>71.430000000000007</v>
      </c>
      <c r="AI23">
        <v>83.33</v>
      </c>
    </row>
    <row r="24" spans="2:35">
      <c r="C24" t="s">
        <v>95</v>
      </c>
      <c r="D24">
        <v>0</v>
      </c>
      <c r="E24">
        <v>6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4</v>
      </c>
      <c r="AA24">
        <v>0</v>
      </c>
      <c r="AB24">
        <v>1</v>
      </c>
      <c r="AC24">
        <v>0</v>
      </c>
      <c r="AD24">
        <v>0</v>
      </c>
      <c r="AE24">
        <v>1</v>
      </c>
      <c r="AF24">
        <v>0</v>
      </c>
      <c r="AG24">
        <v>83.33</v>
      </c>
      <c r="AH24">
        <v>66.67</v>
      </c>
      <c r="AI24">
        <v>100</v>
      </c>
    </row>
    <row r="25" spans="2:35">
      <c r="C25" t="s">
        <v>96</v>
      </c>
      <c r="D25">
        <v>0</v>
      </c>
      <c r="E25">
        <v>7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1</v>
      </c>
      <c r="O25">
        <v>0</v>
      </c>
      <c r="P25">
        <v>1</v>
      </c>
      <c r="Q25">
        <v>1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5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100</v>
      </c>
      <c r="AH25">
        <v>71.430000000000007</v>
      </c>
      <c r="AI25">
        <v>71.430000000000007</v>
      </c>
    </row>
    <row r="26" spans="2:35">
      <c r="C26" t="s">
        <v>97</v>
      </c>
      <c r="D26">
        <v>0</v>
      </c>
      <c r="E26">
        <v>8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5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3</v>
      </c>
      <c r="AG26">
        <v>62.5</v>
      </c>
      <c r="AH26">
        <v>100</v>
      </c>
      <c r="AI26">
        <v>100</v>
      </c>
    </row>
    <row r="27" spans="2:35">
      <c r="C27" t="s">
        <v>98</v>
      </c>
      <c r="D27">
        <v>0</v>
      </c>
      <c r="E27">
        <v>5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5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100</v>
      </c>
      <c r="AH27">
        <v>100</v>
      </c>
      <c r="AI27">
        <v>100</v>
      </c>
    </row>
    <row r="28" spans="2:35">
      <c r="B28" t="s">
        <v>42</v>
      </c>
      <c r="C28" t="s">
        <v>99</v>
      </c>
      <c r="D28">
        <v>0</v>
      </c>
      <c r="E28">
        <v>12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2</v>
      </c>
      <c r="N28">
        <v>0</v>
      </c>
      <c r="O28">
        <v>0</v>
      </c>
      <c r="P28">
        <v>2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100</v>
      </c>
      <c r="AH28">
        <v>83.33</v>
      </c>
      <c r="AI28">
        <v>83.33</v>
      </c>
    </row>
    <row r="29" spans="2:35">
      <c r="C29" t="s">
        <v>100</v>
      </c>
      <c r="D29">
        <v>0</v>
      </c>
      <c r="E29">
        <v>9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8</v>
      </c>
      <c r="AA29">
        <v>0</v>
      </c>
      <c r="AB29">
        <v>0</v>
      </c>
      <c r="AC29">
        <v>0</v>
      </c>
      <c r="AD29">
        <v>1</v>
      </c>
      <c r="AE29">
        <v>1</v>
      </c>
      <c r="AF29">
        <v>0</v>
      </c>
      <c r="AG29">
        <v>100</v>
      </c>
      <c r="AH29">
        <v>88.89</v>
      </c>
      <c r="AI29">
        <v>100</v>
      </c>
    </row>
    <row r="30" spans="2:35">
      <c r="C30" t="s">
        <v>101</v>
      </c>
      <c r="D30">
        <v>0</v>
      </c>
      <c r="E30">
        <v>40</v>
      </c>
      <c r="F30">
        <v>2</v>
      </c>
      <c r="G30">
        <v>0</v>
      </c>
      <c r="H30">
        <v>0</v>
      </c>
      <c r="I30">
        <v>2</v>
      </c>
      <c r="J30">
        <v>4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3</v>
      </c>
      <c r="R30">
        <v>2</v>
      </c>
      <c r="S30">
        <v>0</v>
      </c>
      <c r="T30">
        <v>0</v>
      </c>
      <c r="U30">
        <v>0</v>
      </c>
      <c r="V30">
        <v>0</v>
      </c>
      <c r="W30">
        <v>0</v>
      </c>
      <c r="X30">
        <v>5</v>
      </c>
      <c r="Y30">
        <v>0</v>
      </c>
      <c r="Z30">
        <v>19</v>
      </c>
      <c r="AA30">
        <v>3</v>
      </c>
      <c r="AB30">
        <v>0</v>
      </c>
      <c r="AC30">
        <v>0</v>
      </c>
      <c r="AD30">
        <v>0</v>
      </c>
      <c r="AE30">
        <v>3</v>
      </c>
      <c r="AF30">
        <v>3</v>
      </c>
      <c r="AG30">
        <v>67.5</v>
      </c>
      <c r="AH30">
        <v>54.29</v>
      </c>
      <c r="AI30">
        <v>79.17</v>
      </c>
    </row>
    <row r="31" spans="2:35">
      <c r="C31" t="s">
        <v>102</v>
      </c>
      <c r="D31">
        <v>0</v>
      </c>
      <c r="E31">
        <v>12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1</v>
      </c>
      <c r="Z31">
        <v>10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1</v>
      </c>
      <c r="AG31">
        <v>91.67</v>
      </c>
      <c r="AH31">
        <v>90.91</v>
      </c>
      <c r="AI31">
        <v>90.91</v>
      </c>
    </row>
    <row r="32" spans="2:35">
      <c r="C32" t="s">
        <v>103</v>
      </c>
      <c r="D32">
        <v>0</v>
      </c>
      <c r="E32">
        <v>12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11</v>
      </c>
      <c r="AA32">
        <v>0</v>
      </c>
      <c r="AB32">
        <v>0</v>
      </c>
      <c r="AC32">
        <v>0</v>
      </c>
      <c r="AD32">
        <v>1</v>
      </c>
      <c r="AE32">
        <v>1</v>
      </c>
      <c r="AF32">
        <v>0</v>
      </c>
      <c r="AG32">
        <v>100</v>
      </c>
      <c r="AH32">
        <v>91.67</v>
      </c>
      <c r="AI32">
        <v>100</v>
      </c>
    </row>
    <row r="33" spans="2:35">
      <c r="C33" t="s">
        <v>104</v>
      </c>
      <c r="D33">
        <v>0</v>
      </c>
      <c r="E33">
        <v>10</v>
      </c>
      <c r="F33">
        <v>0</v>
      </c>
      <c r="G33">
        <v>1</v>
      </c>
      <c r="H33">
        <v>0</v>
      </c>
      <c r="I33">
        <v>0</v>
      </c>
      <c r="J33">
        <v>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7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70</v>
      </c>
      <c r="AH33">
        <v>70</v>
      </c>
      <c r="AI33">
        <v>100</v>
      </c>
    </row>
    <row r="34" spans="2:35">
      <c r="C34" t="s">
        <v>105</v>
      </c>
      <c r="D34">
        <v>0</v>
      </c>
      <c r="E34">
        <v>16</v>
      </c>
      <c r="F34">
        <v>0</v>
      </c>
      <c r="G34">
        <v>0</v>
      </c>
      <c r="H34">
        <v>0</v>
      </c>
      <c r="I34">
        <v>2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14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87.5</v>
      </c>
      <c r="AH34">
        <v>100</v>
      </c>
      <c r="AI34">
        <v>100</v>
      </c>
    </row>
    <row r="35" spans="2:35">
      <c r="C35" t="s">
        <v>106</v>
      </c>
      <c r="D35">
        <v>0</v>
      </c>
      <c r="E35">
        <v>20</v>
      </c>
      <c r="F35">
        <v>0</v>
      </c>
      <c r="G35">
        <v>0</v>
      </c>
      <c r="H35">
        <v>0</v>
      </c>
      <c r="I35">
        <v>4</v>
      </c>
      <c r="J35">
        <v>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13</v>
      </c>
      <c r="AA35">
        <v>0</v>
      </c>
      <c r="AB35">
        <v>0</v>
      </c>
      <c r="AC35">
        <v>0</v>
      </c>
      <c r="AD35">
        <v>1</v>
      </c>
      <c r="AE35">
        <v>1</v>
      </c>
      <c r="AF35">
        <v>0</v>
      </c>
      <c r="AG35">
        <v>70</v>
      </c>
      <c r="AH35">
        <v>81.25</v>
      </c>
      <c r="AI35">
        <v>100</v>
      </c>
    </row>
    <row r="36" spans="2:35">
      <c r="C36" t="s">
        <v>107</v>
      </c>
      <c r="D36">
        <v>0</v>
      </c>
      <c r="E36">
        <v>3</v>
      </c>
      <c r="F36">
        <v>0</v>
      </c>
      <c r="G36">
        <v>0</v>
      </c>
      <c r="H36">
        <v>0</v>
      </c>
      <c r="I36">
        <v>0</v>
      </c>
      <c r="J36">
        <v>1</v>
      </c>
      <c r="K36">
        <v>0</v>
      </c>
      <c r="L36">
        <v>0</v>
      </c>
      <c r="M36">
        <v>1</v>
      </c>
      <c r="N36">
        <v>0</v>
      </c>
      <c r="O36">
        <v>0</v>
      </c>
      <c r="P36">
        <v>1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66.67</v>
      </c>
      <c r="AH36">
        <v>33.33</v>
      </c>
      <c r="AI36">
        <v>50</v>
      </c>
    </row>
    <row r="37" spans="2:35">
      <c r="C37" t="s">
        <v>108</v>
      </c>
      <c r="D37">
        <v>0</v>
      </c>
      <c r="E37">
        <v>3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1</v>
      </c>
      <c r="N37">
        <v>0</v>
      </c>
      <c r="O37">
        <v>0</v>
      </c>
      <c r="P37">
        <v>1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2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100</v>
      </c>
      <c r="AH37">
        <v>66.67</v>
      </c>
      <c r="AI37">
        <v>66.67</v>
      </c>
    </row>
    <row r="38" spans="2:35">
      <c r="B38" t="s">
        <v>70</v>
      </c>
      <c r="C38" t="s">
        <v>109</v>
      </c>
      <c r="D38">
        <v>0</v>
      </c>
      <c r="E38">
        <v>5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2</v>
      </c>
      <c r="O38">
        <v>1</v>
      </c>
      <c r="P38">
        <v>3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1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100</v>
      </c>
      <c r="AH38">
        <v>20</v>
      </c>
      <c r="AI38">
        <v>20</v>
      </c>
    </row>
    <row r="39" spans="2:35">
      <c r="C39" t="s">
        <v>110</v>
      </c>
      <c r="D39">
        <v>0</v>
      </c>
      <c r="E39">
        <v>19</v>
      </c>
      <c r="F39">
        <v>0</v>
      </c>
      <c r="G39">
        <v>0</v>
      </c>
      <c r="H39">
        <v>0</v>
      </c>
      <c r="I39">
        <v>0</v>
      </c>
      <c r="J39">
        <v>1</v>
      </c>
      <c r="K39">
        <v>0</v>
      </c>
      <c r="L39">
        <v>0</v>
      </c>
      <c r="M39">
        <v>0</v>
      </c>
      <c r="N39">
        <v>2</v>
      </c>
      <c r="O39">
        <v>0</v>
      </c>
      <c r="P39">
        <v>2</v>
      </c>
      <c r="Q39">
        <v>0</v>
      </c>
      <c r="R39">
        <v>0</v>
      </c>
      <c r="S39">
        <v>0</v>
      </c>
      <c r="T39">
        <v>0</v>
      </c>
      <c r="U39">
        <v>2</v>
      </c>
      <c r="V39">
        <v>0</v>
      </c>
      <c r="W39">
        <v>0</v>
      </c>
      <c r="X39">
        <v>2</v>
      </c>
      <c r="Y39">
        <v>0</v>
      </c>
      <c r="Z39">
        <v>10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4</v>
      </c>
      <c r="AG39">
        <v>73.680000000000007</v>
      </c>
      <c r="AH39">
        <v>66.67</v>
      </c>
      <c r="AI39">
        <v>71.430000000000007</v>
      </c>
    </row>
    <row r="40" spans="2:35">
      <c r="C40" t="s">
        <v>111</v>
      </c>
      <c r="D40">
        <v>0</v>
      </c>
      <c r="E40">
        <v>6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1</v>
      </c>
      <c r="P40">
        <v>1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2</v>
      </c>
      <c r="Z40">
        <v>2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83.33</v>
      </c>
      <c r="AH40">
        <v>33.33</v>
      </c>
      <c r="AI40">
        <v>40</v>
      </c>
    </row>
    <row r="41" spans="2:35">
      <c r="C41" t="s">
        <v>112</v>
      </c>
      <c r="D41">
        <v>0</v>
      </c>
      <c r="E41">
        <v>26</v>
      </c>
      <c r="F41">
        <v>1</v>
      </c>
      <c r="G41">
        <v>0</v>
      </c>
      <c r="H41">
        <v>0</v>
      </c>
      <c r="I41">
        <v>0</v>
      </c>
      <c r="J41">
        <v>0</v>
      </c>
      <c r="K41">
        <v>1</v>
      </c>
      <c r="L41">
        <v>0</v>
      </c>
      <c r="M41">
        <v>0</v>
      </c>
      <c r="N41">
        <v>0</v>
      </c>
      <c r="O41">
        <v>3</v>
      </c>
      <c r="P41">
        <v>3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17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4</v>
      </c>
      <c r="AG41">
        <v>76.92</v>
      </c>
      <c r="AH41">
        <v>80.95</v>
      </c>
      <c r="AI41">
        <v>85</v>
      </c>
    </row>
    <row r="42" spans="2:35">
      <c r="C42" t="s">
        <v>113</v>
      </c>
      <c r="D42">
        <v>0</v>
      </c>
      <c r="E42">
        <v>13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1</v>
      </c>
      <c r="N42">
        <v>0</v>
      </c>
      <c r="O42">
        <v>0</v>
      </c>
      <c r="P42">
        <v>1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2</v>
      </c>
      <c r="Z42">
        <v>10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100</v>
      </c>
      <c r="AH42">
        <v>76.92</v>
      </c>
      <c r="AI42">
        <v>76.92</v>
      </c>
    </row>
    <row r="43" spans="2:35">
      <c r="C43" t="s">
        <v>114</v>
      </c>
      <c r="D43">
        <v>0</v>
      </c>
      <c r="E43">
        <v>9</v>
      </c>
      <c r="F43">
        <v>1</v>
      </c>
      <c r="G43">
        <v>0</v>
      </c>
      <c r="H43">
        <v>0</v>
      </c>
      <c r="I43">
        <v>0</v>
      </c>
      <c r="J43">
        <v>1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1</v>
      </c>
      <c r="R43">
        <v>0</v>
      </c>
      <c r="S43">
        <v>0</v>
      </c>
      <c r="T43">
        <v>0</v>
      </c>
      <c r="U43">
        <v>0</v>
      </c>
      <c r="V43">
        <v>1</v>
      </c>
      <c r="W43">
        <v>0</v>
      </c>
      <c r="X43">
        <v>2</v>
      </c>
      <c r="Y43">
        <v>2</v>
      </c>
      <c r="Z43">
        <v>3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77.78</v>
      </c>
      <c r="AH43">
        <v>33.33</v>
      </c>
      <c r="AI43">
        <v>42.86</v>
      </c>
    </row>
    <row r="44" spans="2:35">
      <c r="C44" t="s">
        <v>115</v>
      </c>
      <c r="D44">
        <v>0</v>
      </c>
      <c r="E44">
        <v>30</v>
      </c>
      <c r="F44">
        <v>0</v>
      </c>
      <c r="G44">
        <v>0</v>
      </c>
      <c r="H44">
        <v>0</v>
      </c>
      <c r="I44">
        <v>0</v>
      </c>
      <c r="J44">
        <v>0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20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8</v>
      </c>
      <c r="AG44">
        <v>70</v>
      </c>
      <c r="AH44">
        <v>95.24</v>
      </c>
      <c r="AI44">
        <v>95.24</v>
      </c>
    </row>
    <row r="45" spans="2:35">
      <c r="C45" t="s">
        <v>116</v>
      </c>
      <c r="D45">
        <v>0</v>
      </c>
      <c r="E45">
        <v>30</v>
      </c>
      <c r="F45">
        <v>0</v>
      </c>
      <c r="G45">
        <v>1</v>
      </c>
      <c r="H45">
        <v>1</v>
      </c>
      <c r="I45">
        <v>0</v>
      </c>
      <c r="J45">
        <v>1</v>
      </c>
      <c r="K45">
        <v>0</v>
      </c>
      <c r="L45">
        <v>0</v>
      </c>
      <c r="M45">
        <v>1</v>
      </c>
      <c r="N45">
        <v>1</v>
      </c>
      <c r="O45">
        <v>3</v>
      </c>
      <c r="P45">
        <v>5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16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5</v>
      </c>
      <c r="AG45">
        <v>73.33</v>
      </c>
      <c r="AH45">
        <v>64</v>
      </c>
      <c r="AI45">
        <v>72.73</v>
      </c>
    </row>
    <row r="46" spans="2:35">
      <c r="C46" t="s">
        <v>117</v>
      </c>
      <c r="D46">
        <v>0</v>
      </c>
      <c r="E46">
        <v>12</v>
      </c>
      <c r="F46">
        <v>1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2</v>
      </c>
      <c r="O46">
        <v>0</v>
      </c>
      <c r="P46">
        <v>2</v>
      </c>
      <c r="Q46">
        <v>0</v>
      </c>
      <c r="R46">
        <v>0</v>
      </c>
      <c r="S46">
        <v>0</v>
      </c>
      <c r="T46">
        <v>0</v>
      </c>
      <c r="U46">
        <v>1</v>
      </c>
      <c r="V46">
        <v>0</v>
      </c>
      <c r="W46">
        <v>0</v>
      </c>
      <c r="X46">
        <v>1</v>
      </c>
      <c r="Y46">
        <v>3</v>
      </c>
      <c r="Z46">
        <v>5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91.67</v>
      </c>
      <c r="AH46">
        <v>41.67</v>
      </c>
      <c r="AI46">
        <v>45.45</v>
      </c>
    </row>
    <row r="47" spans="2:35">
      <c r="C47" t="s">
        <v>118</v>
      </c>
      <c r="D47">
        <v>0</v>
      </c>
      <c r="E47">
        <v>30</v>
      </c>
      <c r="F47">
        <v>2</v>
      </c>
      <c r="G47">
        <v>1</v>
      </c>
      <c r="H47">
        <v>0</v>
      </c>
      <c r="I47">
        <v>0</v>
      </c>
      <c r="J47">
        <v>1</v>
      </c>
      <c r="K47">
        <v>0</v>
      </c>
      <c r="L47">
        <v>0</v>
      </c>
      <c r="M47">
        <v>0</v>
      </c>
      <c r="N47">
        <v>2</v>
      </c>
      <c r="O47">
        <v>0</v>
      </c>
      <c r="P47">
        <v>2</v>
      </c>
      <c r="Q47">
        <v>0</v>
      </c>
      <c r="R47">
        <v>2</v>
      </c>
      <c r="S47">
        <v>0</v>
      </c>
      <c r="T47">
        <v>0</v>
      </c>
      <c r="U47">
        <v>2</v>
      </c>
      <c r="V47">
        <v>0</v>
      </c>
      <c r="W47">
        <v>0</v>
      </c>
      <c r="X47">
        <v>4</v>
      </c>
      <c r="Y47">
        <v>0</v>
      </c>
      <c r="Z47">
        <v>15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5</v>
      </c>
      <c r="AG47">
        <v>70</v>
      </c>
      <c r="AH47">
        <v>60</v>
      </c>
      <c r="AI47">
        <v>71.430000000000007</v>
      </c>
    </row>
    <row r="48" spans="2:35">
      <c r="C48" t="s">
        <v>120</v>
      </c>
      <c r="D48">
        <v>0</v>
      </c>
      <c r="E48">
        <v>3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2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66.67</v>
      </c>
      <c r="AH48">
        <v>66.67</v>
      </c>
      <c r="AI48">
        <v>100</v>
      </c>
    </row>
    <row r="50" spans="2:35">
      <c r="B50" t="s">
        <v>55</v>
      </c>
      <c r="C50" t="s">
        <v>121</v>
      </c>
      <c r="D50">
        <v>0</v>
      </c>
      <c r="E50">
        <v>29</v>
      </c>
      <c r="F50">
        <v>0</v>
      </c>
      <c r="G50">
        <v>1</v>
      </c>
      <c r="H50">
        <v>0</v>
      </c>
      <c r="I50">
        <v>3</v>
      </c>
      <c r="J50">
        <v>4</v>
      </c>
      <c r="K50">
        <v>0</v>
      </c>
      <c r="L50">
        <v>0</v>
      </c>
      <c r="M50">
        <v>0</v>
      </c>
      <c r="N50">
        <v>1</v>
      </c>
      <c r="O50">
        <v>0</v>
      </c>
      <c r="P50">
        <v>1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14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6</v>
      </c>
      <c r="AG50">
        <v>51.72</v>
      </c>
      <c r="AH50">
        <v>70</v>
      </c>
      <c r="AI50">
        <v>93.33</v>
      </c>
    </row>
    <row r="51" spans="2:35">
      <c r="C51" t="s">
        <v>122</v>
      </c>
      <c r="D51">
        <v>0</v>
      </c>
      <c r="E51">
        <v>29</v>
      </c>
      <c r="F51">
        <v>0</v>
      </c>
      <c r="G51">
        <v>1</v>
      </c>
      <c r="H51">
        <v>0</v>
      </c>
      <c r="I51">
        <v>0</v>
      </c>
      <c r="J51">
        <v>3</v>
      </c>
      <c r="K51">
        <v>0</v>
      </c>
      <c r="L51">
        <v>0</v>
      </c>
      <c r="M51">
        <v>1</v>
      </c>
      <c r="N51">
        <v>1</v>
      </c>
      <c r="O51">
        <v>0</v>
      </c>
      <c r="P51">
        <v>2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18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5</v>
      </c>
      <c r="AG51">
        <v>68.97</v>
      </c>
      <c r="AH51">
        <v>75</v>
      </c>
      <c r="AI51">
        <v>90</v>
      </c>
    </row>
    <row r="52" spans="2:35">
      <c r="C52" t="s">
        <v>123</v>
      </c>
      <c r="D52">
        <v>0</v>
      </c>
      <c r="E52">
        <v>15</v>
      </c>
      <c r="F52">
        <v>0</v>
      </c>
      <c r="G52">
        <v>0</v>
      </c>
      <c r="H52">
        <v>0</v>
      </c>
      <c r="I52">
        <v>0</v>
      </c>
      <c r="J52">
        <v>3</v>
      </c>
      <c r="K52">
        <v>1</v>
      </c>
      <c r="L52">
        <v>0</v>
      </c>
      <c r="M52">
        <v>1</v>
      </c>
      <c r="N52">
        <v>0</v>
      </c>
      <c r="O52">
        <v>0</v>
      </c>
      <c r="P52">
        <v>1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1</v>
      </c>
      <c r="Y52">
        <v>0</v>
      </c>
      <c r="Z52">
        <v>6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3</v>
      </c>
      <c r="AG52">
        <v>53.33</v>
      </c>
      <c r="AH52">
        <v>54.55</v>
      </c>
      <c r="AI52">
        <v>75</v>
      </c>
    </row>
    <row r="53" spans="2:35">
      <c r="C53" t="s">
        <v>124</v>
      </c>
      <c r="D53">
        <v>0</v>
      </c>
      <c r="E53">
        <v>8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6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2</v>
      </c>
      <c r="AG53">
        <v>75</v>
      </c>
      <c r="AH53">
        <v>100</v>
      </c>
      <c r="AI53">
        <v>100</v>
      </c>
    </row>
    <row r="54" spans="2:35">
      <c r="C54" t="s">
        <v>125</v>
      </c>
      <c r="D54">
        <v>0</v>
      </c>
      <c r="E54">
        <v>9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6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3</v>
      </c>
      <c r="AG54">
        <v>66.67</v>
      </c>
      <c r="AH54">
        <v>100</v>
      </c>
      <c r="AI54">
        <v>100</v>
      </c>
    </row>
    <row r="55" spans="2:35">
      <c r="C55" t="s">
        <v>126</v>
      </c>
      <c r="D55">
        <v>0</v>
      </c>
      <c r="E55">
        <v>53</v>
      </c>
      <c r="F55">
        <v>0</v>
      </c>
      <c r="G55">
        <v>0</v>
      </c>
      <c r="H55">
        <v>3</v>
      </c>
      <c r="I55">
        <v>3</v>
      </c>
      <c r="J55">
        <v>1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1</v>
      </c>
      <c r="Z55">
        <v>36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6</v>
      </c>
      <c r="AG55">
        <v>69.81</v>
      </c>
      <c r="AH55">
        <v>87.8</v>
      </c>
      <c r="AI55">
        <v>97.3</v>
      </c>
    </row>
    <row r="56" spans="2:35">
      <c r="C56" t="s">
        <v>127</v>
      </c>
      <c r="D56">
        <v>0</v>
      </c>
      <c r="E56">
        <v>35</v>
      </c>
      <c r="F56">
        <v>0</v>
      </c>
      <c r="G56">
        <v>1</v>
      </c>
      <c r="H56">
        <v>0</v>
      </c>
      <c r="I56">
        <v>1</v>
      </c>
      <c r="J56">
        <v>5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24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4</v>
      </c>
      <c r="AG56">
        <v>68.569999999999993</v>
      </c>
      <c r="AH56">
        <v>80</v>
      </c>
      <c r="AI56">
        <v>100</v>
      </c>
    </row>
    <row r="57" spans="2:35">
      <c r="C57" t="s">
        <v>128</v>
      </c>
      <c r="D57">
        <v>0</v>
      </c>
      <c r="E57">
        <v>27</v>
      </c>
      <c r="F57">
        <v>0</v>
      </c>
      <c r="G57">
        <v>0</v>
      </c>
      <c r="H57">
        <v>0</v>
      </c>
      <c r="I57">
        <v>0</v>
      </c>
      <c r="J57">
        <v>6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2</v>
      </c>
      <c r="Y57">
        <v>0</v>
      </c>
      <c r="Z57">
        <v>11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7</v>
      </c>
      <c r="AG57">
        <v>48.15</v>
      </c>
      <c r="AH57">
        <v>55</v>
      </c>
      <c r="AI57">
        <v>84.62</v>
      </c>
    </row>
    <row r="59" spans="2:35">
      <c r="C59" s="103" t="s">
        <v>1</v>
      </c>
      <c r="D59" s="99" t="s">
        <v>2</v>
      </c>
      <c r="E59" s="99" t="s">
        <v>3</v>
      </c>
      <c r="F59" s="99" t="s">
        <v>4</v>
      </c>
      <c r="G59" s="99" t="s">
        <v>5</v>
      </c>
      <c r="H59" s="99" t="s">
        <v>6</v>
      </c>
      <c r="I59" s="99" t="s">
        <v>7</v>
      </c>
      <c r="J59" s="99" t="s">
        <v>8</v>
      </c>
      <c r="K59" s="99" t="s">
        <v>9</v>
      </c>
      <c r="L59" s="99" t="s">
        <v>10</v>
      </c>
      <c r="M59" s="99"/>
      <c r="N59" s="99"/>
      <c r="O59" s="99"/>
      <c r="P59" s="99"/>
      <c r="Q59" s="99"/>
      <c r="R59" s="99"/>
      <c r="S59" s="99"/>
      <c r="T59" s="99"/>
      <c r="U59" s="99"/>
      <c r="V59" s="99"/>
      <c r="W59" s="99"/>
      <c r="X59" s="99"/>
      <c r="Y59" s="99"/>
      <c r="Z59" s="99" t="s">
        <v>11</v>
      </c>
      <c r="AA59" s="99" t="s">
        <v>12</v>
      </c>
      <c r="AB59" s="99"/>
      <c r="AC59" s="99"/>
      <c r="AD59" s="99"/>
      <c r="AE59" s="99" t="s">
        <v>13</v>
      </c>
      <c r="AF59" s="99" t="s">
        <v>14</v>
      </c>
      <c r="AG59" s="99" t="s">
        <v>15</v>
      </c>
      <c r="AH59" s="99" t="s">
        <v>16</v>
      </c>
      <c r="AI59" s="99" t="s">
        <v>17</v>
      </c>
    </row>
    <row r="60" spans="2:35">
      <c r="C60" s="103"/>
      <c r="D60" s="99"/>
      <c r="E60" s="99"/>
      <c r="F60" s="99"/>
      <c r="G60" s="99"/>
      <c r="H60" s="99"/>
      <c r="I60" s="99"/>
      <c r="J60" s="99"/>
      <c r="K60" s="99"/>
      <c r="L60" s="99" t="s">
        <v>2</v>
      </c>
      <c r="M60" s="99" t="s">
        <v>18</v>
      </c>
      <c r="N60" s="99"/>
      <c r="O60" s="99"/>
      <c r="P60" s="99" t="s">
        <v>19</v>
      </c>
      <c r="Q60" s="99" t="s">
        <v>20</v>
      </c>
      <c r="R60" s="99"/>
      <c r="S60" s="99"/>
      <c r="T60" s="99"/>
      <c r="U60" s="99"/>
      <c r="V60" s="99"/>
      <c r="W60" s="99"/>
      <c r="X60" s="99" t="s">
        <v>21</v>
      </c>
      <c r="Y60" s="99" t="s">
        <v>22</v>
      </c>
      <c r="Z60" s="99"/>
      <c r="AA60" s="99"/>
      <c r="AB60" s="99"/>
      <c r="AC60" s="99"/>
      <c r="AD60" s="99"/>
      <c r="AE60" s="99"/>
      <c r="AF60" s="99"/>
      <c r="AG60" s="99"/>
      <c r="AH60" s="99"/>
      <c r="AI60" s="99"/>
    </row>
    <row r="61" spans="2:35" ht="15" customHeight="1">
      <c r="C61" s="103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 t="s">
        <v>23</v>
      </c>
      <c r="R61" s="99"/>
      <c r="S61" s="99"/>
      <c r="T61" s="99"/>
      <c r="U61" s="99" t="s">
        <v>24</v>
      </c>
      <c r="V61" s="99" t="s">
        <v>25</v>
      </c>
      <c r="W61" s="99" t="s">
        <v>26</v>
      </c>
      <c r="X61" s="99"/>
      <c r="Y61" s="99"/>
      <c r="Z61" s="99"/>
      <c r="AA61" s="99"/>
      <c r="AB61" s="99"/>
      <c r="AC61" s="99"/>
      <c r="AD61" s="99"/>
      <c r="AE61" s="99"/>
      <c r="AF61" s="99"/>
      <c r="AG61" s="99"/>
      <c r="AH61" s="99"/>
      <c r="AI61" s="99"/>
    </row>
    <row r="62" spans="2:35" ht="60.75" thickBot="1">
      <c r="C62" s="103"/>
      <c r="D62" s="99"/>
      <c r="E62" s="99"/>
      <c r="F62" s="99"/>
      <c r="G62" s="99"/>
      <c r="H62" s="99"/>
      <c r="I62" s="99"/>
      <c r="J62" s="99"/>
      <c r="K62" s="99"/>
      <c r="L62" s="13"/>
      <c r="M62" s="13" t="s">
        <v>27</v>
      </c>
      <c r="N62" s="13" t="s">
        <v>28</v>
      </c>
      <c r="O62" s="13" t="s">
        <v>29</v>
      </c>
      <c r="P62" s="99"/>
      <c r="Q62" s="13" t="s">
        <v>30</v>
      </c>
      <c r="R62" s="13" t="s">
        <v>31</v>
      </c>
      <c r="S62" s="13" t="s">
        <v>32</v>
      </c>
      <c r="T62" s="13" t="s">
        <v>33</v>
      </c>
      <c r="U62" s="99"/>
      <c r="V62" s="99"/>
      <c r="W62" s="99"/>
      <c r="X62" s="99"/>
      <c r="Y62" s="99"/>
      <c r="Z62" s="99"/>
      <c r="AA62" s="13" t="s">
        <v>30</v>
      </c>
      <c r="AB62" s="13" t="s">
        <v>31</v>
      </c>
      <c r="AC62" s="13" t="s">
        <v>32</v>
      </c>
      <c r="AD62" s="13" t="s">
        <v>33</v>
      </c>
      <c r="AE62" s="99"/>
      <c r="AF62" s="99"/>
      <c r="AG62" s="99"/>
      <c r="AH62" s="99"/>
      <c r="AI62" s="99"/>
    </row>
    <row r="63" spans="2:35" ht="21" thickBot="1">
      <c r="C63" s="11" t="s">
        <v>34</v>
      </c>
      <c r="D63" s="12">
        <v>0</v>
      </c>
      <c r="E63" s="12">
        <v>87</v>
      </c>
      <c r="F63" s="12">
        <v>3</v>
      </c>
      <c r="G63" s="12">
        <v>1</v>
      </c>
      <c r="H63" s="12">
        <v>4</v>
      </c>
      <c r="I63" s="12">
        <v>15</v>
      </c>
      <c r="J63" s="12">
        <v>2</v>
      </c>
      <c r="K63" s="12">
        <v>0</v>
      </c>
      <c r="L63" s="12">
        <v>0</v>
      </c>
      <c r="M63" s="12">
        <v>8</v>
      </c>
      <c r="N63" s="12">
        <v>5</v>
      </c>
      <c r="O63" s="12">
        <v>1</v>
      </c>
      <c r="P63" s="12">
        <v>14</v>
      </c>
      <c r="Q63" s="12">
        <v>0</v>
      </c>
      <c r="R63" s="12">
        <v>1</v>
      </c>
      <c r="S63" s="12">
        <v>0</v>
      </c>
      <c r="T63" s="12">
        <v>0</v>
      </c>
      <c r="U63" s="12">
        <v>0</v>
      </c>
      <c r="V63" s="12">
        <v>0</v>
      </c>
      <c r="W63" s="12">
        <v>0</v>
      </c>
      <c r="X63" s="12">
        <v>1</v>
      </c>
      <c r="Y63" s="12">
        <v>3</v>
      </c>
      <c r="Z63" s="12">
        <v>33</v>
      </c>
      <c r="AA63" s="12">
        <v>0</v>
      </c>
      <c r="AB63" s="12">
        <v>1</v>
      </c>
      <c r="AC63" s="12">
        <v>0</v>
      </c>
      <c r="AD63" s="12">
        <v>0</v>
      </c>
      <c r="AE63" s="12">
        <v>1</v>
      </c>
      <c r="AF63" s="12">
        <v>8</v>
      </c>
      <c r="AG63" s="12">
        <v>59.77</v>
      </c>
      <c r="AH63" s="12">
        <v>51.56</v>
      </c>
      <c r="AI63" s="12">
        <v>64.709999999999994</v>
      </c>
    </row>
    <row r="64" spans="2:35" ht="21" thickBot="1">
      <c r="C64" s="11" t="s">
        <v>38</v>
      </c>
      <c r="D64" s="12">
        <v>0</v>
      </c>
      <c r="E64" s="12">
        <v>167</v>
      </c>
      <c r="F64" s="12">
        <v>4</v>
      </c>
      <c r="G64" s="12">
        <v>0</v>
      </c>
      <c r="H64" s="12">
        <v>0</v>
      </c>
      <c r="I64" s="12">
        <v>2</v>
      </c>
      <c r="J64" s="12">
        <v>3</v>
      </c>
      <c r="K64" s="12">
        <v>1</v>
      </c>
      <c r="L64" s="12">
        <v>0</v>
      </c>
      <c r="M64" s="12">
        <v>3</v>
      </c>
      <c r="N64" s="12">
        <v>1</v>
      </c>
      <c r="O64" s="12">
        <v>0</v>
      </c>
      <c r="P64" s="12">
        <v>4</v>
      </c>
      <c r="Q64" s="12">
        <v>2</v>
      </c>
      <c r="R64" s="12">
        <v>1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3</v>
      </c>
      <c r="Y64" s="12">
        <v>3</v>
      </c>
      <c r="Z64" s="12">
        <v>130</v>
      </c>
      <c r="AA64" s="12">
        <v>0</v>
      </c>
      <c r="AB64" s="12">
        <v>1</v>
      </c>
      <c r="AC64" s="12">
        <v>0</v>
      </c>
      <c r="AD64" s="12">
        <v>0</v>
      </c>
      <c r="AE64" s="12">
        <v>1</v>
      </c>
      <c r="AF64" s="12">
        <v>11</v>
      </c>
      <c r="AG64" s="14">
        <v>84.43</v>
      </c>
      <c r="AH64" s="14">
        <v>84.97</v>
      </c>
      <c r="AI64" s="14">
        <v>92.86</v>
      </c>
    </row>
    <row r="65" spans="3:35" ht="21" thickBot="1">
      <c r="C65" s="11" t="s">
        <v>42</v>
      </c>
      <c r="D65" s="12">
        <v>0</v>
      </c>
      <c r="E65" s="12">
        <v>137</v>
      </c>
      <c r="F65" s="12">
        <v>2</v>
      </c>
      <c r="G65" s="12">
        <v>1</v>
      </c>
      <c r="H65" s="12">
        <v>0</v>
      </c>
      <c r="I65" s="12">
        <v>8</v>
      </c>
      <c r="J65" s="12">
        <v>9</v>
      </c>
      <c r="K65" s="12">
        <v>0</v>
      </c>
      <c r="L65" s="12">
        <v>1</v>
      </c>
      <c r="M65" s="12">
        <v>4</v>
      </c>
      <c r="N65" s="12">
        <v>0</v>
      </c>
      <c r="O65" s="12">
        <v>0</v>
      </c>
      <c r="P65" s="12">
        <v>4</v>
      </c>
      <c r="Q65" s="12">
        <v>3</v>
      </c>
      <c r="R65" s="12">
        <v>2</v>
      </c>
      <c r="S65" s="12">
        <v>0</v>
      </c>
      <c r="T65" s="12">
        <v>0</v>
      </c>
      <c r="U65" s="12">
        <v>0</v>
      </c>
      <c r="V65" s="12">
        <v>0</v>
      </c>
      <c r="W65" s="12">
        <v>0</v>
      </c>
      <c r="X65" s="12">
        <v>5</v>
      </c>
      <c r="Y65" s="12">
        <v>1</v>
      </c>
      <c r="Z65" s="12">
        <v>95</v>
      </c>
      <c r="AA65" s="12">
        <v>3</v>
      </c>
      <c r="AB65" s="12">
        <v>0</v>
      </c>
      <c r="AC65" s="12">
        <v>0</v>
      </c>
      <c r="AD65" s="12">
        <v>3</v>
      </c>
      <c r="AE65" s="12">
        <v>6</v>
      </c>
      <c r="AF65" s="12">
        <v>4</v>
      </c>
      <c r="AG65" s="14">
        <v>81.02</v>
      </c>
      <c r="AH65" s="14">
        <v>76</v>
      </c>
      <c r="AI65" s="14">
        <v>90.48</v>
      </c>
    </row>
    <row r="66" spans="3:35" ht="21" thickBot="1">
      <c r="C66" s="11" t="s">
        <v>45</v>
      </c>
      <c r="D66" s="12">
        <v>0</v>
      </c>
      <c r="E66" s="12">
        <v>183</v>
      </c>
      <c r="F66" s="12">
        <v>5</v>
      </c>
      <c r="G66" s="12">
        <v>2</v>
      </c>
      <c r="H66" s="12">
        <v>1</v>
      </c>
      <c r="I66" s="12">
        <v>0</v>
      </c>
      <c r="J66" s="12">
        <v>4</v>
      </c>
      <c r="K66" s="12">
        <v>2</v>
      </c>
      <c r="L66" s="12">
        <v>0</v>
      </c>
      <c r="M66" s="12">
        <v>2</v>
      </c>
      <c r="N66" s="12">
        <v>9</v>
      </c>
      <c r="O66" s="12">
        <v>8</v>
      </c>
      <c r="P66" s="12">
        <v>19</v>
      </c>
      <c r="Q66" s="12">
        <v>1</v>
      </c>
      <c r="R66" s="12">
        <v>3</v>
      </c>
      <c r="S66" s="12">
        <v>0</v>
      </c>
      <c r="T66" s="12">
        <v>0</v>
      </c>
      <c r="U66" s="12">
        <v>5</v>
      </c>
      <c r="V66" s="12">
        <v>1</v>
      </c>
      <c r="W66" s="12">
        <v>0</v>
      </c>
      <c r="X66" s="12">
        <v>10</v>
      </c>
      <c r="Y66" s="12">
        <v>11</v>
      </c>
      <c r="Z66" s="12">
        <v>101</v>
      </c>
      <c r="AA66" s="12">
        <v>0</v>
      </c>
      <c r="AB66" s="12">
        <v>0</v>
      </c>
      <c r="AC66" s="12">
        <v>0</v>
      </c>
      <c r="AD66" s="12">
        <v>0</v>
      </c>
      <c r="AE66" s="12">
        <v>0</v>
      </c>
      <c r="AF66" s="12">
        <v>26</v>
      </c>
      <c r="AG66" s="14">
        <v>77.05</v>
      </c>
      <c r="AH66" s="14">
        <v>65.16</v>
      </c>
      <c r="AI66" s="14">
        <v>71.63</v>
      </c>
    </row>
    <row r="67" spans="3:35" ht="21" thickBot="1">
      <c r="C67" s="11" t="s">
        <v>49</v>
      </c>
      <c r="D67" s="12">
        <v>0</v>
      </c>
      <c r="E67" s="12">
        <v>127</v>
      </c>
      <c r="F67" s="12">
        <v>7</v>
      </c>
      <c r="G67" s="12">
        <v>0</v>
      </c>
      <c r="H67" s="12">
        <v>2</v>
      </c>
      <c r="I67" s="12">
        <v>1</v>
      </c>
      <c r="J67" s="12">
        <v>6</v>
      </c>
      <c r="K67" s="12">
        <v>0</v>
      </c>
      <c r="L67" s="12">
        <v>0</v>
      </c>
      <c r="M67" s="12">
        <v>8</v>
      </c>
      <c r="N67" s="12">
        <v>3</v>
      </c>
      <c r="O67" s="12">
        <v>1</v>
      </c>
      <c r="P67" s="12">
        <v>12</v>
      </c>
      <c r="Q67" s="12">
        <v>2</v>
      </c>
      <c r="R67" s="12">
        <v>0</v>
      </c>
      <c r="S67" s="12">
        <v>0</v>
      </c>
      <c r="T67" s="12">
        <v>0</v>
      </c>
      <c r="U67" s="12">
        <v>0</v>
      </c>
      <c r="V67" s="12">
        <v>0</v>
      </c>
      <c r="W67" s="12">
        <v>0</v>
      </c>
      <c r="X67" s="12">
        <v>2</v>
      </c>
      <c r="Y67" s="12">
        <v>1</v>
      </c>
      <c r="Z67" s="12">
        <v>73</v>
      </c>
      <c r="AA67" s="12">
        <v>4</v>
      </c>
      <c r="AB67" s="12">
        <v>1</v>
      </c>
      <c r="AC67" s="12">
        <v>0</v>
      </c>
      <c r="AD67" s="12">
        <v>0</v>
      </c>
      <c r="AE67" s="12">
        <v>5</v>
      </c>
      <c r="AF67" s="12">
        <v>19</v>
      </c>
      <c r="AG67" s="14">
        <v>73.23</v>
      </c>
      <c r="AH67" s="14">
        <v>68.22</v>
      </c>
      <c r="AI67" s="14">
        <v>82.95</v>
      </c>
    </row>
    <row r="68" spans="3:35" ht="21" thickBot="1">
      <c r="C68" s="11" t="s">
        <v>51</v>
      </c>
      <c r="D68" s="12">
        <v>0</v>
      </c>
      <c r="E68" s="12">
        <v>105</v>
      </c>
      <c r="F68" s="12">
        <v>3</v>
      </c>
      <c r="G68" s="12">
        <v>1</v>
      </c>
      <c r="H68" s="12">
        <v>6</v>
      </c>
      <c r="I68" s="12">
        <v>1</v>
      </c>
      <c r="J68" s="12">
        <v>6</v>
      </c>
      <c r="K68" s="12">
        <v>0</v>
      </c>
      <c r="L68" s="12">
        <v>0</v>
      </c>
      <c r="M68" s="12">
        <v>2</v>
      </c>
      <c r="N68" s="12">
        <v>2</v>
      </c>
      <c r="O68" s="12">
        <v>2</v>
      </c>
      <c r="P68" s="12">
        <v>6</v>
      </c>
      <c r="Q68" s="12">
        <v>0</v>
      </c>
      <c r="R68" s="12">
        <v>3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3</v>
      </c>
      <c r="Y68" s="12">
        <v>1</v>
      </c>
      <c r="Z68" s="12">
        <v>64</v>
      </c>
      <c r="AA68" s="12">
        <v>2</v>
      </c>
      <c r="AB68" s="12">
        <v>1</v>
      </c>
      <c r="AC68" s="12">
        <v>0</v>
      </c>
      <c r="AD68" s="12">
        <v>2</v>
      </c>
      <c r="AE68" s="12">
        <v>5</v>
      </c>
      <c r="AF68" s="12">
        <v>7</v>
      </c>
      <c r="AG68" s="14">
        <v>75.239999999999995</v>
      </c>
      <c r="AH68" s="14">
        <v>65.98</v>
      </c>
      <c r="AI68" s="14">
        <v>86.49</v>
      </c>
    </row>
    <row r="69" spans="3:35" ht="21" thickBot="1">
      <c r="C69" s="11" t="s">
        <v>55</v>
      </c>
      <c r="D69" s="12">
        <v>0</v>
      </c>
      <c r="E69" s="12">
        <v>205</v>
      </c>
      <c r="F69" s="12">
        <v>0</v>
      </c>
      <c r="G69" s="12">
        <v>3</v>
      </c>
      <c r="H69" s="12">
        <v>3</v>
      </c>
      <c r="I69" s="12">
        <v>7</v>
      </c>
      <c r="J69" s="12">
        <v>22</v>
      </c>
      <c r="K69" s="12">
        <v>4</v>
      </c>
      <c r="L69" s="12">
        <v>0</v>
      </c>
      <c r="M69" s="12">
        <v>2</v>
      </c>
      <c r="N69" s="12">
        <v>2</v>
      </c>
      <c r="O69" s="12">
        <v>0</v>
      </c>
      <c r="P69" s="12">
        <v>4</v>
      </c>
      <c r="Q69" s="12">
        <v>3</v>
      </c>
      <c r="R69" s="12">
        <v>0</v>
      </c>
      <c r="S69" s="12">
        <v>0</v>
      </c>
      <c r="T69" s="12">
        <v>0</v>
      </c>
      <c r="U69" s="12">
        <v>0</v>
      </c>
      <c r="V69" s="12">
        <v>0</v>
      </c>
      <c r="W69" s="12">
        <v>0</v>
      </c>
      <c r="X69" s="12">
        <v>3</v>
      </c>
      <c r="Y69" s="12">
        <v>1</v>
      </c>
      <c r="Z69" s="12">
        <v>121</v>
      </c>
      <c r="AA69" s="12">
        <v>0</v>
      </c>
      <c r="AB69" s="12">
        <v>0</v>
      </c>
      <c r="AC69" s="12">
        <v>0</v>
      </c>
      <c r="AD69" s="12">
        <v>0</v>
      </c>
      <c r="AE69" s="12">
        <v>0</v>
      </c>
      <c r="AF69" s="12">
        <v>36</v>
      </c>
      <c r="AG69" s="14">
        <v>62.93</v>
      </c>
      <c r="AH69" s="14">
        <v>76.58</v>
      </c>
      <c r="AI69" s="14">
        <v>93.8</v>
      </c>
    </row>
    <row r="70" spans="3:35" ht="21" thickBot="1">
      <c r="C70" s="11" t="s">
        <v>59</v>
      </c>
      <c r="D70" s="12">
        <v>0</v>
      </c>
      <c r="E70" s="12">
        <v>161</v>
      </c>
      <c r="F70" s="12">
        <v>3</v>
      </c>
      <c r="G70" s="12">
        <v>2</v>
      </c>
      <c r="H70" s="12">
        <v>2</v>
      </c>
      <c r="I70" s="12">
        <v>1</v>
      </c>
      <c r="J70" s="12">
        <v>14</v>
      </c>
      <c r="K70" s="12">
        <v>2</v>
      </c>
      <c r="L70" s="12">
        <v>0</v>
      </c>
      <c r="M70" s="12">
        <v>4</v>
      </c>
      <c r="N70" s="12">
        <v>2</v>
      </c>
      <c r="O70" s="12">
        <v>0</v>
      </c>
      <c r="P70" s="12">
        <v>6</v>
      </c>
      <c r="Q70" s="12">
        <v>1</v>
      </c>
      <c r="R70" s="12">
        <v>0</v>
      </c>
      <c r="S70" s="12">
        <v>0</v>
      </c>
      <c r="T70" s="12">
        <v>0</v>
      </c>
      <c r="U70" s="12">
        <v>0</v>
      </c>
      <c r="V70" s="12">
        <v>0</v>
      </c>
      <c r="W70" s="12">
        <v>0</v>
      </c>
      <c r="X70" s="12">
        <v>1</v>
      </c>
      <c r="Y70" s="12">
        <v>4</v>
      </c>
      <c r="Z70" s="12">
        <v>102</v>
      </c>
      <c r="AA70" s="12">
        <v>2</v>
      </c>
      <c r="AB70" s="12">
        <v>1</v>
      </c>
      <c r="AC70" s="12">
        <v>0</v>
      </c>
      <c r="AD70" s="12">
        <v>1</v>
      </c>
      <c r="AE70" s="12">
        <v>4</v>
      </c>
      <c r="AF70" s="12">
        <v>20</v>
      </c>
      <c r="AG70" s="14">
        <v>72.67</v>
      </c>
      <c r="AH70" s="14">
        <v>73.91</v>
      </c>
      <c r="AI70" s="14">
        <v>90.27</v>
      </c>
    </row>
    <row r="71" spans="3:35" ht="20.25">
      <c r="C71" s="15" t="s">
        <v>62</v>
      </c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8"/>
      <c r="AI71" s="17"/>
    </row>
  </sheetData>
  <mergeCells count="55">
    <mergeCell ref="C1:AI2"/>
    <mergeCell ref="M60:O61"/>
    <mergeCell ref="AI3:AI6"/>
    <mergeCell ref="AI59:AI62"/>
    <mergeCell ref="M4:O5"/>
    <mergeCell ref="AA59:AD61"/>
    <mergeCell ref="AA3:AD5"/>
    <mergeCell ref="AF3:AF6"/>
    <mergeCell ref="AF59:AF62"/>
    <mergeCell ref="AG3:AG6"/>
    <mergeCell ref="AG59:AG62"/>
    <mergeCell ref="AH3:AH6"/>
    <mergeCell ref="AH59:AH62"/>
    <mergeCell ref="Y60:Y62"/>
    <mergeCell ref="Z3:Z6"/>
    <mergeCell ref="Z59:Z62"/>
    <mergeCell ref="AE3:AE6"/>
    <mergeCell ref="AE59:AE62"/>
    <mergeCell ref="J59:J62"/>
    <mergeCell ref="K3:K6"/>
    <mergeCell ref="K59:K62"/>
    <mergeCell ref="L4:L5"/>
    <mergeCell ref="L60:L61"/>
    <mergeCell ref="Q61:T61"/>
    <mergeCell ref="X4:X6"/>
    <mergeCell ref="X60:X62"/>
    <mergeCell ref="Y4:Y6"/>
    <mergeCell ref="C3:C6"/>
    <mergeCell ref="C59:C62"/>
    <mergeCell ref="D3:D6"/>
    <mergeCell ref="D59:D62"/>
    <mergeCell ref="E3:E6"/>
    <mergeCell ref="E59:E62"/>
    <mergeCell ref="F3:F6"/>
    <mergeCell ref="F59:F62"/>
    <mergeCell ref="G3:G6"/>
    <mergeCell ref="G59:G62"/>
    <mergeCell ref="H3:H6"/>
    <mergeCell ref="H59:H62"/>
    <mergeCell ref="I3:I6"/>
    <mergeCell ref="I59:I62"/>
    <mergeCell ref="J3:J6"/>
    <mergeCell ref="L3:Y3"/>
    <mergeCell ref="Q4:W4"/>
    <mergeCell ref="Q5:T5"/>
    <mergeCell ref="L59:Y59"/>
    <mergeCell ref="Q60:W60"/>
    <mergeCell ref="P4:P6"/>
    <mergeCell ref="P60:P62"/>
    <mergeCell ref="U5:U6"/>
    <mergeCell ref="U61:U62"/>
    <mergeCell ref="V5:V6"/>
    <mergeCell ref="V61:V62"/>
    <mergeCell ref="W5:W6"/>
    <mergeCell ref="W61:W6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1"/>
  <sheetViews>
    <sheetView topLeftCell="A52" workbookViewId="0">
      <selection activeCell="I16" sqref="I16"/>
    </sheetView>
  </sheetViews>
  <sheetFormatPr defaultColWidth="9" defaultRowHeight="15"/>
  <cols>
    <col min="1" max="2" width="16.28515625" bestFit="1" customWidth="1"/>
    <col min="3" max="3" width="12.85546875" bestFit="1" customWidth="1"/>
    <col min="4" max="4" width="7.42578125" bestFit="1" customWidth="1"/>
    <col min="5" max="5" width="11.28515625" bestFit="1" customWidth="1"/>
    <col min="6" max="6" width="11.28515625" customWidth="1"/>
    <col min="7" max="7" width="12.85546875" customWidth="1"/>
    <col min="8" max="9" width="19.7109375" customWidth="1"/>
    <col min="10" max="10" width="11.5703125" customWidth="1"/>
    <col min="11" max="11" width="15.28515625" customWidth="1"/>
    <col min="12" max="12" width="13.28515625" customWidth="1"/>
    <col min="13" max="13" width="23" customWidth="1"/>
    <col min="14" max="14" width="22.140625" customWidth="1"/>
    <col min="15" max="15" width="13.85546875" customWidth="1"/>
    <col min="16" max="16" width="16.42578125" customWidth="1"/>
    <col min="17" max="17" width="16.28515625" customWidth="1"/>
    <col min="18" max="18" width="12.5703125" customWidth="1"/>
    <col min="19" max="20" width="16.140625" customWidth="1"/>
    <col min="21" max="21" width="17.42578125" customWidth="1"/>
    <col min="22" max="22" width="18.85546875" customWidth="1"/>
    <col min="23" max="23" width="14.85546875" customWidth="1"/>
    <col min="24" max="24" width="19.5703125" customWidth="1"/>
    <col min="25" max="25" width="18.140625" customWidth="1"/>
    <col min="26" max="26" width="29.42578125" customWidth="1"/>
    <col min="27" max="27" width="28.28515625" customWidth="1"/>
    <col min="28" max="28" width="17.42578125" customWidth="1"/>
    <col min="29" max="29" width="14.85546875" customWidth="1"/>
    <col min="30" max="30" width="15.140625" customWidth="1"/>
    <col min="31" max="31" width="16.5703125" customWidth="1"/>
    <col min="32" max="32" width="18.28515625" customWidth="1"/>
    <col min="33" max="33" width="15.85546875" customWidth="1"/>
    <col min="34" max="34" width="13.7109375" customWidth="1"/>
    <col min="35" max="35" width="18.5703125" customWidth="1"/>
    <col min="36" max="36" width="17.28515625" customWidth="1"/>
    <col min="37" max="37" width="18" customWidth="1"/>
    <col min="38" max="38" width="20.5703125" customWidth="1"/>
    <col min="39" max="39" width="13.28515625" customWidth="1"/>
    <col min="40" max="40" width="17.28515625" customWidth="1"/>
    <col min="41" max="41" width="17.85546875" customWidth="1"/>
    <col min="42" max="42" width="17" customWidth="1"/>
    <col min="43" max="43" width="15.85546875" customWidth="1"/>
    <col min="44" max="44" width="14" customWidth="1"/>
    <col min="45" max="45" width="18.85546875" customWidth="1"/>
    <col min="46" max="46" width="13.28515625" customWidth="1"/>
    <col min="47" max="47" width="21.85546875" customWidth="1"/>
    <col min="48" max="48" width="13.85546875" customWidth="1"/>
    <col min="49" max="49" width="19.5703125" customWidth="1"/>
    <col min="50" max="50" width="17.7109375" customWidth="1"/>
    <col min="51" max="51" width="5.5703125" customWidth="1"/>
    <col min="52" max="52" width="7.28515625" customWidth="1"/>
    <col min="53" max="53" width="11.28515625" customWidth="1"/>
  </cols>
  <sheetData>
    <row r="1" spans="1:7">
      <c r="A1" s="59" t="s">
        <v>148</v>
      </c>
      <c r="B1" t="s">
        <v>149</v>
      </c>
    </row>
    <row r="3" spans="1:7">
      <c r="A3" s="59" t="s">
        <v>150</v>
      </c>
      <c r="B3" s="59" t="s">
        <v>151</v>
      </c>
    </row>
    <row r="4" spans="1:7">
      <c r="A4" s="59" t="s">
        <v>152</v>
      </c>
      <c r="B4" t="s">
        <v>153</v>
      </c>
      <c r="C4" t="s">
        <v>5633</v>
      </c>
      <c r="D4" t="s">
        <v>530</v>
      </c>
      <c r="E4" t="s">
        <v>154</v>
      </c>
    </row>
    <row r="5" spans="1:7">
      <c r="A5" s="7" t="s">
        <v>34</v>
      </c>
      <c r="B5" s="192">
        <v>35</v>
      </c>
      <c r="C5" s="192"/>
      <c r="D5" s="192">
        <v>52</v>
      </c>
      <c r="E5" s="192">
        <v>87</v>
      </c>
      <c r="G5" s="8">
        <f>B5/(B5+GETPIVOTDATA("HASIL",$A$3,"WITEL","BALI","HASIL","NOT COMPLY"))</f>
        <v>1</v>
      </c>
    </row>
    <row r="6" spans="1:7">
      <c r="A6" s="7" t="s">
        <v>38</v>
      </c>
      <c r="B6" s="192">
        <v>130</v>
      </c>
      <c r="C6" s="192">
        <v>4</v>
      </c>
      <c r="D6" s="192">
        <v>33</v>
      </c>
      <c r="E6" s="192">
        <v>167</v>
      </c>
      <c r="G6" s="8">
        <f>B6/(B6+GETPIVOTDATA("HASIL",$A$3,"WITEL","JATIM BARAT","HASIL","NOT COMPLY"))</f>
        <v>0.97014925373134331</v>
      </c>
    </row>
    <row r="7" spans="1:7">
      <c r="A7" s="7" t="s">
        <v>42</v>
      </c>
      <c r="B7" s="192">
        <v>96</v>
      </c>
      <c r="C7" s="192"/>
      <c r="D7" s="192">
        <v>41</v>
      </c>
      <c r="E7" s="192">
        <v>137</v>
      </c>
      <c r="G7" s="8">
        <f>B7/(B7+GETPIVOTDATA("HASIL",$A$3,"WITEL","JATIM TIMUR","HASIL","NOT COMPLY"))</f>
        <v>1</v>
      </c>
    </row>
    <row r="8" spans="1:7">
      <c r="A8" s="7" t="s">
        <v>45</v>
      </c>
      <c r="B8" s="192">
        <v>87</v>
      </c>
      <c r="C8" s="192">
        <v>16</v>
      </c>
      <c r="D8" s="192">
        <v>80</v>
      </c>
      <c r="E8" s="192">
        <v>183</v>
      </c>
      <c r="G8" s="8">
        <f>B8/(B8+GETPIVOTDATA("HASIL",$A$3,"WITEL","NUSA TENGGARA","HASIL","NOT COMPLY"))</f>
        <v>0.84466019417475724</v>
      </c>
    </row>
    <row r="9" spans="1:7">
      <c r="A9" s="7" t="s">
        <v>55</v>
      </c>
      <c r="B9" s="192">
        <v>122</v>
      </c>
      <c r="C9" s="192"/>
      <c r="D9" s="192">
        <v>83</v>
      </c>
      <c r="E9" s="192">
        <v>205</v>
      </c>
      <c r="G9" s="8">
        <f>B9/(B9+GETPIVOTDATA("HASIL",$A$3,"WITEL","SURAMADU","HASIL","NOT COMPLY"))</f>
        <v>1</v>
      </c>
    </row>
    <row r="10" spans="1:7">
      <c r="A10" s="7" t="s">
        <v>154</v>
      </c>
      <c r="B10" s="192">
        <v>470</v>
      </c>
      <c r="C10" s="192">
        <v>20</v>
      </c>
      <c r="D10" s="192">
        <v>289</v>
      </c>
      <c r="E10" s="192">
        <v>779</v>
      </c>
      <c r="G10" s="8">
        <f>B10/(B10+GETPIVOTDATA("HASIL",$A$3,"HASIL","NOT COMPLY"))</f>
        <v>0.95918367346938771</v>
      </c>
    </row>
    <row r="11" spans="1:7">
      <c r="G11" s="8"/>
    </row>
    <row r="12" spans="1:7">
      <c r="G12" s="8"/>
    </row>
    <row r="17" spans="1:7">
      <c r="A17" s="59" t="s">
        <v>150</v>
      </c>
      <c r="B17" s="59" t="s">
        <v>151</v>
      </c>
    </row>
    <row r="18" spans="1:7">
      <c r="A18" s="59" t="s">
        <v>152</v>
      </c>
      <c r="B18" t="s">
        <v>153</v>
      </c>
      <c r="C18" t="s">
        <v>5633</v>
      </c>
      <c r="D18" t="s">
        <v>530</v>
      </c>
      <c r="E18" t="s">
        <v>154</v>
      </c>
    </row>
    <row r="19" spans="1:7">
      <c r="A19" s="7" t="s">
        <v>34</v>
      </c>
      <c r="B19" s="192">
        <v>35</v>
      </c>
      <c r="C19" s="192"/>
      <c r="D19" s="192">
        <v>52</v>
      </c>
      <c r="E19" s="192">
        <v>87</v>
      </c>
      <c r="G19" s="8">
        <f>B19/(B19+C19)</f>
        <v>1</v>
      </c>
    </row>
    <row r="20" spans="1:7">
      <c r="A20" s="9" t="s">
        <v>81</v>
      </c>
      <c r="B20" s="192">
        <v>5</v>
      </c>
      <c r="C20" s="192"/>
      <c r="D20" s="192">
        <v>4</v>
      </c>
      <c r="E20" s="192">
        <v>9</v>
      </c>
      <c r="G20" s="8">
        <f t="shared" ref="G20:G59" si="0">B20/(B20+C20)</f>
        <v>1</v>
      </c>
    </row>
    <row r="21" spans="1:7">
      <c r="A21" s="9" t="s">
        <v>79</v>
      </c>
      <c r="B21" s="192">
        <v>4</v>
      </c>
      <c r="C21" s="192"/>
      <c r="D21" s="192">
        <v>2</v>
      </c>
      <c r="E21" s="192">
        <v>6</v>
      </c>
      <c r="G21" s="8">
        <f t="shared" si="0"/>
        <v>1</v>
      </c>
    </row>
    <row r="22" spans="1:7">
      <c r="A22" s="9" t="s">
        <v>86</v>
      </c>
      <c r="B22" s="192">
        <v>11</v>
      </c>
      <c r="C22" s="192"/>
      <c r="D22" s="192">
        <v>13</v>
      </c>
      <c r="E22" s="192">
        <v>24</v>
      </c>
      <c r="G22" s="8">
        <f t="shared" si="0"/>
        <v>1</v>
      </c>
    </row>
    <row r="23" spans="1:7">
      <c r="A23" s="9" t="s">
        <v>82</v>
      </c>
      <c r="B23" s="192">
        <v>4</v>
      </c>
      <c r="C23" s="192"/>
      <c r="D23" s="192">
        <v>12</v>
      </c>
      <c r="E23" s="192">
        <v>16</v>
      </c>
      <c r="G23" s="8">
        <f t="shared" si="0"/>
        <v>1</v>
      </c>
    </row>
    <row r="24" spans="1:7">
      <c r="A24" s="9" t="s">
        <v>84</v>
      </c>
      <c r="B24" s="192"/>
      <c r="C24" s="192"/>
      <c r="D24" s="192">
        <v>2</v>
      </c>
      <c r="E24" s="192">
        <v>2</v>
      </c>
      <c r="G24" s="8" t="e">
        <f t="shared" si="0"/>
        <v>#DIV/0!</v>
      </c>
    </row>
    <row r="25" spans="1:7">
      <c r="A25" s="9" t="s">
        <v>83</v>
      </c>
      <c r="B25" s="192">
        <v>5</v>
      </c>
      <c r="C25" s="192"/>
      <c r="D25" s="192">
        <v>8</v>
      </c>
      <c r="E25" s="192">
        <v>13</v>
      </c>
      <c r="G25" s="8">
        <f t="shared" si="0"/>
        <v>1</v>
      </c>
    </row>
    <row r="26" spans="1:7">
      <c r="A26" s="9" t="s">
        <v>85</v>
      </c>
      <c r="B26" s="192">
        <v>6</v>
      </c>
      <c r="C26" s="192"/>
      <c r="D26" s="192">
        <v>11</v>
      </c>
      <c r="E26" s="192">
        <v>17</v>
      </c>
      <c r="G26" s="8">
        <f t="shared" si="0"/>
        <v>1</v>
      </c>
    </row>
    <row r="27" spans="1:7">
      <c r="A27" s="7" t="s">
        <v>38</v>
      </c>
      <c r="B27" s="192">
        <v>130</v>
      </c>
      <c r="C27" s="192">
        <v>4</v>
      </c>
      <c r="D27" s="192">
        <v>33</v>
      </c>
      <c r="E27" s="192">
        <v>167</v>
      </c>
      <c r="G27" s="8">
        <f t="shared" si="0"/>
        <v>0.97014925373134331</v>
      </c>
    </row>
    <row r="28" spans="1:7">
      <c r="A28" s="9" t="s">
        <v>93</v>
      </c>
      <c r="B28" s="192">
        <v>12</v>
      </c>
      <c r="C28" s="192">
        <v>1</v>
      </c>
      <c r="D28" s="192">
        <v>2</v>
      </c>
      <c r="E28" s="192">
        <v>15</v>
      </c>
      <c r="G28" s="8">
        <f t="shared" si="0"/>
        <v>0.92307692307692313</v>
      </c>
    </row>
    <row r="29" spans="1:7">
      <c r="A29" s="9" t="s">
        <v>87</v>
      </c>
      <c r="B29" s="192">
        <v>13</v>
      </c>
      <c r="C29" s="192">
        <v>1</v>
      </c>
      <c r="D29" s="192">
        <v>5</v>
      </c>
      <c r="E29" s="192">
        <v>19</v>
      </c>
      <c r="G29" s="8">
        <f t="shared" si="0"/>
        <v>0.9285714285714286</v>
      </c>
    </row>
    <row r="30" spans="1:7">
      <c r="A30" s="9" t="s">
        <v>89</v>
      </c>
      <c r="B30" s="192">
        <v>19</v>
      </c>
      <c r="C30" s="192"/>
      <c r="D30" s="192">
        <v>6</v>
      </c>
      <c r="E30" s="192">
        <v>25</v>
      </c>
      <c r="G30" s="8">
        <f t="shared" si="0"/>
        <v>1</v>
      </c>
    </row>
    <row r="31" spans="1:7">
      <c r="A31" s="9" t="s">
        <v>90</v>
      </c>
      <c r="B31" s="192">
        <v>30</v>
      </c>
      <c r="C31" s="192"/>
      <c r="D31" s="192">
        <v>4</v>
      </c>
      <c r="E31" s="192">
        <v>34</v>
      </c>
      <c r="G31" s="8">
        <f t="shared" si="0"/>
        <v>1</v>
      </c>
    </row>
    <row r="32" spans="1:7">
      <c r="A32" s="9" t="s">
        <v>92</v>
      </c>
      <c r="B32" s="192">
        <v>12</v>
      </c>
      <c r="C32" s="192">
        <v>1</v>
      </c>
      <c r="D32" s="192">
        <v>6</v>
      </c>
      <c r="E32" s="192">
        <v>19</v>
      </c>
      <c r="G32" s="8">
        <f t="shared" si="0"/>
        <v>0.92307692307692313</v>
      </c>
    </row>
    <row r="33" spans="1:7">
      <c r="A33" s="9" t="s">
        <v>88</v>
      </c>
      <c r="B33" s="192">
        <v>9</v>
      </c>
      <c r="C33" s="192"/>
      <c r="D33" s="192">
        <v>4</v>
      </c>
      <c r="E33" s="192">
        <v>13</v>
      </c>
      <c r="G33" s="8">
        <f t="shared" si="0"/>
        <v>1</v>
      </c>
    </row>
    <row r="34" spans="1:7">
      <c r="A34" s="9" t="s">
        <v>95</v>
      </c>
      <c r="B34" s="192">
        <v>9</v>
      </c>
      <c r="C34" s="192"/>
      <c r="D34" s="192">
        <v>4</v>
      </c>
      <c r="E34" s="192">
        <v>13</v>
      </c>
      <c r="G34" s="8">
        <f t="shared" si="0"/>
        <v>1</v>
      </c>
    </row>
    <row r="35" spans="1:7">
      <c r="A35" s="9" t="s">
        <v>248</v>
      </c>
      <c r="B35" s="192">
        <v>26</v>
      </c>
      <c r="C35" s="192">
        <v>1</v>
      </c>
      <c r="D35" s="192">
        <v>2</v>
      </c>
      <c r="E35" s="192">
        <v>29</v>
      </c>
      <c r="G35" s="8">
        <f t="shared" si="0"/>
        <v>0.96296296296296291</v>
      </c>
    </row>
    <row r="36" spans="1:7">
      <c r="A36" s="7" t="s">
        <v>42</v>
      </c>
      <c r="B36" s="192">
        <v>96</v>
      </c>
      <c r="C36" s="192"/>
      <c r="D36" s="192">
        <v>41</v>
      </c>
      <c r="E36" s="192">
        <v>137</v>
      </c>
      <c r="G36" s="8">
        <f t="shared" si="0"/>
        <v>1</v>
      </c>
    </row>
    <row r="37" spans="1:7">
      <c r="A37" s="9" t="s">
        <v>107</v>
      </c>
      <c r="B37" s="192">
        <v>8</v>
      </c>
      <c r="C37" s="192"/>
      <c r="D37" s="192">
        <v>5</v>
      </c>
      <c r="E37" s="192">
        <v>13</v>
      </c>
      <c r="G37" s="8">
        <f t="shared" si="0"/>
        <v>1</v>
      </c>
    </row>
    <row r="38" spans="1:7">
      <c r="A38" s="9" t="s">
        <v>106</v>
      </c>
      <c r="B38" s="192">
        <v>13</v>
      </c>
      <c r="C38" s="192"/>
      <c r="D38" s="192">
        <v>7</v>
      </c>
      <c r="E38" s="192">
        <v>20</v>
      </c>
      <c r="G38" s="8">
        <f t="shared" si="0"/>
        <v>1</v>
      </c>
    </row>
    <row r="39" spans="1:7">
      <c r="A39" s="9" t="s">
        <v>102</v>
      </c>
      <c r="B39" s="192">
        <v>18</v>
      </c>
      <c r="C39" s="192"/>
      <c r="D39" s="192">
        <v>3</v>
      </c>
      <c r="E39" s="192">
        <v>21</v>
      </c>
      <c r="G39" s="8">
        <f t="shared" si="0"/>
        <v>1</v>
      </c>
    </row>
    <row r="40" spans="1:7">
      <c r="A40" s="9" t="s">
        <v>105</v>
      </c>
      <c r="B40" s="192">
        <v>25</v>
      </c>
      <c r="C40" s="192"/>
      <c r="D40" s="192">
        <v>3</v>
      </c>
      <c r="E40" s="192">
        <v>28</v>
      </c>
      <c r="G40" s="8">
        <f t="shared" si="0"/>
        <v>1</v>
      </c>
    </row>
    <row r="41" spans="1:7">
      <c r="A41" s="9" t="s">
        <v>99</v>
      </c>
      <c r="B41" s="192">
        <v>12</v>
      </c>
      <c r="C41" s="192"/>
      <c r="D41" s="192">
        <v>3</v>
      </c>
      <c r="E41" s="192">
        <v>15</v>
      </c>
      <c r="G41" s="8">
        <f t="shared" si="0"/>
        <v>1</v>
      </c>
    </row>
    <row r="42" spans="1:7">
      <c r="A42" s="9" t="s">
        <v>232</v>
      </c>
      <c r="B42" s="192">
        <v>20</v>
      </c>
      <c r="C42" s="192"/>
      <c r="D42" s="192">
        <v>20</v>
      </c>
      <c r="E42" s="192">
        <v>40</v>
      </c>
      <c r="G42" s="8">
        <f t="shared" si="0"/>
        <v>1</v>
      </c>
    </row>
    <row r="43" spans="1:7">
      <c r="A43" s="7" t="s">
        <v>45</v>
      </c>
      <c r="B43" s="192">
        <v>87</v>
      </c>
      <c r="C43" s="192">
        <v>16</v>
      </c>
      <c r="D43" s="192">
        <v>80</v>
      </c>
      <c r="E43" s="192">
        <v>183</v>
      </c>
      <c r="G43" s="8">
        <f t="shared" si="0"/>
        <v>0.84466019417475724</v>
      </c>
    </row>
    <row r="44" spans="1:7">
      <c r="A44" s="9" t="s">
        <v>118</v>
      </c>
      <c r="B44" s="192">
        <v>15</v>
      </c>
      <c r="C44" s="192"/>
      <c r="D44" s="192">
        <v>15</v>
      </c>
      <c r="E44" s="192">
        <v>30</v>
      </c>
      <c r="G44" s="8">
        <f t="shared" si="0"/>
        <v>1</v>
      </c>
    </row>
    <row r="45" spans="1:7">
      <c r="A45" s="9" t="s">
        <v>110</v>
      </c>
      <c r="B45" s="192">
        <v>8</v>
      </c>
      <c r="C45" s="192">
        <v>2</v>
      </c>
      <c r="D45" s="192">
        <v>9</v>
      </c>
      <c r="E45" s="192">
        <v>19</v>
      </c>
      <c r="G45" s="8">
        <f t="shared" si="0"/>
        <v>0.8</v>
      </c>
    </row>
    <row r="46" spans="1:7">
      <c r="A46" s="9" t="s">
        <v>111</v>
      </c>
      <c r="B46" s="192">
        <v>3</v>
      </c>
      <c r="C46" s="192"/>
      <c r="D46" s="192">
        <v>3</v>
      </c>
      <c r="E46" s="192">
        <v>6</v>
      </c>
      <c r="G46" s="8">
        <f t="shared" si="0"/>
        <v>1</v>
      </c>
    </row>
    <row r="47" spans="1:7">
      <c r="A47" s="9" t="s">
        <v>109</v>
      </c>
      <c r="B47" s="192">
        <v>1</v>
      </c>
      <c r="C47" s="192"/>
      <c r="D47" s="192">
        <v>4</v>
      </c>
      <c r="E47" s="192">
        <v>5</v>
      </c>
      <c r="G47" s="8">
        <f t="shared" si="0"/>
        <v>1</v>
      </c>
    </row>
    <row r="48" spans="1:7">
      <c r="A48" s="9" t="s">
        <v>113</v>
      </c>
      <c r="B48" s="192">
        <v>5</v>
      </c>
      <c r="C48" s="192">
        <v>5</v>
      </c>
      <c r="D48" s="192">
        <v>3</v>
      </c>
      <c r="E48" s="192">
        <v>13</v>
      </c>
      <c r="G48" s="8">
        <f t="shared" si="0"/>
        <v>0.5</v>
      </c>
    </row>
    <row r="49" spans="1:7">
      <c r="A49" s="9" t="s">
        <v>117</v>
      </c>
      <c r="B49" s="192">
        <v>2</v>
      </c>
      <c r="C49" s="192">
        <v>3</v>
      </c>
      <c r="D49" s="192">
        <v>7</v>
      </c>
      <c r="E49" s="192">
        <v>12</v>
      </c>
      <c r="G49" s="8">
        <f t="shared" si="0"/>
        <v>0.4</v>
      </c>
    </row>
    <row r="50" spans="1:7">
      <c r="A50" s="9" t="s">
        <v>120</v>
      </c>
      <c r="B50" s="192">
        <v>1</v>
      </c>
      <c r="C50" s="192">
        <v>2</v>
      </c>
      <c r="D50" s="192"/>
      <c r="E50" s="192">
        <v>3</v>
      </c>
      <c r="G50" s="8">
        <f t="shared" si="0"/>
        <v>0.33333333333333331</v>
      </c>
    </row>
    <row r="51" spans="1:7">
      <c r="A51" s="9" t="s">
        <v>114</v>
      </c>
      <c r="B51" s="192">
        <v>2</v>
      </c>
      <c r="C51" s="192">
        <v>1</v>
      </c>
      <c r="D51" s="192">
        <v>6</v>
      </c>
      <c r="E51" s="192">
        <v>9</v>
      </c>
      <c r="G51" s="8">
        <f t="shared" si="0"/>
        <v>0.66666666666666663</v>
      </c>
    </row>
    <row r="52" spans="1:7">
      <c r="A52" s="9" t="s">
        <v>781</v>
      </c>
      <c r="B52" s="192">
        <v>35</v>
      </c>
      <c r="C52" s="192">
        <v>1</v>
      </c>
      <c r="D52" s="192">
        <v>24</v>
      </c>
      <c r="E52" s="192">
        <v>60</v>
      </c>
      <c r="G52" s="8">
        <f t="shared" si="0"/>
        <v>0.97222222222222221</v>
      </c>
    </row>
    <row r="53" spans="1:7">
      <c r="A53" s="9" t="s">
        <v>210</v>
      </c>
      <c r="B53" s="192">
        <v>15</v>
      </c>
      <c r="C53" s="192">
        <v>2</v>
      </c>
      <c r="D53" s="192">
        <v>9</v>
      </c>
      <c r="E53" s="192">
        <v>26</v>
      </c>
      <c r="G53" s="8">
        <f t="shared" si="0"/>
        <v>0.88235294117647056</v>
      </c>
    </row>
    <row r="54" spans="1:7">
      <c r="A54" s="7" t="s">
        <v>55</v>
      </c>
      <c r="B54" s="192">
        <v>122</v>
      </c>
      <c r="C54" s="192"/>
      <c r="D54" s="192">
        <v>83</v>
      </c>
      <c r="E54" s="192">
        <v>205</v>
      </c>
      <c r="G54" s="8">
        <f t="shared" si="0"/>
        <v>1</v>
      </c>
    </row>
    <row r="55" spans="1:7">
      <c r="A55" s="9" t="s">
        <v>122</v>
      </c>
      <c r="B55" s="192">
        <v>24</v>
      </c>
      <c r="C55" s="192"/>
      <c r="D55" s="192">
        <v>14</v>
      </c>
      <c r="E55" s="192">
        <v>38</v>
      </c>
      <c r="G55" s="8">
        <f t="shared" si="0"/>
        <v>1</v>
      </c>
    </row>
    <row r="56" spans="1:7">
      <c r="A56" s="9" t="s">
        <v>227</v>
      </c>
      <c r="B56" s="192">
        <v>38</v>
      </c>
      <c r="C56" s="192"/>
      <c r="D56" s="192">
        <v>26</v>
      </c>
      <c r="E56" s="192">
        <v>64</v>
      </c>
      <c r="G56" s="8">
        <f t="shared" si="0"/>
        <v>1</v>
      </c>
    </row>
    <row r="57" spans="1:7">
      <c r="A57" s="9" t="s">
        <v>666</v>
      </c>
      <c r="B57" s="192">
        <v>42</v>
      </c>
      <c r="C57" s="192"/>
      <c r="D57" s="192">
        <v>19</v>
      </c>
      <c r="E57" s="192">
        <v>61</v>
      </c>
      <c r="G57" s="8">
        <f t="shared" si="0"/>
        <v>1</v>
      </c>
    </row>
    <row r="58" spans="1:7">
      <c r="A58" s="9" t="s">
        <v>663</v>
      </c>
      <c r="B58" s="192">
        <v>18</v>
      </c>
      <c r="C58" s="192"/>
      <c r="D58" s="192">
        <v>24</v>
      </c>
      <c r="E58" s="192">
        <v>42</v>
      </c>
      <c r="G58" s="8">
        <f t="shared" si="0"/>
        <v>1</v>
      </c>
    </row>
    <row r="59" spans="1:7">
      <c r="A59" s="7" t="s">
        <v>154</v>
      </c>
      <c r="B59" s="192">
        <v>470</v>
      </c>
      <c r="C59" s="192">
        <v>20</v>
      </c>
      <c r="D59" s="192">
        <v>289</v>
      </c>
      <c r="E59" s="192">
        <v>779</v>
      </c>
      <c r="G59" s="8">
        <f t="shared" si="0"/>
        <v>0.95918367346938771</v>
      </c>
    </row>
    <row r="60" spans="1:7">
      <c r="G60" s="8" t="e">
        <f t="shared" ref="G48:G78" si="1">B60/(B60+C60)</f>
        <v>#DIV/0!</v>
      </c>
    </row>
    <row r="61" spans="1:7">
      <c r="G61" s="8" t="e">
        <f t="shared" si="1"/>
        <v>#DIV/0!</v>
      </c>
    </row>
    <row r="62" spans="1:7">
      <c r="G62" s="8" t="e">
        <f t="shared" si="1"/>
        <v>#DIV/0!</v>
      </c>
    </row>
    <row r="63" spans="1:7">
      <c r="G63" s="8" t="e">
        <f t="shared" si="1"/>
        <v>#DIV/0!</v>
      </c>
    </row>
    <row r="64" spans="1:7">
      <c r="G64" s="8" t="e">
        <f t="shared" si="1"/>
        <v>#DIV/0!</v>
      </c>
    </row>
    <row r="65" spans="7:7">
      <c r="G65" s="8" t="e">
        <f t="shared" si="1"/>
        <v>#DIV/0!</v>
      </c>
    </row>
    <row r="66" spans="7:7">
      <c r="G66" s="8" t="e">
        <f t="shared" si="1"/>
        <v>#DIV/0!</v>
      </c>
    </row>
    <row r="67" spans="7:7">
      <c r="G67" s="8" t="e">
        <f t="shared" si="1"/>
        <v>#DIV/0!</v>
      </c>
    </row>
    <row r="68" spans="7:7">
      <c r="G68" s="8" t="e">
        <f t="shared" si="1"/>
        <v>#DIV/0!</v>
      </c>
    </row>
    <row r="69" spans="7:7">
      <c r="G69" s="8" t="e">
        <f t="shared" si="1"/>
        <v>#DIV/0!</v>
      </c>
    </row>
    <row r="70" spans="7:7">
      <c r="G70" s="8" t="e">
        <f t="shared" si="1"/>
        <v>#DIV/0!</v>
      </c>
    </row>
    <row r="71" spans="7:7">
      <c r="G71" s="8" t="e">
        <f t="shared" si="1"/>
        <v>#DIV/0!</v>
      </c>
    </row>
    <row r="72" spans="7:7">
      <c r="G72" s="8" t="e">
        <f t="shared" si="1"/>
        <v>#DIV/0!</v>
      </c>
    </row>
    <row r="73" spans="7:7">
      <c r="G73" s="8" t="e">
        <f t="shared" si="1"/>
        <v>#DIV/0!</v>
      </c>
    </row>
    <row r="74" spans="7:7">
      <c r="G74" s="8" t="e">
        <f t="shared" si="1"/>
        <v>#DIV/0!</v>
      </c>
    </row>
    <row r="75" spans="7:7">
      <c r="G75" s="8" t="e">
        <f t="shared" si="1"/>
        <v>#DIV/0!</v>
      </c>
    </row>
    <row r="76" spans="7:7">
      <c r="G76" s="8" t="e">
        <f t="shared" si="1"/>
        <v>#DIV/0!</v>
      </c>
    </row>
    <row r="77" spans="7:7">
      <c r="G77" s="8" t="e">
        <f t="shared" si="1"/>
        <v>#DIV/0!</v>
      </c>
    </row>
    <row r="78" spans="7:7">
      <c r="G78" s="8" t="e">
        <f t="shared" si="1"/>
        <v>#DIV/0!</v>
      </c>
    </row>
    <row r="79" spans="7:7">
      <c r="G79" s="10"/>
    </row>
    <row r="80" spans="7:7">
      <c r="G80" s="10"/>
    </row>
    <row r="81" spans="7:7">
      <c r="G81" s="1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I5978"/>
  <sheetViews>
    <sheetView topLeftCell="AT1" zoomScale="104" workbookViewId="0">
      <selection activeCell="BE2" sqref="BE2"/>
    </sheetView>
  </sheetViews>
  <sheetFormatPr defaultColWidth="9" defaultRowHeight="15"/>
  <cols>
    <col min="1" max="1" width="8.140625" bestFit="1" customWidth="1"/>
    <col min="2" max="2" width="11" customWidth="1"/>
    <col min="3" max="3" width="9.140625" bestFit="1" customWidth="1"/>
    <col min="4" max="4" width="25.140625" customWidth="1"/>
    <col min="5" max="5" width="9.140625" bestFit="1" customWidth="1"/>
    <col min="6" max="6" width="17.85546875" customWidth="1"/>
    <col min="15" max="16" width="14.85546875" bestFit="1" customWidth="1"/>
    <col min="17" max="17" width="9.140625" bestFit="1" customWidth="1"/>
    <col min="19" max="19" width="11" bestFit="1" customWidth="1"/>
    <col min="42" max="42" width="17" customWidth="1"/>
    <col min="47" max="47" width="13.85546875" customWidth="1"/>
    <col min="53" max="53" width="13.85546875" customWidth="1"/>
    <col min="55" max="55" width="13.85546875" customWidth="1"/>
    <col min="58" max="58" width="10.7109375" bestFit="1" customWidth="1"/>
    <col min="61" max="61" width="29.140625" customWidth="1"/>
  </cols>
  <sheetData>
    <row r="1" spans="1:61">
      <c r="A1" s="5" t="s">
        <v>155</v>
      </c>
      <c r="B1" s="5" t="s">
        <v>156</v>
      </c>
      <c r="C1" s="5" t="s">
        <v>157</v>
      </c>
      <c r="D1" s="5" t="s">
        <v>1</v>
      </c>
      <c r="E1" s="5" t="s">
        <v>158</v>
      </c>
      <c r="F1" s="5" t="s">
        <v>159</v>
      </c>
      <c r="G1" s="5" t="s">
        <v>160</v>
      </c>
      <c r="H1" s="5" t="s">
        <v>161</v>
      </c>
      <c r="I1" s="5" t="s">
        <v>162</v>
      </c>
      <c r="J1" s="5" t="s">
        <v>163</v>
      </c>
      <c r="K1" s="5" t="s">
        <v>148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  <c r="Q1" s="5" t="s">
        <v>169</v>
      </c>
      <c r="R1" s="5" t="s">
        <v>170</v>
      </c>
      <c r="S1" s="5" t="s">
        <v>171</v>
      </c>
      <c r="T1" s="5" t="s">
        <v>172</v>
      </c>
      <c r="U1" s="5" t="s">
        <v>173</v>
      </c>
      <c r="V1" s="5" t="s">
        <v>174</v>
      </c>
      <c r="W1" s="5" t="s">
        <v>175</v>
      </c>
      <c r="X1" s="5" t="s">
        <v>176</v>
      </c>
      <c r="Y1" s="5" t="s">
        <v>177</v>
      </c>
      <c r="Z1" s="5" t="s">
        <v>178</v>
      </c>
      <c r="AA1" s="5" t="s">
        <v>179</v>
      </c>
      <c r="AB1" s="5" t="s">
        <v>180</v>
      </c>
      <c r="AC1" s="5" t="s">
        <v>181</v>
      </c>
      <c r="AD1" s="5" t="s">
        <v>182</v>
      </c>
      <c r="AE1" s="5" t="s">
        <v>183</v>
      </c>
      <c r="AF1" s="5" t="s">
        <v>184</v>
      </c>
      <c r="AG1" s="5" t="s">
        <v>185</v>
      </c>
      <c r="AH1" s="5" t="s">
        <v>186</v>
      </c>
      <c r="AI1" s="5" t="s">
        <v>187</v>
      </c>
      <c r="AJ1" s="5" t="s">
        <v>188</v>
      </c>
      <c r="AK1" s="5" t="s">
        <v>189</v>
      </c>
      <c r="AL1" s="5" t="s">
        <v>190</v>
      </c>
      <c r="AM1" s="5" t="s">
        <v>191</v>
      </c>
      <c r="AN1" s="5" t="s">
        <v>192</v>
      </c>
      <c r="AO1" s="5" t="s">
        <v>193</v>
      </c>
      <c r="AP1" s="5" t="s">
        <v>194</v>
      </c>
      <c r="AQ1" s="5" t="s">
        <v>195</v>
      </c>
      <c r="AR1" s="5" t="s">
        <v>196</v>
      </c>
      <c r="AS1" s="5" t="s">
        <v>197</v>
      </c>
      <c r="AT1" s="5" t="s">
        <v>198</v>
      </c>
      <c r="AU1" s="5" t="s">
        <v>199</v>
      </c>
      <c r="AV1" s="5" t="s">
        <v>200</v>
      </c>
      <c r="AW1" s="5" t="s">
        <v>201</v>
      </c>
      <c r="AX1" s="5" t="s">
        <v>202</v>
      </c>
      <c r="AY1" s="5" t="s">
        <v>203</v>
      </c>
      <c r="AZ1" s="5" t="s">
        <v>204</v>
      </c>
      <c r="BA1" s="5" t="s">
        <v>205</v>
      </c>
      <c r="BB1" s="5" t="s">
        <v>206</v>
      </c>
      <c r="BC1" s="191" t="s">
        <v>2189</v>
      </c>
      <c r="BD1" s="191" t="s">
        <v>2190</v>
      </c>
      <c r="BE1" s="191" t="s">
        <v>2191</v>
      </c>
      <c r="BF1" s="5" t="s">
        <v>207</v>
      </c>
      <c r="BG1" s="5" t="s">
        <v>208</v>
      </c>
      <c r="BH1" s="5" t="s">
        <v>209</v>
      </c>
      <c r="BI1" s="5" t="s">
        <v>78</v>
      </c>
    </row>
    <row r="2" spans="1:61">
      <c r="A2">
        <v>1</v>
      </c>
      <c r="B2">
        <v>1002569330</v>
      </c>
      <c r="C2">
        <v>3</v>
      </c>
      <c r="D2" t="s">
        <v>51</v>
      </c>
      <c r="E2">
        <v>4</v>
      </c>
      <c r="F2" t="s">
        <v>269</v>
      </c>
      <c r="G2" t="s">
        <v>269</v>
      </c>
      <c r="H2" t="s">
        <v>839</v>
      </c>
      <c r="I2" t="s">
        <v>212</v>
      </c>
      <c r="J2" t="s">
        <v>213</v>
      </c>
      <c r="K2" t="s">
        <v>149</v>
      </c>
      <c r="L2" t="s">
        <v>214</v>
      </c>
      <c r="M2" t="s">
        <v>3008</v>
      </c>
      <c r="N2" t="s">
        <v>215</v>
      </c>
      <c r="O2" s="57">
        <v>46268.466620370367</v>
      </c>
      <c r="P2" s="57">
        <v>46272.38821759259</v>
      </c>
      <c r="Q2">
        <v>69382963</v>
      </c>
      <c r="S2">
        <v>142401146190</v>
      </c>
      <c r="T2" t="s">
        <v>2312</v>
      </c>
      <c r="U2" t="s">
        <v>2313</v>
      </c>
      <c r="V2" t="s">
        <v>2314</v>
      </c>
      <c r="Z2">
        <v>110.8724989</v>
      </c>
      <c r="AA2">
        <v>-6.7273535999999998</v>
      </c>
      <c r="AB2" t="s">
        <v>2315</v>
      </c>
      <c r="AC2" t="s">
        <v>236</v>
      </c>
      <c r="AL2" t="s">
        <v>217</v>
      </c>
      <c r="AM2" t="s">
        <v>2316</v>
      </c>
      <c r="AN2" t="s">
        <v>6</v>
      </c>
      <c r="AO2" s="57">
        <v>46090.475925925923</v>
      </c>
      <c r="AP2" s="57">
        <v>46269.541666666664</v>
      </c>
      <c r="AQ2" t="s">
        <v>2178</v>
      </c>
      <c r="AR2" t="s">
        <v>12</v>
      </c>
      <c r="AS2" t="s">
        <v>219</v>
      </c>
      <c r="AT2" t="s">
        <v>230</v>
      </c>
      <c r="AW2" t="s">
        <v>2092</v>
      </c>
      <c r="AX2" t="s">
        <v>222</v>
      </c>
      <c r="AY2" t="s">
        <v>3009</v>
      </c>
      <c r="AZ2" t="s">
        <v>3010</v>
      </c>
      <c r="BA2" s="57">
        <v>46269.541666666664</v>
      </c>
      <c r="BB2" t="s">
        <v>2316</v>
      </c>
      <c r="BF2" s="6" t="e">
        <f t="shared" ref="BF2:BF65" si="0">DATE(BC2,BD2,BE2)</f>
        <v>#NUM!</v>
      </c>
      <c r="BG2" t="e">
        <f t="shared" ref="BG2:BG65" si="1">BF2-BA2</f>
        <v>#NUM!</v>
      </c>
      <c r="BH2" t="e">
        <f t="shared" ref="BH2:BH65" si="2">IF(BG2=1,"COMPLY",IF(BG2&lt;1,"COMPLY","NOT COMPLY"))</f>
        <v>#NUM!</v>
      </c>
      <c r="BI2" t="e">
        <f>VLOOKUP(H2,Sheet2!$A$1:$B$270,2,FALSE)</f>
        <v>#N/A</v>
      </c>
    </row>
    <row r="3" spans="1:61">
      <c r="A3">
        <v>2</v>
      </c>
      <c r="B3">
        <v>1002573594</v>
      </c>
      <c r="C3">
        <v>3</v>
      </c>
      <c r="D3" t="s">
        <v>42</v>
      </c>
      <c r="E3">
        <v>5</v>
      </c>
      <c r="F3" t="s">
        <v>232</v>
      </c>
      <c r="G3" t="s">
        <v>101</v>
      </c>
      <c r="H3" t="s">
        <v>427</v>
      </c>
      <c r="I3" t="s">
        <v>212</v>
      </c>
      <c r="J3" t="s">
        <v>213</v>
      </c>
      <c r="K3" t="s">
        <v>149</v>
      </c>
      <c r="L3" t="s">
        <v>214</v>
      </c>
      <c r="M3" t="s">
        <v>2192</v>
      </c>
      <c r="N3" t="s">
        <v>215</v>
      </c>
      <c r="O3" s="57">
        <v>46271.558298611111</v>
      </c>
      <c r="P3" s="57">
        <v>46272.564247685186</v>
      </c>
      <c r="Q3">
        <v>69384793</v>
      </c>
      <c r="S3">
        <v>152331251426</v>
      </c>
      <c r="T3" t="s">
        <v>3011</v>
      </c>
      <c r="U3" t="s">
        <v>3012</v>
      </c>
      <c r="V3" t="s">
        <v>3013</v>
      </c>
      <c r="Z3">
        <v>112.627538</v>
      </c>
      <c r="AA3">
        <v>-7.4497710000000001</v>
      </c>
      <c r="AB3" t="s">
        <v>3014</v>
      </c>
      <c r="AC3" t="s">
        <v>236</v>
      </c>
      <c r="AL3" t="s">
        <v>217</v>
      </c>
      <c r="AM3" t="s">
        <v>3015</v>
      </c>
      <c r="AN3" t="s">
        <v>6</v>
      </c>
      <c r="AO3" s="57">
        <v>46182.559178240743</v>
      </c>
      <c r="AP3" s="57">
        <v>46272.458333333336</v>
      </c>
      <c r="AQ3" t="s">
        <v>2178</v>
      </c>
      <c r="AR3" t="s">
        <v>12</v>
      </c>
      <c r="AS3" t="s">
        <v>573</v>
      </c>
      <c r="AT3" t="s">
        <v>220</v>
      </c>
      <c r="AV3" t="s">
        <v>2193</v>
      </c>
      <c r="AW3" t="s">
        <v>3016</v>
      </c>
      <c r="AX3" t="s">
        <v>222</v>
      </c>
      <c r="BA3" s="57">
        <v>46272.458333333336</v>
      </c>
      <c r="BB3" t="s">
        <v>3015</v>
      </c>
      <c r="BF3" s="6" t="e">
        <f t="shared" si="0"/>
        <v>#NUM!</v>
      </c>
      <c r="BG3" t="e">
        <f t="shared" si="1"/>
        <v>#NUM!</v>
      </c>
      <c r="BH3" t="e">
        <f t="shared" si="2"/>
        <v>#NUM!</v>
      </c>
      <c r="BI3" t="str">
        <f>VLOOKUP(H3,Sheet2!$A$1:$B$270,2,FALSE)</f>
        <v>SIDOARJO</v>
      </c>
    </row>
    <row r="4" spans="1:61">
      <c r="A4">
        <v>3</v>
      </c>
      <c r="B4">
        <v>1002573093</v>
      </c>
      <c r="C4">
        <v>3</v>
      </c>
      <c r="D4" t="s">
        <v>42</v>
      </c>
      <c r="E4">
        <v>5</v>
      </c>
      <c r="F4" t="s">
        <v>232</v>
      </c>
      <c r="G4" t="s">
        <v>101</v>
      </c>
      <c r="H4" t="s">
        <v>427</v>
      </c>
      <c r="I4" t="s">
        <v>212</v>
      </c>
      <c r="J4" t="s">
        <v>213</v>
      </c>
      <c r="K4" t="s">
        <v>149</v>
      </c>
      <c r="L4" t="s">
        <v>214</v>
      </c>
      <c r="M4" t="s">
        <v>2192</v>
      </c>
      <c r="N4" t="s">
        <v>215</v>
      </c>
      <c r="O4" s="57">
        <v>46270.56453703704</v>
      </c>
      <c r="P4" s="57">
        <v>46272.460057870368</v>
      </c>
      <c r="Q4">
        <v>69384509</v>
      </c>
      <c r="S4">
        <v>152331250935</v>
      </c>
      <c r="T4" t="s">
        <v>3017</v>
      </c>
      <c r="U4" t="s">
        <v>3018</v>
      </c>
      <c r="V4" t="s">
        <v>3019</v>
      </c>
      <c r="Z4">
        <v>112.632091</v>
      </c>
      <c r="AA4">
        <v>-7.4530459999999996</v>
      </c>
      <c r="AB4" t="s">
        <v>3020</v>
      </c>
      <c r="AC4" t="s">
        <v>236</v>
      </c>
      <c r="AL4" t="s">
        <v>217</v>
      </c>
      <c r="AM4" t="s">
        <v>3021</v>
      </c>
      <c r="AN4" t="s">
        <v>6</v>
      </c>
      <c r="AO4" s="57">
        <v>46151.569421296299</v>
      </c>
      <c r="AP4" s="57">
        <v>46271.458333333336</v>
      </c>
      <c r="AQ4" t="s">
        <v>2178</v>
      </c>
      <c r="AR4" t="s">
        <v>12</v>
      </c>
      <c r="AS4" t="s">
        <v>573</v>
      </c>
      <c r="AT4" t="s">
        <v>220</v>
      </c>
      <c r="AV4" t="s">
        <v>2193</v>
      </c>
      <c r="AW4" t="s">
        <v>3022</v>
      </c>
      <c r="AX4" t="s">
        <v>222</v>
      </c>
      <c r="BA4" s="57">
        <v>46271.458333333336</v>
      </c>
      <c r="BB4" t="s">
        <v>3021</v>
      </c>
      <c r="BF4" s="6" t="e">
        <f t="shared" si="0"/>
        <v>#NUM!</v>
      </c>
      <c r="BG4" t="e">
        <f t="shared" si="1"/>
        <v>#NUM!</v>
      </c>
      <c r="BH4" t="e">
        <f t="shared" si="2"/>
        <v>#NUM!</v>
      </c>
      <c r="BI4" t="str">
        <f>VLOOKUP(H4,Sheet2!$A$1:$B$270,2,FALSE)</f>
        <v>SIDOARJO</v>
      </c>
    </row>
    <row r="5" spans="1:61">
      <c r="A5">
        <v>4</v>
      </c>
      <c r="B5">
        <v>1002573090</v>
      </c>
      <c r="C5">
        <v>3</v>
      </c>
      <c r="D5" t="s">
        <v>38</v>
      </c>
      <c r="E5">
        <v>5</v>
      </c>
      <c r="F5" t="s">
        <v>92</v>
      </c>
      <c r="G5" t="s">
        <v>95</v>
      </c>
      <c r="H5" t="s">
        <v>459</v>
      </c>
      <c r="I5" t="s">
        <v>212</v>
      </c>
      <c r="J5" t="s">
        <v>213</v>
      </c>
      <c r="K5" t="s">
        <v>149</v>
      </c>
      <c r="L5" t="s">
        <v>214</v>
      </c>
      <c r="M5" t="s">
        <v>2192</v>
      </c>
      <c r="N5" t="s">
        <v>215</v>
      </c>
      <c r="O5" s="57">
        <v>46270.562465277777</v>
      </c>
      <c r="P5" s="57">
        <v>46273.37641203704</v>
      </c>
      <c r="Q5">
        <v>69384487</v>
      </c>
      <c r="S5">
        <v>152620220533</v>
      </c>
      <c r="T5" t="s">
        <v>3023</v>
      </c>
      <c r="U5" t="s">
        <v>3024</v>
      </c>
      <c r="V5" t="s">
        <v>3025</v>
      </c>
      <c r="Z5">
        <v>111.4147968</v>
      </c>
      <c r="AA5">
        <v>-8.0360037000000002</v>
      </c>
      <c r="AB5" t="s">
        <v>3026</v>
      </c>
      <c r="AC5" t="s">
        <v>216</v>
      </c>
      <c r="AL5" t="s">
        <v>217</v>
      </c>
      <c r="AM5" t="s">
        <v>3027</v>
      </c>
      <c r="AN5" t="s">
        <v>6</v>
      </c>
      <c r="AO5" s="57">
        <v>46151.569421296299</v>
      </c>
      <c r="AP5" s="57">
        <v>46272.333333333336</v>
      </c>
      <c r="AQ5" t="s">
        <v>2159</v>
      </c>
      <c r="AR5" t="s">
        <v>12</v>
      </c>
      <c r="AS5" t="s">
        <v>2788</v>
      </c>
      <c r="AT5" t="s">
        <v>344</v>
      </c>
      <c r="AV5" t="s">
        <v>2193</v>
      </c>
      <c r="AW5" t="s">
        <v>3028</v>
      </c>
      <c r="AX5" t="s">
        <v>222</v>
      </c>
      <c r="BA5" s="57">
        <v>46272.333333333336</v>
      </c>
      <c r="BB5" t="s">
        <v>3027</v>
      </c>
      <c r="BF5" s="6" t="e">
        <f t="shared" si="0"/>
        <v>#NUM!</v>
      </c>
      <c r="BG5" t="e">
        <f t="shared" si="1"/>
        <v>#NUM!</v>
      </c>
      <c r="BH5" t="e">
        <f t="shared" si="2"/>
        <v>#NUM!</v>
      </c>
      <c r="BI5" t="str">
        <f>VLOOKUP(H5,Sheet2!$A$1:$B$270,2,FALSE)</f>
        <v>PONOROGO</v>
      </c>
    </row>
    <row r="6" spans="1:61">
      <c r="A6">
        <v>5</v>
      </c>
      <c r="B6">
        <v>1002573180</v>
      </c>
      <c r="C6">
        <v>3</v>
      </c>
      <c r="D6" t="s">
        <v>42</v>
      </c>
      <c r="E6">
        <v>5</v>
      </c>
      <c r="F6" t="s">
        <v>232</v>
      </c>
      <c r="G6" t="s">
        <v>103</v>
      </c>
      <c r="H6" t="s">
        <v>363</v>
      </c>
      <c r="I6" t="s">
        <v>212</v>
      </c>
      <c r="J6" t="s">
        <v>213</v>
      </c>
      <c r="K6" t="s">
        <v>149</v>
      </c>
      <c r="L6" t="s">
        <v>214</v>
      </c>
      <c r="M6" t="s">
        <v>2192</v>
      </c>
      <c r="N6" t="s">
        <v>215</v>
      </c>
      <c r="O6" s="57">
        <v>46270.602037037039</v>
      </c>
      <c r="P6" s="57">
        <v>46272.438692129632</v>
      </c>
      <c r="Q6">
        <v>69384540</v>
      </c>
      <c r="S6">
        <v>152333218435</v>
      </c>
      <c r="T6" t="s">
        <v>3029</v>
      </c>
      <c r="U6" t="s">
        <v>3030</v>
      </c>
      <c r="V6" t="s">
        <v>3031</v>
      </c>
      <c r="Z6">
        <v>112.207080982625</v>
      </c>
      <c r="AA6">
        <v>-7.4004420837038403</v>
      </c>
      <c r="AB6" t="s">
        <v>3032</v>
      </c>
      <c r="AC6" t="s">
        <v>216</v>
      </c>
      <c r="AL6" t="s">
        <v>217</v>
      </c>
      <c r="AM6" t="s">
        <v>3033</v>
      </c>
      <c r="AN6" t="s">
        <v>6</v>
      </c>
      <c r="AO6" s="57">
        <v>46151.61109953704</v>
      </c>
      <c r="AP6" s="57">
        <v>46271.458333333336</v>
      </c>
      <c r="AQ6" t="s">
        <v>2156</v>
      </c>
      <c r="AR6" t="s">
        <v>12</v>
      </c>
      <c r="AS6" t="s">
        <v>103</v>
      </c>
      <c r="AT6" t="s">
        <v>230</v>
      </c>
      <c r="AV6" t="s">
        <v>2193</v>
      </c>
      <c r="AW6" t="s">
        <v>887</v>
      </c>
      <c r="AX6" t="s">
        <v>222</v>
      </c>
      <c r="BA6" s="57">
        <v>46271.458333333336</v>
      </c>
      <c r="BB6" t="s">
        <v>3033</v>
      </c>
      <c r="BF6" s="6" t="e">
        <f t="shared" si="0"/>
        <v>#NUM!</v>
      </c>
      <c r="BG6" t="e">
        <f t="shared" si="1"/>
        <v>#NUM!</v>
      </c>
      <c r="BH6" t="e">
        <f t="shared" si="2"/>
        <v>#NUM!</v>
      </c>
      <c r="BI6" t="str">
        <f>VLOOKUP(H6,Sheet2!$A$1:$B$270,2,FALSE)</f>
        <v>MOJOKERTO</v>
      </c>
    </row>
    <row r="7" spans="1:61">
      <c r="A7">
        <v>6</v>
      </c>
      <c r="B7">
        <v>1002572860</v>
      </c>
      <c r="C7">
        <v>3</v>
      </c>
      <c r="D7" t="s">
        <v>59</v>
      </c>
      <c r="E7">
        <v>4</v>
      </c>
      <c r="F7" t="s">
        <v>223</v>
      </c>
      <c r="G7" t="s">
        <v>223</v>
      </c>
      <c r="H7" t="s">
        <v>2625</v>
      </c>
      <c r="I7" t="s">
        <v>212</v>
      </c>
      <c r="J7" t="s">
        <v>213</v>
      </c>
      <c r="K7" t="s">
        <v>149</v>
      </c>
      <c r="M7" t="s">
        <v>2192</v>
      </c>
      <c r="N7" t="s">
        <v>215</v>
      </c>
      <c r="O7" s="57">
        <v>46270.427511574075</v>
      </c>
      <c r="P7" s="57">
        <v>46274.549942129626</v>
      </c>
      <c r="Q7">
        <v>69384365</v>
      </c>
      <c r="S7">
        <v>146388101168</v>
      </c>
      <c r="T7" t="s">
        <v>5212</v>
      </c>
      <c r="U7" t="s">
        <v>2627</v>
      </c>
      <c r="V7" t="s">
        <v>5213</v>
      </c>
      <c r="Z7">
        <v>109.135374</v>
      </c>
      <c r="AA7">
        <v>-7.3749010000000004</v>
      </c>
      <c r="AB7" t="s">
        <v>2628</v>
      </c>
      <c r="AC7" t="s">
        <v>285</v>
      </c>
      <c r="AL7" t="s">
        <v>217</v>
      </c>
      <c r="AM7" t="s">
        <v>5214</v>
      </c>
      <c r="AN7" t="s">
        <v>6</v>
      </c>
      <c r="AO7" s="57">
        <v>46151.434502314813</v>
      </c>
      <c r="AP7" s="57">
        <v>46271.625</v>
      </c>
      <c r="AQ7" t="s">
        <v>2159</v>
      </c>
      <c r="AR7" t="s">
        <v>12</v>
      </c>
      <c r="AS7" t="s">
        <v>909</v>
      </c>
      <c r="AT7" t="s">
        <v>230</v>
      </c>
      <c r="AV7" t="s">
        <v>2193</v>
      </c>
      <c r="AW7" t="s">
        <v>4126</v>
      </c>
      <c r="AX7" t="s">
        <v>222</v>
      </c>
      <c r="BA7" s="57">
        <v>46271.625</v>
      </c>
      <c r="BB7" t="s">
        <v>5214</v>
      </c>
      <c r="BF7" s="6" t="e">
        <f t="shared" si="0"/>
        <v>#NUM!</v>
      </c>
      <c r="BG7" t="e">
        <f t="shared" si="1"/>
        <v>#NUM!</v>
      </c>
      <c r="BH7" t="e">
        <f t="shared" si="2"/>
        <v>#NUM!</v>
      </c>
      <c r="BI7" t="e">
        <f>VLOOKUP(H7,Sheet2!$A$1:$B$270,2,FALSE)</f>
        <v>#N/A</v>
      </c>
    </row>
    <row r="8" spans="1:61">
      <c r="A8">
        <v>7</v>
      </c>
      <c r="B8">
        <v>1002571452</v>
      </c>
      <c r="C8">
        <v>3</v>
      </c>
      <c r="D8" t="s">
        <v>34</v>
      </c>
      <c r="E8">
        <v>5</v>
      </c>
      <c r="F8" t="s">
        <v>554</v>
      </c>
      <c r="G8" t="s">
        <v>85</v>
      </c>
      <c r="H8" t="s">
        <v>279</v>
      </c>
      <c r="I8" t="s">
        <v>212</v>
      </c>
      <c r="J8" t="s">
        <v>213</v>
      </c>
      <c r="K8" t="s">
        <v>149</v>
      </c>
      <c r="M8" t="s">
        <v>2192</v>
      </c>
      <c r="N8" t="s">
        <v>215</v>
      </c>
      <c r="O8" s="57">
        <v>46269.511423611111</v>
      </c>
      <c r="P8" s="57">
        <v>46272.35491898148</v>
      </c>
      <c r="Q8">
        <v>69382067</v>
      </c>
      <c r="S8">
        <v>172413244298</v>
      </c>
      <c r="T8" t="s">
        <v>2082</v>
      </c>
      <c r="U8" t="s">
        <v>2083</v>
      </c>
      <c r="V8" t="s">
        <v>3034</v>
      </c>
      <c r="Z8">
        <v>114.963114</v>
      </c>
      <c r="AA8">
        <v>-8.4938900000000004</v>
      </c>
      <c r="AB8" t="s">
        <v>2085</v>
      </c>
      <c r="AC8" t="s">
        <v>229</v>
      </c>
      <c r="AL8" t="s">
        <v>217</v>
      </c>
      <c r="AM8" t="s">
        <v>3035</v>
      </c>
      <c r="AN8" t="s">
        <v>6</v>
      </c>
      <c r="AO8" s="57">
        <v>46121.517546296294</v>
      </c>
      <c r="AQ8" t="s">
        <v>2159</v>
      </c>
      <c r="AR8" t="s">
        <v>12</v>
      </c>
      <c r="AS8" t="s">
        <v>85</v>
      </c>
      <c r="AT8" t="s">
        <v>230</v>
      </c>
      <c r="AV8" t="s">
        <v>2193</v>
      </c>
      <c r="AW8" t="s">
        <v>553</v>
      </c>
      <c r="AX8" t="s">
        <v>222</v>
      </c>
      <c r="BA8" s="57">
        <v>46269.291666666664</v>
      </c>
      <c r="BB8" t="s">
        <v>3035</v>
      </c>
      <c r="BF8" s="6" t="e">
        <f t="shared" si="0"/>
        <v>#NUM!</v>
      </c>
      <c r="BG8" t="e">
        <f t="shared" si="1"/>
        <v>#NUM!</v>
      </c>
      <c r="BH8" t="e">
        <f t="shared" si="2"/>
        <v>#NUM!</v>
      </c>
      <c r="BI8" t="str">
        <f>VLOOKUP(H8,Sheet2!$A$1:$B$270,2,FALSE)</f>
        <v>TABANAN</v>
      </c>
    </row>
    <row r="9" spans="1:61">
      <c r="A9">
        <v>8</v>
      </c>
      <c r="B9">
        <v>1002572524</v>
      </c>
      <c r="C9">
        <v>3</v>
      </c>
      <c r="D9" t="s">
        <v>59</v>
      </c>
      <c r="E9">
        <v>4</v>
      </c>
      <c r="F9" t="s">
        <v>549</v>
      </c>
      <c r="G9" t="s">
        <v>582</v>
      </c>
      <c r="H9" t="s">
        <v>841</v>
      </c>
      <c r="I9" t="s">
        <v>212</v>
      </c>
      <c r="J9" t="s">
        <v>213</v>
      </c>
      <c r="K9" t="s">
        <v>149</v>
      </c>
      <c r="L9" t="s">
        <v>214</v>
      </c>
      <c r="M9" t="s">
        <v>2192</v>
      </c>
      <c r="N9" t="s">
        <v>215</v>
      </c>
      <c r="O9" s="57">
        <v>46269.704131944447</v>
      </c>
      <c r="P9" s="57">
        <v>46272.478750000002</v>
      </c>
      <c r="Q9">
        <v>69384162</v>
      </c>
      <c r="S9">
        <v>143132123732</v>
      </c>
      <c r="T9" t="s">
        <v>3036</v>
      </c>
      <c r="U9" t="s">
        <v>3037</v>
      </c>
      <c r="V9" t="s">
        <v>3038</v>
      </c>
      <c r="Z9">
        <v>110.4951738</v>
      </c>
      <c r="AA9">
        <v>-7.8424265999999996</v>
      </c>
      <c r="AB9" t="s">
        <v>3039</v>
      </c>
      <c r="AC9" t="s">
        <v>236</v>
      </c>
      <c r="AL9" t="s">
        <v>217</v>
      </c>
      <c r="AM9" t="s">
        <v>3040</v>
      </c>
      <c r="AN9" t="s">
        <v>6</v>
      </c>
      <c r="AO9" s="57">
        <v>46121.70484953704</v>
      </c>
      <c r="AP9" s="57">
        <v>46270.666666666664</v>
      </c>
      <c r="AQ9" t="s">
        <v>2178</v>
      </c>
      <c r="AR9" t="s">
        <v>12</v>
      </c>
      <c r="AS9" t="s">
        <v>915</v>
      </c>
      <c r="AT9" t="s">
        <v>230</v>
      </c>
      <c r="AV9" t="s">
        <v>2193</v>
      </c>
      <c r="AW9" t="s">
        <v>3041</v>
      </c>
      <c r="AX9" t="s">
        <v>222</v>
      </c>
      <c r="BA9" s="57">
        <v>46270.666666666664</v>
      </c>
      <c r="BB9" t="s">
        <v>3040</v>
      </c>
      <c r="BF9" s="6" t="e">
        <f t="shared" si="0"/>
        <v>#NUM!</v>
      </c>
      <c r="BG9" t="e">
        <f t="shared" si="1"/>
        <v>#NUM!</v>
      </c>
      <c r="BH9" t="e">
        <f t="shared" si="2"/>
        <v>#NUM!</v>
      </c>
      <c r="BI9" t="e">
        <f>VLOOKUP(H9,Sheet2!$A$1:$B$270,2,FALSE)</f>
        <v>#N/A</v>
      </c>
    </row>
    <row r="10" spans="1:61">
      <c r="A10">
        <v>9</v>
      </c>
      <c r="B10">
        <v>1002569977</v>
      </c>
      <c r="C10">
        <v>3</v>
      </c>
      <c r="D10" t="s">
        <v>51</v>
      </c>
      <c r="E10">
        <v>4</v>
      </c>
      <c r="F10" t="s">
        <v>269</v>
      </c>
      <c r="G10" t="s">
        <v>823</v>
      </c>
      <c r="H10" t="s">
        <v>837</v>
      </c>
      <c r="I10" t="s">
        <v>212</v>
      </c>
      <c r="J10" t="s">
        <v>213</v>
      </c>
      <c r="K10" t="s">
        <v>149</v>
      </c>
      <c r="M10" t="s">
        <v>2192</v>
      </c>
      <c r="N10" t="s">
        <v>215</v>
      </c>
      <c r="O10" s="57">
        <v>46268.602997685186</v>
      </c>
      <c r="P10" s="57">
        <v>46272.39366898148</v>
      </c>
      <c r="Q10">
        <v>69383248</v>
      </c>
      <c r="R10">
        <v>2916944031</v>
      </c>
      <c r="S10">
        <v>146593115599</v>
      </c>
      <c r="T10" t="s">
        <v>2271</v>
      </c>
      <c r="U10" t="s">
        <v>2272</v>
      </c>
      <c r="V10" t="s">
        <v>2273</v>
      </c>
      <c r="Z10">
        <v>110.726451203213</v>
      </c>
      <c r="AA10">
        <v>-6.7963993980535102</v>
      </c>
      <c r="AB10" t="s">
        <v>2274</v>
      </c>
      <c r="AC10" t="s">
        <v>225</v>
      </c>
      <c r="AL10" t="s">
        <v>217</v>
      </c>
      <c r="AM10" t="s">
        <v>2275</v>
      </c>
      <c r="AN10" t="s">
        <v>6</v>
      </c>
      <c r="AO10" s="57">
        <v>46090.61109953704</v>
      </c>
      <c r="AP10" s="57">
        <v>46270.333333333336</v>
      </c>
      <c r="AQ10" t="s">
        <v>2159</v>
      </c>
      <c r="AR10" t="s">
        <v>12</v>
      </c>
      <c r="AS10" t="s">
        <v>918</v>
      </c>
      <c r="AT10" t="s">
        <v>230</v>
      </c>
      <c r="AV10" t="s">
        <v>2193</v>
      </c>
      <c r="AW10" t="s">
        <v>585</v>
      </c>
      <c r="AX10" t="s">
        <v>222</v>
      </c>
      <c r="BA10" s="57">
        <v>46270.333333333336</v>
      </c>
      <c r="BB10" t="s">
        <v>2275</v>
      </c>
      <c r="BF10" s="6" t="e">
        <f t="shared" si="0"/>
        <v>#NUM!</v>
      </c>
      <c r="BG10" t="e">
        <f t="shared" si="1"/>
        <v>#NUM!</v>
      </c>
      <c r="BH10" t="e">
        <f t="shared" si="2"/>
        <v>#NUM!</v>
      </c>
      <c r="BI10" t="e">
        <f>VLOOKUP(H10,Sheet2!$A$1:$B$270,2,FALSE)</f>
        <v>#N/A</v>
      </c>
    </row>
    <row r="11" spans="1:61">
      <c r="A11">
        <v>10</v>
      </c>
      <c r="B11">
        <v>1002569992</v>
      </c>
      <c r="C11">
        <v>3</v>
      </c>
      <c r="D11" t="s">
        <v>42</v>
      </c>
      <c r="E11">
        <v>5</v>
      </c>
      <c r="F11" t="s">
        <v>232</v>
      </c>
      <c r="G11" t="s">
        <v>106</v>
      </c>
      <c r="H11" t="s">
        <v>441</v>
      </c>
      <c r="I11" t="s">
        <v>212</v>
      </c>
      <c r="J11" t="s">
        <v>213</v>
      </c>
      <c r="K11" t="s">
        <v>149</v>
      </c>
      <c r="M11" t="s">
        <v>2192</v>
      </c>
      <c r="N11" t="s">
        <v>215</v>
      </c>
      <c r="O11" s="57">
        <v>46268.604826388888</v>
      </c>
      <c r="P11" s="57">
        <v>46274.45107638889</v>
      </c>
      <c r="Q11">
        <v>69383251</v>
      </c>
      <c r="S11">
        <v>152741225072</v>
      </c>
      <c r="T11" t="s">
        <v>2276</v>
      </c>
      <c r="U11" t="s">
        <v>2277</v>
      </c>
      <c r="V11" t="s">
        <v>2278</v>
      </c>
      <c r="Z11">
        <v>112.6797586</v>
      </c>
      <c r="AA11">
        <v>-7.6133509999999998</v>
      </c>
      <c r="AB11" t="s">
        <v>2279</v>
      </c>
      <c r="AC11" t="s">
        <v>229</v>
      </c>
      <c r="AL11" t="s">
        <v>217</v>
      </c>
      <c r="AM11" t="s">
        <v>2280</v>
      </c>
      <c r="AN11" t="s">
        <v>6</v>
      </c>
      <c r="AO11" s="57">
        <v>46090.61109953704</v>
      </c>
      <c r="AP11" s="57">
        <v>46273.458333333336</v>
      </c>
      <c r="AQ11" t="s">
        <v>2156</v>
      </c>
      <c r="AR11" t="s">
        <v>12</v>
      </c>
      <c r="AS11" t="s">
        <v>1510</v>
      </c>
      <c r="AT11" t="s">
        <v>230</v>
      </c>
      <c r="AV11" t="s">
        <v>2193</v>
      </c>
      <c r="AW11" t="s">
        <v>545</v>
      </c>
      <c r="AX11" t="s">
        <v>222</v>
      </c>
      <c r="BA11" s="57">
        <v>46273.458333333336</v>
      </c>
      <c r="BB11" t="s">
        <v>2280</v>
      </c>
      <c r="BF11" s="6" t="e">
        <f t="shared" si="0"/>
        <v>#NUM!</v>
      </c>
      <c r="BG11" t="e">
        <f t="shared" si="1"/>
        <v>#NUM!</v>
      </c>
      <c r="BH11" t="e">
        <f t="shared" si="2"/>
        <v>#NUM!</v>
      </c>
      <c r="BI11" t="str">
        <f>VLOOKUP(H11,Sheet2!$A$1:$B$270,2,FALSE)</f>
        <v>PASURUAN</v>
      </c>
    </row>
    <row r="12" spans="1:61">
      <c r="A12">
        <v>11</v>
      </c>
      <c r="B12">
        <v>1002570541</v>
      </c>
      <c r="C12">
        <v>3</v>
      </c>
      <c r="D12" t="s">
        <v>51</v>
      </c>
      <c r="E12">
        <v>4</v>
      </c>
      <c r="F12" t="s">
        <v>269</v>
      </c>
      <c r="G12" t="s">
        <v>269</v>
      </c>
      <c r="H12" t="s">
        <v>839</v>
      </c>
      <c r="I12" t="s">
        <v>212</v>
      </c>
      <c r="J12" t="s">
        <v>213</v>
      </c>
      <c r="K12" t="s">
        <v>149</v>
      </c>
      <c r="L12" t="s">
        <v>214</v>
      </c>
      <c r="M12" t="s">
        <v>2192</v>
      </c>
      <c r="N12" t="s">
        <v>215</v>
      </c>
      <c r="O12" s="57">
        <v>46268.704814814817</v>
      </c>
      <c r="P12" s="57">
        <v>46272.391689814816</v>
      </c>
      <c r="Q12">
        <v>69383435</v>
      </c>
      <c r="S12">
        <v>142401146202</v>
      </c>
      <c r="T12" t="s">
        <v>2394</v>
      </c>
      <c r="U12" t="s">
        <v>2395</v>
      </c>
      <c r="V12" t="s">
        <v>2396</v>
      </c>
      <c r="Z12">
        <v>110.8394546</v>
      </c>
      <c r="AA12">
        <v>-6.8272222999999999</v>
      </c>
      <c r="AB12" t="s">
        <v>2397</v>
      </c>
      <c r="AC12" t="s">
        <v>1756</v>
      </c>
      <c r="AL12" t="s">
        <v>217</v>
      </c>
      <c r="AM12" t="s">
        <v>2398</v>
      </c>
      <c r="AN12" t="s">
        <v>6</v>
      </c>
      <c r="AO12" s="57">
        <v>46090.715532407405</v>
      </c>
      <c r="AP12" s="57">
        <v>46269.541666666664</v>
      </c>
      <c r="AQ12" t="s">
        <v>2178</v>
      </c>
      <c r="AR12" t="s">
        <v>12</v>
      </c>
      <c r="AS12" t="s">
        <v>219</v>
      </c>
      <c r="AT12" t="s">
        <v>230</v>
      </c>
      <c r="AV12" t="s">
        <v>2193</v>
      </c>
      <c r="AW12" t="s">
        <v>885</v>
      </c>
      <c r="AX12" t="s">
        <v>222</v>
      </c>
      <c r="BA12" s="57">
        <v>46269.541666666664</v>
      </c>
      <c r="BB12" t="s">
        <v>2398</v>
      </c>
      <c r="BF12" s="6" t="e">
        <f t="shared" si="0"/>
        <v>#NUM!</v>
      </c>
      <c r="BG12" t="e">
        <f t="shared" si="1"/>
        <v>#NUM!</v>
      </c>
      <c r="BH12" t="e">
        <f t="shared" si="2"/>
        <v>#NUM!</v>
      </c>
      <c r="BI12" t="e">
        <f>VLOOKUP(H12,Sheet2!$A$1:$B$270,2,FALSE)</f>
        <v>#N/A</v>
      </c>
    </row>
    <row r="13" spans="1:61">
      <c r="A13">
        <v>12</v>
      </c>
      <c r="B13">
        <v>1002569669</v>
      </c>
      <c r="C13">
        <v>3</v>
      </c>
      <c r="D13" t="s">
        <v>49</v>
      </c>
      <c r="E13">
        <v>4</v>
      </c>
      <c r="F13" t="s">
        <v>245</v>
      </c>
      <c r="G13" t="s">
        <v>246</v>
      </c>
      <c r="H13" t="s">
        <v>2590</v>
      </c>
      <c r="I13" t="s">
        <v>212</v>
      </c>
      <c r="J13" t="s">
        <v>213</v>
      </c>
      <c r="K13" t="s">
        <v>149</v>
      </c>
      <c r="L13" t="s">
        <v>214</v>
      </c>
      <c r="M13" t="s">
        <v>2192</v>
      </c>
      <c r="N13" t="s">
        <v>215</v>
      </c>
      <c r="O13" s="57">
        <v>46268.542337962965</v>
      </c>
      <c r="P13" s="57">
        <v>46273.612060185187</v>
      </c>
      <c r="Q13">
        <v>69383112</v>
      </c>
      <c r="S13">
        <v>141423136807</v>
      </c>
      <c r="T13" t="s">
        <v>2591</v>
      </c>
      <c r="U13" t="s">
        <v>2592</v>
      </c>
      <c r="V13" t="s">
        <v>2593</v>
      </c>
      <c r="Z13">
        <v>110.4410724</v>
      </c>
      <c r="AA13">
        <v>-7.0680452999999996</v>
      </c>
      <c r="AB13" t="s">
        <v>2594</v>
      </c>
      <c r="AC13" t="s">
        <v>236</v>
      </c>
      <c r="AL13" t="s">
        <v>217</v>
      </c>
      <c r="AM13" t="s">
        <v>2595</v>
      </c>
      <c r="AN13" t="s">
        <v>6</v>
      </c>
      <c r="AO13" s="57">
        <v>46090.549004629633</v>
      </c>
      <c r="AP13" s="57">
        <v>46269.541666666664</v>
      </c>
      <c r="AQ13" t="s">
        <v>2178</v>
      </c>
      <c r="AR13" t="s">
        <v>12</v>
      </c>
      <c r="AS13" t="s">
        <v>219</v>
      </c>
      <c r="AT13" t="s">
        <v>230</v>
      </c>
      <c r="AV13" t="s">
        <v>2193</v>
      </c>
      <c r="AW13" t="s">
        <v>885</v>
      </c>
      <c r="AX13" t="s">
        <v>222</v>
      </c>
      <c r="BA13" s="57">
        <v>46269.541666666664</v>
      </c>
      <c r="BB13" t="s">
        <v>2595</v>
      </c>
      <c r="BF13" s="6" t="e">
        <f t="shared" si="0"/>
        <v>#NUM!</v>
      </c>
      <c r="BG13" t="e">
        <f t="shared" si="1"/>
        <v>#NUM!</v>
      </c>
      <c r="BH13" t="e">
        <f t="shared" si="2"/>
        <v>#NUM!</v>
      </c>
      <c r="BI13" t="e">
        <f>VLOOKUP(H13,Sheet2!$A$1:$B$270,2,FALSE)</f>
        <v>#N/A</v>
      </c>
    </row>
    <row r="14" spans="1:61">
      <c r="A14">
        <v>13</v>
      </c>
      <c r="B14">
        <v>1002570594</v>
      </c>
      <c r="C14">
        <v>3</v>
      </c>
      <c r="D14" t="s">
        <v>49</v>
      </c>
      <c r="E14">
        <v>4</v>
      </c>
      <c r="F14" t="s">
        <v>250</v>
      </c>
      <c r="G14" t="s">
        <v>253</v>
      </c>
      <c r="H14" t="s">
        <v>2228</v>
      </c>
      <c r="I14" t="s">
        <v>212</v>
      </c>
      <c r="J14" t="s">
        <v>213</v>
      </c>
      <c r="K14" t="s">
        <v>149</v>
      </c>
      <c r="M14" t="s">
        <v>2192</v>
      </c>
      <c r="N14" t="s">
        <v>215</v>
      </c>
      <c r="O14" s="57">
        <v>46268.720590277779</v>
      </c>
      <c r="P14" s="57">
        <v>46272.38890046296</v>
      </c>
      <c r="Q14">
        <v>69383466</v>
      </c>
      <c r="S14">
        <v>146282105643</v>
      </c>
      <c r="T14" t="s">
        <v>2229</v>
      </c>
      <c r="U14" t="s">
        <v>2230</v>
      </c>
      <c r="V14" t="s">
        <v>3042</v>
      </c>
      <c r="Z14">
        <v>109.141057</v>
      </c>
      <c r="AA14">
        <v>-6.9166420999999998</v>
      </c>
      <c r="AB14" t="s">
        <v>2231</v>
      </c>
      <c r="AC14" t="s">
        <v>225</v>
      </c>
      <c r="AL14" t="s">
        <v>217</v>
      </c>
      <c r="AM14" t="s">
        <v>3043</v>
      </c>
      <c r="AN14" t="s">
        <v>6</v>
      </c>
      <c r="AO14" s="57">
        <v>46090.725902777776</v>
      </c>
      <c r="AP14" s="57">
        <v>46271.333333333336</v>
      </c>
      <c r="AQ14" t="s">
        <v>2178</v>
      </c>
      <c r="AR14" t="s">
        <v>12</v>
      </c>
      <c r="AS14" t="s">
        <v>2232</v>
      </c>
      <c r="AT14" t="s">
        <v>230</v>
      </c>
      <c r="AV14" t="s">
        <v>2193</v>
      </c>
      <c r="AW14" t="s">
        <v>545</v>
      </c>
      <c r="AX14" t="s">
        <v>222</v>
      </c>
      <c r="BA14" s="57">
        <v>46271.333333333336</v>
      </c>
      <c r="BB14" t="s">
        <v>3043</v>
      </c>
      <c r="BF14" s="6" t="e">
        <f t="shared" si="0"/>
        <v>#NUM!</v>
      </c>
      <c r="BG14" t="e">
        <f t="shared" si="1"/>
        <v>#NUM!</v>
      </c>
      <c r="BH14" t="e">
        <f t="shared" si="2"/>
        <v>#NUM!</v>
      </c>
      <c r="BI14" t="e">
        <f>VLOOKUP(H14,Sheet2!$A$1:$B$270,2,FALSE)</f>
        <v>#N/A</v>
      </c>
    </row>
    <row r="15" spans="1:61">
      <c r="A15">
        <v>14</v>
      </c>
      <c r="B15">
        <v>1002568563</v>
      </c>
      <c r="C15">
        <v>3</v>
      </c>
      <c r="D15" t="s">
        <v>49</v>
      </c>
      <c r="E15">
        <v>4</v>
      </c>
      <c r="F15" t="s">
        <v>245</v>
      </c>
      <c r="G15" t="s">
        <v>246</v>
      </c>
      <c r="H15" t="s">
        <v>832</v>
      </c>
      <c r="I15" t="s">
        <v>212</v>
      </c>
      <c r="J15" t="s">
        <v>213</v>
      </c>
      <c r="K15" t="s">
        <v>149</v>
      </c>
      <c r="L15" t="s">
        <v>214</v>
      </c>
      <c r="M15" t="s">
        <v>2192</v>
      </c>
      <c r="N15" t="s">
        <v>215</v>
      </c>
      <c r="O15" s="57">
        <v>46267.779120370367</v>
      </c>
      <c r="P15" s="57">
        <v>46275.395092592589</v>
      </c>
      <c r="Q15">
        <v>69382629</v>
      </c>
      <c r="S15">
        <v>142406122667</v>
      </c>
      <c r="T15" t="s">
        <v>1547</v>
      </c>
      <c r="U15" t="s">
        <v>1548</v>
      </c>
      <c r="V15" t="s">
        <v>1549</v>
      </c>
      <c r="Z15">
        <v>110.405501419705</v>
      </c>
      <c r="AA15">
        <v>-6.9828250310455298</v>
      </c>
      <c r="AB15" t="s">
        <v>1550</v>
      </c>
      <c r="AC15" t="s">
        <v>1551</v>
      </c>
      <c r="AL15" t="s">
        <v>217</v>
      </c>
      <c r="AM15" t="s">
        <v>1552</v>
      </c>
      <c r="AN15" t="s">
        <v>6</v>
      </c>
      <c r="AO15" s="57">
        <v>46062.788148148145</v>
      </c>
      <c r="AP15" s="57">
        <v>46268.625</v>
      </c>
      <c r="AQ15" t="s">
        <v>2178</v>
      </c>
      <c r="AR15" t="s">
        <v>12</v>
      </c>
      <c r="AS15" t="s">
        <v>899</v>
      </c>
      <c r="AT15" t="s">
        <v>230</v>
      </c>
      <c r="AV15" t="s">
        <v>2193</v>
      </c>
      <c r="AW15" t="s">
        <v>928</v>
      </c>
      <c r="AX15" t="s">
        <v>222</v>
      </c>
      <c r="BA15" s="57">
        <v>46268.625</v>
      </c>
      <c r="BB15" t="s">
        <v>1552</v>
      </c>
      <c r="BF15" s="6" t="e">
        <f t="shared" si="0"/>
        <v>#NUM!</v>
      </c>
      <c r="BG15" t="e">
        <f t="shared" si="1"/>
        <v>#NUM!</v>
      </c>
      <c r="BH15" t="e">
        <f t="shared" si="2"/>
        <v>#NUM!</v>
      </c>
      <c r="BI15" t="e">
        <f>VLOOKUP(H15,Sheet2!$A$1:$B$270,2,FALSE)</f>
        <v>#N/A</v>
      </c>
    </row>
    <row r="16" spans="1:61">
      <c r="A16">
        <v>15</v>
      </c>
      <c r="B16">
        <v>1002567425</v>
      </c>
      <c r="C16">
        <v>3</v>
      </c>
      <c r="D16" t="s">
        <v>59</v>
      </c>
      <c r="E16">
        <v>4</v>
      </c>
      <c r="F16" t="s">
        <v>242</v>
      </c>
      <c r="G16" t="s">
        <v>1540</v>
      </c>
      <c r="H16" t="s">
        <v>1541</v>
      </c>
      <c r="I16" t="s">
        <v>212</v>
      </c>
      <c r="J16" t="s">
        <v>213</v>
      </c>
      <c r="K16" t="s">
        <v>149</v>
      </c>
      <c r="L16" t="s">
        <v>214</v>
      </c>
      <c r="M16" t="s">
        <v>2192</v>
      </c>
      <c r="N16" t="s">
        <v>215</v>
      </c>
      <c r="O16" s="57">
        <v>46267.504143518519</v>
      </c>
      <c r="P16" s="57">
        <v>46269.395324074074</v>
      </c>
      <c r="Q16">
        <v>69382249</v>
      </c>
      <c r="S16">
        <v>141373127581</v>
      </c>
      <c r="T16" t="s">
        <v>1645</v>
      </c>
      <c r="U16" t="s">
        <v>1646</v>
      </c>
      <c r="V16" t="s">
        <v>1647</v>
      </c>
      <c r="Z16">
        <v>109.999415</v>
      </c>
      <c r="AA16">
        <v>-7.3580639999999997</v>
      </c>
      <c r="AB16" t="s">
        <v>1648</v>
      </c>
      <c r="AC16" t="s">
        <v>236</v>
      </c>
      <c r="AL16" t="s">
        <v>217</v>
      </c>
      <c r="AM16" t="s">
        <v>1649</v>
      </c>
      <c r="AN16" t="s">
        <v>6</v>
      </c>
      <c r="AO16" s="57">
        <v>46062.506898148145</v>
      </c>
      <c r="AP16" s="57">
        <v>46268.541666666664</v>
      </c>
      <c r="AQ16" t="s">
        <v>2178</v>
      </c>
      <c r="AR16" t="s">
        <v>12</v>
      </c>
      <c r="AS16" t="s">
        <v>219</v>
      </c>
      <c r="AT16" t="s">
        <v>230</v>
      </c>
      <c r="AV16" t="s">
        <v>2193</v>
      </c>
      <c r="AW16" t="s">
        <v>886</v>
      </c>
      <c r="AX16" t="s">
        <v>222</v>
      </c>
      <c r="BA16" s="57">
        <v>46268.541666666664</v>
      </c>
      <c r="BB16" t="s">
        <v>1649</v>
      </c>
      <c r="BF16" s="6" t="e">
        <f t="shared" si="0"/>
        <v>#NUM!</v>
      </c>
      <c r="BG16" t="e">
        <f t="shared" si="1"/>
        <v>#NUM!</v>
      </c>
      <c r="BH16" t="e">
        <f t="shared" si="2"/>
        <v>#NUM!</v>
      </c>
      <c r="BI16" t="e">
        <f>VLOOKUP(H16,Sheet2!$A$1:$B$270,2,FALSE)</f>
        <v>#N/A</v>
      </c>
    </row>
    <row r="17" spans="1:61">
      <c r="A17">
        <v>16</v>
      </c>
      <c r="B17">
        <v>1002566822</v>
      </c>
      <c r="C17">
        <v>3</v>
      </c>
      <c r="D17" t="s">
        <v>42</v>
      </c>
      <c r="E17">
        <v>5</v>
      </c>
      <c r="F17" t="s">
        <v>232</v>
      </c>
      <c r="G17" t="s">
        <v>101</v>
      </c>
      <c r="H17" t="s">
        <v>427</v>
      </c>
      <c r="I17" t="s">
        <v>212</v>
      </c>
      <c r="J17" t="s">
        <v>213</v>
      </c>
      <c r="K17" t="s">
        <v>149</v>
      </c>
      <c r="L17" t="s">
        <v>214</v>
      </c>
      <c r="M17" t="s">
        <v>2192</v>
      </c>
      <c r="N17" t="s">
        <v>215</v>
      </c>
      <c r="O17" s="57">
        <v>46267.39162037037</v>
      </c>
      <c r="P17" s="57">
        <v>46269.368194444447</v>
      </c>
      <c r="Q17">
        <v>69382028</v>
      </c>
      <c r="S17">
        <v>152331251351</v>
      </c>
      <c r="T17" t="s">
        <v>1746</v>
      </c>
      <c r="U17" t="s">
        <v>1747</v>
      </c>
      <c r="V17" t="s">
        <v>1748</v>
      </c>
      <c r="Z17">
        <v>112.63323459999999</v>
      </c>
      <c r="AA17">
        <v>-7.4509832999999999</v>
      </c>
      <c r="AB17" t="s">
        <v>1749</v>
      </c>
      <c r="AC17" t="s">
        <v>216</v>
      </c>
      <c r="AL17" t="s">
        <v>217</v>
      </c>
      <c r="AM17" t="s">
        <v>1750</v>
      </c>
      <c r="AN17" t="s">
        <v>6</v>
      </c>
      <c r="AO17" s="57">
        <v>46062.402870370373</v>
      </c>
      <c r="AP17" s="57">
        <v>46270.333333333336</v>
      </c>
      <c r="AQ17" t="s">
        <v>2178</v>
      </c>
      <c r="AR17" t="s">
        <v>12</v>
      </c>
      <c r="AS17" t="s">
        <v>573</v>
      </c>
      <c r="AT17" t="s">
        <v>230</v>
      </c>
      <c r="AV17" t="s">
        <v>2193</v>
      </c>
      <c r="AW17" t="s">
        <v>881</v>
      </c>
      <c r="AX17" t="s">
        <v>222</v>
      </c>
      <c r="BA17" s="57">
        <v>46270.333333333336</v>
      </c>
      <c r="BB17" t="s">
        <v>1750</v>
      </c>
      <c r="BF17" s="6" t="e">
        <f t="shared" si="0"/>
        <v>#NUM!</v>
      </c>
      <c r="BG17" t="e">
        <f t="shared" si="1"/>
        <v>#NUM!</v>
      </c>
      <c r="BH17" t="e">
        <f t="shared" si="2"/>
        <v>#NUM!</v>
      </c>
      <c r="BI17" t="str">
        <f>VLOOKUP(H17,Sheet2!$A$1:$B$270,2,FALSE)</f>
        <v>SIDOARJO</v>
      </c>
    </row>
    <row r="18" spans="1:61">
      <c r="A18">
        <v>17</v>
      </c>
      <c r="B18">
        <v>1002567529</v>
      </c>
      <c r="C18">
        <v>3</v>
      </c>
      <c r="D18" t="s">
        <v>49</v>
      </c>
      <c r="E18">
        <v>4</v>
      </c>
      <c r="F18" t="s">
        <v>245</v>
      </c>
      <c r="G18" t="s">
        <v>246</v>
      </c>
      <c r="H18" t="s">
        <v>832</v>
      </c>
      <c r="I18" t="s">
        <v>212</v>
      </c>
      <c r="J18" t="s">
        <v>213</v>
      </c>
      <c r="K18" t="s">
        <v>149</v>
      </c>
      <c r="L18" t="s">
        <v>214</v>
      </c>
      <c r="M18" t="s">
        <v>2192</v>
      </c>
      <c r="N18" t="s">
        <v>215</v>
      </c>
      <c r="O18" s="57">
        <v>46267.540243055555</v>
      </c>
      <c r="P18" s="57">
        <v>46275.393113425926</v>
      </c>
      <c r="Q18">
        <v>69382292</v>
      </c>
      <c r="S18">
        <v>142406122844</v>
      </c>
      <c r="T18" t="s">
        <v>1853</v>
      </c>
      <c r="U18" t="s">
        <v>1854</v>
      </c>
      <c r="V18" t="s">
        <v>1855</v>
      </c>
      <c r="Z18">
        <v>110.41095009999999</v>
      </c>
      <c r="AA18">
        <v>-6.9813624000000001</v>
      </c>
      <c r="AB18" t="s">
        <v>1856</v>
      </c>
      <c r="AC18" t="s">
        <v>216</v>
      </c>
      <c r="AL18" t="s">
        <v>217</v>
      </c>
      <c r="AM18" t="s">
        <v>1857</v>
      </c>
      <c r="AN18" t="s">
        <v>6</v>
      </c>
      <c r="AO18" s="57">
        <v>46062.548622685186</v>
      </c>
      <c r="AP18" s="57">
        <v>46268.541666666664</v>
      </c>
      <c r="AQ18" t="s">
        <v>2178</v>
      </c>
      <c r="AR18" t="s">
        <v>12</v>
      </c>
      <c r="AS18" t="s">
        <v>899</v>
      </c>
      <c r="AT18" t="s">
        <v>230</v>
      </c>
      <c r="AV18" t="s">
        <v>2193</v>
      </c>
      <c r="AW18" t="s">
        <v>1858</v>
      </c>
      <c r="AX18" t="s">
        <v>222</v>
      </c>
      <c r="BA18" s="57">
        <v>46268.541666666664</v>
      </c>
      <c r="BB18" t="s">
        <v>1857</v>
      </c>
      <c r="BF18" s="6" t="e">
        <f t="shared" si="0"/>
        <v>#NUM!</v>
      </c>
      <c r="BG18" t="e">
        <f t="shared" si="1"/>
        <v>#NUM!</v>
      </c>
      <c r="BH18" t="e">
        <f t="shared" si="2"/>
        <v>#NUM!</v>
      </c>
      <c r="BI18" t="e">
        <f>VLOOKUP(H18,Sheet2!$A$1:$B$270,2,FALSE)</f>
        <v>#N/A</v>
      </c>
    </row>
    <row r="19" spans="1:61">
      <c r="A19">
        <v>18</v>
      </c>
      <c r="B19">
        <v>1002566474</v>
      </c>
      <c r="C19">
        <v>3</v>
      </c>
      <c r="D19" t="s">
        <v>51</v>
      </c>
      <c r="E19">
        <v>4</v>
      </c>
      <c r="F19" t="s">
        <v>269</v>
      </c>
      <c r="G19" t="s">
        <v>551</v>
      </c>
      <c r="H19" t="s">
        <v>597</v>
      </c>
      <c r="I19" t="s">
        <v>212</v>
      </c>
      <c r="J19" t="s">
        <v>213</v>
      </c>
      <c r="K19" t="s">
        <v>149</v>
      </c>
      <c r="L19" t="s">
        <v>214</v>
      </c>
      <c r="M19" t="s">
        <v>2192</v>
      </c>
      <c r="N19" t="s">
        <v>215</v>
      </c>
      <c r="O19" s="57">
        <v>46266.775648148148</v>
      </c>
      <c r="P19" s="57">
        <v>46270.425162037034</v>
      </c>
      <c r="Q19">
        <v>69381855</v>
      </c>
      <c r="S19">
        <v>146516109250</v>
      </c>
      <c r="T19" t="s">
        <v>1124</v>
      </c>
      <c r="U19" t="s">
        <v>1125</v>
      </c>
      <c r="V19" t="s">
        <v>1126</v>
      </c>
      <c r="Z19">
        <v>110.669162</v>
      </c>
      <c r="AA19">
        <v>-7.0585110000000002</v>
      </c>
      <c r="AB19" t="s">
        <v>1127</v>
      </c>
      <c r="AC19" t="s">
        <v>236</v>
      </c>
      <c r="AL19" t="s">
        <v>217</v>
      </c>
      <c r="AM19" t="s">
        <v>1128</v>
      </c>
      <c r="AN19" t="s">
        <v>6</v>
      </c>
      <c r="AO19" s="57">
        <v>46031.777754629627</v>
      </c>
      <c r="AP19" s="57">
        <v>46268.333333333336</v>
      </c>
      <c r="AQ19" t="s">
        <v>2178</v>
      </c>
      <c r="AR19" t="s">
        <v>12</v>
      </c>
      <c r="AS19" t="s">
        <v>912</v>
      </c>
      <c r="AT19" t="s">
        <v>230</v>
      </c>
      <c r="AV19" t="s">
        <v>2193</v>
      </c>
      <c r="AW19" t="s">
        <v>886</v>
      </c>
      <c r="AX19" t="s">
        <v>222</v>
      </c>
      <c r="BA19" s="57">
        <v>46268.333333333336</v>
      </c>
      <c r="BB19" t="s">
        <v>1128</v>
      </c>
      <c r="BF19" s="6" t="e">
        <f t="shared" si="0"/>
        <v>#NUM!</v>
      </c>
      <c r="BG19" t="e">
        <f t="shared" si="1"/>
        <v>#NUM!</v>
      </c>
      <c r="BH19" t="e">
        <f t="shared" si="2"/>
        <v>#NUM!</v>
      </c>
      <c r="BI19" t="e">
        <f>VLOOKUP(H19,Sheet2!$A$1:$B$270,2,FALSE)</f>
        <v>#N/A</v>
      </c>
    </row>
    <row r="20" spans="1:61">
      <c r="A20">
        <v>19</v>
      </c>
      <c r="B20">
        <v>1002578520</v>
      </c>
      <c r="C20">
        <v>3</v>
      </c>
      <c r="D20" t="s">
        <v>42</v>
      </c>
      <c r="E20">
        <v>5</v>
      </c>
      <c r="F20" t="s">
        <v>232</v>
      </c>
      <c r="G20" t="s">
        <v>105</v>
      </c>
      <c r="H20" t="s">
        <v>371</v>
      </c>
      <c r="I20" t="s">
        <v>212</v>
      </c>
      <c r="J20" t="s">
        <v>213</v>
      </c>
      <c r="K20" t="s">
        <v>149</v>
      </c>
      <c r="M20" t="s">
        <v>235</v>
      </c>
      <c r="N20" t="s">
        <v>215</v>
      </c>
      <c r="O20" s="57">
        <v>46274.483263888891</v>
      </c>
      <c r="P20" s="57">
        <v>46275.449884259258</v>
      </c>
      <c r="Q20">
        <v>69386778</v>
      </c>
      <c r="S20">
        <v>152312243418</v>
      </c>
      <c r="T20" t="s">
        <v>5634</v>
      </c>
      <c r="U20" t="s">
        <v>5635</v>
      </c>
      <c r="Z20">
        <v>112.4319339</v>
      </c>
      <c r="AA20">
        <v>-7.4672004999999997</v>
      </c>
      <c r="AB20" t="s">
        <v>5636</v>
      </c>
      <c r="AC20" t="s">
        <v>229</v>
      </c>
      <c r="AO20" s="57">
        <v>46274.48605324074</v>
      </c>
      <c r="AR20" t="s">
        <v>306</v>
      </c>
      <c r="AS20" t="s">
        <v>105</v>
      </c>
      <c r="AT20" t="s">
        <v>230</v>
      </c>
      <c r="AV20" t="s">
        <v>3052</v>
      </c>
      <c r="AW20" t="s">
        <v>545</v>
      </c>
      <c r="AX20" t="s">
        <v>222</v>
      </c>
      <c r="BF20" s="6" t="e">
        <f t="shared" si="0"/>
        <v>#NUM!</v>
      </c>
      <c r="BG20" t="e">
        <f t="shared" si="1"/>
        <v>#NUM!</v>
      </c>
      <c r="BH20" t="e">
        <f t="shared" si="2"/>
        <v>#NUM!</v>
      </c>
      <c r="BI20" t="str">
        <f>VLOOKUP(H20,Sheet2!$A$1:$B$270,2,FALSE)</f>
        <v>MOJOKERTO</v>
      </c>
    </row>
    <row r="21" spans="1:61">
      <c r="A21">
        <v>20</v>
      </c>
      <c r="B21">
        <v>1002578453</v>
      </c>
      <c r="C21">
        <v>3</v>
      </c>
      <c r="D21" t="s">
        <v>59</v>
      </c>
      <c r="E21">
        <v>4</v>
      </c>
      <c r="F21" t="s">
        <v>223</v>
      </c>
      <c r="G21" t="s">
        <v>580</v>
      </c>
      <c r="H21" t="s">
        <v>5637</v>
      </c>
      <c r="I21" t="s">
        <v>212</v>
      </c>
      <c r="J21" t="s">
        <v>213</v>
      </c>
      <c r="K21" t="s">
        <v>149</v>
      </c>
      <c r="M21" t="s">
        <v>235</v>
      </c>
      <c r="N21" t="s">
        <v>581</v>
      </c>
      <c r="O21" s="57">
        <v>46274.469710648147</v>
      </c>
      <c r="P21" s="57">
        <v>46274.664907407408</v>
      </c>
      <c r="Q21">
        <v>69386740</v>
      </c>
      <c r="S21">
        <v>146389102582</v>
      </c>
      <c r="T21" t="s">
        <v>5638</v>
      </c>
      <c r="U21" t="s">
        <v>5639</v>
      </c>
      <c r="Z21">
        <v>109.1310146</v>
      </c>
      <c r="AA21">
        <v>-7.6283225999999997</v>
      </c>
      <c r="AB21" t="s">
        <v>5640</v>
      </c>
      <c r="AC21" t="s">
        <v>225</v>
      </c>
      <c r="AO21" s="57">
        <v>46274.476064814815</v>
      </c>
      <c r="AR21" t="s">
        <v>306</v>
      </c>
      <c r="AS21" t="s">
        <v>1723</v>
      </c>
      <c r="AT21" t="s">
        <v>230</v>
      </c>
      <c r="AV21" t="s">
        <v>5641</v>
      </c>
      <c r="AW21" t="s">
        <v>550</v>
      </c>
      <c r="AX21" t="s">
        <v>222</v>
      </c>
      <c r="BF21" s="6" t="e">
        <f t="shared" si="0"/>
        <v>#NUM!</v>
      </c>
      <c r="BG21" t="e">
        <f t="shared" si="1"/>
        <v>#NUM!</v>
      </c>
      <c r="BH21" t="e">
        <f t="shared" si="2"/>
        <v>#NUM!</v>
      </c>
      <c r="BI21" t="e">
        <f>VLOOKUP(H21,Sheet2!$A$1:$B$270,2,FALSE)</f>
        <v>#N/A</v>
      </c>
    </row>
    <row r="22" spans="1:61">
      <c r="A22">
        <v>21</v>
      </c>
      <c r="B22">
        <v>1002578556</v>
      </c>
      <c r="C22">
        <v>3</v>
      </c>
      <c r="D22" t="s">
        <v>34</v>
      </c>
      <c r="E22">
        <v>5</v>
      </c>
      <c r="F22" t="s">
        <v>554</v>
      </c>
      <c r="G22" t="s">
        <v>82</v>
      </c>
      <c r="H22" t="s">
        <v>264</v>
      </c>
      <c r="I22" t="s">
        <v>212</v>
      </c>
      <c r="J22" t="s">
        <v>213</v>
      </c>
      <c r="K22" t="s">
        <v>149</v>
      </c>
      <c r="M22" t="s">
        <v>235</v>
      </c>
      <c r="N22" t="s">
        <v>215</v>
      </c>
      <c r="O22" s="57">
        <v>46274.49322916667</v>
      </c>
      <c r="P22" s="57">
        <v>46274.544120370374</v>
      </c>
      <c r="Q22">
        <v>69386806</v>
      </c>
      <c r="S22">
        <v>172428816111</v>
      </c>
      <c r="T22" t="s">
        <v>5642</v>
      </c>
      <c r="U22" t="s">
        <v>3066</v>
      </c>
      <c r="Z22">
        <v>115.44599789999999</v>
      </c>
      <c r="AA22">
        <v>-8.6786425000000005</v>
      </c>
      <c r="AB22" t="s">
        <v>3067</v>
      </c>
      <c r="AC22" t="s">
        <v>229</v>
      </c>
      <c r="AO22" s="57">
        <v>46274.496493055558</v>
      </c>
      <c r="AR22" t="s">
        <v>306</v>
      </c>
      <c r="AS22" t="s">
        <v>555</v>
      </c>
      <c r="AT22" t="s">
        <v>230</v>
      </c>
      <c r="AV22" t="s">
        <v>3105</v>
      </c>
      <c r="AW22" t="s">
        <v>545</v>
      </c>
      <c r="AX22" t="s">
        <v>222</v>
      </c>
      <c r="BF22" s="6" t="e">
        <f t="shared" si="0"/>
        <v>#NUM!</v>
      </c>
      <c r="BG22" t="e">
        <f t="shared" si="1"/>
        <v>#NUM!</v>
      </c>
      <c r="BH22" t="e">
        <f t="shared" si="2"/>
        <v>#NUM!</v>
      </c>
      <c r="BI22" t="str">
        <f>VLOOKUP(H22,Sheet2!$A$1:$B$270,2,FALSE)</f>
        <v>KLUNGKUNG</v>
      </c>
    </row>
    <row r="23" spans="1:61">
      <c r="A23">
        <v>22</v>
      </c>
      <c r="B23">
        <v>1002577136</v>
      </c>
      <c r="C23">
        <v>3</v>
      </c>
      <c r="D23" t="s">
        <v>42</v>
      </c>
      <c r="E23">
        <v>5</v>
      </c>
      <c r="F23" t="s">
        <v>102</v>
      </c>
      <c r="G23" t="s">
        <v>100</v>
      </c>
      <c r="H23" t="s">
        <v>276</v>
      </c>
      <c r="I23" t="s">
        <v>212</v>
      </c>
      <c r="J23" t="s">
        <v>213</v>
      </c>
      <c r="K23" t="s">
        <v>149</v>
      </c>
      <c r="L23" t="s">
        <v>214</v>
      </c>
      <c r="M23" t="s">
        <v>235</v>
      </c>
      <c r="N23" t="s">
        <v>215</v>
      </c>
      <c r="O23" s="57">
        <v>46273.599953703706</v>
      </c>
      <c r="P23" s="57">
        <v>46273.695277777777</v>
      </c>
      <c r="Q23">
        <v>69386152</v>
      </c>
      <c r="S23">
        <v>152507224352</v>
      </c>
      <c r="T23" t="s">
        <v>3044</v>
      </c>
      <c r="U23" t="s">
        <v>3045</v>
      </c>
      <c r="V23" t="s">
        <v>3046</v>
      </c>
      <c r="Z23">
        <v>113.8480326</v>
      </c>
      <c r="AA23">
        <v>-8.0032695</v>
      </c>
      <c r="AB23" t="s">
        <v>3047</v>
      </c>
      <c r="AC23" t="s">
        <v>236</v>
      </c>
      <c r="AL23" t="s">
        <v>217</v>
      </c>
      <c r="AM23" t="s">
        <v>3048</v>
      </c>
      <c r="AN23" t="s">
        <v>6</v>
      </c>
      <c r="AO23" s="57">
        <v>46243.601111111115</v>
      </c>
      <c r="AP23" s="57">
        <v>46274.458333333336</v>
      </c>
      <c r="AR23" t="s">
        <v>12</v>
      </c>
      <c r="AS23" t="s">
        <v>100</v>
      </c>
      <c r="AT23" t="s">
        <v>230</v>
      </c>
      <c r="AV23" t="s">
        <v>3049</v>
      </c>
      <c r="AW23" t="s">
        <v>887</v>
      </c>
      <c r="AX23" t="s">
        <v>222</v>
      </c>
      <c r="BA23" s="57">
        <v>46274.458333333336</v>
      </c>
      <c r="BB23" t="s">
        <v>3048</v>
      </c>
      <c r="BF23" s="6" t="e">
        <f t="shared" si="0"/>
        <v>#NUM!</v>
      </c>
      <c r="BG23" t="e">
        <f t="shared" si="1"/>
        <v>#NUM!</v>
      </c>
      <c r="BH23" t="e">
        <f t="shared" si="2"/>
        <v>#NUM!</v>
      </c>
      <c r="BI23" t="str">
        <f>VLOOKUP(H23,Sheet2!$A$1:$B$270,2,FALSE)</f>
        <v>JEMBER</v>
      </c>
    </row>
    <row r="24" spans="1:61">
      <c r="A24">
        <v>23</v>
      </c>
      <c r="B24">
        <v>1002577093</v>
      </c>
      <c r="C24">
        <v>3</v>
      </c>
      <c r="D24" t="s">
        <v>55</v>
      </c>
      <c r="E24">
        <v>5</v>
      </c>
      <c r="F24" t="s">
        <v>261</v>
      </c>
      <c r="G24" t="s">
        <v>126</v>
      </c>
      <c r="H24" t="s">
        <v>262</v>
      </c>
      <c r="I24" t="s">
        <v>212</v>
      </c>
      <c r="J24" t="s">
        <v>213</v>
      </c>
      <c r="K24" t="s">
        <v>149</v>
      </c>
      <c r="M24" t="s">
        <v>235</v>
      </c>
      <c r="N24" t="s">
        <v>215</v>
      </c>
      <c r="O24" s="57">
        <v>46273.594652777778</v>
      </c>
      <c r="P24" s="57">
        <v>46273.642812500002</v>
      </c>
      <c r="Q24">
        <v>69386121</v>
      </c>
      <c r="S24">
        <v>152413168025</v>
      </c>
      <c r="T24" t="s">
        <v>1873</v>
      </c>
      <c r="U24" t="s">
        <v>3050</v>
      </c>
      <c r="Z24">
        <v>112.7449129</v>
      </c>
      <c r="AA24">
        <v>-7.2656732000000002</v>
      </c>
      <c r="AB24" t="s">
        <v>3051</v>
      </c>
      <c r="AC24" t="s">
        <v>285</v>
      </c>
      <c r="AO24" s="57">
        <v>46243.601111111115</v>
      </c>
      <c r="AR24" t="s">
        <v>306</v>
      </c>
      <c r="AS24" t="s">
        <v>575</v>
      </c>
      <c r="AT24" t="s">
        <v>230</v>
      </c>
      <c r="AV24" t="s">
        <v>3052</v>
      </c>
      <c r="AW24" t="s">
        <v>571</v>
      </c>
      <c r="AX24" t="s">
        <v>222</v>
      </c>
      <c r="BF24" s="6" t="e">
        <f t="shared" si="0"/>
        <v>#NUM!</v>
      </c>
      <c r="BG24" t="e">
        <f t="shared" si="1"/>
        <v>#NUM!</v>
      </c>
      <c r="BH24" t="e">
        <f t="shared" si="2"/>
        <v>#NUM!</v>
      </c>
      <c r="BI24" t="str">
        <f>VLOOKUP(H24,Sheet2!$A$1:$B$270,2,FALSE)</f>
        <v>SURABAYA SELATAN</v>
      </c>
    </row>
    <row r="25" spans="1:61">
      <c r="A25">
        <v>24</v>
      </c>
      <c r="B25">
        <v>1002576713</v>
      </c>
      <c r="C25">
        <v>3</v>
      </c>
      <c r="D25" t="s">
        <v>55</v>
      </c>
      <c r="E25">
        <v>5</v>
      </c>
      <c r="F25" t="s">
        <v>261</v>
      </c>
      <c r="G25" t="s">
        <v>126</v>
      </c>
      <c r="H25" t="s">
        <v>262</v>
      </c>
      <c r="I25" t="s">
        <v>212</v>
      </c>
      <c r="J25" t="s">
        <v>213</v>
      </c>
      <c r="K25" t="s">
        <v>149</v>
      </c>
      <c r="M25" t="s">
        <v>235</v>
      </c>
      <c r="N25" t="s">
        <v>215</v>
      </c>
      <c r="O25" s="57">
        <v>46273.481273148151</v>
      </c>
      <c r="P25" s="57">
        <v>46273.53261574074</v>
      </c>
      <c r="Q25">
        <v>69385943</v>
      </c>
      <c r="S25">
        <v>152413168022</v>
      </c>
      <c r="T25" t="s">
        <v>3053</v>
      </c>
      <c r="U25" t="s">
        <v>3054</v>
      </c>
      <c r="Z25">
        <v>112.7449129</v>
      </c>
      <c r="AA25">
        <v>-7.2656732000000002</v>
      </c>
      <c r="AB25" t="s">
        <v>3055</v>
      </c>
      <c r="AC25" t="s">
        <v>285</v>
      </c>
      <c r="AO25" s="57">
        <v>46243.486064814817</v>
      </c>
      <c r="AR25" t="s">
        <v>306</v>
      </c>
      <c r="AS25" t="s">
        <v>575</v>
      </c>
      <c r="AT25" t="s">
        <v>230</v>
      </c>
      <c r="AV25" t="s">
        <v>3056</v>
      </c>
      <c r="AW25" t="s">
        <v>553</v>
      </c>
      <c r="AX25" t="s">
        <v>222</v>
      </c>
      <c r="BF25" s="6" t="e">
        <f t="shared" si="0"/>
        <v>#NUM!</v>
      </c>
      <c r="BG25" t="e">
        <f t="shared" si="1"/>
        <v>#NUM!</v>
      </c>
      <c r="BH25" t="e">
        <f t="shared" si="2"/>
        <v>#NUM!</v>
      </c>
      <c r="BI25" t="str">
        <f>VLOOKUP(H25,Sheet2!$A$1:$B$270,2,FALSE)</f>
        <v>SURABAYA SELATAN</v>
      </c>
    </row>
    <row r="26" spans="1:61">
      <c r="A26">
        <v>25</v>
      </c>
      <c r="B26">
        <v>1002576954</v>
      </c>
      <c r="C26">
        <v>3</v>
      </c>
      <c r="D26" t="s">
        <v>34</v>
      </c>
      <c r="E26">
        <v>5</v>
      </c>
      <c r="F26" t="s">
        <v>563</v>
      </c>
      <c r="G26" t="s">
        <v>86</v>
      </c>
      <c r="H26" t="s">
        <v>416</v>
      </c>
      <c r="I26" t="s">
        <v>212</v>
      </c>
      <c r="J26" t="s">
        <v>213</v>
      </c>
      <c r="K26" t="s">
        <v>149</v>
      </c>
      <c r="M26" t="s">
        <v>235</v>
      </c>
      <c r="N26" t="s">
        <v>215</v>
      </c>
      <c r="O26" s="57">
        <v>46273.563240740739</v>
      </c>
      <c r="P26" s="57">
        <v>46273.684652777774</v>
      </c>
      <c r="Q26">
        <v>69386071</v>
      </c>
      <c r="R26">
        <v>3619592056</v>
      </c>
      <c r="S26">
        <v>172419207307</v>
      </c>
      <c r="T26" t="s">
        <v>3057</v>
      </c>
      <c r="U26" t="s">
        <v>3058</v>
      </c>
      <c r="Z26">
        <v>115.1879915</v>
      </c>
      <c r="AA26">
        <v>-8.6945142999999998</v>
      </c>
      <c r="AB26" t="s">
        <v>3059</v>
      </c>
      <c r="AC26" t="s">
        <v>284</v>
      </c>
      <c r="AO26" s="57">
        <v>46243.569351851853</v>
      </c>
      <c r="AR26" t="s">
        <v>306</v>
      </c>
      <c r="AS26" t="s">
        <v>817</v>
      </c>
      <c r="AT26" t="s">
        <v>230</v>
      </c>
      <c r="AV26" t="s">
        <v>3060</v>
      </c>
      <c r="AW26" t="s">
        <v>545</v>
      </c>
      <c r="AX26" t="s">
        <v>222</v>
      </c>
      <c r="BF26" s="6" t="e">
        <f t="shared" si="0"/>
        <v>#NUM!</v>
      </c>
      <c r="BG26" t="e">
        <f t="shared" si="1"/>
        <v>#NUM!</v>
      </c>
      <c r="BH26" t="e">
        <f t="shared" si="2"/>
        <v>#NUM!</v>
      </c>
      <c r="BI26" t="str">
        <f>VLOOKUP(H26,Sheet2!$A$1:$B$270,2,FALSE)</f>
        <v>UBUNG</v>
      </c>
    </row>
    <row r="27" spans="1:61">
      <c r="A27">
        <v>26</v>
      </c>
      <c r="B27">
        <v>1002576911</v>
      </c>
      <c r="C27">
        <v>3</v>
      </c>
      <c r="D27" t="s">
        <v>34</v>
      </c>
      <c r="E27">
        <v>5</v>
      </c>
      <c r="F27" t="s">
        <v>563</v>
      </c>
      <c r="G27" t="s">
        <v>86</v>
      </c>
      <c r="H27" t="s">
        <v>416</v>
      </c>
      <c r="I27" t="s">
        <v>212</v>
      </c>
      <c r="J27" t="s">
        <v>213</v>
      </c>
      <c r="K27" t="s">
        <v>149</v>
      </c>
      <c r="M27" t="s">
        <v>235</v>
      </c>
      <c r="N27" t="s">
        <v>215</v>
      </c>
      <c r="O27" s="57">
        <v>46273.556145833332</v>
      </c>
      <c r="P27" s="57">
        <v>46273.684189814812</v>
      </c>
      <c r="Q27">
        <v>69386038</v>
      </c>
      <c r="R27">
        <v>3619592055</v>
      </c>
      <c r="S27">
        <v>172419207306</v>
      </c>
      <c r="T27" t="s">
        <v>3057</v>
      </c>
      <c r="U27" t="s">
        <v>3058</v>
      </c>
      <c r="Z27">
        <v>115.1879915</v>
      </c>
      <c r="AA27">
        <v>-8.6945142999999998</v>
      </c>
      <c r="AB27" t="s">
        <v>3059</v>
      </c>
      <c r="AC27" t="s">
        <v>284</v>
      </c>
      <c r="AO27" s="57">
        <v>46243.55914351852</v>
      </c>
      <c r="AR27" t="s">
        <v>306</v>
      </c>
      <c r="AS27" t="s">
        <v>817</v>
      </c>
      <c r="AT27" t="s">
        <v>230</v>
      </c>
      <c r="AV27" t="s">
        <v>3060</v>
      </c>
      <c r="AW27" t="s">
        <v>2727</v>
      </c>
      <c r="AX27" t="s">
        <v>222</v>
      </c>
      <c r="AZ27" t="s">
        <v>3060</v>
      </c>
      <c r="BF27" s="6" t="e">
        <f t="shared" si="0"/>
        <v>#NUM!</v>
      </c>
      <c r="BG27" t="e">
        <f t="shared" si="1"/>
        <v>#NUM!</v>
      </c>
      <c r="BH27" t="e">
        <f t="shared" si="2"/>
        <v>#NUM!</v>
      </c>
      <c r="BI27" t="str">
        <f>VLOOKUP(H27,Sheet2!$A$1:$B$270,2,FALSE)</f>
        <v>UBUNG</v>
      </c>
    </row>
    <row r="28" spans="1:61">
      <c r="A28">
        <v>27</v>
      </c>
      <c r="B28">
        <v>1002577763</v>
      </c>
      <c r="C28">
        <v>3</v>
      </c>
      <c r="D28" t="s">
        <v>55</v>
      </c>
      <c r="E28">
        <v>5</v>
      </c>
      <c r="F28" t="s">
        <v>227</v>
      </c>
      <c r="G28" t="s">
        <v>121</v>
      </c>
      <c r="H28" t="s">
        <v>444</v>
      </c>
      <c r="I28" t="s">
        <v>212</v>
      </c>
      <c r="J28" t="s">
        <v>213</v>
      </c>
      <c r="K28" t="s">
        <v>149</v>
      </c>
      <c r="M28" t="s">
        <v>235</v>
      </c>
      <c r="N28" t="s">
        <v>215</v>
      </c>
      <c r="O28" s="57">
        <v>46273.767013888886</v>
      </c>
      <c r="P28" s="57">
        <v>46274.392835648148</v>
      </c>
      <c r="Q28">
        <v>69386447</v>
      </c>
      <c r="S28">
        <v>152436205866</v>
      </c>
      <c r="T28" t="s">
        <v>3125</v>
      </c>
      <c r="U28" t="s">
        <v>3126</v>
      </c>
      <c r="Z28">
        <v>112.77309440000001</v>
      </c>
      <c r="AA28">
        <v>-7.1396100000000002</v>
      </c>
      <c r="AB28" t="s">
        <v>3127</v>
      </c>
      <c r="AC28" t="s">
        <v>229</v>
      </c>
      <c r="AO28" s="57">
        <v>46243.767731481479</v>
      </c>
      <c r="AR28" t="s">
        <v>306</v>
      </c>
      <c r="AS28" t="s">
        <v>219</v>
      </c>
      <c r="AT28" t="s">
        <v>230</v>
      </c>
      <c r="AV28" t="s">
        <v>5643</v>
      </c>
      <c r="AW28" t="s">
        <v>544</v>
      </c>
      <c r="AX28" t="s">
        <v>222</v>
      </c>
      <c r="BF28" s="6" t="e">
        <f t="shared" si="0"/>
        <v>#NUM!</v>
      </c>
      <c r="BG28" t="e">
        <f t="shared" si="1"/>
        <v>#NUM!</v>
      </c>
      <c r="BH28" t="e">
        <f t="shared" si="2"/>
        <v>#NUM!</v>
      </c>
      <c r="BI28" t="str">
        <f>VLOOKUP(H28,Sheet2!$A$1:$B$270,2,FALSE)</f>
        <v>MADURA</v>
      </c>
    </row>
    <row r="29" spans="1:61">
      <c r="A29">
        <v>28</v>
      </c>
      <c r="B29">
        <v>1002573876</v>
      </c>
      <c r="C29">
        <v>3</v>
      </c>
      <c r="D29" t="s">
        <v>55</v>
      </c>
      <c r="E29">
        <v>5</v>
      </c>
      <c r="F29" t="s">
        <v>227</v>
      </c>
      <c r="G29" t="s">
        <v>121</v>
      </c>
      <c r="H29" t="s">
        <v>278</v>
      </c>
      <c r="I29" t="s">
        <v>212</v>
      </c>
      <c r="J29" t="s">
        <v>213</v>
      </c>
      <c r="K29" t="s">
        <v>149</v>
      </c>
      <c r="M29" t="s">
        <v>235</v>
      </c>
      <c r="N29" t="s">
        <v>215</v>
      </c>
      <c r="O29" s="57">
        <v>46272.362372685187</v>
      </c>
      <c r="P29" s="57">
        <v>46272.804849537039</v>
      </c>
      <c r="Q29">
        <v>69384944</v>
      </c>
      <c r="S29">
        <v>152437905761</v>
      </c>
      <c r="T29" t="s">
        <v>3061</v>
      </c>
      <c r="U29" t="s">
        <v>3062</v>
      </c>
      <c r="Z29">
        <v>113.2758652</v>
      </c>
      <c r="AA29">
        <v>-6.9392114999999999</v>
      </c>
      <c r="AB29" t="s">
        <v>3063</v>
      </c>
      <c r="AC29" t="s">
        <v>229</v>
      </c>
      <c r="AO29" s="57">
        <v>46212.371504629627</v>
      </c>
      <c r="AR29" t="s">
        <v>306</v>
      </c>
      <c r="AS29" t="s">
        <v>219</v>
      </c>
      <c r="AT29" t="s">
        <v>220</v>
      </c>
      <c r="AV29" t="s">
        <v>3064</v>
      </c>
      <c r="AW29" t="s">
        <v>545</v>
      </c>
      <c r="AX29" t="s">
        <v>222</v>
      </c>
      <c r="BF29" s="6" t="e">
        <f t="shared" si="0"/>
        <v>#NUM!</v>
      </c>
      <c r="BG29" t="e">
        <f t="shared" si="1"/>
        <v>#NUM!</v>
      </c>
      <c r="BH29" t="e">
        <f t="shared" si="2"/>
        <v>#NUM!</v>
      </c>
      <c r="BI29" t="str">
        <f>VLOOKUP(H29,Sheet2!$A$1:$B$270,2,FALSE)</f>
        <v>MADURA</v>
      </c>
    </row>
    <row r="30" spans="1:61">
      <c r="A30">
        <v>29</v>
      </c>
      <c r="B30">
        <v>1002573908</v>
      </c>
      <c r="C30">
        <v>3</v>
      </c>
      <c r="D30" t="s">
        <v>42</v>
      </c>
      <c r="E30">
        <v>5</v>
      </c>
      <c r="F30" t="s">
        <v>232</v>
      </c>
      <c r="G30" t="s">
        <v>105</v>
      </c>
      <c r="H30" t="s">
        <v>434</v>
      </c>
      <c r="I30" t="s">
        <v>212</v>
      </c>
      <c r="J30" t="s">
        <v>213</v>
      </c>
      <c r="K30" t="s">
        <v>149</v>
      </c>
      <c r="M30" t="s">
        <v>235</v>
      </c>
      <c r="N30" t="s">
        <v>215</v>
      </c>
      <c r="O30" s="57">
        <v>46272.368692129632</v>
      </c>
      <c r="P30" s="57">
        <v>46274.479710648149</v>
      </c>
      <c r="Q30">
        <v>69384987</v>
      </c>
      <c r="S30">
        <v>152330220830</v>
      </c>
      <c r="T30" t="s">
        <v>3506</v>
      </c>
      <c r="U30" t="s">
        <v>3507</v>
      </c>
      <c r="Z30">
        <v>112.5071179</v>
      </c>
      <c r="AA30">
        <v>-7.5153603999999996</v>
      </c>
      <c r="AB30" t="s">
        <v>3508</v>
      </c>
      <c r="AC30" t="s">
        <v>229</v>
      </c>
      <c r="AO30" s="57">
        <v>46212.371504629627</v>
      </c>
      <c r="AR30" t="s">
        <v>306</v>
      </c>
      <c r="AS30" t="s">
        <v>105</v>
      </c>
      <c r="AT30" t="s">
        <v>230</v>
      </c>
      <c r="AV30" t="s">
        <v>3064</v>
      </c>
      <c r="AW30" t="s">
        <v>545</v>
      </c>
      <c r="AX30" t="s">
        <v>222</v>
      </c>
      <c r="AZ30" t="s">
        <v>3064</v>
      </c>
      <c r="BF30" s="6" t="e">
        <f t="shared" si="0"/>
        <v>#NUM!</v>
      </c>
      <c r="BG30" t="e">
        <f t="shared" si="1"/>
        <v>#NUM!</v>
      </c>
      <c r="BH30" t="e">
        <f t="shared" si="2"/>
        <v>#NUM!</v>
      </c>
      <c r="BI30" t="str">
        <f>VLOOKUP(H30,Sheet2!$A$1:$B$270,2,FALSE)</f>
        <v>MOJOKERTO</v>
      </c>
    </row>
    <row r="31" spans="1:61">
      <c r="A31">
        <v>30</v>
      </c>
      <c r="B31">
        <v>1002574779</v>
      </c>
      <c r="C31">
        <v>3</v>
      </c>
      <c r="D31" t="s">
        <v>34</v>
      </c>
      <c r="E31">
        <v>5</v>
      </c>
      <c r="F31" t="s">
        <v>554</v>
      </c>
      <c r="G31" t="s">
        <v>82</v>
      </c>
      <c r="H31" t="s">
        <v>264</v>
      </c>
      <c r="I31" t="s">
        <v>212</v>
      </c>
      <c r="J31" t="s">
        <v>213</v>
      </c>
      <c r="K31" t="s">
        <v>149</v>
      </c>
      <c r="M31" t="s">
        <v>235</v>
      </c>
      <c r="N31" t="s">
        <v>215</v>
      </c>
      <c r="O31" s="57">
        <v>46272.514016203706</v>
      </c>
      <c r="P31" s="57">
        <v>46273.672615740739</v>
      </c>
      <c r="Q31">
        <v>69385229</v>
      </c>
      <c r="S31">
        <v>172428815951</v>
      </c>
      <c r="T31" t="s">
        <v>3065</v>
      </c>
      <c r="U31" t="s">
        <v>3066</v>
      </c>
      <c r="Z31">
        <v>115.4458211</v>
      </c>
      <c r="AA31">
        <v>-8.6790295000000004</v>
      </c>
      <c r="AB31" t="s">
        <v>3067</v>
      </c>
      <c r="AC31" t="s">
        <v>229</v>
      </c>
      <c r="AO31" s="57">
        <v>46212.51767361111</v>
      </c>
      <c r="AR31" t="s">
        <v>306</v>
      </c>
      <c r="AS31" t="s">
        <v>555</v>
      </c>
      <c r="AT31" t="s">
        <v>230</v>
      </c>
      <c r="AV31" t="s">
        <v>3068</v>
      </c>
      <c r="AW31" t="s">
        <v>545</v>
      </c>
      <c r="AX31" t="s">
        <v>222</v>
      </c>
      <c r="BF31" s="6" t="e">
        <f t="shared" si="0"/>
        <v>#NUM!</v>
      </c>
      <c r="BG31" t="e">
        <f t="shared" si="1"/>
        <v>#NUM!</v>
      </c>
      <c r="BH31" t="e">
        <f t="shared" si="2"/>
        <v>#NUM!</v>
      </c>
      <c r="BI31" t="str">
        <f>VLOOKUP(H31,Sheet2!$A$1:$B$270,2,FALSE)</f>
        <v>KLUNGKUNG</v>
      </c>
    </row>
    <row r="32" spans="1:61">
      <c r="A32">
        <v>31</v>
      </c>
      <c r="B32">
        <v>1002575905</v>
      </c>
      <c r="C32">
        <v>3</v>
      </c>
      <c r="D32" t="s">
        <v>34</v>
      </c>
      <c r="E32">
        <v>5</v>
      </c>
      <c r="F32" t="s">
        <v>563</v>
      </c>
      <c r="G32" t="s">
        <v>86</v>
      </c>
      <c r="H32" t="s">
        <v>416</v>
      </c>
      <c r="I32" t="s">
        <v>212</v>
      </c>
      <c r="J32" t="s">
        <v>213</v>
      </c>
      <c r="K32" t="s">
        <v>149</v>
      </c>
      <c r="M32" t="s">
        <v>235</v>
      </c>
      <c r="N32" t="s">
        <v>215</v>
      </c>
      <c r="O32" s="57">
        <v>46272.753969907404</v>
      </c>
      <c r="P32" s="57">
        <v>46273.417164351849</v>
      </c>
      <c r="Q32">
        <v>69385626</v>
      </c>
      <c r="R32">
        <v>3619592038</v>
      </c>
      <c r="S32">
        <v>172419207295</v>
      </c>
      <c r="T32" t="s">
        <v>3069</v>
      </c>
      <c r="U32" t="s">
        <v>3058</v>
      </c>
      <c r="Z32">
        <v>115.1879915</v>
      </c>
      <c r="AA32">
        <v>-8.6945142999999998</v>
      </c>
      <c r="AB32" t="s">
        <v>3070</v>
      </c>
      <c r="AC32" t="s">
        <v>229</v>
      </c>
      <c r="AO32" s="57">
        <v>46212.757060185184</v>
      </c>
      <c r="AR32" t="s">
        <v>306</v>
      </c>
      <c r="AS32" t="s">
        <v>817</v>
      </c>
      <c r="AT32" t="s">
        <v>230</v>
      </c>
      <c r="AV32" t="s">
        <v>3060</v>
      </c>
      <c r="AW32" t="s">
        <v>585</v>
      </c>
      <c r="AX32" t="s">
        <v>222</v>
      </c>
      <c r="BF32" s="6" t="e">
        <f t="shared" si="0"/>
        <v>#NUM!</v>
      </c>
      <c r="BG32" t="e">
        <f t="shared" si="1"/>
        <v>#NUM!</v>
      </c>
      <c r="BH32" t="e">
        <f t="shared" si="2"/>
        <v>#NUM!</v>
      </c>
      <c r="BI32" t="str">
        <f>VLOOKUP(H32,Sheet2!$A$1:$B$270,2,FALSE)</f>
        <v>UBUNG</v>
      </c>
    </row>
    <row r="33" spans="1:61">
      <c r="A33">
        <v>32</v>
      </c>
      <c r="B33">
        <v>1002575787</v>
      </c>
      <c r="C33">
        <v>3</v>
      </c>
      <c r="D33" t="s">
        <v>34</v>
      </c>
      <c r="E33">
        <v>5</v>
      </c>
      <c r="F33" t="s">
        <v>563</v>
      </c>
      <c r="G33" t="s">
        <v>86</v>
      </c>
      <c r="H33" t="s">
        <v>416</v>
      </c>
      <c r="I33" t="s">
        <v>212</v>
      </c>
      <c r="J33" t="s">
        <v>213</v>
      </c>
      <c r="K33" t="s">
        <v>149</v>
      </c>
      <c r="M33" t="s">
        <v>235</v>
      </c>
      <c r="N33" t="s">
        <v>215</v>
      </c>
      <c r="O33" s="57">
        <v>46272.698703703703</v>
      </c>
      <c r="P33" s="57">
        <v>46273.416701388887</v>
      </c>
      <c r="Q33">
        <v>69385562</v>
      </c>
      <c r="R33">
        <v>3619592036</v>
      </c>
      <c r="S33">
        <v>172419207293</v>
      </c>
      <c r="T33" t="s">
        <v>3069</v>
      </c>
      <c r="U33" t="s">
        <v>3058</v>
      </c>
      <c r="AB33" t="s">
        <v>3071</v>
      </c>
      <c r="AC33" t="s">
        <v>229</v>
      </c>
      <c r="AO33" s="57">
        <v>46212.704895833333</v>
      </c>
      <c r="AR33" t="s">
        <v>306</v>
      </c>
      <c r="AS33" t="s">
        <v>817</v>
      </c>
      <c r="AT33" t="s">
        <v>230</v>
      </c>
      <c r="AV33" t="s">
        <v>3060</v>
      </c>
      <c r="AW33" t="s">
        <v>2727</v>
      </c>
      <c r="AX33" t="s">
        <v>222</v>
      </c>
      <c r="AZ33" t="s">
        <v>3060</v>
      </c>
      <c r="BF33" s="6" t="e">
        <f t="shared" si="0"/>
        <v>#NUM!</v>
      </c>
      <c r="BG33" t="e">
        <f t="shared" si="1"/>
        <v>#NUM!</v>
      </c>
      <c r="BH33" t="e">
        <f t="shared" si="2"/>
        <v>#NUM!</v>
      </c>
      <c r="BI33" t="str">
        <f>VLOOKUP(H33,Sheet2!$A$1:$B$270,2,FALSE)</f>
        <v>UBUNG</v>
      </c>
    </row>
    <row r="34" spans="1:61">
      <c r="A34">
        <v>33</v>
      </c>
      <c r="B34">
        <v>1002575479</v>
      </c>
      <c r="C34">
        <v>3</v>
      </c>
      <c r="D34" t="s">
        <v>51</v>
      </c>
      <c r="E34">
        <v>4</v>
      </c>
      <c r="F34" t="s">
        <v>269</v>
      </c>
      <c r="G34" t="s">
        <v>551</v>
      </c>
      <c r="H34" t="s">
        <v>851</v>
      </c>
      <c r="I34" t="s">
        <v>212</v>
      </c>
      <c r="J34" t="s">
        <v>213</v>
      </c>
      <c r="K34" t="s">
        <v>149</v>
      </c>
      <c r="L34" t="s">
        <v>214</v>
      </c>
      <c r="M34" t="s">
        <v>235</v>
      </c>
      <c r="N34" t="s">
        <v>215</v>
      </c>
      <c r="O34" s="57">
        <v>46272.641631944447</v>
      </c>
      <c r="P34" s="57">
        <v>46273.523495370369</v>
      </c>
      <c r="Q34">
        <v>69385464</v>
      </c>
      <c r="S34">
        <v>142521103440</v>
      </c>
      <c r="T34" t="s">
        <v>3072</v>
      </c>
      <c r="U34" t="s">
        <v>3073</v>
      </c>
      <c r="V34" t="s">
        <v>3074</v>
      </c>
      <c r="Z34">
        <v>110.796673</v>
      </c>
      <c r="AA34">
        <v>-7.008483</v>
      </c>
      <c r="AB34" t="s">
        <v>3075</v>
      </c>
      <c r="AC34" t="s">
        <v>236</v>
      </c>
      <c r="AL34" t="s">
        <v>217</v>
      </c>
      <c r="AM34" t="s">
        <v>3076</v>
      </c>
      <c r="AN34" t="s">
        <v>6</v>
      </c>
      <c r="AO34" s="57">
        <v>46212.642754629633</v>
      </c>
      <c r="AP34" s="57">
        <v>46273.541666666664</v>
      </c>
      <c r="AR34" t="s">
        <v>12</v>
      </c>
      <c r="AS34" t="s">
        <v>912</v>
      </c>
      <c r="AT34" t="s">
        <v>220</v>
      </c>
      <c r="AV34" t="s">
        <v>3077</v>
      </c>
      <c r="AW34" t="s">
        <v>3078</v>
      </c>
      <c r="AX34" t="s">
        <v>222</v>
      </c>
      <c r="BA34" s="57">
        <v>46273.541666666664</v>
      </c>
      <c r="BB34" t="s">
        <v>3076</v>
      </c>
      <c r="BF34" s="6" t="e">
        <f t="shared" si="0"/>
        <v>#NUM!</v>
      </c>
      <c r="BG34" t="e">
        <f t="shared" si="1"/>
        <v>#NUM!</v>
      </c>
      <c r="BH34" t="e">
        <f t="shared" si="2"/>
        <v>#NUM!</v>
      </c>
      <c r="BI34" t="e">
        <f>VLOOKUP(H34,Sheet2!$A$1:$B$270,2,FALSE)</f>
        <v>#N/A</v>
      </c>
    </row>
    <row r="35" spans="1:61">
      <c r="A35">
        <v>34</v>
      </c>
      <c r="B35">
        <v>1002574672</v>
      </c>
      <c r="C35">
        <v>3</v>
      </c>
      <c r="D35" t="s">
        <v>55</v>
      </c>
      <c r="E35">
        <v>5</v>
      </c>
      <c r="F35" t="s">
        <v>261</v>
      </c>
      <c r="G35" t="s">
        <v>126</v>
      </c>
      <c r="H35" t="s">
        <v>262</v>
      </c>
      <c r="I35" t="s">
        <v>212</v>
      </c>
      <c r="J35" t="s">
        <v>213</v>
      </c>
      <c r="K35" t="s">
        <v>149</v>
      </c>
      <c r="M35" t="s">
        <v>235</v>
      </c>
      <c r="N35" t="s">
        <v>215</v>
      </c>
      <c r="O35" s="57">
        <v>46272.490520833337</v>
      </c>
      <c r="P35" s="57">
        <v>46272.586087962962</v>
      </c>
      <c r="Q35">
        <v>69385148</v>
      </c>
      <c r="S35">
        <v>152413167030</v>
      </c>
      <c r="T35" t="s">
        <v>3053</v>
      </c>
      <c r="U35" t="s">
        <v>3079</v>
      </c>
      <c r="Z35">
        <v>112.74423280000001</v>
      </c>
      <c r="AA35">
        <v>-7.2677389999999997</v>
      </c>
      <c r="AB35" t="s">
        <v>3055</v>
      </c>
      <c r="AC35" t="s">
        <v>285</v>
      </c>
      <c r="AO35" s="57">
        <v>46212.496481481481</v>
      </c>
      <c r="AR35" t="s">
        <v>306</v>
      </c>
      <c r="AS35" t="s">
        <v>575</v>
      </c>
      <c r="AT35" t="s">
        <v>230</v>
      </c>
      <c r="AV35" t="s">
        <v>3080</v>
      </c>
      <c r="AW35" t="s">
        <v>545</v>
      </c>
      <c r="AX35" t="s">
        <v>222</v>
      </c>
      <c r="BF35" s="6" t="e">
        <f t="shared" si="0"/>
        <v>#NUM!</v>
      </c>
      <c r="BG35" t="e">
        <f t="shared" si="1"/>
        <v>#NUM!</v>
      </c>
      <c r="BH35" t="e">
        <f t="shared" si="2"/>
        <v>#NUM!</v>
      </c>
      <c r="BI35" t="str">
        <f>VLOOKUP(H35,Sheet2!$A$1:$B$270,2,FALSE)</f>
        <v>SURABAYA SELATAN</v>
      </c>
    </row>
    <row r="36" spans="1:61">
      <c r="A36">
        <v>35</v>
      </c>
      <c r="B36">
        <v>1002574621</v>
      </c>
      <c r="C36">
        <v>3</v>
      </c>
      <c r="D36" t="s">
        <v>59</v>
      </c>
      <c r="E36">
        <v>4</v>
      </c>
      <c r="F36" t="s">
        <v>549</v>
      </c>
      <c r="G36" t="s">
        <v>582</v>
      </c>
      <c r="H36" t="s">
        <v>841</v>
      </c>
      <c r="I36" t="s">
        <v>212</v>
      </c>
      <c r="J36" t="s">
        <v>213</v>
      </c>
      <c r="K36" t="s">
        <v>149</v>
      </c>
      <c r="L36" t="s">
        <v>214</v>
      </c>
      <c r="M36" t="s">
        <v>235</v>
      </c>
      <c r="N36" t="s">
        <v>215</v>
      </c>
      <c r="O36" s="57">
        <v>46272.481215277781</v>
      </c>
      <c r="P36" s="57">
        <v>46272.670706018522</v>
      </c>
      <c r="Q36">
        <v>69385156</v>
      </c>
      <c r="S36">
        <v>143132123750</v>
      </c>
      <c r="T36" t="s">
        <v>3081</v>
      </c>
      <c r="U36" t="s">
        <v>3082</v>
      </c>
      <c r="V36" t="s">
        <v>3083</v>
      </c>
      <c r="Z36">
        <v>110.4207</v>
      </c>
      <c r="AA36">
        <v>-7.8322180000000001</v>
      </c>
      <c r="AB36" t="s">
        <v>3084</v>
      </c>
      <c r="AC36" t="s">
        <v>236</v>
      </c>
      <c r="AL36" t="s">
        <v>217</v>
      </c>
      <c r="AM36" t="s">
        <v>3085</v>
      </c>
      <c r="AN36" t="s">
        <v>6</v>
      </c>
      <c r="AO36" s="57">
        <v>46212.486145833333</v>
      </c>
      <c r="AP36" s="57">
        <v>46275.333333333336</v>
      </c>
      <c r="AR36" t="s">
        <v>12</v>
      </c>
      <c r="AS36" t="s">
        <v>915</v>
      </c>
      <c r="AT36" t="s">
        <v>230</v>
      </c>
      <c r="AV36" t="s">
        <v>3086</v>
      </c>
      <c r="AW36" t="s">
        <v>886</v>
      </c>
      <c r="AX36" t="s">
        <v>222</v>
      </c>
      <c r="BA36" s="57">
        <v>46275.333333333336</v>
      </c>
      <c r="BB36" t="s">
        <v>3085</v>
      </c>
      <c r="BF36" s="6" t="e">
        <f t="shared" si="0"/>
        <v>#NUM!</v>
      </c>
      <c r="BG36" t="e">
        <f t="shared" si="1"/>
        <v>#NUM!</v>
      </c>
      <c r="BH36" t="e">
        <f t="shared" si="2"/>
        <v>#NUM!</v>
      </c>
      <c r="BI36" t="e">
        <f>VLOOKUP(H36,Sheet2!$A$1:$B$270,2,FALSE)</f>
        <v>#N/A</v>
      </c>
    </row>
    <row r="37" spans="1:61">
      <c r="A37">
        <v>36</v>
      </c>
      <c r="B37">
        <v>1002575234</v>
      </c>
      <c r="C37">
        <v>3</v>
      </c>
      <c r="D37" t="s">
        <v>34</v>
      </c>
      <c r="E37">
        <v>5</v>
      </c>
      <c r="F37" t="s">
        <v>563</v>
      </c>
      <c r="G37" t="s">
        <v>86</v>
      </c>
      <c r="H37" t="s">
        <v>299</v>
      </c>
      <c r="I37" t="s">
        <v>212</v>
      </c>
      <c r="J37" t="s">
        <v>213</v>
      </c>
      <c r="K37" t="s">
        <v>149</v>
      </c>
      <c r="M37" t="s">
        <v>235</v>
      </c>
      <c r="N37" t="s">
        <v>215</v>
      </c>
      <c r="O37" s="57">
        <v>46272.606585648151</v>
      </c>
      <c r="P37" s="57">
        <v>46273.359247685185</v>
      </c>
      <c r="Q37">
        <v>69385384</v>
      </c>
      <c r="S37">
        <v>172416797959</v>
      </c>
      <c r="T37" t="s">
        <v>3087</v>
      </c>
      <c r="U37" t="s">
        <v>3088</v>
      </c>
      <c r="Z37">
        <v>115.1644771</v>
      </c>
      <c r="AA37">
        <v>-8.6721342999999997</v>
      </c>
      <c r="AB37" t="s">
        <v>3089</v>
      </c>
      <c r="AC37" t="s">
        <v>229</v>
      </c>
      <c r="AO37" s="57">
        <v>46212.611157407409</v>
      </c>
      <c r="AR37" t="s">
        <v>306</v>
      </c>
      <c r="AS37" t="s">
        <v>596</v>
      </c>
      <c r="AT37" t="s">
        <v>344</v>
      </c>
      <c r="AV37" t="s">
        <v>3090</v>
      </c>
      <c r="AW37" t="s">
        <v>3091</v>
      </c>
      <c r="AX37" t="s">
        <v>222</v>
      </c>
      <c r="BF37" s="6" t="e">
        <f t="shared" si="0"/>
        <v>#NUM!</v>
      </c>
      <c r="BG37" t="e">
        <f t="shared" si="1"/>
        <v>#NUM!</v>
      </c>
      <c r="BH37" t="e">
        <f t="shared" si="2"/>
        <v>#NUM!</v>
      </c>
      <c r="BI37" t="str">
        <f>VLOOKUP(H37,Sheet2!$A$1:$B$270,2,FALSE)</f>
        <v>UBUNG</v>
      </c>
    </row>
    <row r="38" spans="1:61">
      <c r="A38">
        <v>37</v>
      </c>
      <c r="B38">
        <v>1002572982</v>
      </c>
      <c r="C38">
        <v>3</v>
      </c>
      <c r="D38" t="s">
        <v>34</v>
      </c>
      <c r="E38">
        <v>5</v>
      </c>
      <c r="F38" t="s">
        <v>554</v>
      </c>
      <c r="G38" t="s">
        <v>82</v>
      </c>
      <c r="H38" t="s">
        <v>264</v>
      </c>
      <c r="I38" t="s">
        <v>212</v>
      </c>
      <c r="J38" t="s">
        <v>213</v>
      </c>
      <c r="K38" t="s">
        <v>149</v>
      </c>
      <c r="M38" t="s">
        <v>235</v>
      </c>
      <c r="N38" t="s">
        <v>215</v>
      </c>
      <c r="O38" s="57">
        <v>46270.498900462961</v>
      </c>
      <c r="P38" s="57">
        <v>46270.766053240739</v>
      </c>
      <c r="Q38">
        <v>69384429</v>
      </c>
      <c r="S38">
        <v>172428816084</v>
      </c>
      <c r="T38" t="s">
        <v>3092</v>
      </c>
      <c r="U38" t="s">
        <v>3066</v>
      </c>
      <c r="Z38">
        <v>106.843779087066</v>
      </c>
      <c r="AA38">
        <v>-6.1670089767355103</v>
      </c>
      <c r="AB38" t="s">
        <v>3093</v>
      </c>
      <c r="AC38" t="s">
        <v>229</v>
      </c>
      <c r="AO38" s="57">
        <v>46151.506898148145</v>
      </c>
      <c r="AR38" t="s">
        <v>306</v>
      </c>
      <c r="AS38" t="s">
        <v>555</v>
      </c>
      <c r="AT38" t="s">
        <v>230</v>
      </c>
      <c r="AV38" t="s">
        <v>3094</v>
      </c>
      <c r="AW38" t="s">
        <v>545</v>
      </c>
      <c r="AX38" t="s">
        <v>222</v>
      </c>
      <c r="AZ38" t="s">
        <v>3094</v>
      </c>
      <c r="BF38" s="6" t="e">
        <f t="shared" si="0"/>
        <v>#NUM!</v>
      </c>
      <c r="BG38" t="e">
        <f t="shared" si="1"/>
        <v>#NUM!</v>
      </c>
      <c r="BH38" t="e">
        <f t="shared" si="2"/>
        <v>#NUM!</v>
      </c>
      <c r="BI38" t="str">
        <f>VLOOKUP(H38,Sheet2!$A$1:$B$270,2,FALSE)</f>
        <v>KLUNGKUNG</v>
      </c>
    </row>
    <row r="39" spans="1:61">
      <c r="A39">
        <v>38</v>
      </c>
      <c r="B39">
        <v>1002572983</v>
      </c>
      <c r="C39">
        <v>3</v>
      </c>
      <c r="D39" t="s">
        <v>38</v>
      </c>
      <c r="E39">
        <v>5</v>
      </c>
      <c r="F39" t="s">
        <v>92</v>
      </c>
      <c r="G39" t="s">
        <v>89</v>
      </c>
      <c r="H39" t="s">
        <v>399</v>
      </c>
      <c r="I39" t="s">
        <v>212</v>
      </c>
      <c r="J39" t="s">
        <v>213</v>
      </c>
      <c r="K39" t="s">
        <v>149</v>
      </c>
      <c r="M39" t="s">
        <v>235</v>
      </c>
      <c r="N39" t="s">
        <v>215</v>
      </c>
      <c r="O39" s="57">
        <v>46270.499583333331</v>
      </c>
      <c r="P39" s="57">
        <v>46274.916666666664</v>
      </c>
      <c r="Q39">
        <v>69384433</v>
      </c>
      <c r="S39">
        <v>152609258712</v>
      </c>
      <c r="T39" t="s">
        <v>3147</v>
      </c>
      <c r="U39" t="s">
        <v>3148</v>
      </c>
      <c r="Z39">
        <v>111.874528</v>
      </c>
      <c r="AA39">
        <v>-7.1470820000000002</v>
      </c>
      <c r="AB39" t="s">
        <v>3149</v>
      </c>
      <c r="AC39" t="s">
        <v>285</v>
      </c>
      <c r="AO39" s="57">
        <v>46151.506898148145</v>
      </c>
      <c r="AR39" t="s">
        <v>306</v>
      </c>
      <c r="AS39" t="s">
        <v>219</v>
      </c>
      <c r="AT39" t="s">
        <v>230</v>
      </c>
      <c r="AV39" t="s">
        <v>3108</v>
      </c>
      <c r="AW39" t="s">
        <v>545</v>
      </c>
      <c r="AX39" t="s">
        <v>222</v>
      </c>
      <c r="AZ39" t="s">
        <v>3108</v>
      </c>
      <c r="BF39" s="6" t="e">
        <f t="shared" si="0"/>
        <v>#NUM!</v>
      </c>
      <c r="BG39" t="e">
        <f t="shared" si="1"/>
        <v>#NUM!</v>
      </c>
      <c r="BH39" t="e">
        <f t="shared" si="2"/>
        <v>#NUM!</v>
      </c>
      <c r="BI39" t="str">
        <f>VLOOKUP(H39,Sheet2!$A$1:$B$270,2,FALSE)</f>
        <v>BOJONEGORO</v>
      </c>
    </row>
    <row r="40" spans="1:61">
      <c r="A40">
        <v>39</v>
      </c>
      <c r="B40">
        <v>1002572979</v>
      </c>
      <c r="C40">
        <v>3</v>
      </c>
      <c r="D40" t="s">
        <v>38</v>
      </c>
      <c r="E40">
        <v>5</v>
      </c>
      <c r="F40" t="s">
        <v>92</v>
      </c>
      <c r="G40" t="s">
        <v>89</v>
      </c>
      <c r="H40" t="s">
        <v>399</v>
      </c>
      <c r="I40" t="s">
        <v>212</v>
      </c>
      <c r="J40" t="s">
        <v>213</v>
      </c>
      <c r="K40" t="s">
        <v>149</v>
      </c>
      <c r="M40" t="s">
        <v>235</v>
      </c>
      <c r="N40" t="s">
        <v>215</v>
      </c>
      <c r="O40" s="57">
        <v>46270.498425925929</v>
      </c>
      <c r="P40" s="57">
        <v>46274.916666666664</v>
      </c>
      <c r="Q40">
        <v>69384432</v>
      </c>
      <c r="S40">
        <v>152609258711</v>
      </c>
      <c r="T40" t="s">
        <v>3150</v>
      </c>
      <c r="U40" t="s">
        <v>3151</v>
      </c>
      <c r="Z40">
        <v>111.874308</v>
      </c>
      <c r="AA40">
        <v>-7.1519950000000003</v>
      </c>
      <c r="AB40" t="s">
        <v>3152</v>
      </c>
      <c r="AC40" t="s">
        <v>285</v>
      </c>
      <c r="AO40" s="57">
        <v>46151.506898148145</v>
      </c>
      <c r="AR40" t="s">
        <v>306</v>
      </c>
      <c r="AS40" t="s">
        <v>219</v>
      </c>
      <c r="AT40" t="s">
        <v>230</v>
      </c>
      <c r="AV40" t="s">
        <v>3108</v>
      </c>
      <c r="AW40" t="s">
        <v>546</v>
      </c>
      <c r="AX40" t="s">
        <v>222</v>
      </c>
      <c r="AZ40" t="s">
        <v>3108</v>
      </c>
      <c r="BF40" s="6" t="e">
        <f t="shared" si="0"/>
        <v>#NUM!</v>
      </c>
      <c r="BG40" t="e">
        <f t="shared" si="1"/>
        <v>#NUM!</v>
      </c>
      <c r="BH40" t="e">
        <f t="shared" si="2"/>
        <v>#NUM!</v>
      </c>
      <c r="BI40" t="str">
        <f>VLOOKUP(H40,Sheet2!$A$1:$B$270,2,FALSE)</f>
        <v>BOJONEGORO</v>
      </c>
    </row>
    <row r="41" spans="1:61">
      <c r="A41">
        <v>40</v>
      </c>
      <c r="B41">
        <v>1002571282</v>
      </c>
      <c r="C41">
        <v>3</v>
      </c>
      <c r="D41" t="s">
        <v>55</v>
      </c>
      <c r="E41">
        <v>5</v>
      </c>
      <c r="F41" t="s">
        <v>227</v>
      </c>
      <c r="G41" t="s">
        <v>127</v>
      </c>
      <c r="H41" t="s">
        <v>228</v>
      </c>
      <c r="I41" t="s">
        <v>212</v>
      </c>
      <c r="J41" t="s">
        <v>213</v>
      </c>
      <c r="K41" t="s">
        <v>149</v>
      </c>
      <c r="M41" t="s">
        <v>235</v>
      </c>
      <c r="N41" t="s">
        <v>215</v>
      </c>
      <c r="O41" s="57">
        <v>46269.463402777779</v>
      </c>
      <c r="P41" s="57">
        <v>46270.445555555554</v>
      </c>
      <c r="Q41">
        <v>69383729</v>
      </c>
      <c r="S41">
        <v>152426928636</v>
      </c>
      <c r="T41" t="s">
        <v>3095</v>
      </c>
      <c r="U41" t="s">
        <v>3096</v>
      </c>
      <c r="Z41">
        <v>113.4406649</v>
      </c>
      <c r="AA41">
        <v>-7.0693732000000002</v>
      </c>
      <c r="AB41" t="s">
        <v>3097</v>
      </c>
      <c r="AC41" t="s">
        <v>229</v>
      </c>
      <c r="AO41" s="57">
        <v>46121.465381944443</v>
      </c>
      <c r="AR41" t="s">
        <v>306</v>
      </c>
      <c r="AS41" t="s">
        <v>127</v>
      </c>
      <c r="AT41" t="s">
        <v>220</v>
      </c>
      <c r="AV41" t="s">
        <v>3064</v>
      </c>
      <c r="AW41" t="s">
        <v>1539</v>
      </c>
      <c r="AX41" t="s">
        <v>222</v>
      </c>
      <c r="BF41" s="6" t="e">
        <f t="shared" si="0"/>
        <v>#NUM!</v>
      </c>
      <c r="BG41" t="e">
        <f t="shared" si="1"/>
        <v>#NUM!</v>
      </c>
      <c r="BH41" t="e">
        <f t="shared" si="2"/>
        <v>#NUM!</v>
      </c>
      <c r="BI41" t="str">
        <f>VLOOKUP(H41,Sheet2!$A$1:$B$270,2,FALSE)</f>
        <v>MADURA</v>
      </c>
    </row>
    <row r="42" spans="1:61">
      <c r="A42">
        <v>41</v>
      </c>
      <c r="B42">
        <v>1002571315</v>
      </c>
      <c r="C42">
        <v>3</v>
      </c>
      <c r="D42" t="s">
        <v>34</v>
      </c>
      <c r="E42">
        <v>5</v>
      </c>
      <c r="F42" t="s">
        <v>563</v>
      </c>
      <c r="G42" t="s">
        <v>86</v>
      </c>
      <c r="H42" t="s">
        <v>299</v>
      </c>
      <c r="I42" t="s">
        <v>212</v>
      </c>
      <c r="J42" t="s">
        <v>213</v>
      </c>
      <c r="K42" t="s">
        <v>149</v>
      </c>
      <c r="M42" t="s">
        <v>235</v>
      </c>
      <c r="N42" t="s">
        <v>215</v>
      </c>
      <c r="O42" s="57">
        <v>46269.469606481478</v>
      </c>
      <c r="P42" s="57">
        <v>46269.774236111109</v>
      </c>
      <c r="Q42">
        <v>69383713</v>
      </c>
      <c r="S42">
        <v>172416797794</v>
      </c>
      <c r="T42" t="s">
        <v>3098</v>
      </c>
      <c r="U42" t="s">
        <v>3099</v>
      </c>
      <c r="Z42">
        <v>115.1606685</v>
      </c>
      <c r="AA42">
        <v>-8.6718902999999994</v>
      </c>
      <c r="AB42" t="s">
        <v>3100</v>
      </c>
      <c r="AC42" t="s">
        <v>229</v>
      </c>
      <c r="AO42" s="57">
        <v>46121.475856481484</v>
      </c>
      <c r="AR42" t="s">
        <v>306</v>
      </c>
      <c r="AS42" t="s">
        <v>596</v>
      </c>
      <c r="AT42" t="s">
        <v>230</v>
      </c>
      <c r="AV42" t="s">
        <v>2197</v>
      </c>
      <c r="AW42" t="s">
        <v>545</v>
      </c>
      <c r="AX42" t="s">
        <v>222</v>
      </c>
      <c r="BF42" s="6" t="e">
        <f t="shared" si="0"/>
        <v>#NUM!</v>
      </c>
      <c r="BG42" t="e">
        <f t="shared" si="1"/>
        <v>#NUM!</v>
      </c>
      <c r="BH42" t="e">
        <f t="shared" si="2"/>
        <v>#NUM!</v>
      </c>
      <c r="BI42" t="str">
        <f>VLOOKUP(H42,Sheet2!$A$1:$B$270,2,FALSE)</f>
        <v>UBUNG</v>
      </c>
    </row>
    <row r="43" spans="1:61">
      <c r="A43">
        <v>42</v>
      </c>
      <c r="B43">
        <v>1002571324</v>
      </c>
      <c r="C43">
        <v>3</v>
      </c>
      <c r="D43" t="s">
        <v>42</v>
      </c>
      <c r="E43">
        <v>5</v>
      </c>
      <c r="F43" t="s">
        <v>232</v>
      </c>
      <c r="G43" t="s">
        <v>101</v>
      </c>
      <c r="H43" t="s">
        <v>259</v>
      </c>
      <c r="I43" t="s">
        <v>212</v>
      </c>
      <c r="J43" t="s">
        <v>213</v>
      </c>
      <c r="K43" t="s">
        <v>149</v>
      </c>
      <c r="M43" t="s">
        <v>235</v>
      </c>
      <c r="N43" t="s">
        <v>215</v>
      </c>
      <c r="O43" s="57">
        <v>46269.471076388887</v>
      </c>
      <c r="P43" s="57">
        <v>46269.611875000002</v>
      </c>
      <c r="Q43">
        <v>69383756</v>
      </c>
      <c r="S43">
        <v>152316232597</v>
      </c>
      <c r="T43" t="s">
        <v>3101</v>
      </c>
      <c r="U43" t="s">
        <v>3102</v>
      </c>
      <c r="Z43">
        <v>112.7058031</v>
      </c>
      <c r="AA43">
        <v>-7.4476820999999997</v>
      </c>
      <c r="AB43" t="s">
        <v>3103</v>
      </c>
      <c r="AC43" t="s">
        <v>229</v>
      </c>
      <c r="AO43" s="57">
        <v>46121.475856481484</v>
      </c>
      <c r="AR43" t="s">
        <v>306</v>
      </c>
      <c r="AS43" t="s">
        <v>232</v>
      </c>
      <c r="AT43" t="s">
        <v>230</v>
      </c>
      <c r="AV43" t="s">
        <v>3090</v>
      </c>
      <c r="AW43" t="s">
        <v>545</v>
      </c>
      <c r="AX43" t="s">
        <v>222</v>
      </c>
      <c r="BF43" s="6" t="e">
        <f t="shared" si="0"/>
        <v>#NUM!</v>
      </c>
      <c r="BG43" t="e">
        <f t="shared" si="1"/>
        <v>#NUM!</v>
      </c>
      <c r="BH43" t="e">
        <f t="shared" si="2"/>
        <v>#NUM!</v>
      </c>
      <c r="BI43" t="str">
        <f>VLOOKUP(H43,Sheet2!$A$1:$B$270,2,FALSE)</f>
        <v>SIDOARJO</v>
      </c>
    </row>
    <row r="44" spans="1:61">
      <c r="A44">
        <v>43</v>
      </c>
      <c r="B44">
        <v>1002571933</v>
      </c>
      <c r="C44">
        <v>3</v>
      </c>
      <c r="D44" t="s">
        <v>34</v>
      </c>
      <c r="E44">
        <v>5</v>
      </c>
      <c r="F44" t="s">
        <v>563</v>
      </c>
      <c r="G44" t="s">
        <v>86</v>
      </c>
      <c r="H44" t="s">
        <v>299</v>
      </c>
      <c r="I44" t="s">
        <v>212</v>
      </c>
      <c r="J44" t="s">
        <v>213</v>
      </c>
      <c r="K44" t="s">
        <v>149</v>
      </c>
      <c r="M44" t="s">
        <v>235</v>
      </c>
      <c r="N44" t="s">
        <v>215</v>
      </c>
      <c r="O44" s="57">
        <v>46269.611273148148</v>
      </c>
      <c r="P44" s="57">
        <v>46272.53087962963</v>
      </c>
      <c r="Q44">
        <v>69383979</v>
      </c>
      <c r="S44">
        <v>172416797940</v>
      </c>
      <c r="T44" t="s">
        <v>3098</v>
      </c>
      <c r="U44" t="s">
        <v>3088</v>
      </c>
      <c r="Z44">
        <v>115.1644771</v>
      </c>
      <c r="AA44">
        <v>-8.6721342999999997</v>
      </c>
      <c r="AB44" t="s">
        <v>3104</v>
      </c>
      <c r="AC44" t="s">
        <v>229</v>
      </c>
      <c r="AO44" s="57">
        <v>46121.621574074074</v>
      </c>
      <c r="AR44" t="s">
        <v>306</v>
      </c>
      <c r="AS44" t="s">
        <v>596</v>
      </c>
      <c r="AT44" t="s">
        <v>344</v>
      </c>
      <c r="AV44" t="s">
        <v>3105</v>
      </c>
      <c r="AW44" t="s">
        <v>545</v>
      </c>
      <c r="AX44" t="s">
        <v>222</v>
      </c>
      <c r="BF44" s="6" t="e">
        <f t="shared" si="0"/>
        <v>#NUM!</v>
      </c>
      <c r="BG44" t="e">
        <f t="shared" si="1"/>
        <v>#NUM!</v>
      </c>
      <c r="BH44" t="e">
        <f t="shared" si="2"/>
        <v>#NUM!</v>
      </c>
      <c r="BI44" t="str">
        <f>VLOOKUP(H44,Sheet2!$A$1:$B$270,2,FALSE)</f>
        <v>UBUNG</v>
      </c>
    </row>
    <row r="45" spans="1:61">
      <c r="A45">
        <v>44</v>
      </c>
      <c r="B45">
        <v>1002572287</v>
      </c>
      <c r="C45">
        <v>3</v>
      </c>
      <c r="D45" t="s">
        <v>42</v>
      </c>
      <c r="E45">
        <v>5</v>
      </c>
      <c r="F45" t="s">
        <v>232</v>
      </c>
      <c r="G45" t="s">
        <v>101</v>
      </c>
      <c r="H45" t="s">
        <v>259</v>
      </c>
      <c r="I45" t="s">
        <v>212</v>
      </c>
      <c r="J45" t="s">
        <v>213</v>
      </c>
      <c r="K45" t="s">
        <v>149</v>
      </c>
      <c r="M45" t="s">
        <v>235</v>
      </c>
      <c r="N45" t="s">
        <v>215</v>
      </c>
      <c r="O45" s="57">
        <v>46269.667743055557</v>
      </c>
      <c r="P45" s="57">
        <v>46269.691111111111</v>
      </c>
      <c r="Q45">
        <v>69384094</v>
      </c>
      <c r="S45">
        <v>152316232601</v>
      </c>
      <c r="T45" t="s">
        <v>3101</v>
      </c>
      <c r="U45" t="s">
        <v>3102</v>
      </c>
      <c r="Z45">
        <v>112.7058031</v>
      </c>
      <c r="AA45">
        <v>-7.4476820999999997</v>
      </c>
      <c r="AB45" t="s">
        <v>3106</v>
      </c>
      <c r="AC45" t="s">
        <v>229</v>
      </c>
      <c r="AO45" s="57">
        <v>46121.673634259256</v>
      </c>
      <c r="AR45" t="s">
        <v>306</v>
      </c>
      <c r="AS45" t="s">
        <v>232</v>
      </c>
      <c r="AT45" t="s">
        <v>230</v>
      </c>
      <c r="AV45" t="s">
        <v>3107</v>
      </c>
      <c r="AW45" t="s">
        <v>546</v>
      </c>
      <c r="AX45" t="s">
        <v>222</v>
      </c>
      <c r="AZ45" t="s">
        <v>3107</v>
      </c>
      <c r="BF45" s="6" t="e">
        <f t="shared" si="0"/>
        <v>#NUM!</v>
      </c>
      <c r="BG45" t="e">
        <f t="shared" si="1"/>
        <v>#NUM!</v>
      </c>
      <c r="BH45" t="e">
        <f t="shared" si="2"/>
        <v>#NUM!</v>
      </c>
      <c r="BI45" t="str">
        <f>VLOOKUP(H45,Sheet2!$A$1:$B$270,2,FALSE)</f>
        <v>SIDOARJO</v>
      </c>
    </row>
    <row r="46" spans="1:61">
      <c r="A46">
        <v>45</v>
      </c>
      <c r="B46">
        <v>1002568764</v>
      </c>
      <c r="C46">
        <v>3</v>
      </c>
      <c r="D46" t="s">
        <v>34</v>
      </c>
      <c r="E46">
        <v>5</v>
      </c>
      <c r="F46" t="s">
        <v>554</v>
      </c>
      <c r="G46" t="s">
        <v>85</v>
      </c>
      <c r="H46" t="s">
        <v>279</v>
      </c>
      <c r="I46" t="s">
        <v>212</v>
      </c>
      <c r="J46" t="s">
        <v>213</v>
      </c>
      <c r="K46" t="s">
        <v>149</v>
      </c>
      <c r="M46" t="s">
        <v>235</v>
      </c>
      <c r="N46" t="s">
        <v>215</v>
      </c>
      <c r="O46" s="57">
        <v>46268.366064814814</v>
      </c>
      <c r="P46" s="57">
        <v>46268.585520833331</v>
      </c>
      <c r="Q46">
        <v>69382731</v>
      </c>
      <c r="S46">
        <v>172413244719</v>
      </c>
      <c r="T46" t="s">
        <v>2194</v>
      </c>
      <c r="U46" t="s">
        <v>2195</v>
      </c>
      <c r="Z46">
        <v>115.0674085</v>
      </c>
      <c r="AA46">
        <v>-8.5025791000000002</v>
      </c>
      <c r="AB46" t="s">
        <v>2196</v>
      </c>
      <c r="AC46" t="s">
        <v>229</v>
      </c>
      <c r="AO46" s="57">
        <v>46090.37158564815</v>
      </c>
      <c r="AR46" t="s">
        <v>306</v>
      </c>
      <c r="AS46" t="s">
        <v>85</v>
      </c>
      <c r="AT46" t="s">
        <v>230</v>
      </c>
      <c r="AV46" t="s">
        <v>2197</v>
      </c>
      <c r="AW46" t="s">
        <v>545</v>
      </c>
      <c r="AX46" t="s">
        <v>222</v>
      </c>
      <c r="BF46" s="6" t="e">
        <f t="shared" si="0"/>
        <v>#NUM!</v>
      </c>
      <c r="BG46" t="e">
        <f t="shared" si="1"/>
        <v>#NUM!</v>
      </c>
      <c r="BH46" t="e">
        <f t="shared" si="2"/>
        <v>#NUM!</v>
      </c>
      <c r="BI46" t="str">
        <f>VLOOKUP(H46,Sheet2!$A$1:$B$270,2,FALSE)</f>
        <v>TABANAN</v>
      </c>
    </row>
    <row r="47" spans="1:61">
      <c r="A47">
        <v>46</v>
      </c>
      <c r="B47">
        <v>1002568878</v>
      </c>
      <c r="C47">
        <v>3</v>
      </c>
      <c r="D47" t="s">
        <v>42</v>
      </c>
      <c r="E47">
        <v>5</v>
      </c>
      <c r="F47" t="s">
        <v>232</v>
      </c>
      <c r="G47" t="s">
        <v>106</v>
      </c>
      <c r="H47" t="s">
        <v>290</v>
      </c>
      <c r="I47" t="s">
        <v>212</v>
      </c>
      <c r="J47" t="s">
        <v>213</v>
      </c>
      <c r="K47" t="s">
        <v>149</v>
      </c>
      <c r="M47" t="s">
        <v>235</v>
      </c>
      <c r="N47" t="s">
        <v>215</v>
      </c>
      <c r="O47" s="57">
        <v>46268.386874999997</v>
      </c>
      <c r="P47" s="57">
        <v>46268.800555555557</v>
      </c>
      <c r="Q47">
        <v>69382789</v>
      </c>
      <c r="S47">
        <v>152743216268</v>
      </c>
      <c r="T47" t="s">
        <v>2198</v>
      </c>
      <c r="U47" t="s">
        <v>2199</v>
      </c>
      <c r="Z47">
        <v>112.69097189999999</v>
      </c>
      <c r="AA47">
        <v>-7.5412992000000001</v>
      </c>
      <c r="AB47" t="s">
        <v>2200</v>
      </c>
      <c r="AC47" t="s">
        <v>229</v>
      </c>
      <c r="AO47" s="57">
        <v>46090.392812500002</v>
      </c>
      <c r="AR47" t="s">
        <v>306</v>
      </c>
      <c r="AS47" t="s">
        <v>1510</v>
      </c>
      <c r="AT47" t="s">
        <v>230</v>
      </c>
      <c r="AV47" t="s">
        <v>2201</v>
      </c>
      <c r="AW47" t="s">
        <v>546</v>
      </c>
      <c r="AX47" t="s">
        <v>222</v>
      </c>
      <c r="BF47" s="6" t="e">
        <f t="shared" si="0"/>
        <v>#NUM!</v>
      </c>
      <c r="BG47" t="e">
        <f t="shared" si="1"/>
        <v>#NUM!</v>
      </c>
      <c r="BH47" t="e">
        <f t="shared" si="2"/>
        <v>#NUM!</v>
      </c>
      <c r="BI47" t="str">
        <f>VLOOKUP(H47,Sheet2!$A$1:$B$270,2,FALSE)</f>
        <v>PASURUAN</v>
      </c>
    </row>
    <row r="48" spans="1:61">
      <c r="A48">
        <v>47</v>
      </c>
      <c r="B48">
        <v>1002568907</v>
      </c>
      <c r="C48">
        <v>3</v>
      </c>
      <c r="D48" t="s">
        <v>42</v>
      </c>
      <c r="E48">
        <v>5</v>
      </c>
      <c r="F48" t="s">
        <v>232</v>
      </c>
      <c r="G48" t="s">
        <v>106</v>
      </c>
      <c r="H48" t="s">
        <v>290</v>
      </c>
      <c r="I48" t="s">
        <v>212</v>
      </c>
      <c r="J48" t="s">
        <v>213</v>
      </c>
      <c r="K48" t="s">
        <v>149</v>
      </c>
      <c r="M48" t="s">
        <v>235</v>
      </c>
      <c r="N48" t="s">
        <v>215</v>
      </c>
      <c r="O48" s="57">
        <v>46268.391979166663</v>
      </c>
      <c r="P48" s="57">
        <v>46268.801412037035</v>
      </c>
      <c r="Q48">
        <v>69382810</v>
      </c>
      <c r="S48">
        <v>152743216139</v>
      </c>
      <c r="T48" t="s">
        <v>2198</v>
      </c>
      <c r="U48" t="s">
        <v>2202</v>
      </c>
      <c r="Z48">
        <v>112.69097189999999</v>
      </c>
      <c r="AA48">
        <v>-7.5412992000000001</v>
      </c>
      <c r="AB48" t="s">
        <v>2203</v>
      </c>
      <c r="AC48" t="s">
        <v>229</v>
      </c>
      <c r="AO48" s="57">
        <v>46090.392812500002</v>
      </c>
      <c r="AR48" t="s">
        <v>306</v>
      </c>
      <c r="AS48" t="s">
        <v>1510</v>
      </c>
      <c r="AT48" t="s">
        <v>230</v>
      </c>
      <c r="AV48" t="s">
        <v>2201</v>
      </c>
      <c r="AW48" t="s">
        <v>545</v>
      </c>
      <c r="AX48" t="s">
        <v>222</v>
      </c>
      <c r="AZ48" t="s">
        <v>2201</v>
      </c>
      <c r="BF48" s="6" t="e">
        <f t="shared" si="0"/>
        <v>#NUM!</v>
      </c>
      <c r="BG48" t="e">
        <f t="shared" si="1"/>
        <v>#NUM!</v>
      </c>
      <c r="BH48" t="e">
        <f t="shared" si="2"/>
        <v>#NUM!</v>
      </c>
      <c r="BI48" t="str">
        <f>VLOOKUP(H48,Sheet2!$A$1:$B$270,2,FALSE)</f>
        <v>PASURUAN</v>
      </c>
    </row>
    <row r="49" spans="1:61">
      <c r="A49">
        <v>48</v>
      </c>
      <c r="B49">
        <v>1002568895</v>
      </c>
      <c r="C49">
        <v>3</v>
      </c>
      <c r="D49" t="s">
        <v>42</v>
      </c>
      <c r="E49">
        <v>5</v>
      </c>
      <c r="F49" t="s">
        <v>232</v>
      </c>
      <c r="G49" t="s">
        <v>106</v>
      </c>
      <c r="H49" t="s">
        <v>290</v>
      </c>
      <c r="I49" t="s">
        <v>212</v>
      </c>
      <c r="J49" t="s">
        <v>213</v>
      </c>
      <c r="K49" t="s">
        <v>149</v>
      </c>
      <c r="M49" t="s">
        <v>235</v>
      </c>
      <c r="N49" t="s">
        <v>215</v>
      </c>
      <c r="O49" s="57">
        <v>46268.389826388891</v>
      </c>
      <c r="P49" s="57">
        <v>46268.801435185182</v>
      </c>
      <c r="Q49">
        <v>69382783</v>
      </c>
      <c r="S49">
        <v>152743216138</v>
      </c>
      <c r="T49" t="s">
        <v>2198</v>
      </c>
      <c r="U49" t="s">
        <v>2199</v>
      </c>
      <c r="Z49">
        <v>112.69097189999999</v>
      </c>
      <c r="AA49">
        <v>-7.5412992000000001</v>
      </c>
      <c r="AB49" t="s">
        <v>2200</v>
      </c>
      <c r="AC49" t="s">
        <v>229</v>
      </c>
      <c r="AO49" s="57">
        <v>46090.392812500002</v>
      </c>
      <c r="AR49" t="s">
        <v>306</v>
      </c>
      <c r="AS49" t="s">
        <v>1510</v>
      </c>
      <c r="AT49" t="s">
        <v>230</v>
      </c>
      <c r="AV49" t="s">
        <v>2201</v>
      </c>
      <c r="AW49" t="s">
        <v>545</v>
      </c>
      <c r="AX49" t="s">
        <v>222</v>
      </c>
      <c r="BF49" s="6" t="e">
        <f t="shared" si="0"/>
        <v>#NUM!</v>
      </c>
      <c r="BG49" t="e">
        <f t="shared" si="1"/>
        <v>#NUM!</v>
      </c>
      <c r="BH49" t="e">
        <f t="shared" si="2"/>
        <v>#NUM!</v>
      </c>
      <c r="BI49" t="str">
        <f>VLOOKUP(H49,Sheet2!$A$1:$B$270,2,FALSE)</f>
        <v>PASURUAN</v>
      </c>
    </row>
    <row r="50" spans="1:61">
      <c r="A50">
        <v>49</v>
      </c>
      <c r="B50">
        <v>1002570414</v>
      </c>
      <c r="C50">
        <v>3</v>
      </c>
      <c r="D50" t="s">
        <v>34</v>
      </c>
      <c r="E50">
        <v>5</v>
      </c>
      <c r="F50" t="s">
        <v>554</v>
      </c>
      <c r="G50" t="s">
        <v>82</v>
      </c>
      <c r="H50" t="s">
        <v>264</v>
      </c>
      <c r="I50" t="s">
        <v>212</v>
      </c>
      <c r="J50" t="s">
        <v>213</v>
      </c>
      <c r="K50" t="s">
        <v>149</v>
      </c>
      <c r="M50" t="s">
        <v>235</v>
      </c>
      <c r="N50" t="s">
        <v>215</v>
      </c>
      <c r="O50" s="57">
        <v>46268.678078703706</v>
      </c>
      <c r="P50" s="57">
        <v>46270.392430555556</v>
      </c>
      <c r="Q50">
        <v>69383387</v>
      </c>
      <c r="S50">
        <v>172428816074</v>
      </c>
      <c r="T50" t="s">
        <v>2209</v>
      </c>
      <c r="U50" t="s">
        <v>2210</v>
      </c>
      <c r="Z50">
        <v>115.39076609999999</v>
      </c>
      <c r="AA50">
        <v>-8.5526589000000008</v>
      </c>
      <c r="AB50" t="s">
        <v>2211</v>
      </c>
      <c r="AC50" t="s">
        <v>229</v>
      </c>
      <c r="AO50" s="57">
        <v>46090.684282407405</v>
      </c>
      <c r="AR50" t="s">
        <v>306</v>
      </c>
      <c r="AS50" t="s">
        <v>555</v>
      </c>
      <c r="AT50" t="s">
        <v>230</v>
      </c>
      <c r="AV50" t="s">
        <v>3080</v>
      </c>
      <c r="AW50" t="s">
        <v>545</v>
      </c>
      <c r="AX50" t="s">
        <v>222</v>
      </c>
      <c r="AZ50" t="s">
        <v>3080</v>
      </c>
      <c r="BF50" s="6" t="e">
        <f t="shared" si="0"/>
        <v>#NUM!</v>
      </c>
      <c r="BG50" t="e">
        <f t="shared" si="1"/>
        <v>#NUM!</v>
      </c>
      <c r="BH50" t="e">
        <f t="shared" si="2"/>
        <v>#NUM!</v>
      </c>
      <c r="BI50" t="str">
        <f>VLOOKUP(H50,Sheet2!$A$1:$B$270,2,FALSE)</f>
        <v>KLUNGKUNG</v>
      </c>
    </row>
    <row r="51" spans="1:61">
      <c r="A51">
        <v>50</v>
      </c>
      <c r="B51">
        <v>1002570341</v>
      </c>
      <c r="C51">
        <v>3</v>
      </c>
      <c r="D51" t="s">
        <v>34</v>
      </c>
      <c r="E51">
        <v>5</v>
      </c>
      <c r="F51" t="s">
        <v>554</v>
      </c>
      <c r="G51" t="s">
        <v>82</v>
      </c>
      <c r="H51" t="s">
        <v>264</v>
      </c>
      <c r="I51" t="s">
        <v>212</v>
      </c>
      <c r="J51" t="s">
        <v>213</v>
      </c>
      <c r="K51" t="s">
        <v>149</v>
      </c>
      <c r="M51" t="s">
        <v>235</v>
      </c>
      <c r="N51" t="s">
        <v>215</v>
      </c>
      <c r="O51" s="57">
        <v>46268.666655092595</v>
      </c>
      <c r="P51" s="57">
        <v>46270.394016203703</v>
      </c>
      <c r="Q51">
        <v>69383357</v>
      </c>
      <c r="S51">
        <v>172428816071</v>
      </c>
      <c r="T51" t="s">
        <v>2209</v>
      </c>
      <c r="U51" t="s">
        <v>2212</v>
      </c>
      <c r="Z51">
        <v>115.3907672</v>
      </c>
      <c r="AA51">
        <v>-8.5526590000000002</v>
      </c>
      <c r="AB51" t="s">
        <v>2213</v>
      </c>
      <c r="AC51" t="s">
        <v>229</v>
      </c>
      <c r="AO51" s="57">
        <v>46090.673796296294</v>
      </c>
      <c r="AR51" t="s">
        <v>306</v>
      </c>
      <c r="AS51" t="s">
        <v>555</v>
      </c>
      <c r="AT51" t="s">
        <v>230</v>
      </c>
      <c r="AV51" t="s">
        <v>3080</v>
      </c>
      <c r="AW51" t="s">
        <v>545</v>
      </c>
      <c r="AX51" t="s">
        <v>222</v>
      </c>
      <c r="AZ51" t="s">
        <v>3080</v>
      </c>
      <c r="BF51" s="6" t="e">
        <f t="shared" si="0"/>
        <v>#NUM!</v>
      </c>
      <c r="BG51" t="e">
        <f t="shared" si="1"/>
        <v>#NUM!</v>
      </c>
      <c r="BH51" t="e">
        <f t="shared" si="2"/>
        <v>#NUM!</v>
      </c>
      <c r="BI51" t="str">
        <f>VLOOKUP(H51,Sheet2!$A$1:$B$270,2,FALSE)</f>
        <v>KLUNGKUNG</v>
      </c>
    </row>
    <row r="52" spans="1:61">
      <c r="A52">
        <v>51</v>
      </c>
      <c r="B52">
        <v>1002568688</v>
      </c>
      <c r="C52">
        <v>3</v>
      </c>
      <c r="D52" t="s">
        <v>34</v>
      </c>
      <c r="E52">
        <v>5</v>
      </c>
      <c r="F52" t="s">
        <v>554</v>
      </c>
      <c r="G52" t="s">
        <v>85</v>
      </c>
      <c r="H52" t="s">
        <v>279</v>
      </c>
      <c r="I52" t="s">
        <v>212</v>
      </c>
      <c r="J52" t="s">
        <v>213</v>
      </c>
      <c r="K52" t="s">
        <v>149</v>
      </c>
      <c r="M52" t="s">
        <v>235</v>
      </c>
      <c r="N52" t="s">
        <v>215</v>
      </c>
      <c r="O52" s="57">
        <v>46268.349039351851</v>
      </c>
      <c r="P52" s="57">
        <v>46272.916678240741</v>
      </c>
      <c r="Q52">
        <v>69382695</v>
      </c>
      <c r="S52">
        <v>172413244714</v>
      </c>
      <c r="T52" t="s">
        <v>2214</v>
      </c>
      <c r="U52" t="s">
        <v>2215</v>
      </c>
      <c r="Z52">
        <v>115.143073</v>
      </c>
      <c r="AA52">
        <v>-8.5688189999999995</v>
      </c>
      <c r="AB52" t="s">
        <v>2216</v>
      </c>
      <c r="AC52" t="s">
        <v>229</v>
      </c>
      <c r="AO52" s="57">
        <v>46090.350740740738</v>
      </c>
      <c r="AR52" t="s">
        <v>306</v>
      </c>
      <c r="AS52" t="s">
        <v>85</v>
      </c>
      <c r="AT52" t="s">
        <v>344</v>
      </c>
      <c r="AV52" t="s">
        <v>3108</v>
      </c>
      <c r="AW52" t="s">
        <v>1838</v>
      </c>
      <c r="AX52" t="s">
        <v>222</v>
      </c>
      <c r="AZ52" t="s">
        <v>3108</v>
      </c>
      <c r="BF52" s="6" t="e">
        <f t="shared" si="0"/>
        <v>#NUM!</v>
      </c>
      <c r="BG52" t="e">
        <f t="shared" si="1"/>
        <v>#NUM!</v>
      </c>
      <c r="BH52" t="e">
        <f t="shared" si="2"/>
        <v>#NUM!</v>
      </c>
      <c r="BI52" t="str">
        <f>VLOOKUP(H52,Sheet2!$A$1:$B$270,2,FALSE)</f>
        <v>TABANAN</v>
      </c>
    </row>
    <row r="53" spans="1:61">
      <c r="A53">
        <v>52</v>
      </c>
      <c r="B53">
        <v>1002566939</v>
      </c>
      <c r="C53">
        <v>3</v>
      </c>
      <c r="D53" t="s">
        <v>42</v>
      </c>
      <c r="E53">
        <v>5</v>
      </c>
      <c r="F53" t="s">
        <v>232</v>
      </c>
      <c r="G53" t="s">
        <v>106</v>
      </c>
      <c r="H53" t="s">
        <v>414</v>
      </c>
      <c r="I53" t="s">
        <v>212</v>
      </c>
      <c r="J53" t="s">
        <v>213</v>
      </c>
      <c r="K53" t="s">
        <v>149</v>
      </c>
      <c r="M53" t="s">
        <v>235</v>
      </c>
      <c r="N53" t="s">
        <v>215</v>
      </c>
      <c r="O53" s="57">
        <v>46267.410821759258</v>
      </c>
      <c r="P53" s="57">
        <v>46267.738993055558</v>
      </c>
      <c r="Q53">
        <v>69382069</v>
      </c>
      <c r="S53">
        <v>152740208101</v>
      </c>
      <c r="T53" t="s">
        <v>1507</v>
      </c>
      <c r="U53" t="s">
        <v>1508</v>
      </c>
      <c r="Z53">
        <v>112.8256774</v>
      </c>
      <c r="AA53">
        <v>-7.7647108999999999</v>
      </c>
      <c r="AB53" t="s">
        <v>1509</v>
      </c>
      <c r="AC53" t="s">
        <v>229</v>
      </c>
      <c r="AO53" s="57">
        <v>46062.413263888891</v>
      </c>
      <c r="AR53" t="s">
        <v>306</v>
      </c>
      <c r="AS53" t="s">
        <v>1510</v>
      </c>
      <c r="AT53" t="s">
        <v>230</v>
      </c>
      <c r="AV53" t="s">
        <v>1511</v>
      </c>
      <c r="AW53" t="s">
        <v>545</v>
      </c>
      <c r="AX53" t="s">
        <v>222</v>
      </c>
      <c r="BF53" s="6" t="e">
        <f t="shared" si="0"/>
        <v>#NUM!</v>
      </c>
      <c r="BG53" t="e">
        <f t="shared" si="1"/>
        <v>#NUM!</v>
      </c>
      <c r="BH53" t="e">
        <f t="shared" si="2"/>
        <v>#NUM!</v>
      </c>
      <c r="BI53" t="str">
        <f>VLOOKUP(H53,Sheet2!$A$1:$B$270,2,FALSE)</f>
        <v>PASURUAN</v>
      </c>
    </row>
    <row r="54" spans="1:61">
      <c r="A54">
        <v>53</v>
      </c>
      <c r="B54">
        <v>1002566730</v>
      </c>
      <c r="C54">
        <v>3</v>
      </c>
      <c r="D54" t="s">
        <v>51</v>
      </c>
      <c r="E54">
        <v>4</v>
      </c>
      <c r="F54" t="s">
        <v>234</v>
      </c>
      <c r="G54" t="s">
        <v>562</v>
      </c>
      <c r="H54" t="s">
        <v>588</v>
      </c>
      <c r="I54" t="s">
        <v>212</v>
      </c>
      <c r="J54" t="s">
        <v>213</v>
      </c>
      <c r="K54" t="s">
        <v>149</v>
      </c>
      <c r="M54" t="s">
        <v>235</v>
      </c>
      <c r="N54" t="s">
        <v>215</v>
      </c>
      <c r="O54" s="57">
        <v>46267.371134259258</v>
      </c>
      <c r="P54" s="57">
        <v>46267.428379629629</v>
      </c>
      <c r="Q54">
        <v>69381954</v>
      </c>
      <c r="S54">
        <v>142505403232</v>
      </c>
      <c r="T54" t="s">
        <v>1512</v>
      </c>
      <c r="U54" t="s">
        <v>1513</v>
      </c>
      <c r="Z54">
        <v>110.7841482</v>
      </c>
      <c r="AA54">
        <v>-7.5490475000000004</v>
      </c>
      <c r="AB54" t="s">
        <v>1514</v>
      </c>
      <c r="AC54" t="s">
        <v>229</v>
      </c>
      <c r="AO54" s="57">
        <v>46062.382025462961</v>
      </c>
      <c r="AR54" t="s">
        <v>306</v>
      </c>
      <c r="AS54" t="s">
        <v>219</v>
      </c>
      <c r="AT54" t="s">
        <v>230</v>
      </c>
      <c r="AV54" t="s">
        <v>1515</v>
      </c>
      <c r="AW54" t="s">
        <v>545</v>
      </c>
      <c r="AX54" t="s">
        <v>222</v>
      </c>
      <c r="BF54" s="6" t="e">
        <f t="shared" si="0"/>
        <v>#NUM!</v>
      </c>
      <c r="BG54" t="e">
        <f t="shared" si="1"/>
        <v>#NUM!</v>
      </c>
      <c r="BH54" t="e">
        <f t="shared" si="2"/>
        <v>#NUM!</v>
      </c>
      <c r="BI54" t="e">
        <f>VLOOKUP(H54,Sheet2!$A$1:$B$270,2,FALSE)</f>
        <v>#N/A</v>
      </c>
    </row>
    <row r="55" spans="1:61">
      <c r="A55">
        <v>54</v>
      </c>
      <c r="B55">
        <v>1002566613</v>
      </c>
      <c r="C55">
        <v>3</v>
      </c>
      <c r="D55" t="s">
        <v>34</v>
      </c>
      <c r="E55">
        <v>5</v>
      </c>
      <c r="F55" t="s">
        <v>554</v>
      </c>
      <c r="G55" t="s">
        <v>85</v>
      </c>
      <c r="H55" t="s">
        <v>279</v>
      </c>
      <c r="I55" t="s">
        <v>212</v>
      </c>
      <c r="J55" t="s">
        <v>213</v>
      </c>
      <c r="K55" t="s">
        <v>149</v>
      </c>
      <c r="M55" t="s">
        <v>235</v>
      </c>
      <c r="N55" t="s">
        <v>215</v>
      </c>
      <c r="O55" s="57">
        <v>46267.345983796295</v>
      </c>
      <c r="P55" s="57">
        <v>46274.566527777781</v>
      </c>
      <c r="Q55">
        <v>69381917</v>
      </c>
      <c r="S55">
        <v>172413244690</v>
      </c>
      <c r="T55" t="s">
        <v>1521</v>
      </c>
      <c r="U55" t="s">
        <v>1522</v>
      </c>
      <c r="Z55">
        <v>115.01495749999999</v>
      </c>
      <c r="AA55">
        <v>-8.4991479999999999</v>
      </c>
      <c r="AB55" t="s">
        <v>1523</v>
      </c>
      <c r="AC55" t="s">
        <v>229</v>
      </c>
      <c r="AO55" s="57">
        <v>46062.350763888891</v>
      </c>
      <c r="AR55" t="s">
        <v>306</v>
      </c>
      <c r="AS55" t="s">
        <v>85</v>
      </c>
      <c r="AT55" t="s">
        <v>230</v>
      </c>
      <c r="AV55" t="s">
        <v>3064</v>
      </c>
      <c r="AW55" t="s">
        <v>545</v>
      </c>
      <c r="AX55" t="s">
        <v>222</v>
      </c>
      <c r="BF55" s="6" t="e">
        <f t="shared" si="0"/>
        <v>#NUM!</v>
      </c>
      <c r="BG55" t="e">
        <f t="shared" si="1"/>
        <v>#NUM!</v>
      </c>
      <c r="BH55" t="e">
        <f t="shared" si="2"/>
        <v>#NUM!</v>
      </c>
      <c r="BI55" t="str">
        <f>VLOOKUP(H55,Sheet2!$A$1:$B$270,2,FALSE)</f>
        <v>TABANAN</v>
      </c>
    </row>
    <row r="56" spans="1:61">
      <c r="A56">
        <v>55</v>
      </c>
      <c r="B56">
        <v>1002564745</v>
      </c>
      <c r="C56">
        <v>3</v>
      </c>
      <c r="D56" t="s">
        <v>55</v>
      </c>
      <c r="E56">
        <v>5</v>
      </c>
      <c r="F56" t="s">
        <v>227</v>
      </c>
      <c r="G56" t="s">
        <v>121</v>
      </c>
      <c r="H56" t="s">
        <v>334</v>
      </c>
      <c r="I56" t="s">
        <v>212</v>
      </c>
      <c r="J56" t="s">
        <v>213</v>
      </c>
      <c r="K56" t="s">
        <v>149</v>
      </c>
      <c r="M56" t="s">
        <v>235</v>
      </c>
      <c r="N56" t="s">
        <v>215</v>
      </c>
      <c r="O56" s="57">
        <v>46266.44158564815</v>
      </c>
      <c r="P56" s="57">
        <v>46272.59270833333</v>
      </c>
      <c r="Q56">
        <v>69381308</v>
      </c>
      <c r="S56">
        <v>152434913996</v>
      </c>
      <c r="T56" t="s">
        <v>1048</v>
      </c>
      <c r="U56" t="s">
        <v>859</v>
      </c>
      <c r="Z56">
        <v>113.2519231</v>
      </c>
      <c r="AA56">
        <v>-7.1953864999999997</v>
      </c>
      <c r="AB56" t="s">
        <v>1049</v>
      </c>
      <c r="AC56" t="s">
        <v>229</v>
      </c>
      <c r="AO56" s="57">
        <v>46031.444409722222</v>
      </c>
      <c r="AR56" t="s">
        <v>306</v>
      </c>
      <c r="AS56" t="s">
        <v>335</v>
      </c>
      <c r="AT56" t="s">
        <v>230</v>
      </c>
      <c r="AV56" t="s">
        <v>3109</v>
      </c>
      <c r="AW56" t="s">
        <v>544</v>
      </c>
      <c r="AX56" t="s">
        <v>222</v>
      </c>
      <c r="AZ56" t="s">
        <v>3109</v>
      </c>
      <c r="BF56" s="6" t="e">
        <f t="shared" si="0"/>
        <v>#NUM!</v>
      </c>
      <c r="BG56" t="e">
        <f t="shared" si="1"/>
        <v>#NUM!</v>
      </c>
      <c r="BH56" t="e">
        <f t="shared" si="2"/>
        <v>#NUM!</v>
      </c>
      <c r="BI56" t="str">
        <f>VLOOKUP(H56,Sheet2!$A$1:$B$270,2,FALSE)</f>
        <v>MADURA</v>
      </c>
    </row>
    <row r="57" spans="1:61">
      <c r="A57">
        <v>56</v>
      </c>
      <c r="B57">
        <v>1002564244</v>
      </c>
      <c r="C57">
        <v>3</v>
      </c>
      <c r="D57" t="s">
        <v>49</v>
      </c>
      <c r="E57">
        <v>4</v>
      </c>
      <c r="F57" t="s">
        <v>250</v>
      </c>
      <c r="G57" t="s">
        <v>250</v>
      </c>
      <c r="H57" t="s">
        <v>854</v>
      </c>
      <c r="I57" t="s">
        <v>212</v>
      </c>
      <c r="J57" t="s">
        <v>213</v>
      </c>
      <c r="K57" t="s">
        <v>149</v>
      </c>
      <c r="L57" t="s">
        <v>214</v>
      </c>
      <c r="M57" t="s">
        <v>235</v>
      </c>
      <c r="N57" t="s">
        <v>215</v>
      </c>
      <c r="O57" s="57">
        <v>46266.376064814816</v>
      </c>
      <c r="P57" s="57">
        <v>46266.622476851851</v>
      </c>
      <c r="Q57">
        <v>69377558</v>
      </c>
      <c r="T57" t="s">
        <v>964</v>
      </c>
      <c r="V57" t="s">
        <v>965</v>
      </c>
      <c r="Z57">
        <v>109.52406000000001</v>
      </c>
      <c r="AA57">
        <v>-7.0198</v>
      </c>
      <c r="AB57" t="s">
        <v>966</v>
      </c>
      <c r="AC57" t="s">
        <v>236</v>
      </c>
      <c r="AL57" t="s">
        <v>217</v>
      </c>
      <c r="AM57" t="s">
        <v>967</v>
      </c>
      <c r="AN57" t="s">
        <v>6</v>
      </c>
      <c r="AO57" s="57">
        <v>46031.382175925923</v>
      </c>
      <c r="AP57" s="57">
        <v>46262</v>
      </c>
      <c r="AR57" t="s">
        <v>306</v>
      </c>
      <c r="AS57" t="s">
        <v>898</v>
      </c>
      <c r="AT57" t="s">
        <v>230</v>
      </c>
      <c r="AV57" t="s">
        <v>1038</v>
      </c>
      <c r="AW57" t="s">
        <v>885</v>
      </c>
      <c r="AX57" t="s">
        <v>222</v>
      </c>
      <c r="AZ57" t="s">
        <v>1038</v>
      </c>
      <c r="BA57" s="57">
        <v>46262.333333333336</v>
      </c>
      <c r="BB57" t="s">
        <v>967</v>
      </c>
      <c r="BF57" s="6" t="e">
        <f t="shared" si="0"/>
        <v>#NUM!</v>
      </c>
      <c r="BG57" t="e">
        <f t="shared" si="1"/>
        <v>#NUM!</v>
      </c>
      <c r="BH57" t="e">
        <f t="shared" si="2"/>
        <v>#NUM!</v>
      </c>
      <c r="BI57" t="e">
        <f>VLOOKUP(H57,Sheet2!$A$1:$B$270,2,FALSE)</f>
        <v>#N/A</v>
      </c>
    </row>
    <row r="58" spans="1:61">
      <c r="A58">
        <v>57</v>
      </c>
      <c r="B58">
        <v>1002577909</v>
      </c>
      <c r="C58">
        <v>3</v>
      </c>
      <c r="D58" t="s">
        <v>38</v>
      </c>
      <c r="E58">
        <v>5</v>
      </c>
      <c r="F58" t="s">
        <v>90</v>
      </c>
      <c r="G58" t="s">
        <v>90</v>
      </c>
      <c r="H58" t="s">
        <v>409</v>
      </c>
      <c r="I58" t="s">
        <v>212</v>
      </c>
      <c r="J58" t="s">
        <v>213</v>
      </c>
      <c r="K58" t="s">
        <v>149</v>
      </c>
      <c r="L58" t="s">
        <v>214</v>
      </c>
      <c r="M58" t="s">
        <v>5644</v>
      </c>
      <c r="N58" t="s">
        <v>215</v>
      </c>
      <c r="O58" s="57">
        <v>46274.349953703706</v>
      </c>
      <c r="P58" s="57">
        <v>46275.336481481485</v>
      </c>
      <c r="Q58">
        <v>69386503</v>
      </c>
      <c r="S58">
        <v>152610241611</v>
      </c>
      <c r="T58" t="s">
        <v>5645</v>
      </c>
      <c r="U58" t="s">
        <v>5646</v>
      </c>
      <c r="V58" t="s">
        <v>5647</v>
      </c>
      <c r="Z58">
        <v>112.06008888781</v>
      </c>
      <c r="AA58">
        <v>-7.8639978940553501</v>
      </c>
      <c r="AB58" t="s">
        <v>5648</v>
      </c>
      <c r="AC58" t="s">
        <v>216</v>
      </c>
      <c r="AL58" t="s">
        <v>217</v>
      </c>
      <c r="AM58" t="s">
        <v>5649</v>
      </c>
      <c r="AN58" t="s">
        <v>6</v>
      </c>
      <c r="AO58" s="57">
        <v>46274.350868055553</v>
      </c>
      <c r="AP58" s="57">
        <v>46275.333333333336</v>
      </c>
      <c r="AR58" t="s">
        <v>327</v>
      </c>
      <c r="AS58" t="s">
        <v>219</v>
      </c>
      <c r="AT58" t="s">
        <v>344</v>
      </c>
      <c r="AV58" t="s">
        <v>5650</v>
      </c>
      <c r="AW58" t="s">
        <v>1578</v>
      </c>
      <c r="AX58" t="s">
        <v>222</v>
      </c>
      <c r="BA58" s="57">
        <v>46275.333333333336</v>
      </c>
      <c r="BB58" t="s">
        <v>5649</v>
      </c>
      <c r="BF58" s="6" t="e">
        <f t="shared" si="0"/>
        <v>#NUM!</v>
      </c>
      <c r="BG58" t="e">
        <f t="shared" si="1"/>
        <v>#NUM!</v>
      </c>
      <c r="BH58" t="e">
        <f t="shared" si="2"/>
        <v>#NUM!</v>
      </c>
      <c r="BI58" t="str">
        <f>VLOOKUP(H58,Sheet2!$A$1:$B$270,2,FALSE)</f>
        <v>KEDIRI</v>
      </c>
    </row>
    <row r="59" spans="1:61">
      <c r="A59">
        <v>58</v>
      </c>
      <c r="B59">
        <v>1002578420</v>
      </c>
      <c r="C59">
        <v>3</v>
      </c>
      <c r="D59" t="s">
        <v>59</v>
      </c>
      <c r="E59">
        <v>4</v>
      </c>
      <c r="F59" t="s">
        <v>242</v>
      </c>
      <c r="G59" t="s">
        <v>600</v>
      </c>
      <c r="H59" t="s">
        <v>601</v>
      </c>
      <c r="I59" t="s">
        <v>212</v>
      </c>
      <c r="J59" t="s">
        <v>213</v>
      </c>
      <c r="K59" t="s">
        <v>149</v>
      </c>
      <c r="L59" t="s">
        <v>214</v>
      </c>
      <c r="M59" t="s">
        <v>5644</v>
      </c>
      <c r="N59" t="s">
        <v>215</v>
      </c>
      <c r="O59" s="57">
        <v>46274.462465277778</v>
      </c>
      <c r="P59" s="57">
        <v>46275.336192129631</v>
      </c>
      <c r="Q59">
        <v>69386737</v>
      </c>
      <c r="S59">
        <v>141149112975</v>
      </c>
      <c r="T59" t="s">
        <v>5651</v>
      </c>
      <c r="U59" t="s">
        <v>5652</v>
      </c>
      <c r="V59" t="s">
        <v>5653</v>
      </c>
      <c r="Z59">
        <v>110.04271199999999</v>
      </c>
      <c r="AA59">
        <v>-7.3310519999999997</v>
      </c>
      <c r="AB59" t="s">
        <v>5654</v>
      </c>
      <c r="AC59" t="s">
        <v>236</v>
      </c>
      <c r="AL59" t="s">
        <v>217</v>
      </c>
      <c r="AM59" t="s">
        <v>5655</v>
      </c>
      <c r="AN59" t="s">
        <v>6</v>
      </c>
      <c r="AO59" s="57">
        <v>46274.465451388889</v>
      </c>
      <c r="AP59" s="57">
        <v>46275.333333333336</v>
      </c>
      <c r="AR59" t="s">
        <v>327</v>
      </c>
      <c r="AS59" t="s">
        <v>919</v>
      </c>
      <c r="AT59" t="s">
        <v>230</v>
      </c>
      <c r="AV59" t="s">
        <v>5656</v>
      </c>
      <c r="AW59" t="s">
        <v>886</v>
      </c>
      <c r="AX59" t="s">
        <v>222</v>
      </c>
      <c r="BA59" s="57">
        <v>46275.333333333336</v>
      </c>
      <c r="BB59" t="s">
        <v>5655</v>
      </c>
      <c r="BF59" s="6" t="e">
        <f t="shared" si="0"/>
        <v>#NUM!</v>
      </c>
      <c r="BG59" t="e">
        <f t="shared" si="1"/>
        <v>#NUM!</v>
      </c>
      <c r="BH59" t="e">
        <f t="shared" si="2"/>
        <v>#NUM!</v>
      </c>
      <c r="BI59" t="e">
        <f>VLOOKUP(H59,Sheet2!$A$1:$B$270,2,FALSE)</f>
        <v>#N/A</v>
      </c>
    </row>
    <row r="60" spans="1:61">
      <c r="A60">
        <v>59</v>
      </c>
      <c r="B60">
        <v>1002578318</v>
      </c>
      <c r="C60">
        <v>3</v>
      </c>
      <c r="D60" t="s">
        <v>34</v>
      </c>
      <c r="E60">
        <v>5</v>
      </c>
      <c r="F60" t="s">
        <v>554</v>
      </c>
      <c r="G60" t="s">
        <v>84</v>
      </c>
      <c r="H60" t="s">
        <v>410</v>
      </c>
      <c r="I60" t="s">
        <v>212</v>
      </c>
      <c r="J60" t="s">
        <v>213</v>
      </c>
      <c r="K60" t="s">
        <v>149</v>
      </c>
      <c r="L60" t="s">
        <v>1751</v>
      </c>
      <c r="M60" t="s">
        <v>5644</v>
      </c>
      <c r="N60" t="s">
        <v>215</v>
      </c>
      <c r="O60" s="57">
        <v>46274.441620370373</v>
      </c>
      <c r="P60" s="57">
        <v>46275.336481481485</v>
      </c>
      <c r="Q60">
        <v>69386697</v>
      </c>
      <c r="R60">
        <v>3665511003</v>
      </c>
      <c r="S60">
        <v>172406212677</v>
      </c>
      <c r="T60" t="s">
        <v>5657</v>
      </c>
      <c r="U60" t="s">
        <v>5658</v>
      </c>
      <c r="V60" t="s">
        <v>5659</v>
      </c>
      <c r="Z60">
        <v>115.357399</v>
      </c>
      <c r="AA60">
        <v>-8.2797110000000007</v>
      </c>
      <c r="AB60" t="s">
        <v>5660</v>
      </c>
      <c r="AC60" t="s">
        <v>236</v>
      </c>
      <c r="AL60" t="s">
        <v>217</v>
      </c>
      <c r="AM60" t="s">
        <v>5661</v>
      </c>
      <c r="AN60" t="s">
        <v>6</v>
      </c>
      <c r="AO60" s="57">
        <v>46274.444444444445</v>
      </c>
      <c r="AP60" s="57">
        <v>46275.333333333336</v>
      </c>
      <c r="AR60" t="s">
        <v>327</v>
      </c>
      <c r="AS60" t="s">
        <v>219</v>
      </c>
      <c r="AT60" t="s">
        <v>230</v>
      </c>
      <c r="AV60" t="s">
        <v>5650</v>
      </c>
      <c r="AW60" t="s">
        <v>3263</v>
      </c>
      <c r="AX60" t="s">
        <v>222</v>
      </c>
      <c r="BA60" s="57">
        <v>46275.333333333336</v>
      </c>
      <c r="BB60" t="s">
        <v>5661</v>
      </c>
      <c r="BF60" s="6" t="e">
        <f t="shared" si="0"/>
        <v>#NUM!</v>
      </c>
      <c r="BG60" t="e">
        <f t="shared" si="1"/>
        <v>#NUM!</v>
      </c>
      <c r="BH60" t="e">
        <f t="shared" si="2"/>
        <v>#NUM!</v>
      </c>
      <c r="BI60" t="str">
        <f>VLOOKUP(H60,Sheet2!$A$1:$B$270,2,FALSE)</f>
        <v>SINGARAJA</v>
      </c>
    </row>
    <row r="61" spans="1:61">
      <c r="A61">
        <v>60</v>
      </c>
      <c r="B61">
        <v>1002577980</v>
      </c>
      <c r="C61">
        <v>3</v>
      </c>
      <c r="D61" t="s">
        <v>59</v>
      </c>
      <c r="E61">
        <v>4</v>
      </c>
      <c r="F61" t="s">
        <v>242</v>
      </c>
      <c r="G61" t="s">
        <v>600</v>
      </c>
      <c r="H61" t="s">
        <v>871</v>
      </c>
      <c r="I61" t="s">
        <v>212</v>
      </c>
      <c r="J61" t="s">
        <v>213</v>
      </c>
      <c r="K61" t="s">
        <v>149</v>
      </c>
      <c r="L61" t="s">
        <v>214</v>
      </c>
      <c r="M61" t="s">
        <v>5644</v>
      </c>
      <c r="N61" t="s">
        <v>215</v>
      </c>
      <c r="O61" s="57">
        <v>46274.370787037034</v>
      </c>
      <c r="P61" s="57">
        <v>46275.336365740739</v>
      </c>
      <c r="Q61">
        <v>69386538</v>
      </c>
      <c r="S61">
        <v>146149124494</v>
      </c>
      <c r="T61" t="s">
        <v>5662</v>
      </c>
      <c r="U61" t="s">
        <v>5663</v>
      </c>
      <c r="V61" t="s">
        <v>5664</v>
      </c>
      <c r="Z61">
        <v>110.172799</v>
      </c>
      <c r="AA61">
        <v>-7.3682259999999999</v>
      </c>
      <c r="AB61" t="s">
        <v>5665</v>
      </c>
      <c r="AC61" t="s">
        <v>236</v>
      </c>
      <c r="AL61" t="s">
        <v>217</v>
      </c>
      <c r="AM61" t="s">
        <v>5666</v>
      </c>
      <c r="AN61" t="s">
        <v>6</v>
      </c>
      <c r="AO61" s="57">
        <v>46274.371921296297</v>
      </c>
      <c r="AP61" s="57">
        <v>46275.333333333336</v>
      </c>
      <c r="AR61" t="s">
        <v>327</v>
      </c>
      <c r="AS61" t="s">
        <v>219</v>
      </c>
      <c r="AT61" t="s">
        <v>230</v>
      </c>
      <c r="AV61" t="s">
        <v>5650</v>
      </c>
      <c r="AW61" t="s">
        <v>887</v>
      </c>
      <c r="AX61" t="s">
        <v>222</v>
      </c>
      <c r="BA61" s="57">
        <v>46275.333333333336</v>
      </c>
      <c r="BB61" t="s">
        <v>5666</v>
      </c>
      <c r="BF61" s="6" t="e">
        <f t="shared" si="0"/>
        <v>#NUM!</v>
      </c>
      <c r="BG61" t="e">
        <f t="shared" si="1"/>
        <v>#NUM!</v>
      </c>
      <c r="BH61" t="e">
        <f t="shared" si="2"/>
        <v>#NUM!</v>
      </c>
      <c r="BI61" t="e">
        <f>VLOOKUP(H61,Sheet2!$A$1:$B$270,2,FALSE)</f>
        <v>#N/A</v>
      </c>
    </row>
    <row r="62" spans="1:61">
      <c r="A62">
        <v>61</v>
      </c>
      <c r="B62">
        <v>1002577971</v>
      </c>
      <c r="C62">
        <v>3</v>
      </c>
      <c r="D62" t="s">
        <v>45</v>
      </c>
      <c r="E62">
        <v>5</v>
      </c>
      <c r="F62" t="s">
        <v>113</v>
      </c>
      <c r="G62" t="s">
        <v>117</v>
      </c>
      <c r="H62" t="s">
        <v>456</v>
      </c>
      <c r="I62" t="s">
        <v>212</v>
      </c>
      <c r="J62" t="s">
        <v>213</v>
      </c>
      <c r="K62" t="s">
        <v>149</v>
      </c>
      <c r="L62" t="s">
        <v>214</v>
      </c>
      <c r="M62" t="s">
        <v>5644</v>
      </c>
      <c r="N62" t="s">
        <v>215</v>
      </c>
      <c r="O62" s="57">
        <v>46274.368703703702</v>
      </c>
      <c r="P62" s="57">
        <v>46275.336412037039</v>
      </c>
      <c r="Q62">
        <v>69386537</v>
      </c>
      <c r="S62">
        <v>172508209131</v>
      </c>
      <c r="T62" t="s">
        <v>5667</v>
      </c>
      <c r="U62" t="s">
        <v>5668</v>
      </c>
      <c r="V62" t="s">
        <v>5669</v>
      </c>
      <c r="Z62">
        <v>122.292166762053</v>
      </c>
      <c r="AA62">
        <v>-8.6442111897363691</v>
      </c>
      <c r="AB62" t="s">
        <v>5670</v>
      </c>
      <c r="AC62" t="s">
        <v>216</v>
      </c>
      <c r="AL62" t="s">
        <v>217</v>
      </c>
      <c r="AM62" t="s">
        <v>5671</v>
      </c>
      <c r="AN62" t="s">
        <v>6</v>
      </c>
      <c r="AO62" s="57">
        <v>46274.371921296297</v>
      </c>
      <c r="AP62" s="57">
        <v>46275.333333333336</v>
      </c>
      <c r="AR62" t="s">
        <v>327</v>
      </c>
      <c r="AS62" t="s">
        <v>219</v>
      </c>
      <c r="AT62" t="s">
        <v>230</v>
      </c>
      <c r="AV62" t="s">
        <v>5650</v>
      </c>
      <c r="AW62" t="s">
        <v>1858</v>
      </c>
      <c r="AX62" t="s">
        <v>222</v>
      </c>
      <c r="BA62" s="57">
        <v>46275.333333333336</v>
      </c>
      <c r="BB62" t="s">
        <v>5671</v>
      </c>
      <c r="BF62" s="6" t="e">
        <f t="shared" si="0"/>
        <v>#NUM!</v>
      </c>
      <c r="BG62" t="e">
        <f t="shared" si="1"/>
        <v>#NUM!</v>
      </c>
      <c r="BH62" t="e">
        <f t="shared" si="2"/>
        <v>#NUM!</v>
      </c>
      <c r="BI62" t="str">
        <f>VLOOKUP(H62,Sheet2!$A$1:$B$270,2,FALSE)</f>
        <v>MAUMERE</v>
      </c>
    </row>
    <row r="63" spans="1:61">
      <c r="A63">
        <v>62</v>
      </c>
      <c r="B63">
        <v>1002577949</v>
      </c>
      <c r="C63">
        <v>3</v>
      </c>
      <c r="D63" t="s">
        <v>49</v>
      </c>
      <c r="E63">
        <v>4</v>
      </c>
      <c r="F63" t="s">
        <v>245</v>
      </c>
      <c r="G63" t="s">
        <v>246</v>
      </c>
      <c r="H63" t="s">
        <v>834</v>
      </c>
      <c r="I63" t="s">
        <v>212</v>
      </c>
      <c r="J63" t="s">
        <v>213</v>
      </c>
      <c r="K63" t="s">
        <v>149</v>
      </c>
      <c r="L63" t="s">
        <v>214</v>
      </c>
      <c r="M63" t="s">
        <v>5644</v>
      </c>
      <c r="N63" t="s">
        <v>215</v>
      </c>
      <c r="O63" s="57">
        <v>46274.362453703703</v>
      </c>
      <c r="P63" s="57">
        <v>46275.336365740739</v>
      </c>
      <c r="Q63">
        <v>69386531</v>
      </c>
      <c r="S63">
        <v>142410346573</v>
      </c>
      <c r="T63" t="s">
        <v>5672</v>
      </c>
      <c r="U63" t="s">
        <v>5673</v>
      </c>
      <c r="V63" t="s">
        <v>5674</v>
      </c>
      <c r="Z63">
        <v>110.46307180076801</v>
      </c>
      <c r="AA63">
        <v>-7.0216828911051197</v>
      </c>
      <c r="AB63" t="s">
        <v>5675</v>
      </c>
      <c r="AC63" t="s">
        <v>216</v>
      </c>
      <c r="AL63" t="s">
        <v>217</v>
      </c>
      <c r="AM63" t="s">
        <v>5666</v>
      </c>
      <c r="AN63" t="s">
        <v>6</v>
      </c>
      <c r="AO63" s="57">
        <v>46274.371921296297</v>
      </c>
      <c r="AP63" s="57">
        <v>46275.333333333336</v>
      </c>
      <c r="AR63" t="s">
        <v>327</v>
      </c>
      <c r="AS63" t="s">
        <v>910</v>
      </c>
      <c r="AT63" t="s">
        <v>230</v>
      </c>
      <c r="AV63" t="s">
        <v>5650</v>
      </c>
      <c r="AW63" t="s">
        <v>885</v>
      </c>
      <c r="AX63" t="s">
        <v>222</v>
      </c>
      <c r="BA63" s="57">
        <v>46275.333333333336</v>
      </c>
      <c r="BB63" t="s">
        <v>5666</v>
      </c>
      <c r="BF63" s="6" t="e">
        <f t="shared" si="0"/>
        <v>#NUM!</v>
      </c>
      <c r="BG63" t="e">
        <f t="shared" si="1"/>
        <v>#NUM!</v>
      </c>
      <c r="BH63" t="e">
        <f t="shared" si="2"/>
        <v>#NUM!</v>
      </c>
      <c r="BI63" t="e">
        <f>VLOOKUP(H63,Sheet2!$A$1:$B$270,2,FALSE)</f>
        <v>#N/A</v>
      </c>
    </row>
    <row r="64" spans="1:61">
      <c r="A64">
        <v>63</v>
      </c>
      <c r="B64">
        <v>1002578013</v>
      </c>
      <c r="C64">
        <v>3</v>
      </c>
      <c r="D64" t="s">
        <v>45</v>
      </c>
      <c r="E64">
        <v>5</v>
      </c>
      <c r="F64" t="s">
        <v>210</v>
      </c>
      <c r="G64" t="s">
        <v>112</v>
      </c>
      <c r="H64" t="s">
        <v>243</v>
      </c>
      <c r="I64" t="s">
        <v>212</v>
      </c>
      <c r="J64" t="s">
        <v>213</v>
      </c>
      <c r="K64" t="s">
        <v>149</v>
      </c>
      <c r="L64" t="s">
        <v>214</v>
      </c>
      <c r="M64" t="s">
        <v>5644</v>
      </c>
      <c r="N64" t="s">
        <v>215</v>
      </c>
      <c r="O64" s="57">
        <v>46274.379120370373</v>
      </c>
      <c r="P64" s="57">
        <v>46275.336342592593</v>
      </c>
      <c r="Q64">
        <v>69386551</v>
      </c>
      <c r="S64">
        <v>172605804390</v>
      </c>
      <c r="T64" t="s">
        <v>5676</v>
      </c>
      <c r="U64" t="s">
        <v>5677</v>
      </c>
      <c r="V64" t="s">
        <v>5678</v>
      </c>
      <c r="Z64">
        <v>116.22660999999999</v>
      </c>
      <c r="AA64">
        <v>-8.570862</v>
      </c>
      <c r="AB64" t="s">
        <v>5679</v>
      </c>
      <c r="AC64" t="s">
        <v>236</v>
      </c>
      <c r="AL64" t="s">
        <v>217</v>
      </c>
      <c r="AM64" t="s">
        <v>5666</v>
      </c>
      <c r="AN64" t="s">
        <v>6</v>
      </c>
      <c r="AO64" s="57">
        <v>46274.382025462961</v>
      </c>
      <c r="AP64" s="57">
        <v>46275.333333333336</v>
      </c>
      <c r="AR64" t="s">
        <v>327</v>
      </c>
      <c r="AS64" t="s">
        <v>219</v>
      </c>
      <c r="AT64" t="s">
        <v>230</v>
      </c>
      <c r="AV64" t="s">
        <v>5650</v>
      </c>
      <c r="AW64" t="s">
        <v>537</v>
      </c>
      <c r="AX64" t="s">
        <v>222</v>
      </c>
      <c r="BA64" s="57">
        <v>46275.333333333336</v>
      </c>
      <c r="BB64" t="s">
        <v>5666</v>
      </c>
      <c r="BF64" s="6" t="e">
        <f t="shared" si="0"/>
        <v>#NUM!</v>
      </c>
      <c r="BG64" t="e">
        <f t="shared" si="1"/>
        <v>#NUM!</v>
      </c>
      <c r="BH64" t="e">
        <f t="shared" si="2"/>
        <v>#NUM!</v>
      </c>
      <c r="BI64" t="str">
        <f>VLOOKUP(H64,Sheet2!$A$1:$B$270,2,FALSE)</f>
        <v>MATARAM</v>
      </c>
    </row>
    <row r="65" spans="1:61">
      <c r="A65">
        <v>64</v>
      </c>
      <c r="B65">
        <v>1002578462</v>
      </c>
      <c r="C65">
        <v>3</v>
      </c>
      <c r="D65" t="s">
        <v>49</v>
      </c>
      <c r="E65">
        <v>4</v>
      </c>
      <c r="F65" t="s">
        <v>250</v>
      </c>
      <c r="G65" t="s">
        <v>253</v>
      </c>
      <c r="H65" t="s">
        <v>2228</v>
      </c>
      <c r="I65" t="s">
        <v>212</v>
      </c>
      <c r="J65" t="s">
        <v>213</v>
      </c>
      <c r="K65" t="s">
        <v>149</v>
      </c>
      <c r="L65" t="s">
        <v>214</v>
      </c>
      <c r="M65" t="s">
        <v>5644</v>
      </c>
      <c r="N65" t="s">
        <v>215</v>
      </c>
      <c r="O65" s="57">
        <v>46274.47078703704</v>
      </c>
      <c r="P65" s="57">
        <v>46275.336412037039</v>
      </c>
      <c r="Q65">
        <v>69386743</v>
      </c>
      <c r="S65">
        <v>146282105669</v>
      </c>
      <c r="T65" t="s">
        <v>5680</v>
      </c>
      <c r="U65" t="s">
        <v>5681</v>
      </c>
      <c r="V65" t="s">
        <v>5682</v>
      </c>
      <c r="Z65">
        <v>109.14026699999999</v>
      </c>
      <c r="AA65">
        <v>-6.9196530000000003</v>
      </c>
      <c r="AB65" t="s">
        <v>5683</v>
      </c>
      <c r="AC65" t="s">
        <v>236</v>
      </c>
      <c r="AL65" t="s">
        <v>217</v>
      </c>
      <c r="AM65" t="s">
        <v>5684</v>
      </c>
      <c r="AN65" t="s">
        <v>6</v>
      </c>
      <c r="AO65" s="57">
        <v>46274.476064814815</v>
      </c>
      <c r="AP65" s="57">
        <v>46275.333333333336</v>
      </c>
      <c r="AR65" t="s">
        <v>327</v>
      </c>
      <c r="AS65" t="s">
        <v>2232</v>
      </c>
      <c r="AT65" t="s">
        <v>230</v>
      </c>
      <c r="AV65" t="s">
        <v>5650</v>
      </c>
      <c r="AW65" t="s">
        <v>885</v>
      </c>
      <c r="AX65" t="s">
        <v>222</v>
      </c>
      <c r="BA65" s="57">
        <v>46275.333333333336</v>
      </c>
      <c r="BB65" t="s">
        <v>5684</v>
      </c>
      <c r="BF65" s="6" t="e">
        <f t="shared" si="0"/>
        <v>#NUM!</v>
      </c>
      <c r="BG65" t="e">
        <f t="shared" si="1"/>
        <v>#NUM!</v>
      </c>
      <c r="BH65" t="e">
        <f t="shared" si="2"/>
        <v>#NUM!</v>
      </c>
      <c r="BI65" t="e">
        <f>VLOOKUP(H65,Sheet2!$A$1:$B$270,2,FALSE)</f>
        <v>#N/A</v>
      </c>
    </row>
    <row r="66" spans="1:61">
      <c r="A66">
        <v>65</v>
      </c>
      <c r="B66">
        <v>1002578479</v>
      </c>
      <c r="C66">
        <v>3</v>
      </c>
      <c r="D66" t="s">
        <v>49</v>
      </c>
      <c r="E66">
        <v>4</v>
      </c>
      <c r="F66" t="s">
        <v>250</v>
      </c>
      <c r="G66" t="s">
        <v>253</v>
      </c>
      <c r="H66" t="s">
        <v>1558</v>
      </c>
      <c r="I66" t="s">
        <v>212</v>
      </c>
      <c r="J66" t="s">
        <v>213</v>
      </c>
      <c r="K66" t="s">
        <v>149</v>
      </c>
      <c r="L66" t="s">
        <v>214</v>
      </c>
      <c r="M66" t="s">
        <v>5644</v>
      </c>
      <c r="N66" t="s">
        <v>215</v>
      </c>
      <c r="O66" s="57">
        <v>46274.474965277775</v>
      </c>
      <c r="P66" s="57">
        <v>46275.336342592593</v>
      </c>
      <c r="Q66">
        <v>69386769</v>
      </c>
      <c r="S66">
        <v>142283120044</v>
      </c>
      <c r="T66" t="s">
        <v>5685</v>
      </c>
      <c r="U66" t="s">
        <v>5686</v>
      </c>
      <c r="V66" t="s">
        <v>5687</v>
      </c>
      <c r="Z66">
        <v>109.138634</v>
      </c>
      <c r="AA66">
        <v>-6.9712430000000003</v>
      </c>
      <c r="AB66" t="s">
        <v>5688</v>
      </c>
      <c r="AC66" t="s">
        <v>236</v>
      </c>
      <c r="AL66" t="s">
        <v>217</v>
      </c>
      <c r="AM66" t="s">
        <v>5661</v>
      </c>
      <c r="AN66" t="s">
        <v>6</v>
      </c>
      <c r="AO66" s="57">
        <v>46274.476064814815</v>
      </c>
      <c r="AP66" s="57">
        <v>46275.333333333336</v>
      </c>
      <c r="AR66" t="s">
        <v>327</v>
      </c>
      <c r="AS66" t="s">
        <v>219</v>
      </c>
      <c r="AT66" t="s">
        <v>230</v>
      </c>
      <c r="AV66" t="s">
        <v>5650</v>
      </c>
      <c r="AW66" t="s">
        <v>885</v>
      </c>
      <c r="AX66" t="s">
        <v>222</v>
      </c>
      <c r="BA66" s="57">
        <v>46275.333333333336</v>
      </c>
      <c r="BB66" t="s">
        <v>5661</v>
      </c>
      <c r="BF66" s="6" t="e">
        <f t="shared" ref="BF66:BF129" si="3">DATE(BC66,BD66,BE66)</f>
        <v>#NUM!</v>
      </c>
      <c r="BG66" t="e">
        <f t="shared" ref="BG66:BG129" si="4">BF66-BA66</f>
        <v>#NUM!</v>
      </c>
      <c r="BH66" t="e">
        <f t="shared" ref="BH66:BH129" si="5">IF(BG66=1,"COMPLY",IF(BG66&lt;1,"COMPLY","NOT COMPLY"))</f>
        <v>#NUM!</v>
      </c>
      <c r="BI66" t="e">
        <f>VLOOKUP(H66,Sheet2!$A$1:$B$270,2,FALSE)</f>
        <v>#N/A</v>
      </c>
    </row>
    <row r="67" spans="1:61">
      <c r="A67">
        <v>66</v>
      </c>
      <c r="B67">
        <v>1002578079</v>
      </c>
      <c r="C67">
        <v>3</v>
      </c>
      <c r="D67" t="s">
        <v>38</v>
      </c>
      <c r="E67">
        <v>5</v>
      </c>
      <c r="F67" t="s">
        <v>92</v>
      </c>
      <c r="G67" t="s">
        <v>94</v>
      </c>
      <c r="H67" t="s">
        <v>452</v>
      </c>
      <c r="I67" t="s">
        <v>212</v>
      </c>
      <c r="J67" t="s">
        <v>213</v>
      </c>
      <c r="K67" t="s">
        <v>149</v>
      </c>
      <c r="L67" t="s">
        <v>214</v>
      </c>
      <c r="M67" t="s">
        <v>5644</v>
      </c>
      <c r="N67" t="s">
        <v>215</v>
      </c>
      <c r="O67" s="57">
        <v>46274.39371527778</v>
      </c>
      <c r="P67" s="57">
        <v>46275.336458333331</v>
      </c>
      <c r="Q67">
        <v>69386592</v>
      </c>
      <c r="S67">
        <v>152605224377</v>
      </c>
      <c r="T67" t="s">
        <v>5689</v>
      </c>
      <c r="U67" t="s">
        <v>5690</v>
      </c>
      <c r="V67" t="s">
        <v>5691</v>
      </c>
      <c r="Z67">
        <v>111.42609830000001</v>
      </c>
      <c r="AA67">
        <v>-7.4778848</v>
      </c>
      <c r="AB67" t="s">
        <v>5692</v>
      </c>
      <c r="AC67" t="s">
        <v>2647</v>
      </c>
      <c r="AL67" t="s">
        <v>217</v>
      </c>
      <c r="AM67" t="s">
        <v>5661</v>
      </c>
      <c r="AN67" t="s">
        <v>6</v>
      </c>
      <c r="AO67" s="57">
        <v>46274.402858796297</v>
      </c>
      <c r="AP67" s="57">
        <v>46275.333333333336</v>
      </c>
      <c r="AR67" t="s">
        <v>327</v>
      </c>
      <c r="AS67" t="s">
        <v>219</v>
      </c>
      <c r="AT67" t="s">
        <v>220</v>
      </c>
      <c r="AV67" t="s">
        <v>5650</v>
      </c>
      <c r="AW67" t="s">
        <v>3016</v>
      </c>
      <c r="AX67" t="s">
        <v>222</v>
      </c>
      <c r="BA67" s="57">
        <v>46275.333333333336</v>
      </c>
      <c r="BB67" t="s">
        <v>5661</v>
      </c>
      <c r="BF67" s="6" t="e">
        <f t="shared" si="3"/>
        <v>#NUM!</v>
      </c>
      <c r="BG67" t="e">
        <f t="shared" si="4"/>
        <v>#NUM!</v>
      </c>
      <c r="BH67" t="e">
        <f t="shared" si="5"/>
        <v>#NUM!</v>
      </c>
      <c r="BI67" t="str">
        <f>VLOOKUP(H67,Sheet2!$A$1:$B$270,2,FALSE)</f>
        <v>MADIUN</v>
      </c>
    </row>
    <row r="68" spans="1:61">
      <c r="A68">
        <v>67</v>
      </c>
      <c r="B68">
        <v>1002578112</v>
      </c>
      <c r="C68">
        <v>3</v>
      </c>
      <c r="D68" t="s">
        <v>51</v>
      </c>
      <c r="E68">
        <v>4</v>
      </c>
      <c r="F68" t="s">
        <v>269</v>
      </c>
      <c r="G68" t="s">
        <v>269</v>
      </c>
      <c r="H68" t="s">
        <v>5693</v>
      </c>
      <c r="I68" t="s">
        <v>212</v>
      </c>
      <c r="J68" t="s">
        <v>213</v>
      </c>
      <c r="K68" t="s">
        <v>149</v>
      </c>
      <c r="L68" t="s">
        <v>214</v>
      </c>
      <c r="M68" t="s">
        <v>5644</v>
      </c>
      <c r="N68" t="s">
        <v>215</v>
      </c>
      <c r="O68" s="57">
        <v>46274.402037037034</v>
      </c>
      <c r="P68" s="57">
        <v>46275.336365740739</v>
      </c>
      <c r="Q68">
        <v>69386605</v>
      </c>
      <c r="S68">
        <v>141456115481</v>
      </c>
      <c r="T68" t="s">
        <v>5694</v>
      </c>
      <c r="U68" t="s">
        <v>5695</v>
      </c>
      <c r="V68" t="s">
        <v>5696</v>
      </c>
      <c r="Z68">
        <v>110.6038001</v>
      </c>
      <c r="AA68">
        <v>-6.9159379999999997</v>
      </c>
      <c r="AB68" t="s">
        <v>5697</v>
      </c>
      <c r="AC68" t="s">
        <v>236</v>
      </c>
      <c r="AL68" t="s">
        <v>217</v>
      </c>
      <c r="AM68" t="s">
        <v>5666</v>
      </c>
      <c r="AN68" t="s">
        <v>6</v>
      </c>
      <c r="AO68" s="57">
        <v>46274.402858796297</v>
      </c>
      <c r="AP68" s="57">
        <v>46275.333333333336</v>
      </c>
      <c r="AR68" t="s">
        <v>327</v>
      </c>
      <c r="AS68" t="s">
        <v>5698</v>
      </c>
      <c r="AT68" t="s">
        <v>230</v>
      </c>
      <c r="AV68" t="s">
        <v>5650</v>
      </c>
      <c r="AW68" t="s">
        <v>893</v>
      </c>
      <c r="AX68" t="s">
        <v>222</v>
      </c>
      <c r="BA68" s="57">
        <v>46275.333333333336</v>
      </c>
      <c r="BB68" t="s">
        <v>5666</v>
      </c>
      <c r="BF68" s="6" t="e">
        <f t="shared" si="3"/>
        <v>#NUM!</v>
      </c>
      <c r="BG68" t="e">
        <f t="shared" si="4"/>
        <v>#NUM!</v>
      </c>
      <c r="BH68" t="e">
        <f t="shared" si="5"/>
        <v>#NUM!</v>
      </c>
      <c r="BI68" t="e">
        <f>VLOOKUP(H68,Sheet2!$A$1:$B$270,2,FALSE)</f>
        <v>#N/A</v>
      </c>
    </row>
    <row r="69" spans="1:61">
      <c r="A69">
        <v>68</v>
      </c>
      <c r="B69">
        <v>1002578342</v>
      </c>
      <c r="C69">
        <v>3</v>
      </c>
      <c r="D69" t="s">
        <v>49</v>
      </c>
      <c r="E69">
        <v>4</v>
      </c>
      <c r="F69" t="s">
        <v>250</v>
      </c>
      <c r="G69" t="s">
        <v>250</v>
      </c>
      <c r="H69" t="s">
        <v>611</v>
      </c>
      <c r="I69" t="s">
        <v>212</v>
      </c>
      <c r="J69" t="s">
        <v>213</v>
      </c>
      <c r="K69" t="s">
        <v>149</v>
      </c>
      <c r="L69" t="s">
        <v>214</v>
      </c>
      <c r="M69" t="s">
        <v>5644</v>
      </c>
      <c r="N69" t="s">
        <v>215</v>
      </c>
      <c r="O69" s="57">
        <v>46274.445798611108</v>
      </c>
      <c r="P69" s="57">
        <v>46275.336342592593</v>
      </c>
      <c r="Q69">
        <v>69386684</v>
      </c>
      <c r="S69">
        <v>146285103949</v>
      </c>
      <c r="T69" t="s">
        <v>5699</v>
      </c>
      <c r="U69" t="s">
        <v>5700</v>
      </c>
      <c r="V69" t="s">
        <v>5701</v>
      </c>
      <c r="Z69">
        <v>109.63503833874999</v>
      </c>
      <c r="AA69">
        <v>-6.98432716798931</v>
      </c>
      <c r="AB69" t="s">
        <v>5702</v>
      </c>
      <c r="AC69" t="s">
        <v>236</v>
      </c>
      <c r="AL69" t="s">
        <v>217</v>
      </c>
      <c r="AM69" t="s">
        <v>5649</v>
      </c>
      <c r="AN69" t="s">
        <v>6</v>
      </c>
      <c r="AO69" s="57">
        <v>46274.455104166664</v>
      </c>
      <c r="AP69" s="57">
        <v>46275.333333333336</v>
      </c>
      <c r="AR69" t="s">
        <v>327</v>
      </c>
      <c r="AS69" t="s">
        <v>898</v>
      </c>
      <c r="AT69" t="s">
        <v>230</v>
      </c>
      <c r="AV69" t="s">
        <v>5650</v>
      </c>
      <c r="AW69" t="s">
        <v>885</v>
      </c>
      <c r="AX69" t="s">
        <v>222</v>
      </c>
      <c r="BA69" s="57">
        <v>46275.333333333336</v>
      </c>
      <c r="BB69" t="s">
        <v>5649</v>
      </c>
      <c r="BF69" s="6" t="e">
        <f t="shared" si="3"/>
        <v>#NUM!</v>
      </c>
      <c r="BG69" t="e">
        <f t="shared" si="4"/>
        <v>#NUM!</v>
      </c>
      <c r="BH69" t="e">
        <f t="shared" si="5"/>
        <v>#NUM!</v>
      </c>
      <c r="BI69" t="e">
        <f>VLOOKUP(H69,Sheet2!$A$1:$B$270,2,FALSE)</f>
        <v>#N/A</v>
      </c>
    </row>
    <row r="70" spans="1:61">
      <c r="A70">
        <v>69</v>
      </c>
      <c r="B70">
        <v>1002578552</v>
      </c>
      <c r="C70">
        <v>3</v>
      </c>
      <c r="D70" t="s">
        <v>49</v>
      </c>
      <c r="E70">
        <v>4</v>
      </c>
      <c r="F70" t="s">
        <v>245</v>
      </c>
      <c r="G70" t="s">
        <v>564</v>
      </c>
      <c r="H70" t="s">
        <v>565</v>
      </c>
      <c r="I70" t="s">
        <v>212</v>
      </c>
      <c r="J70" t="s">
        <v>213</v>
      </c>
      <c r="K70" t="s">
        <v>149</v>
      </c>
      <c r="L70" t="s">
        <v>214</v>
      </c>
      <c r="M70" t="s">
        <v>5644</v>
      </c>
      <c r="N70" t="s">
        <v>215</v>
      </c>
      <c r="O70" s="57">
        <v>46274.491643518515</v>
      </c>
      <c r="P70" s="57">
        <v>46275.336400462962</v>
      </c>
      <c r="Q70">
        <v>69386795</v>
      </c>
      <c r="S70">
        <v>142434111646</v>
      </c>
      <c r="T70" t="s">
        <v>5703</v>
      </c>
      <c r="U70" t="s">
        <v>5704</v>
      </c>
      <c r="V70" t="s">
        <v>5705</v>
      </c>
      <c r="Z70">
        <v>110.5190116</v>
      </c>
      <c r="AA70">
        <v>-7.3787487999999897</v>
      </c>
      <c r="AB70" t="s">
        <v>5706</v>
      </c>
      <c r="AC70" t="s">
        <v>236</v>
      </c>
      <c r="AL70" t="s">
        <v>217</v>
      </c>
      <c r="AM70" t="s">
        <v>5707</v>
      </c>
      <c r="AN70" t="s">
        <v>6</v>
      </c>
      <c r="AO70" s="57">
        <v>46274.496493055558</v>
      </c>
      <c r="AP70" s="57">
        <v>46275.333333333336</v>
      </c>
      <c r="AR70" t="s">
        <v>327</v>
      </c>
      <c r="AS70" t="s">
        <v>219</v>
      </c>
      <c r="AT70" t="s">
        <v>230</v>
      </c>
      <c r="AV70" t="s">
        <v>5650</v>
      </c>
      <c r="AW70" t="s">
        <v>883</v>
      </c>
      <c r="AX70" t="s">
        <v>222</v>
      </c>
      <c r="BA70" s="57">
        <v>46275.333333333336</v>
      </c>
      <c r="BB70" t="s">
        <v>5707</v>
      </c>
      <c r="BF70" s="6" t="e">
        <f t="shared" si="3"/>
        <v>#NUM!</v>
      </c>
      <c r="BG70" t="e">
        <f t="shared" si="4"/>
        <v>#NUM!</v>
      </c>
      <c r="BH70" t="e">
        <f t="shared" si="5"/>
        <v>#NUM!</v>
      </c>
      <c r="BI70" t="e">
        <f>VLOOKUP(H70,Sheet2!$A$1:$B$270,2,FALSE)</f>
        <v>#N/A</v>
      </c>
    </row>
    <row r="71" spans="1:61">
      <c r="A71">
        <v>70</v>
      </c>
      <c r="B71">
        <v>1002577815</v>
      </c>
      <c r="C71">
        <v>3</v>
      </c>
      <c r="D71" t="s">
        <v>49</v>
      </c>
      <c r="E71">
        <v>4</v>
      </c>
      <c r="F71" t="s">
        <v>245</v>
      </c>
      <c r="G71" t="s">
        <v>246</v>
      </c>
      <c r="H71" t="s">
        <v>832</v>
      </c>
      <c r="I71" t="s">
        <v>212</v>
      </c>
      <c r="J71" t="s">
        <v>213</v>
      </c>
      <c r="K71" t="s">
        <v>149</v>
      </c>
      <c r="L71" t="s">
        <v>214</v>
      </c>
      <c r="M71" t="s">
        <v>5644</v>
      </c>
      <c r="N71" t="s">
        <v>215</v>
      </c>
      <c r="O71" s="57">
        <v>46273.831203703703</v>
      </c>
      <c r="P71" s="57">
        <v>46275.336192129631</v>
      </c>
      <c r="Q71">
        <v>69386444</v>
      </c>
      <c r="S71">
        <v>142406122875</v>
      </c>
      <c r="T71" t="s">
        <v>3168</v>
      </c>
      <c r="U71" t="s">
        <v>3169</v>
      </c>
      <c r="V71" t="s">
        <v>3170</v>
      </c>
      <c r="Z71">
        <v>110.4055503</v>
      </c>
      <c r="AA71">
        <v>-6.9829996999999997</v>
      </c>
      <c r="AB71" t="s">
        <v>3171</v>
      </c>
      <c r="AC71" t="s">
        <v>216</v>
      </c>
      <c r="AL71" t="s">
        <v>217</v>
      </c>
      <c r="AM71" t="s">
        <v>3172</v>
      </c>
      <c r="AN71" t="s">
        <v>6</v>
      </c>
      <c r="AO71" s="57">
        <v>46243.840555555558</v>
      </c>
      <c r="AP71" s="57">
        <v>46275.333333333336</v>
      </c>
      <c r="AR71" t="s">
        <v>327</v>
      </c>
      <c r="AS71" t="s">
        <v>899</v>
      </c>
      <c r="AT71" t="s">
        <v>230</v>
      </c>
      <c r="AV71" t="s">
        <v>5656</v>
      </c>
      <c r="AW71" t="s">
        <v>928</v>
      </c>
      <c r="AX71" t="s">
        <v>222</v>
      </c>
      <c r="BA71" s="57">
        <v>46275.333333333336</v>
      </c>
      <c r="BB71" t="s">
        <v>3172</v>
      </c>
      <c r="BF71" s="6" t="e">
        <f t="shared" si="3"/>
        <v>#NUM!</v>
      </c>
      <c r="BG71" t="e">
        <f t="shared" si="4"/>
        <v>#NUM!</v>
      </c>
      <c r="BH71" t="e">
        <f t="shared" si="5"/>
        <v>#NUM!</v>
      </c>
      <c r="BI71" t="e">
        <f>VLOOKUP(H71,Sheet2!$A$1:$B$270,2,FALSE)</f>
        <v>#N/A</v>
      </c>
    </row>
    <row r="72" spans="1:61">
      <c r="A72">
        <v>71</v>
      </c>
      <c r="B72">
        <v>1002577453</v>
      </c>
      <c r="C72">
        <v>3</v>
      </c>
      <c r="D72" t="s">
        <v>42</v>
      </c>
      <c r="E72">
        <v>5</v>
      </c>
      <c r="F72" t="s">
        <v>232</v>
      </c>
      <c r="G72" t="s">
        <v>101</v>
      </c>
      <c r="H72" t="s">
        <v>259</v>
      </c>
      <c r="I72" t="s">
        <v>212</v>
      </c>
      <c r="J72" t="s">
        <v>213</v>
      </c>
      <c r="K72" t="s">
        <v>149</v>
      </c>
      <c r="M72" t="s">
        <v>5644</v>
      </c>
      <c r="N72" t="s">
        <v>215</v>
      </c>
      <c r="O72" s="57">
        <v>46273.660312499997</v>
      </c>
      <c r="P72" s="57">
        <v>46275.39329861111</v>
      </c>
      <c r="Q72">
        <v>69386328</v>
      </c>
      <c r="R72">
        <v>3135917285</v>
      </c>
      <c r="S72">
        <v>152316232690</v>
      </c>
      <c r="T72" t="s">
        <v>3536</v>
      </c>
      <c r="U72" t="s">
        <v>3537</v>
      </c>
      <c r="V72" t="s">
        <v>3538</v>
      </c>
      <c r="Z72">
        <v>112.69574729999999</v>
      </c>
      <c r="AA72">
        <v>-7.4388022999999999</v>
      </c>
      <c r="AB72" t="s">
        <v>3539</v>
      </c>
      <c r="AC72" t="s">
        <v>229</v>
      </c>
      <c r="AL72" t="s">
        <v>217</v>
      </c>
      <c r="AM72" t="s">
        <v>3540</v>
      </c>
      <c r="AN72" t="s">
        <v>6</v>
      </c>
      <c r="AO72" s="57">
        <v>46243.663159722222</v>
      </c>
      <c r="AP72" s="57">
        <v>46274.625</v>
      </c>
      <c r="AR72" t="s">
        <v>327</v>
      </c>
      <c r="AS72" t="s">
        <v>232</v>
      </c>
      <c r="AT72" t="s">
        <v>230</v>
      </c>
      <c r="AV72" t="s">
        <v>5650</v>
      </c>
      <c r="AW72" t="s">
        <v>545</v>
      </c>
      <c r="AX72" t="s">
        <v>222</v>
      </c>
      <c r="BA72" s="57">
        <v>46274.625</v>
      </c>
      <c r="BB72" t="s">
        <v>3540</v>
      </c>
      <c r="BF72" s="6" t="e">
        <f t="shared" si="3"/>
        <v>#NUM!</v>
      </c>
      <c r="BG72" t="e">
        <f t="shared" si="4"/>
        <v>#NUM!</v>
      </c>
      <c r="BH72" t="e">
        <f t="shared" si="5"/>
        <v>#NUM!</v>
      </c>
      <c r="BI72" t="str">
        <f>VLOOKUP(H72,Sheet2!$A$1:$B$270,2,FALSE)</f>
        <v>SIDOARJO</v>
      </c>
    </row>
    <row r="73" spans="1:61">
      <c r="A73">
        <v>72</v>
      </c>
      <c r="B73">
        <v>1002575954</v>
      </c>
      <c r="C73">
        <v>3</v>
      </c>
      <c r="D73" t="s">
        <v>45</v>
      </c>
      <c r="E73">
        <v>5</v>
      </c>
      <c r="F73" t="s">
        <v>210</v>
      </c>
      <c r="G73" t="s">
        <v>118</v>
      </c>
      <c r="H73" t="s">
        <v>211</v>
      </c>
      <c r="I73" t="s">
        <v>212</v>
      </c>
      <c r="J73" t="s">
        <v>213</v>
      </c>
      <c r="K73" t="s">
        <v>149</v>
      </c>
      <c r="L73" t="s">
        <v>214</v>
      </c>
      <c r="M73" t="s">
        <v>5644</v>
      </c>
      <c r="N73" t="s">
        <v>215</v>
      </c>
      <c r="O73" s="57">
        <v>46272.822870370372</v>
      </c>
      <c r="P73" s="57">
        <v>46275.336342592593</v>
      </c>
      <c r="Q73">
        <v>69385644</v>
      </c>
      <c r="S73">
        <v>172606792456</v>
      </c>
      <c r="T73" t="s">
        <v>3489</v>
      </c>
      <c r="U73" t="s">
        <v>3490</v>
      </c>
      <c r="V73" t="s">
        <v>3491</v>
      </c>
      <c r="Z73">
        <v>117.40047030150799</v>
      </c>
      <c r="AA73">
        <v>-8.4700250887421191</v>
      </c>
      <c r="AB73" t="s">
        <v>3492</v>
      </c>
      <c r="AC73" t="s">
        <v>216</v>
      </c>
      <c r="AL73" t="s">
        <v>217</v>
      </c>
      <c r="AM73" t="s">
        <v>3493</v>
      </c>
      <c r="AN73" t="s">
        <v>6</v>
      </c>
      <c r="AO73" s="57">
        <v>46212.829745370371</v>
      </c>
      <c r="AP73" s="57">
        <v>46275.333333333336</v>
      </c>
      <c r="AR73" t="s">
        <v>327</v>
      </c>
      <c r="AS73" t="s">
        <v>219</v>
      </c>
      <c r="AT73" t="s">
        <v>230</v>
      </c>
      <c r="AV73" t="s">
        <v>5650</v>
      </c>
      <c r="AW73" t="s">
        <v>889</v>
      </c>
      <c r="AX73" t="s">
        <v>222</v>
      </c>
      <c r="BA73" s="57">
        <v>46275.333333333336</v>
      </c>
      <c r="BB73" t="s">
        <v>3493</v>
      </c>
      <c r="BF73" s="6" t="e">
        <f t="shared" si="3"/>
        <v>#NUM!</v>
      </c>
      <c r="BG73" t="e">
        <f t="shared" si="4"/>
        <v>#NUM!</v>
      </c>
      <c r="BH73" t="e">
        <f t="shared" si="5"/>
        <v>#NUM!</v>
      </c>
      <c r="BI73" t="str">
        <f>VLOOKUP(H73,Sheet2!$A$1:$B$270,2,FALSE)</f>
        <v>SUMBAWA</v>
      </c>
    </row>
    <row r="74" spans="1:61">
      <c r="A74">
        <v>73</v>
      </c>
      <c r="B74">
        <v>1002576476</v>
      </c>
      <c r="C74">
        <v>3</v>
      </c>
      <c r="D74" t="s">
        <v>38</v>
      </c>
      <c r="E74">
        <v>5</v>
      </c>
      <c r="F74" t="s">
        <v>92</v>
      </c>
      <c r="G74" t="s">
        <v>94</v>
      </c>
      <c r="H74" t="s">
        <v>442</v>
      </c>
      <c r="I74" t="s">
        <v>212</v>
      </c>
      <c r="J74" t="s">
        <v>213</v>
      </c>
      <c r="K74" t="s">
        <v>149</v>
      </c>
      <c r="L74" t="s">
        <v>214</v>
      </c>
      <c r="M74" t="s">
        <v>3110</v>
      </c>
      <c r="N74" t="s">
        <v>215</v>
      </c>
      <c r="O74" s="57">
        <v>46273.435381944444</v>
      </c>
      <c r="P74" s="57">
        <v>46274.336377314816</v>
      </c>
      <c r="Q74">
        <v>69385885</v>
      </c>
      <c r="S74">
        <v>152635205095</v>
      </c>
      <c r="T74" t="s">
        <v>3114</v>
      </c>
      <c r="U74" t="s">
        <v>3115</v>
      </c>
      <c r="V74" t="s">
        <v>3116</v>
      </c>
      <c r="Z74">
        <v>111.30850599999999</v>
      </c>
      <c r="AA74">
        <v>-7.5678599999999996</v>
      </c>
      <c r="AB74" t="s">
        <v>3117</v>
      </c>
      <c r="AC74" t="s">
        <v>236</v>
      </c>
      <c r="AL74" t="s">
        <v>217</v>
      </c>
      <c r="AM74" t="s">
        <v>3118</v>
      </c>
      <c r="AN74" t="s">
        <v>6</v>
      </c>
      <c r="AO74" s="57">
        <v>46243.444363425922</v>
      </c>
      <c r="AP74" s="57">
        <v>46274.333333333336</v>
      </c>
      <c r="AR74" t="s">
        <v>327</v>
      </c>
      <c r="AS74" t="s">
        <v>219</v>
      </c>
      <c r="AT74" t="s">
        <v>230</v>
      </c>
      <c r="AV74" t="s">
        <v>3119</v>
      </c>
      <c r="AW74" t="s">
        <v>885</v>
      </c>
      <c r="AX74" t="s">
        <v>222</v>
      </c>
      <c r="BA74" s="57">
        <v>46274.333333333336</v>
      </c>
      <c r="BB74" t="s">
        <v>3118</v>
      </c>
      <c r="BF74" s="6" t="e">
        <f t="shared" si="3"/>
        <v>#NUM!</v>
      </c>
      <c r="BG74" t="e">
        <f t="shared" si="4"/>
        <v>#NUM!</v>
      </c>
      <c r="BH74" t="e">
        <f t="shared" si="5"/>
        <v>#NUM!</v>
      </c>
      <c r="BI74" t="str">
        <f>VLOOKUP(H74,Sheet2!$A$1:$B$270,2,FALSE)</f>
        <v>MADIUN</v>
      </c>
    </row>
    <row r="75" spans="1:61">
      <c r="A75">
        <v>74</v>
      </c>
      <c r="B75">
        <v>1002578823</v>
      </c>
      <c r="C75">
        <v>3</v>
      </c>
      <c r="D75" t="s">
        <v>51</v>
      </c>
      <c r="E75">
        <v>4</v>
      </c>
      <c r="F75" t="s">
        <v>234</v>
      </c>
      <c r="G75" t="s">
        <v>562</v>
      </c>
      <c r="H75" t="s">
        <v>588</v>
      </c>
      <c r="I75" t="s">
        <v>212</v>
      </c>
      <c r="J75" t="s">
        <v>213</v>
      </c>
      <c r="K75" t="s">
        <v>149</v>
      </c>
      <c r="M75" t="s">
        <v>1516</v>
      </c>
      <c r="N75" t="s">
        <v>215</v>
      </c>
      <c r="O75" s="57">
        <v>46274.575833333336</v>
      </c>
      <c r="P75" s="57">
        <v>46274.576481481483</v>
      </c>
      <c r="Q75">
        <v>69386938</v>
      </c>
      <c r="T75" t="s">
        <v>5708</v>
      </c>
      <c r="Z75">
        <v>110.76519</v>
      </c>
      <c r="AA75">
        <v>-7.5410199999999996</v>
      </c>
      <c r="AB75" t="s">
        <v>5709</v>
      </c>
      <c r="AC75" t="s">
        <v>229</v>
      </c>
      <c r="AL75" t="s">
        <v>217</v>
      </c>
      <c r="AM75" s="58">
        <v>25569</v>
      </c>
      <c r="AN75" t="s">
        <v>6</v>
      </c>
      <c r="AO75" s="57">
        <v>46274.579722222225</v>
      </c>
      <c r="AR75" t="s">
        <v>6</v>
      </c>
      <c r="AS75" t="s">
        <v>219</v>
      </c>
      <c r="AT75" t="s">
        <v>230</v>
      </c>
      <c r="AV75" t="s">
        <v>1517</v>
      </c>
      <c r="AW75" t="s">
        <v>544</v>
      </c>
      <c r="AX75" t="s">
        <v>222</v>
      </c>
      <c r="BA75" s="57">
        <v>25569</v>
      </c>
      <c r="BB75" s="58">
        <v>25569</v>
      </c>
      <c r="BF75" s="6" t="e">
        <f t="shared" si="3"/>
        <v>#NUM!</v>
      </c>
      <c r="BG75" t="e">
        <f t="shared" si="4"/>
        <v>#NUM!</v>
      </c>
      <c r="BH75" t="e">
        <f t="shared" si="5"/>
        <v>#NUM!</v>
      </c>
      <c r="BI75" t="e">
        <f>VLOOKUP(H75,Sheet2!$A$1:$B$270,2,FALSE)</f>
        <v>#N/A</v>
      </c>
    </row>
    <row r="76" spans="1:61">
      <c r="A76">
        <v>75</v>
      </c>
      <c r="B76">
        <v>1002577475</v>
      </c>
      <c r="C76">
        <v>3</v>
      </c>
      <c r="D76" t="s">
        <v>51</v>
      </c>
      <c r="E76">
        <v>4</v>
      </c>
      <c r="F76" t="s">
        <v>234</v>
      </c>
      <c r="G76" t="s">
        <v>562</v>
      </c>
      <c r="H76" t="s">
        <v>588</v>
      </c>
      <c r="I76" t="s">
        <v>212</v>
      </c>
      <c r="J76" t="s">
        <v>213</v>
      </c>
      <c r="K76" t="s">
        <v>149</v>
      </c>
      <c r="M76" t="s">
        <v>1516</v>
      </c>
      <c r="N76" t="s">
        <v>215</v>
      </c>
      <c r="O76" s="57">
        <v>46273.664189814815</v>
      </c>
      <c r="P76" s="57">
        <v>46275.46675925926</v>
      </c>
      <c r="Q76">
        <v>69386333</v>
      </c>
      <c r="S76">
        <v>142505404477</v>
      </c>
      <c r="T76" t="s">
        <v>3143</v>
      </c>
      <c r="U76" t="s">
        <v>3139</v>
      </c>
      <c r="Z76">
        <v>110.8094309</v>
      </c>
      <c r="AA76">
        <v>-7.5631282000000004</v>
      </c>
      <c r="AB76" t="s">
        <v>3140</v>
      </c>
      <c r="AC76" t="s">
        <v>225</v>
      </c>
      <c r="AO76" s="57">
        <v>46243.67355324074</v>
      </c>
      <c r="AP76" s="57">
        <v>46276.333333333336</v>
      </c>
      <c r="AR76" t="s">
        <v>6</v>
      </c>
      <c r="AS76" t="s">
        <v>219</v>
      </c>
      <c r="AT76" t="s">
        <v>230</v>
      </c>
      <c r="AV76" t="s">
        <v>1517</v>
      </c>
      <c r="AW76" t="s">
        <v>550</v>
      </c>
      <c r="AX76" t="s">
        <v>222</v>
      </c>
      <c r="BF76" s="6" t="e">
        <f t="shared" si="3"/>
        <v>#NUM!</v>
      </c>
      <c r="BG76" t="e">
        <f t="shared" si="4"/>
        <v>#NUM!</v>
      </c>
      <c r="BH76" t="e">
        <f t="shared" si="5"/>
        <v>#NUM!</v>
      </c>
      <c r="BI76" t="e">
        <f>VLOOKUP(H76,Sheet2!$A$1:$B$270,2,FALSE)</f>
        <v>#N/A</v>
      </c>
    </row>
    <row r="77" spans="1:61">
      <c r="A77">
        <v>76</v>
      </c>
      <c r="B77">
        <v>1002571936</v>
      </c>
      <c r="C77">
        <v>3</v>
      </c>
      <c r="D77" t="s">
        <v>59</v>
      </c>
      <c r="E77">
        <v>4</v>
      </c>
      <c r="F77" t="s">
        <v>549</v>
      </c>
      <c r="G77" t="s">
        <v>582</v>
      </c>
      <c r="H77" t="s">
        <v>583</v>
      </c>
      <c r="I77" t="s">
        <v>212</v>
      </c>
      <c r="J77" t="s">
        <v>213</v>
      </c>
      <c r="K77" t="s">
        <v>149</v>
      </c>
      <c r="M77" t="s">
        <v>1516</v>
      </c>
      <c r="N77" t="s">
        <v>215</v>
      </c>
      <c r="O77" s="57">
        <v>46269.610567129632</v>
      </c>
      <c r="P77" s="57">
        <v>46269.611203703702</v>
      </c>
      <c r="Q77">
        <v>69383994</v>
      </c>
      <c r="S77">
        <v>146130138769</v>
      </c>
      <c r="T77" t="s">
        <v>3129</v>
      </c>
      <c r="Z77">
        <v>110.38986893226</v>
      </c>
      <c r="AA77">
        <v>-7.7146899374275399</v>
      </c>
      <c r="AB77" t="s">
        <v>3130</v>
      </c>
      <c r="AC77" t="s">
        <v>284</v>
      </c>
      <c r="AO77" s="57">
        <v>46121.611157407409</v>
      </c>
      <c r="AR77" t="s">
        <v>6</v>
      </c>
      <c r="AS77" t="s">
        <v>903</v>
      </c>
      <c r="AT77" t="s">
        <v>230</v>
      </c>
      <c r="AV77" t="s">
        <v>1517</v>
      </c>
      <c r="AW77" t="s">
        <v>545</v>
      </c>
      <c r="AX77" t="s">
        <v>222</v>
      </c>
      <c r="BF77" s="6" t="e">
        <f t="shared" si="3"/>
        <v>#NUM!</v>
      </c>
      <c r="BG77" t="e">
        <f t="shared" si="4"/>
        <v>#NUM!</v>
      </c>
      <c r="BH77" t="e">
        <f t="shared" si="5"/>
        <v>#NUM!</v>
      </c>
      <c r="BI77" t="e">
        <f>VLOOKUP(H77,Sheet2!$A$1:$B$270,2,FALSE)</f>
        <v>#N/A</v>
      </c>
    </row>
    <row r="78" spans="1:61">
      <c r="A78">
        <v>77</v>
      </c>
      <c r="B78">
        <v>1002571916</v>
      </c>
      <c r="C78">
        <v>3</v>
      </c>
      <c r="D78" t="s">
        <v>59</v>
      </c>
      <c r="E78">
        <v>4</v>
      </c>
      <c r="F78" t="s">
        <v>549</v>
      </c>
      <c r="G78" t="s">
        <v>582</v>
      </c>
      <c r="H78" t="s">
        <v>583</v>
      </c>
      <c r="I78" t="s">
        <v>212</v>
      </c>
      <c r="J78" t="s">
        <v>213</v>
      </c>
      <c r="K78" t="s">
        <v>149</v>
      </c>
      <c r="M78" t="s">
        <v>1516</v>
      </c>
      <c r="N78" t="s">
        <v>215</v>
      </c>
      <c r="O78" s="57">
        <v>46269.608530092592</v>
      </c>
      <c r="P78" s="57">
        <v>46269.609756944446</v>
      </c>
      <c r="Q78">
        <v>69383992</v>
      </c>
      <c r="S78">
        <v>146130138768</v>
      </c>
      <c r="T78" t="s">
        <v>3131</v>
      </c>
      <c r="Z78">
        <v>110.390071951319</v>
      </c>
      <c r="AA78">
        <v>-7.7146557312748802</v>
      </c>
      <c r="AB78" t="s">
        <v>3132</v>
      </c>
      <c r="AC78" t="s">
        <v>284</v>
      </c>
      <c r="AO78" s="57">
        <v>46121.611157407409</v>
      </c>
      <c r="AR78" t="s">
        <v>6</v>
      </c>
      <c r="AS78" t="s">
        <v>903</v>
      </c>
      <c r="AT78" t="s">
        <v>230</v>
      </c>
      <c r="AV78" t="s">
        <v>1517</v>
      </c>
      <c r="AW78" t="s">
        <v>572</v>
      </c>
      <c r="AX78" t="s">
        <v>222</v>
      </c>
      <c r="BF78" s="6" t="e">
        <f t="shared" si="3"/>
        <v>#NUM!</v>
      </c>
      <c r="BG78" t="e">
        <f t="shared" si="4"/>
        <v>#NUM!</v>
      </c>
      <c r="BH78" t="e">
        <f t="shared" si="5"/>
        <v>#NUM!</v>
      </c>
      <c r="BI78" t="e">
        <f>VLOOKUP(H78,Sheet2!$A$1:$B$270,2,FALSE)</f>
        <v>#N/A</v>
      </c>
    </row>
    <row r="79" spans="1:61">
      <c r="A79">
        <v>78</v>
      </c>
      <c r="B79">
        <v>1002568834</v>
      </c>
      <c r="C79">
        <v>3</v>
      </c>
      <c r="D79" t="s">
        <v>51</v>
      </c>
      <c r="E79">
        <v>4</v>
      </c>
      <c r="F79" t="s">
        <v>234</v>
      </c>
      <c r="G79" t="s">
        <v>562</v>
      </c>
      <c r="H79" t="s">
        <v>588</v>
      </c>
      <c r="I79" t="s">
        <v>212</v>
      </c>
      <c r="J79" t="s">
        <v>213</v>
      </c>
      <c r="K79" t="s">
        <v>149</v>
      </c>
      <c r="M79" t="s">
        <v>1516</v>
      </c>
      <c r="N79" t="s">
        <v>215</v>
      </c>
      <c r="O79" s="57">
        <v>46268.382615740738</v>
      </c>
      <c r="P79" s="57">
        <v>46268.383425925924</v>
      </c>
      <c r="Q79">
        <v>69382772</v>
      </c>
      <c r="T79" t="s">
        <v>2207</v>
      </c>
      <c r="Z79">
        <v>110.7651166</v>
      </c>
      <c r="AA79">
        <v>-7.5409540000000002</v>
      </c>
      <c r="AB79" t="s">
        <v>2208</v>
      </c>
      <c r="AC79" t="s">
        <v>229</v>
      </c>
      <c r="AL79" t="s">
        <v>217</v>
      </c>
      <c r="AM79" s="58">
        <v>25569</v>
      </c>
      <c r="AN79" t="s">
        <v>6</v>
      </c>
      <c r="AO79" s="57">
        <v>46090.392812500002</v>
      </c>
      <c r="AR79" t="s">
        <v>6</v>
      </c>
      <c r="AS79" t="s">
        <v>219</v>
      </c>
      <c r="AT79" t="s">
        <v>230</v>
      </c>
      <c r="AV79" t="s">
        <v>1517</v>
      </c>
      <c r="AW79" t="s">
        <v>599</v>
      </c>
      <c r="AX79" t="s">
        <v>222</v>
      </c>
      <c r="BA79" s="57">
        <v>25569</v>
      </c>
      <c r="BB79" s="58">
        <v>25569</v>
      </c>
      <c r="BF79" s="6" t="e">
        <f t="shared" si="3"/>
        <v>#NUM!</v>
      </c>
      <c r="BG79" t="e">
        <f t="shared" si="4"/>
        <v>#NUM!</v>
      </c>
      <c r="BH79" t="e">
        <f t="shared" si="5"/>
        <v>#NUM!</v>
      </c>
      <c r="BI79" t="e">
        <f>VLOOKUP(H79,Sheet2!$A$1:$B$270,2,FALSE)</f>
        <v>#N/A</v>
      </c>
    </row>
    <row r="80" spans="1:61">
      <c r="A80">
        <v>79</v>
      </c>
      <c r="B80">
        <v>1002576699</v>
      </c>
      <c r="C80">
        <v>3</v>
      </c>
      <c r="D80" t="s">
        <v>55</v>
      </c>
      <c r="E80">
        <v>5</v>
      </c>
      <c r="F80" t="s">
        <v>261</v>
      </c>
      <c r="G80" t="s">
        <v>126</v>
      </c>
      <c r="H80" t="s">
        <v>262</v>
      </c>
      <c r="I80" t="s">
        <v>212</v>
      </c>
      <c r="J80" t="s">
        <v>213</v>
      </c>
      <c r="K80" t="s">
        <v>149</v>
      </c>
      <c r="M80" t="s">
        <v>3133</v>
      </c>
      <c r="N80" t="s">
        <v>215</v>
      </c>
      <c r="O80" s="57">
        <v>46273.47934027778</v>
      </c>
      <c r="P80" s="57">
        <v>46275.314143518517</v>
      </c>
      <c r="Q80">
        <v>69385960</v>
      </c>
      <c r="T80" t="s">
        <v>3120</v>
      </c>
      <c r="U80" t="s">
        <v>3465</v>
      </c>
      <c r="V80" t="s">
        <v>5710</v>
      </c>
      <c r="Z80">
        <v>112.736090894524</v>
      </c>
      <c r="AA80">
        <v>-7.2563005838302397</v>
      </c>
      <c r="AB80" t="s">
        <v>3121</v>
      </c>
      <c r="AC80" t="s">
        <v>229</v>
      </c>
      <c r="AL80" t="s">
        <v>217</v>
      </c>
      <c r="AM80" t="s">
        <v>5711</v>
      </c>
      <c r="AN80" t="s">
        <v>6</v>
      </c>
      <c r="AO80" s="57">
        <v>46243.486064814817</v>
      </c>
      <c r="AR80" t="s">
        <v>6</v>
      </c>
      <c r="AS80" t="s">
        <v>575</v>
      </c>
      <c r="AT80" t="s">
        <v>344</v>
      </c>
      <c r="AV80" t="s">
        <v>5712</v>
      </c>
      <c r="AW80" t="s">
        <v>3122</v>
      </c>
      <c r="AX80" t="s">
        <v>222</v>
      </c>
      <c r="BA80" s="57">
        <v>46279.458333333336</v>
      </c>
      <c r="BB80" t="s">
        <v>5711</v>
      </c>
      <c r="BF80" s="6" t="e">
        <f t="shared" si="3"/>
        <v>#NUM!</v>
      </c>
      <c r="BG80" t="e">
        <f t="shared" si="4"/>
        <v>#NUM!</v>
      </c>
      <c r="BH80" t="e">
        <f t="shared" si="5"/>
        <v>#NUM!</v>
      </c>
      <c r="BI80" t="str">
        <f>VLOOKUP(H80,Sheet2!$A$1:$B$270,2,FALSE)</f>
        <v>SURABAYA SELATAN</v>
      </c>
    </row>
    <row r="81" spans="1:61">
      <c r="A81">
        <v>80</v>
      </c>
      <c r="B81">
        <v>1002576748</v>
      </c>
      <c r="C81">
        <v>3</v>
      </c>
      <c r="D81" t="s">
        <v>55</v>
      </c>
      <c r="E81">
        <v>5</v>
      </c>
      <c r="F81" t="s">
        <v>261</v>
      </c>
      <c r="G81" t="s">
        <v>126</v>
      </c>
      <c r="H81" t="s">
        <v>262</v>
      </c>
      <c r="I81" t="s">
        <v>212</v>
      </c>
      <c r="J81" t="s">
        <v>213</v>
      </c>
      <c r="K81" t="s">
        <v>149</v>
      </c>
      <c r="M81" t="s">
        <v>3133</v>
      </c>
      <c r="N81" t="s">
        <v>215</v>
      </c>
      <c r="O81" s="57">
        <v>46273.48773148148</v>
      </c>
      <c r="P81" s="57">
        <v>46275.312118055554</v>
      </c>
      <c r="Q81">
        <v>69385972</v>
      </c>
      <c r="T81" t="s">
        <v>3120</v>
      </c>
      <c r="U81" t="s">
        <v>3465</v>
      </c>
      <c r="V81" t="s">
        <v>5713</v>
      </c>
      <c r="Z81">
        <v>112.736084859554</v>
      </c>
      <c r="AA81">
        <v>-7.2563005838302397</v>
      </c>
      <c r="AB81" t="s">
        <v>3121</v>
      </c>
      <c r="AC81" t="s">
        <v>229</v>
      </c>
      <c r="AL81" t="s">
        <v>217</v>
      </c>
      <c r="AM81" t="s">
        <v>5711</v>
      </c>
      <c r="AN81" t="s">
        <v>6</v>
      </c>
      <c r="AO81" s="57">
        <v>46243.496655092589</v>
      </c>
      <c r="AR81" t="s">
        <v>6</v>
      </c>
      <c r="AS81" t="s">
        <v>575</v>
      </c>
      <c r="AT81" t="s">
        <v>344</v>
      </c>
      <c r="AV81" t="s">
        <v>5712</v>
      </c>
      <c r="AW81" t="s">
        <v>3122</v>
      </c>
      <c r="AX81" t="s">
        <v>222</v>
      </c>
      <c r="BA81" s="57">
        <v>46279.458333333336</v>
      </c>
      <c r="BB81" t="s">
        <v>5711</v>
      </c>
      <c r="BF81" s="6" t="e">
        <f t="shared" si="3"/>
        <v>#NUM!</v>
      </c>
      <c r="BG81" t="e">
        <f t="shared" si="4"/>
        <v>#NUM!</v>
      </c>
      <c r="BH81" t="e">
        <f t="shared" si="5"/>
        <v>#NUM!</v>
      </c>
      <c r="BI81" t="str">
        <f>VLOOKUP(H81,Sheet2!$A$1:$B$270,2,FALSE)</f>
        <v>SURABAYA SELATAN</v>
      </c>
    </row>
    <row r="82" spans="1:61">
      <c r="A82">
        <v>81</v>
      </c>
      <c r="B82">
        <v>1002576667</v>
      </c>
      <c r="C82">
        <v>3</v>
      </c>
      <c r="D82" t="s">
        <v>55</v>
      </c>
      <c r="E82">
        <v>5</v>
      </c>
      <c r="F82" t="s">
        <v>261</v>
      </c>
      <c r="G82" t="s">
        <v>126</v>
      </c>
      <c r="H82" t="s">
        <v>262</v>
      </c>
      <c r="I82" t="s">
        <v>212</v>
      </c>
      <c r="J82" t="s">
        <v>213</v>
      </c>
      <c r="K82" t="s">
        <v>149</v>
      </c>
      <c r="M82" t="s">
        <v>3133</v>
      </c>
      <c r="N82" t="s">
        <v>215</v>
      </c>
      <c r="O82" s="57">
        <v>46273.474733796298</v>
      </c>
      <c r="P82" s="57">
        <v>46275.472569444442</v>
      </c>
      <c r="Q82">
        <v>69385936</v>
      </c>
      <c r="T82" t="s">
        <v>3120</v>
      </c>
      <c r="U82" t="s">
        <v>3465</v>
      </c>
      <c r="V82" t="s">
        <v>5714</v>
      </c>
      <c r="Z82">
        <v>112.73608687121001</v>
      </c>
      <c r="AA82">
        <v>-7.2563032445575599</v>
      </c>
      <c r="AB82" t="s">
        <v>3121</v>
      </c>
      <c r="AC82" t="s">
        <v>229</v>
      </c>
      <c r="AL82" t="s">
        <v>217</v>
      </c>
      <c r="AM82" t="s">
        <v>5715</v>
      </c>
      <c r="AN82" t="s">
        <v>6</v>
      </c>
      <c r="AO82" s="57">
        <v>46243.475949074076</v>
      </c>
      <c r="AR82" t="s">
        <v>6</v>
      </c>
      <c r="AS82" t="s">
        <v>575</v>
      </c>
      <c r="AT82" t="s">
        <v>344</v>
      </c>
      <c r="AV82" t="s">
        <v>3137</v>
      </c>
      <c r="AW82" t="s">
        <v>3128</v>
      </c>
      <c r="AX82" t="s">
        <v>222</v>
      </c>
      <c r="BA82" s="57">
        <v>46280.458333333336</v>
      </c>
      <c r="BB82" t="s">
        <v>5715</v>
      </c>
      <c r="BF82" s="6" t="e">
        <f t="shared" si="3"/>
        <v>#NUM!</v>
      </c>
      <c r="BG82" t="e">
        <f t="shared" si="4"/>
        <v>#NUM!</v>
      </c>
      <c r="BH82" t="e">
        <f t="shared" si="5"/>
        <v>#NUM!</v>
      </c>
      <c r="BI82" t="str">
        <f>VLOOKUP(H82,Sheet2!$A$1:$B$270,2,FALSE)</f>
        <v>SURABAYA SELATAN</v>
      </c>
    </row>
    <row r="83" spans="1:61">
      <c r="A83">
        <v>82</v>
      </c>
      <c r="B83">
        <v>1002568862</v>
      </c>
      <c r="C83">
        <v>3</v>
      </c>
      <c r="D83" t="s">
        <v>51</v>
      </c>
      <c r="E83">
        <v>4</v>
      </c>
      <c r="F83" t="s">
        <v>234</v>
      </c>
      <c r="G83" t="s">
        <v>562</v>
      </c>
      <c r="H83" t="s">
        <v>588</v>
      </c>
      <c r="I83" t="s">
        <v>212</v>
      </c>
      <c r="J83" t="s">
        <v>213</v>
      </c>
      <c r="K83" t="s">
        <v>149</v>
      </c>
      <c r="M83" t="s">
        <v>3133</v>
      </c>
      <c r="N83" t="s">
        <v>215</v>
      </c>
      <c r="O83" s="57">
        <v>46268.38590277778</v>
      </c>
      <c r="P83" s="57">
        <v>46274.727164351854</v>
      </c>
      <c r="Q83">
        <v>69382744</v>
      </c>
      <c r="T83" t="s">
        <v>2204</v>
      </c>
      <c r="U83" t="s">
        <v>5716</v>
      </c>
      <c r="V83" t="s">
        <v>5717</v>
      </c>
      <c r="Z83">
        <v>110.7651166</v>
      </c>
      <c r="AA83">
        <v>-7.5409540000000002</v>
      </c>
      <c r="AB83" t="s">
        <v>2205</v>
      </c>
      <c r="AC83" t="s">
        <v>229</v>
      </c>
      <c r="AL83" t="s">
        <v>217</v>
      </c>
      <c r="AM83" t="s">
        <v>5718</v>
      </c>
      <c r="AN83" t="s">
        <v>6</v>
      </c>
      <c r="AO83" s="57">
        <v>46090.392812500002</v>
      </c>
      <c r="AR83" t="s">
        <v>6</v>
      </c>
      <c r="AS83" t="s">
        <v>219</v>
      </c>
      <c r="AT83" t="s">
        <v>230</v>
      </c>
      <c r="AV83" t="s">
        <v>5719</v>
      </c>
      <c r="AW83" t="s">
        <v>599</v>
      </c>
      <c r="AX83" t="s">
        <v>222</v>
      </c>
      <c r="BA83" s="57">
        <v>46275.625</v>
      </c>
      <c r="BB83" t="s">
        <v>5718</v>
      </c>
      <c r="BF83" s="6" t="e">
        <f t="shared" si="3"/>
        <v>#NUM!</v>
      </c>
      <c r="BG83" t="e">
        <f t="shared" si="4"/>
        <v>#NUM!</v>
      </c>
      <c r="BH83" t="e">
        <f t="shared" si="5"/>
        <v>#NUM!</v>
      </c>
      <c r="BI83" t="e">
        <f>VLOOKUP(H83,Sheet2!$A$1:$B$270,2,FALSE)</f>
        <v>#N/A</v>
      </c>
    </row>
    <row r="84" spans="1:61">
      <c r="A84">
        <v>83</v>
      </c>
      <c r="B84">
        <v>1002568893</v>
      </c>
      <c r="C84">
        <v>3</v>
      </c>
      <c r="D84" t="s">
        <v>51</v>
      </c>
      <c r="E84">
        <v>4</v>
      </c>
      <c r="F84" t="s">
        <v>234</v>
      </c>
      <c r="G84" t="s">
        <v>562</v>
      </c>
      <c r="H84" t="s">
        <v>588</v>
      </c>
      <c r="I84" t="s">
        <v>212</v>
      </c>
      <c r="J84" t="s">
        <v>213</v>
      </c>
      <c r="K84" t="s">
        <v>149</v>
      </c>
      <c r="M84" t="s">
        <v>3133</v>
      </c>
      <c r="N84" t="s">
        <v>215</v>
      </c>
      <c r="O84" s="57">
        <v>46268.389849537038</v>
      </c>
      <c r="P84" s="57">
        <v>46272.475266203706</v>
      </c>
      <c r="Q84">
        <v>69382805</v>
      </c>
      <c r="T84" t="s">
        <v>2206</v>
      </c>
      <c r="U84" t="s">
        <v>3134</v>
      </c>
      <c r="V84" t="s">
        <v>3135</v>
      </c>
      <c r="Z84">
        <v>110.7651166</v>
      </c>
      <c r="AA84">
        <v>-7.5409540000000002</v>
      </c>
      <c r="AB84" t="s">
        <v>2205</v>
      </c>
      <c r="AC84" t="s">
        <v>229</v>
      </c>
      <c r="AL84" t="s">
        <v>217</v>
      </c>
      <c r="AM84" t="s">
        <v>3136</v>
      </c>
      <c r="AN84" t="s">
        <v>6</v>
      </c>
      <c r="AO84" s="57">
        <v>46090.392812500002</v>
      </c>
      <c r="AR84" t="s">
        <v>6</v>
      </c>
      <c r="AS84" t="s">
        <v>219</v>
      </c>
      <c r="AT84" t="s">
        <v>230</v>
      </c>
      <c r="AV84" t="s">
        <v>3137</v>
      </c>
      <c r="AW84" t="s">
        <v>544</v>
      </c>
      <c r="AX84" t="s">
        <v>222</v>
      </c>
      <c r="BA84" s="57">
        <v>46273.333333333336</v>
      </c>
      <c r="BB84" t="s">
        <v>3136</v>
      </c>
      <c r="BF84" s="6" t="e">
        <f t="shared" si="3"/>
        <v>#NUM!</v>
      </c>
      <c r="BG84" t="e">
        <f t="shared" si="4"/>
        <v>#NUM!</v>
      </c>
      <c r="BH84" t="e">
        <f t="shared" si="5"/>
        <v>#NUM!</v>
      </c>
      <c r="BI84" t="e">
        <f>VLOOKUP(H84,Sheet2!$A$1:$B$270,2,FALSE)</f>
        <v>#N/A</v>
      </c>
    </row>
    <row r="85" spans="1:61">
      <c r="A85">
        <v>84</v>
      </c>
      <c r="B85">
        <v>1002579031</v>
      </c>
      <c r="C85">
        <v>3</v>
      </c>
      <c r="D85" t="s">
        <v>42</v>
      </c>
      <c r="E85">
        <v>5</v>
      </c>
      <c r="F85" t="s">
        <v>232</v>
      </c>
      <c r="G85" t="s">
        <v>101</v>
      </c>
      <c r="H85" t="s">
        <v>427</v>
      </c>
      <c r="I85" t="s">
        <v>212</v>
      </c>
      <c r="J85" t="s">
        <v>213</v>
      </c>
      <c r="K85" t="s">
        <v>149</v>
      </c>
      <c r="M85" t="s">
        <v>971</v>
      </c>
      <c r="N85" t="s">
        <v>215</v>
      </c>
      <c r="O85" s="57">
        <v>46274.608819444446</v>
      </c>
      <c r="P85" s="57">
        <v>46274.609780092593</v>
      </c>
      <c r="Q85">
        <v>69387035</v>
      </c>
      <c r="S85">
        <v>152331251485</v>
      </c>
      <c r="T85" t="s">
        <v>5720</v>
      </c>
      <c r="U85" t="s">
        <v>5721</v>
      </c>
      <c r="Z85">
        <v>112.588207809396</v>
      </c>
      <c r="AA85">
        <v>-7.3944572965206499</v>
      </c>
      <c r="AB85" t="s">
        <v>5722</v>
      </c>
      <c r="AC85" t="s">
        <v>225</v>
      </c>
      <c r="AO85" s="57">
        <v>46274.610983796294</v>
      </c>
      <c r="AR85" t="s">
        <v>327</v>
      </c>
      <c r="AS85" t="s">
        <v>573</v>
      </c>
      <c r="AT85" t="s">
        <v>230</v>
      </c>
      <c r="AV85" t="s">
        <v>972</v>
      </c>
      <c r="AW85" t="s">
        <v>545</v>
      </c>
      <c r="AX85" t="s">
        <v>222</v>
      </c>
      <c r="BF85" s="6" t="e">
        <f t="shared" si="3"/>
        <v>#NUM!</v>
      </c>
      <c r="BG85" t="e">
        <f t="shared" si="4"/>
        <v>#NUM!</v>
      </c>
      <c r="BH85" t="e">
        <f t="shared" si="5"/>
        <v>#NUM!</v>
      </c>
      <c r="BI85" t="str">
        <f>VLOOKUP(H85,Sheet2!$A$1:$B$270,2,FALSE)</f>
        <v>SIDOARJO</v>
      </c>
    </row>
    <row r="86" spans="1:61">
      <c r="A86">
        <v>85</v>
      </c>
      <c r="B86">
        <v>1002578039</v>
      </c>
      <c r="C86">
        <v>3</v>
      </c>
      <c r="D86" t="s">
        <v>34</v>
      </c>
      <c r="E86">
        <v>5</v>
      </c>
      <c r="F86" t="s">
        <v>563</v>
      </c>
      <c r="G86" t="s">
        <v>83</v>
      </c>
      <c r="H86" t="s">
        <v>231</v>
      </c>
      <c r="I86" t="s">
        <v>212</v>
      </c>
      <c r="J86" t="s">
        <v>213</v>
      </c>
      <c r="K86" t="s">
        <v>149</v>
      </c>
      <c r="M86" t="s">
        <v>971</v>
      </c>
      <c r="N86" t="s">
        <v>215</v>
      </c>
      <c r="O86" s="57">
        <v>46274.397106481483</v>
      </c>
      <c r="P86" s="57">
        <v>46274.398657407408</v>
      </c>
      <c r="Q86">
        <v>69386557</v>
      </c>
      <c r="S86">
        <v>172423220154</v>
      </c>
      <c r="T86" t="s">
        <v>5723</v>
      </c>
      <c r="U86" t="s">
        <v>5724</v>
      </c>
      <c r="Z86">
        <v>115.257179114086</v>
      </c>
      <c r="AA86">
        <v>-8.6240399762541706</v>
      </c>
      <c r="AB86" t="s">
        <v>5725</v>
      </c>
      <c r="AC86" t="s">
        <v>229</v>
      </c>
      <c r="AO86" s="57">
        <v>46274.402858796297</v>
      </c>
      <c r="AR86" t="s">
        <v>327</v>
      </c>
      <c r="AS86" t="s">
        <v>1520</v>
      </c>
      <c r="AT86" t="s">
        <v>230</v>
      </c>
      <c r="AV86" t="s">
        <v>972</v>
      </c>
      <c r="AW86" t="s">
        <v>5726</v>
      </c>
      <c r="AX86" t="s">
        <v>222</v>
      </c>
      <c r="BF86" s="6" t="e">
        <f t="shared" si="3"/>
        <v>#NUM!</v>
      </c>
      <c r="BG86" t="e">
        <f t="shared" si="4"/>
        <v>#NUM!</v>
      </c>
      <c r="BH86" t="e">
        <f t="shared" si="5"/>
        <v>#NUM!</v>
      </c>
      <c r="BI86" t="str">
        <f>VLOOKUP(H86,Sheet2!$A$1:$B$270,2,FALSE)</f>
        <v>SANUR</v>
      </c>
    </row>
    <row r="87" spans="1:61">
      <c r="A87">
        <v>86</v>
      </c>
      <c r="B87">
        <v>1002576191</v>
      </c>
      <c r="C87">
        <v>3</v>
      </c>
      <c r="D87" t="s">
        <v>51</v>
      </c>
      <c r="E87">
        <v>4</v>
      </c>
      <c r="F87" t="s">
        <v>234</v>
      </c>
      <c r="G87" t="s">
        <v>562</v>
      </c>
      <c r="H87" t="s">
        <v>588</v>
      </c>
      <c r="I87" t="s">
        <v>212</v>
      </c>
      <c r="J87" t="s">
        <v>213</v>
      </c>
      <c r="K87" t="s">
        <v>149</v>
      </c>
      <c r="M87" t="s">
        <v>971</v>
      </c>
      <c r="N87" t="s">
        <v>215</v>
      </c>
      <c r="O87" s="57">
        <v>46273.377962962964</v>
      </c>
      <c r="P87" s="57">
        <v>46273.379363425927</v>
      </c>
      <c r="Q87">
        <v>69385750</v>
      </c>
      <c r="S87">
        <v>142505404339</v>
      </c>
      <c r="T87" t="s">
        <v>3138</v>
      </c>
      <c r="U87" t="s">
        <v>3139</v>
      </c>
      <c r="Z87">
        <v>110.80988120000001</v>
      </c>
      <c r="AA87">
        <v>-7.5623274</v>
      </c>
      <c r="AB87" t="s">
        <v>3140</v>
      </c>
      <c r="AC87" t="s">
        <v>225</v>
      </c>
      <c r="AO87" s="57">
        <v>46243.382407407407</v>
      </c>
      <c r="AR87" t="s">
        <v>327</v>
      </c>
      <c r="AS87" t="s">
        <v>219</v>
      </c>
      <c r="AT87" t="s">
        <v>230</v>
      </c>
      <c r="AV87" t="s">
        <v>972</v>
      </c>
      <c r="AW87" t="s">
        <v>545</v>
      </c>
      <c r="AX87" t="s">
        <v>222</v>
      </c>
      <c r="BF87" s="6" t="e">
        <f t="shared" si="3"/>
        <v>#NUM!</v>
      </c>
      <c r="BG87" t="e">
        <f t="shared" si="4"/>
        <v>#NUM!</v>
      </c>
      <c r="BH87" t="e">
        <f t="shared" si="5"/>
        <v>#NUM!</v>
      </c>
      <c r="BI87" t="e">
        <f>VLOOKUP(H87,Sheet2!$A$1:$B$270,2,FALSE)</f>
        <v>#N/A</v>
      </c>
    </row>
    <row r="88" spans="1:61">
      <c r="A88">
        <v>87</v>
      </c>
      <c r="B88">
        <v>1002575178</v>
      </c>
      <c r="C88">
        <v>3</v>
      </c>
      <c r="D88" t="s">
        <v>51</v>
      </c>
      <c r="E88">
        <v>4</v>
      </c>
      <c r="F88" t="s">
        <v>234</v>
      </c>
      <c r="G88" t="s">
        <v>562</v>
      </c>
      <c r="H88" t="s">
        <v>2484</v>
      </c>
      <c r="I88" t="s">
        <v>212</v>
      </c>
      <c r="J88" t="s">
        <v>213</v>
      </c>
      <c r="K88" t="s">
        <v>149</v>
      </c>
      <c r="M88" t="s">
        <v>971</v>
      </c>
      <c r="N88" t="s">
        <v>215</v>
      </c>
      <c r="O88" s="57">
        <v>46272.59851851852</v>
      </c>
      <c r="P88" s="57">
        <v>46272.600069444445</v>
      </c>
      <c r="Q88">
        <v>69385370</v>
      </c>
      <c r="S88">
        <v>146528601881</v>
      </c>
      <c r="T88" t="s">
        <v>3144</v>
      </c>
      <c r="U88" t="s">
        <v>3145</v>
      </c>
      <c r="Z88">
        <v>110.744845</v>
      </c>
      <c r="AA88">
        <v>-7.5857710000000003</v>
      </c>
      <c r="AB88" t="s">
        <v>3146</v>
      </c>
      <c r="AC88" t="s">
        <v>285</v>
      </c>
      <c r="AO88" s="57">
        <v>46212.600995370369</v>
      </c>
      <c r="AR88" t="s">
        <v>327</v>
      </c>
      <c r="AS88" t="s">
        <v>2490</v>
      </c>
      <c r="AT88" t="s">
        <v>230</v>
      </c>
      <c r="AV88" t="s">
        <v>972</v>
      </c>
      <c r="AW88" t="s">
        <v>546</v>
      </c>
      <c r="AX88" t="s">
        <v>222</v>
      </c>
      <c r="BF88" s="6" t="e">
        <f t="shared" si="3"/>
        <v>#NUM!</v>
      </c>
      <c r="BG88" t="e">
        <f t="shared" si="4"/>
        <v>#NUM!</v>
      </c>
      <c r="BH88" t="e">
        <f t="shared" si="5"/>
        <v>#NUM!</v>
      </c>
      <c r="BI88" t="e">
        <f>VLOOKUP(H88,Sheet2!$A$1:$B$270,2,FALSE)</f>
        <v>#N/A</v>
      </c>
    </row>
    <row r="89" spans="1:61">
      <c r="A89">
        <v>88</v>
      </c>
      <c r="B89">
        <v>1002578668</v>
      </c>
      <c r="C89">
        <v>3</v>
      </c>
      <c r="D89" t="s">
        <v>45</v>
      </c>
      <c r="E89">
        <v>5</v>
      </c>
      <c r="F89" t="s">
        <v>113</v>
      </c>
      <c r="G89" t="s">
        <v>114</v>
      </c>
      <c r="H89" t="s">
        <v>359</v>
      </c>
      <c r="I89" t="s">
        <v>212</v>
      </c>
      <c r="J89" t="s">
        <v>213</v>
      </c>
      <c r="K89" t="s">
        <v>149</v>
      </c>
      <c r="L89" t="s">
        <v>214</v>
      </c>
      <c r="M89" t="s">
        <v>2217</v>
      </c>
      <c r="N89" t="s">
        <v>215</v>
      </c>
      <c r="O89" s="57">
        <v>46274.539548611108</v>
      </c>
      <c r="P89" s="57">
        <v>46275.474791666667</v>
      </c>
      <c r="Q89">
        <v>69386874</v>
      </c>
      <c r="S89">
        <v>172514217104</v>
      </c>
      <c r="T89" t="s">
        <v>5727</v>
      </c>
      <c r="U89" t="s">
        <v>5728</v>
      </c>
      <c r="V89" t="s">
        <v>5729</v>
      </c>
      <c r="Z89">
        <v>120.6162451</v>
      </c>
      <c r="AA89">
        <v>-8.8174501000000003</v>
      </c>
      <c r="AB89" t="s">
        <v>5730</v>
      </c>
      <c r="AC89" t="s">
        <v>236</v>
      </c>
      <c r="AL89" t="s">
        <v>217</v>
      </c>
      <c r="AM89" t="s">
        <v>5731</v>
      </c>
      <c r="AN89" t="s">
        <v>6</v>
      </c>
      <c r="AO89" s="57">
        <v>46274.548761574071</v>
      </c>
      <c r="AP89" s="57">
        <v>46275.458333333336</v>
      </c>
      <c r="AR89" t="s">
        <v>327</v>
      </c>
      <c r="AS89" t="s">
        <v>219</v>
      </c>
      <c r="AT89" t="s">
        <v>230</v>
      </c>
      <c r="AW89" t="s">
        <v>885</v>
      </c>
      <c r="AX89" t="s">
        <v>222</v>
      </c>
      <c r="BA89" s="57">
        <v>46275.458333333336</v>
      </c>
      <c r="BB89" t="s">
        <v>5731</v>
      </c>
      <c r="BF89" s="6" t="e">
        <f t="shared" si="3"/>
        <v>#NUM!</v>
      </c>
      <c r="BG89" t="e">
        <f t="shared" si="4"/>
        <v>#NUM!</v>
      </c>
      <c r="BH89" t="e">
        <f t="shared" si="5"/>
        <v>#NUM!</v>
      </c>
      <c r="BI89" t="str">
        <f>VLOOKUP(H89,Sheet2!$A$1:$B$270,2,FALSE)</f>
        <v>LABOAN BAJO</v>
      </c>
    </row>
    <row r="90" spans="1:61">
      <c r="A90">
        <v>89</v>
      </c>
      <c r="B90">
        <v>1002578881</v>
      </c>
      <c r="C90">
        <v>3</v>
      </c>
      <c r="D90" t="s">
        <v>45</v>
      </c>
      <c r="E90">
        <v>5</v>
      </c>
      <c r="F90" t="s">
        <v>210</v>
      </c>
      <c r="G90" t="s">
        <v>118</v>
      </c>
      <c r="H90" t="s">
        <v>454</v>
      </c>
      <c r="I90" t="s">
        <v>212</v>
      </c>
      <c r="J90" t="s">
        <v>213</v>
      </c>
      <c r="K90" t="s">
        <v>149</v>
      </c>
      <c r="L90" t="s">
        <v>214</v>
      </c>
      <c r="M90" t="s">
        <v>2217</v>
      </c>
      <c r="N90" t="s">
        <v>215</v>
      </c>
      <c r="O90" s="57">
        <v>46274.583287037036</v>
      </c>
      <c r="P90" s="57">
        <v>46275.474826388891</v>
      </c>
      <c r="Q90">
        <v>69386959</v>
      </c>
      <c r="S90">
        <v>172608206309</v>
      </c>
      <c r="T90" t="s">
        <v>5732</v>
      </c>
      <c r="U90" t="s">
        <v>5733</v>
      </c>
      <c r="V90" t="s">
        <v>5734</v>
      </c>
      <c r="Z90">
        <v>116.75455767819599</v>
      </c>
      <c r="AA90">
        <v>-8.8944907353211597</v>
      </c>
      <c r="AB90" t="s">
        <v>5735</v>
      </c>
      <c r="AC90" t="s">
        <v>236</v>
      </c>
      <c r="AL90" t="s">
        <v>217</v>
      </c>
      <c r="AM90" t="s">
        <v>5736</v>
      </c>
      <c r="AN90" t="s">
        <v>6</v>
      </c>
      <c r="AO90" s="57">
        <v>46274.590694444443</v>
      </c>
      <c r="AP90" s="57">
        <v>46275.458333333336</v>
      </c>
      <c r="AR90" t="s">
        <v>327</v>
      </c>
      <c r="AS90" t="s">
        <v>907</v>
      </c>
      <c r="AT90" t="s">
        <v>220</v>
      </c>
      <c r="AW90" t="s">
        <v>3078</v>
      </c>
      <c r="AX90" t="s">
        <v>222</v>
      </c>
      <c r="BA90" s="57">
        <v>46275.458333333336</v>
      </c>
      <c r="BB90" t="s">
        <v>5736</v>
      </c>
      <c r="BF90" s="6" t="e">
        <f t="shared" si="3"/>
        <v>#NUM!</v>
      </c>
      <c r="BG90" t="e">
        <f t="shared" si="4"/>
        <v>#NUM!</v>
      </c>
      <c r="BH90" t="e">
        <f t="shared" si="5"/>
        <v>#NUM!</v>
      </c>
      <c r="BI90" t="str">
        <f>VLOOKUP(H90,Sheet2!$A$1:$B$270,2,FALSE)</f>
        <v>SUMBAWA</v>
      </c>
    </row>
    <row r="91" spans="1:61">
      <c r="A91">
        <v>90</v>
      </c>
      <c r="B91">
        <v>1002578892</v>
      </c>
      <c r="C91">
        <v>3</v>
      </c>
      <c r="D91" t="s">
        <v>38</v>
      </c>
      <c r="E91">
        <v>5</v>
      </c>
      <c r="F91" t="s">
        <v>90</v>
      </c>
      <c r="G91" t="s">
        <v>90</v>
      </c>
      <c r="H91" t="s">
        <v>449</v>
      </c>
      <c r="I91" t="s">
        <v>212</v>
      </c>
      <c r="J91" t="s">
        <v>213</v>
      </c>
      <c r="K91" t="s">
        <v>149</v>
      </c>
      <c r="L91" t="s">
        <v>214</v>
      </c>
      <c r="M91" t="s">
        <v>2217</v>
      </c>
      <c r="N91" t="s">
        <v>215</v>
      </c>
      <c r="O91" s="57">
        <v>46274.585381944446</v>
      </c>
      <c r="P91" s="57">
        <v>46275.474872685183</v>
      </c>
      <c r="Q91">
        <v>69386963</v>
      </c>
      <c r="S91">
        <v>152640225990</v>
      </c>
      <c r="T91" t="s">
        <v>5737</v>
      </c>
      <c r="U91" t="s">
        <v>5738</v>
      </c>
      <c r="V91" t="s">
        <v>5739</v>
      </c>
      <c r="Z91">
        <v>111.98830769999999</v>
      </c>
      <c r="AA91">
        <v>-7.8094543999999901</v>
      </c>
      <c r="AB91" t="s">
        <v>5740</v>
      </c>
      <c r="AC91" t="s">
        <v>236</v>
      </c>
      <c r="AL91" t="s">
        <v>217</v>
      </c>
      <c r="AM91" t="s">
        <v>5741</v>
      </c>
      <c r="AN91" t="s">
        <v>6</v>
      </c>
      <c r="AO91" s="57">
        <v>46274.590694444443</v>
      </c>
      <c r="AP91" s="57">
        <v>46275.458333333336</v>
      </c>
      <c r="AR91" t="s">
        <v>327</v>
      </c>
      <c r="AS91" t="s">
        <v>556</v>
      </c>
      <c r="AT91" t="s">
        <v>230</v>
      </c>
      <c r="AW91" t="s">
        <v>882</v>
      </c>
      <c r="AX91" t="s">
        <v>222</v>
      </c>
      <c r="BA91" s="57">
        <v>46275.458333333336</v>
      </c>
      <c r="BB91" t="s">
        <v>5741</v>
      </c>
      <c r="BF91" s="6" t="e">
        <f t="shared" si="3"/>
        <v>#NUM!</v>
      </c>
      <c r="BG91" t="e">
        <f t="shared" si="4"/>
        <v>#NUM!</v>
      </c>
      <c r="BH91" t="e">
        <f t="shared" si="5"/>
        <v>#NUM!</v>
      </c>
      <c r="BI91" t="str">
        <f>VLOOKUP(H91,Sheet2!$A$1:$B$270,2,FALSE)</f>
        <v>KEDIRI</v>
      </c>
    </row>
    <row r="92" spans="1:61">
      <c r="A92">
        <v>91</v>
      </c>
      <c r="B92">
        <v>1002578995</v>
      </c>
      <c r="C92">
        <v>3</v>
      </c>
      <c r="D92" t="s">
        <v>49</v>
      </c>
      <c r="E92">
        <v>4</v>
      </c>
      <c r="F92" t="s">
        <v>250</v>
      </c>
      <c r="G92" t="s">
        <v>540</v>
      </c>
      <c r="H92" t="s">
        <v>5742</v>
      </c>
      <c r="I92" t="s">
        <v>212</v>
      </c>
      <c r="J92" t="s">
        <v>213</v>
      </c>
      <c r="K92" t="s">
        <v>149</v>
      </c>
      <c r="L92" t="s">
        <v>214</v>
      </c>
      <c r="M92" t="s">
        <v>2217</v>
      </c>
      <c r="N92" t="s">
        <v>215</v>
      </c>
      <c r="O92" s="57">
        <v>46274.602037037039</v>
      </c>
      <c r="P92" s="57">
        <v>46275.474803240744</v>
      </c>
      <c r="Q92">
        <v>69387006</v>
      </c>
      <c r="S92">
        <v>142211111637</v>
      </c>
      <c r="T92" t="s">
        <v>5743</v>
      </c>
      <c r="U92" t="s">
        <v>5744</v>
      </c>
      <c r="V92" t="s">
        <v>5745</v>
      </c>
      <c r="Z92">
        <v>109.50754499999999</v>
      </c>
      <c r="AA92">
        <v>-6.9228420000000002</v>
      </c>
      <c r="AB92" t="s">
        <v>5746</v>
      </c>
      <c r="AC92" t="s">
        <v>236</v>
      </c>
      <c r="AL92" t="s">
        <v>217</v>
      </c>
      <c r="AM92" t="s">
        <v>5747</v>
      </c>
      <c r="AN92" t="s">
        <v>6</v>
      </c>
      <c r="AO92" s="57">
        <v>46274.610983796294</v>
      </c>
      <c r="AP92" s="57">
        <v>46275.458333333336</v>
      </c>
      <c r="AR92" t="s">
        <v>327</v>
      </c>
      <c r="AS92" t="s">
        <v>219</v>
      </c>
      <c r="AT92" t="s">
        <v>230</v>
      </c>
      <c r="AW92" t="s">
        <v>886</v>
      </c>
      <c r="AX92" t="s">
        <v>222</v>
      </c>
      <c r="BA92" s="57">
        <v>46275.458333333336</v>
      </c>
      <c r="BB92" t="s">
        <v>5747</v>
      </c>
      <c r="BF92" s="6" t="e">
        <f t="shared" si="3"/>
        <v>#NUM!</v>
      </c>
      <c r="BG92" t="e">
        <f t="shared" si="4"/>
        <v>#NUM!</v>
      </c>
      <c r="BH92" t="e">
        <f t="shared" si="5"/>
        <v>#NUM!</v>
      </c>
      <c r="BI92" t="e">
        <f>VLOOKUP(H92,Sheet2!$A$1:$B$270,2,FALSE)</f>
        <v>#N/A</v>
      </c>
    </row>
    <row r="93" spans="1:61">
      <c r="A93">
        <v>92</v>
      </c>
      <c r="B93">
        <v>1002578564</v>
      </c>
      <c r="C93">
        <v>3</v>
      </c>
      <c r="D93" t="s">
        <v>59</v>
      </c>
      <c r="E93">
        <v>4</v>
      </c>
      <c r="F93" t="s">
        <v>549</v>
      </c>
      <c r="G93" t="s">
        <v>849</v>
      </c>
      <c r="H93" t="s">
        <v>850</v>
      </c>
      <c r="I93" t="s">
        <v>212</v>
      </c>
      <c r="J93" t="s">
        <v>213</v>
      </c>
      <c r="K93" t="s">
        <v>149</v>
      </c>
      <c r="L93" t="s">
        <v>214</v>
      </c>
      <c r="M93" t="s">
        <v>2217</v>
      </c>
      <c r="N93" t="s">
        <v>215</v>
      </c>
      <c r="O93" s="57">
        <v>46274.495787037034</v>
      </c>
      <c r="P93" s="57">
        <v>46275.474895833337</v>
      </c>
      <c r="Q93">
        <v>69386799</v>
      </c>
      <c r="S93">
        <v>143135115222</v>
      </c>
      <c r="T93" t="s">
        <v>5748</v>
      </c>
      <c r="U93" t="s">
        <v>5749</v>
      </c>
      <c r="V93" t="s">
        <v>5750</v>
      </c>
      <c r="Z93">
        <v>110.63493699999999</v>
      </c>
      <c r="AA93">
        <v>-7.8634719999999998</v>
      </c>
      <c r="AB93" t="s">
        <v>5751</v>
      </c>
      <c r="AC93" t="s">
        <v>236</v>
      </c>
      <c r="AL93" t="s">
        <v>217</v>
      </c>
      <c r="AM93" t="s">
        <v>5752</v>
      </c>
      <c r="AN93" t="s">
        <v>6</v>
      </c>
      <c r="AO93" s="57">
        <v>46274.496493055558</v>
      </c>
      <c r="AP93" s="57">
        <v>46275.458333333336</v>
      </c>
      <c r="AR93" t="s">
        <v>327</v>
      </c>
      <c r="AS93" t="s">
        <v>902</v>
      </c>
      <c r="AT93" t="s">
        <v>230</v>
      </c>
      <c r="AW93" t="s">
        <v>881</v>
      </c>
      <c r="AX93" t="s">
        <v>222</v>
      </c>
      <c r="BA93" s="57">
        <v>46275.458333333336</v>
      </c>
      <c r="BB93" t="s">
        <v>5752</v>
      </c>
      <c r="BF93" s="6" t="e">
        <f t="shared" si="3"/>
        <v>#NUM!</v>
      </c>
      <c r="BG93" t="e">
        <f t="shared" si="4"/>
        <v>#NUM!</v>
      </c>
      <c r="BH93" t="e">
        <f t="shared" si="5"/>
        <v>#NUM!</v>
      </c>
      <c r="BI93" t="e">
        <f>VLOOKUP(H93,Sheet2!$A$1:$B$270,2,FALSE)</f>
        <v>#N/A</v>
      </c>
    </row>
    <row r="94" spans="1:61">
      <c r="A94">
        <v>93</v>
      </c>
      <c r="B94">
        <v>1002578535</v>
      </c>
      <c r="C94">
        <v>3</v>
      </c>
      <c r="D94" t="s">
        <v>34</v>
      </c>
      <c r="E94">
        <v>5</v>
      </c>
      <c r="F94" t="s">
        <v>563</v>
      </c>
      <c r="G94" t="s">
        <v>86</v>
      </c>
      <c r="H94" t="s">
        <v>272</v>
      </c>
      <c r="I94" t="s">
        <v>212</v>
      </c>
      <c r="J94" t="s">
        <v>213</v>
      </c>
      <c r="K94" t="s">
        <v>149</v>
      </c>
      <c r="M94" t="s">
        <v>2217</v>
      </c>
      <c r="N94" t="s">
        <v>215</v>
      </c>
      <c r="O94" s="57">
        <v>46274.486597222225</v>
      </c>
      <c r="P94" s="57">
        <v>46274.56454861111</v>
      </c>
      <c r="Q94">
        <v>69386780</v>
      </c>
      <c r="R94">
        <v>3612100066</v>
      </c>
      <c r="S94">
        <v>172418758885</v>
      </c>
      <c r="T94" t="s">
        <v>5753</v>
      </c>
      <c r="U94" t="s">
        <v>5754</v>
      </c>
      <c r="V94" t="s">
        <v>5755</v>
      </c>
      <c r="Z94">
        <v>115.21616830000001</v>
      </c>
      <c r="AA94">
        <v>-8.6363517999999999</v>
      </c>
      <c r="AB94" t="s">
        <v>5756</v>
      </c>
      <c r="AC94" t="s">
        <v>229</v>
      </c>
      <c r="AL94" t="s">
        <v>217</v>
      </c>
      <c r="AM94" t="s">
        <v>5757</v>
      </c>
      <c r="AN94" t="s">
        <v>6</v>
      </c>
      <c r="AO94" s="57">
        <v>46274.496493055558</v>
      </c>
      <c r="AP94" s="57">
        <v>46275.458333333336</v>
      </c>
      <c r="AR94" t="s">
        <v>327</v>
      </c>
      <c r="AS94" t="s">
        <v>86</v>
      </c>
      <c r="AT94" t="s">
        <v>230</v>
      </c>
      <c r="AV94" t="s">
        <v>5758</v>
      </c>
      <c r="AW94" t="s">
        <v>545</v>
      </c>
      <c r="AX94" t="s">
        <v>222</v>
      </c>
      <c r="BA94" s="57">
        <v>46275.458333333336</v>
      </c>
      <c r="BB94" t="s">
        <v>5757</v>
      </c>
      <c r="BF94" s="6" t="e">
        <f t="shared" si="3"/>
        <v>#NUM!</v>
      </c>
      <c r="BG94" t="e">
        <f t="shared" si="4"/>
        <v>#NUM!</v>
      </c>
      <c r="BH94" t="e">
        <f t="shared" si="5"/>
        <v>#NUM!</v>
      </c>
      <c r="BI94" t="str">
        <f>VLOOKUP(H94,Sheet2!$A$1:$B$270,2,FALSE)</f>
        <v>UBUNG</v>
      </c>
    </row>
    <row r="95" spans="1:61">
      <c r="A95">
        <v>94</v>
      </c>
      <c r="B95">
        <v>1002577889</v>
      </c>
      <c r="C95">
        <v>3</v>
      </c>
      <c r="D95" t="s">
        <v>51</v>
      </c>
      <c r="E95">
        <v>4</v>
      </c>
      <c r="F95" t="s">
        <v>234</v>
      </c>
      <c r="G95" t="s">
        <v>562</v>
      </c>
      <c r="H95" t="s">
        <v>2484</v>
      </c>
      <c r="I95" t="s">
        <v>212</v>
      </c>
      <c r="J95" t="s">
        <v>213</v>
      </c>
      <c r="K95" t="s">
        <v>149</v>
      </c>
      <c r="M95" t="s">
        <v>541</v>
      </c>
      <c r="N95" t="s">
        <v>215</v>
      </c>
      <c r="O95" s="57">
        <v>46274.345104166663</v>
      </c>
      <c r="P95" s="57">
        <v>46275.408333333333</v>
      </c>
      <c r="Q95">
        <v>69386505</v>
      </c>
      <c r="S95">
        <v>146528602036</v>
      </c>
      <c r="T95" t="s">
        <v>3144</v>
      </c>
      <c r="U95" t="s">
        <v>3145</v>
      </c>
      <c r="Z95">
        <v>110.74509125081801</v>
      </c>
      <c r="AA95">
        <v>-7.5860393207763996</v>
      </c>
      <c r="AB95" t="s">
        <v>5759</v>
      </c>
      <c r="AC95" t="s">
        <v>285</v>
      </c>
      <c r="AO95" s="57">
        <v>46274.350868055553</v>
      </c>
      <c r="AR95" t="s">
        <v>6</v>
      </c>
      <c r="AS95" t="s">
        <v>2490</v>
      </c>
      <c r="AT95" t="s">
        <v>230</v>
      </c>
      <c r="AV95" t="s">
        <v>1530</v>
      </c>
      <c r="AW95" t="s">
        <v>545</v>
      </c>
      <c r="AX95" t="s">
        <v>222</v>
      </c>
      <c r="BF95" s="6" t="e">
        <f t="shared" si="3"/>
        <v>#NUM!</v>
      </c>
      <c r="BG95" t="e">
        <f t="shared" si="4"/>
        <v>#NUM!</v>
      </c>
      <c r="BH95" t="e">
        <f t="shared" si="5"/>
        <v>#NUM!</v>
      </c>
      <c r="BI95" t="e">
        <f>VLOOKUP(H95,Sheet2!$A$1:$B$270,2,FALSE)</f>
        <v>#N/A</v>
      </c>
    </row>
    <row r="96" spans="1:61">
      <c r="A96">
        <v>95</v>
      </c>
      <c r="B96">
        <v>1002578575</v>
      </c>
      <c r="C96">
        <v>3</v>
      </c>
      <c r="D96" t="s">
        <v>34</v>
      </c>
      <c r="E96">
        <v>5</v>
      </c>
      <c r="F96" t="s">
        <v>554</v>
      </c>
      <c r="G96" t="s">
        <v>82</v>
      </c>
      <c r="H96" t="s">
        <v>400</v>
      </c>
      <c r="I96" t="s">
        <v>212</v>
      </c>
      <c r="J96" t="s">
        <v>213</v>
      </c>
      <c r="K96" t="s">
        <v>149</v>
      </c>
      <c r="M96" t="s">
        <v>541</v>
      </c>
      <c r="N96" t="s">
        <v>215</v>
      </c>
      <c r="O96" s="57">
        <v>46274.499768518515</v>
      </c>
      <c r="P96" s="57">
        <v>46275.414259259262</v>
      </c>
      <c r="Q96">
        <v>69386804</v>
      </c>
      <c r="S96">
        <v>172404209372</v>
      </c>
      <c r="T96" t="s">
        <v>5760</v>
      </c>
      <c r="U96" t="s">
        <v>5761</v>
      </c>
      <c r="Z96">
        <v>115.5732689</v>
      </c>
      <c r="AA96">
        <v>-8.2490272999999998</v>
      </c>
      <c r="AB96" t="s">
        <v>5762</v>
      </c>
      <c r="AC96" t="s">
        <v>229</v>
      </c>
      <c r="AO96" s="57">
        <v>46274.507303240738</v>
      </c>
      <c r="AR96" t="s">
        <v>6</v>
      </c>
      <c r="AS96" t="s">
        <v>904</v>
      </c>
      <c r="AT96" t="s">
        <v>230</v>
      </c>
      <c r="AV96" t="s">
        <v>1530</v>
      </c>
      <c r="AW96" t="s">
        <v>560</v>
      </c>
      <c r="AX96" t="s">
        <v>222</v>
      </c>
      <c r="BF96" s="6" t="e">
        <f t="shared" si="3"/>
        <v>#NUM!</v>
      </c>
      <c r="BG96" t="e">
        <f t="shared" si="4"/>
        <v>#NUM!</v>
      </c>
      <c r="BH96" t="e">
        <f t="shared" si="5"/>
        <v>#NUM!</v>
      </c>
      <c r="BI96" t="str">
        <f>VLOOKUP(H96,Sheet2!$A$1:$B$270,2,FALSE)</f>
        <v>KLUNGKUNG</v>
      </c>
    </row>
    <row r="97" spans="1:61">
      <c r="A97">
        <v>96</v>
      </c>
      <c r="B97">
        <v>1002578582</v>
      </c>
      <c r="C97">
        <v>3</v>
      </c>
      <c r="D97" t="s">
        <v>34</v>
      </c>
      <c r="E97">
        <v>5</v>
      </c>
      <c r="F97" t="s">
        <v>554</v>
      </c>
      <c r="G97" t="s">
        <v>82</v>
      </c>
      <c r="H97" t="s">
        <v>400</v>
      </c>
      <c r="I97" t="s">
        <v>212</v>
      </c>
      <c r="J97" t="s">
        <v>213</v>
      </c>
      <c r="K97" t="s">
        <v>149</v>
      </c>
      <c r="M97" t="s">
        <v>541</v>
      </c>
      <c r="N97" t="s">
        <v>215</v>
      </c>
      <c r="O97" s="57">
        <v>46274.50209490741</v>
      </c>
      <c r="P97" s="57">
        <v>46275.415081018517</v>
      </c>
      <c r="Q97">
        <v>69386817</v>
      </c>
      <c r="S97">
        <v>172404209373</v>
      </c>
      <c r="T97" t="s">
        <v>5760</v>
      </c>
      <c r="U97" t="s">
        <v>5761</v>
      </c>
      <c r="Z97">
        <v>115.5732689</v>
      </c>
      <c r="AA97">
        <v>-8.2490272999999998</v>
      </c>
      <c r="AB97" t="s">
        <v>5762</v>
      </c>
      <c r="AC97" t="s">
        <v>229</v>
      </c>
      <c r="AO97" s="57">
        <v>46274.507303240738</v>
      </c>
      <c r="AR97" t="s">
        <v>6</v>
      </c>
      <c r="AS97" t="s">
        <v>904</v>
      </c>
      <c r="AT97" t="s">
        <v>230</v>
      </c>
      <c r="AV97" t="s">
        <v>1530</v>
      </c>
      <c r="AW97" t="s">
        <v>571</v>
      </c>
      <c r="AX97" t="s">
        <v>222</v>
      </c>
      <c r="BF97" s="6" t="e">
        <f t="shared" si="3"/>
        <v>#NUM!</v>
      </c>
      <c r="BG97" t="e">
        <f t="shared" si="4"/>
        <v>#NUM!</v>
      </c>
      <c r="BH97" t="e">
        <f t="shared" si="5"/>
        <v>#NUM!</v>
      </c>
      <c r="BI97" t="str">
        <f>VLOOKUP(H97,Sheet2!$A$1:$B$270,2,FALSE)</f>
        <v>KLUNGKUNG</v>
      </c>
    </row>
    <row r="98" spans="1:61">
      <c r="A98">
        <v>97</v>
      </c>
      <c r="B98">
        <v>1002578339</v>
      </c>
      <c r="C98">
        <v>3</v>
      </c>
      <c r="D98" t="s">
        <v>49</v>
      </c>
      <c r="E98">
        <v>4</v>
      </c>
      <c r="F98" t="s">
        <v>245</v>
      </c>
      <c r="G98" t="s">
        <v>246</v>
      </c>
      <c r="H98" t="s">
        <v>2590</v>
      </c>
      <c r="I98" t="s">
        <v>212</v>
      </c>
      <c r="J98" t="s">
        <v>213</v>
      </c>
      <c r="K98" t="s">
        <v>149</v>
      </c>
      <c r="M98" t="s">
        <v>541</v>
      </c>
      <c r="N98" t="s">
        <v>215</v>
      </c>
      <c r="O98" s="57">
        <v>46274.452407407407</v>
      </c>
      <c r="P98" s="57">
        <v>46275.427488425928</v>
      </c>
      <c r="Q98">
        <v>69386679</v>
      </c>
      <c r="S98">
        <v>141423120519</v>
      </c>
      <c r="T98" t="s">
        <v>5763</v>
      </c>
      <c r="U98" t="s">
        <v>5764</v>
      </c>
      <c r="Z98">
        <v>110.4147796</v>
      </c>
      <c r="AA98">
        <v>-7.0592202000000004</v>
      </c>
      <c r="AB98" t="s">
        <v>5765</v>
      </c>
      <c r="AC98" t="s">
        <v>225</v>
      </c>
      <c r="AO98" s="57">
        <v>46274.455104166664</v>
      </c>
      <c r="AR98" t="s">
        <v>6</v>
      </c>
      <c r="AS98" t="s">
        <v>219</v>
      </c>
      <c r="AT98" t="s">
        <v>230</v>
      </c>
      <c r="AV98" t="s">
        <v>5766</v>
      </c>
      <c r="AW98" t="s">
        <v>567</v>
      </c>
      <c r="AX98" t="s">
        <v>222</v>
      </c>
      <c r="BF98" s="6" t="e">
        <f t="shared" si="3"/>
        <v>#NUM!</v>
      </c>
      <c r="BG98" t="e">
        <f t="shared" si="4"/>
        <v>#NUM!</v>
      </c>
      <c r="BH98" t="e">
        <f t="shared" si="5"/>
        <v>#NUM!</v>
      </c>
      <c r="BI98" t="e">
        <f>VLOOKUP(H98,Sheet2!$A$1:$B$270,2,FALSE)</f>
        <v>#N/A</v>
      </c>
    </row>
    <row r="99" spans="1:61">
      <c r="A99">
        <v>98</v>
      </c>
      <c r="B99">
        <v>1002577497</v>
      </c>
      <c r="C99">
        <v>3</v>
      </c>
      <c r="D99" t="s">
        <v>45</v>
      </c>
      <c r="E99">
        <v>5</v>
      </c>
      <c r="F99" t="s">
        <v>210</v>
      </c>
      <c r="G99" t="s">
        <v>116</v>
      </c>
      <c r="H99" t="s">
        <v>268</v>
      </c>
      <c r="I99" t="s">
        <v>212</v>
      </c>
      <c r="J99" t="s">
        <v>213</v>
      </c>
      <c r="K99" t="s">
        <v>149</v>
      </c>
      <c r="M99" t="s">
        <v>541</v>
      </c>
      <c r="N99" t="s">
        <v>215</v>
      </c>
      <c r="O99" s="57">
        <v>46273.670219907406</v>
      </c>
      <c r="P99" s="57">
        <v>46274.711701388886</v>
      </c>
      <c r="Q99">
        <v>69386335</v>
      </c>
      <c r="S99">
        <v>172604214306</v>
      </c>
      <c r="T99" t="s">
        <v>3153</v>
      </c>
      <c r="U99" t="s">
        <v>3154</v>
      </c>
      <c r="Z99">
        <v>116.04135119999999</v>
      </c>
      <c r="AA99">
        <v>-8.3465576000000006</v>
      </c>
      <c r="AB99" t="s">
        <v>3155</v>
      </c>
      <c r="AC99" t="s">
        <v>285</v>
      </c>
      <c r="AO99" s="57">
        <v>46243.67355324074</v>
      </c>
      <c r="AR99" t="s">
        <v>6</v>
      </c>
      <c r="AS99" t="s">
        <v>911</v>
      </c>
      <c r="AT99" t="s">
        <v>230</v>
      </c>
      <c r="AV99" t="s">
        <v>5767</v>
      </c>
      <c r="AW99" t="s">
        <v>545</v>
      </c>
      <c r="AX99" t="s">
        <v>222</v>
      </c>
      <c r="BF99" s="6" t="e">
        <f t="shared" si="3"/>
        <v>#NUM!</v>
      </c>
      <c r="BG99" t="e">
        <f t="shared" si="4"/>
        <v>#NUM!</v>
      </c>
      <c r="BH99" t="e">
        <f t="shared" si="5"/>
        <v>#NUM!</v>
      </c>
      <c r="BI99" t="str">
        <f>VLOOKUP(H99,Sheet2!$A$1:$B$270,2,FALSE)</f>
        <v>SELONG</v>
      </c>
    </row>
    <row r="100" spans="1:61">
      <c r="A100">
        <v>99</v>
      </c>
      <c r="B100">
        <v>1002576805</v>
      </c>
      <c r="C100">
        <v>3</v>
      </c>
      <c r="D100" t="s">
        <v>34</v>
      </c>
      <c r="E100">
        <v>5</v>
      </c>
      <c r="F100" t="s">
        <v>554</v>
      </c>
      <c r="G100" t="s">
        <v>82</v>
      </c>
      <c r="H100" t="s">
        <v>264</v>
      </c>
      <c r="I100" t="s">
        <v>212</v>
      </c>
      <c r="J100" t="s">
        <v>213</v>
      </c>
      <c r="K100" t="s">
        <v>149</v>
      </c>
      <c r="M100" t="s">
        <v>541</v>
      </c>
      <c r="N100" t="s">
        <v>215</v>
      </c>
      <c r="O100" s="57">
        <v>46273.509375000001</v>
      </c>
      <c r="P100" s="57">
        <v>46275.475358796299</v>
      </c>
      <c r="Q100">
        <v>69386012</v>
      </c>
      <c r="S100">
        <v>172428816094</v>
      </c>
      <c r="T100" t="s">
        <v>3156</v>
      </c>
      <c r="U100" t="s">
        <v>3157</v>
      </c>
      <c r="Z100">
        <v>115.41548040000001</v>
      </c>
      <c r="AA100">
        <v>-8.5268367000000005</v>
      </c>
      <c r="AB100" t="s">
        <v>3158</v>
      </c>
      <c r="AC100" t="s">
        <v>229</v>
      </c>
      <c r="AO100" s="57">
        <v>46243.517731481479</v>
      </c>
      <c r="AR100" t="s">
        <v>6</v>
      </c>
      <c r="AS100" t="s">
        <v>555</v>
      </c>
      <c r="AT100" t="s">
        <v>344</v>
      </c>
      <c r="AV100" t="s">
        <v>5768</v>
      </c>
      <c r="AW100" t="s">
        <v>3159</v>
      </c>
      <c r="AX100" t="s">
        <v>222</v>
      </c>
      <c r="BF100" s="6" t="e">
        <f t="shared" si="3"/>
        <v>#NUM!</v>
      </c>
      <c r="BG100" t="e">
        <f t="shared" si="4"/>
        <v>#NUM!</v>
      </c>
      <c r="BH100" t="e">
        <f t="shared" si="5"/>
        <v>#NUM!</v>
      </c>
      <c r="BI100" t="str">
        <f>VLOOKUP(H100,Sheet2!$A$1:$B$270,2,FALSE)</f>
        <v>KLUNGKUNG</v>
      </c>
    </row>
    <row r="101" spans="1:61">
      <c r="A101">
        <v>100</v>
      </c>
      <c r="B101">
        <v>1002576801</v>
      </c>
      <c r="C101">
        <v>3</v>
      </c>
      <c r="D101" t="s">
        <v>49</v>
      </c>
      <c r="E101">
        <v>4</v>
      </c>
      <c r="F101" t="s">
        <v>245</v>
      </c>
      <c r="G101" t="s">
        <v>2520</v>
      </c>
      <c r="H101" t="s">
        <v>3201</v>
      </c>
      <c r="I101" t="s">
        <v>212</v>
      </c>
      <c r="J101" t="s">
        <v>213</v>
      </c>
      <c r="K101" t="s">
        <v>149</v>
      </c>
      <c r="M101" t="s">
        <v>541</v>
      </c>
      <c r="N101" t="s">
        <v>215</v>
      </c>
      <c r="O101" s="57">
        <v>46273.508668981478</v>
      </c>
      <c r="P101" s="57">
        <v>46275.435277777775</v>
      </c>
      <c r="Q101">
        <v>69385979</v>
      </c>
      <c r="S101">
        <v>146457106483</v>
      </c>
      <c r="T101" t="s">
        <v>3503</v>
      </c>
      <c r="U101" t="s">
        <v>3504</v>
      </c>
      <c r="Z101">
        <v>110.202203544969</v>
      </c>
      <c r="AA101">
        <v>-6.9219595063497703</v>
      </c>
      <c r="AB101" t="s">
        <v>3505</v>
      </c>
      <c r="AC101" t="s">
        <v>225</v>
      </c>
      <c r="AO101" s="57">
        <v>46243.517731481479</v>
      </c>
      <c r="AR101" t="s">
        <v>6</v>
      </c>
      <c r="AS101" t="s">
        <v>219</v>
      </c>
      <c r="AT101" t="s">
        <v>230</v>
      </c>
      <c r="AV101" t="s">
        <v>1530</v>
      </c>
      <c r="AW101" t="s">
        <v>545</v>
      </c>
      <c r="AX101" t="s">
        <v>222</v>
      </c>
      <c r="BF101" s="6" t="e">
        <f t="shared" si="3"/>
        <v>#NUM!</v>
      </c>
      <c r="BG101" t="e">
        <f t="shared" si="4"/>
        <v>#NUM!</v>
      </c>
      <c r="BH101" t="e">
        <f t="shared" si="5"/>
        <v>#NUM!</v>
      </c>
      <c r="BI101" t="e">
        <f>VLOOKUP(H101,Sheet2!$A$1:$B$270,2,FALSE)</f>
        <v>#N/A</v>
      </c>
    </row>
    <row r="102" spans="1:61">
      <c r="A102">
        <v>101</v>
      </c>
      <c r="B102">
        <v>1002566671</v>
      </c>
      <c r="C102">
        <v>3</v>
      </c>
      <c r="D102" t="s">
        <v>34</v>
      </c>
      <c r="E102">
        <v>5</v>
      </c>
      <c r="F102" t="s">
        <v>554</v>
      </c>
      <c r="G102" t="s">
        <v>85</v>
      </c>
      <c r="H102" t="s">
        <v>279</v>
      </c>
      <c r="I102" t="s">
        <v>212</v>
      </c>
      <c r="J102" t="s">
        <v>213</v>
      </c>
      <c r="K102" t="s">
        <v>149</v>
      </c>
      <c r="M102" t="s">
        <v>541</v>
      </c>
      <c r="N102" t="s">
        <v>215</v>
      </c>
      <c r="O102" s="57">
        <v>46267.356516203705</v>
      </c>
      <c r="P102" s="57">
        <v>46274.631631944445</v>
      </c>
      <c r="Q102">
        <v>69381948</v>
      </c>
      <c r="S102">
        <v>172413244691</v>
      </c>
      <c r="T102" t="s">
        <v>1524</v>
      </c>
      <c r="U102" t="s">
        <v>1525</v>
      </c>
      <c r="Z102">
        <v>115.1825267</v>
      </c>
      <c r="AA102">
        <v>-8.5028325000000002</v>
      </c>
      <c r="AB102" t="s">
        <v>1526</v>
      </c>
      <c r="AC102" t="s">
        <v>229</v>
      </c>
      <c r="AO102" s="57">
        <v>46062.361122685186</v>
      </c>
      <c r="AR102" t="s">
        <v>6</v>
      </c>
      <c r="AS102" t="s">
        <v>85</v>
      </c>
      <c r="AT102" t="s">
        <v>230</v>
      </c>
      <c r="AV102" t="s">
        <v>5769</v>
      </c>
      <c r="AW102" t="s">
        <v>545</v>
      </c>
      <c r="AX102" t="s">
        <v>222</v>
      </c>
      <c r="BF102" s="6" t="e">
        <f t="shared" si="3"/>
        <v>#NUM!</v>
      </c>
      <c r="BG102" t="e">
        <f t="shared" si="4"/>
        <v>#NUM!</v>
      </c>
      <c r="BH102" t="e">
        <f t="shared" si="5"/>
        <v>#NUM!</v>
      </c>
      <c r="BI102" t="str">
        <f>VLOOKUP(H102,Sheet2!$A$1:$B$270,2,FALSE)</f>
        <v>TABANAN</v>
      </c>
    </row>
    <row r="103" spans="1:61">
      <c r="A103">
        <v>102</v>
      </c>
      <c r="B103">
        <v>1002571774</v>
      </c>
      <c r="C103">
        <v>3</v>
      </c>
      <c r="D103" t="s">
        <v>38</v>
      </c>
      <c r="E103">
        <v>5</v>
      </c>
      <c r="F103" t="s">
        <v>90</v>
      </c>
      <c r="G103" t="s">
        <v>88</v>
      </c>
      <c r="H103" t="s">
        <v>505</v>
      </c>
      <c r="I103" t="s">
        <v>212</v>
      </c>
      <c r="J103" t="s">
        <v>213</v>
      </c>
      <c r="K103" t="s">
        <v>149</v>
      </c>
      <c r="L103" t="s">
        <v>214</v>
      </c>
      <c r="M103" t="s">
        <v>559</v>
      </c>
      <c r="N103" t="s">
        <v>215</v>
      </c>
      <c r="O103" s="57">
        <v>46269.588738425926</v>
      </c>
      <c r="P103" s="57">
        <v>46270.510428240741</v>
      </c>
      <c r="Q103">
        <v>69381290</v>
      </c>
      <c r="T103" t="s">
        <v>1356</v>
      </c>
      <c r="V103" t="s">
        <v>1357</v>
      </c>
      <c r="Z103">
        <v>112.24788100000001</v>
      </c>
      <c r="AA103">
        <v>-8.0174819999999993</v>
      </c>
      <c r="AB103" t="s">
        <v>1358</v>
      </c>
      <c r="AC103" t="s">
        <v>216</v>
      </c>
      <c r="AL103" t="s">
        <v>217</v>
      </c>
      <c r="AM103" t="s">
        <v>2150</v>
      </c>
      <c r="AN103" t="s">
        <v>6</v>
      </c>
      <c r="AO103" s="57">
        <v>46121.590300925927</v>
      </c>
      <c r="AR103" t="s">
        <v>548</v>
      </c>
      <c r="AS103" t="s">
        <v>558</v>
      </c>
      <c r="AT103" t="s">
        <v>230</v>
      </c>
      <c r="AV103" t="s">
        <v>846</v>
      </c>
      <c r="AW103" t="s">
        <v>885</v>
      </c>
      <c r="AX103" t="s">
        <v>222</v>
      </c>
      <c r="BA103" s="57">
        <v>46268.541666666664</v>
      </c>
      <c r="BB103" t="s">
        <v>2150</v>
      </c>
      <c r="BF103" s="6" t="e">
        <f t="shared" si="3"/>
        <v>#NUM!</v>
      </c>
      <c r="BG103" t="e">
        <f t="shared" si="4"/>
        <v>#NUM!</v>
      </c>
      <c r="BH103" t="e">
        <f t="shared" si="5"/>
        <v>#NUM!</v>
      </c>
      <c r="BI103" t="str">
        <f>VLOOKUP(H103,Sheet2!$A$1:$B$270,2,FALSE)</f>
        <v>BLITAR</v>
      </c>
    </row>
    <row r="104" spans="1:61">
      <c r="A104">
        <v>103</v>
      </c>
      <c r="B104">
        <v>1002570665</v>
      </c>
      <c r="C104">
        <v>3</v>
      </c>
      <c r="D104" t="s">
        <v>55</v>
      </c>
      <c r="E104">
        <v>5</v>
      </c>
      <c r="F104" t="s">
        <v>261</v>
      </c>
      <c r="G104" t="s">
        <v>123</v>
      </c>
      <c r="H104" t="s">
        <v>267</v>
      </c>
      <c r="I104" t="s">
        <v>212</v>
      </c>
      <c r="J104" t="s">
        <v>213</v>
      </c>
      <c r="K104" t="s">
        <v>149</v>
      </c>
      <c r="L104" t="s">
        <v>214</v>
      </c>
      <c r="M104" t="s">
        <v>559</v>
      </c>
      <c r="N104" t="s">
        <v>215</v>
      </c>
      <c r="O104" s="57">
        <v>46268.775659722225</v>
      </c>
      <c r="P104" s="57">
        <v>46269.495856481481</v>
      </c>
      <c r="Q104">
        <v>69383511</v>
      </c>
      <c r="S104">
        <v>152407281666</v>
      </c>
      <c r="T104" t="s">
        <v>2458</v>
      </c>
      <c r="U104" t="s">
        <v>2459</v>
      </c>
      <c r="V104" t="s">
        <v>2460</v>
      </c>
      <c r="Z104">
        <v>112.78979200000001</v>
      </c>
      <c r="AA104">
        <v>-7.2524105999999904</v>
      </c>
      <c r="AB104" t="s">
        <v>2461</v>
      </c>
      <c r="AC104" t="s">
        <v>216</v>
      </c>
      <c r="AL104" t="s">
        <v>217</v>
      </c>
      <c r="AM104" t="s">
        <v>2462</v>
      </c>
      <c r="AN104" t="s">
        <v>6</v>
      </c>
      <c r="AO104" s="57">
        <v>46090.777800925927</v>
      </c>
      <c r="AP104" s="57">
        <v>46274.333333333336</v>
      </c>
      <c r="AR104" t="s">
        <v>548</v>
      </c>
      <c r="AS104" t="s">
        <v>123</v>
      </c>
      <c r="AT104" t="s">
        <v>230</v>
      </c>
      <c r="AV104" t="s">
        <v>846</v>
      </c>
      <c r="AW104" t="s">
        <v>2463</v>
      </c>
      <c r="AX104" t="s">
        <v>222</v>
      </c>
      <c r="BA104" s="57">
        <v>46274.333333333336</v>
      </c>
      <c r="BB104" t="s">
        <v>2462</v>
      </c>
      <c r="BF104" s="6" t="e">
        <f t="shared" si="3"/>
        <v>#NUM!</v>
      </c>
      <c r="BG104" t="e">
        <f t="shared" si="4"/>
        <v>#NUM!</v>
      </c>
      <c r="BH104" t="e">
        <f t="shared" si="5"/>
        <v>#NUM!</v>
      </c>
      <c r="BI104" t="str">
        <f>VLOOKUP(H104,Sheet2!$A$1:$B$270,2,FALSE)</f>
        <v>SURABAYA UTARA</v>
      </c>
    </row>
    <row r="105" spans="1:61">
      <c r="A105">
        <v>104</v>
      </c>
      <c r="B105">
        <v>1002564602</v>
      </c>
      <c r="C105">
        <v>3</v>
      </c>
      <c r="D105" t="s">
        <v>45</v>
      </c>
      <c r="E105">
        <v>5</v>
      </c>
      <c r="F105" t="s">
        <v>210</v>
      </c>
      <c r="G105" t="s">
        <v>115</v>
      </c>
      <c r="H105" t="s">
        <v>273</v>
      </c>
      <c r="I105" t="s">
        <v>212</v>
      </c>
      <c r="J105" t="s">
        <v>213</v>
      </c>
      <c r="K105" t="s">
        <v>149</v>
      </c>
      <c r="L105" t="s">
        <v>214</v>
      </c>
      <c r="M105" t="s">
        <v>559</v>
      </c>
      <c r="N105" t="s">
        <v>215</v>
      </c>
      <c r="O105" s="57">
        <v>46266.418541666666</v>
      </c>
      <c r="P105" s="57">
        <v>46268.718773148146</v>
      </c>
      <c r="Q105">
        <v>69374745</v>
      </c>
      <c r="S105">
        <v>172603791824</v>
      </c>
      <c r="T105" t="s">
        <v>948</v>
      </c>
      <c r="U105" t="s">
        <v>1535</v>
      </c>
      <c r="V105" t="s">
        <v>949</v>
      </c>
      <c r="Z105">
        <v>116.316</v>
      </c>
      <c r="AA105">
        <v>-8.6163000000000007</v>
      </c>
      <c r="AB105" t="s">
        <v>950</v>
      </c>
      <c r="AC105" t="s">
        <v>216</v>
      </c>
      <c r="AL105" t="s">
        <v>217</v>
      </c>
      <c r="AM105" t="s">
        <v>951</v>
      </c>
      <c r="AN105" t="s">
        <v>6</v>
      </c>
      <c r="AO105" s="57">
        <v>46031.423645833333</v>
      </c>
      <c r="AP105" s="57">
        <v>46261</v>
      </c>
      <c r="AR105" t="s">
        <v>548</v>
      </c>
      <c r="AS105" t="s">
        <v>900</v>
      </c>
      <c r="AT105" t="s">
        <v>230</v>
      </c>
      <c r="AV105" t="s">
        <v>846</v>
      </c>
      <c r="AW105" t="s">
        <v>831</v>
      </c>
      <c r="AX105" t="s">
        <v>222</v>
      </c>
      <c r="BA105" s="57">
        <v>46261.625</v>
      </c>
      <c r="BB105" t="s">
        <v>951</v>
      </c>
      <c r="BF105" s="6" t="e">
        <f t="shared" si="3"/>
        <v>#NUM!</v>
      </c>
      <c r="BG105" t="e">
        <f t="shared" si="4"/>
        <v>#NUM!</v>
      </c>
      <c r="BH105" t="e">
        <f t="shared" si="5"/>
        <v>#NUM!</v>
      </c>
      <c r="BI105" t="str">
        <f>VLOOKUP(H105,Sheet2!$A$1:$B$270,2,FALSE)</f>
        <v>SELONG</v>
      </c>
    </row>
    <row r="106" spans="1:61">
      <c r="A106">
        <v>105</v>
      </c>
      <c r="B106">
        <v>1002566333</v>
      </c>
      <c r="C106">
        <v>3</v>
      </c>
      <c r="D106" t="s">
        <v>59</v>
      </c>
      <c r="E106">
        <v>4</v>
      </c>
      <c r="F106" t="s">
        <v>549</v>
      </c>
      <c r="G106" t="s">
        <v>849</v>
      </c>
      <c r="H106" t="s">
        <v>850</v>
      </c>
      <c r="I106" t="s">
        <v>212</v>
      </c>
      <c r="J106" t="s">
        <v>213</v>
      </c>
      <c r="K106" t="s">
        <v>149</v>
      </c>
      <c r="L106" t="s">
        <v>214</v>
      </c>
      <c r="M106" t="s">
        <v>559</v>
      </c>
      <c r="N106" t="s">
        <v>215</v>
      </c>
      <c r="O106" s="57">
        <v>46266.70417824074</v>
      </c>
      <c r="P106" s="57">
        <v>46267.460439814815</v>
      </c>
      <c r="Q106">
        <v>69380335</v>
      </c>
      <c r="T106" t="s">
        <v>1026</v>
      </c>
      <c r="V106" t="s">
        <v>1027</v>
      </c>
      <c r="Z106">
        <v>110.74294399999999</v>
      </c>
      <c r="AA106">
        <v>-8.0177610000000001</v>
      </c>
      <c r="AB106" t="s">
        <v>1028</v>
      </c>
      <c r="AC106" t="s">
        <v>236</v>
      </c>
      <c r="AL106" t="s">
        <v>217</v>
      </c>
      <c r="AM106" t="s">
        <v>1029</v>
      </c>
      <c r="AN106" t="s">
        <v>6</v>
      </c>
      <c r="AO106" s="57">
        <v>46031.704814814817</v>
      </c>
      <c r="AP106" s="57">
        <v>46266</v>
      </c>
      <c r="AR106" t="s">
        <v>548</v>
      </c>
      <c r="AS106" t="s">
        <v>902</v>
      </c>
      <c r="AT106" t="s">
        <v>230</v>
      </c>
      <c r="AV106" t="s">
        <v>846</v>
      </c>
      <c r="AW106" t="s">
        <v>836</v>
      </c>
      <c r="AX106" t="s">
        <v>222</v>
      </c>
      <c r="BA106" s="57">
        <v>46266.625</v>
      </c>
      <c r="BB106" t="s">
        <v>1029</v>
      </c>
      <c r="BF106" s="6" t="e">
        <f t="shared" si="3"/>
        <v>#NUM!</v>
      </c>
      <c r="BG106" t="e">
        <f t="shared" si="4"/>
        <v>#NUM!</v>
      </c>
      <c r="BH106" t="e">
        <f t="shared" si="5"/>
        <v>#NUM!</v>
      </c>
      <c r="BI106" t="e">
        <f>VLOOKUP(H106,Sheet2!$A$1:$B$270,2,FALSE)</f>
        <v>#N/A</v>
      </c>
    </row>
    <row r="107" spans="1:61">
      <c r="A107">
        <v>106</v>
      </c>
      <c r="B107">
        <v>1002578858</v>
      </c>
      <c r="C107">
        <v>3</v>
      </c>
      <c r="D107" t="s">
        <v>55</v>
      </c>
      <c r="E107">
        <v>5</v>
      </c>
      <c r="F107" t="s">
        <v>261</v>
      </c>
      <c r="G107" t="s">
        <v>122</v>
      </c>
      <c r="H107" t="s">
        <v>347</v>
      </c>
      <c r="I107" t="s">
        <v>212</v>
      </c>
      <c r="J107" t="s">
        <v>213</v>
      </c>
      <c r="K107" t="s">
        <v>149</v>
      </c>
      <c r="M107" t="s">
        <v>239</v>
      </c>
      <c r="N107" t="s">
        <v>215</v>
      </c>
      <c r="O107" s="57">
        <v>46274.580497685187</v>
      </c>
      <c r="P107" s="57">
        <v>46274.626504629632</v>
      </c>
      <c r="Q107">
        <v>69386944</v>
      </c>
      <c r="S107">
        <v>152421262684</v>
      </c>
      <c r="T107" t="s">
        <v>5770</v>
      </c>
      <c r="U107" t="s">
        <v>5771</v>
      </c>
      <c r="V107" t="s">
        <v>5772</v>
      </c>
      <c r="Z107">
        <v>112.6186941</v>
      </c>
      <c r="AA107">
        <v>-7.1447491000000003</v>
      </c>
      <c r="AB107" t="s">
        <v>5773</v>
      </c>
      <c r="AC107" t="s">
        <v>285</v>
      </c>
      <c r="AL107" t="s">
        <v>217</v>
      </c>
      <c r="AM107" t="s">
        <v>5774</v>
      </c>
      <c r="AN107" t="s">
        <v>6</v>
      </c>
      <c r="AO107" s="57">
        <v>46274.590694444443</v>
      </c>
      <c r="AP107" s="57">
        <v>46279.625</v>
      </c>
      <c r="AR107" t="s">
        <v>240</v>
      </c>
      <c r="AS107" t="s">
        <v>122</v>
      </c>
      <c r="AT107" t="s">
        <v>230</v>
      </c>
      <c r="AV107" t="s">
        <v>239</v>
      </c>
      <c r="AW107" t="s">
        <v>545</v>
      </c>
      <c r="AX107" t="s">
        <v>222</v>
      </c>
      <c r="BA107" s="57">
        <v>46279.625</v>
      </c>
      <c r="BB107" t="s">
        <v>5774</v>
      </c>
      <c r="BF107" s="6" t="e">
        <f t="shared" si="3"/>
        <v>#NUM!</v>
      </c>
      <c r="BG107" t="e">
        <f t="shared" si="4"/>
        <v>#NUM!</v>
      </c>
      <c r="BH107" t="e">
        <f t="shared" si="5"/>
        <v>#NUM!</v>
      </c>
      <c r="BI107" t="str">
        <f>VLOOKUP(H107,Sheet2!$A$1:$B$270,2,FALSE)</f>
        <v>GRESIK</v>
      </c>
    </row>
    <row r="108" spans="1:61">
      <c r="A108">
        <v>107</v>
      </c>
      <c r="B108">
        <v>1002578865</v>
      </c>
      <c r="C108">
        <v>3</v>
      </c>
      <c r="D108" t="s">
        <v>59</v>
      </c>
      <c r="E108">
        <v>4</v>
      </c>
      <c r="F108" t="s">
        <v>242</v>
      </c>
      <c r="G108" t="s">
        <v>242</v>
      </c>
      <c r="H108" t="s">
        <v>288</v>
      </c>
      <c r="I108" t="s">
        <v>212</v>
      </c>
      <c r="J108" t="s">
        <v>213</v>
      </c>
      <c r="K108" t="s">
        <v>149</v>
      </c>
      <c r="L108" t="s">
        <v>214</v>
      </c>
      <c r="M108" t="s">
        <v>239</v>
      </c>
      <c r="N108" t="s">
        <v>215</v>
      </c>
      <c r="O108" s="57">
        <v>46274.58121527778</v>
      </c>
      <c r="P108" s="57">
        <v>46274.582013888888</v>
      </c>
      <c r="Q108">
        <v>69386956</v>
      </c>
      <c r="S108">
        <v>146137147991</v>
      </c>
      <c r="T108" t="s">
        <v>5775</v>
      </c>
      <c r="U108" t="s">
        <v>5776</v>
      </c>
      <c r="V108" t="s">
        <v>5777</v>
      </c>
      <c r="Z108">
        <v>110.3280573</v>
      </c>
      <c r="AA108">
        <v>-7.3762453999999904</v>
      </c>
      <c r="AB108" t="s">
        <v>5778</v>
      </c>
      <c r="AC108" t="s">
        <v>236</v>
      </c>
      <c r="AL108" t="s">
        <v>217</v>
      </c>
      <c r="AM108" t="s">
        <v>5779</v>
      </c>
      <c r="AN108" t="s">
        <v>6</v>
      </c>
      <c r="AO108" s="57">
        <v>46274.590694444443</v>
      </c>
      <c r="AP108" s="57">
        <v>46276.625</v>
      </c>
      <c r="AR108" t="s">
        <v>240</v>
      </c>
      <c r="AS108" t="s">
        <v>219</v>
      </c>
      <c r="AT108" t="s">
        <v>230</v>
      </c>
      <c r="AV108" t="s">
        <v>239</v>
      </c>
      <c r="AW108" t="s">
        <v>886</v>
      </c>
      <c r="AX108" t="s">
        <v>222</v>
      </c>
      <c r="BA108" s="57">
        <v>46276.625</v>
      </c>
      <c r="BB108" t="s">
        <v>5779</v>
      </c>
      <c r="BF108" s="6" t="e">
        <f t="shared" si="3"/>
        <v>#NUM!</v>
      </c>
      <c r="BG108" t="e">
        <f t="shared" si="4"/>
        <v>#NUM!</v>
      </c>
      <c r="BH108" t="e">
        <f t="shared" si="5"/>
        <v>#NUM!</v>
      </c>
      <c r="BI108" t="e">
        <f>VLOOKUP(H108,Sheet2!$A$1:$B$270,2,FALSE)</f>
        <v>#N/A</v>
      </c>
    </row>
    <row r="109" spans="1:61">
      <c r="A109">
        <v>108</v>
      </c>
      <c r="B109">
        <v>1002578890</v>
      </c>
      <c r="C109">
        <v>3</v>
      </c>
      <c r="D109" t="s">
        <v>51</v>
      </c>
      <c r="E109">
        <v>4</v>
      </c>
      <c r="F109" t="s">
        <v>269</v>
      </c>
      <c r="G109" t="s">
        <v>269</v>
      </c>
      <c r="H109" t="s">
        <v>839</v>
      </c>
      <c r="I109" t="s">
        <v>212</v>
      </c>
      <c r="J109" t="s">
        <v>213</v>
      </c>
      <c r="K109" t="s">
        <v>149</v>
      </c>
      <c r="M109" t="s">
        <v>239</v>
      </c>
      <c r="N109" t="s">
        <v>581</v>
      </c>
      <c r="O109" s="57">
        <v>46274.586469907408</v>
      </c>
      <c r="P109" s="57">
        <v>46274.652858796297</v>
      </c>
      <c r="Q109">
        <v>69386964</v>
      </c>
      <c r="S109">
        <v>142401146249</v>
      </c>
      <c r="T109" t="s">
        <v>5780</v>
      </c>
      <c r="U109" t="s">
        <v>5781</v>
      </c>
      <c r="V109" t="s">
        <v>5782</v>
      </c>
      <c r="Z109">
        <v>110.839584</v>
      </c>
      <c r="AA109">
        <v>-6.8063795000000002</v>
      </c>
      <c r="AB109" t="s">
        <v>5783</v>
      </c>
      <c r="AC109" t="s">
        <v>285</v>
      </c>
      <c r="AL109" t="s">
        <v>217</v>
      </c>
      <c r="AM109" t="s">
        <v>5784</v>
      </c>
      <c r="AN109" t="s">
        <v>6</v>
      </c>
      <c r="AO109" s="57">
        <v>46274.590694444443</v>
      </c>
      <c r="AP109" s="57">
        <v>46275.625</v>
      </c>
      <c r="AR109" t="s">
        <v>240</v>
      </c>
      <c r="AS109" t="s">
        <v>219</v>
      </c>
      <c r="AT109" t="s">
        <v>230</v>
      </c>
      <c r="AV109" t="s">
        <v>239</v>
      </c>
      <c r="AW109" t="s">
        <v>560</v>
      </c>
      <c r="AX109" t="s">
        <v>222</v>
      </c>
      <c r="BA109" s="57">
        <v>46275.625</v>
      </c>
      <c r="BB109" t="s">
        <v>5784</v>
      </c>
      <c r="BF109" s="6" t="e">
        <f t="shared" si="3"/>
        <v>#NUM!</v>
      </c>
      <c r="BG109" t="e">
        <f t="shared" si="4"/>
        <v>#NUM!</v>
      </c>
      <c r="BH109" t="e">
        <f t="shared" si="5"/>
        <v>#NUM!</v>
      </c>
      <c r="BI109" t="e">
        <f>VLOOKUP(H109,Sheet2!$A$1:$B$270,2,FALSE)</f>
        <v>#N/A</v>
      </c>
    </row>
    <row r="110" spans="1:61">
      <c r="A110">
        <v>109</v>
      </c>
      <c r="B110">
        <v>1002578330</v>
      </c>
      <c r="C110">
        <v>3</v>
      </c>
      <c r="D110" t="s">
        <v>51</v>
      </c>
      <c r="E110">
        <v>4</v>
      </c>
      <c r="F110" t="s">
        <v>234</v>
      </c>
      <c r="G110" t="s">
        <v>3668</v>
      </c>
      <c r="H110" t="s">
        <v>3669</v>
      </c>
      <c r="I110" t="s">
        <v>212</v>
      </c>
      <c r="J110" t="s">
        <v>213</v>
      </c>
      <c r="K110" t="s">
        <v>149</v>
      </c>
      <c r="L110" t="s">
        <v>214</v>
      </c>
      <c r="M110" t="s">
        <v>239</v>
      </c>
      <c r="N110" t="s">
        <v>215</v>
      </c>
      <c r="O110" s="57">
        <v>46274.443715277775</v>
      </c>
      <c r="P110" s="57">
        <v>46274.444525462961</v>
      </c>
      <c r="Q110">
        <v>69386680</v>
      </c>
      <c r="S110">
        <v>141553109848</v>
      </c>
      <c r="T110" t="s">
        <v>5785</v>
      </c>
      <c r="U110" t="s">
        <v>5786</v>
      </c>
      <c r="V110" t="s">
        <v>5787</v>
      </c>
      <c r="Z110">
        <v>110.599488915385</v>
      </c>
      <c r="AA110">
        <v>-7.5327424502014502</v>
      </c>
      <c r="AB110" t="s">
        <v>5788</v>
      </c>
      <c r="AC110" t="s">
        <v>236</v>
      </c>
      <c r="AL110" t="s">
        <v>217</v>
      </c>
      <c r="AM110" t="s">
        <v>5789</v>
      </c>
      <c r="AN110" t="s">
        <v>6</v>
      </c>
      <c r="AO110" s="57">
        <v>46274.444444444445</v>
      </c>
      <c r="AP110" s="57">
        <v>46279.458333333336</v>
      </c>
      <c r="AR110" t="s">
        <v>240</v>
      </c>
      <c r="AS110" t="s">
        <v>3668</v>
      </c>
      <c r="AT110" t="s">
        <v>230</v>
      </c>
      <c r="AV110" t="s">
        <v>239</v>
      </c>
      <c r="AW110" t="s">
        <v>889</v>
      </c>
      <c r="AX110" t="s">
        <v>222</v>
      </c>
      <c r="BA110" s="57">
        <v>46279.458333333336</v>
      </c>
      <c r="BB110" t="s">
        <v>5789</v>
      </c>
      <c r="BF110" s="6" t="e">
        <f t="shared" si="3"/>
        <v>#NUM!</v>
      </c>
      <c r="BG110" t="e">
        <f t="shared" si="4"/>
        <v>#NUM!</v>
      </c>
      <c r="BH110" t="e">
        <f t="shared" si="5"/>
        <v>#NUM!</v>
      </c>
      <c r="BI110" t="e">
        <f>VLOOKUP(H110,Sheet2!$A$1:$B$270,2,FALSE)</f>
        <v>#N/A</v>
      </c>
    </row>
    <row r="111" spans="1:61">
      <c r="A111">
        <v>110</v>
      </c>
      <c r="B111">
        <v>1002579205</v>
      </c>
      <c r="C111">
        <v>3</v>
      </c>
      <c r="D111" t="s">
        <v>49</v>
      </c>
      <c r="E111">
        <v>4</v>
      </c>
      <c r="F111" t="s">
        <v>245</v>
      </c>
      <c r="G111" t="s">
        <v>246</v>
      </c>
      <c r="H111" t="s">
        <v>832</v>
      </c>
      <c r="I111" t="s">
        <v>212</v>
      </c>
      <c r="J111" t="s">
        <v>213</v>
      </c>
      <c r="K111" t="s">
        <v>149</v>
      </c>
      <c r="L111" t="s">
        <v>214</v>
      </c>
      <c r="M111" t="s">
        <v>239</v>
      </c>
      <c r="N111" t="s">
        <v>215</v>
      </c>
      <c r="O111" s="57">
        <v>46274.643703703703</v>
      </c>
      <c r="P111" s="57">
        <v>46274.644513888888</v>
      </c>
      <c r="Q111">
        <v>69387078</v>
      </c>
      <c r="S111">
        <v>142406122711</v>
      </c>
      <c r="T111" t="s">
        <v>5790</v>
      </c>
      <c r="U111" t="s">
        <v>5791</v>
      </c>
      <c r="V111" t="s">
        <v>5792</v>
      </c>
      <c r="Z111">
        <v>110.413607</v>
      </c>
      <c r="AA111">
        <v>-6.9813789999999996</v>
      </c>
      <c r="AB111" t="s">
        <v>5793</v>
      </c>
      <c r="AC111" t="s">
        <v>236</v>
      </c>
      <c r="AL111" t="s">
        <v>217</v>
      </c>
      <c r="AM111" t="s">
        <v>5794</v>
      </c>
      <c r="AN111" t="s">
        <v>6</v>
      </c>
      <c r="AO111" s="57">
        <v>46274.653078703705</v>
      </c>
      <c r="AP111" s="57">
        <v>46275.625</v>
      </c>
      <c r="AR111" t="s">
        <v>240</v>
      </c>
      <c r="AS111" t="s">
        <v>899</v>
      </c>
      <c r="AT111" t="s">
        <v>230</v>
      </c>
      <c r="AV111" t="s">
        <v>239</v>
      </c>
      <c r="AW111" t="s">
        <v>537</v>
      </c>
      <c r="AX111" t="s">
        <v>222</v>
      </c>
      <c r="BA111" s="57">
        <v>46275.625</v>
      </c>
      <c r="BB111" t="s">
        <v>5794</v>
      </c>
      <c r="BF111" s="6" t="e">
        <f t="shared" si="3"/>
        <v>#NUM!</v>
      </c>
      <c r="BG111" t="e">
        <f t="shared" si="4"/>
        <v>#NUM!</v>
      </c>
      <c r="BH111" t="e">
        <f t="shared" si="5"/>
        <v>#NUM!</v>
      </c>
      <c r="BI111" t="e">
        <f>VLOOKUP(H111,Sheet2!$A$1:$B$270,2,FALSE)</f>
        <v>#N/A</v>
      </c>
    </row>
    <row r="112" spans="1:61">
      <c r="A112">
        <v>111</v>
      </c>
      <c r="B112">
        <v>1002578580</v>
      </c>
      <c r="C112">
        <v>3</v>
      </c>
      <c r="D112" t="s">
        <v>55</v>
      </c>
      <c r="E112">
        <v>5</v>
      </c>
      <c r="F112" t="s">
        <v>261</v>
      </c>
      <c r="G112" t="s">
        <v>128</v>
      </c>
      <c r="H112" t="s">
        <v>352</v>
      </c>
      <c r="I112" t="s">
        <v>212</v>
      </c>
      <c r="J112" t="s">
        <v>213</v>
      </c>
      <c r="K112" t="s">
        <v>149</v>
      </c>
      <c r="L112" t="s">
        <v>214</v>
      </c>
      <c r="M112" t="s">
        <v>239</v>
      </c>
      <c r="N112" t="s">
        <v>215</v>
      </c>
      <c r="O112" s="57">
        <v>46274.499965277777</v>
      </c>
      <c r="P112" s="57">
        <v>46274.501400462963</v>
      </c>
      <c r="Q112">
        <v>69386810</v>
      </c>
      <c r="S112">
        <v>152412249208</v>
      </c>
      <c r="T112" t="s">
        <v>5795</v>
      </c>
      <c r="U112" t="s">
        <v>5796</v>
      </c>
      <c r="V112" t="s">
        <v>5797</v>
      </c>
      <c r="Z112">
        <v>112.62969750000001</v>
      </c>
      <c r="AA112">
        <v>-7.2388484000000002</v>
      </c>
      <c r="AB112" t="s">
        <v>5798</v>
      </c>
      <c r="AC112" t="s">
        <v>236</v>
      </c>
      <c r="AL112" t="s">
        <v>217</v>
      </c>
      <c r="AM112" t="s">
        <v>5799</v>
      </c>
      <c r="AN112" t="s">
        <v>6</v>
      </c>
      <c r="AO112" s="57">
        <v>46274.507303240738</v>
      </c>
      <c r="AP112" s="57">
        <v>46277.458333333336</v>
      </c>
      <c r="AR112" t="s">
        <v>240</v>
      </c>
      <c r="AS112" t="s">
        <v>594</v>
      </c>
      <c r="AT112" t="s">
        <v>344</v>
      </c>
      <c r="AV112" t="s">
        <v>239</v>
      </c>
      <c r="AW112" t="s">
        <v>1183</v>
      </c>
      <c r="AX112" t="s">
        <v>222</v>
      </c>
      <c r="BA112" s="57">
        <v>46277.458333333336</v>
      </c>
      <c r="BB112" t="s">
        <v>5799</v>
      </c>
      <c r="BF112" s="6" t="e">
        <f t="shared" si="3"/>
        <v>#NUM!</v>
      </c>
      <c r="BG112" t="e">
        <f t="shared" si="4"/>
        <v>#NUM!</v>
      </c>
      <c r="BH112" t="e">
        <f t="shared" si="5"/>
        <v>#NUM!</v>
      </c>
      <c r="BI112" t="str">
        <f>VLOOKUP(H112,Sheet2!$A$1:$B$270,2,FALSE)</f>
        <v>SURABAYA UTARA</v>
      </c>
    </row>
    <row r="113" spans="1:61">
      <c r="A113">
        <v>112</v>
      </c>
      <c r="B113">
        <v>1002578577</v>
      </c>
      <c r="C113">
        <v>3</v>
      </c>
      <c r="D113" t="s">
        <v>59</v>
      </c>
      <c r="E113">
        <v>4</v>
      </c>
      <c r="F113" t="s">
        <v>242</v>
      </c>
      <c r="G113" t="s">
        <v>542</v>
      </c>
      <c r="H113" t="s">
        <v>5800</v>
      </c>
      <c r="I113" t="s">
        <v>212</v>
      </c>
      <c r="J113" t="s">
        <v>213</v>
      </c>
      <c r="K113" t="s">
        <v>149</v>
      </c>
      <c r="L113" t="s">
        <v>214</v>
      </c>
      <c r="M113" t="s">
        <v>239</v>
      </c>
      <c r="N113" t="s">
        <v>215</v>
      </c>
      <c r="O113" s="57">
        <v>46274.499976851854</v>
      </c>
      <c r="P113" s="57">
        <v>46274.501400462963</v>
      </c>
      <c r="Q113">
        <v>69386829</v>
      </c>
      <c r="S113">
        <v>141177105470</v>
      </c>
      <c r="T113" t="s">
        <v>5801</v>
      </c>
      <c r="U113" t="s">
        <v>5802</v>
      </c>
      <c r="V113" t="s">
        <v>5803</v>
      </c>
      <c r="Z113">
        <v>109.502386</v>
      </c>
      <c r="AA113">
        <v>-7.7344580000000001</v>
      </c>
      <c r="AB113" t="s">
        <v>5804</v>
      </c>
      <c r="AC113" t="s">
        <v>236</v>
      </c>
      <c r="AL113" t="s">
        <v>217</v>
      </c>
      <c r="AM113" t="s">
        <v>5805</v>
      </c>
      <c r="AN113" t="s">
        <v>6</v>
      </c>
      <c r="AO113" s="57">
        <v>46274.507303240738</v>
      </c>
      <c r="AP113" s="57">
        <v>46277.333333333336</v>
      </c>
      <c r="AR113" t="s">
        <v>240</v>
      </c>
      <c r="AS113" t="s">
        <v>5806</v>
      </c>
      <c r="AT113" t="s">
        <v>230</v>
      </c>
      <c r="AV113" t="s">
        <v>239</v>
      </c>
      <c r="AW113" t="s">
        <v>889</v>
      </c>
      <c r="AX113" t="s">
        <v>222</v>
      </c>
      <c r="BA113" s="57">
        <v>46277.333333333336</v>
      </c>
      <c r="BB113" t="s">
        <v>5805</v>
      </c>
      <c r="BF113" s="6" t="e">
        <f t="shared" si="3"/>
        <v>#NUM!</v>
      </c>
      <c r="BG113" t="e">
        <f t="shared" si="4"/>
        <v>#NUM!</v>
      </c>
      <c r="BH113" t="e">
        <f t="shared" si="5"/>
        <v>#NUM!</v>
      </c>
      <c r="BI113" t="e">
        <f>VLOOKUP(H113,Sheet2!$A$1:$B$270,2,FALSE)</f>
        <v>#N/A</v>
      </c>
    </row>
    <row r="114" spans="1:61">
      <c r="A114">
        <v>113</v>
      </c>
      <c r="B114">
        <v>1002578005</v>
      </c>
      <c r="C114">
        <v>3</v>
      </c>
      <c r="D114" t="s">
        <v>45</v>
      </c>
      <c r="E114">
        <v>5</v>
      </c>
      <c r="F114" t="s">
        <v>210</v>
      </c>
      <c r="G114" t="s">
        <v>110</v>
      </c>
      <c r="H114" t="s">
        <v>469</v>
      </c>
      <c r="I114" t="s">
        <v>212</v>
      </c>
      <c r="J114" t="s">
        <v>213</v>
      </c>
      <c r="K114" t="s">
        <v>149</v>
      </c>
      <c r="L114" t="s">
        <v>214</v>
      </c>
      <c r="M114" t="s">
        <v>239</v>
      </c>
      <c r="N114" t="s">
        <v>215</v>
      </c>
      <c r="O114" s="57">
        <v>46274.37704861111</v>
      </c>
      <c r="P114" s="57">
        <v>46274.377847222226</v>
      </c>
      <c r="Q114">
        <v>69386546</v>
      </c>
      <c r="S114">
        <v>172617203100</v>
      </c>
      <c r="T114" t="s">
        <v>5807</v>
      </c>
      <c r="U114" t="s">
        <v>5808</v>
      </c>
      <c r="V114" t="s">
        <v>5809</v>
      </c>
      <c r="Z114">
        <v>118.62208699999999</v>
      </c>
      <c r="AA114">
        <v>-8.5025969999999997</v>
      </c>
      <c r="AB114" t="s">
        <v>5810</v>
      </c>
      <c r="AC114" t="s">
        <v>236</v>
      </c>
      <c r="AL114" t="s">
        <v>217</v>
      </c>
      <c r="AM114" t="s">
        <v>5811</v>
      </c>
      <c r="AN114" t="s">
        <v>6</v>
      </c>
      <c r="AO114" s="57">
        <v>46274.382025462961</v>
      </c>
      <c r="AP114" s="57">
        <v>46276.333333333336</v>
      </c>
      <c r="AR114" t="s">
        <v>240</v>
      </c>
      <c r="AS114" t="s">
        <v>914</v>
      </c>
      <c r="AT114" t="s">
        <v>230</v>
      </c>
      <c r="AV114" t="s">
        <v>239</v>
      </c>
      <c r="AW114" t="s">
        <v>889</v>
      </c>
      <c r="AX114" t="s">
        <v>222</v>
      </c>
      <c r="BA114" s="57">
        <v>46276.333333333336</v>
      </c>
      <c r="BB114" t="s">
        <v>5811</v>
      </c>
      <c r="BF114" s="6" t="e">
        <f t="shared" si="3"/>
        <v>#NUM!</v>
      </c>
      <c r="BG114" t="e">
        <f t="shared" si="4"/>
        <v>#NUM!</v>
      </c>
      <c r="BH114" t="e">
        <f t="shared" si="5"/>
        <v>#NUM!</v>
      </c>
      <c r="BI114" t="str">
        <f>VLOOKUP(H114,Sheet2!$A$1:$B$270,2,FALSE)</f>
        <v>BIMA</v>
      </c>
    </row>
    <row r="115" spans="1:61">
      <c r="A115">
        <v>114</v>
      </c>
      <c r="B115">
        <v>1002578586</v>
      </c>
      <c r="C115">
        <v>3</v>
      </c>
      <c r="D115" t="s">
        <v>55</v>
      </c>
      <c r="E115">
        <v>5</v>
      </c>
      <c r="F115" t="s">
        <v>261</v>
      </c>
      <c r="G115" t="s">
        <v>128</v>
      </c>
      <c r="H115" t="s">
        <v>352</v>
      </c>
      <c r="I115" t="s">
        <v>212</v>
      </c>
      <c r="J115" t="s">
        <v>213</v>
      </c>
      <c r="K115" t="s">
        <v>149</v>
      </c>
      <c r="L115" t="s">
        <v>214</v>
      </c>
      <c r="M115" t="s">
        <v>239</v>
      </c>
      <c r="N115" t="s">
        <v>215</v>
      </c>
      <c r="O115" s="57">
        <v>46274.50203703704</v>
      </c>
      <c r="P115" s="57">
        <v>46274.502847222226</v>
      </c>
      <c r="Q115">
        <v>69386813</v>
      </c>
      <c r="S115">
        <v>152412249209</v>
      </c>
      <c r="T115" t="s">
        <v>5795</v>
      </c>
      <c r="U115" t="s">
        <v>5812</v>
      </c>
      <c r="V115" t="s">
        <v>5813</v>
      </c>
      <c r="Z115">
        <v>112.6091045</v>
      </c>
      <c r="AA115">
        <v>-7.2354289999999999</v>
      </c>
      <c r="AB115" t="s">
        <v>5814</v>
      </c>
      <c r="AC115" t="s">
        <v>236</v>
      </c>
      <c r="AL115" t="s">
        <v>217</v>
      </c>
      <c r="AM115" t="s">
        <v>5799</v>
      </c>
      <c r="AN115" t="s">
        <v>6</v>
      </c>
      <c r="AO115" s="57">
        <v>46274.507303240738</v>
      </c>
      <c r="AP115" s="57">
        <v>46277.458333333336</v>
      </c>
      <c r="AR115" t="s">
        <v>240</v>
      </c>
      <c r="AS115" t="s">
        <v>594</v>
      </c>
      <c r="AT115" t="s">
        <v>344</v>
      </c>
      <c r="AV115" t="s">
        <v>239</v>
      </c>
      <c r="AW115" t="s">
        <v>1183</v>
      </c>
      <c r="AX115" t="s">
        <v>222</v>
      </c>
      <c r="BA115" s="57">
        <v>46277.458333333336</v>
      </c>
      <c r="BB115" t="s">
        <v>5799</v>
      </c>
      <c r="BF115" s="6" t="e">
        <f t="shared" si="3"/>
        <v>#NUM!</v>
      </c>
      <c r="BG115" t="e">
        <f t="shared" si="4"/>
        <v>#NUM!</v>
      </c>
      <c r="BH115" t="e">
        <f t="shared" si="5"/>
        <v>#NUM!</v>
      </c>
      <c r="BI115" t="str">
        <f>VLOOKUP(H115,Sheet2!$A$1:$B$270,2,FALSE)</f>
        <v>SURABAYA UTARA</v>
      </c>
    </row>
    <row r="116" spans="1:61">
      <c r="A116">
        <v>115</v>
      </c>
      <c r="B116">
        <v>1002579572</v>
      </c>
      <c r="C116">
        <v>3</v>
      </c>
      <c r="D116" t="s">
        <v>51</v>
      </c>
      <c r="E116">
        <v>4</v>
      </c>
      <c r="F116" t="s">
        <v>234</v>
      </c>
      <c r="G116" t="s">
        <v>1765</v>
      </c>
      <c r="H116" t="s">
        <v>2743</v>
      </c>
      <c r="I116" t="s">
        <v>212</v>
      </c>
      <c r="J116" t="s">
        <v>213</v>
      </c>
      <c r="K116" t="s">
        <v>149</v>
      </c>
      <c r="L116" t="s">
        <v>214</v>
      </c>
      <c r="M116" t="s">
        <v>239</v>
      </c>
      <c r="N116" t="s">
        <v>215</v>
      </c>
      <c r="O116" s="57">
        <v>46274.741631944446</v>
      </c>
      <c r="P116" s="57">
        <v>46274.743125000001</v>
      </c>
      <c r="Q116">
        <v>69387207</v>
      </c>
      <c r="S116">
        <v>143592106809</v>
      </c>
      <c r="T116" t="s">
        <v>5815</v>
      </c>
      <c r="U116" t="s">
        <v>5816</v>
      </c>
      <c r="V116" t="s">
        <v>5817</v>
      </c>
      <c r="Z116">
        <v>110.65546399999999</v>
      </c>
      <c r="AA116">
        <v>-7.5932890000000004</v>
      </c>
      <c r="AB116" t="s">
        <v>5818</v>
      </c>
      <c r="AC116" t="s">
        <v>236</v>
      </c>
      <c r="AL116" t="s">
        <v>217</v>
      </c>
      <c r="AM116" t="s">
        <v>5819</v>
      </c>
      <c r="AN116" t="s">
        <v>6</v>
      </c>
      <c r="AO116" s="57">
        <v>46274.746423611112</v>
      </c>
      <c r="AP116" s="57">
        <v>46275.625</v>
      </c>
      <c r="AR116" t="s">
        <v>240</v>
      </c>
      <c r="AS116" t="s">
        <v>2749</v>
      </c>
      <c r="AT116" t="s">
        <v>230</v>
      </c>
      <c r="AV116" t="s">
        <v>239</v>
      </c>
      <c r="AW116" t="s">
        <v>887</v>
      </c>
      <c r="AX116" t="s">
        <v>222</v>
      </c>
      <c r="BA116" s="57">
        <v>46275.625</v>
      </c>
      <c r="BB116" t="s">
        <v>5819</v>
      </c>
      <c r="BF116" s="6" t="e">
        <f t="shared" si="3"/>
        <v>#NUM!</v>
      </c>
      <c r="BG116" t="e">
        <f t="shared" si="4"/>
        <v>#NUM!</v>
      </c>
      <c r="BH116" t="e">
        <f t="shared" si="5"/>
        <v>#NUM!</v>
      </c>
      <c r="BI116" t="e">
        <f>VLOOKUP(H116,Sheet2!$A$1:$B$270,2,FALSE)</f>
        <v>#N/A</v>
      </c>
    </row>
    <row r="117" spans="1:61">
      <c r="A117">
        <v>116</v>
      </c>
      <c r="B117">
        <v>1002579567</v>
      </c>
      <c r="C117">
        <v>3</v>
      </c>
      <c r="D117" t="s">
        <v>59</v>
      </c>
      <c r="E117">
        <v>4</v>
      </c>
      <c r="F117" t="s">
        <v>223</v>
      </c>
      <c r="G117" t="s">
        <v>314</v>
      </c>
      <c r="H117" t="s">
        <v>868</v>
      </c>
      <c r="I117" t="s">
        <v>212</v>
      </c>
      <c r="J117" t="s">
        <v>213</v>
      </c>
      <c r="K117" t="s">
        <v>149</v>
      </c>
      <c r="L117" t="s">
        <v>214</v>
      </c>
      <c r="M117" t="s">
        <v>239</v>
      </c>
      <c r="N117" t="s">
        <v>215</v>
      </c>
      <c r="O117" s="57">
        <v>46274.739537037036</v>
      </c>
      <c r="P117" s="57">
        <v>46274.740358796298</v>
      </c>
      <c r="Q117">
        <v>69387184</v>
      </c>
      <c r="S117">
        <v>143395107241</v>
      </c>
      <c r="T117" t="s">
        <v>5820</v>
      </c>
      <c r="U117" t="s">
        <v>5821</v>
      </c>
      <c r="V117" t="s">
        <v>5822</v>
      </c>
      <c r="Z117">
        <v>109.483311</v>
      </c>
      <c r="AA117">
        <v>-7.4774779999999996</v>
      </c>
      <c r="AB117" t="s">
        <v>5823</v>
      </c>
      <c r="AC117" t="s">
        <v>236</v>
      </c>
      <c r="AL117" t="s">
        <v>217</v>
      </c>
      <c r="AM117" t="s">
        <v>5824</v>
      </c>
      <c r="AN117" t="s">
        <v>6</v>
      </c>
      <c r="AO117" s="57">
        <v>46274.746423611112</v>
      </c>
      <c r="AP117" s="57">
        <v>46276.333333333336</v>
      </c>
      <c r="AR117" t="s">
        <v>240</v>
      </c>
      <c r="AS117" t="s">
        <v>917</v>
      </c>
      <c r="AT117" t="s">
        <v>230</v>
      </c>
      <c r="AV117" t="s">
        <v>239</v>
      </c>
      <c r="AW117" t="s">
        <v>881</v>
      </c>
      <c r="AX117" t="s">
        <v>222</v>
      </c>
      <c r="BA117" s="57">
        <v>46276.333333333336</v>
      </c>
      <c r="BB117" t="s">
        <v>5824</v>
      </c>
      <c r="BF117" s="6" t="e">
        <f t="shared" si="3"/>
        <v>#NUM!</v>
      </c>
      <c r="BG117" t="e">
        <f t="shared" si="4"/>
        <v>#NUM!</v>
      </c>
      <c r="BH117" t="e">
        <f t="shared" si="5"/>
        <v>#NUM!</v>
      </c>
      <c r="BI117" t="e">
        <f>VLOOKUP(H117,Sheet2!$A$1:$B$270,2,FALSE)</f>
        <v>#N/A</v>
      </c>
    </row>
    <row r="118" spans="1:61">
      <c r="A118">
        <v>117</v>
      </c>
      <c r="B118">
        <v>1002578722</v>
      </c>
      <c r="C118">
        <v>3</v>
      </c>
      <c r="D118" t="s">
        <v>59</v>
      </c>
      <c r="E118">
        <v>4</v>
      </c>
      <c r="F118" t="s">
        <v>242</v>
      </c>
      <c r="G118" t="s">
        <v>242</v>
      </c>
      <c r="H118" t="s">
        <v>288</v>
      </c>
      <c r="I118" t="s">
        <v>212</v>
      </c>
      <c r="J118" t="s">
        <v>213</v>
      </c>
      <c r="K118" t="s">
        <v>149</v>
      </c>
      <c r="L118" t="s">
        <v>214</v>
      </c>
      <c r="M118" t="s">
        <v>239</v>
      </c>
      <c r="N118" t="s">
        <v>215</v>
      </c>
      <c r="O118" s="57">
        <v>46274.554120370369</v>
      </c>
      <c r="P118" s="57">
        <v>46274.555625000001</v>
      </c>
      <c r="Q118">
        <v>69386897</v>
      </c>
      <c r="S118">
        <v>146137147984</v>
      </c>
      <c r="T118" t="s">
        <v>5825</v>
      </c>
      <c r="U118" t="s">
        <v>5826</v>
      </c>
      <c r="V118" t="s">
        <v>5827</v>
      </c>
      <c r="Z118">
        <v>110.2252568</v>
      </c>
      <c r="AA118">
        <v>-7.4916248999999997</v>
      </c>
      <c r="AB118" t="s">
        <v>5828</v>
      </c>
      <c r="AC118" t="s">
        <v>236</v>
      </c>
      <c r="AL118" t="s">
        <v>217</v>
      </c>
      <c r="AM118" t="s">
        <v>5829</v>
      </c>
      <c r="AN118" t="s">
        <v>6</v>
      </c>
      <c r="AO118" s="57">
        <v>46274.559652777774</v>
      </c>
      <c r="AP118" s="57">
        <v>46276.333333333336</v>
      </c>
      <c r="AR118" t="s">
        <v>240</v>
      </c>
      <c r="AS118" t="s">
        <v>219</v>
      </c>
      <c r="AT118" t="s">
        <v>230</v>
      </c>
      <c r="AV118" t="s">
        <v>239</v>
      </c>
      <c r="AW118" t="s">
        <v>889</v>
      </c>
      <c r="AX118" t="s">
        <v>222</v>
      </c>
      <c r="BA118" s="57">
        <v>46276.333333333336</v>
      </c>
      <c r="BB118" t="s">
        <v>5829</v>
      </c>
      <c r="BF118" s="6" t="e">
        <f t="shared" si="3"/>
        <v>#NUM!</v>
      </c>
      <c r="BG118" t="e">
        <f t="shared" si="4"/>
        <v>#NUM!</v>
      </c>
      <c r="BH118" t="e">
        <f t="shared" si="5"/>
        <v>#NUM!</v>
      </c>
      <c r="BI118" t="e">
        <f>VLOOKUP(H118,Sheet2!$A$1:$B$270,2,FALSE)</f>
        <v>#N/A</v>
      </c>
    </row>
    <row r="119" spans="1:61">
      <c r="A119">
        <v>118</v>
      </c>
      <c r="B119">
        <v>1002579612</v>
      </c>
      <c r="C119">
        <v>3</v>
      </c>
      <c r="D119" t="s">
        <v>38</v>
      </c>
      <c r="E119">
        <v>5</v>
      </c>
      <c r="F119" t="s">
        <v>90</v>
      </c>
      <c r="G119" t="s">
        <v>88</v>
      </c>
      <c r="H119" t="s">
        <v>505</v>
      </c>
      <c r="I119" t="s">
        <v>212</v>
      </c>
      <c r="J119" t="s">
        <v>213</v>
      </c>
      <c r="K119" t="s">
        <v>149</v>
      </c>
      <c r="L119" t="s">
        <v>214</v>
      </c>
      <c r="M119" t="s">
        <v>239</v>
      </c>
      <c r="N119" t="s">
        <v>215</v>
      </c>
      <c r="O119" s="57">
        <v>46274.772870370369</v>
      </c>
      <c r="P119" s="57">
        <v>46274.773680555554</v>
      </c>
      <c r="Q119">
        <v>69387227</v>
      </c>
      <c r="S119">
        <v>152735209559</v>
      </c>
      <c r="T119" t="s">
        <v>5830</v>
      </c>
      <c r="U119" t="s">
        <v>5831</v>
      </c>
      <c r="V119" t="s">
        <v>5832</v>
      </c>
      <c r="Z119">
        <v>112.2152512</v>
      </c>
      <c r="AA119">
        <v>-8.0269385999999994</v>
      </c>
      <c r="AB119" t="s">
        <v>5833</v>
      </c>
      <c r="AC119" t="s">
        <v>216</v>
      </c>
      <c r="AL119" t="s">
        <v>217</v>
      </c>
      <c r="AM119" t="s">
        <v>5834</v>
      </c>
      <c r="AN119" t="s">
        <v>6</v>
      </c>
      <c r="AO119" s="57">
        <v>46274.777719907404</v>
      </c>
      <c r="AP119" s="57">
        <v>46275.625</v>
      </c>
      <c r="AR119" t="s">
        <v>240</v>
      </c>
      <c r="AS119" t="s">
        <v>558</v>
      </c>
      <c r="AT119" t="s">
        <v>230</v>
      </c>
      <c r="AV119" t="s">
        <v>239</v>
      </c>
      <c r="AW119" t="s">
        <v>886</v>
      </c>
      <c r="AX119" t="s">
        <v>222</v>
      </c>
      <c r="BA119" s="57">
        <v>46275.625</v>
      </c>
      <c r="BB119" t="s">
        <v>5834</v>
      </c>
      <c r="BF119" s="6" t="e">
        <f t="shared" si="3"/>
        <v>#NUM!</v>
      </c>
      <c r="BG119" t="e">
        <f t="shared" si="4"/>
        <v>#NUM!</v>
      </c>
      <c r="BH119" t="e">
        <f t="shared" si="5"/>
        <v>#NUM!</v>
      </c>
      <c r="BI119" t="str">
        <f>VLOOKUP(H119,Sheet2!$A$1:$B$270,2,FALSE)</f>
        <v>BLITAR</v>
      </c>
    </row>
    <row r="120" spans="1:61">
      <c r="A120">
        <v>119</v>
      </c>
      <c r="B120">
        <v>1002579610</v>
      </c>
      <c r="C120">
        <v>3</v>
      </c>
      <c r="D120" t="s">
        <v>49</v>
      </c>
      <c r="E120">
        <v>4</v>
      </c>
      <c r="F120" t="s">
        <v>250</v>
      </c>
      <c r="G120" t="s">
        <v>253</v>
      </c>
      <c r="H120" t="s">
        <v>821</v>
      </c>
      <c r="I120" t="s">
        <v>212</v>
      </c>
      <c r="J120" t="s">
        <v>213</v>
      </c>
      <c r="K120" t="s">
        <v>149</v>
      </c>
      <c r="L120" t="s">
        <v>214</v>
      </c>
      <c r="M120" t="s">
        <v>239</v>
      </c>
      <c r="N120" t="s">
        <v>215</v>
      </c>
      <c r="O120" s="57">
        <v>46274.770787037036</v>
      </c>
      <c r="P120" s="57">
        <v>46274.772291666668</v>
      </c>
      <c r="Q120">
        <v>69387226</v>
      </c>
      <c r="S120">
        <v>142206131393</v>
      </c>
      <c r="T120" t="s">
        <v>5835</v>
      </c>
      <c r="U120" t="s">
        <v>5836</v>
      </c>
      <c r="V120" t="s">
        <v>5837</v>
      </c>
      <c r="Z120">
        <v>109.075820893049</v>
      </c>
      <c r="AA120">
        <v>-7.1699768925932501</v>
      </c>
      <c r="AB120" t="s">
        <v>5838</v>
      </c>
      <c r="AC120" t="s">
        <v>216</v>
      </c>
      <c r="AL120" t="s">
        <v>217</v>
      </c>
      <c r="AM120" t="s">
        <v>5839</v>
      </c>
      <c r="AN120" t="s">
        <v>6</v>
      </c>
      <c r="AO120" s="57">
        <v>46274.777719907404</v>
      </c>
      <c r="AP120" s="57">
        <v>46275.625</v>
      </c>
      <c r="AR120" t="s">
        <v>240</v>
      </c>
      <c r="AS120" t="s">
        <v>219</v>
      </c>
      <c r="AT120" t="s">
        <v>230</v>
      </c>
      <c r="AV120" t="s">
        <v>239</v>
      </c>
      <c r="AW120" t="s">
        <v>885</v>
      </c>
      <c r="AX120" t="s">
        <v>222</v>
      </c>
      <c r="BA120" s="57">
        <v>46275.625</v>
      </c>
      <c r="BB120" t="s">
        <v>5839</v>
      </c>
      <c r="BF120" s="6" t="e">
        <f t="shared" si="3"/>
        <v>#NUM!</v>
      </c>
      <c r="BG120" t="e">
        <f t="shared" si="4"/>
        <v>#NUM!</v>
      </c>
      <c r="BH120" t="e">
        <f t="shared" si="5"/>
        <v>#NUM!</v>
      </c>
      <c r="BI120" t="e">
        <f>VLOOKUP(H120,Sheet2!$A$1:$B$270,2,FALSE)</f>
        <v>#N/A</v>
      </c>
    </row>
    <row r="121" spans="1:61">
      <c r="A121">
        <v>120</v>
      </c>
      <c r="B121">
        <v>1002579568</v>
      </c>
      <c r="C121">
        <v>3</v>
      </c>
      <c r="D121" t="s">
        <v>42</v>
      </c>
      <c r="E121">
        <v>5</v>
      </c>
      <c r="F121" t="s">
        <v>232</v>
      </c>
      <c r="G121" t="s">
        <v>101</v>
      </c>
      <c r="H121" t="s">
        <v>427</v>
      </c>
      <c r="I121" t="s">
        <v>212</v>
      </c>
      <c r="J121" t="s">
        <v>213</v>
      </c>
      <c r="K121" t="s">
        <v>149</v>
      </c>
      <c r="L121" t="s">
        <v>214</v>
      </c>
      <c r="M121" t="s">
        <v>239</v>
      </c>
      <c r="N121" t="s">
        <v>215</v>
      </c>
      <c r="O121" s="57">
        <v>46274.739548611113</v>
      </c>
      <c r="P121" s="57">
        <v>46274.740289351852</v>
      </c>
      <c r="Q121">
        <v>69387183</v>
      </c>
      <c r="S121">
        <v>152331251491</v>
      </c>
      <c r="T121" t="s">
        <v>5840</v>
      </c>
      <c r="U121" t="s">
        <v>5841</v>
      </c>
      <c r="V121" t="s">
        <v>5842</v>
      </c>
      <c r="Z121">
        <v>112.5554343</v>
      </c>
      <c r="AA121">
        <v>-7.4071842999999999</v>
      </c>
      <c r="AB121" t="s">
        <v>5843</v>
      </c>
      <c r="AC121" t="s">
        <v>236</v>
      </c>
      <c r="AL121" t="s">
        <v>217</v>
      </c>
      <c r="AM121" t="s">
        <v>5844</v>
      </c>
      <c r="AN121" t="s">
        <v>6</v>
      </c>
      <c r="AO121" s="57">
        <v>46274.746423611112</v>
      </c>
      <c r="AP121" s="57">
        <v>46275.625</v>
      </c>
      <c r="AR121" t="s">
        <v>240</v>
      </c>
      <c r="AS121" t="s">
        <v>573</v>
      </c>
      <c r="AT121" t="s">
        <v>230</v>
      </c>
      <c r="AV121" t="s">
        <v>239</v>
      </c>
      <c r="AW121" t="s">
        <v>889</v>
      </c>
      <c r="AX121" t="s">
        <v>222</v>
      </c>
      <c r="BA121" s="57">
        <v>46275.625</v>
      </c>
      <c r="BB121" t="s">
        <v>5844</v>
      </c>
      <c r="BF121" s="6" t="e">
        <f t="shared" si="3"/>
        <v>#NUM!</v>
      </c>
      <c r="BG121" t="e">
        <f t="shared" si="4"/>
        <v>#NUM!</v>
      </c>
      <c r="BH121" t="e">
        <f t="shared" si="5"/>
        <v>#NUM!</v>
      </c>
      <c r="BI121" t="str">
        <f>VLOOKUP(H121,Sheet2!$A$1:$B$270,2,FALSE)</f>
        <v>SIDOARJO</v>
      </c>
    </row>
    <row r="122" spans="1:61">
      <c r="A122">
        <v>121</v>
      </c>
      <c r="B122">
        <v>1002579324</v>
      </c>
      <c r="C122">
        <v>3</v>
      </c>
      <c r="D122" t="s">
        <v>55</v>
      </c>
      <c r="E122">
        <v>5</v>
      </c>
      <c r="F122" t="s">
        <v>261</v>
      </c>
      <c r="G122" t="s">
        <v>128</v>
      </c>
      <c r="H122" t="s">
        <v>376</v>
      </c>
      <c r="I122" t="s">
        <v>212</v>
      </c>
      <c r="J122" t="s">
        <v>213</v>
      </c>
      <c r="K122" t="s">
        <v>149</v>
      </c>
      <c r="L122" t="s">
        <v>214</v>
      </c>
      <c r="M122" t="s">
        <v>239</v>
      </c>
      <c r="N122" t="s">
        <v>215</v>
      </c>
      <c r="O122" s="57">
        <v>46274.668703703705</v>
      </c>
      <c r="P122" s="57">
        <v>46274.669456018521</v>
      </c>
      <c r="Q122">
        <v>69387137</v>
      </c>
      <c r="S122">
        <v>152409278572</v>
      </c>
      <c r="T122" t="s">
        <v>5845</v>
      </c>
      <c r="U122" t="s">
        <v>5846</v>
      </c>
      <c r="V122" t="s">
        <v>5847</v>
      </c>
      <c r="Z122">
        <v>112.6681827</v>
      </c>
      <c r="AA122">
        <v>-7.2914964999999903</v>
      </c>
      <c r="AB122" t="s">
        <v>5848</v>
      </c>
      <c r="AC122" t="s">
        <v>216</v>
      </c>
      <c r="AL122" t="s">
        <v>217</v>
      </c>
      <c r="AM122" t="s">
        <v>5849</v>
      </c>
      <c r="AN122" t="s">
        <v>6</v>
      </c>
      <c r="AO122" s="57">
        <v>46274.674039351848</v>
      </c>
      <c r="AP122" s="57">
        <v>46275.625</v>
      </c>
      <c r="AR122" t="s">
        <v>240</v>
      </c>
      <c r="AS122" t="s">
        <v>128</v>
      </c>
      <c r="AT122" t="s">
        <v>344</v>
      </c>
      <c r="AV122" t="s">
        <v>239</v>
      </c>
      <c r="AW122" t="s">
        <v>1183</v>
      </c>
      <c r="AX122" t="s">
        <v>222</v>
      </c>
      <c r="BA122" s="57">
        <v>46275.625</v>
      </c>
      <c r="BB122" t="s">
        <v>5849</v>
      </c>
      <c r="BF122" s="6" t="e">
        <f t="shared" si="3"/>
        <v>#NUM!</v>
      </c>
      <c r="BG122" t="e">
        <f t="shared" si="4"/>
        <v>#NUM!</v>
      </c>
      <c r="BH122" t="e">
        <f t="shared" si="5"/>
        <v>#NUM!</v>
      </c>
      <c r="BI122" t="str">
        <f>VLOOKUP(H122,Sheet2!$A$1:$B$270,2,FALSE)</f>
        <v>SURABAYA UTARA</v>
      </c>
    </row>
    <row r="123" spans="1:61">
      <c r="A123">
        <v>122</v>
      </c>
      <c r="B123">
        <v>1002579026</v>
      </c>
      <c r="C123">
        <v>3</v>
      </c>
      <c r="D123" t="s">
        <v>59</v>
      </c>
      <c r="E123">
        <v>4</v>
      </c>
      <c r="F123" t="s">
        <v>242</v>
      </c>
      <c r="G123" t="s">
        <v>242</v>
      </c>
      <c r="H123" t="s">
        <v>2469</v>
      </c>
      <c r="I123" t="s">
        <v>212</v>
      </c>
      <c r="J123" t="s">
        <v>213</v>
      </c>
      <c r="K123" t="s">
        <v>149</v>
      </c>
      <c r="M123" t="s">
        <v>239</v>
      </c>
      <c r="N123" t="s">
        <v>581</v>
      </c>
      <c r="O123" s="57">
        <v>46274.607997685183</v>
      </c>
      <c r="P123" s="57">
        <v>46274.68891203704</v>
      </c>
      <c r="Q123">
        <v>66525052</v>
      </c>
      <c r="S123">
        <v>146175114808</v>
      </c>
      <c r="T123" t="s">
        <v>3830</v>
      </c>
      <c r="U123" t="s">
        <v>5850</v>
      </c>
      <c r="V123" t="s">
        <v>5851</v>
      </c>
      <c r="Z123">
        <v>110.2254478</v>
      </c>
      <c r="AA123">
        <v>-7.5039806000000002</v>
      </c>
      <c r="AB123" t="s">
        <v>5852</v>
      </c>
      <c r="AC123" t="s">
        <v>225</v>
      </c>
      <c r="AL123" t="s">
        <v>217</v>
      </c>
      <c r="AM123" t="s">
        <v>5853</v>
      </c>
      <c r="AN123" t="s">
        <v>6</v>
      </c>
      <c r="AO123" s="57">
        <v>46274.610983796294</v>
      </c>
      <c r="AP123" s="57">
        <v>46275.625</v>
      </c>
      <c r="AR123" t="s">
        <v>240</v>
      </c>
      <c r="AS123" t="s">
        <v>2473</v>
      </c>
      <c r="AT123" t="s">
        <v>230</v>
      </c>
      <c r="AV123" t="s">
        <v>239</v>
      </c>
      <c r="AW123" t="s">
        <v>545</v>
      </c>
      <c r="AX123" t="s">
        <v>222</v>
      </c>
      <c r="BA123" s="57">
        <v>46275.625</v>
      </c>
      <c r="BB123" t="s">
        <v>5853</v>
      </c>
      <c r="BF123" s="6" t="e">
        <f t="shared" si="3"/>
        <v>#NUM!</v>
      </c>
      <c r="BG123" t="e">
        <f t="shared" si="4"/>
        <v>#NUM!</v>
      </c>
      <c r="BH123" t="e">
        <f t="shared" si="5"/>
        <v>#NUM!</v>
      </c>
      <c r="BI123" t="e">
        <f>VLOOKUP(H123,Sheet2!$A$1:$B$270,2,FALSE)</f>
        <v>#N/A</v>
      </c>
    </row>
    <row r="124" spans="1:61">
      <c r="A124">
        <v>123</v>
      </c>
      <c r="B124">
        <v>1002579306</v>
      </c>
      <c r="C124">
        <v>3</v>
      </c>
      <c r="D124" t="s">
        <v>59</v>
      </c>
      <c r="E124">
        <v>4</v>
      </c>
      <c r="F124" t="s">
        <v>242</v>
      </c>
      <c r="G124" t="s">
        <v>542</v>
      </c>
      <c r="H124" t="s">
        <v>5800</v>
      </c>
      <c r="I124" t="s">
        <v>212</v>
      </c>
      <c r="J124" t="s">
        <v>213</v>
      </c>
      <c r="K124" t="s">
        <v>149</v>
      </c>
      <c r="L124" t="s">
        <v>214</v>
      </c>
      <c r="M124" t="s">
        <v>239</v>
      </c>
      <c r="N124" t="s">
        <v>215</v>
      </c>
      <c r="O124" s="57">
        <v>46274.664537037039</v>
      </c>
      <c r="P124" s="57">
        <v>46274.665289351855</v>
      </c>
      <c r="Q124">
        <v>69387109</v>
      </c>
      <c r="S124">
        <v>141177105472</v>
      </c>
      <c r="T124" t="s">
        <v>5854</v>
      </c>
      <c r="U124" t="s">
        <v>5855</v>
      </c>
      <c r="V124" t="s">
        <v>5856</v>
      </c>
      <c r="Z124">
        <v>109.492532</v>
      </c>
      <c r="AA124">
        <v>-7.7409369999999997</v>
      </c>
      <c r="AB124" t="s">
        <v>5857</v>
      </c>
      <c r="AC124" t="s">
        <v>236</v>
      </c>
      <c r="AL124" t="s">
        <v>217</v>
      </c>
      <c r="AM124" t="s">
        <v>5858</v>
      </c>
      <c r="AN124" t="s">
        <v>6</v>
      </c>
      <c r="AO124" s="57">
        <v>46274.674039351848</v>
      </c>
      <c r="AP124" s="57">
        <v>46277.333333333336</v>
      </c>
      <c r="AR124" t="s">
        <v>240</v>
      </c>
      <c r="AS124" t="s">
        <v>5806</v>
      </c>
      <c r="AT124" t="s">
        <v>230</v>
      </c>
      <c r="AV124" t="s">
        <v>239</v>
      </c>
      <c r="AW124" t="s">
        <v>920</v>
      </c>
      <c r="AX124" t="s">
        <v>222</v>
      </c>
      <c r="BA124" s="57">
        <v>46277.333333333336</v>
      </c>
      <c r="BB124" t="s">
        <v>5858</v>
      </c>
      <c r="BF124" s="6" t="e">
        <f t="shared" si="3"/>
        <v>#NUM!</v>
      </c>
      <c r="BG124" t="e">
        <f t="shared" si="4"/>
        <v>#NUM!</v>
      </c>
      <c r="BH124" t="e">
        <f t="shared" si="5"/>
        <v>#NUM!</v>
      </c>
      <c r="BI124" t="e">
        <f>VLOOKUP(H124,Sheet2!$A$1:$B$270,2,FALSE)</f>
        <v>#N/A</v>
      </c>
    </row>
    <row r="125" spans="1:61">
      <c r="A125">
        <v>124</v>
      </c>
      <c r="B125">
        <v>1002578994</v>
      </c>
      <c r="C125">
        <v>3</v>
      </c>
      <c r="D125" t="s">
        <v>59</v>
      </c>
      <c r="E125">
        <v>4</v>
      </c>
      <c r="F125" t="s">
        <v>549</v>
      </c>
      <c r="G125" t="s">
        <v>1694</v>
      </c>
      <c r="H125" t="s">
        <v>3324</v>
      </c>
      <c r="I125" t="s">
        <v>212</v>
      </c>
      <c r="J125" t="s">
        <v>213</v>
      </c>
      <c r="K125" t="s">
        <v>149</v>
      </c>
      <c r="L125" t="s">
        <v>214</v>
      </c>
      <c r="M125" t="s">
        <v>239</v>
      </c>
      <c r="N125" t="s">
        <v>215</v>
      </c>
      <c r="O125" s="57">
        <v>46274.602037037039</v>
      </c>
      <c r="P125" s="57">
        <v>46274.602858796294</v>
      </c>
      <c r="Q125">
        <v>69387027</v>
      </c>
      <c r="S125">
        <v>146133133248</v>
      </c>
      <c r="T125" t="s">
        <v>5859</v>
      </c>
      <c r="U125" t="s">
        <v>5860</v>
      </c>
      <c r="V125" t="s">
        <v>5861</v>
      </c>
      <c r="Z125">
        <v>110.3528651</v>
      </c>
      <c r="AA125">
        <v>-7.7222336</v>
      </c>
      <c r="AB125" t="s">
        <v>5862</v>
      </c>
      <c r="AC125" t="s">
        <v>236</v>
      </c>
      <c r="AL125" t="s">
        <v>217</v>
      </c>
      <c r="AM125" t="s">
        <v>5863</v>
      </c>
      <c r="AN125" t="s">
        <v>6</v>
      </c>
      <c r="AO125" s="57">
        <v>46274.610983796294</v>
      </c>
      <c r="AP125" s="57">
        <v>46275.625</v>
      </c>
      <c r="AR125" t="s">
        <v>240</v>
      </c>
      <c r="AS125" t="s">
        <v>219</v>
      </c>
      <c r="AT125" t="s">
        <v>230</v>
      </c>
      <c r="AV125" t="s">
        <v>239</v>
      </c>
      <c r="AW125" t="s">
        <v>886</v>
      </c>
      <c r="AX125" t="s">
        <v>222</v>
      </c>
      <c r="BA125" s="57">
        <v>46275.625</v>
      </c>
      <c r="BB125" t="s">
        <v>5863</v>
      </c>
      <c r="BF125" s="6" t="e">
        <f t="shared" si="3"/>
        <v>#NUM!</v>
      </c>
      <c r="BG125" t="e">
        <f t="shared" si="4"/>
        <v>#NUM!</v>
      </c>
      <c r="BH125" t="e">
        <f t="shared" si="5"/>
        <v>#NUM!</v>
      </c>
      <c r="BI125" t="e">
        <f>VLOOKUP(H125,Sheet2!$A$1:$B$270,2,FALSE)</f>
        <v>#N/A</v>
      </c>
    </row>
    <row r="126" spans="1:61">
      <c r="A126">
        <v>125</v>
      </c>
      <c r="B126">
        <v>1002578631</v>
      </c>
      <c r="C126">
        <v>3</v>
      </c>
      <c r="D126" t="s">
        <v>59</v>
      </c>
      <c r="E126">
        <v>4</v>
      </c>
      <c r="F126" t="s">
        <v>242</v>
      </c>
      <c r="G126" t="s">
        <v>242</v>
      </c>
      <c r="H126" t="s">
        <v>288</v>
      </c>
      <c r="I126" t="s">
        <v>212</v>
      </c>
      <c r="J126" t="s">
        <v>213</v>
      </c>
      <c r="K126" t="s">
        <v>149</v>
      </c>
      <c r="L126" t="s">
        <v>214</v>
      </c>
      <c r="M126" t="s">
        <v>239</v>
      </c>
      <c r="N126" t="s">
        <v>215</v>
      </c>
      <c r="O126" s="57">
        <v>46274.518703703703</v>
      </c>
      <c r="P126" s="57">
        <v>46274.519456018519</v>
      </c>
      <c r="Q126">
        <v>69386847</v>
      </c>
      <c r="S126">
        <v>146137147943</v>
      </c>
      <c r="T126" t="s">
        <v>5864</v>
      </c>
      <c r="U126" t="s">
        <v>5776</v>
      </c>
      <c r="V126" t="s">
        <v>5865</v>
      </c>
      <c r="Z126">
        <v>110.32806409948699</v>
      </c>
      <c r="AA126">
        <v>-7.3763053546052202</v>
      </c>
      <c r="AB126" t="s">
        <v>5866</v>
      </c>
      <c r="AC126" t="s">
        <v>236</v>
      </c>
      <c r="AL126" t="s">
        <v>217</v>
      </c>
      <c r="AM126" t="s">
        <v>5867</v>
      </c>
      <c r="AN126" t="s">
        <v>6</v>
      </c>
      <c r="AO126" s="57">
        <v>46274.527719907404</v>
      </c>
      <c r="AP126" s="57">
        <v>46276.625</v>
      </c>
      <c r="AR126" t="s">
        <v>240</v>
      </c>
      <c r="AS126" t="s">
        <v>219</v>
      </c>
      <c r="AT126" t="s">
        <v>230</v>
      </c>
      <c r="AV126" t="s">
        <v>239</v>
      </c>
      <c r="AW126" t="s">
        <v>889</v>
      </c>
      <c r="AX126" t="s">
        <v>222</v>
      </c>
      <c r="BA126" s="57">
        <v>46276.625</v>
      </c>
      <c r="BB126" t="s">
        <v>5867</v>
      </c>
      <c r="BF126" s="6" t="e">
        <f t="shared" si="3"/>
        <v>#NUM!</v>
      </c>
      <c r="BG126" t="e">
        <f t="shared" si="4"/>
        <v>#NUM!</v>
      </c>
      <c r="BH126" t="e">
        <f t="shared" si="5"/>
        <v>#NUM!</v>
      </c>
      <c r="BI126" t="e">
        <f>VLOOKUP(H126,Sheet2!$A$1:$B$270,2,FALSE)</f>
        <v>#N/A</v>
      </c>
    </row>
    <row r="127" spans="1:61">
      <c r="A127">
        <v>126</v>
      </c>
      <c r="B127">
        <v>1002578036</v>
      </c>
      <c r="C127">
        <v>3</v>
      </c>
      <c r="D127" t="s">
        <v>42</v>
      </c>
      <c r="E127">
        <v>5</v>
      </c>
      <c r="F127" t="s">
        <v>232</v>
      </c>
      <c r="G127" t="s">
        <v>101</v>
      </c>
      <c r="H127" t="s">
        <v>427</v>
      </c>
      <c r="I127" t="s">
        <v>212</v>
      </c>
      <c r="J127" t="s">
        <v>213</v>
      </c>
      <c r="K127" t="s">
        <v>149</v>
      </c>
      <c r="M127" t="s">
        <v>239</v>
      </c>
      <c r="N127" t="s">
        <v>581</v>
      </c>
      <c r="O127" s="57">
        <v>46274.389745370368</v>
      </c>
      <c r="P127" s="57">
        <v>46274.475081018521</v>
      </c>
      <c r="Q127">
        <v>69276678</v>
      </c>
      <c r="S127">
        <v>152331251475</v>
      </c>
      <c r="T127" t="s">
        <v>5868</v>
      </c>
      <c r="U127" t="s">
        <v>5869</v>
      </c>
      <c r="V127" t="s">
        <v>5870</v>
      </c>
      <c r="Z127">
        <v>112.579991762463</v>
      </c>
      <c r="AA127">
        <v>-7.4201197847834504</v>
      </c>
      <c r="AB127" t="s">
        <v>5871</v>
      </c>
      <c r="AC127" t="s">
        <v>225</v>
      </c>
      <c r="AL127" t="s">
        <v>217</v>
      </c>
      <c r="AM127" t="s">
        <v>5872</v>
      </c>
      <c r="AN127" t="s">
        <v>6</v>
      </c>
      <c r="AO127" s="57">
        <v>46274.402858796297</v>
      </c>
      <c r="AP127" s="57">
        <v>46276.333333333336</v>
      </c>
      <c r="AR127" t="s">
        <v>240</v>
      </c>
      <c r="AS127" t="s">
        <v>573</v>
      </c>
      <c r="AT127" t="s">
        <v>230</v>
      </c>
      <c r="AV127" t="s">
        <v>239</v>
      </c>
      <c r="AW127" t="s">
        <v>545</v>
      </c>
      <c r="AX127" t="s">
        <v>222</v>
      </c>
      <c r="BA127" s="57">
        <v>46276.333333333336</v>
      </c>
      <c r="BB127" t="s">
        <v>5872</v>
      </c>
      <c r="BF127" s="6" t="e">
        <f t="shared" si="3"/>
        <v>#NUM!</v>
      </c>
      <c r="BG127" t="e">
        <f t="shared" si="4"/>
        <v>#NUM!</v>
      </c>
      <c r="BH127" t="e">
        <f t="shared" si="5"/>
        <v>#NUM!</v>
      </c>
      <c r="BI127" t="str">
        <f>VLOOKUP(H127,Sheet2!$A$1:$B$270,2,FALSE)</f>
        <v>SIDOARJO</v>
      </c>
    </row>
    <row r="128" spans="1:61">
      <c r="A128">
        <v>127</v>
      </c>
      <c r="B128">
        <v>1002578080</v>
      </c>
      <c r="C128">
        <v>3</v>
      </c>
      <c r="D128" t="s">
        <v>59</v>
      </c>
      <c r="E128">
        <v>4</v>
      </c>
      <c r="F128" t="s">
        <v>549</v>
      </c>
      <c r="G128" t="s">
        <v>1694</v>
      </c>
      <c r="H128" t="s">
        <v>3324</v>
      </c>
      <c r="I128" t="s">
        <v>212</v>
      </c>
      <c r="J128" t="s">
        <v>213</v>
      </c>
      <c r="K128" t="s">
        <v>149</v>
      </c>
      <c r="M128" t="s">
        <v>239</v>
      </c>
      <c r="N128" t="s">
        <v>215</v>
      </c>
      <c r="O128" s="57">
        <v>46274.396469907406</v>
      </c>
      <c r="P128" s="57">
        <v>46274.765393518515</v>
      </c>
      <c r="Q128">
        <v>69386594</v>
      </c>
      <c r="S128">
        <v>146133133239</v>
      </c>
      <c r="T128" t="s">
        <v>5873</v>
      </c>
      <c r="U128" t="s">
        <v>5874</v>
      </c>
      <c r="V128" t="s">
        <v>5875</v>
      </c>
      <c r="Z128">
        <v>110.34147483802199</v>
      </c>
      <c r="AA128">
        <v>-7.6876582984983797</v>
      </c>
      <c r="AB128" t="s">
        <v>5876</v>
      </c>
      <c r="AC128" t="s">
        <v>225</v>
      </c>
      <c r="AL128" t="s">
        <v>217</v>
      </c>
      <c r="AM128" t="s">
        <v>5877</v>
      </c>
      <c r="AN128" t="s">
        <v>6</v>
      </c>
      <c r="AO128" s="57">
        <v>46274.402858796297</v>
      </c>
      <c r="AP128" s="57">
        <v>46276.458333333336</v>
      </c>
      <c r="AR128" t="s">
        <v>240</v>
      </c>
      <c r="AS128" t="s">
        <v>219</v>
      </c>
      <c r="AT128" t="s">
        <v>230</v>
      </c>
      <c r="AV128" t="s">
        <v>239</v>
      </c>
      <c r="AW128" t="s">
        <v>578</v>
      </c>
      <c r="AX128" t="s">
        <v>222</v>
      </c>
      <c r="BA128" s="57">
        <v>46276.458333333336</v>
      </c>
      <c r="BB128" t="s">
        <v>5877</v>
      </c>
      <c r="BF128" s="6" t="e">
        <f t="shared" si="3"/>
        <v>#NUM!</v>
      </c>
      <c r="BG128" t="e">
        <f t="shared" si="4"/>
        <v>#NUM!</v>
      </c>
      <c r="BH128" t="e">
        <f t="shared" si="5"/>
        <v>#NUM!</v>
      </c>
      <c r="BI128" t="e">
        <f>VLOOKUP(H128,Sheet2!$A$1:$B$270,2,FALSE)</f>
        <v>#N/A</v>
      </c>
    </row>
    <row r="129" spans="1:61">
      <c r="A129">
        <v>128</v>
      </c>
      <c r="B129">
        <v>1002579296</v>
      </c>
      <c r="C129">
        <v>3</v>
      </c>
      <c r="D129" t="s">
        <v>51</v>
      </c>
      <c r="E129">
        <v>4</v>
      </c>
      <c r="F129" t="s">
        <v>234</v>
      </c>
      <c r="G129" t="s">
        <v>562</v>
      </c>
      <c r="H129" t="s">
        <v>2484</v>
      </c>
      <c r="I129" t="s">
        <v>212</v>
      </c>
      <c r="J129" t="s">
        <v>213</v>
      </c>
      <c r="K129" t="s">
        <v>149</v>
      </c>
      <c r="L129" t="s">
        <v>214</v>
      </c>
      <c r="M129" t="s">
        <v>239</v>
      </c>
      <c r="N129" t="s">
        <v>215</v>
      </c>
      <c r="O129" s="57">
        <v>46274.662453703706</v>
      </c>
      <c r="P129" s="57">
        <v>46274.663958333331</v>
      </c>
      <c r="Q129">
        <v>69387130</v>
      </c>
      <c r="S129">
        <v>146528602037</v>
      </c>
      <c r="T129" t="s">
        <v>5878</v>
      </c>
      <c r="U129" t="s">
        <v>5879</v>
      </c>
      <c r="V129" t="s">
        <v>5880</v>
      </c>
      <c r="Z129">
        <v>110.745863</v>
      </c>
      <c r="AA129">
        <v>-7.5384820000000001</v>
      </c>
      <c r="AB129" t="s">
        <v>5881</v>
      </c>
      <c r="AC129" t="s">
        <v>236</v>
      </c>
      <c r="AL129" t="s">
        <v>217</v>
      </c>
      <c r="AM129" t="s">
        <v>5882</v>
      </c>
      <c r="AN129" t="s">
        <v>6</v>
      </c>
      <c r="AO129" s="57">
        <v>46274.663506944446</v>
      </c>
      <c r="AP129" s="57">
        <v>46275.625</v>
      </c>
      <c r="AR129" t="s">
        <v>240</v>
      </c>
      <c r="AS129" t="s">
        <v>2490</v>
      </c>
      <c r="AT129" t="s">
        <v>230</v>
      </c>
      <c r="AV129" t="s">
        <v>239</v>
      </c>
      <c r="AW129" t="s">
        <v>885</v>
      </c>
      <c r="AX129" t="s">
        <v>222</v>
      </c>
      <c r="BA129" s="57">
        <v>46275.625</v>
      </c>
      <c r="BB129" t="s">
        <v>5882</v>
      </c>
      <c r="BF129" s="6" t="e">
        <f t="shared" si="3"/>
        <v>#NUM!</v>
      </c>
      <c r="BG129" t="e">
        <f t="shared" si="4"/>
        <v>#NUM!</v>
      </c>
      <c r="BH129" t="e">
        <f t="shared" si="5"/>
        <v>#NUM!</v>
      </c>
      <c r="BI129" t="e">
        <f>VLOOKUP(H129,Sheet2!$A$1:$B$270,2,FALSE)</f>
        <v>#N/A</v>
      </c>
    </row>
    <row r="130" spans="1:61">
      <c r="A130">
        <v>129</v>
      </c>
      <c r="B130">
        <v>1002579277</v>
      </c>
      <c r="C130">
        <v>3</v>
      </c>
      <c r="D130" t="s">
        <v>59</v>
      </c>
      <c r="E130">
        <v>4</v>
      </c>
      <c r="F130" t="s">
        <v>549</v>
      </c>
      <c r="G130" t="s">
        <v>1694</v>
      </c>
      <c r="H130" t="s">
        <v>3324</v>
      </c>
      <c r="I130" t="s">
        <v>212</v>
      </c>
      <c r="J130" t="s">
        <v>213</v>
      </c>
      <c r="K130" t="s">
        <v>149</v>
      </c>
      <c r="M130" t="s">
        <v>239</v>
      </c>
      <c r="N130" t="s">
        <v>215</v>
      </c>
      <c r="O130" s="57">
        <v>46274.658206018517</v>
      </c>
      <c r="P130" s="57">
        <v>46275.450023148151</v>
      </c>
      <c r="Q130">
        <v>69387125</v>
      </c>
      <c r="S130">
        <v>146133133250</v>
      </c>
      <c r="T130" t="s">
        <v>5883</v>
      </c>
      <c r="U130" t="s">
        <v>5884</v>
      </c>
      <c r="V130" t="s">
        <v>5885</v>
      </c>
      <c r="Z130">
        <v>110.35799470000001</v>
      </c>
      <c r="AA130">
        <v>-7.7339865999999997</v>
      </c>
      <c r="AB130" t="s">
        <v>5886</v>
      </c>
      <c r="AC130" t="s">
        <v>285</v>
      </c>
      <c r="AL130" t="s">
        <v>217</v>
      </c>
      <c r="AM130" t="s">
        <v>5887</v>
      </c>
      <c r="AN130" t="s">
        <v>6</v>
      </c>
      <c r="AO130" s="57">
        <v>46274.663506944446</v>
      </c>
      <c r="AP130" s="57">
        <v>46276.333333333336</v>
      </c>
      <c r="AR130" t="s">
        <v>240</v>
      </c>
      <c r="AS130" t="s">
        <v>219</v>
      </c>
      <c r="AT130" t="s">
        <v>230</v>
      </c>
      <c r="AV130" t="s">
        <v>239</v>
      </c>
      <c r="AW130" t="s">
        <v>545</v>
      </c>
      <c r="AX130" t="s">
        <v>222</v>
      </c>
      <c r="BA130" s="57">
        <v>46276.333333333336</v>
      </c>
      <c r="BB130" t="s">
        <v>5887</v>
      </c>
      <c r="BF130" s="6" t="e">
        <f t="shared" ref="BF130:BF193" si="6">DATE(BC130,BD130,BE130)</f>
        <v>#NUM!</v>
      </c>
      <c r="BG130" t="e">
        <f t="shared" ref="BG130:BG193" si="7">BF130-BA130</f>
        <v>#NUM!</v>
      </c>
      <c r="BH130" t="e">
        <f t="shared" ref="BH130:BH193" si="8">IF(BG130=1,"COMPLY",IF(BG130&lt;1,"COMPLY","NOT COMPLY"))</f>
        <v>#NUM!</v>
      </c>
      <c r="BI130" t="e">
        <f>VLOOKUP(H130,Sheet2!$A$1:$B$270,2,FALSE)</f>
        <v>#N/A</v>
      </c>
    </row>
    <row r="131" spans="1:61">
      <c r="A131">
        <v>130</v>
      </c>
      <c r="B131">
        <v>1002578758</v>
      </c>
      <c r="C131">
        <v>3</v>
      </c>
      <c r="D131" t="s">
        <v>34</v>
      </c>
      <c r="E131">
        <v>5</v>
      </c>
      <c r="F131" t="s">
        <v>563</v>
      </c>
      <c r="G131" t="s">
        <v>86</v>
      </c>
      <c r="H131" t="s">
        <v>299</v>
      </c>
      <c r="I131" t="s">
        <v>212</v>
      </c>
      <c r="J131" t="s">
        <v>213</v>
      </c>
      <c r="K131" t="s">
        <v>149</v>
      </c>
      <c r="M131" t="s">
        <v>239</v>
      </c>
      <c r="N131" t="s">
        <v>215</v>
      </c>
      <c r="O131" s="57">
        <v>46274.563043981485</v>
      </c>
      <c r="P131" s="57">
        <v>46274.680567129632</v>
      </c>
      <c r="Q131">
        <v>69386906</v>
      </c>
      <c r="R131">
        <v>3619596340</v>
      </c>
      <c r="S131">
        <v>172416797973</v>
      </c>
      <c r="T131" t="s">
        <v>5888</v>
      </c>
      <c r="U131" t="s">
        <v>5889</v>
      </c>
      <c r="V131" t="s">
        <v>5890</v>
      </c>
      <c r="Z131">
        <v>115.1722683</v>
      </c>
      <c r="AA131">
        <v>-8.6889374999999998</v>
      </c>
      <c r="AB131" t="s">
        <v>5891</v>
      </c>
      <c r="AC131" t="s">
        <v>284</v>
      </c>
      <c r="AL131" t="s">
        <v>217</v>
      </c>
      <c r="AM131" t="s">
        <v>5853</v>
      </c>
      <c r="AN131" t="s">
        <v>6</v>
      </c>
      <c r="AO131" s="57">
        <v>46274.569328703707</v>
      </c>
      <c r="AP131" s="57">
        <v>46275.625</v>
      </c>
      <c r="AR131" t="s">
        <v>240</v>
      </c>
      <c r="AS131" t="s">
        <v>596</v>
      </c>
      <c r="AT131" t="s">
        <v>230</v>
      </c>
      <c r="AV131" t="s">
        <v>239</v>
      </c>
      <c r="AW131" t="s">
        <v>545</v>
      </c>
      <c r="AX131" t="s">
        <v>222</v>
      </c>
      <c r="BA131" s="57">
        <v>46275.625</v>
      </c>
      <c r="BB131" t="s">
        <v>5853</v>
      </c>
      <c r="BF131" s="6" t="e">
        <f t="shared" si="6"/>
        <v>#NUM!</v>
      </c>
      <c r="BG131" t="e">
        <f t="shared" si="7"/>
        <v>#NUM!</v>
      </c>
      <c r="BH131" t="e">
        <f t="shared" si="8"/>
        <v>#NUM!</v>
      </c>
      <c r="BI131" t="str">
        <f>VLOOKUP(H131,Sheet2!$A$1:$B$270,2,FALSE)</f>
        <v>UBUNG</v>
      </c>
    </row>
    <row r="132" spans="1:61">
      <c r="A132">
        <v>131</v>
      </c>
      <c r="B132">
        <v>1002579532</v>
      </c>
      <c r="C132">
        <v>3</v>
      </c>
      <c r="D132" t="s">
        <v>45</v>
      </c>
      <c r="E132">
        <v>5</v>
      </c>
      <c r="F132" t="s">
        <v>113</v>
      </c>
      <c r="G132" t="s">
        <v>114</v>
      </c>
      <c r="H132" t="s">
        <v>389</v>
      </c>
      <c r="I132" t="s">
        <v>212</v>
      </c>
      <c r="J132" t="s">
        <v>213</v>
      </c>
      <c r="K132" t="s">
        <v>149</v>
      </c>
      <c r="L132" t="s">
        <v>214</v>
      </c>
      <c r="M132" t="s">
        <v>239</v>
      </c>
      <c r="N132" t="s">
        <v>215</v>
      </c>
      <c r="O132" s="57">
        <v>46274.722881944443</v>
      </c>
      <c r="P132" s="57">
        <v>46274.723680555559</v>
      </c>
      <c r="Q132">
        <v>69387196</v>
      </c>
      <c r="S132">
        <v>172512452739</v>
      </c>
      <c r="T132" t="s">
        <v>5892</v>
      </c>
      <c r="U132" t="s">
        <v>5893</v>
      </c>
      <c r="V132" t="s">
        <v>5894</v>
      </c>
      <c r="Z132">
        <v>119.882450737059</v>
      </c>
      <c r="AA132">
        <v>-8.5023741835223401</v>
      </c>
      <c r="AB132" t="s">
        <v>5895</v>
      </c>
      <c r="AC132" t="s">
        <v>216</v>
      </c>
      <c r="AL132" t="s">
        <v>217</v>
      </c>
      <c r="AM132" t="s">
        <v>5896</v>
      </c>
      <c r="AN132" t="s">
        <v>6</v>
      </c>
      <c r="AO132" s="57">
        <v>46274.725624999999</v>
      </c>
      <c r="AP132" s="57">
        <v>46275.625</v>
      </c>
      <c r="AR132" t="s">
        <v>240</v>
      </c>
      <c r="AS132" t="s">
        <v>592</v>
      </c>
      <c r="AT132" t="s">
        <v>230</v>
      </c>
      <c r="AV132" t="s">
        <v>239</v>
      </c>
      <c r="AW132" t="s">
        <v>885</v>
      </c>
      <c r="AX132" t="s">
        <v>222</v>
      </c>
      <c r="BA132" s="57">
        <v>46275.625</v>
      </c>
      <c r="BB132" t="s">
        <v>5896</v>
      </c>
      <c r="BF132" s="6" t="e">
        <f t="shared" si="6"/>
        <v>#NUM!</v>
      </c>
      <c r="BG132" t="e">
        <f t="shared" si="7"/>
        <v>#NUM!</v>
      </c>
      <c r="BH132" t="e">
        <f t="shared" si="8"/>
        <v>#NUM!</v>
      </c>
      <c r="BI132" t="str">
        <f>VLOOKUP(H132,Sheet2!$A$1:$B$270,2,FALSE)</f>
        <v>LABOAN BAJO</v>
      </c>
    </row>
    <row r="133" spans="1:61">
      <c r="A133">
        <v>132</v>
      </c>
      <c r="B133">
        <v>1002579173</v>
      </c>
      <c r="C133">
        <v>3</v>
      </c>
      <c r="D133" t="s">
        <v>42</v>
      </c>
      <c r="E133">
        <v>5</v>
      </c>
      <c r="F133" t="s">
        <v>232</v>
      </c>
      <c r="G133" t="s">
        <v>106</v>
      </c>
      <c r="H133" t="s">
        <v>414</v>
      </c>
      <c r="I133" t="s">
        <v>212</v>
      </c>
      <c r="J133" t="s">
        <v>213</v>
      </c>
      <c r="K133" t="s">
        <v>149</v>
      </c>
      <c r="L133" t="s">
        <v>214</v>
      </c>
      <c r="M133" t="s">
        <v>239</v>
      </c>
      <c r="N133" t="s">
        <v>215</v>
      </c>
      <c r="O133" s="57">
        <v>46274.635381944441</v>
      </c>
      <c r="P133" s="57">
        <v>46274.636180555557</v>
      </c>
      <c r="Q133">
        <v>69387075</v>
      </c>
      <c r="S133">
        <v>152740208084</v>
      </c>
      <c r="T133" t="s">
        <v>5897</v>
      </c>
      <c r="U133" t="s">
        <v>5898</v>
      </c>
      <c r="V133" t="s">
        <v>5899</v>
      </c>
      <c r="Z133">
        <v>112.80266880000001</v>
      </c>
      <c r="AA133">
        <v>-7.7180628000000002</v>
      </c>
      <c r="AB133" t="s">
        <v>5900</v>
      </c>
      <c r="AC133" t="s">
        <v>236</v>
      </c>
      <c r="AL133" t="s">
        <v>217</v>
      </c>
      <c r="AM133" t="s">
        <v>5839</v>
      </c>
      <c r="AN133" t="s">
        <v>6</v>
      </c>
      <c r="AO133" s="57">
        <v>46274.643009259256</v>
      </c>
      <c r="AP133" s="57">
        <v>46275.625</v>
      </c>
      <c r="AR133" t="s">
        <v>240</v>
      </c>
      <c r="AS133" t="s">
        <v>1510</v>
      </c>
      <c r="AT133" t="s">
        <v>230</v>
      </c>
      <c r="AV133" t="s">
        <v>239</v>
      </c>
      <c r="AW133" t="s">
        <v>885</v>
      </c>
      <c r="AX133" t="s">
        <v>222</v>
      </c>
      <c r="BA133" s="57">
        <v>46275.625</v>
      </c>
      <c r="BB133" t="s">
        <v>5839</v>
      </c>
      <c r="BF133" s="6" t="e">
        <f t="shared" si="6"/>
        <v>#NUM!</v>
      </c>
      <c r="BG133" t="e">
        <f t="shared" si="7"/>
        <v>#NUM!</v>
      </c>
      <c r="BH133" t="e">
        <f t="shared" si="8"/>
        <v>#NUM!</v>
      </c>
      <c r="BI133" t="str">
        <f>VLOOKUP(H133,Sheet2!$A$1:$B$270,2,FALSE)</f>
        <v>PASURUAN</v>
      </c>
    </row>
    <row r="134" spans="1:61">
      <c r="A134">
        <v>133</v>
      </c>
      <c r="B134">
        <v>1002579653</v>
      </c>
      <c r="C134">
        <v>3</v>
      </c>
      <c r="D134" t="s">
        <v>45</v>
      </c>
      <c r="E134">
        <v>5</v>
      </c>
      <c r="F134" t="s">
        <v>210</v>
      </c>
      <c r="G134" t="s">
        <v>116</v>
      </c>
      <c r="H134" t="s">
        <v>268</v>
      </c>
      <c r="I134" t="s">
        <v>212</v>
      </c>
      <c r="J134" t="s">
        <v>213</v>
      </c>
      <c r="K134" t="s">
        <v>149</v>
      </c>
      <c r="L134" t="s">
        <v>214</v>
      </c>
      <c r="M134" t="s">
        <v>239</v>
      </c>
      <c r="N134" t="s">
        <v>215</v>
      </c>
      <c r="O134" s="57">
        <v>46274.812476851854</v>
      </c>
      <c r="P134" s="57">
        <v>46274.813900462963</v>
      </c>
      <c r="Q134">
        <v>69387220</v>
      </c>
      <c r="S134">
        <v>172604213959</v>
      </c>
      <c r="T134" t="s">
        <v>5901</v>
      </c>
      <c r="U134" t="s">
        <v>5902</v>
      </c>
      <c r="V134" t="s">
        <v>5903</v>
      </c>
      <c r="Z134">
        <v>116.08454690000001</v>
      </c>
      <c r="AA134">
        <v>-8.3635374999999996</v>
      </c>
      <c r="AB134" t="s">
        <v>5904</v>
      </c>
      <c r="AC134" t="s">
        <v>216</v>
      </c>
      <c r="AL134" t="s">
        <v>217</v>
      </c>
      <c r="AM134" t="s">
        <v>5905</v>
      </c>
      <c r="AN134" t="s">
        <v>6</v>
      </c>
      <c r="AO134" s="57">
        <v>46274.819374999999</v>
      </c>
      <c r="AP134" s="57">
        <v>46276.333333333336</v>
      </c>
      <c r="AR134" t="s">
        <v>240</v>
      </c>
      <c r="AS134" t="s">
        <v>911</v>
      </c>
      <c r="AT134" t="s">
        <v>230</v>
      </c>
      <c r="AV134" t="s">
        <v>239</v>
      </c>
      <c r="AW134" t="s">
        <v>237</v>
      </c>
      <c r="AX134" t="s">
        <v>222</v>
      </c>
      <c r="BA134" s="57">
        <v>46276.333333333336</v>
      </c>
      <c r="BB134" t="s">
        <v>5905</v>
      </c>
      <c r="BF134" s="6" t="e">
        <f t="shared" si="6"/>
        <v>#NUM!</v>
      </c>
      <c r="BG134" t="e">
        <f t="shared" si="7"/>
        <v>#NUM!</v>
      </c>
      <c r="BH134" t="e">
        <f t="shared" si="8"/>
        <v>#NUM!</v>
      </c>
      <c r="BI134" t="str">
        <f>VLOOKUP(H134,Sheet2!$A$1:$B$270,2,FALSE)</f>
        <v>SELONG</v>
      </c>
    </row>
    <row r="135" spans="1:61">
      <c r="A135">
        <v>134</v>
      </c>
      <c r="B135">
        <v>1002579672</v>
      </c>
      <c r="C135">
        <v>3</v>
      </c>
      <c r="D135" t="s">
        <v>55</v>
      </c>
      <c r="E135">
        <v>5</v>
      </c>
      <c r="F135" t="s">
        <v>227</v>
      </c>
      <c r="G135" t="s">
        <v>127</v>
      </c>
      <c r="H135" t="s">
        <v>228</v>
      </c>
      <c r="I135" t="s">
        <v>212</v>
      </c>
      <c r="J135" t="s">
        <v>213</v>
      </c>
      <c r="K135" t="s">
        <v>149</v>
      </c>
      <c r="L135" t="s">
        <v>214</v>
      </c>
      <c r="M135" t="s">
        <v>239</v>
      </c>
      <c r="N135" t="s">
        <v>215</v>
      </c>
      <c r="O135" s="57">
        <v>46274.82912037037</v>
      </c>
      <c r="P135" s="57">
        <v>46274.830567129633</v>
      </c>
      <c r="Q135">
        <v>69387234</v>
      </c>
      <c r="S135">
        <v>152426928726</v>
      </c>
      <c r="T135" t="s">
        <v>5906</v>
      </c>
      <c r="U135" t="s">
        <v>5907</v>
      </c>
      <c r="V135" t="s">
        <v>5908</v>
      </c>
      <c r="Z135">
        <v>113.502062894403</v>
      </c>
      <c r="AA135">
        <v>-7.1583105552792601</v>
      </c>
      <c r="AB135" t="s">
        <v>5909</v>
      </c>
      <c r="AC135" t="s">
        <v>216</v>
      </c>
      <c r="AL135" t="s">
        <v>217</v>
      </c>
      <c r="AM135" t="s">
        <v>5910</v>
      </c>
      <c r="AN135" t="s">
        <v>6</v>
      </c>
      <c r="AO135" s="57">
        <v>46274.829814814817</v>
      </c>
      <c r="AP135" s="57">
        <v>46276.333333333336</v>
      </c>
      <c r="AR135" t="s">
        <v>240</v>
      </c>
      <c r="AS135" t="s">
        <v>127</v>
      </c>
      <c r="AT135" t="s">
        <v>220</v>
      </c>
      <c r="AV135" t="s">
        <v>239</v>
      </c>
      <c r="AW135" t="s">
        <v>1977</v>
      </c>
      <c r="AX135" t="s">
        <v>222</v>
      </c>
      <c r="BA135" s="57">
        <v>46276.333333333336</v>
      </c>
      <c r="BB135" t="s">
        <v>5910</v>
      </c>
      <c r="BF135" s="6" t="e">
        <f t="shared" si="6"/>
        <v>#NUM!</v>
      </c>
      <c r="BG135" t="e">
        <f t="shared" si="7"/>
        <v>#NUM!</v>
      </c>
      <c r="BH135" t="e">
        <f t="shared" si="8"/>
        <v>#NUM!</v>
      </c>
      <c r="BI135" t="str">
        <f>VLOOKUP(H135,Sheet2!$A$1:$B$270,2,FALSE)</f>
        <v>MADURA</v>
      </c>
    </row>
    <row r="136" spans="1:61">
      <c r="A136">
        <v>135</v>
      </c>
      <c r="B136">
        <v>1002578560</v>
      </c>
      <c r="C136">
        <v>3</v>
      </c>
      <c r="D136" t="s">
        <v>42</v>
      </c>
      <c r="E136">
        <v>5</v>
      </c>
      <c r="F136" t="s">
        <v>232</v>
      </c>
      <c r="G136" t="s">
        <v>106</v>
      </c>
      <c r="H136" t="s">
        <v>441</v>
      </c>
      <c r="I136" t="s">
        <v>212</v>
      </c>
      <c r="J136" t="s">
        <v>213</v>
      </c>
      <c r="K136" t="s">
        <v>149</v>
      </c>
      <c r="M136" t="s">
        <v>239</v>
      </c>
      <c r="N136" t="s">
        <v>215</v>
      </c>
      <c r="O136" s="57">
        <v>46274.494606481479</v>
      </c>
      <c r="P136" s="57">
        <v>46274.78056712963</v>
      </c>
      <c r="Q136">
        <v>69386800</v>
      </c>
      <c r="S136">
        <v>152741225120</v>
      </c>
      <c r="T136" t="s">
        <v>5911</v>
      </c>
      <c r="U136" t="s">
        <v>5912</v>
      </c>
      <c r="V136" t="s">
        <v>5913</v>
      </c>
      <c r="Z136">
        <v>112.67473080000001</v>
      </c>
      <c r="AA136">
        <v>-7.6496750999999996</v>
      </c>
      <c r="AB136" t="s">
        <v>5914</v>
      </c>
      <c r="AC136" t="s">
        <v>229</v>
      </c>
      <c r="AL136" t="s">
        <v>217</v>
      </c>
      <c r="AM136" t="s">
        <v>5915</v>
      </c>
      <c r="AN136" t="s">
        <v>6</v>
      </c>
      <c r="AO136" s="57">
        <v>46274.496493055558</v>
      </c>
      <c r="AP136" s="57">
        <v>46277.333333333336</v>
      </c>
      <c r="AR136" t="s">
        <v>240</v>
      </c>
      <c r="AS136" t="s">
        <v>1510</v>
      </c>
      <c r="AT136" t="s">
        <v>230</v>
      </c>
      <c r="AV136" t="s">
        <v>239</v>
      </c>
      <c r="AW136" t="s">
        <v>545</v>
      </c>
      <c r="AX136" t="s">
        <v>222</v>
      </c>
      <c r="BA136" s="57">
        <v>46277.333333333336</v>
      </c>
      <c r="BB136" t="s">
        <v>5915</v>
      </c>
      <c r="BF136" s="6" t="e">
        <f t="shared" si="6"/>
        <v>#NUM!</v>
      </c>
      <c r="BG136" t="e">
        <f t="shared" si="7"/>
        <v>#NUM!</v>
      </c>
      <c r="BH136" t="e">
        <f t="shared" si="8"/>
        <v>#NUM!</v>
      </c>
      <c r="BI136" t="str">
        <f>VLOOKUP(H136,Sheet2!$A$1:$B$270,2,FALSE)</f>
        <v>PASURUAN</v>
      </c>
    </row>
    <row r="137" spans="1:61">
      <c r="A137">
        <v>136</v>
      </c>
      <c r="B137">
        <v>1002578546</v>
      </c>
      <c r="C137">
        <v>3</v>
      </c>
      <c r="D137" t="s">
        <v>59</v>
      </c>
      <c r="E137">
        <v>4</v>
      </c>
      <c r="F137" t="s">
        <v>549</v>
      </c>
      <c r="G137" t="s">
        <v>582</v>
      </c>
      <c r="H137" t="s">
        <v>841</v>
      </c>
      <c r="I137" t="s">
        <v>212</v>
      </c>
      <c r="J137" t="s">
        <v>213</v>
      </c>
      <c r="K137" t="s">
        <v>149</v>
      </c>
      <c r="L137" t="s">
        <v>214</v>
      </c>
      <c r="M137" t="s">
        <v>239</v>
      </c>
      <c r="N137" t="s">
        <v>215</v>
      </c>
      <c r="O137" s="57">
        <v>46274.489548611113</v>
      </c>
      <c r="P137" s="57">
        <v>46274.490289351852</v>
      </c>
      <c r="Q137">
        <v>69386791</v>
      </c>
      <c r="S137">
        <v>143132123772</v>
      </c>
      <c r="T137" t="s">
        <v>4863</v>
      </c>
      <c r="U137" t="s">
        <v>5916</v>
      </c>
      <c r="V137" t="s">
        <v>5917</v>
      </c>
      <c r="Z137">
        <v>110.411154</v>
      </c>
      <c r="AA137">
        <v>-7.8401379999999996</v>
      </c>
      <c r="AB137" t="s">
        <v>5918</v>
      </c>
      <c r="AC137" t="s">
        <v>236</v>
      </c>
      <c r="AL137" t="s">
        <v>217</v>
      </c>
      <c r="AM137" t="s">
        <v>5919</v>
      </c>
      <c r="AN137" t="s">
        <v>6</v>
      </c>
      <c r="AO137" s="57">
        <v>46274.496493055558</v>
      </c>
      <c r="AP137" s="57">
        <v>46281.458333333336</v>
      </c>
      <c r="AR137" t="s">
        <v>240</v>
      </c>
      <c r="AS137" t="s">
        <v>915</v>
      </c>
      <c r="AT137" t="s">
        <v>230</v>
      </c>
      <c r="AV137" t="s">
        <v>239</v>
      </c>
      <c r="AW137" t="s">
        <v>3041</v>
      </c>
      <c r="AX137" t="s">
        <v>222</v>
      </c>
      <c r="BA137" s="57">
        <v>46281.458333333336</v>
      </c>
      <c r="BB137" t="s">
        <v>5919</v>
      </c>
      <c r="BF137" s="6" t="e">
        <f t="shared" si="6"/>
        <v>#NUM!</v>
      </c>
      <c r="BG137" t="e">
        <f t="shared" si="7"/>
        <v>#NUM!</v>
      </c>
      <c r="BH137" t="e">
        <f t="shared" si="8"/>
        <v>#NUM!</v>
      </c>
      <c r="BI137" t="e">
        <f>VLOOKUP(H137,Sheet2!$A$1:$B$270,2,FALSE)</f>
        <v>#N/A</v>
      </c>
    </row>
    <row r="138" spans="1:61">
      <c r="A138">
        <v>137</v>
      </c>
      <c r="B138">
        <v>1002579423</v>
      </c>
      <c r="C138">
        <v>3</v>
      </c>
      <c r="D138" t="s">
        <v>49</v>
      </c>
      <c r="E138">
        <v>4</v>
      </c>
      <c r="F138" t="s">
        <v>245</v>
      </c>
      <c r="G138" t="s">
        <v>2520</v>
      </c>
      <c r="H138" t="s">
        <v>2521</v>
      </c>
      <c r="I138" t="s">
        <v>212</v>
      </c>
      <c r="J138" t="s">
        <v>213</v>
      </c>
      <c r="K138" t="s">
        <v>149</v>
      </c>
      <c r="L138" t="s">
        <v>214</v>
      </c>
      <c r="M138" t="s">
        <v>239</v>
      </c>
      <c r="N138" t="s">
        <v>215</v>
      </c>
      <c r="O138" s="57">
        <v>46274.687465277777</v>
      </c>
      <c r="P138" s="57">
        <v>46274.688958333332</v>
      </c>
      <c r="Q138">
        <v>69387166</v>
      </c>
      <c r="S138">
        <v>141409102973</v>
      </c>
      <c r="T138" t="s">
        <v>5920</v>
      </c>
      <c r="U138" t="s">
        <v>5921</v>
      </c>
      <c r="V138" t="s">
        <v>5922</v>
      </c>
      <c r="Z138">
        <v>110.058514622627</v>
      </c>
      <c r="AA138">
        <v>-7.0961575188153097</v>
      </c>
      <c r="AB138" t="s">
        <v>5923</v>
      </c>
      <c r="AC138" t="s">
        <v>236</v>
      </c>
      <c r="AL138" t="s">
        <v>217</v>
      </c>
      <c r="AM138" t="s">
        <v>5839</v>
      </c>
      <c r="AN138" t="s">
        <v>6</v>
      </c>
      <c r="AO138" s="57">
        <v>46274.694363425922</v>
      </c>
      <c r="AP138" s="57">
        <v>46275.625</v>
      </c>
      <c r="AR138" t="s">
        <v>240</v>
      </c>
      <c r="AS138" t="s">
        <v>219</v>
      </c>
      <c r="AT138" t="s">
        <v>230</v>
      </c>
      <c r="AV138" t="s">
        <v>239</v>
      </c>
      <c r="AW138" t="s">
        <v>889</v>
      </c>
      <c r="AX138" t="s">
        <v>222</v>
      </c>
      <c r="BA138" s="57">
        <v>46275.625</v>
      </c>
      <c r="BB138" t="s">
        <v>5839</v>
      </c>
      <c r="BF138" s="6" t="e">
        <f t="shared" si="6"/>
        <v>#NUM!</v>
      </c>
      <c r="BG138" t="e">
        <f t="shared" si="7"/>
        <v>#NUM!</v>
      </c>
      <c r="BH138" t="e">
        <f t="shared" si="8"/>
        <v>#NUM!</v>
      </c>
      <c r="BI138" t="e">
        <f>VLOOKUP(H138,Sheet2!$A$1:$B$270,2,FALSE)</f>
        <v>#N/A</v>
      </c>
    </row>
    <row r="139" spans="1:61">
      <c r="A139">
        <v>138</v>
      </c>
      <c r="B139">
        <v>1002579442</v>
      </c>
      <c r="C139">
        <v>3</v>
      </c>
      <c r="D139" t="s">
        <v>59</v>
      </c>
      <c r="E139">
        <v>4</v>
      </c>
      <c r="F139" t="s">
        <v>242</v>
      </c>
      <c r="G139" t="s">
        <v>542</v>
      </c>
      <c r="H139" t="s">
        <v>5924</v>
      </c>
      <c r="I139" t="s">
        <v>212</v>
      </c>
      <c r="J139" t="s">
        <v>213</v>
      </c>
      <c r="K139" t="s">
        <v>149</v>
      </c>
      <c r="L139" t="s">
        <v>214</v>
      </c>
      <c r="M139" t="s">
        <v>239</v>
      </c>
      <c r="N139" t="s">
        <v>215</v>
      </c>
      <c r="O139" s="57">
        <v>46274.691620370373</v>
      </c>
      <c r="P139" s="57">
        <v>46274.693124999998</v>
      </c>
      <c r="Q139">
        <v>69387158</v>
      </c>
      <c r="S139">
        <v>146140112263</v>
      </c>
      <c r="T139" t="s">
        <v>5925</v>
      </c>
      <c r="U139" t="s">
        <v>5926</v>
      </c>
      <c r="V139" t="s">
        <v>5927</v>
      </c>
      <c r="Z139">
        <v>109.5091176</v>
      </c>
      <c r="AA139">
        <v>-7.6629604999999996</v>
      </c>
      <c r="AB139" t="s">
        <v>5928</v>
      </c>
      <c r="AC139" t="s">
        <v>236</v>
      </c>
      <c r="AL139" t="s">
        <v>217</v>
      </c>
      <c r="AM139" t="s">
        <v>5929</v>
      </c>
      <c r="AN139" t="s">
        <v>6</v>
      </c>
      <c r="AO139" s="57">
        <v>46274.694363425922</v>
      </c>
      <c r="AP139" s="57">
        <v>46276.458333333336</v>
      </c>
      <c r="AR139" t="s">
        <v>240</v>
      </c>
      <c r="AS139" t="s">
        <v>5806</v>
      </c>
      <c r="AT139" t="s">
        <v>230</v>
      </c>
      <c r="AV139" t="s">
        <v>239</v>
      </c>
      <c r="AW139" t="s">
        <v>882</v>
      </c>
      <c r="AX139" t="s">
        <v>222</v>
      </c>
      <c r="BA139" s="57">
        <v>46276.458333333336</v>
      </c>
      <c r="BB139" t="s">
        <v>5929</v>
      </c>
      <c r="BF139" s="6" t="e">
        <f t="shared" si="6"/>
        <v>#NUM!</v>
      </c>
      <c r="BG139" t="e">
        <f t="shared" si="7"/>
        <v>#NUM!</v>
      </c>
      <c r="BH139" t="e">
        <f t="shared" si="8"/>
        <v>#NUM!</v>
      </c>
      <c r="BI139" t="e">
        <f>VLOOKUP(H139,Sheet2!$A$1:$B$270,2,FALSE)</f>
        <v>#N/A</v>
      </c>
    </row>
    <row r="140" spans="1:61">
      <c r="A140">
        <v>139</v>
      </c>
      <c r="B140">
        <v>1002579624</v>
      </c>
      <c r="C140">
        <v>3</v>
      </c>
      <c r="D140" t="s">
        <v>38</v>
      </c>
      <c r="E140">
        <v>5</v>
      </c>
      <c r="F140" t="s">
        <v>90</v>
      </c>
      <c r="G140" t="s">
        <v>93</v>
      </c>
      <c r="H140" t="s">
        <v>311</v>
      </c>
      <c r="I140" t="s">
        <v>212</v>
      </c>
      <c r="J140" t="s">
        <v>213</v>
      </c>
      <c r="K140" t="s">
        <v>149</v>
      </c>
      <c r="L140" t="s">
        <v>214</v>
      </c>
      <c r="M140" t="s">
        <v>239</v>
      </c>
      <c r="N140" t="s">
        <v>215</v>
      </c>
      <c r="O140" s="57">
        <v>46274.787465277775</v>
      </c>
      <c r="P140" s="57">
        <v>46274.788958333331</v>
      </c>
      <c r="Q140">
        <v>69387228</v>
      </c>
      <c r="S140">
        <v>152641205966</v>
      </c>
      <c r="T140" t="s">
        <v>5930</v>
      </c>
      <c r="U140" t="s">
        <v>5931</v>
      </c>
      <c r="V140" t="s">
        <v>5932</v>
      </c>
      <c r="Z140">
        <v>112.0581091</v>
      </c>
      <c r="AA140">
        <v>-7.6770953999999998</v>
      </c>
      <c r="AB140" t="s">
        <v>5933</v>
      </c>
      <c r="AC140" t="s">
        <v>236</v>
      </c>
      <c r="AL140" t="s">
        <v>217</v>
      </c>
      <c r="AM140" t="s">
        <v>5934</v>
      </c>
      <c r="AN140" t="s">
        <v>6</v>
      </c>
      <c r="AO140" s="57">
        <v>46274.788148148145</v>
      </c>
      <c r="AP140" s="57">
        <v>46275.625</v>
      </c>
      <c r="AR140" t="s">
        <v>240</v>
      </c>
      <c r="AS140" t="s">
        <v>589</v>
      </c>
      <c r="AT140" t="s">
        <v>230</v>
      </c>
      <c r="AV140" t="s">
        <v>239</v>
      </c>
      <c r="AW140" t="s">
        <v>889</v>
      </c>
      <c r="AX140" t="s">
        <v>222</v>
      </c>
      <c r="BA140" s="57">
        <v>46275.625</v>
      </c>
      <c r="BB140" t="s">
        <v>5934</v>
      </c>
      <c r="BF140" s="6" t="e">
        <f t="shared" si="6"/>
        <v>#NUM!</v>
      </c>
      <c r="BG140" t="e">
        <f t="shared" si="7"/>
        <v>#NUM!</v>
      </c>
      <c r="BH140" t="e">
        <f t="shared" si="8"/>
        <v>#NUM!</v>
      </c>
      <c r="BI140" t="str">
        <f>VLOOKUP(H140,Sheet2!$A$1:$B$270,2,FALSE)</f>
        <v>NGANJUK</v>
      </c>
    </row>
    <row r="141" spans="1:61">
      <c r="A141">
        <v>140</v>
      </c>
      <c r="B141">
        <v>1002579630</v>
      </c>
      <c r="C141">
        <v>3</v>
      </c>
      <c r="D141" t="s">
        <v>42</v>
      </c>
      <c r="E141">
        <v>5</v>
      </c>
      <c r="F141" t="s">
        <v>232</v>
      </c>
      <c r="G141" t="s">
        <v>101</v>
      </c>
      <c r="H141" t="s">
        <v>259</v>
      </c>
      <c r="I141" t="s">
        <v>212</v>
      </c>
      <c r="J141" t="s">
        <v>213</v>
      </c>
      <c r="K141" t="s">
        <v>149</v>
      </c>
      <c r="L141" t="s">
        <v>214</v>
      </c>
      <c r="M141" t="s">
        <v>239</v>
      </c>
      <c r="N141" t="s">
        <v>215</v>
      </c>
      <c r="O141" s="57">
        <v>46274.793703703705</v>
      </c>
      <c r="P141" s="57">
        <v>46274.795902777776</v>
      </c>
      <c r="Q141">
        <v>69387215</v>
      </c>
      <c r="S141">
        <v>152316232720</v>
      </c>
      <c r="T141" t="s">
        <v>5935</v>
      </c>
      <c r="U141" t="s">
        <v>5936</v>
      </c>
      <c r="V141" t="s">
        <v>5937</v>
      </c>
      <c r="Z141">
        <v>112.728564991005</v>
      </c>
      <c r="AA141">
        <v>-7.4243576818810597</v>
      </c>
      <c r="AB141" t="s">
        <v>5938</v>
      </c>
      <c r="AC141" t="s">
        <v>1756</v>
      </c>
      <c r="AL141" t="s">
        <v>217</v>
      </c>
      <c r="AM141" t="s">
        <v>5939</v>
      </c>
      <c r="AN141" t="s">
        <v>6</v>
      </c>
      <c r="AO141" s="57">
        <v>46274.798703703702</v>
      </c>
      <c r="AP141" s="57">
        <v>46276.333333333336</v>
      </c>
      <c r="AR141" t="s">
        <v>240</v>
      </c>
      <c r="AS141" t="s">
        <v>232</v>
      </c>
      <c r="AT141" t="s">
        <v>344</v>
      </c>
      <c r="AV141" t="s">
        <v>239</v>
      </c>
      <c r="AW141" t="s">
        <v>5940</v>
      </c>
      <c r="AX141" t="s">
        <v>222</v>
      </c>
      <c r="BA141" s="57">
        <v>46276.333333333336</v>
      </c>
      <c r="BB141" t="s">
        <v>5939</v>
      </c>
      <c r="BF141" s="6" t="e">
        <f t="shared" si="6"/>
        <v>#NUM!</v>
      </c>
      <c r="BG141" t="e">
        <f t="shared" si="7"/>
        <v>#NUM!</v>
      </c>
      <c r="BH141" t="e">
        <f t="shared" si="8"/>
        <v>#NUM!</v>
      </c>
      <c r="BI141" t="str">
        <f>VLOOKUP(H141,Sheet2!$A$1:$B$270,2,FALSE)</f>
        <v>SIDOARJO</v>
      </c>
    </row>
    <row r="142" spans="1:61">
      <c r="A142">
        <v>141</v>
      </c>
      <c r="B142">
        <v>1002576741</v>
      </c>
      <c r="C142">
        <v>3</v>
      </c>
      <c r="D142" t="s">
        <v>49</v>
      </c>
      <c r="E142">
        <v>4</v>
      </c>
      <c r="F142" t="s">
        <v>245</v>
      </c>
      <c r="G142" t="s">
        <v>246</v>
      </c>
      <c r="H142" t="s">
        <v>832</v>
      </c>
      <c r="I142" t="s">
        <v>212</v>
      </c>
      <c r="J142" t="s">
        <v>213</v>
      </c>
      <c r="K142" t="s">
        <v>149</v>
      </c>
      <c r="L142" t="s">
        <v>214</v>
      </c>
      <c r="M142" t="s">
        <v>239</v>
      </c>
      <c r="N142" t="s">
        <v>215</v>
      </c>
      <c r="O142" s="57">
        <v>46273.485381944447</v>
      </c>
      <c r="P142" s="57">
        <v>46273.486180555556</v>
      </c>
      <c r="Q142">
        <v>69385971</v>
      </c>
      <c r="S142">
        <v>142406122871</v>
      </c>
      <c r="T142" t="s">
        <v>3217</v>
      </c>
      <c r="U142" t="s">
        <v>3218</v>
      </c>
      <c r="V142" t="s">
        <v>3219</v>
      </c>
      <c r="Z142">
        <v>110.420259</v>
      </c>
      <c r="AA142">
        <v>-6.9754129999999996</v>
      </c>
      <c r="AB142" t="s">
        <v>3220</v>
      </c>
      <c r="AC142" t="s">
        <v>236</v>
      </c>
      <c r="AL142" t="s">
        <v>217</v>
      </c>
      <c r="AM142" t="s">
        <v>3221</v>
      </c>
      <c r="AN142" t="s">
        <v>6</v>
      </c>
      <c r="AO142" s="57">
        <v>46243.486064814817</v>
      </c>
      <c r="AP142" s="57">
        <v>46280.333333333336</v>
      </c>
      <c r="AR142" t="s">
        <v>240</v>
      </c>
      <c r="AS142" t="s">
        <v>899</v>
      </c>
      <c r="AT142" t="s">
        <v>230</v>
      </c>
      <c r="AV142" t="s">
        <v>239</v>
      </c>
      <c r="AW142" t="s">
        <v>3041</v>
      </c>
      <c r="AX142" t="s">
        <v>222</v>
      </c>
      <c r="BA142" s="57">
        <v>46280.333333333336</v>
      </c>
      <c r="BB142" t="s">
        <v>3221</v>
      </c>
      <c r="BF142" s="6" t="e">
        <f t="shared" si="6"/>
        <v>#NUM!</v>
      </c>
      <c r="BG142" t="e">
        <f t="shared" si="7"/>
        <v>#NUM!</v>
      </c>
      <c r="BH142" t="e">
        <f t="shared" si="8"/>
        <v>#NUM!</v>
      </c>
      <c r="BI142" t="e">
        <f>VLOOKUP(H142,Sheet2!$A$1:$B$270,2,FALSE)</f>
        <v>#N/A</v>
      </c>
    </row>
    <row r="143" spans="1:61">
      <c r="A143">
        <v>142</v>
      </c>
      <c r="B143">
        <v>1002576169</v>
      </c>
      <c r="C143">
        <v>3</v>
      </c>
      <c r="D143" t="s">
        <v>51</v>
      </c>
      <c r="E143">
        <v>4</v>
      </c>
      <c r="F143" t="s">
        <v>234</v>
      </c>
      <c r="G143" t="s">
        <v>562</v>
      </c>
      <c r="H143" t="s">
        <v>588</v>
      </c>
      <c r="I143" t="s">
        <v>212</v>
      </c>
      <c r="J143" t="s">
        <v>213</v>
      </c>
      <c r="K143" t="s">
        <v>149</v>
      </c>
      <c r="M143" t="s">
        <v>239</v>
      </c>
      <c r="N143" t="s">
        <v>215</v>
      </c>
      <c r="O143" s="57">
        <v>46273.374837962961</v>
      </c>
      <c r="P143" s="57">
        <v>46275.443136574075</v>
      </c>
      <c r="Q143">
        <v>69385745</v>
      </c>
      <c r="S143">
        <v>142505404338</v>
      </c>
      <c r="T143" t="s">
        <v>3501</v>
      </c>
      <c r="U143" t="s">
        <v>3139</v>
      </c>
      <c r="V143" t="s">
        <v>5941</v>
      </c>
      <c r="Z143">
        <v>110.8094309</v>
      </c>
      <c r="AA143">
        <v>-7.5631282000000004</v>
      </c>
      <c r="AB143" t="s">
        <v>3140</v>
      </c>
      <c r="AC143" t="s">
        <v>225</v>
      </c>
      <c r="AL143" t="s">
        <v>217</v>
      </c>
      <c r="AM143" t="s">
        <v>5942</v>
      </c>
      <c r="AN143" t="s">
        <v>6</v>
      </c>
      <c r="AO143" s="57">
        <v>46243.382407407407</v>
      </c>
      <c r="AP143" s="57">
        <v>46276.333333333336</v>
      </c>
      <c r="AR143" t="s">
        <v>240</v>
      </c>
      <c r="AS143" t="s">
        <v>219</v>
      </c>
      <c r="AT143" t="s">
        <v>230</v>
      </c>
      <c r="AV143" t="s">
        <v>239</v>
      </c>
      <c r="AW143" t="s">
        <v>3502</v>
      </c>
      <c r="AX143" t="s">
        <v>222</v>
      </c>
      <c r="BA143" s="57">
        <v>46276.333333333336</v>
      </c>
      <c r="BB143" t="s">
        <v>5942</v>
      </c>
      <c r="BF143" s="6" t="e">
        <f t="shared" si="6"/>
        <v>#NUM!</v>
      </c>
      <c r="BG143" t="e">
        <f t="shared" si="7"/>
        <v>#NUM!</v>
      </c>
      <c r="BH143" t="e">
        <f t="shared" si="8"/>
        <v>#NUM!</v>
      </c>
      <c r="BI143" t="e">
        <f>VLOOKUP(H143,Sheet2!$A$1:$B$270,2,FALSE)</f>
        <v>#N/A</v>
      </c>
    </row>
    <row r="144" spans="1:61">
      <c r="A144">
        <v>143</v>
      </c>
      <c r="B144">
        <v>1002577702</v>
      </c>
      <c r="C144">
        <v>3</v>
      </c>
      <c r="D144" t="s">
        <v>34</v>
      </c>
      <c r="E144">
        <v>5</v>
      </c>
      <c r="F144" t="s">
        <v>563</v>
      </c>
      <c r="G144" t="s">
        <v>81</v>
      </c>
      <c r="H144" t="s">
        <v>417</v>
      </c>
      <c r="I144" t="s">
        <v>212</v>
      </c>
      <c r="J144" t="s">
        <v>213</v>
      </c>
      <c r="K144" t="s">
        <v>149</v>
      </c>
      <c r="L144" t="s">
        <v>1751</v>
      </c>
      <c r="M144" t="s">
        <v>239</v>
      </c>
      <c r="N144" t="s">
        <v>215</v>
      </c>
      <c r="O144" s="57">
        <v>46273.722881944443</v>
      </c>
      <c r="P144" s="57">
        <v>46273.723622685182</v>
      </c>
      <c r="Q144">
        <v>69386413</v>
      </c>
      <c r="R144">
        <v>3619591439</v>
      </c>
      <c r="S144">
        <v>172402203879</v>
      </c>
      <c r="T144" t="s">
        <v>3258</v>
      </c>
      <c r="U144" t="s">
        <v>3259</v>
      </c>
      <c r="V144" t="s">
        <v>3260</v>
      </c>
      <c r="Z144">
        <v>115.21873608305199</v>
      </c>
      <c r="AA144">
        <v>-8.7111073280359506</v>
      </c>
      <c r="AB144" t="s">
        <v>3261</v>
      </c>
      <c r="AC144" t="s">
        <v>236</v>
      </c>
      <c r="AL144" t="s">
        <v>217</v>
      </c>
      <c r="AM144" t="s">
        <v>3262</v>
      </c>
      <c r="AN144" t="s">
        <v>6</v>
      </c>
      <c r="AO144" s="57">
        <v>46243.726122685184</v>
      </c>
      <c r="AP144" s="57">
        <v>46276.333333333336</v>
      </c>
      <c r="AR144" t="s">
        <v>240</v>
      </c>
      <c r="AS144" t="s">
        <v>603</v>
      </c>
      <c r="AT144" t="s">
        <v>230</v>
      </c>
      <c r="AV144" t="s">
        <v>239</v>
      </c>
      <c r="AW144" t="s">
        <v>3263</v>
      </c>
      <c r="AX144" t="s">
        <v>222</v>
      </c>
      <c r="BA144" s="57">
        <v>46276.333333333336</v>
      </c>
      <c r="BB144" t="s">
        <v>3262</v>
      </c>
      <c r="BF144" s="6" t="e">
        <f t="shared" si="6"/>
        <v>#NUM!</v>
      </c>
      <c r="BG144" t="e">
        <f t="shared" si="7"/>
        <v>#NUM!</v>
      </c>
      <c r="BH144" t="e">
        <f t="shared" si="8"/>
        <v>#NUM!</v>
      </c>
      <c r="BI144" t="str">
        <f>VLOOKUP(H144,Sheet2!$A$1:$B$270,2,FALSE)</f>
        <v>JIMBARAN</v>
      </c>
    </row>
    <row r="145" spans="1:61">
      <c r="A145">
        <v>144</v>
      </c>
      <c r="B145">
        <v>1002577359</v>
      </c>
      <c r="C145">
        <v>3</v>
      </c>
      <c r="D145" t="s">
        <v>49</v>
      </c>
      <c r="E145">
        <v>4</v>
      </c>
      <c r="F145" t="s">
        <v>245</v>
      </c>
      <c r="G145" t="s">
        <v>246</v>
      </c>
      <c r="H145" t="s">
        <v>832</v>
      </c>
      <c r="I145" t="s">
        <v>212</v>
      </c>
      <c r="J145" t="s">
        <v>213</v>
      </c>
      <c r="K145" t="s">
        <v>149</v>
      </c>
      <c r="L145" t="s">
        <v>214</v>
      </c>
      <c r="M145" t="s">
        <v>239</v>
      </c>
      <c r="N145" t="s">
        <v>215</v>
      </c>
      <c r="O145" s="57">
        <v>46273.639537037037</v>
      </c>
      <c r="P145" s="57">
        <v>46273.6403587963</v>
      </c>
      <c r="Q145">
        <v>69386272</v>
      </c>
      <c r="S145">
        <v>142406122873</v>
      </c>
      <c r="T145" t="s">
        <v>3217</v>
      </c>
      <c r="U145" t="s">
        <v>3278</v>
      </c>
      <c r="V145" t="s">
        <v>3279</v>
      </c>
      <c r="Z145">
        <v>110.420259</v>
      </c>
      <c r="AA145">
        <v>-6.9754129999999996</v>
      </c>
      <c r="AB145" t="s">
        <v>3280</v>
      </c>
      <c r="AC145" t="s">
        <v>236</v>
      </c>
      <c r="AL145" t="s">
        <v>217</v>
      </c>
      <c r="AM145" t="s">
        <v>3281</v>
      </c>
      <c r="AN145" t="s">
        <v>6</v>
      </c>
      <c r="AO145" s="57">
        <v>46243.642685185187</v>
      </c>
      <c r="AP145" s="57">
        <v>46279.333333333336</v>
      </c>
      <c r="AR145" t="s">
        <v>240</v>
      </c>
      <c r="AS145" t="s">
        <v>899</v>
      </c>
      <c r="AT145" t="s">
        <v>230</v>
      </c>
      <c r="AV145" t="s">
        <v>239</v>
      </c>
      <c r="AW145" t="s">
        <v>3041</v>
      </c>
      <c r="AX145" t="s">
        <v>222</v>
      </c>
      <c r="BA145" s="57">
        <v>46279.333333333336</v>
      </c>
      <c r="BB145" t="s">
        <v>3281</v>
      </c>
      <c r="BF145" s="6" t="e">
        <f t="shared" si="6"/>
        <v>#NUM!</v>
      </c>
      <c r="BG145" t="e">
        <f t="shared" si="7"/>
        <v>#NUM!</v>
      </c>
      <c r="BH145" t="e">
        <f t="shared" si="8"/>
        <v>#NUM!</v>
      </c>
      <c r="BI145" t="e">
        <f>VLOOKUP(H145,Sheet2!$A$1:$B$270,2,FALSE)</f>
        <v>#N/A</v>
      </c>
    </row>
    <row r="146" spans="1:61">
      <c r="A146">
        <v>145</v>
      </c>
      <c r="B146">
        <v>1002576270</v>
      </c>
      <c r="C146">
        <v>3</v>
      </c>
      <c r="D146" t="s">
        <v>55</v>
      </c>
      <c r="E146">
        <v>5</v>
      </c>
      <c r="F146" t="s">
        <v>261</v>
      </c>
      <c r="G146" t="s">
        <v>128</v>
      </c>
      <c r="H146" t="s">
        <v>402</v>
      </c>
      <c r="I146" t="s">
        <v>212</v>
      </c>
      <c r="J146" t="s">
        <v>213</v>
      </c>
      <c r="K146" t="s">
        <v>149</v>
      </c>
      <c r="M146" t="s">
        <v>239</v>
      </c>
      <c r="N146" t="s">
        <v>215</v>
      </c>
      <c r="O146" s="57">
        <v>46273.395127314812</v>
      </c>
      <c r="P146" s="57">
        <v>46273.609791666669</v>
      </c>
      <c r="Q146">
        <v>69385779</v>
      </c>
      <c r="S146">
        <v>152424212607</v>
      </c>
      <c r="T146" t="s">
        <v>3379</v>
      </c>
      <c r="U146" t="s">
        <v>3380</v>
      </c>
      <c r="V146" t="s">
        <v>3381</v>
      </c>
      <c r="Z146">
        <v>112.6991622</v>
      </c>
      <c r="AA146">
        <v>-7.3119791000000003</v>
      </c>
      <c r="AB146" t="s">
        <v>3382</v>
      </c>
      <c r="AC146" t="s">
        <v>229</v>
      </c>
      <c r="AL146" t="s">
        <v>217</v>
      </c>
      <c r="AM146" t="s">
        <v>3383</v>
      </c>
      <c r="AN146" t="s">
        <v>6</v>
      </c>
      <c r="AO146" s="57">
        <v>46243.402650462966</v>
      </c>
      <c r="AP146" s="57">
        <v>46276.458333333336</v>
      </c>
      <c r="AR146" t="s">
        <v>240</v>
      </c>
      <c r="AS146" t="s">
        <v>128</v>
      </c>
      <c r="AT146" t="s">
        <v>552</v>
      </c>
      <c r="AV146" t="s">
        <v>239</v>
      </c>
      <c r="AW146" t="s">
        <v>566</v>
      </c>
      <c r="AX146" t="s">
        <v>222</v>
      </c>
      <c r="BA146" s="57">
        <v>46276.458333333336</v>
      </c>
      <c r="BB146" t="s">
        <v>3383</v>
      </c>
      <c r="BF146" s="6" t="e">
        <f t="shared" si="6"/>
        <v>#NUM!</v>
      </c>
      <c r="BG146" t="e">
        <f t="shared" si="7"/>
        <v>#NUM!</v>
      </c>
      <c r="BH146" t="e">
        <f t="shared" si="8"/>
        <v>#NUM!</v>
      </c>
      <c r="BI146" t="str">
        <f>VLOOKUP(H146,Sheet2!$A$1:$B$270,2,FALSE)</f>
        <v>SURABAYA UTARA</v>
      </c>
    </row>
    <row r="147" spans="1:61">
      <c r="A147">
        <v>146</v>
      </c>
      <c r="B147">
        <v>1002576587</v>
      </c>
      <c r="C147">
        <v>3</v>
      </c>
      <c r="D147" t="s">
        <v>49</v>
      </c>
      <c r="E147">
        <v>4</v>
      </c>
      <c r="F147" t="s">
        <v>245</v>
      </c>
      <c r="G147" t="s">
        <v>246</v>
      </c>
      <c r="H147" t="s">
        <v>832</v>
      </c>
      <c r="I147" t="s">
        <v>212</v>
      </c>
      <c r="J147" t="s">
        <v>213</v>
      </c>
      <c r="K147" t="s">
        <v>149</v>
      </c>
      <c r="L147" t="s">
        <v>214</v>
      </c>
      <c r="M147" t="s">
        <v>239</v>
      </c>
      <c r="N147" t="s">
        <v>215</v>
      </c>
      <c r="O147" s="57">
        <v>46273.45621527778</v>
      </c>
      <c r="P147" s="57">
        <v>46273.456956018519</v>
      </c>
      <c r="Q147">
        <v>69385914</v>
      </c>
      <c r="S147">
        <v>142406122870</v>
      </c>
      <c r="T147" t="s">
        <v>3217</v>
      </c>
      <c r="U147" t="s">
        <v>3218</v>
      </c>
      <c r="V147" t="s">
        <v>3447</v>
      </c>
      <c r="Z147">
        <v>110.420259</v>
      </c>
      <c r="AA147">
        <v>-6.9754129999999996</v>
      </c>
      <c r="AB147" t="s">
        <v>3448</v>
      </c>
      <c r="AC147" t="s">
        <v>236</v>
      </c>
      <c r="AL147" t="s">
        <v>217</v>
      </c>
      <c r="AM147" t="s">
        <v>3449</v>
      </c>
      <c r="AN147" t="s">
        <v>6</v>
      </c>
      <c r="AO147" s="57">
        <v>46243.465543981481</v>
      </c>
      <c r="AP147" s="57">
        <v>46279.333333333336</v>
      </c>
      <c r="AR147" t="s">
        <v>240</v>
      </c>
      <c r="AS147" t="s">
        <v>899</v>
      </c>
      <c r="AT147" t="s">
        <v>230</v>
      </c>
      <c r="AV147" t="s">
        <v>239</v>
      </c>
      <c r="AW147" t="s">
        <v>836</v>
      </c>
      <c r="AX147" t="s">
        <v>222</v>
      </c>
      <c r="BA147" s="57">
        <v>46279.333333333336</v>
      </c>
      <c r="BB147" t="s">
        <v>3449</v>
      </c>
      <c r="BF147" s="6" t="e">
        <f t="shared" si="6"/>
        <v>#NUM!</v>
      </c>
      <c r="BG147" t="e">
        <f t="shared" si="7"/>
        <v>#NUM!</v>
      </c>
      <c r="BH147" t="e">
        <f t="shared" si="8"/>
        <v>#NUM!</v>
      </c>
      <c r="BI147" t="e">
        <f>VLOOKUP(H147,Sheet2!$A$1:$B$270,2,FALSE)</f>
        <v>#N/A</v>
      </c>
    </row>
    <row r="148" spans="1:61">
      <c r="A148">
        <v>147</v>
      </c>
      <c r="B148">
        <v>1002575809</v>
      </c>
      <c r="C148">
        <v>3</v>
      </c>
      <c r="D148" t="s">
        <v>59</v>
      </c>
      <c r="E148">
        <v>4</v>
      </c>
      <c r="F148" t="s">
        <v>242</v>
      </c>
      <c r="G148" t="s">
        <v>242</v>
      </c>
      <c r="H148" t="s">
        <v>288</v>
      </c>
      <c r="I148" t="s">
        <v>212</v>
      </c>
      <c r="J148" t="s">
        <v>213</v>
      </c>
      <c r="K148" t="s">
        <v>149</v>
      </c>
      <c r="L148" t="s">
        <v>214</v>
      </c>
      <c r="M148" t="s">
        <v>239</v>
      </c>
      <c r="N148" t="s">
        <v>215</v>
      </c>
      <c r="O148" s="57">
        <v>46272.702060185184</v>
      </c>
      <c r="P148" s="57">
        <v>46272.702789351853</v>
      </c>
      <c r="Q148">
        <v>69385588</v>
      </c>
      <c r="S148">
        <v>146137147888</v>
      </c>
      <c r="T148" t="s">
        <v>3469</v>
      </c>
      <c r="U148" t="s">
        <v>3470</v>
      </c>
      <c r="V148" t="s">
        <v>3471</v>
      </c>
      <c r="Z148">
        <v>110.19097715772899</v>
      </c>
      <c r="AA148">
        <v>-7.4640438536229397</v>
      </c>
      <c r="AB148" t="s">
        <v>3472</v>
      </c>
      <c r="AC148" t="s">
        <v>236</v>
      </c>
      <c r="AL148" t="s">
        <v>217</v>
      </c>
      <c r="AM148" t="s">
        <v>3473</v>
      </c>
      <c r="AN148" t="s">
        <v>6</v>
      </c>
      <c r="AO148" s="57">
        <v>46212.704895833333</v>
      </c>
      <c r="AP148" s="57">
        <v>46279.541666666664</v>
      </c>
      <c r="AR148" t="s">
        <v>240</v>
      </c>
      <c r="AS148" t="s">
        <v>219</v>
      </c>
      <c r="AT148" t="s">
        <v>230</v>
      </c>
      <c r="AV148" t="s">
        <v>239</v>
      </c>
      <c r="AW148" t="s">
        <v>890</v>
      </c>
      <c r="AX148" t="s">
        <v>222</v>
      </c>
      <c r="BA148" s="57">
        <v>46279.541666666664</v>
      </c>
      <c r="BB148" t="s">
        <v>3473</v>
      </c>
      <c r="BF148" s="6" t="e">
        <f t="shared" si="6"/>
        <v>#NUM!</v>
      </c>
      <c r="BG148" t="e">
        <f t="shared" si="7"/>
        <v>#NUM!</v>
      </c>
      <c r="BH148" t="e">
        <f t="shared" si="8"/>
        <v>#NUM!</v>
      </c>
      <c r="BI148" t="e">
        <f>VLOOKUP(H148,Sheet2!$A$1:$B$270,2,FALSE)</f>
        <v>#N/A</v>
      </c>
    </row>
    <row r="149" spans="1:61">
      <c r="A149">
        <v>148</v>
      </c>
      <c r="B149">
        <v>1002574645</v>
      </c>
      <c r="C149">
        <v>3</v>
      </c>
      <c r="D149" t="s">
        <v>59</v>
      </c>
      <c r="E149">
        <v>4</v>
      </c>
      <c r="F149" t="s">
        <v>242</v>
      </c>
      <c r="G149" t="s">
        <v>242</v>
      </c>
      <c r="H149" t="s">
        <v>288</v>
      </c>
      <c r="I149" t="s">
        <v>212</v>
      </c>
      <c r="J149" t="s">
        <v>213</v>
      </c>
      <c r="K149" t="s">
        <v>149</v>
      </c>
      <c r="L149" t="s">
        <v>214</v>
      </c>
      <c r="M149" t="s">
        <v>239</v>
      </c>
      <c r="N149" t="s">
        <v>215</v>
      </c>
      <c r="O149" s="57">
        <v>46272.48537037037</v>
      </c>
      <c r="P149" s="57">
        <v>46272.486180555556</v>
      </c>
      <c r="Q149">
        <v>69385161</v>
      </c>
      <c r="S149">
        <v>146137147866</v>
      </c>
      <c r="T149" t="s">
        <v>3484</v>
      </c>
      <c r="U149" t="s">
        <v>3485</v>
      </c>
      <c r="V149" t="s">
        <v>3486</v>
      </c>
      <c r="Z149">
        <v>110.24799350000001</v>
      </c>
      <c r="AA149">
        <v>-7.4611879999999999</v>
      </c>
      <c r="AB149" t="s">
        <v>3487</v>
      </c>
      <c r="AC149" t="s">
        <v>236</v>
      </c>
      <c r="AL149" t="s">
        <v>217</v>
      </c>
      <c r="AM149" t="s">
        <v>3488</v>
      </c>
      <c r="AN149" t="s">
        <v>6</v>
      </c>
      <c r="AO149" s="57">
        <v>46212.486145833333</v>
      </c>
      <c r="AP149" s="57">
        <v>46275.625</v>
      </c>
      <c r="AR149" t="s">
        <v>240</v>
      </c>
      <c r="AS149" t="s">
        <v>219</v>
      </c>
      <c r="AT149" t="s">
        <v>230</v>
      </c>
      <c r="AV149" t="s">
        <v>239</v>
      </c>
      <c r="AW149" t="s">
        <v>889</v>
      </c>
      <c r="AX149" t="s">
        <v>222</v>
      </c>
      <c r="BA149" s="57">
        <v>46275.625</v>
      </c>
      <c r="BB149" t="s">
        <v>3488</v>
      </c>
      <c r="BF149" s="6" t="e">
        <f t="shared" si="6"/>
        <v>#NUM!</v>
      </c>
      <c r="BG149" t="e">
        <f t="shared" si="7"/>
        <v>#NUM!</v>
      </c>
      <c r="BH149" t="e">
        <f t="shared" si="8"/>
        <v>#NUM!</v>
      </c>
      <c r="BI149" t="e">
        <f>VLOOKUP(H149,Sheet2!$A$1:$B$270,2,FALSE)</f>
        <v>#N/A</v>
      </c>
    </row>
    <row r="150" spans="1:61">
      <c r="A150">
        <v>149</v>
      </c>
      <c r="B150">
        <v>1002574588</v>
      </c>
      <c r="C150">
        <v>3</v>
      </c>
      <c r="D150" t="s">
        <v>45</v>
      </c>
      <c r="E150">
        <v>5</v>
      </c>
      <c r="F150" t="s">
        <v>210</v>
      </c>
      <c r="G150" t="s">
        <v>118</v>
      </c>
      <c r="H150" t="s">
        <v>454</v>
      </c>
      <c r="I150" t="s">
        <v>212</v>
      </c>
      <c r="J150" t="s">
        <v>213</v>
      </c>
      <c r="K150" t="s">
        <v>149</v>
      </c>
      <c r="M150" t="s">
        <v>239</v>
      </c>
      <c r="N150" t="s">
        <v>215</v>
      </c>
      <c r="O150" s="57">
        <v>46272.478472222225</v>
      </c>
      <c r="P150" s="57">
        <v>46275.395902777775</v>
      </c>
      <c r="Q150">
        <v>69385138</v>
      </c>
      <c r="S150">
        <v>172608206305</v>
      </c>
      <c r="T150" t="s">
        <v>3509</v>
      </c>
      <c r="U150" t="s">
        <v>3510</v>
      </c>
      <c r="V150" t="s">
        <v>5943</v>
      </c>
      <c r="Z150">
        <v>116.73837330000001</v>
      </c>
      <c r="AA150">
        <v>-8.9726975000000007</v>
      </c>
      <c r="AB150" t="s">
        <v>3511</v>
      </c>
      <c r="AC150" t="s">
        <v>285</v>
      </c>
      <c r="AL150" t="s">
        <v>217</v>
      </c>
      <c r="AM150" t="s">
        <v>5944</v>
      </c>
      <c r="AN150" t="s">
        <v>6</v>
      </c>
      <c r="AO150" s="57">
        <v>46212.486145833333</v>
      </c>
      <c r="AP150" s="57">
        <v>46276.333333333336</v>
      </c>
      <c r="AR150" t="s">
        <v>240</v>
      </c>
      <c r="AS150" t="s">
        <v>907</v>
      </c>
      <c r="AT150" t="s">
        <v>220</v>
      </c>
      <c r="AV150" t="s">
        <v>239</v>
      </c>
      <c r="AW150" t="s">
        <v>545</v>
      </c>
      <c r="AX150" t="s">
        <v>222</v>
      </c>
      <c r="BA150" s="57">
        <v>46276.333333333336</v>
      </c>
      <c r="BB150" t="s">
        <v>5944</v>
      </c>
      <c r="BF150" s="6" t="e">
        <f t="shared" si="6"/>
        <v>#NUM!</v>
      </c>
      <c r="BG150" t="e">
        <f t="shared" si="7"/>
        <v>#NUM!</v>
      </c>
      <c r="BH150" t="e">
        <f t="shared" si="8"/>
        <v>#NUM!</v>
      </c>
      <c r="BI150" t="str">
        <f>VLOOKUP(H150,Sheet2!$A$1:$B$270,2,FALSE)</f>
        <v>SUMBAWA</v>
      </c>
    </row>
    <row r="151" spans="1:61">
      <c r="A151">
        <v>150</v>
      </c>
      <c r="B151">
        <v>1002577951</v>
      </c>
      <c r="C151">
        <v>3</v>
      </c>
      <c r="D151" t="s">
        <v>55</v>
      </c>
      <c r="E151">
        <v>5</v>
      </c>
      <c r="F151" t="s">
        <v>227</v>
      </c>
      <c r="G151" t="s">
        <v>127</v>
      </c>
      <c r="H151" t="s">
        <v>228</v>
      </c>
      <c r="I151" t="s">
        <v>212</v>
      </c>
      <c r="J151" t="s">
        <v>213</v>
      </c>
      <c r="K151" t="s">
        <v>149</v>
      </c>
      <c r="M151" t="s">
        <v>576</v>
      </c>
      <c r="N151" t="s">
        <v>215</v>
      </c>
      <c r="O151" s="57">
        <v>46274.365266203706</v>
      </c>
      <c r="P151" s="57">
        <v>46274.808449074073</v>
      </c>
      <c r="Q151">
        <v>69386533</v>
      </c>
      <c r="S151">
        <v>152426928710</v>
      </c>
      <c r="T151" t="s">
        <v>5945</v>
      </c>
      <c r="U151" t="s">
        <v>5946</v>
      </c>
      <c r="Z151">
        <v>113.47756300371</v>
      </c>
      <c r="AA151">
        <v>-7.1603223036737704</v>
      </c>
      <c r="AB151" t="s">
        <v>5947</v>
      </c>
      <c r="AC151" t="s">
        <v>229</v>
      </c>
      <c r="AO151" s="57">
        <v>46274.371921296297</v>
      </c>
      <c r="AR151" t="s">
        <v>5</v>
      </c>
      <c r="AS151" t="s">
        <v>127</v>
      </c>
      <c r="AT151" t="s">
        <v>230</v>
      </c>
      <c r="AV151" t="s">
        <v>5948</v>
      </c>
      <c r="AW151" t="s">
        <v>1539</v>
      </c>
      <c r="AX151" t="s">
        <v>222</v>
      </c>
      <c r="BF151" s="6" t="e">
        <f t="shared" si="6"/>
        <v>#NUM!</v>
      </c>
      <c r="BG151" t="e">
        <f t="shared" si="7"/>
        <v>#NUM!</v>
      </c>
      <c r="BH151" t="e">
        <f t="shared" si="8"/>
        <v>#NUM!</v>
      </c>
      <c r="BI151" t="str">
        <f>VLOOKUP(H151,Sheet2!$A$1:$B$270,2,FALSE)</f>
        <v>MADURA</v>
      </c>
    </row>
    <row r="152" spans="1:61">
      <c r="A152">
        <v>151</v>
      </c>
      <c r="B152">
        <v>1002579501</v>
      </c>
      <c r="C152">
        <v>3</v>
      </c>
      <c r="D152" t="s">
        <v>55</v>
      </c>
      <c r="E152">
        <v>5</v>
      </c>
      <c r="F152" t="s">
        <v>261</v>
      </c>
      <c r="G152" t="s">
        <v>122</v>
      </c>
      <c r="H152" t="s">
        <v>348</v>
      </c>
      <c r="I152" t="s">
        <v>212</v>
      </c>
      <c r="J152" t="s">
        <v>213</v>
      </c>
      <c r="K152" t="s">
        <v>149</v>
      </c>
      <c r="M152" t="s">
        <v>576</v>
      </c>
      <c r="N152" t="s">
        <v>215</v>
      </c>
      <c r="O152" s="57">
        <v>46274.710844907408</v>
      </c>
      <c r="P152" s="57">
        <v>46275.396990740737</v>
      </c>
      <c r="Q152">
        <v>69387173</v>
      </c>
      <c r="S152">
        <v>152451212182</v>
      </c>
      <c r="T152" t="s">
        <v>5949</v>
      </c>
      <c r="U152" t="s">
        <v>5950</v>
      </c>
      <c r="Z152">
        <v>112.465695506575</v>
      </c>
      <c r="AA152">
        <v>-6.9464438029310802</v>
      </c>
      <c r="AB152" t="s">
        <v>5951</v>
      </c>
      <c r="AC152" t="s">
        <v>229</v>
      </c>
      <c r="AO152" s="57">
        <v>46274.715300925927</v>
      </c>
      <c r="AR152" t="s">
        <v>5</v>
      </c>
      <c r="AS152" t="s">
        <v>122</v>
      </c>
      <c r="AT152" t="s">
        <v>230</v>
      </c>
      <c r="AV152" t="s">
        <v>5952</v>
      </c>
      <c r="AW152" t="s">
        <v>572</v>
      </c>
      <c r="AX152" t="s">
        <v>222</v>
      </c>
      <c r="BF152" s="6" t="e">
        <f t="shared" si="6"/>
        <v>#NUM!</v>
      </c>
      <c r="BG152" t="e">
        <f t="shared" si="7"/>
        <v>#NUM!</v>
      </c>
      <c r="BH152" t="e">
        <f t="shared" si="8"/>
        <v>#NUM!</v>
      </c>
      <c r="BI152" t="str">
        <f>VLOOKUP(H152,Sheet2!$A$1:$B$270,2,FALSE)</f>
        <v>GRESIK</v>
      </c>
    </row>
    <row r="153" spans="1:61">
      <c r="A153">
        <v>152</v>
      </c>
      <c r="B153">
        <v>1002579322</v>
      </c>
      <c r="C153">
        <v>3</v>
      </c>
      <c r="D153" t="s">
        <v>45</v>
      </c>
      <c r="E153">
        <v>5</v>
      </c>
      <c r="F153" t="s">
        <v>210</v>
      </c>
      <c r="G153" t="s">
        <v>116</v>
      </c>
      <c r="H153" t="s">
        <v>358</v>
      </c>
      <c r="I153" t="s">
        <v>212</v>
      </c>
      <c r="J153" t="s">
        <v>213</v>
      </c>
      <c r="K153" t="s">
        <v>149</v>
      </c>
      <c r="M153" t="s">
        <v>576</v>
      </c>
      <c r="N153" t="s">
        <v>581</v>
      </c>
      <c r="O153" s="57">
        <v>46274.669398148151</v>
      </c>
      <c r="P153" s="57">
        <v>46275.372569444444</v>
      </c>
      <c r="Q153">
        <v>69387139</v>
      </c>
      <c r="R153">
        <v>3763531167</v>
      </c>
      <c r="S153">
        <v>172619203256</v>
      </c>
      <c r="T153" t="s">
        <v>5953</v>
      </c>
      <c r="U153" t="s">
        <v>5954</v>
      </c>
      <c r="Z153">
        <v>116.51919100000001</v>
      </c>
      <c r="AA153">
        <v>-8.6459259999999993</v>
      </c>
      <c r="AB153" t="s">
        <v>5955</v>
      </c>
      <c r="AC153" t="s">
        <v>587</v>
      </c>
      <c r="AO153" s="57">
        <v>46274.674039351848</v>
      </c>
      <c r="AR153" t="s">
        <v>5</v>
      </c>
      <c r="AS153" t="s">
        <v>1710</v>
      </c>
      <c r="AT153" t="s">
        <v>230</v>
      </c>
      <c r="AV153" t="s">
        <v>5956</v>
      </c>
      <c r="AW153" t="s">
        <v>585</v>
      </c>
      <c r="AX153" t="s">
        <v>222</v>
      </c>
      <c r="BF153" s="6" t="e">
        <f t="shared" si="6"/>
        <v>#NUM!</v>
      </c>
      <c r="BG153" t="e">
        <f t="shared" si="7"/>
        <v>#NUM!</v>
      </c>
      <c r="BH153" t="e">
        <f t="shared" si="8"/>
        <v>#NUM!</v>
      </c>
      <c r="BI153" t="str">
        <f>VLOOKUP(H153,Sheet2!$A$1:$B$270,2,FALSE)</f>
        <v>SELONG</v>
      </c>
    </row>
    <row r="154" spans="1:61">
      <c r="A154">
        <v>153</v>
      </c>
      <c r="B154">
        <v>1002578110</v>
      </c>
      <c r="C154">
        <v>3</v>
      </c>
      <c r="D154" t="s">
        <v>42</v>
      </c>
      <c r="E154">
        <v>5</v>
      </c>
      <c r="F154" t="s">
        <v>106</v>
      </c>
      <c r="G154" t="s">
        <v>104</v>
      </c>
      <c r="H154" t="s">
        <v>497</v>
      </c>
      <c r="I154" t="s">
        <v>212</v>
      </c>
      <c r="J154" t="s">
        <v>213</v>
      </c>
      <c r="K154" t="s">
        <v>149</v>
      </c>
      <c r="M154" t="s">
        <v>576</v>
      </c>
      <c r="N154" t="s">
        <v>215</v>
      </c>
      <c r="O154" s="57">
        <v>46274.402789351851</v>
      </c>
      <c r="P154" s="57">
        <v>46274.697465277779</v>
      </c>
      <c r="Q154">
        <v>69386577</v>
      </c>
      <c r="S154">
        <v>152542208154</v>
      </c>
      <c r="T154" t="s">
        <v>5957</v>
      </c>
      <c r="U154" t="s">
        <v>5958</v>
      </c>
      <c r="Z154">
        <v>112.989153</v>
      </c>
      <c r="AA154">
        <v>-8.2726506000000004</v>
      </c>
      <c r="AB154" t="s">
        <v>5959</v>
      </c>
      <c r="AC154" t="s">
        <v>284</v>
      </c>
      <c r="AO154" s="57">
        <v>46274.413368055553</v>
      </c>
      <c r="AR154" t="s">
        <v>5</v>
      </c>
      <c r="AS154" t="s">
        <v>219</v>
      </c>
      <c r="AT154" t="s">
        <v>230</v>
      </c>
      <c r="AV154" t="s">
        <v>5960</v>
      </c>
      <c r="AW154" t="s">
        <v>560</v>
      </c>
      <c r="AX154" t="s">
        <v>222</v>
      </c>
      <c r="BF154" s="6" t="e">
        <f t="shared" si="6"/>
        <v>#NUM!</v>
      </c>
      <c r="BG154" t="e">
        <f t="shared" si="7"/>
        <v>#NUM!</v>
      </c>
      <c r="BH154" t="e">
        <f t="shared" si="8"/>
        <v>#NUM!</v>
      </c>
      <c r="BI154" t="str">
        <f>VLOOKUP(H154,Sheet2!$A$1:$B$270,2,FALSE)</f>
        <v>PROBOLINGGO</v>
      </c>
    </row>
    <row r="155" spans="1:61">
      <c r="A155">
        <v>154</v>
      </c>
      <c r="B155">
        <v>1002579098</v>
      </c>
      <c r="C155">
        <v>3</v>
      </c>
      <c r="D155" t="s">
        <v>51</v>
      </c>
      <c r="E155">
        <v>4</v>
      </c>
      <c r="F155" t="s">
        <v>234</v>
      </c>
      <c r="G155" t="s">
        <v>562</v>
      </c>
      <c r="H155" t="s">
        <v>5961</v>
      </c>
      <c r="I155" t="s">
        <v>212</v>
      </c>
      <c r="J155" t="s">
        <v>213</v>
      </c>
      <c r="K155" t="s">
        <v>149</v>
      </c>
      <c r="M155" t="s">
        <v>576</v>
      </c>
      <c r="N155" t="s">
        <v>215</v>
      </c>
      <c r="O155" s="57">
        <v>46274.62158564815</v>
      </c>
      <c r="P155" s="57">
        <v>46274.67454861111</v>
      </c>
      <c r="Q155">
        <v>69387055</v>
      </c>
      <c r="S155">
        <v>146527612049</v>
      </c>
      <c r="T155" t="s">
        <v>5962</v>
      </c>
      <c r="U155" t="s">
        <v>5963</v>
      </c>
      <c r="Z155">
        <v>110.8046676</v>
      </c>
      <c r="AA155">
        <v>-7.6091734000000004</v>
      </c>
      <c r="AB155" t="s">
        <v>5964</v>
      </c>
      <c r="AC155" t="s">
        <v>225</v>
      </c>
      <c r="AO155" s="57">
        <v>46274.631886574076</v>
      </c>
      <c r="AR155" t="s">
        <v>5</v>
      </c>
      <c r="AS155" t="s">
        <v>219</v>
      </c>
      <c r="AT155" t="s">
        <v>230</v>
      </c>
      <c r="AV155" t="s">
        <v>5965</v>
      </c>
      <c r="AW155" t="s">
        <v>545</v>
      </c>
      <c r="AX155" t="s">
        <v>222</v>
      </c>
      <c r="BF155" s="6" t="e">
        <f t="shared" si="6"/>
        <v>#NUM!</v>
      </c>
      <c r="BG155" t="e">
        <f t="shared" si="7"/>
        <v>#NUM!</v>
      </c>
      <c r="BH155" t="e">
        <f t="shared" si="8"/>
        <v>#NUM!</v>
      </c>
      <c r="BI155" t="e">
        <f>VLOOKUP(H155,Sheet2!$A$1:$B$270,2,FALSE)</f>
        <v>#N/A</v>
      </c>
    </row>
    <row r="156" spans="1:61">
      <c r="A156">
        <v>155</v>
      </c>
      <c r="B156">
        <v>1002577067</v>
      </c>
      <c r="C156">
        <v>3</v>
      </c>
      <c r="D156" t="s">
        <v>55</v>
      </c>
      <c r="E156">
        <v>5</v>
      </c>
      <c r="F156" t="s">
        <v>227</v>
      </c>
      <c r="G156" t="s">
        <v>121</v>
      </c>
      <c r="H156" t="s">
        <v>377</v>
      </c>
      <c r="I156" t="s">
        <v>212</v>
      </c>
      <c r="J156" t="s">
        <v>213</v>
      </c>
      <c r="K156" t="s">
        <v>149</v>
      </c>
      <c r="M156" t="s">
        <v>576</v>
      </c>
      <c r="N156" t="s">
        <v>215</v>
      </c>
      <c r="O156" s="57">
        <v>46273.587511574071</v>
      </c>
      <c r="P156" s="57">
        <v>46274.699386574073</v>
      </c>
      <c r="Q156">
        <v>69386133</v>
      </c>
      <c r="S156">
        <v>152435910348</v>
      </c>
      <c r="T156" t="s">
        <v>3497</v>
      </c>
      <c r="U156" t="s">
        <v>3498</v>
      </c>
      <c r="Z156">
        <v>112.703694029292</v>
      </c>
      <c r="AA156">
        <v>-7.04341277816164</v>
      </c>
      <c r="AB156" t="s">
        <v>3499</v>
      </c>
      <c r="AC156" t="s">
        <v>229</v>
      </c>
      <c r="AO156" s="57">
        <v>46243.601111111115</v>
      </c>
      <c r="AR156" t="s">
        <v>5</v>
      </c>
      <c r="AS156" t="s">
        <v>219</v>
      </c>
      <c r="AT156" t="s">
        <v>230</v>
      </c>
      <c r="AV156" t="s">
        <v>5966</v>
      </c>
      <c r="AW156" t="s">
        <v>3500</v>
      </c>
      <c r="AX156" t="s">
        <v>222</v>
      </c>
      <c r="BF156" s="6" t="e">
        <f t="shared" si="6"/>
        <v>#NUM!</v>
      </c>
      <c r="BG156" t="e">
        <f t="shared" si="7"/>
        <v>#NUM!</v>
      </c>
      <c r="BH156" t="e">
        <f t="shared" si="8"/>
        <v>#NUM!</v>
      </c>
      <c r="BI156" t="str">
        <f>VLOOKUP(H156,Sheet2!$A$1:$B$270,2,FALSE)</f>
        <v>MADURA</v>
      </c>
    </row>
    <row r="157" spans="1:61">
      <c r="A157">
        <v>156</v>
      </c>
      <c r="B157">
        <v>1002568753</v>
      </c>
      <c r="C157">
        <v>3</v>
      </c>
      <c r="D157" t="s">
        <v>45</v>
      </c>
      <c r="E157">
        <v>5</v>
      </c>
      <c r="F157" t="s">
        <v>210</v>
      </c>
      <c r="G157" t="s">
        <v>118</v>
      </c>
      <c r="H157" t="s">
        <v>277</v>
      </c>
      <c r="I157" t="s">
        <v>212</v>
      </c>
      <c r="J157" t="s">
        <v>213</v>
      </c>
      <c r="K157" t="s">
        <v>149</v>
      </c>
      <c r="M157" t="s">
        <v>576</v>
      </c>
      <c r="N157" t="s">
        <v>215</v>
      </c>
      <c r="O157" s="57">
        <v>46268.363275462965</v>
      </c>
      <c r="P157" s="57">
        <v>46274.744641203702</v>
      </c>
      <c r="Q157">
        <v>69382753</v>
      </c>
      <c r="S157">
        <v>172610203605</v>
      </c>
      <c r="T157" t="s">
        <v>2620</v>
      </c>
      <c r="U157" t="s">
        <v>2621</v>
      </c>
      <c r="Z157">
        <v>116.850988</v>
      </c>
      <c r="AA157">
        <v>-8.734769</v>
      </c>
      <c r="AB157" t="s">
        <v>2622</v>
      </c>
      <c r="AC157" t="s">
        <v>285</v>
      </c>
      <c r="AO157" s="57">
        <v>46090.37158564815</v>
      </c>
      <c r="AR157" t="s">
        <v>5</v>
      </c>
      <c r="AS157" t="s">
        <v>907</v>
      </c>
      <c r="AT157" t="s">
        <v>230</v>
      </c>
      <c r="AV157" t="s">
        <v>5967</v>
      </c>
      <c r="AW157" t="s">
        <v>571</v>
      </c>
      <c r="AX157" t="s">
        <v>222</v>
      </c>
      <c r="BF157" s="6" t="e">
        <f t="shared" si="6"/>
        <v>#NUM!</v>
      </c>
      <c r="BG157" t="e">
        <f t="shared" si="7"/>
        <v>#NUM!</v>
      </c>
      <c r="BH157" t="e">
        <f t="shared" si="8"/>
        <v>#NUM!</v>
      </c>
      <c r="BI157" t="str">
        <f>VLOOKUP(H157,Sheet2!$A$1:$B$270,2,FALSE)</f>
        <v>SUMBAWA</v>
      </c>
    </row>
    <row r="158" spans="1:61">
      <c r="A158">
        <v>157</v>
      </c>
      <c r="B158">
        <v>1002568709</v>
      </c>
      <c r="C158">
        <v>3</v>
      </c>
      <c r="D158" t="s">
        <v>34</v>
      </c>
      <c r="E158">
        <v>5</v>
      </c>
      <c r="F158" t="s">
        <v>554</v>
      </c>
      <c r="G158" t="s">
        <v>85</v>
      </c>
      <c r="H158" t="s">
        <v>279</v>
      </c>
      <c r="I158" t="s">
        <v>212</v>
      </c>
      <c r="J158" t="s">
        <v>213</v>
      </c>
      <c r="K158" t="s">
        <v>149</v>
      </c>
      <c r="M158" t="s">
        <v>576</v>
      </c>
      <c r="N158" t="s">
        <v>215</v>
      </c>
      <c r="O158" s="57">
        <v>46268.356527777774</v>
      </c>
      <c r="P158" s="57">
        <v>46268.38484953704</v>
      </c>
      <c r="Q158">
        <v>69382703</v>
      </c>
      <c r="S158">
        <v>172413244716</v>
      </c>
      <c r="T158" t="s">
        <v>2623</v>
      </c>
      <c r="U158" t="s">
        <v>2215</v>
      </c>
      <c r="Z158">
        <v>115.143073</v>
      </c>
      <c r="AA158">
        <v>-8.5688189999999995</v>
      </c>
      <c r="AB158" t="s">
        <v>2411</v>
      </c>
      <c r="AC158" t="s">
        <v>229</v>
      </c>
      <c r="AO158" s="57">
        <v>46090.361134259256</v>
      </c>
      <c r="AR158" t="s">
        <v>5</v>
      </c>
      <c r="AS158" t="s">
        <v>85</v>
      </c>
      <c r="AT158" t="s">
        <v>344</v>
      </c>
      <c r="AV158" t="s">
        <v>2624</v>
      </c>
      <c r="AW158" t="s">
        <v>545</v>
      </c>
      <c r="AX158" t="s">
        <v>222</v>
      </c>
      <c r="BF158" s="6" t="e">
        <f t="shared" si="6"/>
        <v>#NUM!</v>
      </c>
      <c r="BG158" t="e">
        <f t="shared" si="7"/>
        <v>#NUM!</v>
      </c>
      <c r="BH158" t="e">
        <f t="shared" si="8"/>
        <v>#NUM!</v>
      </c>
      <c r="BI158" t="str">
        <f>VLOOKUP(H158,Sheet2!$A$1:$B$270,2,FALSE)</f>
        <v>TABANAN</v>
      </c>
    </row>
    <row r="159" spans="1:61">
      <c r="A159">
        <v>158</v>
      </c>
      <c r="B159">
        <v>1002570552</v>
      </c>
      <c r="C159">
        <v>3</v>
      </c>
      <c r="D159" t="s">
        <v>59</v>
      </c>
      <c r="E159">
        <v>4</v>
      </c>
      <c r="F159" t="s">
        <v>223</v>
      </c>
      <c r="G159" t="s">
        <v>223</v>
      </c>
      <c r="H159" t="s">
        <v>2625</v>
      </c>
      <c r="I159" t="s">
        <v>212</v>
      </c>
      <c r="J159" t="s">
        <v>213</v>
      </c>
      <c r="K159" t="s">
        <v>149</v>
      </c>
      <c r="M159" t="s">
        <v>576</v>
      </c>
      <c r="N159" t="s">
        <v>215</v>
      </c>
      <c r="O159" s="57">
        <v>46268.707685185182</v>
      </c>
      <c r="P159" s="57">
        <v>46274.735486111109</v>
      </c>
      <c r="Q159">
        <v>69383438</v>
      </c>
      <c r="S159">
        <v>146388101172</v>
      </c>
      <c r="T159" t="s">
        <v>2626</v>
      </c>
      <c r="U159" t="s">
        <v>2627</v>
      </c>
      <c r="Z159">
        <v>109.135374</v>
      </c>
      <c r="AA159">
        <v>-7.3749010000000004</v>
      </c>
      <c r="AB159" t="s">
        <v>2628</v>
      </c>
      <c r="AC159" t="s">
        <v>225</v>
      </c>
      <c r="AO159" s="57">
        <v>46090.715532407405</v>
      </c>
      <c r="AR159" t="s">
        <v>5</v>
      </c>
      <c r="AS159" t="s">
        <v>909</v>
      </c>
      <c r="AT159" t="s">
        <v>230</v>
      </c>
      <c r="AV159" t="s">
        <v>5968</v>
      </c>
      <c r="AW159" t="s">
        <v>545</v>
      </c>
      <c r="AX159" t="s">
        <v>222</v>
      </c>
      <c r="BF159" s="6" t="e">
        <f t="shared" si="6"/>
        <v>#NUM!</v>
      </c>
      <c r="BG159" t="e">
        <f t="shared" si="7"/>
        <v>#NUM!</v>
      </c>
      <c r="BH159" t="e">
        <f t="shared" si="8"/>
        <v>#NUM!</v>
      </c>
      <c r="BI159" t="e">
        <f>VLOOKUP(H159,Sheet2!$A$1:$B$270,2,FALSE)</f>
        <v>#N/A</v>
      </c>
    </row>
    <row r="160" spans="1:61">
      <c r="A160">
        <v>159</v>
      </c>
      <c r="B160">
        <v>1002566538</v>
      </c>
      <c r="C160">
        <v>3</v>
      </c>
      <c r="D160" t="s">
        <v>59</v>
      </c>
      <c r="E160">
        <v>4</v>
      </c>
      <c r="F160" t="s">
        <v>549</v>
      </c>
      <c r="G160" t="s">
        <v>582</v>
      </c>
      <c r="H160" t="s">
        <v>583</v>
      </c>
      <c r="I160" t="s">
        <v>212</v>
      </c>
      <c r="J160" t="s">
        <v>213</v>
      </c>
      <c r="K160" t="s">
        <v>149</v>
      </c>
      <c r="M160" t="s">
        <v>576</v>
      </c>
      <c r="N160" t="s">
        <v>215</v>
      </c>
      <c r="O160" s="57">
        <v>46266.965520833335</v>
      </c>
      <c r="P160" s="57">
        <v>46274.736712962964</v>
      </c>
      <c r="Q160">
        <v>69381894</v>
      </c>
      <c r="S160">
        <v>146130138736</v>
      </c>
      <c r="T160" t="s">
        <v>1039</v>
      </c>
      <c r="U160" t="s">
        <v>1040</v>
      </c>
      <c r="Z160">
        <v>110.433431469799</v>
      </c>
      <c r="AA160">
        <v>-7.7632600050565603</v>
      </c>
      <c r="AB160" t="s">
        <v>1041</v>
      </c>
      <c r="AC160" t="s">
        <v>285</v>
      </c>
      <c r="AO160" s="57">
        <v>46031.975787037038</v>
      </c>
      <c r="AR160" t="s">
        <v>5</v>
      </c>
      <c r="AS160" t="s">
        <v>903</v>
      </c>
      <c r="AT160" t="s">
        <v>230</v>
      </c>
      <c r="AV160" t="s">
        <v>5969</v>
      </c>
      <c r="AW160" t="s">
        <v>545</v>
      </c>
      <c r="AX160" t="s">
        <v>222</v>
      </c>
      <c r="BF160" s="6" t="e">
        <f t="shared" si="6"/>
        <v>#NUM!</v>
      </c>
      <c r="BG160" t="e">
        <f t="shared" si="7"/>
        <v>#NUM!</v>
      </c>
      <c r="BH160" t="e">
        <f t="shared" si="8"/>
        <v>#NUM!</v>
      </c>
      <c r="BI160" t="e">
        <f>VLOOKUP(H160,Sheet2!$A$1:$B$270,2,FALSE)</f>
        <v>#N/A</v>
      </c>
    </row>
    <row r="161" spans="1:61">
      <c r="A161">
        <v>160</v>
      </c>
      <c r="B161">
        <v>1002578662</v>
      </c>
      <c r="C161">
        <v>3</v>
      </c>
      <c r="D161" t="s">
        <v>42</v>
      </c>
      <c r="E161">
        <v>5</v>
      </c>
      <c r="F161" t="s">
        <v>106</v>
      </c>
      <c r="G161" t="s">
        <v>104</v>
      </c>
      <c r="H161" t="s">
        <v>415</v>
      </c>
      <c r="I161" t="s">
        <v>212</v>
      </c>
      <c r="J161" t="s">
        <v>213</v>
      </c>
      <c r="K161" t="s">
        <v>149</v>
      </c>
      <c r="L161" t="s">
        <v>214</v>
      </c>
      <c r="M161" t="s">
        <v>280</v>
      </c>
      <c r="N161" t="s">
        <v>215</v>
      </c>
      <c r="O161" s="57">
        <v>46274.537453703706</v>
      </c>
      <c r="P161" s="57">
        <v>46274.77857638889</v>
      </c>
      <c r="Q161">
        <v>69386856</v>
      </c>
      <c r="S161">
        <v>152504261603</v>
      </c>
      <c r="T161" t="s">
        <v>5970</v>
      </c>
      <c r="U161" t="s">
        <v>5971</v>
      </c>
      <c r="V161" t="s">
        <v>5972</v>
      </c>
      <c r="Z161">
        <v>113.2412351</v>
      </c>
      <c r="AA161">
        <v>-8.1620050000000006</v>
      </c>
      <c r="AB161" t="s">
        <v>5973</v>
      </c>
      <c r="AC161" t="s">
        <v>236</v>
      </c>
      <c r="AL161" t="s">
        <v>217</v>
      </c>
      <c r="AM161" t="s">
        <v>5974</v>
      </c>
      <c r="AN161" t="s">
        <v>6</v>
      </c>
      <c r="AO161" s="57">
        <v>46274.538124999999</v>
      </c>
      <c r="AP161" s="57">
        <v>46275.458333333336</v>
      </c>
      <c r="AR161" t="s">
        <v>240</v>
      </c>
      <c r="AS161" t="s">
        <v>104</v>
      </c>
      <c r="AT161" t="s">
        <v>230</v>
      </c>
      <c r="AV161" t="s">
        <v>3551</v>
      </c>
      <c r="AW161" t="s">
        <v>883</v>
      </c>
      <c r="AX161" t="s">
        <v>222</v>
      </c>
      <c r="BA161" s="57">
        <v>46275.458333333336</v>
      </c>
      <c r="BB161" t="s">
        <v>5974</v>
      </c>
      <c r="BF161" s="6" t="e">
        <f t="shared" si="6"/>
        <v>#NUM!</v>
      </c>
      <c r="BG161" t="e">
        <f t="shared" si="7"/>
        <v>#NUM!</v>
      </c>
      <c r="BH161" t="e">
        <f t="shared" si="8"/>
        <v>#NUM!</v>
      </c>
      <c r="BI161" t="str">
        <f>VLOOKUP(H161,Sheet2!$A$1:$B$270,2,FALSE)</f>
        <v>PROBOLINGGO</v>
      </c>
    </row>
    <row r="162" spans="1:61">
      <c r="A162">
        <v>161</v>
      </c>
      <c r="B162">
        <v>1002578218</v>
      </c>
      <c r="C162">
        <v>3</v>
      </c>
      <c r="D162" t="s">
        <v>55</v>
      </c>
      <c r="E162">
        <v>5</v>
      </c>
      <c r="F162" t="s">
        <v>227</v>
      </c>
      <c r="G162" t="s">
        <v>121</v>
      </c>
      <c r="H162" t="s">
        <v>437</v>
      </c>
      <c r="I162" t="s">
        <v>212</v>
      </c>
      <c r="J162" t="s">
        <v>213</v>
      </c>
      <c r="K162" t="s">
        <v>149</v>
      </c>
      <c r="L162" t="s">
        <v>214</v>
      </c>
      <c r="M162" t="s">
        <v>280</v>
      </c>
      <c r="N162" t="s">
        <v>215</v>
      </c>
      <c r="O162" s="57">
        <v>46274.42287037037</v>
      </c>
      <c r="P162" s="57">
        <v>46274.893310185187</v>
      </c>
      <c r="Q162">
        <v>69386641</v>
      </c>
      <c r="S162">
        <v>152438209048</v>
      </c>
      <c r="T162" t="s">
        <v>5975</v>
      </c>
      <c r="U162" t="s">
        <v>5976</v>
      </c>
      <c r="V162" t="s">
        <v>5977</v>
      </c>
      <c r="Z162">
        <v>113.386967293918</v>
      </c>
      <c r="AA162">
        <v>-6.9795044555974401</v>
      </c>
      <c r="AB162" t="s">
        <v>5978</v>
      </c>
      <c r="AC162" t="s">
        <v>216</v>
      </c>
      <c r="AL162" t="s">
        <v>217</v>
      </c>
      <c r="AM162" t="s">
        <v>5661</v>
      </c>
      <c r="AN162" t="s">
        <v>6</v>
      </c>
      <c r="AO162" s="57">
        <v>46274.423622685186</v>
      </c>
      <c r="AP162" s="57">
        <v>46275.333333333336</v>
      </c>
      <c r="AR162" t="s">
        <v>240</v>
      </c>
      <c r="AS162" t="s">
        <v>219</v>
      </c>
      <c r="AT162" t="s">
        <v>230</v>
      </c>
      <c r="AV162" t="s">
        <v>826</v>
      </c>
      <c r="AW162" t="s">
        <v>886</v>
      </c>
      <c r="AX162" t="s">
        <v>222</v>
      </c>
      <c r="BA162" s="57">
        <v>46275.333333333336</v>
      </c>
      <c r="BB162" t="s">
        <v>5661</v>
      </c>
      <c r="BF162" s="6" t="e">
        <f t="shared" si="6"/>
        <v>#NUM!</v>
      </c>
      <c r="BG162" t="e">
        <f t="shared" si="7"/>
        <v>#NUM!</v>
      </c>
      <c r="BH162" t="e">
        <f t="shared" si="8"/>
        <v>#NUM!</v>
      </c>
      <c r="BI162" t="str">
        <f>VLOOKUP(H162,Sheet2!$A$1:$B$270,2,FALSE)</f>
        <v>MADURA</v>
      </c>
    </row>
    <row r="163" spans="1:61">
      <c r="A163">
        <v>162</v>
      </c>
      <c r="B163">
        <v>1002579119</v>
      </c>
      <c r="C163">
        <v>3</v>
      </c>
      <c r="D163" t="s">
        <v>55</v>
      </c>
      <c r="E163">
        <v>5</v>
      </c>
      <c r="F163" t="s">
        <v>227</v>
      </c>
      <c r="G163" t="s">
        <v>127</v>
      </c>
      <c r="H163" t="s">
        <v>228</v>
      </c>
      <c r="I163" t="s">
        <v>212</v>
      </c>
      <c r="J163" t="s">
        <v>213</v>
      </c>
      <c r="K163" t="s">
        <v>149</v>
      </c>
      <c r="L163" t="s">
        <v>214</v>
      </c>
      <c r="M163" t="s">
        <v>280</v>
      </c>
      <c r="N163" t="s">
        <v>215</v>
      </c>
      <c r="O163" s="57">
        <v>46274.622881944444</v>
      </c>
      <c r="P163" s="57">
        <v>46274.893784722219</v>
      </c>
      <c r="Q163">
        <v>69387056</v>
      </c>
      <c r="S163">
        <v>152426928724</v>
      </c>
      <c r="T163" t="s">
        <v>5979</v>
      </c>
      <c r="U163" t="s">
        <v>5980</v>
      </c>
      <c r="V163" t="s">
        <v>5981</v>
      </c>
      <c r="Z163">
        <v>113.49669849999999</v>
      </c>
      <c r="AA163">
        <v>-7.1372175999999996</v>
      </c>
      <c r="AB163" t="s">
        <v>5982</v>
      </c>
      <c r="AC163" t="s">
        <v>216</v>
      </c>
      <c r="AL163" t="s">
        <v>217</v>
      </c>
      <c r="AM163" t="s">
        <v>5983</v>
      </c>
      <c r="AN163" t="s">
        <v>6</v>
      </c>
      <c r="AO163" s="57">
        <v>46274.631886574076</v>
      </c>
      <c r="AP163" s="57">
        <v>46275.458333333336</v>
      </c>
      <c r="AR163" t="s">
        <v>240</v>
      </c>
      <c r="AS163" t="s">
        <v>127</v>
      </c>
      <c r="AT163" t="s">
        <v>230</v>
      </c>
      <c r="AV163" t="s">
        <v>826</v>
      </c>
      <c r="AW163" t="s">
        <v>2556</v>
      </c>
      <c r="AX163" t="s">
        <v>222</v>
      </c>
      <c r="BA163" s="57">
        <v>46275.458333333336</v>
      </c>
      <c r="BB163" t="s">
        <v>5983</v>
      </c>
      <c r="BF163" s="6" t="e">
        <f t="shared" si="6"/>
        <v>#NUM!</v>
      </c>
      <c r="BG163" t="e">
        <f t="shared" si="7"/>
        <v>#NUM!</v>
      </c>
      <c r="BH163" t="e">
        <f t="shared" si="8"/>
        <v>#NUM!</v>
      </c>
      <c r="BI163" t="str">
        <f>VLOOKUP(H163,Sheet2!$A$1:$B$270,2,FALSE)</f>
        <v>MADURA</v>
      </c>
    </row>
    <row r="164" spans="1:61">
      <c r="A164">
        <v>163</v>
      </c>
      <c r="B164">
        <v>1002577862</v>
      </c>
      <c r="C164">
        <v>3</v>
      </c>
      <c r="D164" t="s">
        <v>55</v>
      </c>
      <c r="E164">
        <v>5</v>
      </c>
      <c r="F164" t="s">
        <v>261</v>
      </c>
      <c r="G164" t="s">
        <v>128</v>
      </c>
      <c r="H164" t="s">
        <v>352</v>
      </c>
      <c r="I164" t="s">
        <v>212</v>
      </c>
      <c r="J164" t="s">
        <v>213</v>
      </c>
      <c r="K164" t="s">
        <v>149</v>
      </c>
      <c r="L164" t="s">
        <v>214</v>
      </c>
      <c r="M164" t="s">
        <v>280</v>
      </c>
      <c r="N164" t="s">
        <v>215</v>
      </c>
      <c r="O164" s="57">
        <v>46274.327048611114</v>
      </c>
      <c r="P164" s="57">
        <v>46274.495810185188</v>
      </c>
      <c r="Q164">
        <v>69386490</v>
      </c>
      <c r="S164">
        <v>152412249200</v>
      </c>
      <c r="T164" t="s">
        <v>5984</v>
      </c>
      <c r="U164" t="s">
        <v>5985</v>
      </c>
      <c r="V164" t="s">
        <v>5986</v>
      </c>
      <c r="Z164">
        <v>112.642276</v>
      </c>
      <c r="AA164">
        <v>-7.2783680000000004</v>
      </c>
      <c r="AB164" t="s">
        <v>5987</v>
      </c>
      <c r="AC164" t="s">
        <v>236</v>
      </c>
      <c r="AL164" t="s">
        <v>217</v>
      </c>
      <c r="AM164" t="s">
        <v>5988</v>
      </c>
      <c r="AN164" t="s">
        <v>6</v>
      </c>
      <c r="AO164" s="57">
        <v>46274.329780092594</v>
      </c>
      <c r="AP164" s="57">
        <v>46278.333333333336</v>
      </c>
      <c r="AR164" t="s">
        <v>240</v>
      </c>
      <c r="AS164" t="s">
        <v>594</v>
      </c>
      <c r="AT164" t="s">
        <v>230</v>
      </c>
      <c r="AV164" t="s">
        <v>3611</v>
      </c>
      <c r="AW164" t="s">
        <v>883</v>
      </c>
      <c r="AX164" t="s">
        <v>222</v>
      </c>
      <c r="BA164" s="57">
        <v>46278.333333333336</v>
      </c>
      <c r="BB164" t="s">
        <v>5988</v>
      </c>
      <c r="BF164" s="6" t="e">
        <f t="shared" si="6"/>
        <v>#NUM!</v>
      </c>
      <c r="BG164" t="e">
        <f t="shared" si="7"/>
        <v>#NUM!</v>
      </c>
      <c r="BH164" t="e">
        <f t="shared" si="8"/>
        <v>#NUM!</v>
      </c>
      <c r="BI164" t="str">
        <f>VLOOKUP(H164,Sheet2!$A$1:$B$270,2,FALSE)</f>
        <v>SURABAYA UTARA</v>
      </c>
    </row>
    <row r="165" spans="1:61">
      <c r="A165">
        <v>164</v>
      </c>
      <c r="B165">
        <v>1002576957</v>
      </c>
      <c r="C165">
        <v>3</v>
      </c>
      <c r="D165" t="s">
        <v>55</v>
      </c>
      <c r="E165">
        <v>5</v>
      </c>
      <c r="F165" t="s">
        <v>261</v>
      </c>
      <c r="G165" t="s">
        <v>123</v>
      </c>
      <c r="H165" t="s">
        <v>267</v>
      </c>
      <c r="I165" t="s">
        <v>212</v>
      </c>
      <c r="J165" t="s">
        <v>213</v>
      </c>
      <c r="K165" t="s">
        <v>149</v>
      </c>
      <c r="L165" t="s">
        <v>214</v>
      </c>
      <c r="M165" t="s">
        <v>280</v>
      </c>
      <c r="N165" t="s">
        <v>215</v>
      </c>
      <c r="O165" s="57">
        <v>46273.5624537037</v>
      </c>
      <c r="P165" s="57">
        <v>46273.900173611109</v>
      </c>
      <c r="Q165">
        <v>69386085</v>
      </c>
      <c r="S165">
        <v>152407282324</v>
      </c>
      <c r="T165" t="s">
        <v>3512</v>
      </c>
      <c r="U165" t="s">
        <v>3513</v>
      </c>
      <c r="V165" t="s">
        <v>3514</v>
      </c>
      <c r="Z165">
        <v>112.7982543</v>
      </c>
      <c r="AA165">
        <v>-7.2505226999999897</v>
      </c>
      <c r="AB165" t="s">
        <v>3515</v>
      </c>
      <c r="AC165" t="s">
        <v>236</v>
      </c>
      <c r="AL165" t="s">
        <v>217</v>
      </c>
      <c r="AM165" t="s">
        <v>3516</v>
      </c>
      <c r="AN165" t="s">
        <v>6</v>
      </c>
      <c r="AO165" s="57">
        <v>46243.569351851853</v>
      </c>
      <c r="AP165" s="57">
        <v>46274.458333333336</v>
      </c>
      <c r="AR165" t="s">
        <v>240</v>
      </c>
      <c r="AS165" t="s">
        <v>123</v>
      </c>
      <c r="AT165" t="s">
        <v>230</v>
      </c>
      <c r="AV165" t="s">
        <v>826</v>
      </c>
      <c r="AW165" t="s">
        <v>886</v>
      </c>
      <c r="AX165" t="s">
        <v>222</v>
      </c>
      <c r="BA165" s="57">
        <v>46274.458333333336</v>
      </c>
      <c r="BB165" t="s">
        <v>3516</v>
      </c>
      <c r="BF165" s="6" t="e">
        <f t="shared" si="6"/>
        <v>#NUM!</v>
      </c>
      <c r="BG165" t="e">
        <f t="shared" si="7"/>
        <v>#NUM!</v>
      </c>
      <c r="BH165" t="e">
        <f t="shared" si="8"/>
        <v>#NUM!</v>
      </c>
      <c r="BI165" t="str">
        <f>VLOOKUP(H165,Sheet2!$A$1:$B$270,2,FALSE)</f>
        <v>SURABAYA UTARA</v>
      </c>
    </row>
    <row r="166" spans="1:61">
      <c r="A166">
        <v>165</v>
      </c>
      <c r="B166">
        <v>1002576138</v>
      </c>
      <c r="C166">
        <v>3</v>
      </c>
      <c r="D166" t="s">
        <v>55</v>
      </c>
      <c r="E166">
        <v>5</v>
      </c>
      <c r="F166" t="s">
        <v>261</v>
      </c>
      <c r="G166" t="s">
        <v>122</v>
      </c>
      <c r="H166" t="s">
        <v>453</v>
      </c>
      <c r="I166" t="s">
        <v>212</v>
      </c>
      <c r="J166" t="s">
        <v>213</v>
      </c>
      <c r="K166" t="s">
        <v>149</v>
      </c>
      <c r="M166" t="s">
        <v>280</v>
      </c>
      <c r="N166" t="s">
        <v>215</v>
      </c>
      <c r="O166" s="57">
        <v>46273.366770833331</v>
      </c>
      <c r="P166" s="57">
        <v>46274.446701388886</v>
      </c>
      <c r="Q166">
        <v>69385714</v>
      </c>
      <c r="S166">
        <v>152442202399</v>
      </c>
      <c r="T166" t="s">
        <v>3227</v>
      </c>
      <c r="U166" t="s">
        <v>3228</v>
      </c>
      <c r="V166" t="s">
        <v>3229</v>
      </c>
      <c r="Z166">
        <v>112.5637943</v>
      </c>
      <c r="AA166">
        <v>-7.2846428999999997</v>
      </c>
      <c r="AB166" t="s">
        <v>3230</v>
      </c>
      <c r="AC166" t="s">
        <v>229</v>
      </c>
      <c r="AL166" t="s">
        <v>217</v>
      </c>
      <c r="AM166" t="s">
        <v>3231</v>
      </c>
      <c r="AN166" t="s">
        <v>6</v>
      </c>
      <c r="AO166" s="57">
        <v>46243.371481481481</v>
      </c>
      <c r="AP166" s="57">
        <v>46275.458333333336</v>
      </c>
      <c r="AR166" t="s">
        <v>240</v>
      </c>
      <c r="AS166" t="s">
        <v>1764</v>
      </c>
      <c r="AT166" t="s">
        <v>230</v>
      </c>
      <c r="AV166" t="s">
        <v>3541</v>
      </c>
      <c r="AW166" t="s">
        <v>578</v>
      </c>
      <c r="AX166" t="s">
        <v>222</v>
      </c>
      <c r="BA166" s="57">
        <v>46275.458333333336</v>
      </c>
      <c r="BB166" t="s">
        <v>3231</v>
      </c>
      <c r="BF166" s="6" t="e">
        <f t="shared" si="6"/>
        <v>#NUM!</v>
      </c>
      <c r="BG166" t="e">
        <f t="shared" si="7"/>
        <v>#NUM!</v>
      </c>
      <c r="BH166" t="e">
        <f t="shared" si="8"/>
        <v>#NUM!</v>
      </c>
      <c r="BI166" t="str">
        <f>VLOOKUP(H166,Sheet2!$A$1:$B$270,2,FALSE)</f>
        <v>GRESIK</v>
      </c>
    </row>
    <row r="167" spans="1:61">
      <c r="A167">
        <v>166</v>
      </c>
      <c r="B167">
        <v>1002576206</v>
      </c>
      <c r="C167">
        <v>3</v>
      </c>
      <c r="D167" t="s">
        <v>51</v>
      </c>
      <c r="E167">
        <v>4</v>
      </c>
      <c r="F167" t="s">
        <v>234</v>
      </c>
      <c r="G167" t="s">
        <v>562</v>
      </c>
      <c r="H167" t="s">
        <v>588</v>
      </c>
      <c r="I167" t="s">
        <v>212</v>
      </c>
      <c r="J167" t="s">
        <v>213</v>
      </c>
      <c r="K167" t="s">
        <v>149</v>
      </c>
      <c r="M167" t="s">
        <v>280</v>
      </c>
      <c r="N167" t="s">
        <v>215</v>
      </c>
      <c r="O167" s="57">
        <v>46273.381192129629</v>
      </c>
      <c r="P167" s="57">
        <v>46274.360219907408</v>
      </c>
      <c r="Q167">
        <v>69385765</v>
      </c>
      <c r="S167">
        <v>142505404340</v>
      </c>
      <c r="T167" t="s">
        <v>3533</v>
      </c>
      <c r="U167" t="s">
        <v>3139</v>
      </c>
      <c r="V167" t="s">
        <v>3534</v>
      </c>
      <c r="Z167">
        <v>110.8094309</v>
      </c>
      <c r="AA167">
        <v>-7.5631282000000004</v>
      </c>
      <c r="AB167" t="s">
        <v>3140</v>
      </c>
      <c r="AC167" t="s">
        <v>225</v>
      </c>
      <c r="AL167" t="s">
        <v>217</v>
      </c>
      <c r="AM167" t="s">
        <v>3535</v>
      </c>
      <c r="AN167" t="s">
        <v>6</v>
      </c>
      <c r="AO167" s="57">
        <v>46243.382407407407</v>
      </c>
      <c r="AP167" s="57">
        <v>46274.625</v>
      </c>
      <c r="AR167" t="s">
        <v>240</v>
      </c>
      <c r="AS167" t="s">
        <v>219</v>
      </c>
      <c r="AT167" t="s">
        <v>230</v>
      </c>
      <c r="AV167" t="s">
        <v>826</v>
      </c>
      <c r="AW167" t="s">
        <v>545</v>
      </c>
      <c r="AX167" t="s">
        <v>222</v>
      </c>
      <c r="BA167" s="57">
        <v>46274.625</v>
      </c>
      <c r="BB167" t="s">
        <v>3535</v>
      </c>
      <c r="BF167" s="6" t="e">
        <f t="shared" si="6"/>
        <v>#NUM!</v>
      </c>
      <c r="BG167" t="e">
        <f t="shared" si="7"/>
        <v>#NUM!</v>
      </c>
      <c r="BH167" t="e">
        <f t="shared" si="8"/>
        <v>#NUM!</v>
      </c>
      <c r="BI167" t="e">
        <f>VLOOKUP(H167,Sheet2!$A$1:$B$270,2,FALSE)</f>
        <v>#N/A</v>
      </c>
    </row>
    <row r="168" spans="1:61">
      <c r="A168">
        <v>167</v>
      </c>
      <c r="B168">
        <v>1002577362</v>
      </c>
      <c r="C168">
        <v>3</v>
      </c>
      <c r="D168" t="s">
        <v>55</v>
      </c>
      <c r="E168">
        <v>5</v>
      </c>
      <c r="F168" t="s">
        <v>261</v>
      </c>
      <c r="G168" t="s">
        <v>122</v>
      </c>
      <c r="H168" t="s">
        <v>291</v>
      </c>
      <c r="I168" t="s">
        <v>212</v>
      </c>
      <c r="J168" t="s">
        <v>213</v>
      </c>
      <c r="K168" t="s">
        <v>149</v>
      </c>
      <c r="L168" t="s">
        <v>214</v>
      </c>
      <c r="M168" t="s">
        <v>280</v>
      </c>
      <c r="N168" t="s">
        <v>215</v>
      </c>
      <c r="O168" s="57">
        <v>46273.639537037037</v>
      </c>
      <c r="P168" s="57">
        <v>46274.655034722222</v>
      </c>
      <c r="Q168">
        <v>69386287</v>
      </c>
      <c r="S168">
        <v>152446246376</v>
      </c>
      <c r="T168" t="s">
        <v>3282</v>
      </c>
      <c r="U168" t="s">
        <v>3283</v>
      </c>
      <c r="V168" t="s">
        <v>3284</v>
      </c>
      <c r="Z168">
        <v>112.6130725</v>
      </c>
      <c r="AA168">
        <v>-7.2555623999999996</v>
      </c>
      <c r="AB168" t="s">
        <v>3285</v>
      </c>
      <c r="AC168" t="s">
        <v>216</v>
      </c>
      <c r="AL168" t="s">
        <v>217</v>
      </c>
      <c r="AM168" t="s">
        <v>3286</v>
      </c>
      <c r="AN168" t="s">
        <v>6</v>
      </c>
      <c r="AO168" s="57">
        <v>46243.642685185187</v>
      </c>
      <c r="AP168" s="57">
        <v>46276.333333333336</v>
      </c>
      <c r="AR168" t="s">
        <v>240</v>
      </c>
      <c r="AS168" t="s">
        <v>1764</v>
      </c>
      <c r="AT168" t="s">
        <v>230</v>
      </c>
      <c r="AV168" t="s">
        <v>826</v>
      </c>
      <c r="AW168" t="s">
        <v>886</v>
      </c>
      <c r="AX168" t="s">
        <v>222</v>
      </c>
      <c r="BA168" s="57">
        <v>46276.333333333336</v>
      </c>
      <c r="BB168" t="s">
        <v>3286</v>
      </c>
      <c r="BF168" s="6" t="e">
        <f t="shared" si="6"/>
        <v>#NUM!</v>
      </c>
      <c r="BG168" t="e">
        <f t="shared" si="7"/>
        <v>#NUM!</v>
      </c>
      <c r="BH168" t="e">
        <f t="shared" si="8"/>
        <v>#NUM!</v>
      </c>
      <c r="BI168" t="str">
        <f>VLOOKUP(H168,Sheet2!$A$1:$B$270,2,FALSE)</f>
        <v>GRESIK</v>
      </c>
    </row>
    <row r="169" spans="1:61">
      <c r="A169">
        <v>168</v>
      </c>
      <c r="B169">
        <v>1002576866</v>
      </c>
      <c r="C169">
        <v>3</v>
      </c>
      <c r="D169" t="s">
        <v>42</v>
      </c>
      <c r="E169">
        <v>5</v>
      </c>
      <c r="F169" t="s">
        <v>106</v>
      </c>
      <c r="G169" t="s">
        <v>104</v>
      </c>
      <c r="H169" t="s">
        <v>415</v>
      </c>
      <c r="I169" t="s">
        <v>212</v>
      </c>
      <c r="J169" t="s">
        <v>213</v>
      </c>
      <c r="K169" t="s">
        <v>149</v>
      </c>
      <c r="L169" t="s">
        <v>214</v>
      </c>
      <c r="M169" t="s">
        <v>280</v>
      </c>
      <c r="N169" t="s">
        <v>215</v>
      </c>
      <c r="O169" s="57">
        <v>46273.537453703706</v>
      </c>
      <c r="P169" s="57">
        <v>46273.827280092592</v>
      </c>
      <c r="Q169">
        <v>69386032</v>
      </c>
      <c r="S169">
        <v>152504261596</v>
      </c>
      <c r="T169" t="s">
        <v>3547</v>
      </c>
      <c r="U169" t="s">
        <v>3548</v>
      </c>
      <c r="V169" t="s">
        <v>3549</v>
      </c>
      <c r="Z169">
        <v>113.22285186027599</v>
      </c>
      <c r="AA169">
        <v>-8.1371796046777298</v>
      </c>
      <c r="AB169" t="s">
        <v>3550</v>
      </c>
      <c r="AC169" t="s">
        <v>236</v>
      </c>
      <c r="AL169" t="s">
        <v>217</v>
      </c>
      <c r="AM169" t="s">
        <v>3310</v>
      </c>
      <c r="AN169" t="s">
        <v>6</v>
      </c>
      <c r="AO169" s="57">
        <v>46243.538055555553</v>
      </c>
      <c r="AP169" s="57">
        <v>46274.458333333336</v>
      </c>
      <c r="AR169" t="s">
        <v>240</v>
      </c>
      <c r="AS169" t="s">
        <v>104</v>
      </c>
      <c r="AT169" t="s">
        <v>230</v>
      </c>
      <c r="AV169" t="s">
        <v>3551</v>
      </c>
      <c r="AW169" t="s">
        <v>889</v>
      </c>
      <c r="AX169" t="s">
        <v>222</v>
      </c>
      <c r="BA169" s="57">
        <v>46274.458333333336</v>
      </c>
      <c r="BB169" t="s">
        <v>3310</v>
      </c>
      <c r="BF169" s="6" t="e">
        <f t="shared" si="6"/>
        <v>#NUM!</v>
      </c>
      <c r="BG169" t="e">
        <f t="shared" si="7"/>
        <v>#NUM!</v>
      </c>
      <c r="BH169" t="e">
        <f t="shared" si="8"/>
        <v>#NUM!</v>
      </c>
      <c r="BI169" t="str">
        <f>VLOOKUP(H169,Sheet2!$A$1:$B$270,2,FALSE)</f>
        <v>PROBOLINGGO</v>
      </c>
    </row>
    <row r="170" spans="1:61">
      <c r="A170">
        <v>169</v>
      </c>
      <c r="B170">
        <v>1002576303</v>
      </c>
      <c r="C170">
        <v>3</v>
      </c>
      <c r="D170" t="s">
        <v>42</v>
      </c>
      <c r="E170">
        <v>5</v>
      </c>
      <c r="F170" t="s">
        <v>106</v>
      </c>
      <c r="G170" t="s">
        <v>107</v>
      </c>
      <c r="H170" t="s">
        <v>424</v>
      </c>
      <c r="I170" t="s">
        <v>212</v>
      </c>
      <c r="J170" t="s">
        <v>213</v>
      </c>
      <c r="K170" t="s">
        <v>149</v>
      </c>
      <c r="M170" t="s">
        <v>280</v>
      </c>
      <c r="N170" t="s">
        <v>215</v>
      </c>
      <c r="O170" s="57">
        <v>46273.399571759262</v>
      </c>
      <c r="P170" s="57">
        <v>46273.673078703701</v>
      </c>
      <c r="Q170">
        <v>69385807</v>
      </c>
      <c r="S170">
        <v>152528204054</v>
      </c>
      <c r="T170" t="s">
        <v>3558</v>
      </c>
      <c r="U170" t="s">
        <v>3559</v>
      </c>
      <c r="V170" t="s">
        <v>3560</v>
      </c>
      <c r="Z170">
        <v>113.02749470000001</v>
      </c>
      <c r="AA170">
        <v>-7.9186547999999997</v>
      </c>
      <c r="AB170" t="s">
        <v>3561</v>
      </c>
      <c r="AC170" t="s">
        <v>229</v>
      </c>
      <c r="AL170" t="s">
        <v>217</v>
      </c>
      <c r="AM170" t="s">
        <v>3562</v>
      </c>
      <c r="AN170" t="s">
        <v>6</v>
      </c>
      <c r="AO170" s="57">
        <v>46243.402650462966</v>
      </c>
      <c r="AP170" s="57">
        <v>46274.458333333336</v>
      </c>
      <c r="AR170" t="s">
        <v>240</v>
      </c>
      <c r="AS170" t="s">
        <v>219</v>
      </c>
      <c r="AT170" t="s">
        <v>230</v>
      </c>
      <c r="AV170" t="s">
        <v>2649</v>
      </c>
      <c r="AW170" t="s">
        <v>545</v>
      </c>
      <c r="AX170" t="s">
        <v>222</v>
      </c>
      <c r="BA170" s="57">
        <v>46274.458333333336</v>
      </c>
      <c r="BB170" t="s">
        <v>3562</v>
      </c>
      <c r="BF170" s="6" t="e">
        <f t="shared" si="6"/>
        <v>#NUM!</v>
      </c>
      <c r="BG170" t="e">
        <f t="shared" si="7"/>
        <v>#NUM!</v>
      </c>
      <c r="BH170" t="e">
        <f t="shared" si="8"/>
        <v>#NUM!</v>
      </c>
      <c r="BI170" t="str">
        <f>VLOOKUP(H170,Sheet2!$A$1:$B$270,2,FALSE)</f>
        <v>PROBOLINGGO</v>
      </c>
    </row>
    <row r="171" spans="1:61">
      <c r="A171">
        <v>170</v>
      </c>
      <c r="B171">
        <v>1002576314</v>
      </c>
      <c r="C171">
        <v>3</v>
      </c>
      <c r="D171" t="s">
        <v>55</v>
      </c>
      <c r="E171">
        <v>5</v>
      </c>
      <c r="F171" t="s">
        <v>307</v>
      </c>
      <c r="G171" t="s">
        <v>126</v>
      </c>
      <c r="H171" t="s">
        <v>372</v>
      </c>
      <c r="I171" t="s">
        <v>212</v>
      </c>
      <c r="J171" t="s">
        <v>213</v>
      </c>
      <c r="K171" t="s">
        <v>149</v>
      </c>
      <c r="L171" t="s">
        <v>214</v>
      </c>
      <c r="M171" t="s">
        <v>280</v>
      </c>
      <c r="N171" t="s">
        <v>215</v>
      </c>
      <c r="O171" s="57">
        <v>46273.402037037034</v>
      </c>
      <c r="P171" s="57">
        <v>46273.911793981482</v>
      </c>
      <c r="Q171">
        <v>69385811</v>
      </c>
      <c r="S171">
        <v>152303245897</v>
      </c>
      <c r="T171" t="s">
        <v>3563</v>
      </c>
      <c r="U171" t="s">
        <v>3564</v>
      </c>
      <c r="V171" t="s">
        <v>3565</v>
      </c>
      <c r="Z171">
        <v>112.7952669</v>
      </c>
      <c r="AA171">
        <v>-7.2598053</v>
      </c>
      <c r="AB171" t="s">
        <v>3566</v>
      </c>
      <c r="AC171" t="s">
        <v>216</v>
      </c>
      <c r="AL171" t="s">
        <v>217</v>
      </c>
      <c r="AM171" t="s">
        <v>3567</v>
      </c>
      <c r="AN171" t="s">
        <v>6</v>
      </c>
      <c r="AO171" s="57">
        <v>46243.402650462966</v>
      </c>
      <c r="AP171" s="57">
        <v>46278.458333333336</v>
      </c>
      <c r="AR171" t="s">
        <v>240</v>
      </c>
      <c r="AS171" t="s">
        <v>126</v>
      </c>
      <c r="AT171" t="s">
        <v>230</v>
      </c>
      <c r="AV171" t="s">
        <v>826</v>
      </c>
      <c r="AW171" t="s">
        <v>889</v>
      </c>
      <c r="AX171" t="s">
        <v>222</v>
      </c>
      <c r="BA171" s="57">
        <v>46278.458333333336</v>
      </c>
      <c r="BB171" t="s">
        <v>3567</v>
      </c>
      <c r="BF171" s="6" t="e">
        <f t="shared" si="6"/>
        <v>#NUM!</v>
      </c>
      <c r="BG171" t="e">
        <f t="shared" si="7"/>
        <v>#NUM!</v>
      </c>
      <c r="BH171" t="e">
        <f t="shared" si="8"/>
        <v>#NUM!</v>
      </c>
      <c r="BI171" t="str">
        <f>VLOOKUP(H171,Sheet2!$A$1:$B$270,2,FALSE)</f>
        <v>SURABAYA SELATAN</v>
      </c>
    </row>
    <row r="172" spans="1:61">
      <c r="A172">
        <v>171</v>
      </c>
      <c r="B172">
        <v>1002576682</v>
      </c>
      <c r="C172">
        <v>3</v>
      </c>
      <c r="D172" t="s">
        <v>55</v>
      </c>
      <c r="E172">
        <v>5</v>
      </c>
      <c r="F172" t="s">
        <v>227</v>
      </c>
      <c r="G172" t="s">
        <v>127</v>
      </c>
      <c r="H172" t="s">
        <v>483</v>
      </c>
      <c r="I172" t="s">
        <v>212</v>
      </c>
      <c r="J172" t="s">
        <v>213</v>
      </c>
      <c r="K172" t="s">
        <v>149</v>
      </c>
      <c r="L172" t="s">
        <v>214</v>
      </c>
      <c r="M172" t="s">
        <v>280</v>
      </c>
      <c r="N172" t="s">
        <v>215</v>
      </c>
      <c r="O172" s="57">
        <v>46273.474965277775</v>
      </c>
      <c r="P172" s="57">
        <v>46273.8983912037</v>
      </c>
      <c r="Q172">
        <v>69385953</v>
      </c>
      <c r="S172">
        <v>152455900437</v>
      </c>
      <c r="T172" t="s">
        <v>3593</v>
      </c>
      <c r="U172" t="s">
        <v>3594</v>
      </c>
      <c r="V172" t="s">
        <v>3595</v>
      </c>
      <c r="Z172">
        <v>115.708756741466</v>
      </c>
      <c r="AA172">
        <v>-7.0008612327855202</v>
      </c>
      <c r="AB172" t="s">
        <v>3596</v>
      </c>
      <c r="AC172" t="s">
        <v>1551</v>
      </c>
      <c r="AL172" t="s">
        <v>217</v>
      </c>
      <c r="AM172" t="s">
        <v>3597</v>
      </c>
      <c r="AN172" t="s">
        <v>6</v>
      </c>
      <c r="AO172" s="57">
        <v>46243.475949074076</v>
      </c>
      <c r="AP172" s="57">
        <v>46274.333333333336</v>
      </c>
      <c r="AR172" t="s">
        <v>240</v>
      </c>
      <c r="AS172" t="s">
        <v>219</v>
      </c>
      <c r="AT172" t="s">
        <v>230</v>
      </c>
      <c r="AV172" t="s">
        <v>826</v>
      </c>
      <c r="AW172" t="s">
        <v>884</v>
      </c>
      <c r="AX172" t="s">
        <v>222</v>
      </c>
      <c r="BA172" s="57">
        <v>46274.333333333336</v>
      </c>
      <c r="BB172" t="s">
        <v>3597</v>
      </c>
      <c r="BF172" s="6" t="e">
        <f t="shared" si="6"/>
        <v>#NUM!</v>
      </c>
      <c r="BG172" t="e">
        <f t="shared" si="7"/>
        <v>#NUM!</v>
      </c>
      <c r="BH172" t="e">
        <f t="shared" si="8"/>
        <v>#NUM!</v>
      </c>
      <c r="BI172" t="str">
        <f>VLOOKUP(H172,Sheet2!$A$1:$B$270,2,FALSE)</f>
        <v>MADURA</v>
      </c>
    </row>
    <row r="173" spans="1:61">
      <c r="A173">
        <v>172</v>
      </c>
      <c r="B173">
        <v>1002575467</v>
      </c>
      <c r="C173">
        <v>3</v>
      </c>
      <c r="D173" t="s">
        <v>55</v>
      </c>
      <c r="E173">
        <v>5</v>
      </c>
      <c r="F173" t="s">
        <v>261</v>
      </c>
      <c r="G173" t="s">
        <v>128</v>
      </c>
      <c r="H173" t="s">
        <v>270</v>
      </c>
      <c r="I173" t="s">
        <v>212</v>
      </c>
      <c r="J173" t="s">
        <v>213</v>
      </c>
      <c r="K173" t="s">
        <v>149</v>
      </c>
      <c r="L173" t="s">
        <v>214</v>
      </c>
      <c r="M173" t="s">
        <v>280</v>
      </c>
      <c r="N173" t="s">
        <v>215</v>
      </c>
      <c r="O173" s="57">
        <v>46272.639537037037</v>
      </c>
      <c r="P173" s="57">
        <v>46273.401944444442</v>
      </c>
      <c r="Q173">
        <v>69385434</v>
      </c>
      <c r="S173">
        <v>152418251961</v>
      </c>
      <c r="T173" t="s">
        <v>3606</v>
      </c>
      <c r="U173" t="s">
        <v>3607</v>
      </c>
      <c r="V173" t="s">
        <v>3608</v>
      </c>
      <c r="Z173">
        <v>112.660102870033</v>
      </c>
      <c r="AA173">
        <v>-7.22289995486069</v>
      </c>
      <c r="AB173" t="s">
        <v>3609</v>
      </c>
      <c r="AC173" t="s">
        <v>236</v>
      </c>
      <c r="AL173" t="s">
        <v>217</v>
      </c>
      <c r="AM173" t="s">
        <v>3610</v>
      </c>
      <c r="AN173" t="s">
        <v>6</v>
      </c>
      <c r="AO173" s="57">
        <v>46212.642754629633</v>
      </c>
      <c r="AP173" s="57">
        <v>46274.458333333336</v>
      </c>
      <c r="AR173" t="s">
        <v>240</v>
      </c>
      <c r="AS173" t="s">
        <v>271</v>
      </c>
      <c r="AT173" t="s">
        <v>230</v>
      </c>
      <c r="AV173" t="s">
        <v>3611</v>
      </c>
      <c r="AW173" t="s">
        <v>836</v>
      </c>
      <c r="AX173" t="s">
        <v>222</v>
      </c>
      <c r="BA173" s="57">
        <v>46274.458333333336</v>
      </c>
      <c r="BB173" t="s">
        <v>3610</v>
      </c>
      <c r="BF173" s="6" t="e">
        <f t="shared" si="6"/>
        <v>#NUM!</v>
      </c>
      <c r="BG173" t="e">
        <f t="shared" si="7"/>
        <v>#NUM!</v>
      </c>
      <c r="BH173" t="e">
        <f t="shared" si="8"/>
        <v>#NUM!</v>
      </c>
      <c r="BI173" t="str">
        <f>VLOOKUP(H173,Sheet2!$A$1:$B$270,2,FALSE)</f>
        <v>SURABAYA UTARA</v>
      </c>
    </row>
    <row r="174" spans="1:61">
      <c r="A174">
        <v>173</v>
      </c>
      <c r="B174">
        <v>1002573666</v>
      </c>
      <c r="C174">
        <v>3</v>
      </c>
      <c r="D174" t="s">
        <v>55</v>
      </c>
      <c r="E174">
        <v>5</v>
      </c>
      <c r="F174" t="s">
        <v>227</v>
      </c>
      <c r="G174" t="s">
        <v>121</v>
      </c>
      <c r="H174" t="s">
        <v>278</v>
      </c>
      <c r="I174" t="s">
        <v>212</v>
      </c>
      <c r="J174" t="s">
        <v>213</v>
      </c>
      <c r="K174" t="s">
        <v>149</v>
      </c>
      <c r="L174" t="s">
        <v>214</v>
      </c>
      <c r="M174" t="s">
        <v>280</v>
      </c>
      <c r="N174" t="s">
        <v>215</v>
      </c>
      <c r="O174" s="57">
        <v>46271.649965277778</v>
      </c>
      <c r="P174" s="57">
        <v>46272.415439814817</v>
      </c>
      <c r="Q174">
        <v>69384822</v>
      </c>
      <c r="S174">
        <v>152437905758</v>
      </c>
      <c r="T174" t="s">
        <v>3617</v>
      </c>
      <c r="U174" t="s">
        <v>3618</v>
      </c>
      <c r="V174" t="s">
        <v>3619</v>
      </c>
      <c r="Z174">
        <v>113.39048467576499</v>
      </c>
      <c r="AA174">
        <v>-6.9154976073020702</v>
      </c>
      <c r="AB174" t="s">
        <v>3620</v>
      </c>
      <c r="AC174" t="s">
        <v>216</v>
      </c>
      <c r="AL174" t="s">
        <v>217</v>
      </c>
      <c r="AM174" t="s">
        <v>3621</v>
      </c>
      <c r="AN174" t="s">
        <v>6</v>
      </c>
      <c r="AO174" s="57">
        <v>46182.652685185189</v>
      </c>
      <c r="AP174" s="57">
        <v>46272.625</v>
      </c>
      <c r="AR174" t="s">
        <v>240</v>
      </c>
      <c r="AS174" t="s">
        <v>219</v>
      </c>
      <c r="AT174" t="s">
        <v>230</v>
      </c>
      <c r="AV174" t="s">
        <v>826</v>
      </c>
      <c r="AW174" t="s">
        <v>2013</v>
      </c>
      <c r="AX174" t="s">
        <v>222</v>
      </c>
      <c r="BA174" s="57">
        <v>46272.625</v>
      </c>
      <c r="BB174" t="s">
        <v>3621</v>
      </c>
      <c r="BF174" s="6" t="e">
        <f t="shared" si="6"/>
        <v>#NUM!</v>
      </c>
      <c r="BG174" t="e">
        <f t="shared" si="7"/>
        <v>#NUM!</v>
      </c>
      <c r="BH174" t="e">
        <f t="shared" si="8"/>
        <v>#NUM!</v>
      </c>
      <c r="BI174" t="str">
        <f>VLOOKUP(H174,Sheet2!$A$1:$B$270,2,FALSE)</f>
        <v>MADURA</v>
      </c>
    </row>
    <row r="175" spans="1:61">
      <c r="A175">
        <v>174</v>
      </c>
      <c r="B175">
        <v>1002572873</v>
      </c>
      <c r="C175">
        <v>3</v>
      </c>
      <c r="D175" t="s">
        <v>55</v>
      </c>
      <c r="E175">
        <v>5</v>
      </c>
      <c r="F175" t="s">
        <v>261</v>
      </c>
      <c r="G175" t="s">
        <v>123</v>
      </c>
      <c r="H175" t="s">
        <v>385</v>
      </c>
      <c r="I175" t="s">
        <v>212</v>
      </c>
      <c r="J175" t="s">
        <v>213</v>
      </c>
      <c r="K175" t="s">
        <v>149</v>
      </c>
      <c r="L175" t="s">
        <v>214</v>
      </c>
      <c r="M175" t="s">
        <v>280</v>
      </c>
      <c r="N175" t="s">
        <v>215</v>
      </c>
      <c r="O175" s="57">
        <v>46270.433287037034</v>
      </c>
      <c r="P175" s="57">
        <v>46270.875810185185</v>
      </c>
      <c r="Q175">
        <v>69384373</v>
      </c>
      <c r="S175">
        <v>152404214338</v>
      </c>
      <c r="T175" t="s">
        <v>3622</v>
      </c>
      <c r="U175" t="s">
        <v>3623</v>
      </c>
      <c r="V175" t="s">
        <v>3624</v>
      </c>
      <c r="Z175">
        <v>112.7770331</v>
      </c>
      <c r="AA175">
        <v>-7.2182493000000001</v>
      </c>
      <c r="AB175" t="s">
        <v>3625</v>
      </c>
      <c r="AC175" t="s">
        <v>216</v>
      </c>
      <c r="AL175" t="s">
        <v>217</v>
      </c>
      <c r="AM175" t="s">
        <v>3626</v>
      </c>
      <c r="AN175" t="s">
        <v>6</v>
      </c>
      <c r="AO175" s="57">
        <v>46151.434502314813</v>
      </c>
      <c r="AP175" s="57">
        <v>46271.416666666664</v>
      </c>
      <c r="AR175" t="s">
        <v>240</v>
      </c>
      <c r="AS175" t="s">
        <v>538</v>
      </c>
      <c r="AT175" t="s">
        <v>344</v>
      </c>
      <c r="AV175" t="s">
        <v>826</v>
      </c>
      <c r="AW175" t="s">
        <v>1183</v>
      </c>
      <c r="AX175" t="s">
        <v>222</v>
      </c>
      <c r="BA175" s="57">
        <v>46271.416666666664</v>
      </c>
      <c r="BB175" t="s">
        <v>3626</v>
      </c>
      <c r="BF175" s="6" t="e">
        <f t="shared" si="6"/>
        <v>#NUM!</v>
      </c>
      <c r="BG175" t="e">
        <f t="shared" si="7"/>
        <v>#NUM!</v>
      </c>
      <c r="BH175" t="e">
        <f t="shared" si="8"/>
        <v>#NUM!</v>
      </c>
      <c r="BI175" t="str">
        <f>VLOOKUP(H175,Sheet2!$A$1:$B$270,2,FALSE)</f>
        <v>SURABAYA UTARA</v>
      </c>
    </row>
    <row r="176" spans="1:61">
      <c r="A176">
        <v>175</v>
      </c>
      <c r="B176">
        <v>1002571167</v>
      </c>
      <c r="C176">
        <v>3</v>
      </c>
      <c r="D176" t="s">
        <v>55</v>
      </c>
      <c r="E176">
        <v>5</v>
      </c>
      <c r="F176" t="s">
        <v>227</v>
      </c>
      <c r="G176" t="s">
        <v>127</v>
      </c>
      <c r="H176" t="s">
        <v>323</v>
      </c>
      <c r="I176" t="s">
        <v>212</v>
      </c>
      <c r="J176" t="s">
        <v>213</v>
      </c>
      <c r="K176" t="s">
        <v>149</v>
      </c>
      <c r="L176" t="s">
        <v>214</v>
      </c>
      <c r="M176" t="s">
        <v>280</v>
      </c>
      <c r="N176" t="s">
        <v>215</v>
      </c>
      <c r="O176" s="57">
        <v>46269.438159722224</v>
      </c>
      <c r="P176" s="57">
        <v>46269.86990740741</v>
      </c>
      <c r="Q176">
        <v>69383705</v>
      </c>
      <c r="S176">
        <v>152431232550</v>
      </c>
      <c r="T176" t="s">
        <v>3637</v>
      </c>
      <c r="U176" t="s">
        <v>3638</v>
      </c>
      <c r="V176" t="s">
        <v>3639</v>
      </c>
      <c r="Z176">
        <v>113.925232202408</v>
      </c>
      <c r="AA176">
        <v>-7.1747602704040299</v>
      </c>
      <c r="AB176" t="s">
        <v>3640</v>
      </c>
      <c r="AC176" t="s">
        <v>1756</v>
      </c>
      <c r="AL176" t="s">
        <v>217</v>
      </c>
      <c r="AM176" t="s">
        <v>3641</v>
      </c>
      <c r="AN176" t="s">
        <v>6</v>
      </c>
      <c r="AO176" s="57">
        <v>46121.444525462961</v>
      </c>
      <c r="AP176" s="57">
        <v>46270.333333333336</v>
      </c>
      <c r="AR176" t="s">
        <v>240</v>
      </c>
      <c r="AS176" t="s">
        <v>219</v>
      </c>
      <c r="AT176" t="s">
        <v>230</v>
      </c>
      <c r="AV176" t="s">
        <v>826</v>
      </c>
      <c r="AW176" t="s">
        <v>928</v>
      </c>
      <c r="AX176" t="s">
        <v>222</v>
      </c>
      <c r="BA176" s="57">
        <v>46270.333333333336</v>
      </c>
      <c r="BB176" t="s">
        <v>3641</v>
      </c>
      <c r="BF176" s="6" t="e">
        <f t="shared" si="6"/>
        <v>#NUM!</v>
      </c>
      <c r="BG176" t="e">
        <f t="shared" si="7"/>
        <v>#NUM!</v>
      </c>
      <c r="BH176" t="e">
        <f t="shared" si="8"/>
        <v>#NUM!</v>
      </c>
      <c r="BI176" t="str">
        <f>VLOOKUP(H176,Sheet2!$A$1:$B$270,2,FALSE)</f>
        <v>MADURA</v>
      </c>
    </row>
    <row r="177" spans="1:61">
      <c r="A177">
        <v>176</v>
      </c>
      <c r="B177">
        <v>1002571384</v>
      </c>
      <c r="C177">
        <v>3</v>
      </c>
      <c r="D177" t="s">
        <v>55</v>
      </c>
      <c r="E177">
        <v>5</v>
      </c>
      <c r="F177" t="s">
        <v>227</v>
      </c>
      <c r="G177" t="s">
        <v>121</v>
      </c>
      <c r="H177" t="s">
        <v>334</v>
      </c>
      <c r="I177" t="s">
        <v>212</v>
      </c>
      <c r="J177" t="s">
        <v>213</v>
      </c>
      <c r="K177" t="s">
        <v>149</v>
      </c>
      <c r="M177" t="s">
        <v>280</v>
      </c>
      <c r="N177" t="s">
        <v>215</v>
      </c>
      <c r="O177" s="57">
        <v>46269.485069444447</v>
      </c>
      <c r="P177" s="57">
        <v>46270.397928240738</v>
      </c>
      <c r="Q177">
        <v>69383762</v>
      </c>
      <c r="S177">
        <v>152434914021</v>
      </c>
      <c r="T177" t="s">
        <v>3642</v>
      </c>
      <c r="U177" t="s">
        <v>3643</v>
      </c>
      <c r="V177" t="s">
        <v>3644</v>
      </c>
      <c r="Z177">
        <v>113.16718880000001</v>
      </c>
      <c r="AA177">
        <v>-7.0458930000000004</v>
      </c>
      <c r="AB177" t="s">
        <v>3645</v>
      </c>
      <c r="AC177" t="s">
        <v>229</v>
      </c>
      <c r="AL177" t="s">
        <v>217</v>
      </c>
      <c r="AM177" t="s">
        <v>3646</v>
      </c>
      <c r="AN177" t="s">
        <v>6</v>
      </c>
      <c r="AO177" s="57">
        <v>46121.486087962963</v>
      </c>
      <c r="AP177" s="57">
        <v>46270.458333333336</v>
      </c>
      <c r="AR177" t="s">
        <v>240</v>
      </c>
      <c r="AS177" t="s">
        <v>335</v>
      </c>
      <c r="AT177" t="s">
        <v>220</v>
      </c>
      <c r="AV177" t="s">
        <v>826</v>
      </c>
      <c r="AW177" t="s">
        <v>599</v>
      </c>
      <c r="AX177" t="s">
        <v>222</v>
      </c>
      <c r="BA177" s="57">
        <v>46270.458333333336</v>
      </c>
      <c r="BB177" t="s">
        <v>3646</v>
      </c>
      <c r="BF177" s="6" t="e">
        <f t="shared" si="6"/>
        <v>#NUM!</v>
      </c>
      <c r="BG177" t="e">
        <f t="shared" si="7"/>
        <v>#NUM!</v>
      </c>
      <c r="BH177" t="e">
        <f t="shared" si="8"/>
        <v>#NUM!</v>
      </c>
      <c r="BI177" t="str">
        <f>VLOOKUP(H177,Sheet2!$A$1:$B$270,2,FALSE)</f>
        <v>MADURA</v>
      </c>
    </row>
    <row r="178" spans="1:61">
      <c r="A178">
        <v>177</v>
      </c>
      <c r="B178">
        <v>1002570860</v>
      </c>
      <c r="C178">
        <v>3</v>
      </c>
      <c r="D178" t="s">
        <v>55</v>
      </c>
      <c r="E178">
        <v>5</v>
      </c>
      <c r="F178" t="s">
        <v>227</v>
      </c>
      <c r="G178" t="s">
        <v>121</v>
      </c>
      <c r="H178" t="s">
        <v>437</v>
      </c>
      <c r="I178" t="s">
        <v>212</v>
      </c>
      <c r="J178" t="s">
        <v>213</v>
      </c>
      <c r="K178" t="s">
        <v>149</v>
      </c>
      <c r="L178" t="s">
        <v>1751</v>
      </c>
      <c r="M178" t="s">
        <v>280</v>
      </c>
      <c r="N178" t="s">
        <v>215</v>
      </c>
      <c r="O178" s="57">
        <v>46269.371493055558</v>
      </c>
      <c r="P178" s="57">
        <v>46269.870555555557</v>
      </c>
      <c r="Q178">
        <v>69383582</v>
      </c>
      <c r="R178">
        <v>3232001000</v>
      </c>
      <c r="S178">
        <v>152438208884</v>
      </c>
      <c r="T178" t="s">
        <v>3647</v>
      </c>
      <c r="U178" t="s">
        <v>3648</v>
      </c>
      <c r="V178" t="s">
        <v>3649</v>
      </c>
      <c r="Z178">
        <v>113.33141910000001</v>
      </c>
      <c r="AA178">
        <v>-6.9804893999999997</v>
      </c>
      <c r="AB178" t="s">
        <v>3650</v>
      </c>
      <c r="AC178" t="s">
        <v>1551</v>
      </c>
      <c r="AL178" t="s">
        <v>217</v>
      </c>
      <c r="AM178" t="s">
        <v>3651</v>
      </c>
      <c r="AN178" t="s">
        <v>6</v>
      </c>
      <c r="AO178" s="57">
        <v>46121.382037037038</v>
      </c>
      <c r="AP178" s="57">
        <v>46270.333333333336</v>
      </c>
      <c r="AR178" t="s">
        <v>240</v>
      </c>
      <c r="AS178" t="s">
        <v>219</v>
      </c>
      <c r="AT178" t="s">
        <v>230</v>
      </c>
      <c r="AV178" t="s">
        <v>826</v>
      </c>
      <c r="AW178" t="s">
        <v>3652</v>
      </c>
      <c r="AX178" t="s">
        <v>222</v>
      </c>
      <c r="BA178" s="57">
        <v>46270.333333333336</v>
      </c>
      <c r="BB178" t="s">
        <v>3651</v>
      </c>
      <c r="BF178" s="6" t="e">
        <f t="shared" si="6"/>
        <v>#NUM!</v>
      </c>
      <c r="BG178" t="e">
        <f t="shared" si="7"/>
        <v>#NUM!</v>
      </c>
      <c r="BH178" t="e">
        <f t="shared" si="8"/>
        <v>#NUM!</v>
      </c>
      <c r="BI178" t="str">
        <f>VLOOKUP(H178,Sheet2!$A$1:$B$270,2,FALSE)</f>
        <v>MADURA</v>
      </c>
    </row>
    <row r="179" spans="1:61">
      <c r="A179">
        <v>178</v>
      </c>
      <c r="B179">
        <v>1002572573</v>
      </c>
      <c r="C179">
        <v>3</v>
      </c>
      <c r="D179" t="s">
        <v>55</v>
      </c>
      <c r="E179">
        <v>5</v>
      </c>
      <c r="F179" t="s">
        <v>261</v>
      </c>
      <c r="G179" t="s">
        <v>123</v>
      </c>
      <c r="H179" t="s">
        <v>267</v>
      </c>
      <c r="I179" t="s">
        <v>212</v>
      </c>
      <c r="J179" t="s">
        <v>213</v>
      </c>
      <c r="K179" t="s">
        <v>149</v>
      </c>
      <c r="M179" t="s">
        <v>280</v>
      </c>
      <c r="N179" t="s">
        <v>215</v>
      </c>
      <c r="O179" s="57">
        <v>46269.718564814815</v>
      </c>
      <c r="P179" s="57">
        <v>46270.880046296297</v>
      </c>
      <c r="Q179">
        <v>69384185</v>
      </c>
      <c r="S179">
        <v>152407282270</v>
      </c>
      <c r="T179" t="s">
        <v>3653</v>
      </c>
      <c r="U179" t="s">
        <v>3654</v>
      </c>
      <c r="V179" t="s">
        <v>3655</v>
      </c>
      <c r="Z179">
        <v>112.77193509999999</v>
      </c>
      <c r="AA179">
        <v>-7.2501433000000004</v>
      </c>
      <c r="AB179" t="s">
        <v>3656</v>
      </c>
      <c r="AC179" t="s">
        <v>229</v>
      </c>
      <c r="AL179" t="s">
        <v>217</v>
      </c>
      <c r="AM179" t="s">
        <v>3657</v>
      </c>
      <c r="AN179" t="s">
        <v>6</v>
      </c>
      <c r="AO179" s="57">
        <v>46121.725937499999</v>
      </c>
      <c r="AP179" s="57">
        <v>46271.458333333336</v>
      </c>
      <c r="AR179" t="s">
        <v>240</v>
      </c>
      <c r="AS179" t="s">
        <v>123</v>
      </c>
      <c r="AT179" t="s">
        <v>552</v>
      </c>
      <c r="AV179" t="s">
        <v>826</v>
      </c>
      <c r="AW179" t="s">
        <v>3658</v>
      </c>
      <c r="AX179" t="s">
        <v>222</v>
      </c>
      <c r="BA179" s="57">
        <v>46271.458333333336</v>
      </c>
      <c r="BB179" t="s">
        <v>3657</v>
      </c>
      <c r="BF179" s="6" t="e">
        <f t="shared" si="6"/>
        <v>#NUM!</v>
      </c>
      <c r="BG179" t="e">
        <f t="shared" si="7"/>
        <v>#NUM!</v>
      </c>
      <c r="BH179" t="e">
        <f t="shared" si="8"/>
        <v>#NUM!</v>
      </c>
      <c r="BI179" t="str">
        <f>VLOOKUP(H179,Sheet2!$A$1:$B$270,2,FALSE)</f>
        <v>SURABAYA UTARA</v>
      </c>
    </row>
    <row r="180" spans="1:61">
      <c r="A180">
        <v>179</v>
      </c>
      <c r="B180">
        <v>1002569624</v>
      </c>
      <c r="C180">
        <v>3</v>
      </c>
      <c r="D180" t="s">
        <v>55</v>
      </c>
      <c r="E180">
        <v>5</v>
      </c>
      <c r="F180" t="s">
        <v>227</v>
      </c>
      <c r="G180" t="s">
        <v>127</v>
      </c>
      <c r="H180" t="s">
        <v>323</v>
      </c>
      <c r="I180" t="s">
        <v>212</v>
      </c>
      <c r="J180" t="s">
        <v>213</v>
      </c>
      <c r="K180" t="s">
        <v>149</v>
      </c>
      <c r="L180" t="s">
        <v>214</v>
      </c>
      <c r="M180" t="s">
        <v>280</v>
      </c>
      <c r="N180" t="s">
        <v>215</v>
      </c>
      <c r="O180" s="57">
        <v>46268.531898148147</v>
      </c>
      <c r="P180" s="57">
        <v>46268.850451388891</v>
      </c>
      <c r="Q180">
        <v>69383103</v>
      </c>
      <c r="S180">
        <v>152431232542</v>
      </c>
      <c r="T180" t="s">
        <v>2632</v>
      </c>
      <c r="U180" t="s">
        <v>2633</v>
      </c>
      <c r="V180" t="s">
        <v>2634</v>
      </c>
      <c r="Z180">
        <v>113.8699129</v>
      </c>
      <c r="AA180">
        <v>-6.9961244999999996</v>
      </c>
      <c r="AB180" t="s">
        <v>2635</v>
      </c>
      <c r="AC180" t="s">
        <v>216</v>
      </c>
      <c r="AL180" t="s">
        <v>217</v>
      </c>
      <c r="AM180" t="s">
        <v>2636</v>
      </c>
      <c r="AN180" t="s">
        <v>6</v>
      </c>
      <c r="AO180" s="57">
        <v>46090.538240740738</v>
      </c>
      <c r="AP180" s="57">
        <v>46269.458333333336</v>
      </c>
      <c r="AR180" t="s">
        <v>240</v>
      </c>
      <c r="AS180" t="s">
        <v>219</v>
      </c>
      <c r="AT180" t="s">
        <v>230</v>
      </c>
      <c r="AV180" t="s">
        <v>826</v>
      </c>
      <c r="AW180" t="s">
        <v>537</v>
      </c>
      <c r="AX180" t="s">
        <v>222</v>
      </c>
      <c r="BA180" s="57">
        <v>46269.458333333336</v>
      </c>
      <c r="BB180" t="s">
        <v>2636</v>
      </c>
      <c r="BF180" s="6" t="e">
        <f t="shared" si="6"/>
        <v>#NUM!</v>
      </c>
      <c r="BG180" t="e">
        <f t="shared" si="7"/>
        <v>#NUM!</v>
      </c>
      <c r="BH180" t="e">
        <f t="shared" si="8"/>
        <v>#NUM!</v>
      </c>
      <c r="BI180" t="str">
        <f>VLOOKUP(H180,Sheet2!$A$1:$B$270,2,FALSE)</f>
        <v>MADURA</v>
      </c>
    </row>
    <row r="181" spans="1:61">
      <c r="A181">
        <v>180</v>
      </c>
      <c r="B181">
        <v>1002569340</v>
      </c>
      <c r="C181">
        <v>3</v>
      </c>
      <c r="D181" t="s">
        <v>42</v>
      </c>
      <c r="E181">
        <v>5</v>
      </c>
      <c r="F181" t="s">
        <v>232</v>
      </c>
      <c r="G181" t="s">
        <v>101</v>
      </c>
      <c r="H181" t="s">
        <v>233</v>
      </c>
      <c r="I181" t="s">
        <v>212</v>
      </c>
      <c r="J181" t="s">
        <v>213</v>
      </c>
      <c r="K181" t="s">
        <v>149</v>
      </c>
      <c r="L181" t="s">
        <v>214</v>
      </c>
      <c r="M181" t="s">
        <v>280</v>
      </c>
      <c r="N181" t="s">
        <v>215</v>
      </c>
      <c r="O181" s="57">
        <v>46268.468715277777</v>
      </c>
      <c r="P181" s="57">
        <v>46268.724849537037</v>
      </c>
      <c r="Q181">
        <v>69382972</v>
      </c>
      <c r="S181">
        <v>152327226545</v>
      </c>
      <c r="T181" t="s">
        <v>2643</v>
      </c>
      <c r="U181" t="s">
        <v>2644</v>
      </c>
      <c r="V181" t="s">
        <v>2645</v>
      </c>
      <c r="Z181">
        <v>112.6208906</v>
      </c>
      <c r="AA181">
        <v>-7.4702374999999996</v>
      </c>
      <c r="AB181" t="s">
        <v>2646</v>
      </c>
      <c r="AC181" t="s">
        <v>2647</v>
      </c>
      <c r="AL181" t="s">
        <v>217</v>
      </c>
      <c r="AM181" t="s">
        <v>2648</v>
      </c>
      <c r="AN181" t="s">
        <v>6</v>
      </c>
      <c r="AO181" s="57">
        <v>46090.475925925923</v>
      </c>
      <c r="AP181" s="57">
        <v>46269.333333333336</v>
      </c>
      <c r="AR181" t="s">
        <v>240</v>
      </c>
      <c r="AS181" t="s">
        <v>770</v>
      </c>
      <c r="AT181" t="s">
        <v>230</v>
      </c>
      <c r="AV181" t="s">
        <v>2649</v>
      </c>
      <c r="AW181" t="s">
        <v>890</v>
      </c>
      <c r="AX181" t="s">
        <v>222</v>
      </c>
      <c r="BA181" s="57">
        <v>46269.333333333336</v>
      </c>
      <c r="BB181" t="s">
        <v>2648</v>
      </c>
      <c r="BF181" s="6" t="e">
        <f t="shared" si="6"/>
        <v>#NUM!</v>
      </c>
      <c r="BG181" t="e">
        <f t="shared" si="7"/>
        <v>#NUM!</v>
      </c>
      <c r="BH181" t="e">
        <f t="shared" si="8"/>
        <v>#NUM!</v>
      </c>
      <c r="BI181" t="str">
        <f>VLOOKUP(H181,Sheet2!$A$1:$B$270,2,FALSE)</f>
        <v>SIDOARJO</v>
      </c>
    </row>
    <row r="182" spans="1:61">
      <c r="A182">
        <v>181</v>
      </c>
      <c r="B182">
        <v>1002566030</v>
      </c>
      <c r="C182">
        <v>3</v>
      </c>
      <c r="D182" t="s">
        <v>38</v>
      </c>
      <c r="E182">
        <v>5</v>
      </c>
      <c r="F182" t="s">
        <v>248</v>
      </c>
      <c r="G182" t="s">
        <v>91</v>
      </c>
      <c r="H182" t="s">
        <v>388</v>
      </c>
      <c r="I182" t="s">
        <v>212</v>
      </c>
      <c r="J182" t="s">
        <v>213</v>
      </c>
      <c r="K182" t="s">
        <v>149</v>
      </c>
      <c r="L182" t="s">
        <v>214</v>
      </c>
      <c r="M182" t="s">
        <v>280</v>
      </c>
      <c r="N182" t="s">
        <v>215</v>
      </c>
      <c r="O182" s="57">
        <v>46266.652743055558</v>
      </c>
      <c r="P182" s="57">
        <v>46267.444791666669</v>
      </c>
      <c r="Q182">
        <v>69381696</v>
      </c>
      <c r="S182">
        <v>152703903703</v>
      </c>
      <c r="T182" t="s">
        <v>1239</v>
      </c>
      <c r="U182" t="s">
        <v>1240</v>
      </c>
      <c r="V182" t="s">
        <v>1241</v>
      </c>
      <c r="Z182">
        <v>112.62214299999999</v>
      </c>
      <c r="AA182">
        <v>-7.9638900000000001</v>
      </c>
      <c r="AB182" t="s">
        <v>1242</v>
      </c>
      <c r="AC182" t="s">
        <v>236</v>
      </c>
      <c r="AL182" t="s">
        <v>217</v>
      </c>
      <c r="AM182" t="s">
        <v>1159</v>
      </c>
      <c r="AN182" t="s">
        <v>6</v>
      </c>
      <c r="AO182" s="57">
        <v>46031.663206018522</v>
      </c>
      <c r="AP182" s="57">
        <v>46267.541666666664</v>
      </c>
      <c r="AR182" t="s">
        <v>240</v>
      </c>
      <c r="AS182" t="s">
        <v>557</v>
      </c>
      <c r="AT182" t="s">
        <v>230</v>
      </c>
      <c r="AV182" t="s">
        <v>826</v>
      </c>
      <c r="AW182" t="s">
        <v>886</v>
      </c>
      <c r="AX182" t="s">
        <v>222</v>
      </c>
      <c r="BA182" s="57">
        <v>46267.541666666664</v>
      </c>
      <c r="BB182" t="s">
        <v>1159</v>
      </c>
      <c r="BF182" s="6" t="e">
        <f t="shared" si="6"/>
        <v>#NUM!</v>
      </c>
      <c r="BG182" t="e">
        <f t="shared" si="7"/>
        <v>#NUM!</v>
      </c>
      <c r="BH182" t="e">
        <f t="shared" si="8"/>
        <v>#NUM!</v>
      </c>
      <c r="BI182" t="str">
        <f>VLOOKUP(H182,Sheet2!$A$1:$B$270,2,FALSE)</f>
        <v>MALANG</v>
      </c>
    </row>
    <row r="183" spans="1:61">
      <c r="A183">
        <v>182</v>
      </c>
      <c r="B183">
        <v>1002578893</v>
      </c>
      <c r="C183">
        <v>3</v>
      </c>
      <c r="D183" t="s">
        <v>38</v>
      </c>
      <c r="E183">
        <v>5</v>
      </c>
      <c r="F183" t="s">
        <v>92</v>
      </c>
      <c r="G183" t="s">
        <v>92</v>
      </c>
      <c r="H183" t="s">
        <v>302</v>
      </c>
      <c r="I183" t="s">
        <v>212</v>
      </c>
      <c r="J183" t="s">
        <v>213</v>
      </c>
      <c r="K183" t="s">
        <v>149</v>
      </c>
      <c r="L183" t="s">
        <v>214</v>
      </c>
      <c r="M183" t="s">
        <v>256</v>
      </c>
      <c r="N183" t="s">
        <v>215</v>
      </c>
      <c r="O183" s="57">
        <v>46274.585381944446</v>
      </c>
      <c r="P183" s="57">
        <v>46275.462222222224</v>
      </c>
      <c r="Q183">
        <v>69386962</v>
      </c>
      <c r="S183">
        <v>152601214999</v>
      </c>
      <c r="T183" t="s">
        <v>5989</v>
      </c>
      <c r="U183" t="s">
        <v>5990</v>
      </c>
      <c r="V183" t="s">
        <v>5991</v>
      </c>
      <c r="Z183">
        <v>111.519218629275</v>
      </c>
      <c r="AA183">
        <v>-7.6317458822012396</v>
      </c>
      <c r="AB183" t="s">
        <v>5992</v>
      </c>
      <c r="AC183" t="s">
        <v>236</v>
      </c>
      <c r="AL183" t="s">
        <v>217</v>
      </c>
      <c r="AM183" t="s">
        <v>5993</v>
      </c>
      <c r="AN183" t="s">
        <v>6</v>
      </c>
      <c r="AO183" s="57">
        <v>46274.590694444443</v>
      </c>
      <c r="AP183" s="57">
        <v>46275.458333333336</v>
      </c>
      <c r="AR183" t="s">
        <v>257</v>
      </c>
      <c r="AS183" t="s">
        <v>219</v>
      </c>
      <c r="AT183" t="s">
        <v>230</v>
      </c>
      <c r="AV183" t="s">
        <v>258</v>
      </c>
      <c r="AW183" t="s">
        <v>885</v>
      </c>
      <c r="AX183" t="s">
        <v>222</v>
      </c>
      <c r="BA183" s="57">
        <v>46275.458333333336</v>
      </c>
      <c r="BB183" t="s">
        <v>5993</v>
      </c>
      <c r="BF183" s="6" t="e">
        <f t="shared" si="6"/>
        <v>#NUM!</v>
      </c>
      <c r="BG183" t="e">
        <f t="shared" si="7"/>
        <v>#NUM!</v>
      </c>
      <c r="BH183" t="e">
        <f t="shared" si="8"/>
        <v>#NUM!</v>
      </c>
      <c r="BI183" t="str">
        <f>VLOOKUP(H183,Sheet2!$A$1:$B$270,2,FALSE)</f>
        <v>MADIUN</v>
      </c>
    </row>
    <row r="184" spans="1:61">
      <c r="A184">
        <v>183</v>
      </c>
      <c r="B184">
        <v>1002578882</v>
      </c>
      <c r="C184">
        <v>3</v>
      </c>
      <c r="D184" t="s">
        <v>45</v>
      </c>
      <c r="E184">
        <v>5</v>
      </c>
      <c r="F184" t="s">
        <v>113</v>
      </c>
      <c r="G184" t="s">
        <v>114</v>
      </c>
      <c r="H184" t="s">
        <v>359</v>
      </c>
      <c r="I184" t="s">
        <v>212</v>
      </c>
      <c r="J184" t="s">
        <v>213</v>
      </c>
      <c r="K184" t="s">
        <v>149</v>
      </c>
      <c r="L184" t="s">
        <v>214</v>
      </c>
      <c r="M184" t="s">
        <v>256</v>
      </c>
      <c r="N184" t="s">
        <v>215</v>
      </c>
      <c r="O184" s="57">
        <v>46274.583298611113</v>
      </c>
      <c r="P184" s="57">
        <v>46275.43550925926</v>
      </c>
      <c r="Q184">
        <v>69386961</v>
      </c>
      <c r="S184">
        <v>172514217107</v>
      </c>
      <c r="T184" t="s">
        <v>5994</v>
      </c>
      <c r="U184" t="s">
        <v>5995</v>
      </c>
      <c r="V184" t="s">
        <v>5996</v>
      </c>
      <c r="Z184">
        <v>120.461116880178</v>
      </c>
      <c r="AA184">
        <v>-8.6117601083908895</v>
      </c>
      <c r="AB184" t="s">
        <v>5997</v>
      </c>
      <c r="AC184" t="s">
        <v>216</v>
      </c>
      <c r="AL184" t="s">
        <v>217</v>
      </c>
      <c r="AM184" t="s">
        <v>5998</v>
      </c>
      <c r="AN184" t="s">
        <v>6</v>
      </c>
      <c r="AO184" s="57">
        <v>46274.590694444443</v>
      </c>
      <c r="AP184" s="57">
        <v>46275.458333333336</v>
      </c>
      <c r="AR184" t="s">
        <v>257</v>
      </c>
      <c r="AS184" t="s">
        <v>219</v>
      </c>
      <c r="AT184" t="s">
        <v>230</v>
      </c>
      <c r="AV184" t="s">
        <v>258</v>
      </c>
      <c r="AW184" t="s">
        <v>881</v>
      </c>
      <c r="AX184" t="s">
        <v>222</v>
      </c>
      <c r="BA184" s="57">
        <v>46275.458333333336</v>
      </c>
      <c r="BB184" t="s">
        <v>5998</v>
      </c>
      <c r="BF184" s="6" t="e">
        <f t="shared" si="6"/>
        <v>#NUM!</v>
      </c>
      <c r="BG184" t="e">
        <f t="shared" si="7"/>
        <v>#NUM!</v>
      </c>
      <c r="BH184" t="e">
        <f t="shared" si="8"/>
        <v>#NUM!</v>
      </c>
      <c r="BI184" t="str">
        <f>VLOOKUP(H184,Sheet2!$A$1:$B$270,2,FALSE)</f>
        <v>LABOAN BAJO</v>
      </c>
    </row>
    <row r="185" spans="1:61">
      <c r="A185">
        <v>184</v>
      </c>
      <c r="B185">
        <v>1002578429</v>
      </c>
      <c r="C185">
        <v>3</v>
      </c>
      <c r="D185" t="s">
        <v>45</v>
      </c>
      <c r="E185">
        <v>5</v>
      </c>
      <c r="F185" t="s">
        <v>113</v>
      </c>
      <c r="G185" t="s">
        <v>113</v>
      </c>
      <c r="H185" t="s">
        <v>317</v>
      </c>
      <c r="I185" t="s">
        <v>212</v>
      </c>
      <c r="J185" t="s">
        <v>213</v>
      </c>
      <c r="K185" t="s">
        <v>149</v>
      </c>
      <c r="L185" t="s">
        <v>214</v>
      </c>
      <c r="M185" t="s">
        <v>256</v>
      </c>
      <c r="N185" t="s">
        <v>215</v>
      </c>
      <c r="O185" s="57">
        <v>46274.464537037034</v>
      </c>
      <c r="P185" s="57">
        <v>46274.715324074074</v>
      </c>
      <c r="Q185">
        <v>69386718</v>
      </c>
      <c r="S185">
        <v>172503813837</v>
      </c>
      <c r="T185" t="s">
        <v>5999</v>
      </c>
      <c r="U185" t="s">
        <v>2933</v>
      </c>
      <c r="V185" t="s">
        <v>6000</v>
      </c>
      <c r="Z185">
        <v>123.644946522574</v>
      </c>
      <c r="AA185">
        <v>-10.1780278083335</v>
      </c>
      <c r="AB185" t="s">
        <v>6001</v>
      </c>
      <c r="AC185" t="s">
        <v>236</v>
      </c>
      <c r="AL185" t="s">
        <v>217</v>
      </c>
      <c r="AM185" t="s">
        <v>5666</v>
      </c>
      <c r="AN185" t="s">
        <v>6</v>
      </c>
      <c r="AO185" s="57">
        <v>46274.465451388889</v>
      </c>
      <c r="AP185" s="57">
        <v>46275.333333333336</v>
      </c>
      <c r="AR185" t="s">
        <v>257</v>
      </c>
      <c r="AS185" t="s">
        <v>113</v>
      </c>
      <c r="AT185" t="s">
        <v>230</v>
      </c>
      <c r="AV185" t="s">
        <v>258</v>
      </c>
      <c r="AW185" t="s">
        <v>882</v>
      </c>
      <c r="AX185" t="s">
        <v>222</v>
      </c>
      <c r="BA185" s="57">
        <v>46275.333333333336</v>
      </c>
      <c r="BB185" t="s">
        <v>5666</v>
      </c>
      <c r="BF185" s="6" t="e">
        <f t="shared" si="6"/>
        <v>#NUM!</v>
      </c>
      <c r="BG185" t="e">
        <f t="shared" si="7"/>
        <v>#NUM!</v>
      </c>
      <c r="BH185" t="e">
        <f t="shared" si="8"/>
        <v>#NUM!</v>
      </c>
      <c r="BI185" t="str">
        <f>VLOOKUP(H185,Sheet2!$A$1:$B$270,2,FALSE)</f>
        <v>KUPANG</v>
      </c>
    </row>
    <row r="186" spans="1:61">
      <c r="A186">
        <v>185</v>
      </c>
      <c r="B186">
        <v>1002579036</v>
      </c>
      <c r="C186">
        <v>3</v>
      </c>
      <c r="D186" t="s">
        <v>38</v>
      </c>
      <c r="E186">
        <v>5</v>
      </c>
      <c r="F186" t="s">
        <v>92</v>
      </c>
      <c r="G186" t="s">
        <v>94</v>
      </c>
      <c r="H186" t="s">
        <v>466</v>
      </c>
      <c r="I186" t="s">
        <v>212</v>
      </c>
      <c r="J186" t="s">
        <v>213</v>
      </c>
      <c r="K186" t="s">
        <v>149</v>
      </c>
      <c r="L186" t="s">
        <v>214</v>
      </c>
      <c r="M186" t="s">
        <v>256</v>
      </c>
      <c r="N186" t="s">
        <v>215</v>
      </c>
      <c r="O186" s="57">
        <v>46274.608298611114</v>
      </c>
      <c r="P186" s="57">
        <v>46275.45957175926</v>
      </c>
      <c r="Q186">
        <v>69387009</v>
      </c>
      <c r="S186">
        <v>152634205525</v>
      </c>
      <c r="T186" t="s">
        <v>6002</v>
      </c>
      <c r="U186" t="s">
        <v>6003</v>
      </c>
      <c r="V186" t="s">
        <v>6004</v>
      </c>
      <c r="Z186">
        <v>111.2646647</v>
      </c>
      <c r="AA186">
        <v>-7.3863500999999996</v>
      </c>
      <c r="AB186" t="s">
        <v>6005</v>
      </c>
      <c r="AC186" t="s">
        <v>236</v>
      </c>
      <c r="AL186" t="s">
        <v>217</v>
      </c>
      <c r="AM186" t="s">
        <v>6006</v>
      </c>
      <c r="AN186" t="s">
        <v>6</v>
      </c>
      <c r="AO186" s="57">
        <v>46274.610983796294</v>
      </c>
      <c r="AP186" s="57">
        <v>46275.625</v>
      </c>
      <c r="AR186" t="s">
        <v>257</v>
      </c>
      <c r="AS186" t="s">
        <v>219</v>
      </c>
      <c r="AT186" t="s">
        <v>230</v>
      </c>
      <c r="AV186" t="s">
        <v>258</v>
      </c>
      <c r="AW186" t="s">
        <v>886</v>
      </c>
      <c r="AX186" t="s">
        <v>222</v>
      </c>
      <c r="BA186" s="57">
        <v>46275.625</v>
      </c>
      <c r="BB186" t="s">
        <v>6006</v>
      </c>
      <c r="BF186" s="6" t="e">
        <f t="shared" si="6"/>
        <v>#NUM!</v>
      </c>
      <c r="BG186" t="e">
        <f t="shared" si="7"/>
        <v>#NUM!</v>
      </c>
      <c r="BH186" t="e">
        <f t="shared" si="8"/>
        <v>#NUM!</v>
      </c>
      <c r="BI186" t="str">
        <f>VLOOKUP(H186,Sheet2!$A$1:$B$270,2,FALSE)</f>
        <v>MADIUN</v>
      </c>
    </row>
    <row r="187" spans="1:61">
      <c r="A187">
        <v>186</v>
      </c>
      <c r="B187">
        <v>1002578027</v>
      </c>
      <c r="C187">
        <v>3</v>
      </c>
      <c r="D187" t="s">
        <v>34</v>
      </c>
      <c r="E187">
        <v>5</v>
      </c>
      <c r="F187" t="s">
        <v>554</v>
      </c>
      <c r="G187" t="s">
        <v>85</v>
      </c>
      <c r="H187" t="s">
        <v>279</v>
      </c>
      <c r="I187" t="s">
        <v>212</v>
      </c>
      <c r="J187" t="s">
        <v>213</v>
      </c>
      <c r="K187" t="s">
        <v>149</v>
      </c>
      <c r="M187" t="s">
        <v>256</v>
      </c>
      <c r="N187" t="s">
        <v>215</v>
      </c>
      <c r="O187" s="57">
        <v>46274.384074074071</v>
      </c>
      <c r="P187" s="57">
        <v>46275.450208333335</v>
      </c>
      <c r="Q187">
        <v>69386553</v>
      </c>
      <c r="S187">
        <v>172413244812</v>
      </c>
      <c r="T187" t="s">
        <v>6007</v>
      </c>
      <c r="U187" t="s">
        <v>1522</v>
      </c>
      <c r="V187" t="s">
        <v>6008</v>
      </c>
      <c r="Z187">
        <v>114.93094189999999</v>
      </c>
      <c r="AA187">
        <v>-8.4741797000000005</v>
      </c>
      <c r="AB187" t="s">
        <v>6009</v>
      </c>
      <c r="AC187" t="s">
        <v>229</v>
      </c>
      <c r="AL187" t="s">
        <v>217</v>
      </c>
      <c r="AM187" t="s">
        <v>6010</v>
      </c>
      <c r="AN187" t="s">
        <v>6</v>
      </c>
      <c r="AO187" s="57">
        <v>46274.402858796297</v>
      </c>
      <c r="AP187" s="57">
        <v>46275.333333333336</v>
      </c>
      <c r="AR187" t="s">
        <v>257</v>
      </c>
      <c r="AS187" t="s">
        <v>85</v>
      </c>
      <c r="AT187" t="s">
        <v>230</v>
      </c>
      <c r="AV187" t="s">
        <v>258</v>
      </c>
      <c r="AW187" t="s">
        <v>545</v>
      </c>
      <c r="AX187" t="s">
        <v>222</v>
      </c>
      <c r="BA187" s="57">
        <v>46275.333333333336</v>
      </c>
      <c r="BB187" t="s">
        <v>6010</v>
      </c>
      <c r="BF187" s="6" t="e">
        <f t="shared" si="6"/>
        <v>#NUM!</v>
      </c>
      <c r="BG187" t="e">
        <f t="shared" si="7"/>
        <v>#NUM!</v>
      </c>
      <c r="BH187" t="e">
        <f t="shared" si="8"/>
        <v>#NUM!</v>
      </c>
      <c r="BI187" t="str">
        <f>VLOOKUP(H187,Sheet2!$A$1:$B$270,2,FALSE)</f>
        <v>TABANAN</v>
      </c>
    </row>
    <row r="188" spans="1:61">
      <c r="A188">
        <v>187</v>
      </c>
      <c r="B188">
        <v>1002578144</v>
      </c>
      <c r="C188">
        <v>3</v>
      </c>
      <c r="D188" t="s">
        <v>51</v>
      </c>
      <c r="E188">
        <v>4</v>
      </c>
      <c r="F188" t="s">
        <v>269</v>
      </c>
      <c r="G188" t="s">
        <v>551</v>
      </c>
      <c r="H188" t="s">
        <v>597</v>
      </c>
      <c r="I188" t="s">
        <v>212</v>
      </c>
      <c r="J188" t="s">
        <v>213</v>
      </c>
      <c r="K188" t="s">
        <v>149</v>
      </c>
      <c r="L188" t="s">
        <v>214</v>
      </c>
      <c r="M188" t="s">
        <v>256</v>
      </c>
      <c r="N188" t="s">
        <v>215</v>
      </c>
      <c r="O188" s="57">
        <v>46274.40828703704</v>
      </c>
      <c r="P188" s="57">
        <v>46275.47383101852</v>
      </c>
      <c r="Q188">
        <v>69386625</v>
      </c>
      <c r="S188">
        <v>146516109254</v>
      </c>
      <c r="T188" t="s">
        <v>6011</v>
      </c>
      <c r="U188" t="s">
        <v>6012</v>
      </c>
      <c r="V188" t="s">
        <v>6013</v>
      </c>
      <c r="Z188">
        <v>110.700149</v>
      </c>
      <c r="AA188">
        <v>-7.0206419999999996</v>
      </c>
      <c r="AB188" t="s">
        <v>6014</v>
      </c>
      <c r="AC188" t="s">
        <v>236</v>
      </c>
      <c r="AL188" t="s">
        <v>217</v>
      </c>
      <c r="AM188" t="s">
        <v>5661</v>
      </c>
      <c r="AN188" t="s">
        <v>6</v>
      </c>
      <c r="AO188" s="57">
        <v>46274.413368055553</v>
      </c>
      <c r="AP188" s="57">
        <v>46275.333333333336</v>
      </c>
      <c r="AR188" t="s">
        <v>257</v>
      </c>
      <c r="AS188" t="s">
        <v>912</v>
      </c>
      <c r="AT188" t="s">
        <v>230</v>
      </c>
      <c r="AV188" t="s">
        <v>258</v>
      </c>
      <c r="AW188" t="s">
        <v>886</v>
      </c>
      <c r="AX188" t="s">
        <v>222</v>
      </c>
      <c r="BA188" s="57">
        <v>46275.333333333336</v>
      </c>
      <c r="BB188" t="s">
        <v>5661</v>
      </c>
      <c r="BF188" s="6" t="e">
        <f t="shared" si="6"/>
        <v>#NUM!</v>
      </c>
      <c r="BG188" t="e">
        <f t="shared" si="7"/>
        <v>#NUM!</v>
      </c>
      <c r="BH188" t="e">
        <f t="shared" si="8"/>
        <v>#NUM!</v>
      </c>
      <c r="BI188" t="e">
        <f>VLOOKUP(H188,Sheet2!$A$1:$B$270,2,FALSE)</f>
        <v>#N/A</v>
      </c>
    </row>
    <row r="189" spans="1:61">
      <c r="A189">
        <v>188</v>
      </c>
      <c r="B189">
        <v>1002578963</v>
      </c>
      <c r="C189">
        <v>3</v>
      </c>
      <c r="D189" t="s">
        <v>55</v>
      </c>
      <c r="E189">
        <v>5</v>
      </c>
      <c r="F189" t="s">
        <v>261</v>
      </c>
      <c r="G189" t="s">
        <v>126</v>
      </c>
      <c r="H189" t="s">
        <v>262</v>
      </c>
      <c r="I189" t="s">
        <v>212</v>
      </c>
      <c r="J189" t="s">
        <v>213</v>
      </c>
      <c r="K189" t="s">
        <v>149</v>
      </c>
      <c r="L189" t="s">
        <v>214</v>
      </c>
      <c r="M189" t="s">
        <v>256</v>
      </c>
      <c r="N189" t="s">
        <v>215</v>
      </c>
      <c r="O189" s="57">
        <v>46274.597881944443</v>
      </c>
      <c r="P189" s="57">
        <v>46275.442615740743</v>
      </c>
      <c r="Q189">
        <v>69386984</v>
      </c>
      <c r="S189">
        <v>152413167603</v>
      </c>
      <c r="T189" t="s">
        <v>6015</v>
      </c>
      <c r="U189" t="s">
        <v>6016</v>
      </c>
      <c r="V189" t="s">
        <v>6017</v>
      </c>
      <c r="Z189">
        <v>112.7237411</v>
      </c>
      <c r="AA189">
        <v>-7.2546293999999998</v>
      </c>
      <c r="AB189" t="s">
        <v>6018</v>
      </c>
      <c r="AC189" t="s">
        <v>236</v>
      </c>
      <c r="AL189" t="s">
        <v>217</v>
      </c>
      <c r="AM189" t="s">
        <v>6019</v>
      </c>
      <c r="AN189" t="s">
        <v>6</v>
      </c>
      <c r="AO189" s="57">
        <v>46274.610983796294</v>
      </c>
      <c r="AP189" s="57">
        <v>46279.458333333336</v>
      </c>
      <c r="AR189" t="s">
        <v>257</v>
      </c>
      <c r="AS189" t="s">
        <v>575</v>
      </c>
      <c r="AT189" t="s">
        <v>344</v>
      </c>
      <c r="AV189" t="s">
        <v>258</v>
      </c>
      <c r="AW189" t="s">
        <v>2167</v>
      </c>
      <c r="AX189" t="s">
        <v>222</v>
      </c>
      <c r="BA189" s="57">
        <v>46279.458333333336</v>
      </c>
      <c r="BB189" t="s">
        <v>6019</v>
      </c>
      <c r="BF189" s="6" t="e">
        <f t="shared" si="6"/>
        <v>#NUM!</v>
      </c>
      <c r="BG189" t="e">
        <f t="shared" si="7"/>
        <v>#NUM!</v>
      </c>
      <c r="BH189" t="e">
        <f t="shared" si="8"/>
        <v>#NUM!</v>
      </c>
      <c r="BI189" t="str">
        <f>VLOOKUP(H189,Sheet2!$A$1:$B$270,2,FALSE)</f>
        <v>SURABAYA SELATAN</v>
      </c>
    </row>
    <row r="190" spans="1:61">
      <c r="A190">
        <v>189</v>
      </c>
      <c r="B190">
        <v>1002579280</v>
      </c>
      <c r="C190">
        <v>3</v>
      </c>
      <c r="D190" t="s">
        <v>59</v>
      </c>
      <c r="E190">
        <v>4</v>
      </c>
      <c r="F190" t="s">
        <v>223</v>
      </c>
      <c r="G190" t="s">
        <v>314</v>
      </c>
      <c r="H190" t="s">
        <v>315</v>
      </c>
      <c r="I190" t="s">
        <v>212</v>
      </c>
      <c r="J190" t="s">
        <v>213</v>
      </c>
      <c r="K190" t="s">
        <v>149</v>
      </c>
      <c r="L190" t="s">
        <v>214</v>
      </c>
      <c r="M190" t="s">
        <v>256</v>
      </c>
      <c r="N190" t="s">
        <v>215</v>
      </c>
      <c r="O190" s="57">
        <v>46274.65828703704</v>
      </c>
      <c r="P190" s="57">
        <v>46275.465821759259</v>
      </c>
      <c r="Q190">
        <v>69387126</v>
      </c>
      <c r="S190">
        <v>146372102471</v>
      </c>
      <c r="T190" t="s">
        <v>6020</v>
      </c>
      <c r="U190" t="s">
        <v>6021</v>
      </c>
      <c r="V190" t="s">
        <v>6022</v>
      </c>
      <c r="Z190">
        <v>109.69716452975599</v>
      </c>
      <c r="AA190">
        <v>-7.3838946541842496</v>
      </c>
      <c r="AB190" t="s">
        <v>6023</v>
      </c>
      <c r="AC190" t="s">
        <v>236</v>
      </c>
      <c r="AL190" t="s">
        <v>217</v>
      </c>
      <c r="AM190" t="s">
        <v>6024</v>
      </c>
      <c r="AN190" t="s">
        <v>6</v>
      </c>
      <c r="AO190" s="57">
        <v>46274.663506944446</v>
      </c>
      <c r="AP190" s="57">
        <v>46275.625</v>
      </c>
      <c r="AR190" t="s">
        <v>257</v>
      </c>
      <c r="AS190" t="s">
        <v>219</v>
      </c>
      <c r="AT190" t="s">
        <v>230</v>
      </c>
      <c r="AV190" t="s">
        <v>258</v>
      </c>
      <c r="AW190" t="s">
        <v>883</v>
      </c>
      <c r="AX190" t="s">
        <v>222</v>
      </c>
      <c r="BA190" s="57">
        <v>46275.625</v>
      </c>
      <c r="BB190" t="s">
        <v>6024</v>
      </c>
      <c r="BF190" s="6" t="e">
        <f t="shared" si="6"/>
        <v>#NUM!</v>
      </c>
      <c r="BG190" t="e">
        <f t="shared" si="7"/>
        <v>#NUM!</v>
      </c>
      <c r="BH190" t="e">
        <f t="shared" si="8"/>
        <v>#NUM!</v>
      </c>
      <c r="BI190" t="e">
        <f>VLOOKUP(H190,Sheet2!$A$1:$B$270,2,FALSE)</f>
        <v>#N/A</v>
      </c>
    </row>
    <row r="191" spans="1:61">
      <c r="A191">
        <v>190</v>
      </c>
      <c r="B191">
        <v>1002579263</v>
      </c>
      <c r="C191">
        <v>3</v>
      </c>
      <c r="D191" t="s">
        <v>34</v>
      </c>
      <c r="E191">
        <v>5</v>
      </c>
      <c r="F191" t="s">
        <v>554</v>
      </c>
      <c r="G191" t="s">
        <v>82</v>
      </c>
      <c r="H191" t="s">
        <v>264</v>
      </c>
      <c r="I191" t="s">
        <v>212</v>
      </c>
      <c r="J191" t="s">
        <v>213</v>
      </c>
      <c r="K191" t="s">
        <v>149</v>
      </c>
      <c r="M191" t="s">
        <v>256</v>
      </c>
      <c r="N191" t="s">
        <v>215</v>
      </c>
      <c r="O191" s="57">
        <v>46274.655312499999</v>
      </c>
      <c r="P191" s="57">
        <v>46275.455023148148</v>
      </c>
      <c r="Q191">
        <v>69387106</v>
      </c>
      <c r="S191">
        <v>172428816112</v>
      </c>
      <c r="T191" t="s">
        <v>6025</v>
      </c>
      <c r="U191" t="s">
        <v>6026</v>
      </c>
      <c r="V191" t="s">
        <v>6027</v>
      </c>
      <c r="Z191">
        <v>115.4027068</v>
      </c>
      <c r="AA191">
        <v>-8.5250854999999994</v>
      </c>
      <c r="AB191" t="s">
        <v>6028</v>
      </c>
      <c r="AC191" t="s">
        <v>229</v>
      </c>
      <c r="AL191" t="s">
        <v>217</v>
      </c>
      <c r="AM191" t="s">
        <v>6029</v>
      </c>
      <c r="AN191" t="s">
        <v>6</v>
      </c>
      <c r="AO191" s="57">
        <v>46274.663506944446</v>
      </c>
      <c r="AP191" s="57">
        <v>46276.333333333336</v>
      </c>
      <c r="AR191" t="s">
        <v>257</v>
      </c>
      <c r="AS191" t="s">
        <v>555</v>
      </c>
      <c r="AT191" t="s">
        <v>230</v>
      </c>
      <c r="AV191" t="s">
        <v>258</v>
      </c>
      <c r="AW191" t="s">
        <v>545</v>
      </c>
      <c r="AX191" t="s">
        <v>222</v>
      </c>
      <c r="BA191" s="57">
        <v>46276.333333333336</v>
      </c>
      <c r="BB191" t="s">
        <v>6029</v>
      </c>
      <c r="BF191" s="6" t="e">
        <f t="shared" si="6"/>
        <v>#NUM!</v>
      </c>
      <c r="BG191" t="e">
        <f t="shared" si="7"/>
        <v>#NUM!</v>
      </c>
      <c r="BH191" t="e">
        <f t="shared" si="8"/>
        <v>#NUM!</v>
      </c>
      <c r="BI191" t="str">
        <f>VLOOKUP(H191,Sheet2!$A$1:$B$270,2,FALSE)</f>
        <v>KLUNGKUNG</v>
      </c>
    </row>
    <row r="192" spans="1:61">
      <c r="A192">
        <v>191</v>
      </c>
      <c r="B192">
        <v>1002577860</v>
      </c>
      <c r="C192">
        <v>3</v>
      </c>
      <c r="D192" t="s">
        <v>45</v>
      </c>
      <c r="E192">
        <v>5</v>
      </c>
      <c r="F192" t="s">
        <v>113</v>
      </c>
      <c r="G192" t="s">
        <v>114</v>
      </c>
      <c r="H192" t="s">
        <v>359</v>
      </c>
      <c r="I192" t="s">
        <v>212</v>
      </c>
      <c r="J192" t="s">
        <v>213</v>
      </c>
      <c r="K192" t="s">
        <v>149</v>
      </c>
      <c r="L192" t="s">
        <v>214</v>
      </c>
      <c r="M192" t="s">
        <v>256</v>
      </c>
      <c r="N192" t="s">
        <v>215</v>
      </c>
      <c r="O192" s="57">
        <v>46274.327037037037</v>
      </c>
      <c r="P192" s="57">
        <v>46274.699097222219</v>
      </c>
      <c r="Q192">
        <v>69386491</v>
      </c>
      <c r="S192">
        <v>172514217074</v>
      </c>
      <c r="T192" t="s">
        <v>6030</v>
      </c>
      <c r="U192" t="s">
        <v>5728</v>
      </c>
      <c r="V192" t="s">
        <v>6031</v>
      </c>
      <c r="Z192">
        <v>120.6162451</v>
      </c>
      <c r="AA192">
        <v>-8.8174501000000003</v>
      </c>
      <c r="AB192" t="s">
        <v>6032</v>
      </c>
      <c r="AC192" t="s">
        <v>236</v>
      </c>
      <c r="AL192" t="s">
        <v>217</v>
      </c>
      <c r="AM192" t="s">
        <v>6033</v>
      </c>
      <c r="AN192" t="s">
        <v>6</v>
      </c>
      <c r="AO192" s="57">
        <v>46274.329780092594</v>
      </c>
      <c r="AP192" s="57">
        <v>46275.333333333336</v>
      </c>
      <c r="AR192" t="s">
        <v>257</v>
      </c>
      <c r="AS192" t="s">
        <v>219</v>
      </c>
      <c r="AT192" t="s">
        <v>230</v>
      </c>
      <c r="AV192" t="s">
        <v>258</v>
      </c>
      <c r="AW192" t="s">
        <v>883</v>
      </c>
      <c r="AX192" t="s">
        <v>222</v>
      </c>
      <c r="BA192" s="57">
        <v>46275.333333333336</v>
      </c>
      <c r="BB192" t="s">
        <v>6033</v>
      </c>
      <c r="BF192" s="6" t="e">
        <f t="shared" si="6"/>
        <v>#NUM!</v>
      </c>
      <c r="BG192" t="e">
        <f t="shared" si="7"/>
        <v>#NUM!</v>
      </c>
      <c r="BH192" t="e">
        <f t="shared" si="8"/>
        <v>#NUM!</v>
      </c>
      <c r="BI192" t="str">
        <f>VLOOKUP(H192,Sheet2!$A$1:$B$270,2,FALSE)</f>
        <v>LABOAN BAJO</v>
      </c>
    </row>
    <row r="193" spans="1:61">
      <c r="A193">
        <v>192</v>
      </c>
      <c r="B193">
        <v>1002578376</v>
      </c>
      <c r="C193">
        <v>3</v>
      </c>
      <c r="D193" t="s">
        <v>38</v>
      </c>
      <c r="E193">
        <v>5</v>
      </c>
      <c r="F193" t="s">
        <v>248</v>
      </c>
      <c r="G193" t="s">
        <v>87</v>
      </c>
      <c r="H193" t="s">
        <v>249</v>
      </c>
      <c r="I193" t="s">
        <v>212</v>
      </c>
      <c r="J193" t="s">
        <v>213</v>
      </c>
      <c r="K193" t="s">
        <v>149</v>
      </c>
      <c r="L193" t="s">
        <v>214</v>
      </c>
      <c r="M193" t="s">
        <v>256</v>
      </c>
      <c r="N193" t="s">
        <v>215</v>
      </c>
      <c r="O193" s="57">
        <v>46274.452037037037</v>
      </c>
      <c r="P193" s="57">
        <v>46275.464247685188</v>
      </c>
      <c r="Q193">
        <v>69386727</v>
      </c>
      <c r="S193">
        <v>152702232173</v>
      </c>
      <c r="T193" t="s">
        <v>6034</v>
      </c>
      <c r="U193" t="s">
        <v>6035</v>
      </c>
      <c r="V193" t="s">
        <v>6036</v>
      </c>
      <c r="Z193">
        <v>112.651917</v>
      </c>
      <c r="AA193">
        <v>-7.9613060000000004</v>
      </c>
      <c r="AB193" t="s">
        <v>6037</v>
      </c>
      <c r="AC193" t="s">
        <v>236</v>
      </c>
      <c r="AL193" t="s">
        <v>217</v>
      </c>
      <c r="AM193" t="s">
        <v>5993</v>
      </c>
      <c r="AN193" t="s">
        <v>6</v>
      </c>
      <c r="AO193" s="57">
        <v>46274.455104166664</v>
      </c>
      <c r="AP193" s="57">
        <v>46275.458333333336</v>
      </c>
      <c r="AR193" t="s">
        <v>257</v>
      </c>
      <c r="AS193" t="s">
        <v>2453</v>
      </c>
      <c r="AT193" t="s">
        <v>230</v>
      </c>
      <c r="AV193" t="s">
        <v>258</v>
      </c>
      <c r="AW193" t="s">
        <v>886</v>
      </c>
      <c r="AX193" t="s">
        <v>222</v>
      </c>
      <c r="BA193" s="57">
        <v>46275.458333333336</v>
      </c>
      <c r="BB193" t="s">
        <v>5993</v>
      </c>
      <c r="BF193" s="6" t="e">
        <f t="shared" si="6"/>
        <v>#NUM!</v>
      </c>
      <c r="BG193" t="e">
        <f t="shared" si="7"/>
        <v>#NUM!</v>
      </c>
      <c r="BH193" t="e">
        <f t="shared" si="8"/>
        <v>#NUM!</v>
      </c>
      <c r="BI193" t="str">
        <f>VLOOKUP(H193,Sheet2!$A$1:$B$270,2,FALSE)</f>
        <v>BATU</v>
      </c>
    </row>
    <row r="194" spans="1:61">
      <c r="A194">
        <v>193</v>
      </c>
      <c r="B194">
        <v>1002576991</v>
      </c>
      <c r="C194">
        <v>3</v>
      </c>
      <c r="D194" t="s">
        <v>59</v>
      </c>
      <c r="E194">
        <v>4</v>
      </c>
      <c r="F194" t="s">
        <v>223</v>
      </c>
      <c r="G194" t="s">
        <v>580</v>
      </c>
      <c r="H194" t="s">
        <v>842</v>
      </c>
      <c r="I194" t="s">
        <v>212</v>
      </c>
      <c r="J194" t="s">
        <v>213</v>
      </c>
      <c r="K194" t="s">
        <v>149</v>
      </c>
      <c r="L194" t="s">
        <v>214</v>
      </c>
      <c r="M194" t="s">
        <v>256</v>
      </c>
      <c r="N194" t="s">
        <v>215</v>
      </c>
      <c r="O194" s="57">
        <v>46273.568715277775</v>
      </c>
      <c r="P194" s="57">
        <v>46274.585636574076</v>
      </c>
      <c r="Q194">
        <v>69386093</v>
      </c>
      <c r="S194">
        <v>141362106445</v>
      </c>
      <c r="T194" t="s">
        <v>3191</v>
      </c>
      <c r="U194" t="s">
        <v>3192</v>
      </c>
      <c r="V194" t="s">
        <v>3193</v>
      </c>
      <c r="Z194">
        <v>109.03076280000001</v>
      </c>
      <c r="AA194">
        <v>-7.6727238</v>
      </c>
      <c r="AB194" t="s">
        <v>3194</v>
      </c>
      <c r="AC194" t="s">
        <v>236</v>
      </c>
      <c r="AL194" t="s">
        <v>217</v>
      </c>
      <c r="AM194" t="s">
        <v>3195</v>
      </c>
      <c r="AN194" t="s">
        <v>6</v>
      </c>
      <c r="AO194" s="57">
        <v>46243.569351851853</v>
      </c>
      <c r="AP194" s="57">
        <v>46275.333333333336</v>
      </c>
      <c r="AR194" t="s">
        <v>257</v>
      </c>
      <c r="AS194" t="s">
        <v>219</v>
      </c>
      <c r="AT194" t="s">
        <v>230</v>
      </c>
      <c r="AV194" t="s">
        <v>258</v>
      </c>
      <c r="AW194" t="s">
        <v>887</v>
      </c>
      <c r="AX194" t="s">
        <v>222</v>
      </c>
      <c r="BA194" s="57">
        <v>46275.333333333336</v>
      </c>
      <c r="BB194" t="s">
        <v>3195</v>
      </c>
      <c r="BF194" s="6" t="e">
        <f t="shared" ref="BF194:BF257" si="9">DATE(BC194,BD194,BE194)</f>
        <v>#NUM!</v>
      </c>
      <c r="BG194" t="e">
        <f t="shared" ref="BG194:BG257" si="10">BF194-BA194</f>
        <v>#NUM!</v>
      </c>
      <c r="BH194" t="e">
        <f t="shared" ref="BH194:BH257" si="11">IF(BG194=1,"COMPLY",IF(BG194&lt;1,"COMPLY","NOT COMPLY"))</f>
        <v>#NUM!</v>
      </c>
      <c r="BI194" t="e">
        <f>VLOOKUP(H194,Sheet2!$A$1:$B$270,2,FALSE)</f>
        <v>#N/A</v>
      </c>
    </row>
    <row r="195" spans="1:61">
      <c r="A195">
        <v>194</v>
      </c>
      <c r="B195">
        <v>1002576833</v>
      </c>
      <c r="C195">
        <v>3</v>
      </c>
      <c r="D195" t="s">
        <v>59</v>
      </c>
      <c r="E195">
        <v>4</v>
      </c>
      <c r="F195" t="s">
        <v>223</v>
      </c>
      <c r="G195" t="s">
        <v>223</v>
      </c>
      <c r="H195" t="s">
        <v>827</v>
      </c>
      <c r="I195" t="s">
        <v>212</v>
      </c>
      <c r="J195" t="s">
        <v>213</v>
      </c>
      <c r="K195" t="s">
        <v>149</v>
      </c>
      <c r="L195" t="s">
        <v>214</v>
      </c>
      <c r="M195" t="s">
        <v>256</v>
      </c>
      <c r="N195" t="s">
        <v>215</v>
      </c>
      <c r="O195" s="57">
        <v>46273.518703703703</v>
      </c>
      <c r="P195" s="57">
        <v>46275.430520833332</v>
      </c>
      <c r="Q195">
        <v>69386027</v>
      </c>
      <c r="S195">
        <v>146303629092</v>
      </c>
      <c r="T195" t="s">
        <v>3232</v>
      </c>
      <c r="U195" t="s">
        <v>3233</v>
      </c>
      <c r="V195" t="s">
        <v>3234</v>
      </c>
      <c r="Z195">
        <v>109.244356</v>
      </c>
      <c r="AA195">
        <v>-7.4204330000000001</v>
      </c>
      <c r="AB195" t="s">
        <v>3235</v>
      </c>
      <c r="AC195" t="s">
        <v>236</v>
      </c>
      <c r="AL195" t="s">
        <v>217</v>
      </c>
      <c r="AM195" t="s">
        <v>3190</v>
      </c>
      <c r="AN195" t="s">
        <v>6</v>
      </c>
      <c r="AO195" s="57">
        <v>46243.528124999997</v>
      </c>
      <c r="AP195" s="57">
        <v>46274.458333333336</v>
      </c>
      <c r="AR195" t="s">
        <v>257</v>
      </c>
      <c r="AS195" t="s">
        <v>219</v>
      </c>
      <c r="AT195" t="s">
        <v>230</v>
      </c>
      <c r="AV195" t="s">
        <v>258</v>
      </c>
      <c r="AW195" t="s">
        <v>574</v>
      </c>
      <c r="AX195" t="s">
        <v>222</v>
      </c>
      <c r="BA195" s="57">
        <v>46274.458333333336</v>
      </c>
      <c r="BB195" t="s">
        <v>3190</v>
      </c>
      <c r="BF195" s="6" t="e">
        <f t="shared" si="9"/>
        <v>#NUM!</v>
      </c>
      <c r="BG195" t="e">
        <f t="shared" si="10"/>
        <v>#NUM!</v>
      </c>
      <c r="BH195" t="e">
        <f t="shared" si="11"/>
        <v>#NUM!</v>
      </c>
      <c r="BI195" t="e">
        <f>VLOOKUP(H195,Sheet2!$A$1:$B$270,2,FALSE)</f>
        <v>#N/A</v>
      </c>
    </row>
    <row r="196" spans="1:61">
      <c r="A196">
        <v>195</v>
      </c>
      <c r="B196">
        <v>1002577307</v>
      </c>
      <c r="C196">
        <v>3</v>
      </c>
      <c r="D196" t="s">
        <v>49</v>
      </c>
      <c r="E196">
        <v>4</v>
      </c>
      <c r="F196" t="s">
        <v>245</v>
      </c>
      <c r="G196" t="s">
        <v>246</v>
      </c>
      <c r="H196" t="s">
        <v>1955</v>
      </c>
      <c r="I196" t="s">
        <v>212</v>
      </c>
      <c r="J196" t="s">
        <v>213</v>
      </c>
      <c r="K196" t="s">
        <v>149</v>
      </c>
      <c r="M196" t="s">
        <v>256</v>
      </c>
      <c r="N196" t="s">
        <v>215</v>
      </c>
      <c r="O196" s="57">
        <v>46273.629351851851</v>
      </c>
      <c r="P196" s="57">
        <v>46275.473865740743</v>
      </c>
      <c r="Q196">
        <v>69386223</v>
      </c>
      <c r="S196">
        <v>142426804760</v>
      </c>
      <c r="T196" t="s">
        <v>3123</v>
      </c>
      <c r="U196" t="s">
        <v>6038</v>
      </c>
      <c r="V196" t="s">
        <v>6039</v>
      </c>
      <c r="Z196">
        <v>110.3299585</v>
      </c>
      <c r="AA196">
        <v>-7.0270029999999997</v>
      </c>
      <c r="AB196" t="s">
        <v>3124</v>
      </c>
      <c r="AC196" t="s">
        <v>225</v>
      </c>
      <c r="AL196" t="s">
        <v>217</v>
      </c>
      <c r="AM196" t="s">
        <v>6040</v>
      </c>
      <c r="AN196" t="s">
        <v>6</v>
      </c>
      <c r="AO196" s="57">
        <v>46243.632222222222</v>
      </c>
      <c r="AP196" s="57">
        <v>46275.458333333336</v>
      </c>
      <c r="AR196" t="s">
        <v>257</v>
      </c>
      <c r="AS196" t="s">
        <v>1961</v>
      </c>
      <c r="AT196" t="s">
        <v>230</v>
      </c>
      <c r="AV196" t="s">
        <v>258</v>
      </c>
      <c r="AW196" t="s">
        <v>545</v>
      </c>
      <c r="AX196" t="s">
        <v>222</v>
      </c>
      <c r="BA196" s="57">
        <v>46275.458333333336</v>
      </c>
      <c r="BB196" t="s">
        <v>6040</v>
      </c>
      <c r="BF196" s="6" t="e">
        <f t="shared" si="9"/>
        <v>#NUM!</v>
      </c>
      <c r="BG196" t="e">
        <f t="shared" si="10"/>
        <v>#NUM!</v>
      </c>
      <c r="BH196" t="e">
        <f t="shared" si="11"/>
        <v>#NUM!</v>
      </c>
      <c r="BI196" t="e">
        <f>VLOOKUP(H196,Sheet2!$A$1:$B$270,2,FALSE)</f>
        <v>#N/A</v>
      </c>
    </row>
    <row r="197" spans="1:61">
      <c r="A197">
        <v>196</v>
      </c>
      <c r="B197">
        <v>1002575982</v>
      </c>
      <c r="C197">
        <v>3</v>
      </c>
      <c r="D197" t="s">
        <v>45</v>
      </c>
      <c r="E197">
        <v>5</v>
      </c>
      <c r="F197" t="s">
        <v>210</v>
      </c>
      <c r="G197" t="s">
        <v>116</v>
      </c>
      <c r="H197" t="s">
        <v>358</v>
      </c>
      <c r="I197" t="s">
        <v>212</v>
      </c>
      <c r="J197" t="s">
        <v>213</v>
      </c>
      <c r="K197" t="s">
        <v>149</v>
      </c>
      <c r="L197" t="s">
        <v>214</v>
      </c>
      <c r="M197" t="s">
        <v>256</v>
      </c>
      <c r="N197" t="s">
        <v>215</v>
      </c>
      <c r="O197" s="57">
        <v>46273.297881944447</v>
      </c>
      <c r="P197" s="57">
        <v>46274.538206018522</v>
      </c>
      <c r="Q197">
        <v>69385647</v>
      </c>
      <c r="S197">
        <v>172619203441</v>
      </c>
      <c r="T197" t="s">
        <v>5328</v>
      </c>
      <c r="U197" t="s">
        <v>1706</v>
      </c>
      <c r="V197" t="s">
        <v>5329</v>
      </c>
      <c r="Z197">
        <v>116.6324322</v>
      </c>
      <c r="AA197">
        <v>-8.5578141999999993</v>
      </c>
      <c r="AB197" t="s">
        <v>5330</v>
      </c>
      <c r="AC197" t="s">
        <v>216</v>
      </c>
      <c r="AL197" t="s">
        <v>217</v>
      </c>
      <c r="AM197" t="s">
        <v>3683</v>
      </c>
      <c r="AN197" t="s">
        <v>6</v>
      </c>
      <c r="AO197" s="57">
        <v>46243.298946759256</v>
      </c>
      <c r="AP197" s="57">
        <v>46274.333333333336</v>
      </c>
      <c r="AR197" t="s">
        <v>257</v>
      </c>
      <c r="AS197" t="s">
        <v>1710</v>
      </c>
      <c r="AT197" t="s">
        <v>230</v>
      </c>
      <c r="AV197" t="s">
        <v>258</v>
      </c>
      <c r="AW197" t="s">
        <v>831</v>
      </c>
      <c r="AX197" t="s">
        <v>222</v>
      </c>
      <c r="BA197" s="57">
        <v>46274.333333333336</v>
      </c>
      <c r="BB197" t="s">
        <v>3683</v>
      </c>
      <c r="BF197" s="6" t="e">
        <f t="shared" si="9"/>
        <v>#NUM!</v>
      </c>
      <c r="BG197" t="e">
        <f t="shared" si="10"/>
        <v>#NUM!</v>
      </c>
      <c r="BH197" t="e">
        <f t="shared" si="11"/>
        <v>#NUM!</v>
      </c>
      <c r="BI197" t="str">
        <f>VLOOKUP(H197,Sheet2!$A$1:$B$270,2,FALSE)</f>
        <v>SELONG</v>
      </c>
    </row>
    <row r="198" spans="1:61">
      <c r="A198">
        <v>197</v>
      </c>
      <c r="B198">
        <v>1002576788</v>
      </c>
      <c r="C198">
        <v>3</v>
      </c>
      <c r="D198" t="s">
        <v>34</v>
      </c>
      <c r="E198">
        <v>5</v>
      </c>
      <c r="F198" t="s">
        <v>563</v>
      </c>
      <c r="G198" t="s">
        <v>83</v>
      </c>
      <c r="H198" t="s">
        <v>318</v>
      </c>
      <c r="I198" t="s">
        <v>212</v>
      </c>
      <c r="J198" t="s">
        <v>213</v>
      </c>
      <c r="K198" t="s">
        <v>149</v>
      </c>
      <c r="M198" t="s">
        <v>256</v>
      </c>
      <c r="N198" t="s">
        <v>215</v>
      </c>
      <c r="O198" s="57">
        <v>46273.500509259262</v>
      </c>
      <c r="P198" s="57">
        <v>46275.348958333336</v>
      </c>
      <c r="Q198">
        <v>69385977</v>
      </c>
      <c r="R198">
        <v>3612108230</v>
      </c>
      <c r="S198">
        <v>172401793749</v>
      </c>
      <c r="T198" t="s">
        <v>3395</v>
      </c>
      <c r="U198" t="s">
        <v>3396</v>
      </c>
      <c r="V198" t="s">
        <v>3397</v>
      </c>
      <c r="Z198">
        <v>115.20695569999999</v>
      </c>
      <c r="AA198">
        <v>-8.6827582999999997</v>
      </c>
      <c r="AB198" t="s">
        <v>3398</v>
      </c>
      <c r="AC198" t="s">
        <v>229</v>
      </c>
      <c r="AL198" t="s">
        <v>217</v>
      </c>
      <c r="AM198" t="s">
        <v>3399</v>
      </c>
      <c r="AN198" t="s">
        <v>6</v>
      </c>
      <c r="AO198" s="57">
        <v>46243.506851851853</v>
      </c>
      <c r="AP198" s="57">
        <v>46274.458333333336</v>
      </c>
      <c r="AR198" t="s">
        <v>257</v>
      </c>
      <c r="AS198" t="s">
        <v>1940</v>
      </c>
      <c r="AT198" t="s">
        <v>230</v>
      </c>
      <c r="AV198" t="s">
        <v>258</v>
      </c>
      <c r="AW198" t="s">
        <v>1671</v>
      </c>
      <c r="AX198" t="s">
        <v>222</v>
      </c>
      <c r="BA198" s="57">
        <v>46274.458333333336</v>
      </c>
      <c r="BB198" t="s">
        <v>3399</v>
      </c>
      <c r="BF198" s="6" t="e">
        <f t="shared" si="9"/>
        <v>#NUM!</v>
      </c>
      <c r="BG198" t="e">
        <f t="shared" si="10"/>
        <v>#NUM!</v>
      </c>
      <c r="BH198" t="e">
        <f t="shared" si="11"/>
        <v>#NUM!</v>
      </c>
      <c r="BI198" t="str">
        <f>VLOOKUP(H198,Sheet2!$A$1:$B$270,2,FALSE)</f>
        <v>SANUR</v>
      </c>
    </row>
    <row r="199" spans="1:61">
      <c r="A199">
        <v>198</v>
      </c>
      <c r="B199">
        <v>1002577625</v>
      </c>
      <c r="C199">
        <v>3</v>
      </c>
      <c r="D199" t="s">
        <v>45</v>
      </c>
      <c r="E199">
        <v>5</v>
      </c>
      <c r="F199" t="s">
        <v>113</v>
      </c>
      <c r="G199" t="s">
        <v>111</v>
      </c>
      <c r="H199" t="s">
        <v>255</v>
      </c>
      <c r="I199" t="s">
        <v>212</v>
      </c>
      <c r="J199" t="s">
        <v>213</v>
      </c>
      <c r="K199" t="s">
        <v>149</v>
      </c>
      <c r="L199" t="s">
        <v>214</v>
      </c>
      <c r="M199" t="s">
        <v>256</v>
      </c>
      <c r="N199" t="s">
        <v>215</v>
      </c>
      <c r="O199" s="57">
        <v>46273.697893518518</v>
      </c>
      <c r="P199" s="57">
        <v>46275.419965277775</v>
      </c>
      <c r="Q199">
        <v>69386363</v>
      </c>
      <c r="S199">
        <v>172506789198</v>
      </c>
      <c r="T199" t="s">
        <v>3409</v>
      </c>
      <c r="U199" t="s">
        <v>3410</v>
      </c>
      <c r="V199" t="s">
        <v>3411</v>
      </c>
      <c r="Z199">
        <v>121.64717570000001</v>
      </c>
      <c r="AA199">
        <v>-8.8484689999999997</v>
      </c>
      <c r="AB199" t="s">
        <v>3412</v>
      </c>
      <c r="AC199" t="s">
        <v>236</v>
      </c>
      <c r="AL199" t="s">
        <v>217</v>
      </c>
      <c r="AM199" t="s">
        <v>3413</v>
      </c>
      <c r="AN199" t="s">
        <v>6</v>
      </c>
      <c r="AO199" s="57">
        <v>46243.704826388886</v>
      </c>
      <c r="AP199" s="57">
        <v>46274.625</v>
      </c>
      <c r="AR199" t="s">
        <v>257</v>
      </c>
      <c r="AS199" t="s">
        <v>111</v>
      </c>
      <c r="AT199" t="s">
        <v>230</v>
      </c>
      <c r="AV199" t="s">
        <v>258</v>
      </c>
      <c r="AW199" t="s">
        <v>883</v>
      </c>
      <c r="AX199" t="s">
        <v>222</v>
      </c>
      <c r="BA199" s="57">
        <v>46274.625</v>
      </c>
      <c r="BB199" t="s">
        <v>3413</v>
      </c>
      <c r="BF199" s="6" t="e">
        <f t="shared" si="9"/>
        <v>#NUM!</v>
      </c>
      <c r="BG199" t="e">
        <f t="shared" si="10"/>
        <v>#NUM!</v>
      </c>
      <c r="BH199" t="e">
        <f t="shared" si="11"/>
        <v>#NUM!</v>
      </c>
      <c r="BI199" t="str">
        <f>VLOOKUP(H199,Sheet2!$A$1:$B$270,2,FALSE)</f>
        <v>ENDE</v>
      </c>
    </row>
    <row r="200" spans="1:61">
      <c r="A200">
        <v>199</v>
      </c>
      <c r="B200">
        <v>1002575926</v>
      </c>
      <c r="C200">
        <v>3</v>
      </c>
      <c r="D200" t="s">
        <v>45</v>
      </c>
      <c r="E200">
        <v>5</v>
      </c>
      <c r="F200" t="s">
        <v>113</v>
      </c>
      <c r="G200" t="s">
        <v>111</v>
      </c>
      <c r="H200" t="s">
        <v>255</v>
      </c>
      <c r="I200" t="s">
        <v>212</v>
      </c>
      <c r="J200" t="s">
        <v>213</v>
      </c>
      <c r="K200" t="s">
        <v>149</v>
      </c>
      <c r="L200" t="s">
        <v>214</v>
      </c>
      <c r="M200" t="s">
        <v>256</v>
      </c>
      <c r="N200" t="s">
        <v>215</v>
      </c>
      <c r="O200" s="57">
        <v>46272.774953703702</v>
      </c>
      <c r="P200" s="57">
        <v>46274.634328703702</v>
      </c>
      <c r="Q200">
        <v>69385611</v>
      </c>
      <c r="S200">
        <v>172506789188</v>
      </c>
      <c r="T200" t="s">
        <v>3474</v>
      </c>
      <c r="U200" t="s">
        <v>3475</v>
      </c>
      <c r="V200" t="s">
        <v>3476</v>
      </c>
      <c r="Z200">
        <v>121.639951321985</v>
      </c>
      <c r="AA200">
        <v>-8.8573916569702806</v>
      </c>
      <c r="AB200" t="s">
        <v>3477</v>
      </c>
      <c r="AC200" t="s">
        <v>236</v>
      </c>
      <c r="AL200" t="s">
        <v>217</v>
      </c>
      <c r="AM200" t="s">
        <v>3478</v>
      </c>
      <c r="AN200" t="s">
        <v>6</v>
      </c>
      <c r="AO200" s="57">
        <v>46212.777685185189</v>
      </c>
      <c r="AP200" s="57">
        <v>46274.541666666664</v>
      </c>
      <c r="AR200" t="s">
        <v>257</v>
      </c>
      <c r="AS200" t="s">
        <v>111</v>
      </c>
      <c r="AT200" t="s">
        <v>230</v>
      </c>
      <c r="AV200" t="s">
        <v>258</v>
      </c>
      <c r="AW200" t="s">
        <v>883</v>
      </c>
      <c r="AX200" t="s">
        <v>222</v>
      </c>
      <c r="BA200" s="57">
        <v>46274.541666666664</v>
      </c>
      <c r="BB200" t="s">
        <v>3478</v>
      </c>
      <c r="BF200" s="6" t="e">
        <f t="shared" si="9"/>
        <v>#NUM!</v>
      </c>
      <c r="BG200" t="e">
        <f t="shared" si="10"/>
        <v>#NUM!</v>
      </c>
      <c r="BH200" t="e">
        <f t="shared" si="11"/>
        <v>#NUM!</v>
      </c>
      <c r="BI200" t="str">
        <f>VLOOKUP(H200,Sheet2!$A$1:$B$270,2,FALSE)</f>
        <v>ENDE</v>
      </c>
    </row>
    <row r="201" spans="1:61">
      <c r="A201">
        <v>200</v>
      </c>
      <c r="B201">
        <v>1002573699</v>
      </c>
      <c r="C201">
        <v>3</v>
      </c>
      <c r="D201" t="s">
        <v>45</v>
      </c>
      <c r="E201">
        <v>5</v>
      </c>
      <c r="F201" t="s">
        <v>113</v>
      </c>
      <c r="G201" t="s">
        <v>109</v>
      </c>
      <c r="H201" t="s">
        <v>413</v>
      </c>
      <c r="I201" t="s">
        <v>212</v>
      </c>
      <c r="J201" t="s">
        <v>213</v>
      </c>
      <c r="K201" t="s">
        <v>149</v>
      </c>
      <c r="L201" t="s">
        <v>214</v>
      </c>
      <c r="M201" t="s">
        <v>256</v>
      </c>
      <c r="N201" t="s">
        <v>215</v>
      </c>
      <c r="O201" s="57">
        <v>46271.691631944443</v>
      </c>
      <c r="P201" s="57">
        <v>46274.449305555558</v>
      </c>
      <c r="Q201">
        <v>69384866</v>
      </c>
      <c r="S201">
        <v>172518797068</v>
      </c>
      <c r="T201" t="s">
        <v>5407</v>
      </c>
      <c r="U201" t="s">
        <v>5408</v>
      </c>
      <c r="V201" t="s">
        <v>5409</v>
      </c>
      <c r="Z201">
        <v>124.47879</v>
      </c>
      <c r="AA201">
        <v>-9.4376870000000004</v>
      </c>
      <c r="AB201" t="s">
        <v>5410</v>
      </c>
      <c r="AC201" t="s">
        <v>236</v>
      </c>
      <c r="AL201" t="s">
        <v>217</v>
      </c>
      <c r="AM201" t="s">
        <v>4303</v>
      </c>
      <c r="AN201" t="s">
        <v>6</v>
      </c>
      <c r="AO201" s="57">
        <v>46182.694398148145</v>
      </c>
      <c r="AP201" s="57">
        <v>46272.541666666664</v>
      </c>
      <c r="AR201" t="s">
        <v>257</v>
      </c>
      <c r="AS201" t="s">
        <v>219</v>
      </c>
      <c r="AT201" t="s">
        <v>230</v>
      </c>
      <c r="AV201" t="s">
        <v>258</v>
      </c>
      <c r="AW201" t="s">
        <v>881</v>
      </c>
      <c r="AX201" t="s">
        <v>222</v>
      </c>
      <c r="BA201" s="57">
        <v>46272.541666666664</v>
      </c>
      <c r="BB201" t="s">
        <v>4303</v>
      </c>
      <c r="BF201" s="6" t="e">
        <f t="shared" si="9"/>
        <v>#NUM!</v>
      </c>
      <c r="BG201" t="e">
        <f t="shared" si="10"/>
        <v>#NUM!</v>
      </c>
      <c r="BH201" t="e">
        <f t="shared" si="11"/>
        <v>#NUM!</v>
      </c>
      <c r="BI201" t="str">
        <f>VLOOKUP(H201,Sheet2!$A$1:$B$270,2,FALSE)</f>
        <v>ATAMBUA</v>
      </c>
    </row>
    <row r="202" spans="1:61">
      <c r="A202">
        <v>201</v>
      </c>
      <c r="B202">
        <v>1002570941</v>
      </c>
      <c r="C202">
        <v>3</v>
      </c>
      <c r="D202" t="s">
        <v>42</v>
      </c>
      <c r="E202">
        <v>5</v>
      </c>
      <c r="F202" t="s">
        <v>102</v>
      </c>
      <c r="G202" t="s">
        <v>102</v>
      </c>
      <c r="H202" t="s">
        <v>362</v>
      </c>
      <c r="I202" t="s">
        <v>212</v>
      </c>
      <c r="J202" t="s">
        <v>213</v>
      </c>
      <c r="K202" t="s">
        <v>149</v>
      </c>
      <c r="L202" t="s">
        <v>214</v>
      </c>
      <c r="M202" t="s">
        <v>256</v>
      </c>
      <c r="N202" t="s">
        <v>215</v>
      </c>
      <c r="O202" s="57">
        <v>46269.390243055554</v>
      </c>
      <c r="P202" s="57">
        <v>46270.894861111112</v>
      </c>
      <c r="Q202">
        <v>69383616</v>
      </c>
      <c r="S202">
        <v>152501280970</v>
      </c>
      <c r="T202" t="s">
        <v>3725</v>
      </c>
      <c r="U202" t="s">
        <v>3726</v>
      </c>
      <c r="V202" t="s">
        <v>3727</v>
      </c>
      <c r="Z202">
        <v>113.6630418</v>
      </c>
      <c r="AA202">
        <v>-8.1836690000000001</v>
      </c>
      <c r="AB202" t="s">
        <v>3728</v>
      </c>
      <c r="AC202" t="s">
        <v>236</v>
      </c>
      <c r="AL202" t="s">
        <v>217</v>
      </c>
      <c r="AM202" t="s">
        <v>3729</v>
      </c>
      <c r="AN202" t="s">
        <v>6</v>
      </c>
      <c r="AO202" s="57">
        <v>46121.392465277779</v>
      </c>
      <c r="AP202" s="57">
        <v>46270.333333333336</v>
      </c>
      <c r="AR202" t="s">
        <v>257</v>
      </c>
      <c r="AS202" t="s">
        <v>102</v>
      </c>
      <c r="AT202" t="s">
        <v>344</v>
      </c>
      <c r="AV202" t="s">
        <v>258</v>
      </c>
      <c r="AW202" t="s">
        <v>3730</v>
      </c>
      <c r="AX202" t="s">
        <v>222</v>
      </c>
      <c r="BA202" s="57">
        <v>46270.333333333336</v>
      </c>
      <c r="BB202" t="s">
        <v>3729</v>
      </c>
      <c r="BF202" s="6" t="e">
        <f t="shared" si="9"/>
        <v>#NUM!</v>
      </c>
      <c r="BG202" t="e">
        <f t="shared" si="10"/>
        <v>#NUM!</v>
      </c>
      <c r="BH202" t="e">
        <f t="shared" si="11"/>
        <v>#NUM!</v>
      </c>
      <c r="BI202" t="str">
        <f>VLOOKUP(H202,Sheet2!$A$1:$B$270,2,FALSE)</f>
        <v>JEMBER</v>
      </c>
    </row>
    <row r="203" spans="1:61">
      <c r="A203">
        <v>202</v>
      </c>
      <c r="B203">
        <v>1002570808</v>
      </c>
      <c r="C203">
        <v>3</v>
      </c>
      <c r="D203" t="s">
        <v>45</v>
      </c>
      <c r="E203">
        <v>5</v>
      </c>
      <c r="F203" t="s">
        <v>113</v>
      </c>
      <c r="G203" t="s">
        <v>117</v>
      </c>
      <c r="H203" t="s">
        <v>411</v>
      </c>
      <c r="I203" t="s">
        <v>212</v>
      </c>
      <c r="J203" t="s">
        <v>213</v>
      </c>
      <c r="K203" t="s">
        <v>149</v>
      </c>
      <c r="L203" t="s">
        <v>214</v>
      </c>
      <c r="M203" t="s">
        <v>256</v>
      </c>
      <c r="N203" t="s">
        <v>215</v>
      </c>
      <c r="O203" s="57">
        <v>46269.354131944441</v>
      </c>
      <c r="P203" s="57">
        <v>46274.296273148146</v>
      </c>
      <c r="Q203">
        <v>69383569</v>
      </c>
      <c r="S203">
        <v>172509796659</v>
      </c>
      <c r="T203" t="s">
        <v>3731</v>
      </c>
      <c r="U203" t="s">
        <v>2112</v>
      </c>
      <c r="V203" t="s">
        <v>3732</v>
      </c>
      <c r="Z203">
        <v>123.018099255859</v>
      </c>
      <c r="AA203">
        <v>-8.3061957163766706</v>
      </c>
      <c r="AB203" t="s">
        <v>3733</v>
      </c>
      <c r="AC203" t="s">
        <v>216</v>
      </c>
      <c r="AL203" t="s">
        <v>217</v>
      </c>
      <c r="AM203" t="s">
        <v>3734</v>
      </c>
      <c r="AN203" t="s">
        <v>6</v>
      </c>
      <c r="AO203" s="57">
        <v>46121.36109953704</v>
      </c>
      <c r="AP203" s="57">
        <v>46270.333333333336</v>
      </c>
      <c r="AR203" t="s">
        <v>257</v>
      </c>
      <c r="AS203" t="s">
        <v>219</v>
      </c>
      <c r="AT203" t="s">
        <v>230</v>
      </c>
      <c r="AV203" t="s">
        <v>258</v>
      </c>
      <c r="AW203" t="s">
        <v>889</v>
      </c>
      <c r="AX203" t="s">
        <v>222</v>
      </c>
      <c r="BA203" s="57">
        <v>46270.333333333336</v>
      </c>
      <c r="BB203" t="s">
        <v>3734</v>
      </c>
      <c r="BF203" s="6" t="e">
        <f t="shared" si="9"/>
        <v>#NUM!</v>
      </c>
      <c r="BG203" t="e">
        <f t="shared" si="10"/>
        <v>#NUM!</v>
      </c>
      <c r="BH203" t="e">
        <f t="shared" si="11"/>
        <v>#NUM!</v>
      </c>
      <c r="BI203" t="str">
        <f>VLOOKUP(H203,Sheet2!$A$1:$B$270,2,FALSE)</f>
        <v>MAUMERE</v>
      </c>
    </row>
    <row r="204" spans="1:61">
      <c r="A204">
        <v>203</v>
      </c>
      <c r="B204">
        <v>1002571491</v>
      </c>
      <c r="C204">
        <v>3</v>
      </c>
      <c r="D204" t="s">
        <v>59</v>
      </c>
      <c r="E204">
        <v>4</v>
      </c>
      <c r="F204" t="s">
        <v>223</v>
      </c>
      <c r="G204" t="s">
        <v>223</v>
      </c>
      <c r="H204" t="s">
        <v>827</v>
      </c>
      <c r="I204" t="s">
        <v>212</v>
      </c>
      <c r="J204" t="s">
        <v>213</v>
      </c>
      <c r="K204" t="s">
        <v>149</v>
      </c>
      <c r="M204" t="s">
        <v>256</v>
      </c>
      <c r="N204" t="s">
        <v>215</v>
      </c>
      <c r="O204" s="57">
        <v>46269.534930555557</v>
      </c>
      <c r="P204" s="57">
        <v>46275.462500000001</v>
      </c>
      <c r="Q204">
        <v>69383831</v>
      </c>
      <c r="S204">
        <v>146303629033</v>
      </c>
      <c r="T204" t="s">
        <v>3160</v>
      </c>
      <c r="U204" t="s">
        <v>3161</v>
      </c>
      <c r="V204" t="s">
        <v>6041</v>
      </c>
      <c r="Z204">
        <v>109.2303572086</v>
      </c>
      <c r="AA204">
        <v>-7.4261705494093997</v>
      </c>
      <c r="AB204" t="s">
        <v>3162</v>
      </c>
      <c r="AC204" t="s">
        <v>285</v>
      </c>
      <c r="AL204" t="s">
        <v>217</v>
      </c>
      <c r="AM204" t="s">
        <v>3314</v>
      </c>
      <c r="AN204" t="s">
        <v>6</v>
      </c>
      <c r="AO204" s="57">
        <v>46121.538124999999</v>
      </c>
      <c r="AP204" s="57">
        <v>46275.333333333336</v>
      </c>
      <c r="AR204" t="s">
        <v>257</v>
      </c>
      <c r="AS204" t="s">
        <v>219</v>
      </c>
      <c r="AT204" t="s">
        <v>230</v>
      </c>
      <c r="AV204" t="s">
        <v>258</v>
      </c>
      <c r="AW204" t="s">
        <v>544</v>
      </c>
      <c r="AX204" t="s">
        <v>222</v>
      </c>
      <c r="BA204" s="57">
        <v>46275.333333333336</v>
      </c>
      <c r="BB204" t="s">
        <v>3314</v>
      </c>
      <c r="BF204" s="6" t="e">
        <f t="shared" si="9"/>
        <v>#NUM!</v>
      </c>
      <c r="BG204" t="e">
        <f t="shared" si="10"/>
        <v>#NUM!</v>
      </c>
      <c r="BH204" t="e">
        <f t="shared" si="11"/>
        <v>#NUM!</v>
      </c>
      <c r="BI204" t="e">
        <f>VLOOKUP(H204,Sheet2!$A$1:$B$270,2,FALSE)</f>
        <v>#N/A</v>
      </c>
    </row>
    <row r="205" spans="1:61">
      <c r="A205">
        <v>204</v>
      </c>
      <c r="B205">
        <v>1002567985</v>
      </c>
      <c r="C205">
        <v>3</v>
      </c>
      <c r="D205" t="s">
        <v>45</v>
      </c>
      <c r="E205">
        <v>5</v>
      </c>
      <c r="F205" t="s">
        <v>113</v>
      </c>
      <c r="G205" t="s">
        <v>117</v>
      </c>
      <c r="H205" t="s">
        <v>274</v>
      </c>
      <c r="I205" t="s">
        <v>212</v>
      </c>
      <c r="J205" t="s">
        <v>213</v>
      </c>
      <c r="K205" t="s">
        <v>149</v>
      </c>
      <c r="L205" t="s">
        <v>214</v>
      </c>
      <c r="M205" t="s">
        <v>256</v>
      </c>
      <c r="N205" t="s">
        <v>215</v>
      </c>
      <c r="O205" s="57">
        <v>46267.622870370367</v>
      </c>
      <c r="P205" s="57">
        <v>46274.639675925922</v>
      </c>
      <c r="Q205">
        <v>69382447</v>
      </c>
      <c r="S205">
        <v>172510701070</v>
      </c>
      <c r="T205" t="s">
        <v>1584</v>
      </c>
      <c r="U205" t="s">
        <v>1585</v>
      </c>
      <c r="V205" t="s">
        <v>1586</v>
      </c>
      <c r="Z205">
        <v>123.43901392980401</v>
      </c>
      <c r="AA205">
        <v>-8.3653747622922303</v>
      </c>
      <c r="AB205" t="s">
        <v>1587</v>
      </c>
      <c r="AC205" t="s">
        <v>236</v>
      </c>
      <c r="AL205" t="s">
        <v>217</v>
      </c>
      <c r="AM205" t="s">
        <v>1588</v>
      </c>
      <c r="AN205" t="s">
        <v>6</v>
      </c>
      <c r="AO205" s="57">
        <v>46062.631921296299</v>
      </c>
      <c r="AP205" s="57">
        <v>46268.541666666664</v>
      </c>
      <c r="AR205" t="s">
        <v>257</v>
      </c>
      <c r="AS205" t="s">
        <v>219</v>
      </c>
      <c r="AT205" t="s">
        <v>230</v>
      </c>
      <c r="AV205" t="s">
        <v>258</v>
      </c>
      <c r="AW205" t="s">
        <v>831</v>
      </c>
      <c r="AX205" t="s">
        <v>222</v>
      </c>
      <c r="BA205" s="57">
        <v>46268.541666666664</v>
      </c>
      <c r="BB205" t="s">
        <v>1588</v>
      </c>
      <c r="BF205" s="6" t="e">
        <f t="shared" si="9"/>
        <v>#NUM!</v>
      </c>
      <c r="BG205" t="e">
        <f t="shared" si="10"/>
        <v>#NUM!</v>
      </c>
      <c r="BH205" t="e">
        <f t="shared" si="11"/>
        <v>#NUM!</v>
      </c>
      <c r="BI205" t="str">
        <f>VLOOKUP(H205,Sheet2!$A$1:$B$270,2,FALSE)</f>
        <v>MAUMERE</v>
      </c>
    </row>
    <row r="206" spans="1:61">
      <c r="A206">
        <v>205</v>
      </c>
      <c r="B206">
        <v>1002567344</v>
      </c>
      <c r="C206">
        <v>3</v>
      </c>
      <c r="D206" t="s">
        <v>45</v>
      </c>
      <c r="E206">
        <v>5</v>
      </c>
      <c r="F206" t="s">
        <v>113</v>
      </c>
      <c r="G206" t="s">
        <v>113</v>
      </c>
      <c r="H206" t="s">
        <v>317</v>
      </c>
      <c r="I206" t="s">
        <v>212</v>
      </c>
      <c r="J206" t="s">
        <v>213</v>
      </c>
      <c r="K206" t="s">
        <v>149</v>
      </c>
      <c r="L206" t="s">
        <v>214</v>
      </c>
      <c r="M206" t="s">
        <v>256</v>
      </c>
      <c r="N206" t="s">
        <v>215</v>
      </c>
      <c r="O206" s="57">
        <v>46267.487453703703</v>
      </c>
      <c r="P206" s="57">
        <v>46274.674525462964</v>
      </c>
      <c r="Q206">
        <v>69382197</v>
      </c>
      <c r="S206">
        <v>172503813798</v>
      </c>
      <c r="T206" t="s">
        <v>2102</v>
      </c>
      <c r="U206" t="s">
        <v>2103</v>
      </c>
      <c r="V206" t="s">
        <v>2104</v>
      </c>
      <c r="Z206">
        <v>123.65912299999999</v>
      </c>
      <c r="AA206">
        <v>-10.177958</v>
      </c>
      <c r="AB206" t="s">
        <v>2105</v>
      </c>
      <c r="AC206" t="s">
        <v>236</v>
      </c>
      <c r="AL206" t="s">
        <v>217</v>
      </c>
      <c r="AM206" t="s">
        <v>1914</v>
      </c>
      <c r="AN206" t="s">
        <v>6</v>
      </c>
      <c r="AO206" s="57">
        <v>46062.496516203704</v>
      </c>
      <c r="AP206" s="57">
        <v>46268.333333333336</v>
      </c>
      <c r="AR206" t="s">
        <v>257</v>
      </c>
      <c r="AS206" t="s">
        <v>113</v>
      </c>
      <c r="AT206" t="s">
        <v>230</v>
      </c>
      <c r="AV206" t="s">
        <v>258</v>
      </c>
      <c r="AW206" t="s">
        <v>928</v>
      </c>
      <c r="AX206" t="s">
        <v>222</v>
      </c>
      <c r="BA206" s="57">
        <v>46268.333333333336</v>
      </c>
      <c r="BB206" t="s">
        <v>1914</v>
      </c>
      <c r="BF206" s="6" t="e">
        <f t="shared" si="9"/>
        <v>#NUM!</v>
      </c>
      <c r="BG206" t="e">
        <f>BF206-BA206</f>
        <v>#NUM!</v>
      </c>
      <c r="BH206" t="e">
        <f t="shared" si="11"/>
        <v>#NUM!</v>
      </c>
      <c r="BI206" t="str">
        <f>VLOOKUP(H206,Sheet2!$A$1:$B$270,2,FALSE)</f>
        <v>KUPANG</v>
      </c>
    </row>
    <row r="207" spans="1:61">
      <c r="A207">
        <v>206</v>
      </c>
      <c r="B207">
        <v>1002566694</v>
      </c>
      <c r="C207">
        <v>3</v>
      </c>
      <c r="D207" t="s">
        <v>45</v>
      </c>
      <c r="E207">
        <v>5</v>
      </c>
      <c r="F207" t="s">
        <v>113</v>
      </c>
      <c r="G207" t="s">
        <v>117</v>
      </c>
      <c r="H207" t="s">
        <v>411</v>
      </c>
      <c r="I207" t="s">
        <v>212</v>
      </c>
      <c r="J207" t="s">
        <v>213</v>
      </c>
      <c r="K207" t="s">
        <v>149</v>
      </c>
      <c r="L207" t="s">
        <v>214</v>
      </c>
      <c r="M207" t="s">
        <v>256</v>
      </c>
      <c r="N207" t="s">
        <v>215</v>
      </c>
      <c r="O207" s="57">
        <v>46267.363159722219</v>
      </c>
      <c r="P207" s="57">
        <v>46274.309490740743</v>
      </c>
      <c r="Q207">
        <v>69381950</v>
      </c>
      <c r="S207">
        <v>172509796566</v>
      </c>
      <c r="T207" t="s">
        <v>2139</v>
      </c>
      <c r="U207" t="s">
        <v>2140</v>
      </c>
      <c r="V207" t="s">
        <v>2141</v>
      </c>
      <c r="Z207">
        <v>123.01813211292</v>
      </c>
      <c r="AA207">
        <v>-8.3061595546289109</v>
      </c>
      <c r="AB207" t="s">
        <v>2142</v>
      </c>
      <c r="AC207" t="s">
        <v>216</v>
      </c>
      <c r="AL207" t="s">
        <v>217</v>
      </c>
      <c r="AM207" t="s">
        <v>2143</v>
      </c>
      <c r="AN207" t="s">
        <v>6</v>
      </c>
      <c r="AO207" s="57">
        <v>46062.371550925927</v>
      </c>
      <c r="AP207" s="57">
        <v>46268.333333333336</v>
      </c>
      <c r="AR207" t="s">
        <v>257</v>
      </c>
      <c r="AS207" t="s">
        <v>219</v>
      </c>
      <c r="AT207" t="s">
        <v>230</v>
      </c>
      <c r="AV207" t="s">
        <v>258</v>
      </c>
      <c r="AW207" t="s">
        <v>889</v>
      </c>
      <c r="AX207" t="s">
        <v>222</v>
      </c>
      <c r="BA207" s="57">
        <v>46268.333333333336</v>
      </c>
      <c r="BB207" t="s">
        <v>2143</v>
      </c>
      <c r="BF207" s="6" t="e">
        <f t="shared" si="9"/>
        <v>#NUM!</v>
      </c>
      <c r="BG207" t="e">
        <f t="shared" si="10"/>
        <v>#NUM!</v>
      </c>
      <c r="BH207" t="e">
        <f t="shared" si="11"/>
        <v>#NUM!</v>
      </c>
      <c r="BI207" t="str">
        <f>VLOOKUP(H207,Sheet2!$A$1:$B$270,2,FALSE)</f>
        <v>MAUMERE</v>
      </c>
    </row>
    <row r="208" spans="1:61">
      <c r="A208">
        <v>207</v>
      </c>
      <c r="B208">
        <v>1002577930</v>
      </c>
      <c r="C208">
        <v>3</v>
      </c>
      <c r="D208" t="s">
        <v>45</v>
      </c>
      <c r="E208">
        <v>5</v>
      </c>
      <c r="F208" t="s">
        <v>210</v>
      </c>
      <c r="G208" t="s">
        <v>112</v>
      </c>
      <c r="H208" t="s">
        <v>243</v>
      </c>
      <c r="I208" t="s">
        <v>212</v>
      </c>
      <c r="J208" t="s">
        <v>213</v>
      </c>
      <c r="K208" t="s">
        <v>149</v>
      </c>
      <c r="M208" t="s">
        <v>2155</v>
      </c>
      <c r="N208" t="s">
        <v>215</v>
      </c>
      <c r="O208" s="57">
        <v>46274.357685185183</v>
      </c>
      <c r="P208" s="57">
        <v>46274.369722222225</v>
      </c>
      <c r="Q208">
        <v>69384215</v>
      </c>
      <c r="R208">
        <v>3707704041</v>
      </c>
      <c r="S208">
        <v>172605804388</v>
      </c>
      <c r="T208" t="s">
        <v>5560</v>
      </c>
      <c r="U208" t="s">
        <v>6042</v>
      </c>
      <c r="V208" t="s">
        <v>6043</v>
      </c>
      <c r="Z208">
        <v>116.14186290000001</v>
      </c>
      <c r="AA208">
        <v>-8.6164749</v>
      </c>
      <c r="AB208" t="s">
        <v>5563</v>
      </c>
      <c r="AC208" t="s">
        <v>284</v>
      </c>
      <c r="AL208" t="s">
        <v>217</v>
      </c>
      <c r="AM208" t="s">
        <v>6044</v>
      </c>
      <c r="AN208" t="s">
        <v>6</v>
      </c>
      <c r="AO208" s="57">
        <v>46274.361087962963</v>
      </c>
      <c r="AR208" t="s">
        <v>14</v>
      </c>
      <c r="AS208" t="s">
        <v>219</v>
      </c>
      <c r="AT208" t="s">
        <v>230</v>
      </c>
      <c r="AV208" t="s">
        <v>2157</v>
      </c>
      <c r="AW208" t="s">
        <v>585</v>
      </c>
      <c r="AX208" t="s">
        <v>222</v>
      </c>
      <c r="BA208" s="57">
        <v>46274.291666666664</v>
      </c>
      <c r="BB208" t="s">
        <v>6044</v>
      </c>
      <c r="BF208" s="6" t="e">
        <f t="shared" si="9"/>
        <v>#NUM!</v>
      </c>
      <c r="BG208" t="e">
        <f t="shared" si="10"/>
        <v>#NUM!</v>
      </c>
      <c r="BH208" t="e">
        <f t="shared" si="11"/>
        <v>#NUM!</v>
      </c>
      <c r="BI208" t="str">
        <f>VLOOKUP(H208,Sheet2!$A$1:$B$270,2,FALSE)</f>
        <v>MATARAM</v>
      </c>
    </row>
    <row r="209" spans="1:61">
      <c r="A209">
        <v>208</v>
      </c>
      <c r="B209">
        <v>1002577113</v>
      </c>
      <c r="C209">
        <v>3</v>
      </c>
      <c r="D209" t="s">
        <v>55</v>
      </c>
      <c r="E209">
        <v>5</v>
      </c>
      <c r="F209" t="s">
        <v>227</v>
      </c>
      <c r="G209" t="s">
        <v>127</v>
      </c>
      <c r="H209" t="s">
        <v>228</v>
      </c>
      <c r="I209" t="s">
        <v>212</v>
      </c>
      <c r="J209" t="s">
        <v>213</v>
      </c>
      <c r="K209" t="s">
        <v>149</v>
      </c>
      <c r="L209" t="s">
        <v>214</v>
      </c>
      <c r="M209" t="s">
        <v>2155</v>
      </c>
      <c r="N209" t="s">
        <v>215</v>
      </c>
      <c r="O209" s="57">
        <v>46273.595810185187</v>
      </c>
      <c r="P209" s="57">
        <v>46274.93854166667</v>
      </c>
      <c r="Q209">
        <v>69386167</v>
      </c>
      <c r="S209">
        <v>152426928698</v>
      </c>
      <c r="T209" t="s">
        <v>3517</v>
      </c>
      <c r="U209" t="s">
        <v>3518</v>
      </c>
      <c r="V209" t="s">
        <v>3519</v>
      </c>
      <c r="Z209">
        <v>113.41536886990001</v>
      </c>
      <c r="AA209">
        <v>-7.1339380257569296</v>
      </c>
      <c r="AB209" t="s">
        <v>3520</v>
      </c>
      <c r="AC209" t="s">
        <v>216</v>
      </c>
      <c r="AL209" t="s">
        <v>217</v>
      </c>
      <c r="AM209" t="s">
        <v>3521</v>
      </c>
      <c r="AN209" t="s">
        <v>6</v>
      </c>
      <c r="AO209" s="57">
        <v>46243.601111111115</v>
      </c>
      <c r="AP209" s="57">
        <v>46274.458333333336</v>
      </c>
      <c r="AQ209" t="s">
        <v>2178</v>
      </c>
      <c r="AR209" t="s">
        <v>14</v>
      </c>
      <c r="AS209" t="s">
        <v>127</v>
      </c>
      <c r="AT209" t="s">
        <v>220</v>
      </c>
      <c r="AV209" t="s">
        <v>2157</v>
      </c>
      <c r="AW209" t="s">
        <v>840</v>
      </c>
      <c r="AX209" t="s">
        <v>222</v>
      </c>
      <c r="BA209" s="57">
        <v>46274.458333333336</v>
      </c>
      <c r="BB209" t="s">
        <v>3521</v>
      </c>
      <c r="BF209" s="6" t="e">
        <f t="shared" si="9"/>
        <v>#NUM!</v>
      </c>
      <c r="BG209" t="e">
        <f t="shared" si="10"/>
        <v>#NUM!</v>
      </c>
      <c r="BH209" t="e">
        <f t="shared" si="11"/>
        <v>#NUM!</v>
      </c>
      <c r="BI209" t="str">
        <f>VLOOKUP(H209,Sheet2!$A$1:$B$270,2,FALSE)</f>
        <v>MADURA</v>
      </c>
    </row>
    <row r="210" spans="1:61">
      <c r="A210">
        <v>209</v>
      </c>
      <c r="B210">
        <v>1002577701</v>
      </c>
      <c r="C210">
        <v>3</v>
      </c>
      <c r="D210" t="s">
        <v>55</v>
      </c>
      <c r="E210">
        <v>5</v>
      </c>
      <c r="F210" t="s">
        <v>307</v>
      </c>
      <c r="G210" t="s">
        <v>126</v>
      </c>
      <c r="H210" t="s">
        <v>355</v>
      </c>
      <c r="I210" t="s">
        <v>212</v>
      </c>
      <c r="J210" t="s">
        <v>213</v>
      </c>
      <c r="K210" t="s">
        <v>149</v>
      </c>
      <c r="L210" t="s">
        <v>214</v>
      </c>
      <c r="M210" t="s">
        <v>2155</v>
      </c>
      <c r="N210" t="s">
        <v>215</v>
      </c>
      <c r="O210" s="57">
        <v>46273.722881944443</v>
      </c>
      <c r="P210" s="57">
        <v>46274.938472222224</v>
      </c>
      <c r="Q210">
        <v>69386393</v>
      </c>
      <c r="S210">
        <v>152310255979</v>
      </c>
      <c r="T210" t="s">
        <v>3264</v>
      </c>
      <c r="U210" t="s">
        <v>6045</v>
      </c>
      <c r="V210" t="s">
        <v>3265</v>
      </c>
      <c r="Z210">
        <v>112.79224843637201</v>
      </c>
      <c r="AA210">
        <v>-7.3082825182953801</v>
      </c>
      <c r="AB210" t="s">
        <v>3266</v>
      </c>
      <c r="AC210" t="s">
        <v>236</v>
      </c>
      <c r="AL210" t="s">
        <v>217</v>
      </c>
      <c r="AM210" t="s">
        <v>3267</v>
      </c>
      <c r="AN210" t="s">
        <v>6</v>
      </c>
      <c r="AO210" s="57">
        <v>46243.726122685184</v>
      </c>
      <c r="AP210" s="57">
        <v>46274.625</v>
      </c>
      <c r="AQ210" t="s">
        <v>2178</v>
      </c>
      <c r="AR210" t="s">
        <v>14</v>
      </c>
      <c r="AS210" t="s">
        <v>607</v>
      </c>
      <c r="AT210" t="s">
        <v>344</v>
      </c>
      <c r="AV210" t="s">
        <v>2157</v>
      </c>
      <c r="AW210" t="s">
        <v>3216</v>
      </c>
      <c r="AX210" t="s">
        <v>222</v>
      </c>
      <c r="BA210" s="57">
        <v>46274.625</v>
      </c>
      <c r="BB210" t="s">
        <v>3267</v>
      </c>
      <c r="BF210" s="6" t="e">
        <f t="shared" si="9"/>
        <v>#NUM!</v>
      </c>
      <c r="BG210" t="e">
        <f t="shared" si="10"/>
        <v>#NUM!</v>
      </c>
      <c r="BH210" t="e">
        <f t="shared" si="11"/>
        <v>#NUM!</v>
      </c>
      <c r="BI210" t="str">
        <f>VLOOKUP(H210,Sheet2!$A$1:$B$270,2,FALSE)</f>
        <v>SURABAYA SELATAN</v>
      </c>
    </row>
    <row r="211" spans="1:61">
      <c r="A211">
        <v>210</v>
      </c>
      <c r="B211">
        <v>1002576543</v>
      </c>
      <c r="C211">
        <v>3</v>
      </c>
      <c r="D211" t="s">
        <v>45</v>
      </c>
      <c r="E211">
        <v>5</v>
      </c>
      <c r="F211" t="s">
        <v>210</v>
      </c>
      <c r="G211" t="s">
        <v>118</v>
      </c>
      <c r="H211" t="s">
        <v>454</v>
      </c>
      <c r="I211" t="s">
        <v>212</v>
      </c>
      <c r="J211" t="s">
        <v>213</v>
      </c>
      <c r="K211" t="s">
        <v>149</v>
      </c>
      <c r="L211" t="s">
        <v>214</v>
      </c>
      <c r="M211" t="s">
        <v>2155</v>
      </c>
      <c r="N211" t="s">
        <v>215</v>
      </c>
      <c r="O211" s="57">
        <v>46273.447870370372</v>
      </c>
      <c r="P211" s="57">
        <v>46275.459641203706</v>
      </c>
      <c r="Q211">
        <v>69385906</v>
      </c>
      <c r="S211">
        <v>172608206306</v>
      </c>
      <c r="T211" t="s">
        <v>5294</v>
      </c>
      <c r="U211" t="s">
        <v>5295</v>
      </c>
      <c r="V211" t="s">
        <v>5296</v>
      </c>
      <c r="Z211">
        <v>116.74564643271199</v>
      </c>
      <c r="AA211">
        <v>-8.9673326593612295</v>
      </c>
      <c r="AB211" t="s">
        <v>5297</v>
      </c>
      <c r="AC211" t="s">
        <v>236</v>
      </c>
      <c r="AL211" t="s">
        <v>217</v>
      </c>
      <c r="AM211" t="s">
        <v>5277</v>
      </c>
      <c r="AN211" t="s">
        <v>6</v>
      </c>
      <c r="AO211" s="57">
        <v>46243.454791666663</v>
      </c>
      <c r="AP211" s="57">
        <v>46274.333333333336</v>
      </c>
      <c r="AR211" t="s">
        <v>14</v>
      </c>
      <c r="AS211" t="s">
        <v>907</v>
      </c>
      <c r="AT211" t="s">
        <v>344</v>
      </c>
      <c r="AV211" t="s">
        <v>2157</v>
      </c>
      <c r="AW211" t="s">
        <v>1886</v>
      </c>
      <c r="AX211" t="s">
        <v>222</v>
      </c>
      <c r="BA211" s="57">
        <v>46274.333333333336</v>
      </c>
      <c r="BB211" t="s">
        <v>5277</v>
      </c>
      <c r="BF211" s="6" t="e">
        <f t="shared" si="9"/>
        <v>#NUM!</v>
      </c>
      <c r="BG211" t="e">
        <f t="shared" si="10"/>
        <v>#NUM!</v>
      </c>
      <c r="BH211" t="e">
        <f t="shared" si="11"/>
        <v>#NUM!</v>
      </c>
      <c r="BI211" t="str">
        <f>VLOOKUP(H211,Sheet2!$A$1:$B$270,2,FALSE)</f>
        <v>SUMBAWA</v>
      </c>
    </row>
    <row r="212" spans="1:61">
      <c r="A212">
        <v>211</v>
      </c>
      <c r="B212">
        <v>1002573030</v>
      </c>
      <c r="C212">
        <v>3</v>
      </c>
      <c r="D212" t="s">
        <v>55</v>
      </c>
      <c r="E212">
        <v>5</v>
      </c>
      <c r="F212" t="s">
        <v>227</v>
      </c>
      <c r="G212" t="s">
        <v>121</v>
      </c>
      <c r="H212" t="s">
        <v>437</v>
      </c>
      <c r="I212" t="s">
        <v>212</v>
      </c>
      <c r="J212" t="s">
        <v>213</v>
      </c>
      <c r="K212" t="s">
        <v>149</v>
      </c>
      <c r="M212" t="s">
        <v>2155</v>
      </c>
      <c r="N212" t="s">
        <v>215</v>
      </c>
      <c r="O212" s="57">
        <v>46270.529247685183</v>
      </c>
      <c r="P212" s="57">
        <v>46270.605243055557</v>
      </c>
      <c r="Q212">
        <v>69381089</v>
      </c>
      <c r="S212">
        <v>152438208887</v>
      </c>
      <c r="T212" t="s">
        <v>4534</v>
      </c>
      <c r="U212" t="s">
        <v>4469</v>
      </c>
      <c r="V212" t="s">
        <v>5173</v>
      </c>
      <c r="Z212">
        <v>113.352888340398</v>
      </c>
      <c r="AA212">
        <v>-7.0588738753773503</v>
      </c>
      <c r="AB212" t="s">
        <v>4537</v>
      </c>
      <c r="AC212" t="s">
        <v>216</v>
      </c>
      <c r="AL212" t="s">
        <v>217</v>
      </c>
      <c r="AM212" t="s">
        <v>4538</v>
      </c>
      <c r="AN212" t="s">
        <v>6</v>
      </c>
      <c r="AO212" s="57">
        <v>46151.538182870368</v>
      </c>
      <c r="AQ212" t="s">
        <v>2178</v>
      </c>
      <c r="AR212" t="s">
        <v>14</v>
      </c>
      <c r="AS212" t="s">
        <v>219</v>
      </c>
      <c r="AT212" t="s">
        <v>344</v>
      </c>
      <c r="AV212" t="s">
        <v>2157</v>
      </c>
      <c r="AW212" t="s">
        <v>545</v>
      </c>
      <c r="AX212" t="s">
        <v>222</v>
      </c>
      <c r="BA212" s="57">
        <v>46270.291666666664</v>
      </c>
      <c r="BB212" t="s">
        <v>4538</v>
      </c>
      <c r="BF212" s="6" t="e">
        <f t="shared" si="9"/>
        <v>#NUM!</v>
      </c>
      <c r="BG212" t="e">
        <f t="shared" si="10"/>
        <v>#NUM!</v>
      </c>
      <c r="BH212" t="e">
        <f t="shared" si="11"/>
        <v>#NUM!</v>
      </c>
      <c r="BI212" t="str">
        <f>VLOOKUP(H212,Sheet2!$A$1:$B$270,2,FALSE)</f>
        <v>MADURA</v>
      </c>
    </row>
    <row r="213" spans="1:61">
      <c r="A213">
        <v>212</v>
      </c>
      <c r="B213">
        <v>1002571271</v>
      </c>
      <c r="C213">
        <v>3</v>
      </c>
      <c r="D213" t="s">
        <v>42</v>
      </c>
      <c r="E213">
        <v>5</v>
      </c>
      <c r="F213" t="s">
        <v>232</v>
      </c>
      <c r="G213" t="s">
        <v>101</v>
      </c>
      <c r="H213" t="s">
        <v>427</v>
      </c>
      <c r="I213" t="s">
        <v>212</v>
      </c>
      <c r="J213" t="s">
        <v>213</v>
      </c>
      <c r="K213" t="s">
        <v>149</v>
      </c>
      <c r="M213" t="s">
        <v>2155</v>
      </c>
      <c r="N213" t="s">
        <v>215</v>
      </c>
      <c r="O213" s="57">
        <v>46269.458923611113</v>
      </c>
      <c r="P213" s="57">
        <v>46273.614027777781</v>
      </c>
      <c r="Q213">
        <v>69383741</v>
      </c>
      <c r="S213">
        <v>152331251383</v>
      </c>
      <c r="T213" t="s">
        <v>5174</v>
      </c>
      <c r="U213" t="s">
        <v>5175</v>
      </c>
      <c r="V213" t="s">
        <v>5176</v>
      </c>
      <c r="Z213">
        <v>112.5614471</v>
      </c>
      <c r="AA213">
        <v>-7.4718654999999998</v>
      </c>
      <c r="AB213" t="s">
        <v>5177</v>
      </c>
      <c r="AC213" t="s">
        <v>229</v>
      </c>
      <c r="AL213" t="s">
        <v>217</v>
      </c>
      <c r="AM213" t="s">
        <v>5178</v>
      </c>
      <c r="AN213" t="s">
        <v>6</v>
      </c>
      <c r="AO213" s="57">
        <v>46121.465381944443</v>
      </c>
      <c r="AP213" s="57">
        <v>46273.333333333336</v>
      </c>
      <c r="AQ213" t="s">
        <v>2159</v>
      </c>
      <c r="AR213" t="s">
        <v>14</v>
      </c>
      <c r="AS213" t="s">
        <v>573</v>
      </c>
      <c r="AT213" t="s">
        <v>230</v>
      </c>
      <c r="AV213" t="s">
        <v>2157</v>
      </c>
      <c r="AW213" t="s">
        <v>545</v>
      </c>
      <c r="AX213" t="s">
        <v>222</v>
      </c>
      <c r="BA213" s="57">
        <v>46273.333333333336</v>
      </c>
      <c r="BB213" t="s">
        <v>5178</v>
      </c>
      <c r="BF213" s="6" t="e">
        <f t="shared" si="9"/>
        <v>#NUM!</v>
      </c>
      <c r="BG213" t="e">
        <f t="shared" si="10"/>
        <v>#NUM!</v>
      </c>
      <c r="BH213" t="e">
        <f t="shared" si="11"/>
        <v>#NUM!</v>
      </c>
      <c r="BI213" t="str">
        <f>VLOOKUP(H213,Sheet2!$A$1:$B$270,2,FALSE)</f>
        <v>SIDOARJO</v>
      </c>
    </row>
    <row r="214" spans="1:61">
      <c r="A214">
        <v>213</v>
      </c>
      <c r="B214">
        <v>1002571663</v>
      </c>
      <c r="C214">
        <v>3</v>
      </c>
      <c r="D214" t="s">
        <v>55</v>
      </c>
      <c r="E214">
        <v>5</v>
      </c>
      <c r="F214" t="s">
        <v>227</v>
      </c>
      <c r="G214" t="s">
        <v>127</v>
      </c>
      <c r="H214" t="s">
        <v>323</v>
      </c>
      <c r="I214" t="s">
        <v>212</v>
      </c>
      <c r="J214" t="s">
        <v>213</v>
      </c>
      <c r="K214" t="s">
        <v>149</v>
      </c>
      <c r="L214" t="s">
        <v>214</v>
      </c>
      <c r="M214" t="s">
        <v>2155</v>
      </c>
      <c r="N214" t="s">
        <v>215</v>
      </c>
      <c r="O214" s="57">
        <v>46269.570787037039</v>
      </c>
      <c r="P214" s="57">
        <v>46274.935057870367</v>
      </c>
      <c r="Q214">
        <v>69383910</v>
      </c>
      <c r="S214">
        <v>152431232312</v>
      </c>
      <c r="T214" t="s">
        <v>3632</v>
      </c>
      <c r="U214" t="s">
        <v>3633</v>
      </c>
      <c r="V214" t="s">
        <v>3634</v>
      </c>
      <c r="Z214">
        <v>113.862538039684</v>
      </c>
      <c r="AA214">
        <v>-7.0179529520219202</v>
      </c>
      <c r="AB214" t="s">
        <v>3635</v>
      </c>
      <c r="AC214" t="s">
        <v>216</v>
      </c>
      <c r="AL214" t="s">
        <v>217</v>
      </c>
      <c r="AM214" t="s">
        <v>3636</v>
      </c>
      <c r="AN214" t="s">
        <v>6</v>
      </c>
      <c r="AO214" s="57">
        <v>46121.57984953704</v>
      </c>
      <c r="AP214" s="57">
        <v>46270.458333333336</v>
      </c>
      <c r="AQ214" t="s">
        <v>2178</v>
      </c>
      <c r="AR214" t="s">
        <v>14</v>
      </c>
      <c r="AS214" t="s">
        <v>219</v>
      </c>
      <c r="AT214" t="s">
        <v>230</v>
      </c>
      <c r="AV214" t="s">
        <v>2157</v>
      </c>
      <c r="AW214" t="s">
        <v>885</v>
      </c>
      <c r="AX214" t="s">
        <v>222</v>
      </c>
      <c r="BA214" s="57">
        <v>46270.458333333336</v>
      </c>
      <c r="BB214" t="s">
        <v>3636</v>
      </c>
      <c r="BF214" s="6" t="e">
        <f t="shared" si="9"/>
        <v>#NUM!</v>
      </c>
      <c r="BG214" t="e">
        <f t="shared" si="10"/>
        <v>#NUM!</v>
      </c>
      <c r="BH214" t="e">
        <f t="shared" si="11"/>
        <v>#NUM!</v>
      </c>
      <c r="BI214" t="str">
        <f>VLOOKUP(H214,Sheet2!$A$1:$B$270,2,FALSE)</f>
        <v>MADURA</v>
      </c>
    </row>
    <row r="215" spans="1:61">
      <c r="A215">
        <v>214</v>
      </c>
      <c r="B215">
        <v>1002571188</v>
      </c>
      <c r="C215">
        <v>3</v>
      </c>
      <c r="D215" t="s">
        <v>45</v>
      </c>
      <c r="E215">
        <v>5</v>
      </c>
      <c r="F215" t="s">
        <v>210</v>
      </c>
      <c r="G215" t="s">
        <v>118</v>
      </c>
      <c r="H215" t="s">
        <v>277</v>
      </c>
      <c r="I215" t="s">
        <v>212</v>
      </c>
      <c r="J215" t="s">
        <v>213</v>
      </c>
      <c r="K215" t="s">
        <v>149</v>
      </c>
      <c r="L215" t="s">
        <v>214</v>
      </c>
      <c r="M215" t="s">
        <v>2155</v>
      </c>
      <c r="N215" t="s">
        <v>215</v>
      </c>
      <c r="O215" s="57">
        <v>46269.441620370373</v>
      </c>
      <c r="P215" s="57">
        <v>46275.37773148148</v>
      </c>
      <c r="Q215">
        <v>69383726</v>
      </c>
      <c r="S215">
        <v>172610203702</v>
      </c>
      <c r="T215" t="s">
        <v>5168</v>
      </c>
      <c r="U215" t="s">
        <v>5169</v>
      </c>
      <c r="V215" t="s">
        <v>5170</v>
      </c>
      <c r="Z215">
        <v>116.91780440834501</v>
      </c>
      <c r="AA215">
        <v>-8.7127216370613105</v>
      </c>
      <c r="AB215" t="s">
        <v>5171</v>
      </c>
      <c r="AC215" t="s">
        <v>236</v>
      </c>
      <c r="AL215" t="s">
        <v>217</v>
      </c>
      <c r="AM215" t="s">
        <v>5172</v>
      </c>
      <c r="AN215" t="s">
        <v>6</v>
      </c>
      <c r="AO215" s="57">
        <v>46121.444525462961</v>
      </c>
      <c r="AP215" s="57">
        <v>46272.333333333336</v>
      </c>
      <c r="AQ215" t="s">
        <v>2156</v>
      </c>
      <c r="AR215" t="s">
        <v>14</v>
      </c>
      <c r="AS215" t="s">
        <v>907</v>
      </c>
      <c r="AT215" t="s">
        <v>230</v>
      </c>
      <c r="AV215" t="s">
        <v>2157</v>
      </c>
      <c r="AW215" t="s">
        <v>882</v>
      </c>
      <c r="AX215" t="s">
        <v>222</v>
      </c>
      <c r="BA215" s="57">
        <v>46272.333333333336</v>
      </c>
      <c r="BB215" t="s">
        <v>5172</v>
      </c>
      <c r="BF215" s="6" t="e">
        <f t="shared" si="9"/>
        <v>#NUM!</v>
      </c>
      <c r="BG215" t="e">
        <f t="shared" si="10"/>
        <v>#NUM!</v>
      </c>
      <c r="BH215" t="e">
        <f t="shared" si="11"/>
        <v>#NUM!</v>
      </c>
      <c r="BI215" t="str">
        <f>VLOOKUP(H215,Sheet2!$A$1:$B$270,2,FALSE)</f>
        <v>SUMBAWA</v>
      </c>
    </row>
    <row r="216" spans="1:61">
      <c r="A216">
        <v>215</v>
      </c>
      <c r="B216">
        <v>1002572358</v>
      </c>
      <c r="C216">
        <v>3</v>
      </c>
      <c r="D216" t="s">
        <v>59</v>
      </c>
      <c r="E216">
        <v>4</v>
      </c>
      <c r="F216" t="s">
        <v>549</v>
      </c>
      <c r="G216" t="s">
        <v>582</v>
      </c>
      <c r="H216" t="s">
        <v>835</v>
      </c>
      <c r="I216" t="s">
        <v>212</v>
      </c>
      <c r="J216" t="s">
        <v>213</v>
      </c>
      <c r="K216" t="s">
        <v>149</v>
      </c>
      <c r="M216" t="s">
        <v>2155</v>
      </c>
      <c r="N216" t="s">
        <v>215</v>
      </c>
      <c r="O216" s="57">
        <v>46269.679097222222</v>
      </c>
      <c r="P216" s="57">
        <v>46272.479560185187</v>
      </c>
      <c r="Q216">
        <v>69384145</v>
      </c>
      <c r="S216">
        <v>146113147340</v>
      </c>
      <c r="T216" t="s">
        <v>5179</v>
      </c>
      <c r="U216" t="s">
        <v>5180</v>
      </c>
      <c r="V216" t="s">
        <v>5181</v>
      </c>
      <c r="Z216">
        <v>110.36597620000001</v>
      </c>
      <c r="AA216">
        <v>-7.7872149000000004</v>
      </c>
      <c r="AB216" t="s">
        <v>5182</v>
      </c>
      <c r="AC216" t="s">
        <v>285</v>
      </c>
      <c r="AL216" t="s">
        <v>217</v>
      </c>
      <c r="AM216" t="s">
        <v>5183</v>
      </c>
      <c r="AN216" t="s">
        <v>6</v>
      </c>
      <c r="AO216" s="57">
        <v>46121.684571759259</v>
      </c>
      <c r="AP216" s="57">
        <v>46272.333333333336</v>
      </c>
      <c r="AQ216" t="s">
        <v>2159</v>
      </c>
      <c r="AR216" t="s">
        <v>14</v>
      </c>
      <c r="AS216" t="s">
        <v>219</v>
      </c>
      <c r="AT216" t="s">
        <v>230</v>
      </c>
      <c r="AV216" t="s">
        <v>2157</v>
      </c>
      <c r="AW216" t="s">
        <v>1909</v>
      </c>
      <c r="AX216" t="s">
        <v>222</v>
      </c>
      <c r="BA216" s="57">
        <v>46272.333333333336</v>
      </c>
      <c r="BB216" t="s">
        <v>5183</v>
      </c>
      <c r="BF216" s="6" t="e">
        <f t="shared" si="9"/>
        <v>#NUM!</v>
      </c>
      <c r="BG216" t="e">
        <f t="shared" si="10"/>
        <v>#NUM!</v>
      </c>
      <c r="BH216" t="e">
        <f t="shared" si="11"/>
        <v>#NUM!</v>
      </c>
      <c r="BI216" t="e">
        <f>VLOOKUP(H216,Sheet2!$A$1:$B$270,2,FALSE)</f>
        <v>#N/A</v>
      </c>
    </row>
    <row r="217" spans="1:61">
      <c r="A217">
        <v>216</v>
      </c>
      <c r="B217">
        <v>1002569339</v>
      </c>
      <c r="C217">
        <v>3</v>
      </c>
      <c r="D217" t="s">
        <v>55</v>
      </c>
      <c r="E217">
        <v>5</v>
      </c>
      <c r="F217" t="s">
        <v>261</v>
      </c>
      <c r="G217" t="s">
        <v>125</v>
      </c>
      <c r="H217" t="s">
        <v>349</v>
      </c>
      <c r="I217" t="s">
        <v>212</v>
      </c>
      <c r="J217" t="s">
        <v>213</v>
      </c>
      <c r="K217" t="s">
        <v>149</v>
      </c>
      <c r="L217" t="s">
        <v>214</v>
      </c>
      <c r="M217" t="s">
        <v>2155</v>
      </c>
      <c r="N217" t="s">
        <v>215</v>
      </c>
      <c r="O217" s="57">
        <v>46268.4687037037</v>
      </c>
      <c r="P217" s="57">
        <v>46273.775405092594</v>
      </c>
      <c r="Q217">
        <v>69382971</v>
      </c>
      <c r="S217">
        <v>152457201371</v>
      </c>
      <c r="T217" t="s">
        <v>2937</v>
      </c>
      <c r="U217" t="s">
        <v>2938</v>
      </c>
      <c r="V217" t="s">
        <v>2939</v>
      </c>
      <c r="Z217">
        <v>112.277352847158</v>
      </c>
      <c r="AA217">
        <v>-7.0964510412657003</v>
      </c>
      <c r="AB217" t="s">
        <v>2940</v>
      </c>
      <c r="AC217" t="s">
        <v>216</v>
      </c>
      <c r="AL217" t="s">
        <v>217</v>
      </c>
      <c r="AM217" t="s">
        <v>2941</v>
      </c>
      <c r="AN217" t="s">
        <v>6</v>
      </c>
      <c r="AO217" s="57">
        <v>46090.475925925923</v>
      </c>
      <c r="AP217" s="57">
        <v>46269.416666666664</v>
      </c>
      <c r="AQ217" t="s">
        <v>2178</v>
      </c>
      <c r="AR217" t="s">
        <v>14</v>
      </c>
      <c r="AS217" t="s">
        <v>219</v>
      </c>
      <c r="AT217" t="s">
        <v>230</v>
      </c>
      <c r="AV217" t="s">
        <v>2157</v>
      </c>
      <c r="AW217" t="s">
        <v>886</v>
      </c>
      <c r="AX217" t="s">
        <v>222</v>
      </c>
      <c r="BA217" s="57">
        <v>46269.416666666664</v>
      </c>
      <c r="BB217" t="s">
        <v>2941</v>
      </c>
      <c r="BF217" s="6" t="e">
        <f t="shared" si="9"/>
        <v>#NUM!</v>
      </c>
      <c r="BG217" t="e">
        <f t="shared" si="10"/>
        <v>#NUM!</v>
      </c>
      <c r="BH217" t="e">
        <f t="shared" si="11"/>
        <v>#NUM!</v>
      </c>
      <c r="BI217" t="str">
        <f>VLOOKUP(H217,Sheet2!$A$1:$B$270,2,FALSE)</f>
        <v>GRESIK</v>
      </c>
    </row>
    <row r="218" spans="1:61">
      <c r="A218">
        <v>217</v>
      </c>
      <c r="B218">
        <v>1002570204</v>
      </c>
      <c r="C218">
        <v>3</v>
      </c>
      <c r="D218" t="s">
        <v>59</v>
      </c>
      <c r="E218">
        <v>4</v>
      </c>
      <c r="F218" t="s">
        <v>549</v>
      </c>
      <c r="G218" t="s">
        <v>1694</v>
      </c>
      <c r="H218" t="s">
        <v>2333</v>
      </c>
      <c r="I218" t="s">
        <v>212</v>
      </c>
      <c r="J218" t="s">
        <v>213</v>
      </c>
      <c r="K218" t="s">
        <v>149</v>
      </c>
      <c r="L218" t="s">
        <v>214</v>
      </c>
      <c r="M218" t="s">
        <v>2155</v>
      </c>
      <c r="N218" t="s">
        <v>215</v>
      </c>
      <c r="O218" s="57">
        <v>46268.643703703703</v>
      </c>
      <c r="P218" s="57">
        <v>46272.478506944448</v>
      </c>
      <c r="Q218">
        <v>69383326</v>
      </c>
      <c r="S218">
        <v>146145120979</v>
      </c>
      <c r="T218" t="s">
        <v>2334</v>
      </c>
      <c r="U218" t="s">
        <v>2335</v>
      </c>
      <c r="V218" t="s">
        <v>2336</v>
      </c>
      <c r="Z218">
        <v>110.48982820000001</v>
      </c>
      <c r="AA218">
        <v>-7.7598278000000001</v>
      </c>
      <c r="AB218" t="s">
        <v>2337</v>
      </c>
      <c r="AC218" t="s">
        <v>236</v>
      </c>
      <c r="AL218" t="s">
        <v>217</v>
      </c>
      <c r="AM218" t="s">
        <v>2338</v>
      </c>
      <c r="AN218" t="s">
        <v>6</v>
      </c>
      <c r="AO218" s="57">
        <v>46090.652951388889</v>
      </c>
      <c r="AP218" s="57">
        <v>46269.625</v>
      </c>
      <c r="AQ218" t="s">
        <v>2178</v>
      </c>
      <c r="AR218" t="s">
        <v>14</v>
      </c>
      <c r="AS218" t="s">
        <v>2339</v>
      </c>
      <c r="AT218" t="s">
        <v>230</v>
      </c>
      <c r="AV218" t="s">
        <v>2157</v>
      </c>
      <c r="AW218" t="s">
        <v>885</v>
      </c>
      <c r="AX218" t="s">
        <v>222</v>
      </c>
      <c r="BA218" s="57">
        <v>46269.625</v>
      </c>
      <c r="BB218" t="s">
        <v>2338</v>
      </c>
      <c r="BF218" s="6" t="e">
        <f t="shared" si="9"/>
        <v>#NUM!</v>
      </c>
      <c r="BG218" t="e">
        <f t="shared" si="10"/>
        <v>#NUM!</v>
      </c>
      <c r="BH218" t="e">
        <f t="shared" si="11"/>
        <v>#NUM!</v>
      </c>
      <c r="BI218" t="e">
        <f>VLOOKUP(H218,Sheet2!$A$1:$B$270,2,FALSE)</f>
        <v>#N/A</v>
      </c>
    </row>
    <row r="219" spans="1:61">
      <c r="A219">
        <v>218</v>
      </c>
      <c r="B219">
        <v>1002568843</v>
      </c>
      <c r="C219">
        <v>3</v>
      </c>
      <c r="D219" t="s">
        <v>51</v>
      </c>
      <c r="E219">
        <v>4</v>
      </c>
      <c r="F219" t="s">
        <v>269</v>
      </c>
      <c r="G219" t="s">
        <v>823</v>
      </c>
      <c r="H219" t="s">
        <v>837</v>
      </c>
      <c r="I219" t="s">
        <v>212</v>
      </c>
      <c r="J219" t="s">
        <v>213</v>
      </c>
      <c r="K219" t="s">
        <v>149</v>
      </c>
      <c r="L219" t="s">
        <v>214</v>
      </c>
      <c r="M219" t="s">
        <v>2155</v>
      </c>
      <c r="N219" t="s">
        <v>215</v>
      </c>
      <c r="O219" s="57">
        <v>46268.381909722222</v>
      </c>
      <c r="P219" s="57">
        <v>46272.39099537037</v>
      </c>
      <c r="Q219">
        <v>69382741</v>
      </c>
      <c r="S219">
        <v>146593115594</v>
      </c>
      <c r="T219" t="s">
        <v>2957</v>
      </c>
      <c r="U219" t="s">
        <v>2958</v>
      </c>
      <c r="V219" t="s">
        <v>2959</v>
      </c>
      <c r="Z219">
        <v>110.7115627</v>
      </c>
      <c r="AA219">
        <v>-6.7026028999999996</v>
      </c>
      <c r="AB219" t="s">
        <v>2960</v>
      </c>
      <c r="AC219" t="s">
        <v>236</v>
      </c>
      <c r="AL219" t="s">
        <v>217</v>
      </c>
      <c r="AM219" t="s">
        <v>2961</v>
      </c>
      <c r="AN219" t="s">
        <v>6</v>
      </c>
      <c r="AO219" s="57">
        <v>46090.392812500002</v>
      </c>
      <c r="AP219" s="57">
        <v>46269.333333333336</v>
      </c>
      <c r="AQ219" t="s">
        <v>2178</v>
      </c>
      <c r="AR219" t="s">
        <v>14</v>
      </c>
      <c r="AS219" t="s">
        <v>918</v>
      </c>
      <c r="AT219" t="s">
        <v>230</v>
      </c>
      <c r="AV219" t="s">
        <v>2157</v>
      </c>
      <c r="AW219" t="s">
        <v>885</v>
      </c>
      <c r="AX219" t="s">
        <v>222</v>
      </c>
      <c r="BA219" s="57">
        <v>46269.333333333336</v>
      </c>
      <c r="BB219" t="s">
        <v>2961</v>
      </c>
      <c r="BF219" s="6" t="e">
        <f t="shared" si="9"/>
        <v>#NUM!</v>
      </c>
      <c r="BG219" t="e">
        <f t="shared" si="10"/>
        <v>#NUM!</v>
      </c>
      <c r="BH219" t="e">
        <f t="shared" si="11"/>
        <v>#NUM!</v>
      </c>
      <c r="BI219" t="e">
        <f>VLOOKUP(H219,Sheet2!$A$1:$B$270,2,FALSE)</f>
        <v>#N/A</v>
      </c>
    </row>
    <row r="220" spans="1:61">
      <c r="A220">
        <v>219</v>
      </c>
      <c r="B220">
        <v>1002569563</v>
      </c>
      <c r="C220">
        <v>3</v>
      </c>
      <c r="D220" t="s">
        <v>55</v>
      </c>
      <c r="E220">
        <v>5</v>
      </c>
      <c r="F220" t="s">
        <v>261</v>
      </c>
      <c r="G220" t="s">
        <v>128</v>
      </c>
      <c r="H220" t="s">
        <v>270</v>
      </c>
      <c r="I220" t="s">
        <v>212</v>
      </c>
      <c r="J220" t="s">
        <v>213</v>
      </c>
      <c r="K220" t="s">
        <v>149</v>
      </c>
      <c r="M220" t="s">
        <v>2155</v>
      </c>
      <c r="N220" t="s">
        <v>215</v>
      </c>
      <c r="O220" s="57">
        <v>46268.512314814812</v>
      </c>
      <c r="P220" s="57">
        <v>46270.709618055553</v>
      </c>
      <c r="Q220">
        <v>69383067</v>
      </c>
      <c r="S220">
        <v>152418251604</v>
      </c>
      <c r="T220" t="s">
        <v>2650</v>
      </c>
      <c r="U220" t="s">
        <v>2651</v>
      </c>
      <c r="V220" t="s">
        <v>2652</v>
      </c>
      <c r="Z220">
        <v>112.6673921</v>
      </c>
      <c r="AA220">
        <v>-7.2434411000000001</v>
      </c>
      <c r="AB220" t="s">
        <v>2653</v>
      </c>
      <c r="AC220" t="s">
        <v>225</v>
      </c>
      <c r="AL220" t="s">
        <v>217</v>
      </c>
      <c r="AM220" t="s">
        <v>2654</v>
      </c>
      <c r="AN220" t="s">
        <v>6</v>
      </c>
      <c r="AO220" s="57">
        <v>46090.517581018517</v>
      </c>
      <c r="AP220" s="57">
        <v>46269.458333333336</v>
      </c>
      <c r="AQ220" t="s">
        <v>5184</v>
      </c>
      <c r="AR220" t="s">
        <v>14</v>
      </c>
      <c r="AS220" t="s">
        <v>271</v>
      </c>
      <c r="AT220" t="s">
        <v>230</v>
      </c>
      <c r="AV220" t="s">
        <v>2157</v>
      </c>
      <c r="AW220" t="s">
        <v>572</v>
      </c>
      <c r="AX220" t="s">
        <v>222</v>
      </c>
      <c r="BA220" s="57">
        <v>46269.458333333336</v>
      </c>
      <c r="BB220" t="s">
        <v>2654</v>
      </c>
      <c r="BF220" s="6" t="e">
        <f t="shared" si="9"/>
        <v>#NUM!</v>
      </c>
      <c r="BG220" t="e">
        <f t="shared" si="10"/>
        <v>#NUM!</v>
      </c>
      <c r="BH220" t="e">
        <f t="shared" si="11"/>
        <v>#NUM!</v>
      </c>
      <c r="BI220" t="str">
        <f>VLOOKUP(H220,Sheet2!$A$1:$B$270,2,FALSE)</f>
        <v>SURABAYA UTARA</v>
      </c>
    </row>
    <row r="221" spans="1:61">
      <c r="A221">
        <v>220</v>
      </c>
      <c r="B221">
        <v>1002569569</v>
      </c>
      <c r="C221">
        <v>3</v>
      </c>
      <c r="D221" t="s">
        <v>34</v>
      </c>
      <c r="E221">
        <v>5</v>
      </c>
      <c r="F221" t="s">
        <v>554</v>
      </c>
      <c r="G221" t="s">
        <v>85</v>
      </c>
      <c r="H221" t="s">
        <v>279</v>
      </c>
      <c r="I221" t="s">
        <v>212</v>
      </c>
      <c r="J221" t="s">
        <v>213</v>
      </c>
      <c r="K221" t="s">
        <v>149</v>
      </c>
      <c r="M221" t="s">
        <v>2155</v>
      </c>
      <c r="N221" t="s">
        <v>215</v>
      </c>
      <c r="O221" s="57">
        <v>46268.513194444444</v>
      </c>
      <c r="P221" s="57">
        <v>46272.355497685188</v>
      </c>
      <c r="Q221">
        <v>69383070</v>
      </c>
      <c r="S221">
        <v>172413244729</v>
      </c>
      <c r="T221" t="s">
        <v>2409</v>
      </c>
      <c r="U221" t="s">
        <v>2215</v>
      </c>
      <c r="V221" t="s">
        <v>2410</v>
      </c>
      <c r="Z221">
        <v>115.1431493</v>
      </c>
      <c r="AA221">
        <v>-8.5689689999999992</v>
      </c>
      <c r="AB221" t="s">
        <v>2411</v>
      </c>
      <c r="AC221" t="s">
        <v>229</v>
      </c>
      <c r="AL221" t="s">
        <v>217</v>
      </c>
      <c r="AM221" t="s">
        <v>2412</v>
      </c>
      <c r="AN221" t="s">
        <v>6</v>
      </c>
      <c r="AO221" s="57">
        <v>46090.517581018517</v>
      </c>
      <c r="AP221" s="57">
        <v>46269.541666666664</v>
      </c>
      <c r="AQ221" t="s">
        <v>2159</v>
      </c>
      <c r="AR221" t="s">
        <v>14</v>
      </c>
      <c r="AS221" t="s">
        <v>85</v>
      </c>
      <c r="AT221" t="s">
        <v>344</v>
      </c>
      <c r="AV221" t="s">
        <v>2157</v>
      </c>
      <c r="AW221" t="s">
        <v>567</v>
      </c>
      <c r="AX221" t="s">
        <v>222</v>
      </c>
      <c r="BA221" s="57">
        <v>46269.541666666664</v>
      </c>
      <c r="BB221" t="s">
        <v>2412</v>
      </c>
      <c r="BF221" s="6" t="e">
        <f t="shared" si="9"/>
        <v>#NUM!</v>
      </c>
      <c r="BG221" t="e">
        <f t="shared" si="10"/>
        <v>#NUM!</v>
      </c>
      <c r="BH221" t="e">
        <f t="shared" si="11"/>
        <v>#NUM!</v>
      </c>
      <c r="BI221" t="str">
        <f>VLOOKUP(H221,Sheet2!$A$1:$B$270,2,FALSE)</f>
        <v>TABANAN</v>
      </c>
    </row>
    <row r="222" spans="1:61">
      <c r="A222">
        <v>221</v>
      </c>
      <c r="B222">
        <v>1002569043</v>
      </c>
      <c r="C222">
        <v>3</v>
      </c>
      <c r="D222" t="s">
        <v>34</v>
      </c>
      <c r="E222">
        <v>5</v>
      </c>
      <c r="F222" t="s">
        <v>563</v>
      </c>
      <c r="G222" t="s">
        <v>81</v>
      </c>
      <c r="H222" t="s">
        <v>417</v>
      </c>
      <c r="I222" t="s">
        <v>212</v>
      </c>
      <c r="J222" t="s">
        <v>213</v>
      </c>
      <c r="K222" t="s">
        <v>149</v>
      </c>
      <c r="M222" t="s">
        <v>2155</v>
      </c>
      <c r="N222" t="s">
        <v>215</v>
      </c>
      <c r="O222" s="57">
        <v>46268.417453703703</v>
      </c>
      <c r="P222" s="57">
        <v>46272.353622685187</v>
      </c>
      <c r="Q222">
        <v>69382868</v>
      </c>
      <c r="S222">
        <v>172402803180</v>
      </c>
      <c r="T222" t="s">
        <v>2972</v>
      </c>
      <c r="U222" t="s">
        <v>2973</v>
      </c>
      <c r="V222" t="s">
        <v>2974</v>
      </c>
      <c r="Z222">
        <v>115.2386262</v>
      </c>
      <c r="AA222">
        <v>-8.7218707000000002</v>
      </c>
      <c r="AB222" t="s">
        <v>2975</v>
      </c>
      <c r="AC222" t="s">
        <v>229</v>
      </c>
      <c r="AL222" t="s">
        <v>217</v>
      </c>
      <c r="AM222" t="s">
        <v>2976</v>
      </c>
      <c r="AN222" t="s">
        <v>6</v>
      </c>
      <c r="AO222" s="57">
        <v>46090.423622685186</v>
      </c>
      <c r="AP222" s="57">
        <v>46269.333333333336</v>
      </c>
      <c r="AQ222" t="s">
        <v>2178</v>
      </c>
      <c r="AR222" t="s">
        <v>14</v>
      </c>
      <c r="AS222" t="s">
        <v>603</v>
      </c>
      <c r="AT222" t="s">
        <v>230</v>
      </c>
      <c r="AV222" t="s">
        <v>2157</v>
      </c>
      <c r="AW222" t="s">
        <v>545</v>
      </c>
      <c r="AX222" t="s">
        <v>222</v>
      </c>
      <c r="BA222" s="57">
        <v>46269.333333333336</v>
      </c>
      <c r="BB222" t="s">
        <v>2976</v>
      </c>
      <c r="BF222" s="6" t="e">
        <f t="shared" si="9"/>
        <v>#NUM!</v>
      </c>
      <c r="BG222" t="e">
        <f t="shared" si="10"/>
        <v>#NUM!</v>
      </c>
      <c r="BH222" t="e">
        <f t="shared" si="11"/>
        <v>#NUM!</v>
      </c>
      <c r="BI222" t="str">
        <f>VLOOKUP(H222,Sheet2!$A$1:$B$270,2,FALSE)</f>
        <v>JIMBARAN</v>
      </c>
    </row>
    <row r="223" spans="1:61">
      <c r="A223">
        <v>222</v>
      </c>
      <c r="B223">
        <v>1002570658</v>
      </c>
      <c r="C223">
        <v>3</v>
      </c>
      <c r="D223" t="s">
        <v>42</v>
      </c>
      <c r="E223">
        <v>5</v>
      </c>
      <c r="F223" t="s">
        <v>232</v>
      </c>
      <c r="G223" t="s">
        <v>101</v>
      </c>
      <c r="H223" t="s">
        <v>259</v>
      </c>
      <c r="I223" t="s">
        <v>212</v>
      </c>
      <c r="J223" t="s">
        <v>213</v>
      </c>
      <c r="K223" t="s">
        <v>149</v>
      </c>
      <c r="L223" t="s">
        <v>214</v>
      </c>
      <c r="M223" t="s">
        <v>2155</v>
      </c>
      <c r="N223" t="s">
        <v>215</v>
      </c>
      <c r="O223" s="57">
        <v>46268.763159722221</v>
      </c>
      <c r="P223" s="57">
        <v>46270.368101851855</v>
      </c>
      <c r="Q223">
        <v>69383509</v>
      </c>
      <c r="S223">
        <v>152316232584</v>
      </c>
      <c r="T223" t="s">
        <v>2500</v>
      </c>
      <c r="U223" t="s">
        <v>2501</v>
      </c>
      <c r="V223" t="s">
        <v>2502</v>
      </c>
      <c r="Z223">
        <v>112.7394489</v>
      </c>
      <c r="AA223">
        <v>-7.4633034</v>
      </c>
      <c r="AB223" t="s">
        <v>2503</v>
      </c>
      <c r="AC223" t="s">
        <v>236</v>
      </c>
      <c r="AL223" t="s">
        <v>217</v>
      </c>
      <c r="AM223" t="s">
        <v>2259</v>
      </c>
      <c r="AN223" t="s">
        <v>6</v>
      </c>
      <c r="AO223" s="57">
        <v>46090.767534722225</v>
      </c>
      <c r="AP223" s="57">
        <v>46269.625</v>
      </c>
      <c r="AQ223" t="s">
        <v>2178</v>
      </c>
      <c r="AR223" t="s">
        <v>14</v>
      </c>
      <c r="AS223" t="s">
        <v>232</v>
      </c>
      <c r="AT223" t="s">
        <v>230</v>
      </c>
      <c r="AV223" t="s">
        <v>2157</v>
      </c>
      <c r="AW223" t="s">
        <v>884</v>
      </c>
      <c r="AX223" t="s">
        <v>222</v>
      </c>
      <c r="BA223" s="57">
        <v>46269.625</v>
      </c>
      <c r="BB223" t="s">
        <v>2259</v>
      </c>
      <c r="BF223" s="6" t="e">
        <f t="shared" si="9"/>
        <v>#NUM!</v>
      </c>
      <c r="BG223" t="e">
        <f t="shared" si="10"/>
        <v>#NUM!</v>
      </c>
      <c r="BH223" t="e">
        <f t="shared" si="11"/>
        <v>#NUM!</v>
      </c>
      <c r="BI223" t="str">
        <f>VLOOKUP(H223,Sheet2!$A$1:$B$270,2,FALSE)</f>
        <v>SIDOARJO</v>
      </c>
    </row>
    <row r="224" spans="1:61">
      <c r="A224">
        <v>223</v>
      </c>
      <c r="B224">
        <v>1002570423</v>
      </c>
      <c r="C224">
        <v>3</v>
      </c>
      <c r="D224" t="s">
        <v>55</v>
      </c>
      <c r="E224">
        <v>5</v>
      </c>
      <c r="F224" t="s">
        <v>307</v>
      </c>
      <c r="G224" t="s">
        <v>126</v>
      </c>
      <c r="H224" t="s">
        <v>372</v>
      </c>
      <c r="I224" t="s">
        <v>212</v>
      </c>
      <c r="J224" t="s">
        <v>213</v>
      </c>
      <c r="K224" t="s">
        <v>149</v>
      </c>
      <c r="L224" t="s">
        <v>1751</v>
      </c>
      <c r="M224" t="s">
        <v>2155</v>
      </c>
      <c r="N224" t="s">
        <v>215</v>
      </c>
      <c r="O224" s="57">
        <v>46268.679131944446</v>
      </c>
      <c r="P224" s="57">
        <v>46271.602256944447</v>
      </c>
      <c r="Q224">
        <v>69383389</v>
      </c>
      <c r="R224">
        <v>3135953475</v>
      </c>
      <c r="S224">
        <v>152303248886</v>
      </c>
      <c r="T224" t="s">
        <v>2531</v>
      </c>
      <c r="U224" t="s">
        <v>2532</v>
      </c>
      <c r="V224" t="s">
        <v>2533</v>
      </c>
      <c r="Z224">
        <v>112.77660400000001</v>
      </c>
      <c r="AA224">
        <v>-7.280894</v>
      </c>
      <c r="AB224" t="s">
        <v>2534</v>
      </c>
      <c r="AC224" t="s">
        <v>236</v>
      </c>
      <c r="AL224" t="s">
        <v>217</v>
      </c>
      <c r="AM224" t="s">
        <v>2535</v>
      </c>
      <c r="AN224" t="s">
        <v>6</v>
      </c>
      <c r="AO224" s="57">
        <v>46090.684282407405</v>
      </c>
      <c r="AP224" s="57">
        <v>46271.458333333336</v>
      </c>
      <c r="AQ224" t="s">
        <v>2178</v>
      </c>
      <c r="AR224" t="s">
        <v>14</v>
      </c>
      <c r="AS224" t="s">
        <v>126</v>
      </c>
      <c r="AT224" t="s">
        <v>230</v>
      </c>
      <c r="AV224" t="s">
        <v>2157</v>
      </c>
      <c r="AW224" t="s">
        <v>2536</v>
      </c>
      <c r="AX224" t="s">
        <v>222</v>
      </c>
      <c r="BA224" s="57">
        <v>46271.458333333336</v>
      </c>
      <c r="BB224" t="s">
        <v>2535</v>
      </c>
      <c r="BF224" s="6" t="e">
        <f t="shared" si="9"/>
        <v>#NUM!</v>
      </c>
      <c r="BG224" t="e">
        <f t="shared" si="10"/>
        <v>#NUM!</v>
      </c>
      <c r="BH224" t="e">
        <f t="shared" si="11"/>
        <v>#NUM!</v>
      </c>
      <c r="BI224" t="str">
        <f>VLOOKUP(H224,Sheet2!$A$1:$B$270,2,FALSE)</f>
        <v>SURABAYA SELATAN</v>
      </c>
    </row>
    <row r="225" spans="1:61">
      <c r="A225">
        <v>224</v>
      </c>
      <c r="B225">
        <v>1002567882</v>
      </c>
      <c r="C225">
        <v>3</v>
      </c>
      <c r="D225" t="s">
        <v>55</v>
      </c>
      <c r="E225">
        <v>5</v>
      </c>
      <c r="F225" t="s">
        <v>261</v>
      </c>
      <c r="G225" t="s">
        <v>128</v>
      </c>
      <c r="H225" t="s">
        <v>305</v>
      </c>
      <c r="I225" t="s">
        <v>212</v>
      </c>
      <c r="J225" t="s">
        <v>213</v>
      </c>
      <c r="K225" t="s">
        <v>149</v>
      </c>
      <c r="L225" t="s">
        <v>214</v>
      </c>
      <c r="M225" t="s">
        <v>2155</v>
      </c>
      <c r="N225" t="s">
        <v>215</v>
      </c>
      <c r="O225" s="57">
        <v>46267.606979166667</v>
      </c>
      <c r="P225" s="57">
        <v>46273.79314814815</v>
      </c>
      <c r="Q225">
        <v>69382418</v>
      </c>
      <c r="S225">
        <v>152417233852</v>
      </c>
      <c r="T225" t="s">
        <v>1573</v>
      </c>
      <c r="U225" t="s">
        <v>1574</v>
      </c>
      <c r="V225" t="s">
        <v>1575</v>
      </c>
      <c r="Z225">
        <v>112.5747837</v>
      </c>
      <c r="AA225">
        <v>-7.3740005999999996</v>
      </c>
      <c r="AB225" t="s">
        <v>1576</v>
      </c>
      <c r="AC225" t="s">
        <v>216</v>
      </c>
      <c r="AL225" t="s">
        <v>217</v>
      </c>
      <c r="AM225" t="s">
        <v>1577</v>
      </c>
      <c r="AN225" t="s">
        <v>6</v>
      </c>
      <c r="AO225" s="57">
        <v>46062.61109953704</v>
      </c>
      <c r="AP225" s="57">
        <v>46268.458333333336</v>
      </c>
      <c r="AQ225" t="s">
        <v>2178</v>
      </c>
      <c r="AR225" t="s">
        <v>14</v>
      </c>
      <c r="AS225" t="s">
        <v>602</v>
      </c>
      <c r="AT225" t="s">
        <v>344</v>
      </c>
      <c r="AV225" t="s">
        <v>2157</v>
      </c>
      <c r="AW225" t="s">
        <v>1578</v>
      </c>
      <c r="AX225" t="s">
        <v>222</v>
      </c>
      <c r="BA225" s="57">
        <v>46268.458333333336</v>
      </c>
      <c r="BB225" t="s">
        <v>1577</v>
      </c>
      <c r="BF225" s="6" t="e">
        <f t="shared" si="9"/>
        <v>#NUM!</v>
      </c>
      <c r="BG225" t="e">
        <f t="shared" si="10"/>
        <v>#NUM!</v>
      </c>
      <c r="BH225" t="e">
        <f t="shared" si="11"/>
        <v>#NUM!</v>
      </c>
      <c r="BI225" t="str">
        <f>VLOOKUP(H225,Sheet2!$A$1:$B$270,2,FALSE)</f>
        <v>SURABAYA UTARA</v>
      </c>
    </row>
    <row r="226" spans="1:61">
      <c r="A226">
        <v>225</v>
      </c>
      <c r="B226">
        <v>1002568437</v>
      </c>
      <c r="C226">
        <v>3</v>
      </c>
      <c r="D226" t="s">
        <v>59</v>
      </c>
      <c r="E226">
        <v>4</v>
      </c>
      <c r="F226" t="s">
        <v>549</v>
      </c>
      <c r="G226" t="s">
        <v>582</v>
      </c>
      <c r="H226" t="s">
        <v>590</v>
      </c>
      <c r="I226" t="s">
        <v>212</v>
      </c>
      <c r="J226" t="s">
        <v>213</v>
      </c>
      <c r="K226" t="s">
        <v>149</v>
      </c>
      <c r="M226" t="s">
        <v>2155</v>
      </c>
      <c r="N226" t="s">
        <v>215</v>
      </c>
      <c r="O226" s="57">
        <v>46267.707997685182</v>
      </c>
      <c r="P226" s="57">
        <v>46268.47965277778</v>
      </c>
      <c r="Q226">
        <v>69381014</v>
      </c>
      <c r="S226">
        <v>146131120730</v>
      </c>
      <c r="T226" t="s">
        <v>2169</v>
      </c>
      <c r="U226" t="s">
        <v>2170</v>
      </c>
      <c r="V226" t="s">
        <v>2171</v>
      </c>
      <c r="Z226">
        <v>110.427503</v>
      </c>
      <c r="AA226">
        <v>-7.7804053356237004</v>
      </c>
      <c r="AB226" t="s">
        <v>2172</v>
      </c>
      <c r="AC226" t="s">
        <v>284</v>
      </c>
      <c r="AL226" t="s">
        <v>217</v>
      </c>
      <c r="AM226" t="s">
        <v>2173</v>
      </c>
      <c r="AN226" t="s">
        <v>6</v>
      </c>
      <c r="AO226" s="57">
        <v>46062.715486111112</v>
      </c>
      <c r="AR226" t="s">
        <v>14</v>
      </c>
      <c r="AS226" t="s">
        <v>219</v>
      </c>
      <c r="AT226" t="s">
        <v>230</v>
      </c>
      <c r="AV226" t="s">
        <v>2157</v>
      </c>
      <c r="AW226" t="s">
        <v>545</v>
      </c>
      <c r="AX226" t="s">
        <v>222</v>
      </c>
      <c r="BA226" s="57">
        <v>46267.291666666664</v>
      </c>
      <c r="BB226" t="s">
        <v>2173</v>
      </c>
      <c r="BF226" s="6" t="e">
        <f t="shared" si="9"/>
        <v>#NUM!</v>
      </c>
      <c r="BG226" t="e">
        <f t="shared" si="10"/>
        <v>#NUM!</v>
      </c>
      <c r="BH226" t="e">
        <f t="shared" si="11"/>
        <v>#NUM!</v>
      </c>
      <c r="BI226" t="e">
        <f>VLOOKUP(H226,Sheet2!$A$1:$B$270,2,FALSE)</f>
        <v>#N/A</v>
      </c>
    </row>
    <row r="227" spans="1:61">
      <c r="A227">
        <v>226</v>
      </c>
      <c r="B227">
        <v>1002566762</v>
      </c>
      <c r="C227">
        <v>3</v>
      </c>
      <c r="D227" t="s">
        <v>55</v>
      </c>
      <c r="E227">
        <v>5</v>
      </c>
      <c r="F227" t="s">
        <v>307</v>
      </c>
      <c r="G227" t="s">
        <v>124</v>
      </c>
      <c r="H227" t="s">
        <v>309</v>
      </c>
      <c r="I227" t="s">
        <v>212</v>
      </c>
      <c r="J227" t="s">
        <v>213</v>
      </c>
      <c r="K227" t="s">
        <v>149</v>
      </c>
      <c r="L227" t="s">
        <v>214</v>
      </c>
      <c r="M227" t="s">
        <v>2155</v>
      </c>
      <c r="N227" t="s">
        <v>215</v>
      </c>
      <c r="O227" s="57">
        <v>46267.379120370373</v>
      </c>
      <c r="P227" s="57">
        <v>46268.669293981482</v>
      </c>
      <c r="Q227">
        <v>69381963</v>
      </c>
      <c r="S227">
        <v>152308243225</v>
      </c>
      <c r="T227" t="s">
        <v>2097</v>
      </c>
      <c r="U227" t="s">
        <v>2098</v>
      </c>
      <c r="V227" t="s">
        <v>2099</v>
      </c>
      <c r="Z227">
        <v>112.757417</v>
      </c>
      <c r="AA227">
        <v>-7.3170400000000004</v>
      </c>
      <c r="AB227" t="s">
        <v>2100</v>
      </c>
      <c r="AC227" t="s">
        <v>236</v>
      </c>
      <c r="AL227" t="s">
        <v>217</v>
      </c>
      <c r="AM227" t="s">
        <v>2101</v>
      </c>
      <c r="AN227" t="s">
        <v>6</v>
      </c>
      <c r="AO227" s="57">
        <v>46062.382025462961</v>
      </c>
      <c r="AP227" s="57">
        <v>46268.333333333336</v>
      </c>
      <c r="AQ227" t="s">
        <v>2178</v>
      </c>
      <c r="AR227" t="s">
        <v>14</v>
      </c>
      <c r="AS227" t="s">
        <v>605</v>
      </c>
      <c r="AT227" t="s">
        <v>230</v>
      </c>
      <c r="AV227" t="s">
        <v>2157</v>
      </c>
      <c r="AW227" t="s">
        <v>890</v>
      </c>
      <c r="AX227" t="s">
        <v>222</v>
      </c>
      <c r="BA227" s="57">
        <v>46268.333333333336</v>
      </c>
      <c r="BB227" t="s">
        <v>2101</v>
      </c>
      <c r="BF227" s="6" t="e">
        <f t="shared" si="9"/>
        <v>#NUM!</v>
      </c>
      <c r="BG227" t="e">
        <f t="shared" si="10"/>
        <v>#NUM!</v>
      </c>
      <c r="BH227" t="e">
        <f t="shared" si="11"/>
        <v>#NUM!</v>
      </c>
      <c r="BI227" t="str">
        <f>VLOOKUP(H227,Sheet2!$A$1:$B$270,2,FALSE)</f>
        <v>SURABAYA SELATAN</v>
      </c>
    </row>
    <row r="228" spans="1:61">
      <c r="A228">
        <v>227</v>
      </c>
      <c r="B228">
        <v>1002568374</v>
      </c>
      <c r="C228">
        <v>3</v>
      </c>
      <c r="D228" t="s">
        <v>55</v>
      </c>
      <c r="E228">
        <v>5</v>
      </c>
      <c r="F228" t="s">
        <v>261</v>
      </c>
      <c r="G228" t="s">
        <v>123</v>
      </c>
      <c r="H228" t="s">
        <v>287</v>
      </c>
      <c r="I228" t="s">
        <v>212</v>
      </c>
      <c r="J228" t="s">
        <v>213</v>
      </c>
      <c r="K228" t="s">
        <v>149</v>
      </c>
      <c r="L228" t="s">
        <v>214</v>
      </c>
      <c r="M228" t="s">
        <v>2155</v>
      </c>
      <c r="N228" t="s">
        <v>215</v>
      </c>
      <c r="O228" s="57">
        <v>46267.691631944443</v>
      </c>
      <c r="P228" s="57">
        <v>46270.707766203705</v>
      </c>
      <c r="Q228">
        <v>69382545</v>
      </c>
      <c r="S228">
        <v>152401227605</v>
      </c>
      <c r="T228" t="s">
        <v>1798</v>
      </c>
      <c r="U228" t="s">
        <v>1799</v>
      </c>
      <c r="V228" t="s">
        <v>1800</v>
      </c>
      <c r="Z228">
        <v>112.7438654</v>
      </c>
      <c r="AA228">
        <v>-7.2420342</v>
      </c>
      <c r="AB228" t="s">
        <v>1801</v>
      </c>
      <c r="AC228" t="s">
        <v>236</v>
      </c>
      <c r="AL228" t="s">
        <v>217</v>
      </c>
      <c r="AM228" t="s">
        <v>1802</v>
      </c>
      <c r="AN228" t="s">
        <v>6</v>
      </c>
      <c r="AO228" s="57">
        <v>46062.694432870368</v>
      </c>
      <c r="AP228" s="57">
        <v>46269.458333333336</v>
      </c>
      <c r="AQ228" t="s">
        <v>2178</v>
      </c>
      <c r="AR228" t="s">
        <v>14</v>
      </c>
      <c r="AS228" t="s">
        <v>271</v>
      </c>
      <c r="AT228" t="s">
        <v>230</v>
      </c>
      <c r="AV228" t="s">
        <v>2157</v>
      </c>
      <c r="AW228" t="s">
        <v>885</v>
      </c>
      <c r="AX228" t="s">
        <v>222</v>
      </c>
      <c r="BA228" s="57">
        <v>46269.458333333336</v>
      </c>
      <c r="BB228" t="s">
        <v>1802</v>
      </c>
      <c r="BF228" s="6" t="e">
        <f t="shared" si="9"/>
        <v>#NUM!</v>
      </c>
      <c r="BG228" t="e">
        <f t="shared" si="10"/>
        <v>#NUM!</v>
      </c>
      <c r="BH228" t="e">
        <f t="shared" si="11"/>
        <v>#NUM!</v>
      </c>
      <c r="BI228" t="str">
        <f>VLOOKUP(H228,Sheet2!$A$1:$B$270,2,FALSE)</f>
        <v>SURABAYA UTARA</v>
      </c>
    </row>
    <row r="229" spans="1:61">
      <c r="A229">
        <v>228</v>
      </c>
      <c r="B229">
        <v>1002566719</v>
      </c>
      <c r="C229">
        <v>3</v>
      </c>
      <c r="D229" t="s">
        <v>55</v>
      </c>
      <c r="E229">
        <v>5</v>
      </c>
      <c r="F229" t="s">
        <v>261</v>
      </c>
      <c r="G229" t="s">
        <v>128</v>
      </c>
      <c r="H229" t="s">
        <v>305</v>
      </c>
      <c r="I229" t="s">
        <v>212</v>
      </c>
      <c r="J229" t="s">
        <v>213</v>
      </c>
      <c r="K229" t="s">
        <v>149</v>
      </c>
      <c r="M229" t="s">
        <v>2155</v>
      </c>
      <c r="N229" t="s">
        <v>215</v>
      </c>
      <c r="O229" s="57">
        <v>46267.370023148149</v>
      </c>
      <c r="P229" s="57">
        <v>46269.366944444446</v>
      </c>
      <c r="Q229">
        <v>69381952</v>
      </c>
      <c r="S229">
        <v>152417230066</v>
      </c>
      <c r="T229" t="s">
        <v>2120</v>
      </c>
      <c r="U229" t="s">
        <v>2121</v>
      </c>
      <c r="V229" t="s">
        <v>2122</v>
      </c>
      <c r="Z229">
        <v>112.598271906877</v>
      </c>
      <c r="AA229">
        <v>-7.3525522048741303</v>
      </c>
      <c r="AB229" t="s">
        <v>2123</v>
      </c>
      <c r="AC229" t="s">
        <v>229</v>
      </c>
      <c r="AL229" t="s">
        <v>217</v>
      </c>
      <c r="AM229" t="s">
        <v>2124</v>
      </c>
      <c r="AN229" t="s">
        <v>6</v>
      </c>
      <c r="AO229" s="57">
        <v>46062.371550925927</v>
      </c>
      <c r="AP229" s="57">
        <v>46268.333333333336</v>
      </c>
      <c r="AQ229" t="s">
        <v>2178</v>
      </c>
      <c r="AR229" t="s">
        <v>14</v>
      </c>
      <c r="AS229" t="s">
        <v>602</v>
      </c>
      <c r="AT229" t="s">
        <v>230</v>
      </c>
      <c r="AV229" t="s">
        <v>2157</v>
      </c>
      <c r="AW229" t="s">
        <v>572</v>
      </c>
      <c r="AX229" t="s">
        <v>222</v>
      </c>
      <c r="BA229" s="57">
        <v>46268.333333333336</v>
      </c>
      <c r="BB229" t="s">
        <v>2124</v>
      </c>
      <c r="BF229" s="6" t="e">
        <f t="shared" si="9"/>
        <v>#NUM!</v>
      </c>
      <c r="BG229" t="e">
        <f t="shared" si="10"/>
        <v>#NUM!</v>
      </c>
      <c r="BH229" t="e">
        <f t="shared" si="11"/>
        <v>#NUM!</v>
      </c>
      <c r="BI229" t="str">
        <f>VLOOKUP(H229,Sheet2!$A$1:$B$270,2,FALSE)</f>
        <v>SURABAYA UTARA</v>
      </c>
    </row>
    <row r="230" spans="1:61">
      <c r="A230">
        <v>229</v>
      </c>
      <c r="B230">
        <v>1002566682</v>
      </c>
      <c r="C230">
        <v>3</v>
      </c>
      <c r="D230" t="s">
        <v>34</v>
      </c>
      <c r="E230">
        <v>5</v>
      </c>
      <c r="F230" t="s">
        <v>554</v>
      </c>
      <c r="G230" t="s">
        <v>85</v>
      </c>
      <c r="H230" t="s">
        <v>279</v>
      </c>
      <c r="I230" t="s">
        <v>212</v>
      </c>
      <c r="J230" t="s">
        <v>213</v>
      </c>
      <c r="K230" t="s">
        <v>149</v>
      </c>
      <c r="M230" t="s">
        <v>2155</v>
      </c>
      <c r="N230" t="s">
        <v>215</v>
      </c>
      <c r="O230" s="57">
        <v>46267.360798611109</v>
      </c>
      <c r="P230" s="57">
        <v>46272.353067129632</v>
      </c>
      <c r="Q230">
        <v>69381973</v>
      </c>
      <c r="S230">
        <v>172413244692</v>
      </c>
      <c r="T230" t="s">
        <v>2130</v>
      </c>
      <c r="U230" t="s">
        <v>2131</v>
      </c>
      <c r="V230" t="s">
        <v>2132</v>
      </c>
      <c r="Z230">
        <v>115.1847394</v>
      </c>
      <c r="AA230">
        <v>-8.5033984999999994</v>
      </c>
      <c r="AB230" t="s">
        <v>2133</v>
      </c>
      <c r="AC230" t="s">
        <v>229</v>
      </c>
      <c r="AL230" t="s">
        <v>217</v>
      </c>
      <c r="AM230" t="s">
        <v>2134</v>
      </c>
      <c r="AN230" t="s">
        <v>6</v>
      </c>
      <c r="AO230" s="57">
        <v>46062.371550925927</v>
      </c>
      <c r="AP230" s="57">
        <v>46268.333333333336</v>
      </c>
      <c r="AQ230" t="s">
        <v>2178</v>
      </c>
      <c r="AR230" t="s">
        <v>14</v>
      </c>
      <c r="AS230" t="s">
        <v>85</v>
      </c>
      <c r="AT230" t="s">
        <v>230</v>
      </c>
      <c r="AV230" t="s">
        <v>2157</v>
      </c>
      <c r="AW230" t="s">
        <v>545</v>
      </c>
      <c r="AX230" t="s">
        <v>222</v>
      </c>
      <c r="BA230" s="57">
        <v>46268.333333333336</v>
      </c>
      <c r="BB230" t="s">
        <v>2134</v>
      </c>
      <c r="BF230" s="6" t="e">
        <f t="shared" si="9"/>
        <v>#NUM!</v>
      </c>
      <c r="BG230" t="e">
        <f t="shared" si="10"/>
        <v>#NUM!</v>
      </c>
      <c r="BH230" t="e">
        <f t="shared" si="11"/>
        <v>#NUM!</v>
      </c>
      <c r="BI230" t="str">
        <f>VLOOKUP(H230,Sheet2!$A$1:$B$270,2,FALSE)</f>
        <v>TABANAN</v>
      </c>
    </row>
    <row r="231" spans="1:61">
      <c r="A231">
        <v>230</v>
      </c>
      <c r="B231">
        <v>1002564593</v>
      </c>
      <c r="C231">
        <v>3</v>
      </c>
      <c r="D231" t="s">
        <v>45</v>
      </c>
      <c r="E231">
        <v>5</v>
      </c>
      <c r="F231" t="s">
        <v>210</v>
      </c>
      <c r="G231" t="s">
        <v>115</v>
      </c>
      <c r="H231" t="s">
        <v>273</v>
      </c>
      <c r="I231" t="s">
        <v>212</v>
      </c>
      <c r="J231" t="s">
        <v>213</v>
      </c>
      <c r="K231" t="s">
        <v>149</v>
      </c>
      <c r="L231" t="s">
        <v>214</v>
      </c>
      <c r="M231" t="s">
        <v>2155</v>
      </c>
      <c r="N231" t="s">
        <v>215</v>
      </c>
      <c r="O231" s="57">
        <v>46266.417303240742</v>
      </c>
      <c r="P231" s="57">
        <v>46271.682349537034</v>
      </c>
      <c r="Q231">
        <v>69376157</v>
      </c>
      <c r="S231">
        <v>172603791822</v>
      </c>
      <c r="T231" t="s">
        <v>941</v>
      </c>
      <c r="U231" t="s">
        <v>2151</v>
      </c>
      <c r="V231" t="s">
        <v>942</v>
      </c>
      <c r="Z231">
        <v>116.339</v>
      </c>
      <c r="AA231">
        <v>-8.6628299999999996</v>
      </c>
      <c r="AB231" t="s">
        <v>943</v>
      </c>
      <c r="AC231" t="s">
        <v>236</v>
      </c>
      <c r="AL231" t="s">
        <v>217</v>
      </c>
      <c r="AM231" t="s">
        <v>2152</v>
      </c>
      <c r="AN231" t="s">
        <v>6</v>
      </c>
      <c r="AO231" s="57">
        <v>46031.423645833333</v>
      </c>
      <c r="AP231" s="57">
        <v>46269</v>
      </c>
      <c r="AR231" t="s">
        <v>14</v>
      </c>
      <c r="AS231" t="s">
        <v>900</v>
      </c>
      <c r="AT231" t="s">
        <v>230</v>
      </c>
      <c r="AV231" t="s">
        <v>2157</v>
      </c>
      <c r="AW231" t="s">
        <v>893</v>
      </c>
      <c r="AX231" t="s">
        <v>222</v>
      </c>
      <c r="BA231" s="57">
        <v>46269.541666666664</v>
      </c>
      <c r="BB231" t="s">
        <v>2152</v>
      </c>
      <c r="BF231" s="6" t="e">
        <f t="shared" si="9"/>
        <v>#NUM!</v>
      </c>
      <c r="BG231" t="e">
        <f t="shared" si="10"/>
        <v>#NUM!</v>
      </c>
      <c r="BH231" t="e">
        <f t="shared" si="11"/>
        <v>#NUM!</v>
      </c>
      <c r="BI231" t="str">
        <f>VLOOKUP(H231,Sheet2!$A$1:$B$270,2,FALSE)</f>
        <v>SELONG</v>
      </c>
    </row>
    <row r="232" spans="1:61">
      <c r="A232">
        <v>231</v>
      </c>
      <c r="B232">
        <v>1002566268</v>
      </c>
      <c r="C232">
        <v>3</v>
      </c>
      <c r="D232" t="s">
        <v>38</v>
      </c>
      <c r="E232">
        <v>5</v>
      </c>
      <c r="F232" t="s">
        <v>90</v>
      </c>
      <c r="G232" t="s">
        <v>90</v>
      </c>
      <c r="H232" t="s">
        <v>430</v>
      </c>
      <c r="I232" t="s">
        <v>212</v>
      </c>
      <c r="J232" t="s">
        <v>213</v>
      </c>
      <c r="K232" t="s">
        <v>149</v>
      </c>
      <c r="L232" t="s">
        <v>214</v>
      </c>
      <c r="M232" t="s">
        <v>2155</v>
      </c>
      <c r="N232" t="s">
        <v>215</v>
      </c>
      <c r="O232" s="57">
        <v>46266.692314814813</v>
      </c>
      <c r="P232" s="57">
        <v>46268.671736111108</v>
      </c>
      <c r="Q232">
        <v>69381748</v>
      </c>
      <c r="S232">
        <v>152651207810</v>
      </c>
      <c r="T232" t="s">
        <v>1204</v>
      </c>
      <c r="U232" t="s">
        <v>1205</v>
      </c>
      <c r="V232" t="s">
        <v>1206</v>
      </c>
      <c r="Z232">
        <v>111.99246805161199</v>
      </c>
      <c r="AA232">
        <v>-7.8936391494959697</v>
      </c>
      <c r="AB232" t="s">
        <v>1207</v>
      </c>
      <c r="AC232" t="s">
        <v>216</v>
      </c>
      <c r="AL232" t="s">
        <v>217</v>
      </c>
      <c r="AM232" t="s">
        <v>1208</v>
      </c>
      <c r="AN232" t="s">
        <v>6</v>
      </c>
      <c r="AO232" s="57">
        <v>46031.694467592592</v>
      </c>
      <c r="AP232" s="57">
        <v>46267.541666666664</v>
      </c>
      <c r="AR232" t="s">
        <v>14</v>
      </c>
      <c r="AS232" t="s">
        <v>556</v>
      </c>
      <c r="AT232" t="s">
        <v>230</v>
      </c>
      <c r="AV232" t="s">
        <v>2157</v>
      </c>
      <c r="AW232" t="s">
        <v>887</v>
      </c>
      <c r="AX232" t="s">
        <v>222</v>
      </c>
      <c r="BA232" s="57">
        <v>46267.541666666664</v>
      </c>
      <c r="BB232" t="s">
        <v>1208</v>
      </c>
      <c r="BF232" s="6" t="e">
        <f t="shared" si="9"/>
        <v>#NUM!</v>
      </c>
      <c r="BG232" t="e">
        <f t="shared" si="10"/>
        <v>#NUM!</v>
      </c>
      <c r="BH232" t="e">
        <f t="shared" si="11"/>
        <v>#NUM!</v>
      </c>
      <c r="BI232" t="str">
        <f>VLOOKUP(H232,Sheet2!$A$1:$B$270,2,FALSE)</f>
        <v>KEDIRI</v>
      </c>
    </row>
    <row r="233" spans="1:61">
      <c r="A233">
        <v>232</v>
      </c>
      <c r="B233">
        <v>1002566519</v>
      </c>
      <c r="C233">
        <v>3</v>
      </c>
      <c r="D233" t="s">
        <v>42</v>
      </c>
      <c r="E233">
        <v>5</v>
      </c>
      <c r="F233" t="s">
        <v>232</v>
      </c>
      <c r="G233" t="s">
        <v>101</v>
      </c>
      <c r="H233" t="s">
        <v>427</v>
      </c>
      <c r="I233" t="s">
        <v>212</v>
      </c>
      <c r="J233" t="s">
        <v>213</v>
      </c>
      <c r="K233" t="s">
        <v>149</v>
      </c>
      <c r="L233" t="s">
        <v>214</v>
      </c>
      <c r="M233" t="s">
        <v>2155</v>
      </c>
      <c r="N233" t="s">
        <v>215</v>
      </c>
      <c r="O233" s="57">
        <v>46266.824953703705</v>
      </c>
      <c r="P233" s="57">
        <v>46269.366689814815</v>
      </c>
      <c r="Q233">
        <v>69381889</v>
      </c>
      <c r="S233">
        <v>152331251345</v>
      </c>
      <c r="T233" t="s">
        <v>1230</v>
      </c>
      <c r="U233" t="s">
        <v>1231</v>
      </c>
      <c r="V233" t="s">
        <v>1232</v>
      </c>
      <c r="Z233">
        <v>112.63038083910899</v>
      </c>
      <c r="AA233">
        <v>-7.4526970491075497</v>
      </c>
      <c r="AB233" t="s">
        <v>1233</v>
      </c>
      <c r="AC233" t="s">
        <v>216</v>
      </c>
      <c r="AL233" t="s">
        <v>217</v>
      </c>
      <c r="AM233" t="s">
        <v>1234</v>
      </c>
      <c r="AN233" t="s">
        <v>6</v>
      </c>
      <c r="AO233" s="57">
        <v>46031.829826388886</v>
      </c>
      <c r="AP233" s="57">
        <v>46268.333333333336</v>
      </c>
      <c r="AQ233" t="s">
        <v>2178</v>
      </c>
      <c r="AR233" t="s">
        <v>14</v>
      </c>
      <c r="AS233" t="s">
        <v>573</v>
      </c>
      <c r="AT233" t="s">
        <v>230</v>
      </c>
      <c r="AV233" t="s">
        <v>2157</v>
      </c>
      <c r="AW233" t="s">
        <v>886</v>
      </c>
      <c r="AX233" t="s">
        <v>222</v>
      </c>
      <c r="BA233" s="57">
        <v>46268.333333333336</v>
      </c>
      <c r="BB233" t="s">
        <v>1234</v>
      </c>
      <c r="BF233" s="6" t="e">
        <f t="shared" si="9"/>
        <v>#NUM!</v>
      </c>
      <c r="BG233" t="e">
        <f t="shared" si="10"/>
        <v>#NUM!</v>
      </c>
      <c r="BH233" t="e">
        <f t="shared" si="11"/>
        <v>#NUM!</v>
      </c>
      <c r="BI233" t="str">
        <f>VLOOKUP(H233,Sheet2!$A$1:$B$270,2,FALSE)</f>
        <v>SIDOARJO</v>
      </c>
    </row>
    <row r="234" spans="1:61">
      <c r="A234">
        <v>233</v>
      </c>
      <c r="B234">
        <v>1002565568</v>
      </c>
      <c r="C234">
        <v>3</v>
      </c>
      <c r="D234" t="s">
        <v>59</v>
      </c>
      <c r="E234">
        <v>4</v>
      </c>
      <c r="F234" t="s">
        <v>223</v>
      </c>
      <c r="G234" t="s">
        <v>223</v>
      </c>
      <c r="H234" t="s">
        <v>827</v>
      </c>
      <c r="I234" t="s">
        <v>212</v>
      </c>
      <c r="J234" t="s">
        <v>213</v>
      </c>
      <c r="K234" t="s">
        <v>149</v>
      </c>
      <c r="L234" t="s">
        <v>214</v>
      </c>
      <c r="M234" t="s">
        <v>2155</v>
      </c>
      <c r="N234" t="s">
        <v>215</v>
      </c>
      <c r="O234" s="57">
        <v>46266.587476851855</v>
      </c>
      <c r="P234" s="57">
        <v>46267.692418981482</v>
      </c>
      <c r="Q234">
        <v>69381554</v>
      </c>
      <c r="S234">
        <v>146303608408</v>
      </c>
      <c r="T234" t="s">
        <v>1302</v>
      </c>
      <c r="U234" t="s">
        <v>1303</v>
      </c>
      <c r="V234" t="s">
        <v>1304</v>
      </c>
      <c r="Z234">
        <v>109.25642209999999</v>
      </c>
      <c r="AA234">
        <v>-7.4259066000000002</v>
      </c>
      <c r="AB234" t="s">
        <v>1305</v>
      </c>
      <c r="AC234" t="s">
        <v>236</v>
      </c>
      <c r="AL234" t="s">
        <v>217</v>
      </c>
      <c r="AM234" t="s">
        <v>1054</v>
      </c>
      <c r="AN234" t="s">
        <v>6</v>
      </c>
      <c r="AO234" s="57">
        <v>46031.590208333335</v>
      </c>
      <c r="AP234" s="57">
        <v>46267.541666666664</v>
      </c>
      <c r="AQ234" t="s">
        <v>2156</v>
      </c>
      <c r="AR234" t="s">
        <v>14</v>
      </c>
      <c r="AS234" t="s">
        <v>219</v>
      </c>
      <c r="AT234" t="s">
        <v>230</v>
      </c>
      <c r="AV234" t="s">
        <v>2157</v>
      </c>
      <c r="AW234" t="s">
        <v>889</v>
      </c>
      <c r="AX234" t="s">
        <v>222</v>
      </c>
      <c r="BA234" s="57">
        <v>46267.541666666664</v>
      </c>
      <c r="BB234" t="s">
        <v>1054</v>
      </c>
      <c r="BF234" s="6" t="e">
        <f t="shared" si="9"/>
        <v>#NUM!</v>
      </c>
      <c r="BG234" t="e">
        <f t="shared" si="10"/>
        <v>#NUM!</v>
      </c>
      <c r="BH234" t="e">
        <f t="shared" si="11"/>
        <v>#NUM!</v>
      </c>
      <c r="BI234" t="e">
        <f>VLOOKUP(H234,Sheet2!$A$1:$B$270,2,FALSE)</f>
        <v>#N/A</v>
      </c>
    </row>
    <row r="235" spans="1:61">
      <c r="A235">
        <v>234</v>
      </c>
      <c r="B235">
        <v>1002564133</v>
      </c>
      <c r="C235">
        <v>3</v>
      </c>
      <c r="D235" t="s">
        <v>55</v>
      </c>
      <c r="E235">
        <v>5</v>
      </c>
      <c r="F235" t="s">
        <v>261</v>
      </c>
      <c r="G235" t="s">
        <v>122</v>
      </c>
      <c r="H235" t="s">
        <v>348</v>
      </c>
      <c r="I235" t="s">
        <v>212</v>
      </c>
      <c r="J235" t="s">
        <v>213</v>
      </c>
      <c r="K235" t="s">
        <v>149</v>
      </c>
      <c r="L235" t="s">
        <v>214</v>
      </c>
      <c r="M235" t="s">
        <v>2155</v>
      </c>
      <c r="N235" t="s">
        <v>215</v>
      </c>
      <c r="O235" s="57">
        <v>46266.358981481484</v>
      </c>
      <c r="P235" s="57">
        <v>46268.525914351849</v>
      </c>
      <c r="Q235">
        <v>69381160</v>
      </c>
      <c r="S235">
        <v>152451212101</v>
      </c>
      <c r="T235" t="s">
        <v>1309</v>
      </c>
      <c r="U235" t="s">
        <v>1310</v>
      </c>
      <c r="V235" t="s">
        <v>1311</v>
      </c>
      <c r="Z235">
        <v>112.488868</v>
      </c>
      <c r="AA235">
        <v>-6.9035650000000004</v>
      </c>
      <c r="AB235" t="s">
        <v>1312</v>
      </c>
      <c r="AC235" t="s">
        <v>236</v>
      </c>
      <c r="AL235" t="s">
        <v>217</v>
      </c>
      <c r="AM235" t="s">
        <v>1313</v>
      </c>
      <c r="AN235" t="s">
        <v>6</v>
      </c>
      <c r="AO235" s="57">
        <v>46031.361087962963</v>
      </c>
      <c r="AP235" s="57">
        <v>46267.333333333336</v>
      </c>
      <c r="AQ235" t="s">
        <v>2178</v>
      </c>
      <c r="AR235" t="s">
        <v>14</v>
      </c>
      <c r="AS235" t="s">
        <v>122</v>
      </c>
      <c r="AT235" t="s">
        <v>230</v>
      </c>
      <c r="AV235" t="s">
        <v>2157</v>
      </c>
      <c r="AW235" t="s">
        <v>883</v>
      </c>
      <c r="AX235" t="s">
        <v>222</v>
      </c>
      <c r="BA235" s="57">
        <v>46267.333333333336</v>
      </c>
      <c r="BB235" t="s">
        <v>1313</v>
      </c>
      <c r="BF235" s="6" t="e">
        <f t="shared" si="9"/>
        <v>#NUM!</v>
      </c>
      <c r="BG235" t="e">
        <f t="shared" si="10"/>
        <v>#NUM!</v>
      </c>
      <c r="BH235" t="e">
        <f t="shared" si="11"/>
        <v>#NUM!</v>
      </c>
      <c r="BI235" t="str">
        <f>VLOOKUP(H235,Sheet2!$A$1:$B$270,2,FALSE)</f>
        <v>GRESIK</v>
      </c>
    </row>
    <row r="236" spans="1:61">
      <c r="A236">
        <v>235</v>
      </c>
      <c r="B236">
        <v>1002578700</v>
      </c>
      <c r="C236">
        <v>3</v>
      </c>
      <c r="D236" t="s">
        <v>59</v>
      </c>
      <c r="E236">
        <v>4</v>
      </c>
      <c r="F236" t="s">
        <v>223</v>
      </c>
      <c r="G236" t="s">
        <v>223</v>
      </c>
      <c r="H236" t="s">
        <v>2625</v>
      </c>
      <c r="I236" t="s">
        <v>212</v>
      </c>
      <c r="J236" t="s">
        <v>213</v>
      </c>
      <c r="K236" t="s">
        <v>149</v>
      </c>
      <c r="M236" t="s">
        <v>547</v>
      </c>
      <c r="N236" t="s">
        <v>215</v>
      </c>
      <c r="O236" s="57">
        <v>46274.549328703702</v>
      </c>
      <c r="P236" s="57">
        <v>46274.549328703702</v>
      </c>
      <c r="Q236">
        <v>69384365</v>
      </c>
      <c r="T236" t="s">
        <v>5212</v>
      </c>
      <c r="V236" t="s">
        <v>5213</v>
      </c>
      <c r="Z236">
        <v>109.137148</v>
      </c>
      <c r="AA236">
        <v>-7.3676240000000002</v>
      </c>
      <c r="AB236" t="s">
        <v>2628</v>
      </c>
      <c r="AC236" t="s">
        <v>285</v>
      </c>
      <c r="AL236" t="s">
        <v>217</v>
      </c>
      <c r="AM236" t="s">
        <v>5214</v>
      </c>
      <c r="AN236" t="s">
        <v>6</v>
      </c>
      <c r="AO236" s="57">
        <v>46274.559652777774</v>
      </c>
      <c r="AP236" s="57">
        <v>46271</v>
      </c>
      <c r="AR236" t="s">
        <v>548</v>
      </c>
      <c r="AS236" t="s">
        <v>909</v>
      </c>
      <c r="AT236" t="s">
        <v>230</v>
      </c>
      <c r="AV236" t="s">
        <v>6046</v>
      </c>
      <c r="AW236" t="s">
        <v>4126</v>
      </c>
      <c r="AX236" t="s">
        <v>222</v>
      </c>
      <c r="BA236" s="57">
        <v>46271.625</v>
      </c>
      <c r="BB236" t="s">
        <v>5214</v>
      </c>
      <c r="BF236" s="6" t="e">
        <f t="shared" si="9"/>
        <v>#NUM!</v>
      </c>
      <c r="BG236" t="e">
        <f t="shared" si="10"/>
        <v>#NUM!</v>
      </c>
      <c r="BH236" t="e">
        <f t="shared" si="11"/>
        <v>#NUM!</v>
      </c>
      <c r="BI236" t="e">
        <f>VLOOKUP(H236,Sheet2!$A$1:$B$270,2,FALSE)</f>
        <v>#N/A</v>
      </c>
    </row>
    <row r="237" spans="1:61">
      <c r="A237">
        <v>236</v>
      </c>
      <c r="B237">
        <v>1002575991</v>
      </c>
      <c r="C237">
        <v>3</v>
      </c>
      <c r="D237" t="s">
        <v>55</v>
      </c>
      <c r="E237">
        <v>5</v>
      </c>
      <c r="F237" t="s">
        <v>261</v>
      </c>
      <c r="G237" t="s">
        <v>126</v>
      </c>
      <c r="H237" t="s">
        <v>262</v>
      </c>
      <c r="I237" t="s">
        <v>212</v>
      </c>
      <c r="J237" t="s">
        <v>213</v>
      </c>
      <c r="K237" t="s">
        <v>149</v>
      </c>
      <c r="L237" t="s">
        <v>214</v>
      </c>
      <c r="M237" t="s">
        <v>547</v>
      </c>
      <c r="N237" t="s">
        <v>215</v>
      </c>
      <c r="O237" s="57">
        <v>46273.306215277778</v>
      </c>
      <c r="P237" s="57">
        <v>46274.443564814814</v>
      </c>
      <c r="Q237">
        <v>69385652</v>
      </c>
      <c r="S237">
        <v>152413175547</v>
      </c>
      <c r="T237" t="s">
        <v>3346</v>
      </c>
      <c r="U237" t="s">
        <v>3347</v>
      </c>
      <c r="V237" t="s">
        <v>3348</v>
      </c>
      <c r="Z237">
        <v>112.73616680000001</v>
      </c>
      <c r="AA237">
        <v>-7.2560969000000002</v>
      </c>
      <c r="AB237" t="s">
        <v>3349</v>
      </c>
      <c r="AC237" t="s">
        <v>236</v>
      </c>
      <c r="AL237" t="s">
        <v>217</v>
      </c>
      <c r="AM237" t="s">
        <v>3350</v>
      </c>
      <c r="AN237" t="s">
        <v>6</v>
      </c>
      <c r="AO237" s="57">
        <v>46243.30945601852</v>
      </c>
      <c r="AP237" s="57">
        <v>46277.625</v>
      </c>
      <c r="AR237" t="s">
        <v>548</v>
      </c>
      <c r="AS237" t="s">
        <v>575</v>
      </c>
      <c r="AT237" t="s">
        <v>344</v>
      </c>
      <c r="AV237" t="s">
        <v>6047</v>
      </c>
      <c r="AW237" t="s">
        <v>1183</v>
      </c>
      <c r="AX237" t="s">
        <v>222</v>
      </c>
      <c r="BA237" s="57">
        <v>46277.625</v>
      </c>
      <c r="BB237" t="s">
        <v>3350</v>
      </c>
      <c r="BF237" s="6" t="e">
        <f t="shared" si="9"/>
        <v>#NUM!</v>
      </c>
      <c r="BG237" t="e">
        <f t="shared" si="10"/>
        <v>#NUM!</v>
      </c>
      <c r="BH237" t="e">
        <f t="shared" si="11"/>
        <v>#NUM!</v>
      </c>
      <c r="BI237" t="str">
        <f>VLOOKUP(H237,Sheet2!$A$1:$B$270,2,FALSE)</f>
        <v>SURABAYA SELATAN</v>
      </c>
    </row>
    <row r="238" spans="1:61">
      <c r="A238">
        <v>237</v>
      </c>
      <c r="B238">
        <v>1002575953</v>
      </c>
      <c r="C238">
        <v>3</v>
      </c>
      <c r="D238" t="s">
        <v>55</v>
      </c>
      <c r="E238">
        <v>5</v>
      </c>
      <c r="F238" t="s">
        <v>261</v>
      </c>
      <c r="G238" t="s">
        <v>126</v>
      </c>
      <c r="H238" t="s">
        <v>262</v>
      </c>
      <c r="I238" t="s">
        <v>212</v>
      </c>
      <c r="J238" t="s">
        <v>213</v>
      </c>
      <c r="K238" t="s">
        <v>149</v>
      </c>
      <c r="L238" t="s">
        <v>214</v>
      </c>
      <c r="M238" t="s">
        <v>547</v>
      </c>
      <c r="N238" t="s">
        <v>215</v>
      </c>
      <c r="O238" s="57">
        <v>46272.818715277775</v>
      </c>
      <c r="P238" s="57">
        <v>46274.444421296299</v>
      </c>
      <c r="Q238">
        <v>69385642</v>
      </c>
      <c r="S238">
        <v>152413168011</v>
      </c>
      <c r="T238" t="s">
        <v>3460</v>
      </c>
      <c r="U238" t="s">
        <v>3461</v>
      </c>
      <c r="V238" t="s">
        <v>3462</v>
      </c>
      <c r="Z238">
        <v>112.73616680000001</v>
      </c>
      <c r="AA238">
        <v>-7.2560969000000002</v>
      </c>
      <c r="AB238" t="s">
        <v>3463</v>
      </c>
      <c r="AC238" t="s">
        <v>236</v>
      </c>
      <c r="AL238" t="s">
        <v>217</v>
      </c>
      <c r="AM238" t="s">
        <v>3281</v>
      </c>
      <c r="AN238" t="s">
        <v>6</v>
      </c>
      <c r="AO238" s="57">
        <v>46212.819409722222</v>
      </c>
      <c r="AP238" s="57">
        <v>46279.333333333336</v>
      </c>
      <c r="AR238" t="s">
        <v>548</v>
      </c>
      <c r="AS238" t="s">
        <v>575</v>
      </c>
      <c r="AT238" t="s">
        <v>344</v>
      </c>
      <c r="AV238" t="s">
        <v>6047</v>
      </c>
      <c r="AW238" t="s">
        <v>1183</v>
      </c>
      <c r="AX238" t="s">
        <v>222</v>
      </c>
      <c r="BA238" s="57">
        <v>46279.333333333336</v>
      </c>
      <c r="BB238" t="s">
        <v>3281</v>
      </c>
      <c r="BF238" s="6" t="e">
        <f t="shared" si="9"/>
        <v>#NUM!</v>
      </c>
      <c r="BG238" t="e">
        <f t="shared" si="10"/>
        <v>#NUM!</v>
      </c>
      <c r="BH238" t="e">
        <f t="shared" si="11"/>
        <v>#NUM!</v>
      </c>
      <c r="BI238" t="str">
        <f>VLOOKUP(H238,Sheet2!$A$1:$B$270,2,FALSE)</f>
        <v>SURABAYA SELATAN</v>
      </c>
    </row>
    <row r="239" spans="1:61">
      <c r="A239">
        <v>238</v>
      </c>
      <c r="B239">
        <v>1002575893</v>
      </c>
      <c r="C239">
        <v>3</v>
      </c>
      <c r="D239" t="s">
        <v>55</v>
      </c>
      <c r="E239">
        <v>5</v>
      </c>
      <c r="F239" t="s">
        <v>261</v>
      </c>
      <c r="G239" t="s">
        <v>126</v>
      </c>
      <c r="H239" t="s">
        <v>262</v>
      </c>
      <c r="I239" t="s">
        <v>212</v>
      </c>
      <c r="J239" t="s">
        <v>213</v>
      </c>
      <c r="K239" t="s">
        <v>149</v>
      </c>
      <c r="L239" t="s">
        <v>214</v>
      </c>
      <c r="M239" t="s">
        <v>547</v>
      </c>
      <c r="N239" t="s">
        <v>215</v>
      </c>
      <c r="O239" s="57">
        <v>46272.739537037036</v>
      </c>
      <c r="P239" s="57">
        <v>46274.444166666668</v>
      </c>
      <c r="Q239">
        <v>69385604</v>
      </c>
      <c r="S239">
        <v>152413168010</v>
      </c>
      <c r="T239" t="s">
        <v>3464</v>
      </c>
      <c r="U239" t="s">
        <v>3465</v>
      </c>
      <c r="V239" t="s">
        <v>3466</v>
      </c>
      <c r="Z239">
        <v>112.73616680000001</v>
      </c>
      <c r="AA239">
        <v>-7.2560969000000002</v>
      </c>
      <c r="AB239" t="s">
        <v>3467</v>
      </c>
      <c r="AC239" t="s">
        <v>236</v>
      </c>
      <c r="AL239" t="s">
        <v>217</v>
      </c>
      <c r="AM239" t="s">
        <v>3468</v>
      </c>
      <c r="AN239" t="s">
        <v>6</v>
      </c>
      <c r="AO239" s="57">
        <v>46212.746655092589</v>
      </c>
      <c r="AP239" s="57">
        <v>46279.333333333336</v>
      </c>
      <c r="AR239" t="s">
        <v>548</v>
      </c>
      <c r="AS239" t="s">
        <v>575</v>
      </c>
      <c r="AT239" t="s">
        <v>344</v>
      </c>
      <c r="AV239" t="s">
        <v>6047</v>
      </c>
      <c r="AW239" t="s">
        <v>1183</v>
      </c>
      <c r="AX239" t="s">
        <v>222</v>
      </c>
      <c r="BA239" s="57">
        <v>46279.333333333336</v>
      </c>
      <c r="BB239" t="s">
        <v>3468</v>
      </c>
      <c r="BF239" s="6" t="e">
        <f t="shared" si="9"/>
        <v>#NUM!</v>
      </c>
      <c r="BG239" t="e">
        <f t="shared" si="10"/>
        <v>#NUM!</v>
      </c>
      <c r="BH239" t="e">
        <f t="shared" si="11"/>
        <v>#NUM!</v>
      </c>
      <c r="BI239" t="str">
        <f>VLOOKUP(H239,Sheet2!$A$1:$B$270,2,FALSE)</f>
        <v>SURABAYA SELATAN</v>
      </c>
    </row>
    <row r="240" spans="1:61">
      <c r="A240">
        <v>239</v>
      </c>
      <c r="B240">
        <v>1002564550</v>
      </c>
      <c r="C240">
        <v>3</v>
      </c>
      <c r="D240" t="s">
        <v>45</v>
      </c>
      <c r="E240">
        <v>5</v>
      </c>
      <c r="F240" t="s">
        <v>210</v>
      </c>
      <c r="G240" t="s">
        <v>112</v>
      </c>
      <c r="H240" t="s">
        <v>243</v>
      </c>
      <c r="I240" t="s">
        <v>212</v>
      </c>
      <c r="J240" t="s">
        <v>213</v>
      </c>
      <c r="K240" t="s">
        <v>149</v>
      </c>
      <c r="L240" t="s">
        <v>214</v>
      </c>
      <c r="M240" t="s">
        <v>547</v>
      </c>
      <c r="N240" t="s">
        <v>215</v>
      </c>
      <c r="O240" s="57">
        <v>46266.411261574074</v>
      </c>
      <c r="P240" s="57">
        <v>46266.411261574074</v>
      </c>
      <c r="Q240">
        <v>69372675</v>
      </c>
      <c r="T240" t="s">
        <v>933</v>
      </c>
      <c r="V240" t="s">
        <v>934</v>
      </c>
      <c r="Z240">
        <v>116.229</v>
      </c>
      <c r="AA240">
        <v>-8.5942000000000007</v>
      </c>
      <c r="AB240" t="s">
        <v>935</v>
      </c>
      <c r="AC240" t="s">
        <v>236</v>
      </c>
      <c r="AL240" t="s">
        <v>217</v>
      </c>
      <c r="AM240" t="s">
        <v>892</v>
      </c>
      <c r="AN240" t="s">
        <v>6</v>
      </c>
      <c r="AO240" s="57">
        <v>46031.413310185184</v>
      </c>
      <c r="AP240" s="57">
        <v>46256</v>
      </c>
      <c r="AR240" t="s">
        <v>548</v>
      </c>
      <c r="AS240" t="s">
        <v>219</v>
      </c>
      <c r="AT240" t="s">
        <v>230</v>
      </c>
      <c r="AV240" t="s">
        <v>1414</v>
      </c>
      <c r="AW240" t="s">
        <v>883</v>
      </c>
      <c r="AX240" t="s">
        <v>222</v>
      </c>
      <c r="BA240" s="57">
        <v>46256.541666666664</v>
      </c>
      <c r="BB240" t="s">
        <v>892</v>
      </c>
      <c r="BF240" s="6" t="e">
        <f t="shared" si="9"/>
        <v>#NUM!</v>
      </c>
      <c r="BG240" t="e">
        <f t="shared" si="10"/>
        <v>#NUM!</v>
      </c>
      <c r="BH240" t="e">
        <f t="shared" si="11"/>
        <v>#NUM!</v>
      </c>
      <c r="BI240" t="str">
        <f>VLOOKUP(H240,Sheet2!$A$1:$B$270,2,FALSE)</f>
        <v>MATARAM</v>
      </c>
    </row>
    <row r="241" spans="1:61">
      <c r="A241">
        <v>240</v>
      </c>
      <c r="B241">
        <v>1002577902</v>
      </c>
      <c r="C241">
        <v>3</v>
      </c>
      <c r="D241" t="s">
        <v>59</v>
      </c>
      <c r="E241">
        <v>4</v>
      </c>
      <c r="F241" t="s">
        <v>242</v>
      </c>
      <c r="G241" t="s">
        <v>1540</v>
      </c>
      <c r="H241" t="s">
        <v>1541</v>
      </c>
      <c r="I241" t="s">
        <v>212</v>
      </c>
      <c r="J241" t="s">
        <v>213</v>
      </c>
      <c r="K241" t="s">
        <v>149</v>
      </c>
      <c r="L241" t="s">
        <v>214</v>
      </c>
      <c r="M241" t="s">
        <v>2168</v>
      </c>
      <c r="N241" t="s">
        <v>215</v>
      </c>
      <c r="O241" s="57">
        <v>46274.347870370373</v>
      </c>
      <c r="P241" s="57">
        <v>46275.425625000003</v>
      </c>
      <c r="Q241">
        <v>69386509</v>
      </c>
      <c r="S241">
        <v>141373127232</v>
      </c>
      <c r="T241" t="s">
        <v>6048</v>
      </c>
      <c r="U241" t="s">
        <v>6049</v>
      </c>
      <c r="V241" t="s">
        <v>6050</v>
      </c>
      <c r="Z241">
        <v>109.9046536</v>
      </c>
      <c r="AA241">
        <v>-7.3619779999999997</v>
      </c>
      <c r="AB241" t="s">
        <v>6051</v>
      </c>
      <c r="AC241" t="s">
        <v>236</v>
      </c>
      <c r="AL241" t="s">
        <v>217</v>
      </c>
      <c r="AM241" t="s">
        <v>6052</v>
      </c>
      <c r="AN241" t="s">
        <v>6</v>
      </c>
      <c r="AO241" s="57">
        <v>46274.350868055553</v>
      </c>
      <c r="AP241" s="57">
        <v>46275.333333333336</v>
      </c>
      <c r="AQ241" t="s">
        <v>2178</v>
      </c>
      <c r="AR241" t="s">
        <v>2177</v>
      </c>
      <c r="AS241" t="s">
        <v>219</v>
      </c>
      <c r="AT241" t="s">
        <v>230</v>
      </c>
      <c r="AV241" t="s">
        <v>6053</v>
      </c>
      <c r="AW241" t="s">
        <v>885</v>
      </c>
      <c r="AX241" t="s">
        <v>222</v>
      </c>
      <c r="BA241" s="57">
        <v>46275.333333333336</v>
      </c>
      <c r="BB241" t="s">
        <v>6052</v>
      </c>
      <c r="BF241" s="6" t="e">
        <f t="shared" si="9"/>
        <v>#NUM!</v>
      </c>
      <c r="BG241" t="e">
        <f t="shared" si="10"/>
        <v>#NUM!</v>
      </c>
      <c r="BH241" t="e">
        <f t="shared" si="11"/>
        <v>#NUM!</v>
      </c>
      <c r="BI241" t="e">
        <f>VLOOKUP(H241,Sheet2!$A$1:$B$270,2,FALSE)</f>
        <v>#N/A</v>
      </c>
    </row>
    <row r="242" spans="1:61">
      <c r="A242">
        <v>241</v>
      </c>
      <c r="B242">
        <v>1002578428</v>
      </c>
      <c r="C242">
        <v>3</v>
      </c>
      <c r="D242" t="s">
        <v>38</v>
      </c>
      <c r="E242">
        <v>5</v>
      </c>
      <c r="F242" t="s">
        <v>90</v>
      </c>
      <c r="G242" t="s">
        <v>96</v>
      </c>
      <c r="H242" t="s">
        <v>283</v>
      </c>
      <c r="I242" t="s">
        <v>212</v>
      </c>
      <c r="J242" t="s">
        <v>213</v>
      </c>
      <c r="K242" t="s">
        <v>149</v>
      </c>
      <c r="L242" t="s">
        <v>214</v>
      </c>
      <c r="M242" t="s">
        <v>2168</v>
      </c>
      <c r="N242" t="s">
        <v>215</v>
      </c>
      <c r="O242" s="57">
        <v>46274.464537037034</v>
      </c>
      <c r="P242" s="57">
        <v>46275.379155092596</v>
      </c>
      <c r="Q242">
        <v>69386739</v>
      </c>
      <c r="S242">
        <v>152608209202</v>
      </c>
      <c r="T242" t="s">
        <v>6054</v>
      </c>
      <c r="U242" t="s">
        <v>6055</v>
      </c>
      <c r="V242" t="s">
        <v>6056</v>
      </c>
      <c r="Z242">
        <v>111.66278574326</v>
      </c>
      <c r="AA242">
        <v>-8.0464789975490891</v>
      </c>
      <c r="AB242" t="s">
        <v>6057</v>
      </c>
      <c r="AC242" t="s">
        <v>236</v>
      </c>
      <c r="AL242" t="s">
        <v>217</v>
      </c>
      <c r="AM242" t="s">
        <v>6058</v>
      </c>
      <c r="AN242" t="s">
        <v>6</v>
      </c>
      <c r="AO242" s="57">
        <v>46274.465451388889</v>
      </c>
      <c r="AP242" s="57">
        <v>46275.333333333336</v>
      </c>
      <c r="AQ242" t="s">
        <v>2178</v>
      </c>
      <c r="AR242" t="s">
        <v>2177</v>
      </c>
      <c r="AS242" t="s">
        <v>96</v>
      </c>
      <c r="AT242" t="s">
        <v>230</v>
      </c>
      <c r="AV242" t="s">
        <v>6059</v>
      </c>
      <c r="AW242" t="s">
        <v>885</v>
      </c>
      <c r="AX242" t="s">
        <v>222</v>
      </c>
      <c r="BA242" s="57">
        <v>46275.333333333336</v>
      </c>
      <c r="BB242" t="s">
        <v>6058</v>
      </c>
      <c r="BF242" s="6" t="e">
        <f t="shared" si="9"/>
        <v>#NUM!</v>
      </c>
      <c r="BG242" t="e">
        <f t="shared" si="10"/>
        <v>#NUM!</v>
      </c>
      <c r="BH242" t="e">
        <f t="shared" si="11"/>
        <v>#NUM!</v>
      </c>
      <c r="BI242" t="str">
        <f>VLOOKUP(H242,Sheet2!$A$1:$B$270,2,FALSE)</f>
        <v>PONOROGO</v>
      </c>
    </row>
    <row r="243" spans="1:61">
      <c r="A243">
        <v>242</v>
      </c>
      <c r="B243">
        <v>1002578287</v>
      </c>
      <c r="C243">
        <v>3</v>
      </c>
      <c r="D243" t="s">
        <v>45</v>
      </c>
      <c r="E243">
        <v>5</v>
      </c>
      <c r="F243" t="s">
        <v>210</v>
      </c>
      <c r="G243" t="s">
        <v>110</v>
      </c>
      <c r="H243" t="s">
        <v>529</v>
      </c>
      <c r="I243" t="s">
        <v>212</v>
      </c>
      <c r="J243" t="s">
        <v>213</v>
      </c>
      <c r="K243" t="s">
        <v>149</v>
      </c>
      <c r="L243" t="s">
        <v>214</v>
      </c>
      <c r="M243" t="s">
        <v>2168</v>
      </c>
      <c r="N243" t="s">
        <v>215</v>
      </c>
      <c r="O243" s="57">
        <v>46274.435381944444</v>
      </c>
      <c r="P243" s="57">
        <v>46275.337013888886</v>
      </c>
      <c r="Q243">
        <v>69386688</v>
      </c>
      <c r="S243">
        <v>172611203057</v>
      </c>
      <c r="T243" t="s">
        <v>6060</v>
      </c>
      <c r="U243" t="s">
        <v>6061</v>
      </c>
      <c r="V243" t="s">
        <v>6062</v>
      </c>
      <c r="Z243">
        <v>117.742975987493</v>
      </c>
      <c r="AA243">
        <v>-8.1836922153327691</v>
      </c>
      <c r="AB243" t="s">
        <v>6063</v>
      </c>
      <c r="AC243" t="s">
        <v>216</v>
      </c>
      <c r="AL243" t="s">
        <v>217</v>
      </c>
      <c r="AM243" t="s">
        <v>6064</v>
      </c>
      <c r="AN243" t="s">
        <v>6</v>
      </c>
      <c r="AO243" s="57">
        <v>46274.444444444445</v>
      </c>
      <c r="AP243" s="57">
        <v>46275.333333333336</v>
      </c>
      <c r="AR243" t="s">
        <v>5200</v>
      </c>
      <c r="AS243" t="s">
        <v>569</v>
      </c>
      <c r="AT243" t="s">
        <v>230</v>
      </c>
      <c r="AV243" t="s">
        <v>6065</v>
      </c>
      <c r="AW243" t="s">
        <v>882</v>
      </c>
      <c r="AX243" t="s">
        <v>222</v>
      </c>
      <c r="BA243" s="57">
        <v>46275.333333333336</v>
      </c>
      <c r="BB243" t="s">
        <v>6064</v>
      </c>
      <c r="BF243" s="6" t="e">
        <f t="shared" si="9"/>
        <v>#NUM!</v>
      </c>
      <c r="BG243" t="e">
        <f t="shared" si="10"/>
        <v>#NUM!</v>
      </c>
      <c r="BH243" t="e">
        <f t="shared" si="11"/>
        <v>#NUM!</v>
      </c>
      <c r="BI243" t="str">
        <f>VLOOKUP(H243,Sheet2!$A$1:$B$270,2,FALSE)</f>
        <v>BIMA</v>
      </c>
    </row>
    <row r="244" spans="1:61">
      <c r="A244">
        <v>243</v>
      </c>
      <c r="B244">
        <v>1002578625</v>
      </c>
      <c r="C244">
        <v>3</v>
      </c>
      <c r="D244" t="s">
        <v>42</v>
      </c>
      <c r="E244">
        <v>5</v>
      </c>
      <c r="F244" t="s">
        <v>232</v>
      </c>
      <c r="G244" t="s">
        <v>101</v>
      </c>
      <c r="H244" t="s">
        <v>427</v>
      </c>
      <c r="I244" t="s">
        <v>212</v>
      </c>
      <c r="J244" t="s">
        <v>213</v>
      </c>
      <c r="K244" t="s">
        <v>149</v>
      </c>
      <c r="L244" t="s">
        <v>214</v>
      </c>
      <c r="M244" t="s">
        <v>2168</v>
      </c>
      <c r="N244" t="s">
        <v>215</v>
      </c>
      <c r="O244" s="57">
        <v>46274.516631944447</v>
      </c>
      <c r="P244" s="57">
        <v>46274.583854166667</v>
      </c>
      <c r="Q244">
        <v>69386845</v>
      </c>
      <c r="S244">
        <v>152331251481</v>
      </c>
      <c r="T244" t="s">
        <v>6066</v>
      </c>
      <c r="U244" t="s">
        <v>2282</v>
      </c>
      <c r="V244" t="s">
        <v>6067</v>
      </c>
      <c r="Z244">
        <v>112.6063992</v>
      </c>
      <c r="AA244">
        <v>-7.3849516999999896</v>
      </c>
      <c r="AB244" t="s">
        <v>6068</v>
      </c>
      <c r="AC244" t="s">
        <v>236</v>
      </c>
      <c r="AL244" t="s">
        <v>217</v>
      </c>
      <c r="AM244" t="s">
        <v>6069</v>
      </c>
      <c r="AN244" t="s">
        <v>6</v>
      </c>
      <c r="AO244" s="57">
        <v>46274.517708333333</v>
      </c>
      <c r="AP244" s="57">
        <v>46275.458333333336</v>
      </c>
      <c r="AQ244" t="s">
        <v>2159</v>
      </c>
      <c r="AR244" t="s">
        <v>2177</v>
      </c>
      <c r="AS244" t="s">
        <v>573</v>
      </c>
      <c r="AT244" t="s">
        <v>230</v>
      </c>
      <c r="AV244" t="s">
        <v>6070</v>
      </c>
      <c r="AW244" t="s">
        <v>537</v>
      </c>
      <c r="AX244" t="s">
        <v>222</v>
      </c>
      <c r="BA244" s="57">
        <v>46275.458333333336</v>
      </c>
      <c r="BB244" t="s">
        <v>6069</v>
      </c>
      <c r="BF244" s="6" t="e">
        <f t="shared" si="9"/>
        <v>#NUM!</v>
      </c>
      <c r="BG244" t="e">
        <f t="shared" si="10"/>
        <v>#NUM!</v>
      </c>
      <c r="BH244" t="e">
        <f t="shared" si="11"/>
        <v>#NUM!</v>
      </c>
      <c r="BI244" t="str">
        <f>VLOOKUP(H244,Sheet2!$A$1:$B$270,2,FALSE)</f>
        <v>SIDOARJO</v>
      </c>
    </row>
    <row r="245" spans="1:61">
      <c r="A245">
        <v>244</v>
      </c>
      <c r="B245">
        <v>1002578641</v>
      </c>
      <c r="C245">
        <v>3</v>
      </c>
      <c r="D245" t="s">
        <v>45</v>
      </c>
      <c r="E245">
        <v>5</v>
      </c>
      <c r="F245" t="s">
        <v>210</v>
      </c>
      <c r="G245" t="s">
        <v>118</v>
      </c>
      <c r="H245" t="s">
        <v>454</v>
      </c>
      <c r="I245" t="s">
        <v>212</v>
      </c>
      <c r="J245" t="s">
        <v>213</v>
      </c>
      <c r="K245" t="s">
        <v>149</v>
      </c>
      <c r="L245" t="s">
        <v>214</v>
      </c>
      <c r="M245" t="s">
        <v>2168</v>
      </c>
      <c r="N245" t="s">
        <v>215</v>
      </c>
      <c r="O245" s="57">
        <v>46274.524953703702</v>
      </c>
      <c r="P245" s="57">
        <v>46275.474456018521</v>
      </c>
      <c r="Q245">
        <v>69386849</v>
      </c>
      <c r="S245">
        <v>172608206308</v>
      </c>
      <c r="T245" t="s">
        <v>6071</v>
      </c>
      <c r="U245" t="s">
        <v>6072</v>
      </c>
      <c r="V245" t="s">
        <v>6073</v>
      </c>
      <c r="Z245">
        <v>116.753979397964</v>
      </c>
      <c r="AA245">
        <v>-8.9121198015825591</v>
      </c>
      <c r="AB245" t="s">
        <v>6074</v>
      </c>
      <c r="AC245" t="s">
        <v>236</v>
      </c>
      <c r="AL245" t="s">
        <v>217</v>
      </c>
      <c r="AM245" t="s">
        <v>6075</v>
      </c>
      <c r="AN245" t="s">
        <v>6</v>
      </c>
      <c r="AO245" s="57">
        <v>46274.527719907404</v>
      </c>
      <c r="AP245" s="57">
        <v>46275.458333333336</v>
      </c>
      <c r="AR245" t="s">
        <v>5200</v>
      </c>
      <c r="AS245" t="s">
        <v>907</v>
      </c>
      <c r="AT245" t="s">
        <v>344</v>
      </c>
      <c r="AV245" t="s">
        <v>6076</v>
      </c>
      <c r="AW245" t="s">
        <v>1901</v>
      </c>
      <c r="AX245" t="s">
        <v>222</v>
      </c>
      <c r="BA245" s="57">
        <v>46275.458333333336</v>
      </c>
      <c r="BB245" t="s">
        <v>6075</v>
      </c>
      <c r="BF245" s="6" t="e">
        <f t="shared" si="9"/>
        <v>#NUM!</v>
      </c>
      <c r="BG245" t="e">
        <f t="shared" si="10"/>
        <v>#NUM!</v>
      </c>
      <c r="BH245" t="e">
        <f t="shared" si="11"/>
        <v>#NUM!</v>
      </c>
      <c r="BI245" t="str">
        <f>VLOOKUP(H245,Sheet2!$A$1:$B$270,2,FALSE)</f>
        <v>SUMBAWA</v>
      </c>
    </row>
    <row r="246" spans="1:61">
      <c r="A246">
        <v>245</v>
      </c>
      <c r="B246">
        <v>1002578500</v>
      </c>
      <c r="C246">
        <v>3</v>
      </c>
      <c r="D246" t="s">
        <v>45</v>
      </c>
      <c r="E246">
        <v>5</v>
      </c>
      <c r="F246" t="s">
        <v>210</v>
      </c>
      <c r="G246" t="s">
        <v>118</v>
      </c>
      <c r="H246" t="s">
        <v>454</v>
      </c>
      <c r="I246" t="s">
        <v>212</v>
      </c>
      <c r="J246" t="s">
        <v>213</v>
      </c>
      <c r="K246" t="s">
        <v>149</v>
      </c>
      <c r="L246" t="s">
        <v>214</v>
      </c>
      <c r="M246" t="s">
        <v>2168</v>
      </c>
      <c r="N246" t="s">
        <v>215</v>
      </c>
      <c r="O246" s="57">
        <v>46274.479120370372</v>
      </c>
      <c r="P246" s="57">
        <v>46275.33697916667</v>
      </c>
      <c r="Q246">
        <v>69386760</v>
      </c>
      <c r="S246">
        <v>172608206126</v>
      </c>
      <c r="T246" t="s">
        <v>6077</v>
      </c>
      <c r="U246" t="s">
        <v>6078</v>
      </c>
      <c r="V246" t="s">
        <v>6079</v>
      </c>
      <c r="Z246">
        <v>116.75143579495401</v>
      </c>
      <c r="AA246">
        <v>-8.9170109174738794</v>
      </c>
      <c r="AB246" t="s">
        <v>6080</v>
      </c>
      <c r="AC246" t="s">
        <v>236</v>
      </c>
      <c r="AL246" t="s">
        <v>217</v>
      </c>
      <c r="AM246" t="s">
        <v>6081</v>
      </c>
      <c r="AN246" t="s">
        <v>6</v>
      </c>
      <c r="AO246" s="57">
        <v>46274.48605324074</v>
      </c>
      <c r="AP246" s="57">
        <v>46275.333333333336</v>
      </c>
      <c r="AR246" t="s">
        <v>5200</v>
      </c>
      <c r="AS246" t="s">
        <v>907</v>
      </c>
      <c r="AT246" t="s">
        <v>344</v>
      </c>
      <c r="AV246" t="s">
        <v>6082</v>
      </c>
      <c r="AW246" t="s">
        <v>1886</v>
      </c>
      <c r="AX246" t="s">
        <v>222</v>
      </c>
      <c r="BA246" s="57">
        <v>46275.333333333336</v>
      </c>
      <c r="BB246" t="s">
        <v>6081</v>
      </c>
      <c r="BF246" s="6" t="e">
        <f t="shared" si="9"/>
        <v>#NUM!</v>
      </c>
      <c r="BG246" t="e">
        <f t="shared" si="10"/>
        <v>#NUM!</v>
      </c>
      <c r="BH246" t="e">
        <f t="shared" si="11"/>
        <v>#NUM!</v>
      </c>
      <c r="BI246" t="str">
        <f>VLOOKUP(H246,Sheet2!$A$1:$B$270,2,FALSE)</f>
        <v>SUMBAWA</v>
      </c>
    </row>
    <row r="247" spans="1:61">
      <c r="A247">
        <v>246</v>
      </c>
      <c r="B247">
        <v>1002578759</v>
      </c>
      <c r="C247">
        <v>3</v>
      </c>
      <c r="D247" t="s">
        <v>55</v>
      </c>
      <c r="E247">
        <v>5</v>
      </c>
      <c r="F247" t="s">
        <v>261</v>
      </c>
      <c r="G247" t="s">
        <v>128</v>
      </c>
      <c r="H247" t="s">
        <v>305</v>
      </c>
      <c r="I247" t="s">
        <v>212</v>
      </c>
      <c r="J247" t="s">
        <v>213</v>
      </c>
      <c r="K247" t="s">
        <v>149</v>
      </c>
      <c r="M247" t="s">
        <v>2168</v>
      </c>
      <c r="N247" t="s">
        <v>215</v>
      </c>
      <c r="O247" s="57">
        <v>46274.562754629631</v>
      </c>
      <c r="P247" s="57">
        <v>46274.62122685185</v>
      </c>
      <c r="Q247">
        <v>69386235</v>
      </c>
      <c r="S247">
        <v>152417234225</v>
      </c>
      <c r="T247" t="s">
        <v>3302</v>
      </c>
      <c r="U247" t="s">
        <v>3303</v>
      </c>
      <c r="V247" t="s">
        <v>6083</v>
      </c>
      <c r="Z247">
        <v>112.6380449</v>
      </c>
      <c r="AA247">
        <v>-7.3624158</v>
      </c>
      <c r="AB247" t="s">
        <v>3305</v>
      </c>
      <c r="AC247" t="s">
        <v>229</v>
      </c>
      <c r="AL247" t="s">
        <v>217</v>
      </c>
      <c r="AM247" t="s">
        <v>6084</v>
      </c>
      <c r="AN247" t="s">
        <v>6</v>
      </c>
      <c r="AO247" s="57">
        <v>46274.569328703707</v>
      </c>
      <c r="AQ247" t="s">
        <v>2178</v>
      </c>
      <c r="AR247" t="s">
        <v>2177</v>
      </c>
      <c r="AS247" t="s">
        <v>602</v>
      </c>
      <c r="AT247" t="s">
        <v>230</v>
      </c>
      <c r="AV247" t="s">
        <v>6085</v>
      </c>
      <c r="AW247" t="s">
        <v>546</v>
      </c>
      <c r="AX247" t="s">
        <v>222</v>
      </c>
      <c r="BA247" s="57">
        <v>46274.291666666664</v>
      </c>
      <c r="BB247" t="s">
        <v>6084</v>
      </c>
      <c r="BF247" s="6" t="e">
        <f t="shared" si="9"/>
        <v>#NUM!</v>
      </c>
      <c r="BG247" t="e">
        <f t="shared" si="10"/>
        <v>#NUM!</v>
      </c>
      <c r="BH247" t="e">
        <f t="shared" si="11"/>
        <v>#NUM!</v>
      </c>
      <c r="BI247" t="str">
        <f>VLOOKUP(H247,Sheet2!$A$1:$B$270,2,FALSE)</f>
        <v>SURABAYA UTARA</v>
      </c>
    </row>
    <row r="248" spans="1:61">
      <c r="A248">
        <v>247</v>
      </c>
      <c r="B248">
        <v>1002577665</v>
      </c>
      <c r="C248">
        <v>3</v>
      </c>
      <c r="D248" t="s">
        <v>42</v>
      </c>
      <c r="E248">
        <v>5</v>
      </c>
      <c r="F248" t="s">
        <v>232</v>
      </c>
      <c r="G248" t="s">
        <v>101</v>
      </c>
      <c r="H248" t="s">
        <v>427</v>
      </c>
      <c r="I248" t="s">
        <v>212</v>
      </c>
      <c r="J248" t="s">
        <v>213</v>
      </c>
      <c r="K248" t="s">
        <v>149</v>
      </c>
      <c r="L248" t="s">
        <v>214</v>
      </c>
      <c r="M248" t="s">
        <v>2168</v>
      </c>
      <c r="N248" t="s">
        <v>215</v>
      </c>
      <c r="O248" s="57">
        <v>46273.708287037036</v>
      </c>
      <c r="P248" s="57">
        <v>46274.667141203703</v>
      </c>
      <c r="Q248">
        <v>69386407</v>
      </c>
      <c r="S248">
        <v>152331251467</v>
      </c>
      <c r="T248" t="s">
        <v>3173</v>
      </c>
      <c r="U248" t="s">
        <v>3174</v>
      </c>
      <c r="V248" t="s">
        <v>3175</v>
      </c>
      <c r="Z248">
        <v>112.63132799416699</v>
      </c>
      <c r="AA248">
        <v>-7.4530088812900104</v>
      </c>
      <c r="AB248" t="s">
        <v>3176</v>
      </c>
      <c r="AC248" t="s">
        <v>216</v>
      </c>
      <c r="AL248" t="s">
        <v>217</v>
      </c>
      <c r="AM248" t="s">
        <v>3177</v>
      </c>
      <c r="AN248" t="s">
        <v>6</v>
      </c>
      <c r="AO248" s="57">
        <v>46243.715520833335</v>
      </c>
      <c r="AP248" s="57">
        <v>46274.625</v>
      </c>
      <c r="AQ248" t="s">
        <v>2178</v>
      </c>
      <c r="AR248" t="s">
        <v>2177</v>
      </c>
      <c r="AS248" t="s">
        <v>573</v>
      </c>
      <c r="AT248" t="s">
        <v>230</v>
      </c>
      <c r="AV248" t="s">
        <v>6086</v>
      </c>
      <c r="AW248" t="s">
        <v>887</v>
      </c>
      <c r="AX248" t="s">
        <v>222</v>
      </c>
      <c r="BA248" s="57">
        <v>46274.625</v>
      </c>
      <c r="BB248" t="s">
        <v>3177</v>
      </c>
      <c r="BF248" s="6" t="e">
        <f t="shared" si="9"/>
        <v>#NUM!</v>
      </c>
      <c r="BG248" t="e">
        <f t="shared" si="10"/>
        <v>#NUM!</v>
      </c>
      <c r="BH248" t="e">
        <f t="shared" si="11"/>
        <v>#NUM!</v>
      </c>
      <c r="BI248" t="str">
        <f>VLOOKUP(H248,Sheet2!$A$1:$B$270,2,FALSE)</f>
        <v>SIDOARJO</v>
      </c>
    </row>
    <row r="249" spans="1:61">
      <c r="A249">
        <v>248</v>
      </c>
      <c r="B249">
        <v>1002576340</v>
      </c>
      <c r="C249">
        <v>3</v>
      </c>
      <c r="D249" t="s">
        <v>42</v>
      </c>
      <c r="E249">
        <v>5</v>
      </c>
      <c r="F249" t="s">
        <v>232</v>
      </c>
      <c r="G249" t="s">
        <v>101</v>
      </c>
      <c r="H249" t="s">
        <v>427</v>
      </c>
      <c r="I249" t="s">
        <v>212</v>
      </c>
      <c r="J249" t="s">
        <v>213</v>
      </c>
      <c r="K249" t="s">
        <v>149</v>
      </c>
      <c r="L249" t="s">
        <v>214</v>
      </c>
      <c r="M249" t="s">
        <v>2168</v>
      </c>
      <c r="N249" t="s">
        <v>215</v>
      </c>
      <c r="O249" s="57">
        <v>46273.410370370373</v>
      </c>
      <c r="P249" s="57">
        <v>46274.383831018517</v>
      </c>
      <c r="Q249">
        <v>69385817</v>
      </c>
      <c r="S249">
        <v>152331251453</v>
      </c>
      <c r="T249" t="s">
        <v>5287</v>
      </c>
      <c r="U249" t="s">
        <v>3018</v>
      </c>
      <c r="V249" t="s">
        <v>5288</v>
      </c>
      <c r="Z249">
        <v>112.632091082632</v>
      </c>
      <c r="AA249">
        <v>-7.4530118732821498</v>
      </c>
      <c r="AB249" t="s">
        <v>5289</v>
      </c>
      <c r="AC249" t="s">
        <v>216</v>
      </c>
      <c r="AL249" t="s">
        <v>217</v>
      </c>
      <c r="AM249" t="s">
        <v>3531</v>
      </c>
      <c r="AN249" t="s">
        <v>6</v>
      </c>
      <c r="AO249" s="57">
        <v>46243.413136574076</v>
      </c>
      <c r="AP249" s="57">
        <v>46274.333333333336</v>
      </c>
      <c r="AQ249" t="s">
        <v>2178</v>
      </c>
      <c r="AR249" t="s">
        <v>2177</v>
      </c>
      <c r="AS249" t="s">
        <v>573</v>
      </c>
      <c r="AT249" t="s">
        <v>230</v>
      </c>
      <c r="AV249" t="s">
        <v>6087</v>
      </c>
      <c r="AW249" t="s">
        <v>886</v>
      </c>
      <c r="AX249" t="s">
        <v>222</v>
      </c>
      <c r="BA249" s="57">
        <v>46274.333333333336</v>
      </c>
      <c r="BB249" t="s">
        <v>3531</v>
      </c>
      <c r="BF249" s="6" t="e">
        <f t="shared" si="9"/>
        <v>#NUM!</v>
      </c>
      <c r="BG249" t="e">
        <f t="shared" si="10"/>
        <v>#NUM!</v>
      </c>
      <c r="BH249" t="e">
        <f t="shared" si="11"/>
        <v>#NUM!</v>
      </c>
      <c r="BI249" t="str">
        <f>VLOOKUP(H249,Sheet2!$A$1:$B$270,2,FALSE)</f>
        <v>SIDOARJO</v>
      </c>
    </row>
    <row r="250" spans="1:61">
      <c r="A250">
        <v>249</v>
      </c>
      <c r="B250">
        <v>1002577496</v>
      </c>
      <c r="C250">
        <v>3</v>
      </c>
      <c r="D250" t="s">
        <v>45</v>
      </c>
      <c r="E250">
        <v>5</v>
      </c>
      <c r="F250" t="s">
        <v>210</v>
      </c>
      <c r="G250" t="s">
        <v>110</v>
      </c>
      <c r="H250" t="s">
        <v>529</v>
      </c>
      <c r="I250" t="s">
        <v>212</v>
      </c>
      <c r="J250" t="s">
        <v>213</v>
      </c>
      <c r="K250" t="s">
        <v>149</v>
      </c>
      <c r="L250" t="s">
        <v>214</v>
      </c>
      <c r="M250" t="s">
        <v>2168</v>
      </c>
      <c r="N250" t="s">
        <v>215</v>
      </c>
      <c r="O250" s="57">
        <v>46273.668703703705</v>
      </c>
      <c r="P250" s="57">
        <v>46274.650833333333</v>
      </c>
      <c r="Q250">
        <v>69386336</v>
      </c>
      <c r="S250">
        <v>172611203056</v>
      </c>
      <c r="T250" t="s">
        <v>3268</v>
      </c>
      <c r="U250" t="s">
        <v>3269</v>
      </c>
      <c r="V250" t="s">
        <v>3270</v>
      </c>
      <c r="Z250">
        <v>117.75592</v>
      </c>
      <c r="AA250">
        <v>-8.183821</v>
      </c>
      <c r="AB250" t="s">
        <v>3271</v>
      </c>
      <c r="AC250" t="s">
        <v>236</v>
      </c>
      <c r="AL250" t="s">
        <v>217</v>
      </c>
      <c r="AM250" t="s">
        <v>3272</v>
      </c>
      <c r="AN250" t="s">
        <v>6</v>
      </c>
      <c r="AO250" s="57">
        <v>46243.67355324074</v>
      </c>
      <c r="AP250" s="57">
        <v>46274.625</v>
      </c>
      <c r="AR250" t="s">
        <v>5200</v>
      </c>
      <c r="AS250" t="s">
        <v>569</v>
      </c>
      <c r="AT250" t="s">
        <v>230</v>
      </c>
      <c r="AV250" t="s">
        <v>6088</v>
      </c>
      <c r="AW250" t="s">
        <v>882</v>
      </c>
      <c r="AX250" t="s">
        <v>222</v>
      </c>
      <c r="BA250" s="57">
        <v>46274.625</v>
      </c>
      <c r="BB250" t="s">
        <v>3272</v>
      </c>
      <c r="BF250" s="6" t="e">
        <f t="shared" si="9"/>
        <v>#NUM!</v>
      </c>
      <c r="BG250" t="e">
        <f t="shared" si="10"/>
        <v>#NUM!</v>
      </c>
      <c r="BH250" t="e">
        <f t="shared" si="11"/>
        <v>#NUM!</v>
      </c>
      <c r="BI250" t="str">
        <f>VLOOKUP(H250,Sheet2!$A$1:$B$270,2,FALSE)</f>
        <v>BIMA</v>
      </c>
    </row>
    <row r="251" spans="1:61">
      <c r="A251">
        <v>250</v>
      </c>
      <c r="B251">
        <v>1002577305</v>
      </c>
      <c r="C251">
        <v>3</v>
      </c>
      <c r="D251" t="s">
        <v>42</v>
      </c>
      <c r="E251">
        <v>5</v>
      </c>
      <c r="F251" t="s">
        <v>232</v>
      </c>
      <c r="G251" t="s">
        <v>101</v>
      </c>
      <c r="H251" t="s">
        <v>427</v>
      </c>
      <c r="I251" t="s">
        <v>212</v>
      </c>
      <c r="J251" t="s">
        <v>213</v>
      </c>
      <c r="K251" t="s">
        <v>149</v>
      </c>
      <c r="L251" t="s">
        <v>214</v>
      </c>
      <c r="M251" t="s">
        <v>2168</v>
      </c>
      <c r="N251" t="s">
        <v>215</v>
      </c>
      <c r="O251" s="57">
        <v>46273.62703703704</v>
      </c>
      <c r="P251" s="57">
        <v>46274.719918981478</v>
      </c>
      <c r="Q251">
        <v>69386257</v>
      </c>
      <c r="S251">
        <v>152331251462</v>
      </c>
      <c r="T251" t="s">
        <v>3291</v>
      </c>
      <c r="U251" t="s">
        <v>3292</v>
      </c>
      <c r="V251" t="s">
        <v>3293</v>
      </c>
      <c r="Z251">
        <v>112.61675889999999</v>
      </c>
      <c r="AA251">
        <v>-7.3992670999999897</v>
      </c>
      <c r="AB251" t="s">
        <v>3294</v>
      </c>
      <c r="AC251" t="s">
        <v>236</v>
      </c>
      <c r="AL251" t="s">
        <v>217</v>
      </c>
      <c r="AM251" t="s">
        <v>3295</v>
      </c>
      <c r="AN251" t="s">
        <v>6</v>
      </c>
      <c r="AO251" s="57">
        <v>46243.632222222222</v>
      </c>
      <c r="AP251" s="57">
        <v>46274.625</v>
      </c>
      <c r="AQ251" t="s">
        <v>2178</v>
      </c>
      <c r="AR251" t="s">
        <v>2177</v>
      </c>
      <c r="AS251" t="s">
        <v>573</v>
      </c>
      <c r="AT251" t="s">
        <v>230</v>
      </c>
      <c r="AV251" t="s">
        <v>6089</v>
      </c>
      <c r="AW251" t="s">
        <v>886</v>
      </c>
      <c r="AX251" t="s">
        <v>222</v>
      </c>
      <c r="BA251" s="57">
        <v>46274.625</v>
      </c>
      <c r="BB251" t="s">
        <v>3295</v>
      </c>
      <c r="BF251" s="6" t="e">
        <f t="shared" si="9"/>
        <v>#NUM!</v>
      </c>
      <c r="BG251" t="e">
        <f t="shared" si="10"/>
        <v>#NUM!</v>
      </c>
      <c r="BH251" t="e">
        <f t="shared" si="11"/>
        <v>#NUM!</v>
      </c>
      <c r="BI251" t="str">
        <f>VLOOKUP(H251,Sheet2!$A$1:$B$270,2,FALSE)</f>
        <v>SIDOARJO</v>
      </c>
    </row>
    <row r="252" spans="1:61">
      <c r="A252">
        <v>251</v>
      </c>
      <c r="B252">
        <v>1002577215</v>
      </c>
      <c r="C252">
        <v>3</v>
      </c>
      <c r="D252" t="s">
        <v>51</v>
      </c>
      <c r="E252">
        <v>4</v>
      </c>
      <c r="F252" t="s">
        <v>234</v>
      </c>
      <c r="G252" t="s">
        <v>1765</v>
      </c>
      <c r="H252" t="s">
        <v>1766</v>
      </c>
      <c r="I252" t="s">
        <v>212</v>
      </c>
      <c r="J252" t="s">
        <v>213</v>
      </c>
      <c r="K252" t="s">
        <v>149</v>
      </c>
      <c r="L252" t="s">
        <v>214</v>
      </c>
      <c r="M252" t="s">
        <v>2168</v>
      </c>
      <c r="N252" t="s">
        <v>215</v>
      </c>
      <c r="O252" s="57">
        <v>46273.61246527778</v>
      </c>
      <c r="P252" s="57">
        <v>46275.417164351849</v>
      </c>
      <c r="Q252">
        <v>69386218</v>
      </c>
      <c r="S252">
        <v>146550124390</v>
      </c>
      <c r="T252" t="s">
        <v>3577</v>
      </c>
      <c r="U252" t="s">
        <v>3578</v>
      </c>
      <c r="V252" t="s">
        <v>3579</v>
      </c>
      <c r="Z252">
        <v>110.6015536</v>
      </c>
      <c r="AA252">
        <v>-7.6990403000000001</v>
      </c>
      <c r="AB252" t="s">
        <v>3580</v>
      </c>
      <c r="AC252" t="s">
        <v>236</v>
      </c>
      <c r="AL252" t="s">
        <v>217</v>
      </c>
      <c r="AM252" t="s">
        <v>3581</v>
      </c>
      <c r="AN252" t="s">
        <v>6</v>
      </c>
      <c r="AO252" s="57">
        <v>46243.621770833335</v>
      </c>
      <c r="AP252" s="57">
        <v>46274.458333333336</v>
      </c>
      <c r="AQ252" t="s">
        <v>2159</v>
      </c>
      <c r="AR252" t="s">
        <v>2177</v>
      </c>
      <c r="AS252" t="s">
        <v>219</v>
      </c>
      <c r="AT252" t="s">
        <v>230</v>
      </c>
      <c r="AV252" t="s">
        <v>6090</v>
      </c>
      <c r="AW252" t="s">
        <v>889</v>
      </c>
      <c r="AX252" t="s">
        <v>222</v>
      </c>
      <c r="BA252" s="57">
        <v>46274.458333333336</v>
      </c>
      <c r="BB252" t="s">
        <v>3581</v>
      </c>
      <c r="BF252" s="6" t="e">
        <f t="shared" si="9"/>
        <v>#NUM!</v>
      </c>
      <c r="BG252" t="e">
        <f t="shared" si="10"/>
        <v>#NUM!</v>
      </c>
      <c r="BH252" t="e">
        <f t="shared" si="11"/>
        <v>#NUM!</v>
      </c>
      <c r="BI252" t="e">
        <f>VLOOKUP(H252,Sheet2!$A$1:$B$270,2,FALSE)</f>
        <v>#N/A</v>
      </c>
    </row>
    <row r="253" spans="1:61">
      <c r="A253">
        <v>252</v>
      </c>
      <c r="B253">
        <v>1002574867</v>
      </c>
      <c r="C253">
        <v>3</v>
      </c>
      <c r="D253" t="s">
        <v>45</v>
      </c>
      <c r="E253">
        <v>5</v>
      </c>
      <c r="F253" t="s">
        <v>210</v>
      </c>
      <c r="G253" t="s">
        <v>115</v>
      </c>
      <c r="H253" t="s">
        <v>273</v>
      </c>
      <c r="I253" t="s">
        <v>212</v>
      </c>
      <c r="J253" t="s">
        <v>213</v>
      </c>
      <c r="K253" t="s">
        <v>149</v>
      </c>
      <c r="L253" t="s">
        <v>214</v>
      </c>
      <c r="M253" t="s">
        <v>2168</v>
      </c>
      <c r="N253" t="s">
        <v>215</v>
      </c>
      <c r="O253" s="57">
        <v>46272.543715277781</v>
      </c>
      <c r="P253" s="57">
        <v>46275.390486111108</v>
      </c>
      <c r="Q253">
        <v>69385254</v>
      </c>
      <c r="S253">
        <v>172603791857</v>
      </c>
      <c r="T253" t="s">
        <v>5258</v>
      </c>
      <c r="U253" t="s">
        <v>5259</v>
      </c>
      <c r="V253" t="s">
        <v>5260</v>
      </c>
      <c r="Z253">
        <v>116.2897711</v>
      </c>
      <c r="AA253">
        <v>-8.8952925999999994</v>
      </c>
      <c r="AB253" t="s">
        <v>5261</v>
      </c>
      <c r="AC253" t="s">
        <v>216</v>
      </c>
      <c r="AL253" t="s">
        <v>217</v>
      </c>
      <c r="AM253" t="s">
        <v>3939</v>
      </c>
      <c r="AN253" t="s">
        <v>6</v>
      </c>
      <c r="AO253" s="57">
        <v>46212.548761574071</v>
      </c>
      <c r="AP253" s="57">
        <v>46273.541666666664</v>
      </c>
      <c r="AQ253" t="s">
        <v>2159</v>
      </c>
      <c r="AR253" t="s">
        <v>2177</v>
      </c>
      <c r="AS253" t="s">
        <v>900</v>
      </c>
      <c r="AT253" t="s">
        <v>230</v>
      </c>
      <c r="AV253" t="s">
        <v>6091</v>
      </c>
      <c r="AW253" t="s">
        <v>881</v>
      </c>
      <c r="AX253" t="s">
        <v>222</v>
      </c>
      <c r="BA253" s="57">
        <v>46273.541666666664</v>
      </c>
      <c r="BB253" t="s">
        <v>3939</v>
      </c>
      <c r="BF253" s="6" t="e">
        <f t="shared" si="9"/>
        <v>#NUM!</v>
      </c>
      <c r="BG253" t="e">
        <f t="shared" si="10"/>
        <v>#NUM!</v>
      </c>
      <c r="BH253" t="e">
        <f t="shared" si="11"/>
        <v>#NUM!</v>
      </c>
      <c r="BI253" t="str">
        <f>VLOOKUP(H253,Sheet2!$A$1:$B$270,2,FALSE)</f>
        <v>SELONG</v>
      </c>
    </row>
    <row r="254" spans="1:61">
      <c r="A254">
        <v>253</v>
      </c>
      <c r="B254">
        <v>1002574883</v>
      </c>
      <c r="C254">
        <v>3</v>
      </c>
      <c r="D254" t="s">
        <v>55</v>
      </c>
      <c r="E254">
        <v>5</v>
      </c>
      <c r="F254" t="s">
        <v>261</v>
      </c>
      <c r="G254" t="s">
        <v>123</v>
      </c>
      <c r="H254" t="s">
        <v>385</v>
      </c>
      <c r="I254" t="s">
        <v>212</v>
      </c>
      <c r="J254" t="s">
        <v>213</v>
      </c>
      <c r="K254" t="s">
        <v>149</v>
      </c>
      <c r="L254" t="s">
        <v>214</v>
      </c>
      <c r="M254" t="s">
        <v>2168</v>
      </c>
      <c r="N254" t="s">
        <v>215</v>
      </c>
      <c r="O254" s="57">
        <v>46272.54787037037</v>
      </c>
      <c r="P254" s="57">
        <v>46274.886423611111</v>
      </c>
      <c r="Q254">
        <v>69385240</v>
      </c>
      <c r="S254">
        <v>152404214395</v>
      </c>
      <c r="T254" t="s">
        <v>3705</v>
      </c>
      <c r="U254" t="s">
        <v>3706</v>
      </c>
      <c r="V254" t="s">
        <v>3707</v>
      </c>
      <c r="Z254">
        <v>112.7494061</v>
      </c>
      <c r="AA254">
        <v>-7.2393788999999904</v>
      </c>
      <c r="AB254" t="s">
        <v>3708</v>
      </c>
      <c r="AC254" t="s">
        <v>236</v>
      </c>
      <c r="AL254" t="s">
        <v>217</v>
      </c>
      <c r="AM254" t="s">
        <v>3709</v>
      </c>
      <c r="AN254" t="s">
        <v>6</v>
      </c>
      <c r="AO254" s="57">
        <v>46212.548761574071</v>
      </c>
      <c r="AP254" s="57">
        <v>46273.416666666664</v>
      </c>
      <c r="AQ254" t="s">
        <v>2178</v>
      </c>
      <c r="AR254" t="s">
        <v>2177</v>
      </c>
      <c r="AS254" t="s">
        <v>538</v>
      </c>
      <c r="AT254" t="s">
        <v>230</v>
      </c>
      <c r="AV254" t="s">
        <v>6092</v>
      </c>
      <c r="AW254" t="s">
        <v>889</v>
      </c>
      <c r="AX254" t="s">
        <v>222</v>
      </c>
      <c r="BA254" s="57">
        <v>46273.416666666664</v>
      </c>
      <c r="BB254" t="s">
        <v>3709</v>
      </c>
      <c r="BF254" s="6" t="e">
        <f t="shared" si="9"/>
        <v>#NUM!</v>
      </c>
      <c r="BG254" t="e">
        <f t="shared" si="10"/>
        <v>#NUM!</v>
      </c>
      <c r="BH254" t="e">
        <f t="shared" si="11"/>
        <v>#NUM!</v>
      </c>
      <c r="BI254" t="str">
        <f>VLOOKUP(H254,Sheet2!$A$1:$B$270,2,FALSE)</f>
        <v>SURABAYA UTARA</v>
      </c>
    </row>
    <row r="255" spans="1:61">
      <c r="A255">
        <v>254</v>
      </c>
      <c r="B255">
        <v>1002573454</v>
      </c>
      <c r="C255">
        <v>3</v>
      </c>
      <c r="D255" t="s">
        <v>38</v>
      </c>
      <c r="E255">
        <v>5</v>
      </c>
      <c r="F255" t="s">
        <v>92</v>
      </c>
      <c r="G255" t="s">
        <v>94</v>
      </c>
      <c r="H255" t="s">
        <v>442</v>
      </c>
      <c r="I255" t="s">
        <v>212</v>
      </c>
      <c r="J255" t="s">
        <v>213</v>
      </c>
      <c r="K255" t="s">
        <v>149</v>
      </c>
      <c r="L255" t="s">
        <v>214</v>
      </c>
      <c r="M255" t="s">
        <v>2168</v>
      </c>
      <c r="N255" t="s">
        <v>215</v>
      </c>
      <c r="O255" s="57">
        <v>46271.366620370369</v>
      </c>
      <c r="P255" s="57">
        <v>46271.800370370373</v>
      </c>
      <c r="Q255">
        <v>69384676</v>
      </c>
      <c r="S255">
        <v>152635205093</v>
      </c>
      <c r="T255" t="s">
        <v>2962</v>
      </c>
      <c r="U255" t="s">
        <v>5201</v>
      </c>
      <c r="V255" t="s">
        <v>5202</v>
      </c>
      <c r="Z255">
        <v>111.14527647377599</v>
      </c>
      <c r="AA255">
        <v>-7.4798694940628296</v>
      </c>
      <c r="AB255" t="s">
        <v>5203</v>
      </c>
      <c r="AC255" t="s">
        <v>236</v>
      </c>
      <c r="AL255" t="s">
        <v>217</v>
      </c>
      <c r="AM255" t="s">
        <v>5204</v>
      </c>
      <c r="AN255" t="s">
        <v>6</v>
      </c>
      <c r="AO255" s="57">
        <v>46182.371516203704</v>
      </c>
      <c r="AP255" s="57">
        <v>46272.333333333336</v>
      </c>
      <c r="AQ255" t="s">
        <v>2178</v>
      </c>
      <c r="AR255" t="s">
        <v>2177</v>
      </c>
      <c r="AS255" t="s">
        <v>219</v>
      </c>
      <c r="AT255" t="s">
        <v>230</v>
      </c>
      <c r="AV255" t="s">
        <v>5205</v>
      </c>
      <c r="AW255" t="s">
        <v>886</v>
      </c>
      <c r="AX255" t="s">
        <v>222</v>
      </c>
      <c r="BA255" s="57">
        <v>46272.333333333336</v>
      </c>
      <c r="BB255" t="s">
        <v>5204</v>
      </c>
      <c r="BF255" s="6" t="e">
        <f t="shared" si="9"/>
        <v>#NUM!</v>
      </c>
      <c r="BG255" t="e">
        <f t="shared" si="10"/>
        <v>#NUM!</v>
      </c>
      <c r="BH255" t="e">
        <f t="shared" si="11"/>
        <v>#NUM!</v>
      </c>
      <c r="BI255" t="str">
        <f>VLOOKUP(H255,Sheet2!$A$1:$B$270,2,FALSE)</f>
        <v>MADIUN</v>
      </c>
    </row>
    <row r="256" spans="1:61">
      <c r="A256">
        <v>255</v>
      </c>
      <c r="B256">
        <v>1002573530</v>
      </c>
      <c r="C256">
        <v>3</v>
      </c>
      <c r="D256" t="s">
        <v>49</v>
      </c>
      <c r="E256">
        <v>4</v>
      </c>
      <c r="F256" t="s">
        <v>250</v>
      </c>
      <c r="G256" t="s">
        <v>540</v>
      </c>
      <c r="H256" t="s">
        <v>543</v>
      </c>
      <c r="I256" t="s">
        <v>212</v>
      </c>
      <c r="J256" t="s">
        <v>213</v>
      </c>
      <c r="K256" t="s">
        <v>149</v>
      </c>
      <c r="M256" t="s">
        <v>2168</v>
      </c>
      <c r="N256" t="s">
        <v>581</v>
      </c>
      <c r="O256" s="57">
        <v>46271.467638888891</v>
      </c>
      <c r="P256" s="57">
        <v>46272.731493055559</v>
      </c>
      <c r="Q256">
        <v>69384743</v>
      </c>
      <c r="S256">
        <v>142278112776</v>
      </c>
      <c r="T256" t="s">
        <v>5206</v>
      </c>
      <c r="U256" t="s">
        <v>5207</v>
      </c>
      <c r="V256" t="s">
        <v>5208</v>
      </c>
      <c r="Z256">
        <v>109.382114779231</v>
      </c>
      <c r="AA256">
        <v>-6.8934637430988204</v>
      </c>
      <c r="AB256" t="s">
        <v>5209</v>
      </c>
      <c r="AC256" t="s">
        <v>229</v>
      </c>
      <c r="AL256" t="s">
        <v>217</v>
      </c>
      <c r="AM256" t="s">
        <v>5210</v>
      </c>
      <c r="AN256" t="s">
        <v>6</v>
      </c>
      <c r="AO256" s="57">
        <v>46182.476111111115</v>
      </c>
      <c r="AP256" s="57">
        <v>46273.333333333336</v>
      </c>
      <c r="AQ256" t="s">
        <v>2178</v>
      </c>
      <c r="AR256" t="s">
        <v>2177</v>
      </c>
      <c r="AS256" t="s">
        <v>219</v>
      </c>
      <c r="AT256" t="s">
        <v>230</v>
      </c>
      <c r="AV256" t="s">
        <v>5211</v>
      </c>
      <c r="AW256" t="s">
        <v>545</v>
      </c>
      <c r="AX256" t="s">
        <v>222</v>
      </c>
      <c r="BA256" s="57">
        <v>46273.541666666664</v>
      </c>
      <c r="BB256" t="s">
        <v>5210</v>
      </c>
      <c r="BF256" s="6" t="e">
        <f t="shared" si="9"/>
        <v>#NUM!</v>
      </c>
      <c r="BG256" t="e">
        <f t="shared" si="10"/>
        <v>#NUM!</v>
      </c>
      <c r="BH256" t="e">
        <f t="shared" si="11"/>
        <v>#NUM!</v>
      </c>
      <c r="BI256" t="e">
        <f>VLOOKUP(H256,Sheet2!$A$1:$B$270,2,FALSE)</f>
        <v>#N/A</v>
      </c>
    </row>
    <row r="257" spans="1:61">
      <c r="A257">
        <v>256</v>
      </c>
      <c r="B257">
        <v>1002570913</v>
      </c>
      <c r="C257">
        <v>3</v>
      </c>
      <c r="D257" t="s">
        <v>51</v>
      </c>
      <c r="E257">
        <v>4</v>
      </c>
      <c r="F257" t="s">
        <v>234</v>
      </c>
      <c r="G257" t="s">
        <v>562</v>
      </c>
      <c r="H257" t="s">
        <v>872</v>
      </c>
      <c r="I257" t="s">
        <v>212</v>
      </c>
      <c r="J257" t="s">
        <v>213</v>
      </c>
      <c r="K257" t="s">
        <v>149</v>
      </c>
      <c r="L257" t="s">
        <v>214</v>
      </c>
      <c r="M257" t="s">
        <v>2168</v>
      </c>
      <c r="N257" t="s">
        <v>215</v>
      </c>
      <c r="O257" s="57">
        <v>46269.385370370372</v>
      </c>
      <c r="P257" s="57">
        <v>46271.418587962966</v>
      </c>
      <c r="Q257">
        <v>69383611</v>
      </c>
      <c r="S257">
        <v>142526106559</v>
      </c>
      <c r="T257" t="s">
        <v>5215</v>
      </c>
      <c r="U257" t="s">
        <v>5216</v>
      </c>
      <c r="V257" t="s">
        <v>5217</v>
      </c>
      <c r="Z257">
        <v>110.90543847531001</v>
      </c>
      <c r="AA257">
        <v>-7.5362943370120998</v>
      </c>
      <c r="AB257" t="s">
        <v>5218</v>
      </c>
      <c r="AC257" t="s">
        <v>216</v>
      </c>
      <c r="AL257" t="s">
        <v>217</v>
      </c>
      <c r="AM257" t="s">
        <v>5219</v>
      </c>
      <c r="AN257" t="s">
        <v>6</v>
      </c>
      <c r="AO257" s="57">
        <v>46121.392465277779</v>
      </c>
      <c r="AP257" s="57">
        <v>46270.583333333336</v>
      </c>
      <c r="AQ257" t="s">
        <v>2159</v>
      </c>
      <c r="AR257" t="s">
        <v>2177</v>
      </c>
      <c r="AS257" t="s">
        <v>913</v>
      </c>
      <c r="AT257" t="s">
        <v>230</v>
      </c>
      <c r="AV257" t="s">
        <v>5220</v>
      </c>
      <c r="AW257" t="s">
        <v>882</v>
      </c>
      <c r="AX257" t="s">
        <v>222</v>
      </c>
      <c r="BA257" s="57">
        <v>46270.583333333336</v>
      </c>
      <c r="BB257" t="s">
        <v>5219</v>
      </c>
      <c r="BF257" s="6" t="e">
        <f t="shared" si="9"/>
        <v>#NUM!</v>
      </c>
      <c r="BG257" t="e">
        <f t="shared" si="10"/>
        <v>#NUM!</v>
      </c>
      <c r="BH257" t="e">
        <f t="shared" si="11"/>
        <v>#NUM!</v>
      </c>
      <c r="BI257" t="e">
        <f>VLOOKUP(H257,Sheet2!$A$1:$B$270,2,FALSE)</f>
        <v>#N/A</v>
      </c>
    </row>
    <row r="258" spans="1:61">
      <c r="A258">
        <v>257</v>
      </c>
      <c r="B258">
        <v>1002571798</v>
      </c>
      <c r="C258">
        <v>3</v>
      </c>
      <c r="D258" t="s">
        <v>49</v>
      </c>
      <c r="E258">
        <v>4</v>
      </c>
      <c r="F258" t="s">
        <v>245</v>
      </c>
      <c r="G258" t="s">
        <v>246</v>
      </c>
      <c r="H258" t="s">
        <v>834</v>
      </c>
      <c r="I258" t="s">
        <v>212</v>
      </c>
      <c r="J258" t="s">
        <v>213</v>
      </c>
      <c r="K258" t="s">
        <v>149</v>
      </c>
      <c r="L258" t="s">
        <v>214</v>
      </c>
      <c r="M258" t="s">
        <v>2168</v>
      </c>
      <c r="N258" t="s">
        <v>215</v>
      </c>
      <c r="O258" s="57">
        <v>46269.591620370367</v>
      </c>
      <c r="P258" s="57">
        <v>46272.615613425929</v>
      </c>
      <c r="Q258">
        <v>69383941</v>
      </c>
      <c r="S258">
        <v>142410346509</v>
      </c>
      <c r="T258" t="s">
        <v>5221</v>
      </c>
      <c r="U258" t="s">
        <v>5222</v>
      </c>
      <c r="V258" t="s">
        <v>5223</v>
      </c>
      <c r="Z258">
        <v>110.4690773</v>
      </c>
      <c r="AA258">
        <v>-7.0388007999999997</v>
      </c>
      <c r="AB258" t="s">
        <v>5224</v>
      </c>
      <c r="AC258" t="s">
        <v>216</v>
      </c>
      <c r="AL258" t="s">
        <v>217</v>
      </c>
      <c r="AM258" t="s">
        <v>5225</v>
      </c>
      <c r="AN258" t="s">
        <v>6</v>
      </c>
      <c r="AO258" s="57">
        <v>46121.600740740738</v>
      </c>
      <c r="AP258" s="57">
        <v>46270.458333333336</v>
      </c>
      <c r="AQ258" t="s">
        <v>2178</v>
      </c>
      <c r="AR258" t="s">
        <v>2177</v>
      </c>
      <c r="AS258" t="s">
        <v>910</v>
      </c>
      <c r="AT258" t="s">
        <v>230</v>
      </c>
      <c r="AV258" t="s">
        <v>5226</v>
      </c>
      <c r="AW258" t="s">
        <v>885</v>
      </c>
      <c r="AX258" t="s">
        <v>222</v>
      </c>
      <c r="BA258" s="57">
        <v>46270.458333333336</v>
      </c>
      <c r="BB258" t="s">
        <v>5225</v>
      </c>
      <c r="BF258" s="6" t="e">
        <f t="shared" ref="BF258:BF321" si="12">DATE(BC258,BD258,BE258)</f>
        <v>#NUM!</v>
      </c>
      <c r="BG258" t="e">
        <f t="shared" ref="BG258:BG321" si="13">BF258-BA258</f>
        <v>#NUM!</v>
      </c>
      <c r="BH258" t="e">
        <f t="shared" ref="BH258:BH321" si="14">IF(BG258=1,"COMPLY",IF(BG258&lt;1,"COMPLY","NOT COMPLY"))</f>
        <v>#NUM!</v>
      </c>
      <c r="BI258" t="e">
        <f>VLOOKUP(H258,Sheet2!$A$1:$B$270,2,FALSE)</f>
        <v>#N/A</v>
      </c>
    </row>
    <row r="259" spans="1:61">
      <c r="A259">
        <v>258</v>
      </c>
      <c r="B259">
        <v>1002571349</v>
      </c>
      <c r="C259">
        <v>3</v>
      </c>
      <c r="D259" t="s">
        <v>34</v>
      </c>
      <c r="E259">
        <v>5</v>
      </c>
      <c r="F259" t="s">
        <v>554</v>
      </c>
      <c r="G259" t="s">
        <v>85</v>
      </c>
      <c r="H259" t="s">
        <v>279</v>
      </c>
      <c r="I259" t="s">
        <v>212</v>
      </c>
      <c r="J259" t="s">
        <v>213</v>
      </c>
      <c r="K259" t="s">
        <v>149</v>
      </c>
      <c r="M259" t="s">
        <v>2168</v>
      </c>
      <c r="N259" t="s">
        <v>215</v>
      </c>
      <c r="O259" s="57">
        <v>46269.476956018516</v>
      </c>
      <c r="P259" s="57">
        <v>46272.3825462963</v>
      </c>
      <c r="Q259">
        <v>69383760</v>
      </c>
      <c r="S259">
        <v>172413244698</v>
      </c>
      <c r="T259" t="s">
        <v>5227</v>
      </c>
      <c r="U259" t="s">
        <v>5228</v>
      </c>
      <c r="V259" t="s">
        <v>5229</v>
      </c>
      <c r="Z259">
        <v>115.06203530000001</v>
      </c>
      <c r="AA259">
        <v>-8.5012165999999993</v>
      </c>
      <c r="AB259" t="s">
        <v>4827</v>
      </c>
      <c r="AC259" t="s">
        <v>229</v>
      </c>
      <c r="AL259" t="s">
        <v>217</v>
      </c>
      <c r="AM259" t="s">
        <v>5230</v>
      </c>
      <c r="AN259" t="s">
        <v>6</v>
      </c>
      <c r="AO259" s="57">
        <v>46121.486087962963</v>
      </c>
      <c r="AP259" s="57">
        <v>46271.625</v>
      </c>
      <c r="AQ259" t="s">
        <v>2159</v>
      </c>
      <c r="AR259" t="s">
        <v>2177</v>
      </c>
      <c r="AS259" t="s">
        <v>85</v>
      </c>
      <c r="AT259" t="s">
        <v>230</v>
      </c>
      <c r="AV259" t="s">
        <v>5231</v>
      </c>
      <c r="AW259" t="s">
        <v>560</v>
      </c>
      <c r="AX259" t="s">
        <v>222</v>
      </c>
      <c r="BA259" s="57">
        <v>46271.625</v>
      </c>
      <c r="BB259" t="s">
        <v>5230</v>
      </c>
      <c r="BF259" s="6" t="e">
        <f t="shared" si="12"/>
        <v>#NUM!</v>
      </c>
      <c r="BG259" t="e">
        <f t="shared" si="13"/>
        <v>#NUM!</v>
      </c>
      <c r="BH259" t="e">
        <f t="shared" si="14"/>
        <v>#NUM!</v>
      </c>
      <c r="BI259" t="str">
        <f>VLOOKUP(H259,Sheet2!$A$1:$B$270,2,FALSE)</f>
        <v>TABANAN</v>
      </c>
    </row>
    <row r="260" spans="1:61">
      <c r="A260">
        <v>259</v>
      </c>
      <c r="B260">
        <v>1002570996</v>
      </c>
      <c r="C260">
        <v>3</v>
      </c>
      <c r="D260" t="s">
        <v>51</v>
      </c>
      <c r="E260">
        <v>4</v>
      </c>
      <c r="F260" t="s">
        <v>269</v>
      </c>
      <c r="G260" t="s">
        <v>4829</v>
      </c>
      <c r="H260" t="s">
        <v>4830</v>
      </c>
      <c r="I260" t="s">
        <v>212</v>
      </c>
      <c r="J260" t="s">
        <v>213</v>
      </c>
      <c r="K260" t="s">
        <v>149</v>
      </c>
      <c r="L260" t="s">
        <v>214</v>
      </c>
      <c r="M260" t="s">
        <v>2168</v>
      </c>
      <c r="N260" t="s">
        <v>215</v>
      </c>
      <c r="O260" s="57">
        <v>46269.404120370367</v>
      </c>
      <c r="P260" s="57">
        <v>46271.657847222225</v>
      </c>
      <c r="Q260">
        <v>69383604</v>
      </c>
      <c r="S260">
        <v>142598105589</v>
      </c>
      <c r="T260" t="s">
        <v>5232</v>
      </c>
      <c r="U260" t="s">
        <v>5233</v>
      </c>
      <c r="V260" t="s">
        <v>5234</v>
      </c>
      <c r="Z260">
        <v>111.586570426534</v>
      </c>
      <c r="AA260">
        <v>-6.8755675916918797</v>
      </c>
      <c r="AB260" t="s">
        <v>5235</v>
      </c>
      <c r="AC260" t="s">
        <v>236</v>
      </c>
      <c r="AL260" t="s">
        <v>217</v>
      </c>
      <c r="AM260" t="s">
        <v>5236</v>
      </c>
      <c r="AN260" t="s">
        <v>6</v>
      </c>
      <c r="AO260" s="57">
        <v>46121.413206018522</v>
      </c>
      <c r="AP260" s="57">
        <v>46270.333333333336</v>
      </c>
      <c r="AQ260" t="s">
        <v>2159</v>
      </c>
      <c r="AR260" t="s">
        <v>2177</v>
      </c>
      <c r="AS260" t="s">
        <v>4829</v>
      </c>
      <c r="AT260" t="s">
        <v>230</v>
      </c>
      <c r="AV260" t="s">
        <v>5237</v>
      </c>
      <c r="AW260" t="s">
        <v>885</v>
      </c>
      <c r="AX260" t="s">
        <v>222</v>
      </c>
      <c r="BA260" s="57">
        <v>46270.333333333336</v>
      </c>
      <c r="BB260" t="s">
        <v>5236</v>
      </c>
      <c r="BF260" s="6" t="e">
        <f t="shared" si="12"/>
        <v>#NUM!</v>
      </c>
      <c r="BG260" t="e">
        <f t="shared" si="13"/>
        <v>#NUM!</v>
      </c>
      <c r="BH260" t="e">
        <f t="shared" si="14"/>
        <v>#NUM!</v>
      </c>
      <c r="BI260" t="e">
        <f>VLOOKUP(H260,Sheet2!$A$1:$B$270,2,FALSE)</f>
        <v>#N/A</v>
      </c>
    </row>
    <row r="261" spans="1:61">
      <c r="A261">
        <v>260</v>
      </c>
      <c r="B261">
        <v>1002571461</v>
      </c>
      <c r="C261">
        <v>3</v>
      </c>
      <c r="D261" t="s">
        <v>45</v>
      </c>
      <c r="E261">
        <v>5</v>
      </c>
      <c r="F261" t="s">
        <v>113</v>
      </c>
      <c r="G261" t="s">
        <v>117</v>
      </c>
      <c r="H261" t="s">
        <v>274</v>
      </c>
      <c r="I261" t="s">
        <v>212</v>
      </c>
      <c r="J261" t="s">
        <v>213</v>
      </c>
      <c r="K261" t="s">
        <v>149</v>
      </c>
      <c r="L261" t="s">
        <v>214</v>
      </c>
      <c r="M261" t="s">
        <v>2168</v>
      </c>
      <c r="N261" t="s">
        <v>215</v>
      </c>
      <c r="O261" s="57">
        <v>46269.517314814817</v>
      </c>
      <c r="P261" s="57">
        <v>46272.338194444441</v>
      </c>
      <c r="Q261">
        <v>69383825</v>
      </c>
      <c r="S261">
        <v>172510701076</v>
      </c>
      <c r="T261" t="s">
        <v>5238</v>
      </c>
      <c r="U261" t="s">
        <v>5239</v>
      </c>
      <c r="V261" t="s">
        <v>5240</v>
      </c>
      <c r="Z261">
        <v>123.4385161</v>
      </c>
      <c r="AA261">
        <v>-8.3697420999999999</v>
      </c>
      <c r="AB261" t="s">
        <v>5241</v>
      </c>
      <c r="AC261" t="s">
        <v>236</v>
      </c>
      <c r="AL261" t="s">
        <v>217</v>
      </c>
      <c r="AM261" t="s">
        <v>5242</v>
      </c>
      <c r="AN261" t="s">
        <v>6</v>
      </c>
      <c r="AO261" s="57">
        <v>46121.527766203704</v>
      </c>
      <c r="AP261" s="57">
        <v>46272.333333333336</v>
      </c>
      <c r="AR261" t="s">
        <v>5200</v>
      </c>
      <c r="AS261" t="s">
        <v>219</v>
      </c>
      <c r="AT261" t="s">
        <v>230</v>
      </c>
      <c r="AV261" t="s">
        <v>5243</v>
      </c>
      <c r="AW261" t="s">
        <v>889</v>
      </c>
      <c r="AX261" t="s">
        <v>222</v>
      </c>
      <c r="BA261" s="57">
        <v>46272.333333333336</v>
      </c>
      <c r="BB261" t="s">
        <v>5242</v>
      </c>
      <c r="BF261" s="6" t="e">
        <f t="shared" si="12"/>
        <v>#NUM!</v>
      </c>
      <c r="BG261" t="e">
        <f t="shared" si="13"/>
        <v>#NUM!</v>
      </c>
      <c r="BH261" t="e">
        <f t="shared" si="14"/>
        <v>#NUM!</v>
      </c>
      <c r="BI261" t="str">
        <f>VLOOKUP(H261,Sheet2!$A$1:$B$270,2,FALSE)</f>
        <v>MAUMERE</v>
      </c>
    </row>
    <row r="262" spans="1:61">
      <c r="A262">
        <v>261</v>
      </c>
      <c r="B262">
        <v>1002571101</v>
      </c>
      <c r="C262">
        <v>3</v>
      </c>
      <c r="D262" t="s">
        <v>55</v>
      </c>
      <c r="E262">
        <v>5</v>
      </c>
      <c r="F262" t="s">
        <v>261</v>
      </c>
      <c r="G262" t="s">
        <v>128</v>
      </c>
      <c r="H262" t="s">
        <v>305</v>
      </c>
      <c r="I262" t="s">
        <v>212</v>
      </c>
      <c r="J262" t="s">
        <v>213</v>
      </c>
      <c r="K262" t="s">
        <v>149</v>
      </c>
      <c r="L262" t="s">
        <v>214</v>
      </c>
      <c r="M262" t="s">
        <v>2168</v>
      </c>
      <c r="N262" t="s">
        <v>215</v>
      </c>
      <c r="O262" s="57">
        <v>46269.424953703703</v>
      </c>
      <c r="P262" s="57">
        <v>46270.479571759257</v>
      </c>
      <c r="Q262">
        <v>69383671</v>
      </c>
      <c r="S262">
        <v>152417234168</v>
      </c>
      <c r="T262" t="s">
        <v>5244</v>
      </c>
      <c r="U262" t="s">
        <v>3307</v>
      </c>
      <c r="V262" t="s">
        <v>5245</v>
      </c>
      <c r="Z262">
        <v>112.63752070216</v>
      </c>
      <c r="AA262">
        <v>-7.36076611846884</v>
      </c>
      <c r="AB262" t="s">
        <v>5246</v>
      </c>
      <c r="AC262" t="s">
        <v>2647</v>
      </c>
      <c r="AL262" t="s">
        <v>217</v>
      </c>
      <c r="AM262" t="s">
        <v>5247</v>
      </c>
      <c r="AN262" t="s">
        <v>6</v>
      </c>
      <c r="AO262" s="57">
        <v>46121.434212962966</v>
      </c>
      <c r="AP262" s="57">
        <v>46270.333333333336</v>
      </c>
      <c r="AQ262" t="s">
        <v>2178</v>
      </c>
      <c r="AR262" t="s">
        <v>2177</v>
      </c>
      <c r="AS262" t="s">
        <v>602</v>
      </c>
      <c r="AT262" t="s">
        <v>230</v>
      </c>
      <c r="AV262" t="s">
        <v>5248</v>
      </c>
      <c r="AW262" t="s">
        <v>237</v>
      </c>
      <c r="AX262" t="s">
        <v>222</v>
      </c>
      <c r="BA262" s="57">
        <v>46270.333333333336</v>
      </c>
      <c r="BB262" t="s">
        <v>5247</v>
      </c>
      <c r="BF262" s="6" t="e">
        <f t="shared" si="12"/>
        <v>#NUM!</v>
      </c>
      <c r="BG262" t="e">
        <f t="shared" si="13"/>
        <v>#NUM!</v>
      </c>
      <c r="BH262" t="e">
        <f t="shared" si="14"/>
        <v>#NUM!</v>
      </c>
      <c r="BI262" t="str">
        <f>VLOOKUP(H262,Sheet2!$A$1:$B$270,2,FALSE)</f>
        <v>SURABAYA UTARA</v>
      </c>
    </row>
    <row r="263" spans="1:61">
      <c r="A263">
        <v>262</v>
      </c>
      <c r="B263">
        <v>1002570289</v>
      </c>
      <c r="C263">
        <v>3</v>
      </c>
      <c r="D263" t="s">
        <v>42</v>
      </c>
      <c r="E263">
        <v>5</v>
      </c>
      <c r="F263" t="s">
        <v>232</v>
      </c>
      <c r="G263" t="s">
        <v>101</v>
      </c>
      <c r="H263" t="s">
        <v>427</v>
      </c>
      <c r="I263" t="s">
        <v>212</v>
      </c>
      <c r="J263" t="s">
        <v>213</v>
      </c>
      <c r="K263" t="s">
        <v>149</v>
      </c>
      <c r="L263" t="s">
        <v>214</v>
      </c>
      <c r="M263" t="s">
        <v>2168</v>
      </c>
      <c r="N263" t="s">
        <v>215</v>
      </c>
      <c r="O263" s="57">
        <v>46268.65828703704</v>
      </c>
      <c r="P263" s="57">
        <v>46270.619976851849</v>
      </c>
      <c r="Q263">
        <v>69383348</v>
      </c>
      <c r="S263">
        <v>152331251366</v>
      </c>
      <c r="T263" t="s">
        <v>2281</v>
      </c>
      <c r="U263" t="s">
        <v>2282</v>
      </c>
      <c r="V263" t="s">
        <v>2283</v>
      </c>
      <c r="Z263">
        <v>112.6063992</v>
      </c>
      <c r="AA263">
        <v>-7.3849516999999896</v>
      </c>
      <c r="AB263" t="s">
        <v>2284</v>
      </c>
      <c r="AC263" t="s">
        <v>236</v>
      </c>
      <c r="AL263" t="s">
        <v>217</v>
      </c>
      <c r="AM263" t="s">
        <v>2285</v>
      </c>
      <c r="AN263" t="s">
        <v>6</v>
      </c>
      <c r="AO263" s="57">
        <v>46090.663425925923</v>
      </c>
      <c r="AP263" s="57">
        <v>46269.625</v>
      </c>
      <c r="AQ263" t="s">
        <v>2159</v>
      </c>
      <c r="AR263" t="s">
        <v>2177</v>
      </c>
      <c r="AS263" t="s">
        <v>573</v>
      </c>
      <c r="AT263" t="s">
        <v>230</v>
      </c>
      <c r="AV263" t="s">
        <v>5249</v>
      </c>
      <c r="AW263" t="s">
        <v>537</v>
      </c>
      <c r="AX263" t="s">
        <v>222</v>
      </c>
      <c r="BA263" s="57">
        <v>46269.625</v>
      </c>
      <c r="BB263" t="s">
        <v>2285</v>
      </c>
      <c r="BF263" s="6" t="e">
        <f t="shared" si="12"/>
        <v>#NUM!</v>
      </c>
      <c r="BG263" t="e">
        <f t="shared" si="13"/>
        <v>#NUM!</v>
      </c>
      <c r="BH263" t="e">
        <f t="shared" si="14"/>
        <v>#NUM!</v>
      </c>
      <c r="BI263" t="str">
        <f>VLOOKUP(H263,Sheet2!$A$1:$B$270,2,FALSE)</f>
        <v>SIDOARJO</v>
      </c>
    </row>
    <row r="264" spans="1:61">
      <c r="A264">
        <v>263</v>
      </c>
      <c r="B264">
        <v>1002570297</v>
      </c>
      <c r="C264">
        <v>3</v>
      </c>
      <c r="D264" t="s">
        <v>45</v>
      </c>
      <c r="E264">
        <v>5</v>
      </c>
      <c r="F264" t="s">
        <v>113</v>
      </c>
      <c r="G264" t="s">
        <v>114</v>
      </c>
      <c r="H264" t="s">
        <v>359</v>
      </c>
      <c r="I264" t="s">
        <v>212</v>
      </c>
      <c r="J264" t="s">
        <v>213</v>
      </c>
      <c r="K264" t="s">
        <v>149</v>
      </c>
      <c r="L264" t="s">
        <v>214</v>
      </c>
      <c r="M264" t="s">
        <v>2168</v>
      </c>
      <c r="N264" t="s">
        <v>215</v>
      </c>
      <c r="O264" s="57">
        <v>46268.65898148148</v>
      </c>
      <c r="P264" s="57">
        <v>46268.724965277775</v>
      </c>
      <c r="Q264">
        <v>69383351</v>
      </c>
      <c r="S264">
        <v>172514217061</v>
      </c>
      <c r="T264" t="s">
        <v>3001</v>
      </c>
      <c r="U264" t="s">
        <v>3002</v>
      </c>
      <c r="V264" t="s">
        <v>3003</v>
      </c>
      <c r="Z264">
        <v>120.46593350000001</v>
      </c>
      <c r="AA264">
        <v>-8.6187243000000002</v>
      </c>
      <c r="AB264" t="s">
        <v>3004</v>
      </c>
      <c r="AC264" t="s">
        <v>236</v>
      </c>
      <c r="AL264" t="s">
        <v>217</v>
      </c>
      <c r="AM264" t="s">
        <v>2595</v>
      </c>
      <c r="AN264" t="s">
        <v>6</v>
      </c>
      <c r="AO264" s="57">
        <v>46090.663425925923</v>
      </c>
      <c r="AP264" s="57">
        <v>46269.541666666664</v>
      </c>
      <c r="AQ264" t="s">
        <v>2178</v>
      </c>
      <c r="AR264" t="s">
        <v>2177</v>
      </c>
      <c r="AS264" t="s">
        <v>219</v>
      </c>
      <c r="AT264" t="s">
        <v>230</v>
      </c>
      <c r="AV264" t="s">
        <v>3005</v>
      </c>
      <c r="AW264" t="s">
        <v>3006</v>
      </c>
      <c r="AX264" t="s">
        <v>222</v>
      </c>
      <c r="BA264" s="57">
        <v>46269.541666666664</v>
      </c>
      <c r="BB264" t="s">
        <v>2595</v>
      </c>
      <c r="BF264" s="6" t="e">
        <f t="shared" si="12"/>
        <v>#NUM!</v>
      </c>
      <c r="BG264" t="e">
        <f t="shared" si="13"/>
        <v>#NUM!</v>
      </c>
      <c r="BH264" t="e">
        <f t="shared" si="14"/>
        <v>#NUM!</v>
      </c>
      <c r="BI264" t="str">
        <f>VLOOKUP(H264,Sheet2!$A$1:$B$270,2,FALSE)</f>
        <v>LABOAN BAJO</v>
      </c>
    </row>
    <row r="265" spans="1:61">
      <c r="A265">
        <v>264</v>
      </c>
      <c r="B265">
        <v>1002570248</v>
      </c>
      <c r="C265">
        <v>3</v>
      </c>
      <c r="D265" t="s">
        <v>45</v>
      </c>
      <c r="E265">
        <v>5</v>
      </c>
      <c r="F265" t="s">
        <v>210</v>
      </c>
      <c r="G265" t="s">
        <v>118</v>
      </c>
      <c r="H265" t="s">
        <v>367</v>
      </c>
      <c r="I265" t="s">
        <v>212</v>
      </c>
      <c r="J265" t="s">
        <v>213</v>
      </c>
      <c r="K265" t="s">
        <v>149</v>
      </c>
      <c r="L265" t="s">
        <v>214</v>
      </c>
      <c r="M265" t="s">
        <v>2168</v>
      </c>
      <c r="N265" t="s">
        <v>215</v>
      </c>
      <c r="O265" s="57">
        <v>46268.650659722225</v>
      </c>
      <c r="P265" s="57">
        <v>46269.760497685187</v>
      </c>
      <c r="Q265">
        <v>69383335</v>
      </c>
      <c r="S265">
        <v>172612801409</v>
      </c>
      <c r="T265" t="s">
        <v>2301</v>
      </c>
      <c r="U265" t="s">
        <v>2302</v>
      </c>
      <c r="V265" t="s">
        <v>2303</v>
      </c>
      <c r="Z265">
        <v>118.00340473651799</v>
      </c>
      <c r="AA265">
        <v>-8.7662761556597903</v>
      </c>
      <c r="AB265" t="s">
        <v>2304</v>
      </c>
      <c r="AC265" t="s">
        <v>216</v>
      </c>
      <c r="AL265" t="s">
        <v>217</v>
      </c>
      <c r="AM265" t="s">
        <v>2305</v>
      </c>
      <c r="AN265" t="s">
        <v>6</v>
      </c>
      <c r="AO265" s="57">
        <v>46090.652951388889</v>
      </c>
      <c r="AP265" s="57">
        <v>46269.541666666664</v>
      </c>
      <c r="AQ265" t="s">
        <v>2159</v>
      </c>
      <c r="AR265" t="s">
        <v>2177</v>
      </c>
      <c r="AS265" t="s">
        <v>901</v>
      </c>
      <c r="AT265" t="s">
        <v>230</v>
      </c>
      <c r="AV265" t="s">
        <v>5250</v>
      </c>
      <c r="AW265" t="s">
        <v>889</v>
      </c>
      <c r="AX265" t="s">
        <v>222</v>
      </c>
      <c r="BA265" s="57">
        <v>46269.541666666664</v>
      </c>
      <c r="BB265" t="s">
        <v>2305</v>
      </c>
      <c r="BF265" s="6" t="e">
        <f t="shared" si="12"/>
        <v>#NUM!</v>
      </c>
      <c r="BG265" t="e">
        <f t="shared" si="13"/>
        <v>#NUM!</v>
      </c>
      <c r="BH265" t="e">
        <f t="shared" si="14"/>
        <v>#NUM!</v>
      </c>
      <c r="BI265" t="str">
        <f>VLOOKUP(H265,Sheet2!$A$1:$B$270,2,FALSE)</f>
        <v>SUMBAWA</v>
      </c>
    </row>
    <row r="266" spans="1:61">
      <c r="A266">
        <v>265</v>
      </c>
      <c r="B266">
        <v>1002569808</v>
      </c>
      <c r="C266">
        <v>3</v>
      </c>
      <c r="D266" t="s">
        <v>45</v>
      </c>
      <c r="E266">
        <v>5</v>
      </c>
      <c r="F266" t="s">
        <v>210</v>
      </c>
      <c r="G266" t="s">
        <v>118</v>
      </c>
      <c r="H266" t="s">
        <v>211</v>
      </c>
      <c r="I266" t="s">
        <v>212</v>
      </c>
      <c r="J266" t="s">
        <v>213</v>
      </c>
      <c r="K266" t="s">
        <v>149</v>
      </c>
      <c r="M266" t="s">
        <v>2168</v>
      </c>
      <c r="N266" t="s">
        <v>215</v>
      </c>
      <c r="O266" s="57">
        <v>46268.57172453704</v>
      </c>
      <c r="P266" s="57">
        <v>46274.796782407408</v>
      </c>
      <c r="Q266">
        <v>69383194</v>
      </c>
      <c r="S266">
        <v>172606792386</v>
      </c>
      <c r="T266" t="s">
        <v>2510</v>
      </c>
      <c r="U266" t="s">
        <v>2511</v>
      </c>
      <c r="V266" t="s">
        <v>2512</v>
      </c>
      <c r="Z266">
        <v>117.75107819999999</v>
      </c>
      <c r="AA266">
        <v>-8.7652002000000007</v>
      </c>
      <c r="AB266" t="s">
        <v>2513</v>
      </c>
      <c r="AC266" t="s">
        <v>285</v>
      </c>
      <c r="AL266" t="s">
        <v>217</v>
      </c>
      <c r="AM266" t="s">
        <v>2514</v>
      </c>
      <c r="AN266" t="s">
        <v>6</v>
      </c>
      <c r="AO266" s="57">
        <v>46090.579861111109</v>
      </c>
      <c r="AP266" s="57">
        <v>46269.625</v>
      </c>
      <c r="AQ266" t="s">
        <v>2159</v>
      </c>
      <c r="AR266" t="s">
        <v>2177</v>
      </c>
      <c r="AS266" t="s">
        <v>219</v>
      </c>
      <c r="AT266" t="s">
        <v>230</v>
      </c>
      <c r="AV266" t="s">
        <v>6093</v>
      </c>
      <c r="AW266" t="s">
        <v>578</v>
      </c>
      <c r="AX266" t="s">
        <v>222</v>
      </c>
      <c r="BA266" s="57">
        <v>46269.625</v>
      </c>
      <c r="BB266" t="s">
        <v>2514</v>
      </c>
      <c r="BF266" s="6" t="e">
        <f t="shared" si="12"/>
        <v>#NUM!</v>
      </c>
      <c r="BG266" t="e">
        <f t="shared" si="13"/>
        <v>#NUM!</v>
      </c>
      <c r="BH266" t="e">
        <f t="shared" si="14"/>
        <v>#NUM!</v>
      </c>
      <c r="BI266" t="str">
        <f>VLOOKUP(H266,Sheet2!$A$1:$B$270,2,FALSE)</f>
        <v>SUMBAWA</v>
      </c>
    </row>
    <row r="267" spans="1:61">
      <c r="A267">
        <v>266</v>
      </c>
      <c r="B267">
        <v>1002564623</v>
      </c>
      <c r="C267">
        <v>3</v>
      </c>
      <c r="D267" t="s">
        <v>38</v>
      </c>
      <c r="E267">
        <v>5</v>
      </c>
      <c r="F267" t="s">
        <v>90</v>
      </c>
      <c r="G267" t="s">
        <v>88</v>
      </c>
      <c r="H267" t="s">
        <v>505</v>
      </c>
      <c r="I267" t="s">
        <v>212</v>
      </c>
      <c r="J267" t="s">
        <v>213</v>
      </c>
      <c r="K267" t="s">
        <v>149</v>
      </c>
      <c r="L267" t="s">
        <v>214</v>
      </c>
      <c r="M267" t="s">
        <v>2168</v>
      </c>
      <c r="N267" t="s">
        <v>215</v>
      </c>
      <c r="O267" s="57">
        <v>46266.421481481484</v>
      </c>
      <c r="P267" s="57">
        <v>46268.656574074077</v>
      </c>
      <c r="Q267">
        <v>69381290</v>
      </c>
      <c r="S267">
        <v>152735209558</v>
      </c>
      <c r="T267" t="s">
        <v>1356</v>
      </c>
      <c r="U267" t="s">
        <v>2149</v>
      </c>
      <c r="V267" t="s">
        <v>1357</v>
      </c>
      <c r="Z267">
        <v>112.252102531492</v>
      </c>
      <c r="AA267">
        <v>-8.0182332173502093</v>
      </c>
      <c r="AB267" t="s">
        <v>1358</v>
      </c>
      <c r="AC267" t="s">
        <v>216</v>
      </c>
      <c r="AL267" t="s">
        <v>217</v>
      </c>
      <c r="AM267" t="s">
        <v>2150</v>
      </c>
      <c r="AN267" t="s">
        <v>6</v>
      </c>
      <c r="AO267" s="57">
        <v>46031.423645833333</v>
      </c>
      <c r="AP267" s="57">
        <v>46267.333333333336</v>
      </c>
      <c r="AQ267" t="s">
        <v>2159</v>
      </c>
      <c r="AR267" t="s">
        <v>2177</v>
      </c>
      <c r="AS267" t="s">
        <v>558</v>
      </c>
      <c r="AT267" t="s">
        <v>230</v>
      </c>
      <c r="AV267" t="s">
        <v>3007</v>
      </c>
      <c r="AW267" t="s">
        <v>885</v>
      </c>
      <c r="AX267" t="s">
        <v>222</v>
      </c>
      <c r="BA267" s="57">
        <v>46268.541666666664</v>
      </c>
      <c r="BB267" t="s">
        <v>2150</v>
      </c>
      <c r="BF267" s="6" t="e">
        <f t="shared" si="12"/>
        <v>#NUM!</v>
      </c>
      <c r="BG267" t="e">
        <f t="shared" si="13"/>
        <v>#NUM!</v>
      </c>
      <c r="BH267" t="e">
        <f t="shared" si="14"/>
        <v>#NUM!</v>
      </c>
      <c r="BI267" t="str">
        <f>VLOOKUP(H267,Sheet2!$A$1:$B$270,2,FALSE)</f>
        <v>BLITAR</v>
      </c>
    </row>
    <row r="268" spans="1:61">
      <c r="A268">
        <v>267</v>
      </c>
      <c r="B268">
        <v>1002566046</v>
      </c>
      <c r="C268">
        <v>3</v>
      </c>
      <c r="D268" t="s">
        <v>45</v>
      </c>
      <c r="E268">
        <v>5</v>
      </c>
      <c r="F268" t="s">
        <v>113</v>
      </c>
      <c r="G268" t="s">
        <v>114</v>
      </c>
      <c r="H268" t="s">
        <v>359</v>
      </c>
      <c r="I268" t="s">
        <v>212</v>
      </c>
      <c r="J268" t="s">
        <v>213</v>
      </c>
      <c r="K268" t="s">
        <v>149</v>
      </c>
      <c r="L268" t="s">
        <v>214</v>
      </c>
      <c r="M268" t="s">
        <v>2168</v>
      </c>
      <c r="N268" t="s">
        <v>215</v>
      </c>
      <c r="O268" s="57">
        <v>46266.654826388891</v>
      </c>
      <c r="P268" s="57">
        <v>46273.61209490741</v>
      </c>
      <c r="Q268">
        <v>69381700</v>
      </c>
      <c r="S268">
        <v>172514217027</v>
      </c>
      <c r="T268" t="s">
        <v>1160</v>
      </c>
      <c r="U268" t="s">
        <v>891</v>
      </c>
      <c r="V268" t="s">
        <v>1161</v>
      </c>
      <c r="Z268">
        <v>120.466625488734</v>
      </c>
      <c r="AA268">
        <v>-8.6137046416800995</v>
      </c>
      <c r="AB268" t="s">
        <v>1162</v>
      </c>
      <c r="AC268" t="s">
        <v>236</v>
      </c>
      <c r="AL268" t="s">
        <v>217</v>
      </c>
      <c r="AM268" t="s">
        <v>1163</v>
      </c>
      <c r="AN268" t="s">
        <v>6</v>
      </c>
      <c r="AO268" s="57">
        <v>46031.663206018522</v>
      </c>
      <c r="AP268" s="57">
        <v>46267.541666666664</v>
      </c>
      <c r="AR268" t="s">
        <v>5251</v>
      </c>
      <c r="AS268" t="s">
        <v>219</v>
      </c>
      <c r="AT268" t="s">
        <v>230</v>
      </c>
      <c r="AV268" t="s">
        <v>5252</v>
      </c>
      <c r="AW268" t="s">
        <v>890</v>
      </c>
      <c r="AX268" t="s">
        <v>222</v>
      </c>
      <c r="BA268" s="57">
        <v>46267.541666666664</v>
      </c>
      <c r="BB268" t="s">
        <v>1163</v>
      </c>
      <c r="BF268" s="6" t="e">
        <f t="shared" si="12"/>
        <v>#NUM!</v>
      </c>
      <c r="BG268" t="e">
        <f t="shared" si="13"/>
        <v>#NUM!</v>
      </c>
      <c r="BH268" t="e">
        <f t="shared" si="14"/>
        <v>#NUM!</v>
      </c>
      <c r="BI268" t="str">
        <f>VLOOKUP(H268,Sheet2!$A$1:$B$270,2,FALSE)</f>
        <v>LABOAN BAJO</v>
      </c>
    </row>
    <row r="269" spans="1:61">
      <c r="A269">
        <v>268</v>
      </c>
      <c r="B269">
        <v>1002577908</v>
      </c>
      <c r="C269">
        <v>3</v>
      </c>
      <c r="D269" t="s">
        <v>51</v>
      </c>
      <c r="E269">
        <v>4</v>
      </c>
      <c r="F269" t="s">
        <v>269</v>
      </c>
      <c r="G269" t="s">
        <v>269</v>
      </c>
      <c r="H269" t="s">
        <v>5693</v>
      </c>
      <c r="I269" t="s">
        <v>212</v>
      </c>
      <c r="J269" t="s">
        <v>213</v>
      </c>
      <c r="K269" t="s">
        <v>149</v>
      </c>
      <c r="L269" t="s">
        <v>214</v>
      </c>
      <c r="M269" t="s">
        <v>224</v>
      </c>
      <c r="N269" t="s">
        <v>215</v>
      </c>
      <c r="O269" s="57">
        <v>46274.349953703706</v>
      </c>
      <c r="P269" s="57">
        <v>46275.337650462963</v>
      </c>
      <c r="Q269">
        <v>69386511</v>
      </c>
      <c r="S269">
        <v>141456115479</v>
      </c>
      <c r="T269" t="s">
        <v>6094</v>
      </c>
      <c r="U269" t="s">
        <v>6095</v>
      </c>
      <c r="V269" t="s">
        <v>6096</v>
      </c>
      <c r="Z269">
        <v>110.6318812</v>
      </c>
      <c r="AA269">
        <v>-6.8993833000000002</v>
      </c>
      <c r="AB269" t="s">
        <v>6097</v>
      </c>
      <c r="AC269" t="s">
        <v>236</v>
      </c>
      <c r="AL269" t="s">
        <v>217</v>
      </c>
      <c r="AM269" t="s">
        <v>6098</v>
      </c>
      <c r="AN269" t="s">
        <v>6</v>
      </c>
      <c r="AO269" s="57">
        <v>46274.350868055553</v>
      </c>
      <c r="AP269" s="57">
        <v>46275.333333333336</v>
      </c>
      <c r="AR269" t="s">
        <v>18</v>
      </c>
      <c r="AS269" t="s">
        <v>5698</v>
      </c>
      <c r="AT269" t="s">
        <v>230</v>
      </c>
      <c r="AV269" t="s">
        <v>226</v>
      </c>
      <c r="AW269" t="s">
        <v>885</v>
      </c>
      <c r="AX269" t="s">
        <v>222</v>
      </c>
      <c r="BA269" s="57">
        <v>46275.333333333336</v>
      </c>
      <c r="BB269" t="s">
        <v>6098</v>
      </c>
      <c r="BF269" s="6" t="e">
        <f t="shared" si="12"/>
        <v>#NUM!</v>
      </c>
      <c r="BG269" t="e">
        <f t="shared" si="13"/>
        <v>#NUM!</v>
      </c>
      <c r="BH269" t="e">
        <f t="shared" si="14"/>
        <v>#NUM!</v>
      </c>
      <c r="BI269" t="e">
        <f>VLOOKUP(H269,Sheet2!$A$1:$B$270,2,FALSE)</f>
        <v>#N/A</v>
      </c>
    </row>
    <row r="270" spans="1:61">
      <c r="A270">
        <v>269</v>
      </c>
      <c r="B270">
        <v>1002578516</v>
      </c>
      <c r="C270">
        <v>3</v>
      </c>
      <c r="D270" t="s">
        <v>49</v>
      </c>
      <c r="E270">
        <v>4</v>
      </c>
      <c r="F270" t="s">
        <v>245</v>
      </c>
      <c r="G270" t="s">
        <v>564</v>
      </c>
      <c r="H270" t="s">
        <v>565</v>
      </c>
      <c r="I270" t="s">
        <v>212</v>
      </c>
      <c r="J270" t="s">
        <v>213</v>
      </c>
      <c r="K270" t="s">
        <v>149</v>
      </c>
      <c r="L270" t="s">
        <v>214</v>
      </c>
      <c r="M270" t="s">
        <v>224</v>
      </c>
      <c r="N270" t="s">
        <v>215</v>
      </c>
      <c r="O270" s="57">
        <v>46274.481203703705</v>
      </c>
      <c r="P270" s="57">
        <v>46275.337627314817</v>
      </c>
      <c r="Q270">
        <v>69386773</v>
      </c>
      <c r="S270">
        <v>142434111642</v>
      </c>
      <c r="T270" t="s">
        <v>6099</v>
      </c>
      <c r="U270" t="s">
        <v>6100</v>
      </c>
      <c r="V270" t="s">
        <v>6101</v>
      </c>
      <c r="Z270">
        <v>110.52142600000001</v>
      </c>
      <c r="AA270">
        <v>-7.4461539999999999</v>
      </c>
      <c r="AB270" t="s">
        <v>6102</v>
      </c>
      <c r="AC270" t="s">
        <v>236</v>
      </c>
      <c r="AL270" t="s">
        <v>217</v>
      </c>
      <c r="AM270" t="s">
        <v>6103</v>
      </c>
      <c r="AN270" t="s">
        <v>6</v>
      </c>
      <c r="AO270" s="57">
        <v>46274.48605324074</v>
      </c>
      <c r="AP270" s="57">
        <v>46275.333333333336</v>
      </c>
      <c r="AR270" t="s">
        <v>18</v>
      </c>
      <c r="AS270" t="s">
        <v>219</v>
      </c>
      <c r="AT270" t="s">
        <v>230</v>
      </c>
      <c r="AV270" t="s">
        <v>226</v>
      </c>
      <c r="AW270" t="s">
        <v>885</v>
      </c>
      <c r="AX270" t="s">
        <v>222</v>
      </c>
      <c r="BA270" s="57">
        <v>46275.333333333336</v>
      </c>
      <c r="BB270" t="s">
        <v>6103</v>
      </c>
      <c r="BF270" s="6" t="e">
        <f t="shared" si="12"/>
        <v>#NUM!</v>
      </c>
      <c r="BG270" t="e">
        <f t="shared" si="13"/>
        <v>#NUM!</v>
      </c>
      <c r="BH270" t="e">
        <f t="shared" si="14"/>
        <v>#NUM!</v>
      </c>
      <c r="BI270" t="e">
        <f>VLOOKUP(H270,Sheet2!$A$1:$B$270,2,FALSE)</f>
        <v>#N/A</v>
      </c>
    </row>
    <row r="271" spans="1:61">
      <c r="A271">
        <v>270</v>
      </c>
      <c r="B271">
        <v>1002578285</v>
      </c>
      <c r="C271">
        <v>3</v>
      </c>
      <c r="D271" t="s">
        <v>55</v>
      </c>
      <c r="E271">
        <v>5</v>
      </c>
      <c r="F271" t="s">
        <v>261</v>
      </c>
      <c r="G271" t="s">
        <v>123</v>
      </c>
      <c r="H271" t="s">
        <v>287</v>
      </c>
      <c r="I271" t="s">
        <v>212</v>
      </c>
      <c r="J271" t="s">
        <v>213</v>
      </c>
      <c r="K271" t="s">
        <v>149</v>
      </c>
      <c r="L271" t="s">
        <v>214</v>
      </c>
      <c r="M271" t="s">
        <v>224</v>
      </c>
      <c r="N271" t="s">
        <v>215</v>
      </c>
      <c r="O271" s="57">
        <v>46274.435370370367</v>
      </c>
      <c r="P271" s="57">
        <v>46275.461550925924</v>
      </c>
      <c r="Q271">
        <v>69386689</v>
      </c>
      <c r="S271">
        <v>152401227658</v>
      </c>
      <c r="T271" t="s">
        <v>6104</v>
      </c>
      <c r="U271" t="s">
        <v>6105</v>
      </c>
      <c r="V271" t="s">
        <v>6106</v>
      </c>
      <c r="Z271">
        <v>112.744626179337</v>
      </c>
      <c r="AA271">
        <v>-7.1954817844396102</v>
      </c>
      <c r="AB271" t="s">
        <v>6107</v>
      </c>
      <c r="AC271" t="s">
        <v>216</v>
      </c>
      <c r="AL271" t="s">
        <v>217</v>
      </c>
      <c r="AM271" t="s">
        <v>6108</v>
      </c>
      <c r="AN271" t="s">
        <v>6</v>
      </c>
      <c r="AO271" s="57">
        <v>46274.444444444445</v>
      </c>
      <c r="AP271" s="57">
        <v>46276.625</v>
      </c>
      <c r="AR271" t="s">
        <v>18</v>
      </c>
      <c r="AS271" t="s">
        <v>271</v>
      </c>
      <c r="AT271" t="s">
        <v>230</v>
      </c>
      <c r="AV271" t="s">
        <v>226</v>
      </c>
      <c r="AW271" t="s">
        <v>885</v>
      </c>
      <c r="AX271" t="s">
        <v>222</v>
      </c>
      <c r="BA271" s="57">
        <v>46276.625</v>
      </c>
      <c r="BB271" t="s">
        <v>6108</v>
      </c>
      <c r="BF271" s="6" t="e">
        <f t="shared" si="12"/>
        <v>#NUM!</v>
      </c>
      <c r="BG271" t="e">
        <f t="shared" si="13"/>
        <v>#NUM!</v>
      </c>
      <c r="BH271" t="e">
        <f t="shared" si="14"/>
        <v>#NUM!</v>
      </c>
      <c r="BI271" t="str">
        <f>VLOOKUP(H271,Sheet2!$A$1:$B$270,2,FALSE)</f>
        <v>SURABAYA UTARA</v>
      </c>
    </row>
    <row r="272" spans="1:61">
      <c r="A272">
        <v>271</v>
      </c>
      <c r="B272">
        <v>1002578524</v>
      </c>
      <c r="C272">
        <v>3</v>
      </c>
      <c r="D272" t="s">
        <v>49</v>
      </c>
      <c r="E272">
        <v>4</v>
      </c>
      <c r="F272" t="s">
        <v>245</v>
      </c>
      <c r="G272" t="s">
        <v>246</v>
      </c>
      <c r="H272" t="s">
        <v>834</v>
      </c>
      <c r="I272" t="s">
        <v>212</v>
      </c>
      <c r="J272" t="s">
        <v>213</v>
      </c>
      <c r="K272" t="s">
        <v>149</v>
      </c>
      <c r="L272" t="s">
        <v>214</v>
      </c>
      <c r="M272" t="s">
        <v>224</v>
      </c>
      <c r="N272" t="s">
        <v>215</v>
      </c>
      <c r="O272" s="57">
        <v>46274.483287037037</v>
      </c>
      <c r="P272" s="57">
        <v>46275.337824074071</v>
      </c>
      <c r="Q272">
        <v>69386775</v>
      </c>
      <c r="S272">
        <v>142410346575</v>
      </c>
      <c r="T272" t="s">
        <v>6109</v>
      </c>
      <c r="U272" t="s">
        <v>6110</v>
      </c>
      <c r="V272" t="s">
        <v>6111</v>
      </c>
      <c r="Z272">
        <v>110.518405102193</v>
      </c>
      <c r="AA272">
        <v>-7.0194820010557804</v>
      </c>
      <c r="AB272" t="s">
        <v>6112</v>
      </c>
      <c r="AC272" t="s">
        <v>216</v>
      </c>
      <c r="AL272" t="s">
        <v>217</v>
      </c>
      <c r="AM272" t="s">
        <v>6113</v>
      </c>
      <c r="AN272" t="s">
        <v>6</v>
      </c>
      <c r="AO272" s="57">
        <v>46274.48605324074</v>
      </c>
      <c r="AP272" s="57">
        <v>46275.333333333336</v>
      </c>
      <c r="AR272" t="s">
        <v>18</v>
      </c>
      <c r="AS272" t="s">
        <v>910</v>
      </c>
      <c r="AT272" t="s">
        <v>230</v>
      </c>
      <c r="AV272" t="s">
        <v>226</v>
      </c>
      <c r="AW272" t="s">
        <v>885</v>
      </c>
      <c r="AX272" t="s">
        <v>222</v>
      </c>
      <c r="BA272" s="57">
        <v>46275.333333333336</v>
      </c>
      <c r="BB272" t="s">
        <v>6113</v>
      </c>
      <c r="BF272" s="6" t="e">
        <f t="shared" si="12"/>
        <v>#NUM!</v>
      </c>
      <c r="BG272" t="e">
        <f t="shared" si="13"/>
        <v>#NUM!</v>
      </c>
      <c r="BH272" t="e">
        <f t="shared" si="14"/>
        <v>#NUM!</v>
      </c>
      <c r="BI272" t="e">
        <f>VLOOKUP(H272,Sheet2!$A$1:$B$270,2,FALSE)</f>
        <v>#N/A</v>
      </c>
    </row>
    <row r="273" spans="1:61">
      <c r="A273">
        <v>272</v>
      </c>
      <c r="B273">
        <v>1002578257</v>
      </c>
      <c r="C273">
        <v>3</v>
      </c>
      <c r="D273" t="s">
        <v>34</v>
      </c>
      <c r="E273">
        <v>5</v>
      </c>
      <c r="F273" t="s">
        <v>563</v>
      </c>
      <c r="G273" t="s">
        <v>83</v>
      </c>
      <c r="H273" t="s">
        <v>318</v>
      </c>
      <c r="I273" t="s">
        <v>212</v>
      </c>
      <c r="J273" t="s">
        <v>213</v>
      </c>
      <c r="K273" t="s">
        <v>149</v>
      </c>
      <c r="M273" t="s">
        <v>224</v>
      </c>
      <c r="N273" t="s">
        <v>215</v>
      </c>
      <c r="O273" s="57">
        <v>46274.430092592593</v>
      </c>
      <c r="P273" s="57">
        <v>46275.473599537036</v>
      </c>
      <c r="Q273">
        <v>69386658</v>
      </c>
      <c r="R273">
        <v>3612108195</v>
      </c>
      <c r="S273">
        <v>172401793776</v>
      </c>
      <c r="T273" t="s">
        <v>6114</v>
      </c>
      <c r="U273" t="s">
        <v>6115</v>
      </c>
      <c r="V273" t="s">
        <v>6116</v>
      </c>
      <c r="Z273">
        <v>115.21531229999999</v>
      </c>
      <c r="AA273">
        <v>-8.6681510999999993</v>
      </c>
      <c r="AB273" t="s">
        <v>6117</v>
      </c>
      <c r="AC273" t="s">
        <v>229</v>
      </c>
      <c r="AL273" t="s">
        <v>217</v>
      </c>
      <c r="AM273" t="s">
        <v>6118</v>
      </c>
      <c r="AN273" t="s">
        <v>6</v>
      </c>
      <c r="AO273" s="57">
        <v>46274.444444444445</v>
      </c>
      <c r="AP273" s="57">
        <v>46275.458333333336</v>
      </c>
      <c r="AR273" t="s">
        <v>18</v>
      </c>
      <c r="AS273" t="s">
        <v>1940</v>
      </c>
      <c r="AT273" t="s">
        <v>230</v>
      </c>
      <c r="AV273" t="s">
        <v>226</v>
      </c>
      <c r="AW273" t="s">
        <v>585</v>
      </c>
      <c r="AX273" t="s">
        <v>222</v>
      </c>
      <c r="BA273" s="57">
        <v>46275.458333333336</v>
      </c>
      <c r="BB273" t="s">
        <v>6118</v>
      </c>
      <c r="BF273" s="6" t="e">
        <f t="shared" si="12"/>
        <v>#NUM!</v>
      </c>
      <c r="BG273" t="e">
        <f t="shared" si="13"/>
        <v>#NUM!</v>
      </c>
      <c r="BH273" t="e">
        <f t="shared" si="14"/>
        <v>#NUM!</v>
      </c>
      <c r="BI273" t="str">
        <f>VLOOKUP(H273,Sheet2!$A$1:$B$270,2,FALSE)</f>
        <v>SANUR</v>
      </c>
    </row>
    <row r="274" spans="1:61">
      <c r="A274">
        <v>273</v>
      </c>
      <c r="B274">
        <v>1002578245</v>
      </c>
      <c r="C274">
        <v>3</v>
      </c>
      <c r="D274" t="s">
        <v>34</v>
      </c>
      <c r="E274">
        <v>5</v>
      </c>
      <c r="F274" t="s">
        <v>563</v>
      </c>
      <c r="G274" t="s">
        <v>86</v>
      </c>
      <c r="H274" t="s">
        <v>272</v>
      </c>
      <c r="I274" t="s">
        <v>212</v>
      </c>
      <c r="J274" t="s">
        <v>213</v>
      </c>
      <c r="K274" t="s">
        <v>149</v>
      </c>
      <c r="L274" t="s">
        <v>214</v>
      </c>
      <c r="M274" t="s">
        <v>224</v>
      </c>
      <c r="N274" t="s">
        <v>215</v>
      </c>
      <c r="O274" s="57">
        <v>46274.427037037036</v>
      </c>
      <c r="P274" s="57">
        <v>46275.337812500002</v>
      </c>
      <c r="Q274">
        <v>69386657</v>
      </c>
      <c r="S274">
        <v>172418758874</v>
      </c>
      <c r="T274" t="s">
        <v>6119</v>
      </c>
      <c r="U274" t="s">
        <v>6120</v>
      </c>
      <c r="V274" t="s">
        <v>6121</v>
      </c>
      <c r="Z274">
        <v>115.183662</v>
      </c>
      <c r="AA274">
        <v>-8.6176580000000005</v>
      </c>
      <c r="AB274" t="s">
        <v>6122</v>
      </c>
      <c r="AC274" t="s">
        <v>236</v>
      </c>
      <c r="AL274" t="s">
        <v>217</v>
      </c>
      <c r="AM274" t="s">
        <v>6123</v>
      </c>
      <c r="AN274" t="s">
        <v>6</v>
      </c>
      <c r="AO274" s="57">
        <v>46274.444444444445</v>
      </c>
      <c r="AP274" s="57">
        <v>46275.333333333336</v>
      </c>
      <c r="AR274" t="s">
        <v>18</v>
      </c>
      <c r="AS274" t="s">
        <v>86</v>
      </c>
      <c r="AT274" t="s">
        <v>230</v>
      </c>
      <c r="AV274" t="s">
        <v>226</v>
      </c>
      <c r="AW274" t="s">
        <v>889</v>
      </c>
      <c r="AX274" t="s">
        <v>222</v>
      </c>
      <c r="BA274" s="57">
        <v>46275.333333333336</v>
      </c>
      <c r="BB274" t="s">
        <v>6123</v>
      </c>
      <c r="BF274" s="6" t="e">
        <f t="shared" si="12"/>
        <v>#NUM!</v>
      </c>
      <c r="BG274" t="e">
        <f t="shared" si="13"/>
        <v>#NUM!</v>
      </c>
      <c r="BH274" t="e">
        <f t="shared" si="14"/>
        <v>#NUM!</v>
      </c>
      <c r="BI274" t="str">
        <f>VLOOKUP(H274,Sheet2!$A$1:$B$270,2,FALSE)</f>
        <v>UBUNG</v>
      </c>
    </row>
    <row r="275" spans="1:61">
      <c r="A275">
        <v>274</v>
      </c>
      <c r="B275">
        <v>1002578274</v>
      </c>
      <c r="C275">
        <v>3</v>
      </c>
      <c r="D275" t="s">
        <v>49</v>
      </c>
      <c r="E275">
        <v>4</v>
      </c>
      <c r="F275" t="s">
        <v>245</v>
      </c>
      <c r="G275" t="s">
        <v>246</v>
      </c>
      <c r="H275" t="s">
        <v>1955</v>
      </c>
      <c r="I275" t="s">
        <v>212</v>
      </c>
      <c r="J275" t="s">
        <v>213</v>
      </c>
      <c r="K275" t="s">
        <v>149</v>
      </c>
      <c r="L275" t="s">
        <v>214</v>
      </c>
      <c r="M275" t="s">
        <v>224</v>
      </c>
      <c r="N275" t="s">
        <v>215</v>
      </c>
      <c r="O275" s="57">
        <v>46274.433287037034</v>
      </c>
      <c r="P275" s="57">
        <v>46275.337129629632</v>
      </c>
      <c r="Q275">
        <v>69386664</v>
      </c>
      <c r="S275">
        <v>142426803402</v>
      </c>
      <c r="T275" t="s">
        <v>6124</v>
      </c>
      <c r="U275" t="s">
        <v>6125</v>
      </c>
      <c r="V275" t="s">
        <v>6126</v>
      </c>
      <c r="Z275">
        <v>110.31965006142801</v>
      </c>
      <c r="AA275">
        <v>-7.0417453169870399</v>
      </c>
      <c r="AB275" t="s">
        <v>6127</v>
      </c>
      <c r="AC275" t="s">
        <v>216</v>
      </c>
      <c r="AL275" t="s">
        <v>217</v>
      </c>
      <c r="AM275" t="s">
        <v>6128</v>
      </c>
      <c r="AN275" t="s">
        <v>6</v>
      </c>
      <c r="AO275" s="57">
        <v>46274.444444444445</v>
      </c>
      <c r="AP275" s="57">
        <v>46275.333333333336</v>
      </c>
      <c r="AR275" t="s">
        <v>18</v>
      </c>
      <c r="AS275" t="s">
        <v>1961</v>
      </c>
      <c r="AT275" t="s">
        <v>230</v>
      </c>
      <c r="AV275" t="s">
        <v>226</v>
      </c>
      <c r="AW275" t="s">
        <v>882</v>
      </c>
      <c r="AX275" t="s">
        <v>222</v>
      </c>
      <c r="BA275" s="57">
        <v>46275.333333333336</v>
      </c>
      <c r="BB275" t="s">
        <v>6128</v>
      </c>
      <c r="BF275" s="6" t="e">
        <f t="shared" si="12"/>
        <v>#NUM!</v>
      </c>
      <c r="BG275" t="e">
        <f t="shared" si="13"/>
        <v>#NUM!</v>
      </c>
      <c r="BH275" t="e">
        <f t="shared" si="14"/>
        <v>#NUM!</v>
      </c>
      <c r="BI275" t="e">
        <f>VLOOKUP(H275,Sheet2!$A$1:$B$270,2,FALSE)</f>
        <v>#N/A</v>
      </c>
    </row>
    <row r="276" spans="1:61">
      <c r="A276">
        <v>275</v>
      </c>
      <c r="B276">
        <v>1002578232</v>
      </c>
      <c r="C276">
        <v>3</v>
      </c>
      <c r="D276" t="s">
        <v>49</v>
      </c>
      <c r="E276">
        <v>4</v>
      </c>
      <c r="F276" t="s">
        <v>245</v>
      </c>
      <c r="G276" t="s">
        <v>2520</v>
      </c>
      <c r="H276" t="s">
        <v>2521</v>
      </c>
      <c r="I276" t="s">
        <v>212</v>
      </c>
      <c r="J276" t="s">
        <v>213</v>
      </c>
      <c r="K276" t="s">
        <v>149</v>
      </c>
      <c r="L276" t="s">
        <v>214</v>
      </c>
      <c r="M276" t="s">
        <v>224</v>
      </c>
      <c r="N276" t="s">
        <v>215</v>
      </c>
      <c r="O276" s="57">
        <v>46274.424976851849</v>
      </c>
      <c r="P276" s="57">
        <v>46275.33730324074</v>
      </c>
      <c r="Q276">
        <v>69386653</v>
      </c>
      <c r="S276">
        <v>141409102972</v>
      </c>
      <c r="T276" t="s">
        <v>2029</v>
      </c>
      <c r="U276" t="s">
        <v>6129</v>
      </c>
      <c r="V276" t="s">
        <v>6130</v>
      </c>
      <c r="Z276">
        <v>110.074579</v>
      </c>
      <c r="AA276">
        <v>-7.0945934999999896</v>
      </c>
      <c r="AB276" t="s">
        <v>6131</v>
      </c>
      <c r="AC276" t="s">
        <v>236</v>
      </c>
      <c r="AL276" t="s">
        <v>217</v>
      </c>
      <c r="AM276" t="s">
        <v>5666</v>
      </c>
      <c r="AN276" t="s">
        <v>6</v>
      </c>
      <c r="AO276" s="57">
        <v>46274.444444444445</v>
      </c>
      <c r="AP276" s="57">
        <v>46275.333333333336</v>
      </c>
      <c r="AR276" t="s">
        <v>18</v>
      </c>
      <c r="AS276" t="s">
        <v>219</v>
      </c>
      <c r="AT276" t="s">
        <v>230</v>
      </c>
      <c r="AV276" t="s">
        <v>226</v>
      </c>
      <c r="AW276" t="s">
        <v>883</v>
      </c>
      <c r="AX276" t="s">
        <v>222</v>
      </c>
      <c r="BA276" s="57">
        <v>46275.333333333336</v>
      </c>
      <c r="BB276" t="s">
        <v>5666</v>
      </c>
      <c r="BF276" s="6" t="e">
        <f t="shared" si="12"/>
        <v>#NUM!</v>
      </c>
      <c r="BG276" t="e">
        <f t="shared" si="13"/>
        <v>#NUM!</v>
      </c>
      <c r="BH276" t="e">
        <f t="shared" si="14"/>
        <v>#NUM!</v>
      </c>
      <c r="BI276" t="e">
        <f>VLOOKUP(H276,Sheet2!$A$1:$B$270,2,FALSE)</f>
        <v>#N/A</v>
      </c>
    </row>
    <row r="277" spans="1:61">
      <c r="A277">
        <v>276</v>
      </c>
      <c r="B277">
        <v>1002577953</v>
      </c>
      <c r="C277">
        <v>3</v>
      </c>
      <c r="D277" t="s">
        <v>49</v>
      </c>
      <c r="E277">
        <v>4</v>
      </c>
      <c r="F277" t="s">
        <v>245</v>
      </c>
      <c r="G277" t="s">
        <v>2520</v>
      </c>
      <c r="H277" t="s">
        <v>3201</v>
      </c>
      <c r="I277" t="s">
        <v>212</v>
      </c>
      <c r="J277" t="s">
        <v>213</v>
      </c>
      <c r="K277" t="s">
        <v>149</v>
      </c>
      <c r="L277" t="s">
        <v>214</v>
      </c>
      <c r="M277" t="s">
        <v>224</v>
      </c>
      <c r="N277" t="s">
        <v>215</v>
      </c>
      <c r="O277" s="57">
        <v>46274.364548611113</v>
      </c>
      <c r="P277" s="57">
        <v>46275.337453703702</v>
      </c>
      <c r="Q277">
        <v>69386532</v>
      </c>
      <c r="S277">
        <v>146457106516</v>
      </c>
      <c r="T277" t="s">
        <v>6132</v>
      </c>
      <c r="U277" t="s">
        <v>6133</v>
      </c>
      <c r="V277" t="s">
        <v>6134</v>
      </c>
      <c r="Z277">
        <v>110.20768459999999</v>
      </c>
      <c r="AA277">
        <v>-6.9226052999999999</v>
      </c>
      <c r="AB277" t="s">
        <v>6135</v>
      </c>
      <c r="AC277" t="s">
        <v>236</v>
      </c>
      <c r="AL277" t="s">
        <v>217</v>
      </c>
      <c r="AM277" t="s">
        <v>6136</v>
      </c>
      <c r="AN277" t="s">
        <v>6</v>
      </c>
      <c r="AO277" s="57">
        <v>46274.371921296297</v>
      </c>
      <c r="AP277" s="57">
        <v>46275.333333333336</v>
      </c>
      <c r="AR277" t="s">
        <v>18</v>
      </c>
      <c r="AS277" t="s">
        <v>219</v>
      </c>
      <c r="AT277" t="s">
        <v>230</v>
      </c>
      <c r="AV277" t="s">
        <v>226</v>
      </c>
      <c r="AW277" t="s">
        <v>885</v>
      </c>
      <c r="AX277" t="s">
        <v>222</v>
      </c>
      <c r="BA277" s="57">
        <v>46275.333333333336</v>
      </c>
      <c r="BB277" t="s">
        <v>6136</v>
      </c>
      <c r="BF277" s="6" t="e">
        <f t="shared" si="12"/>
        <v>#NUM!</v>
      </c>
      <c r="BG277" t="e">
        <f t="shared" si="13"/>
        <v>#NUM!</v>
      </c>
      <c r="BH277" t="e">
        <f t="shared" si="14"/>
        <v>#NUM!</v>
      </c>
      <c r="BI277" t="e">
        <f>VLOOKUP(H277,Sheet2!$A$1:$B$270,2,FALSE)</f>
        <v>#N/A</v>
      </c>
    </row>
    <row r="278" spans="1:61">
      <c r="A278">
        <v>277</v>
      </c>
      <c r="B278">
        <v>1002578017</v>
      </c>
      <c r="C278">
        <v>3</v>
      </c>
      <c r="D278" t="s">
        <v>49</v>
      </c>
      <c r="E278">
        <v>4</v>
      </c>
      <c r="F278" t="s">
        <v>250</v>
      </c>
      <c r="G278" t="s">
        <v>4078</v>
      </c>
      <c r="H278" t="s">
        <v>6137</v>
      </c>
      <c r="I278" t="s">
        <v>212</v>
      </c>
      <c r="J278" t="s">
        <v>213</v>
      </c>
      <c r="K278" t="s">
        <v>149</v>
      </c>
      <c r="L278" t="s">
        <v>214</v>
      </c>
      <c r="M278" t="s">
        <v>224</v>
      </c>
      <c r="N278" t="s">
        <v>215</v>
      </c>
      <c r="O278" s="57">
        <v>46274.381215277775</v>
      </c>
      <c r="P278" s="57">
        <v>46275.337199074071</v>
      </c>
      <c r="Q278">
        <v>69386552</v>
      </c>
      <c r="S278">
        <v>146279105769</v>
      </c>
      <c r="T278" t="s">
        <v>6138</v>
      </c>
      <c r="U278" t="s">
        <v>6139</v>
      </c>
      <c r="V278" t="s">
        <v>6140</v>
      </c>
      <c r="Z278">
        <v>109.7268608</v>
      </c>
      <c r="AA278">
        <v>-6.9097002999999999</v>
      </c>
      <c r="AB278" t="s">
        <v>6141</v>
      </c>
      <c r="AC278" t="s">
        <v>236</v>
      </c>
      <c r="AL278" t="s">
        <v>217</v>
      </c>
      <c r="AM278" t="s">
        <v>5649</v>
      </c>
      <c r="AN278" t="s">
        <v>6</v>
      </c>
      <c r="AO278" s="57">
        <v>46274.382025462961</v>
      </c>
      <c r="AP278" s="57">
        <v>46275.333333333336</v>
      </c>
      <c r="AR278" t="s">
        <v>18</v>
      </c>
      <c r="AS278" t="s">
        <v>219</v>
      </c>
      <c r="AT278" t="s">
        <v>230</v>
      </c>
      <c r="AV278" t="s">
        <v>226</v>
      </c>
      <c r="AW278" t="s">
        <v>885</v>
      </c>
      <c r="AX278" t="s">
        <v>222</v>
      </c>
      <c r="BA278" s="57">
        <v>46275.333333333336</v>
      </c>
      <c r="BB278" t="s">
        <v>5649</v>
      </c>
      <c r="BF278" s="6" t="e">
        <f t="shared" si="12"/>
        <v>#NUM!</v>
      </c>
      <c r="BG278" t="e">
        <f t="shared" si="13"/>
        <v>#NUM!</v>
      </c>
      <c r="BH278" t="e">
        <f t="shared" si="14"/>
        <v>#NUM!</v>
      </c>
      <c r="BI278" t="e">
        <f>VLOOKUP(H278,Sheet2!$A$1:$B$270,2,FALSE)</f>
        <v>#N/A</v>
      </c>
    </row>
    <row r="279" spans="1:61">
      <c r="A279">
        <v>278</v>
      </c>
      <c r="B279">
        <v>1002578620</v>
      </c>
      <c r="C279">
        <v>3</v>
      </c>
      <c r="D279" t="s">
        <v>38</v>
      </c>
      <c r="E279">
        <v>5</v>
      </c>
      <c r="F279" t="s">
        <v>248</v>
      </c>
      <c r="G279" t="s">
        <v>91</v>
      </c>
      <c r="H279" t="s">
        <v>398</v>
      </c>
      <c r="I279" t="s">
        <v>212</v>
      </c>
      <c r="J279" t="s">
        <v>213</v>
      </c>
      <c r="K279" t="s">
        <v>149</v>
      </c>
      <c r="L279" t="s">
        <v>214</v>
      </c>
      <c r="M279" t="s">
        <v>224</v>
      </c>
      <c r="N279" t="s">
        <v>215</v>
      </c>
      <c r="O279" s="57">
        <v>46274.514560185184</v>
      </c>
      <c r="P279" s="57">
        <v>46275.4606712963</v>
      </c>
      <c r="Q279">
        <v>69386840</v>
      </c>
      <c r="S279">
        <v>152718219166</v>
      </c>
      <c r="T279" t="s">
        <v>6142</v>
      </c>
      <c r="U279" t="s">
        <v>6143</v>
      </c>
      <c r="V279" t="s">
        <v>6144</v>
      </c>
      <c r="Z279">
        <v>112.58442789999999</v>
      </c>
      <c r="AA279">
        <v>-8.0947455999999995</v>
      </c>
      <c r="AB279" t="s">
        <v>6145</v>
      </c>
      <c r="AC279" t="s">
        <v>236</v>
      </c>
      <c r="AL279" t="s">
        <v>217</v>
      </c>
      <c r="AM279" t="s">
        <v>6146</v>
      </c>
      <c r="AN279" t="s">
        <v>6</v>
      </c>
      <c r="AO279" s="57">
        <v>46274.517708333333</v>
      </c>
      <c r="AP279" s="57">
        <v>46275.458333333336</v>
      </c>
      <c r="AR279" t="s">
        <v>18</v>
      </c>
      <c r="AS279" t="s">
        <v>91</v>
      </c>
      <c r="AT279" t="s">
        <v>230</v>
      </c>
      <c r="AV279" t="s">
        <v>226</v>
      </c>
      <c r="AW279" t="s">
        <v>890</v>
      </c>
      <c r="AX279" t="s">
        <v>222</v>
      </c>
      <c r="BA279" s="57">
        <v>46275.458333333336</v>
      </c>
      <c r="BB279" t="s">
        <v>6146</v>
      </c>
      <c r="BF279" s="6" t="e">
        <f t="shared" si="12"/>
        <v>#NUM!</v>
      </c>
      <c r="BG279" t="e">
        <f t="shared" si="13"/>
        <v>#NUM!</v>
      </c>
      <c r="BH279" t="e">
        <f t="shared" si="14"/>
        <v>#NUM!</v>
      </c>
      <c r="BI279" t="str">
        <f>VLOOKUP(H279,Sheet2!$A$1:$B$270,2,FALSE)</f>
        <v>MALANG</v>
      </c>
    </row>
    <row r="280" spans="1:61">
      <c r="A280">
        <v>279</v>
      </c>
      <c r="B280">
        <v>1002579025</v>
      </c>
      <c r="C280">
        <v>3</v>
      </c>
      <c r="D280" t="s">
        <v>49</v>
      </c>
      <c r="E280">
        <v>4</v>
      </c>
      <c r="F280" t="s">
        <v>245</v>
      </c>
      <c r="G280" t="s">
        <v>246</v>
      </c>
      <c r="H280" t="s">
        <v>2590</v>
      </c>
      <c r="I280" t="s">
        <v>212</v>
      </c>
      <c r="J280" t="s">
        <v>213</v>
      </c>
      <c r="K280" t="s">
        <v>149</v>
      </c>
      <c r="L280" t="s">
        <v>214</v>
      </c>
      <c r="M280" t="s">
        <v>224</v>
      </c>
      <c r="N280" t="s">
        <v>215</v>
      </c>
      <c r="O280" s="57">
        <v>46274.606215277781</v>
      </c>
      <c r="P280" s="57">
        <v>46275.474629629629</v>
      </c>
      <c r="Q280">
        <v>69387008</v>
      </c>
      <c r="S280">
        <v>141423136857</v>
      </c>
      <c r="T280" t="s">
        <v>6147</v>
      </c>
      <c r="U280" t="s">
        <v>6148</v>
      </c>
      <c r="V280" t="s">
        <v>6149</v>
      </c>
      <c r="Z280">
        <v>110.4178624</v>
      </c>
      <c r="AA280">
        <v>-7.0492968999999999</v>
      </c>
      <c r="AB280" t="s">
        <v>6150</v>
      </c>
      <c r="AC280" t="s">
        <v>236</v>
      </c>
      <c r="AL280" t="s">
        <v>217</v>
      </c>
      <c r="AM280" t="s">
        <v>6151</v>
      </c>
      <c r="AN280" t="s">
        <v>6</v>
      </c>
      <c r="AO280" s="57">
        <v>46274.610983796294</v>
      </c>
      <c r="AP280" s="57">
        <v>46275.458333333336</v>
      </c>
      <c r="AR280" t="s">
        <v>18</v>
      </c>
      <c r="AS280" t="s">
        <v>219</v>
      </c>
      <c r="AT280" t="s">
        <v>230</v>
      </c>
      <c r="AV280" t="s">
        <v>226</v>
      </c>
      <c r="AW280" t="s">
        <v>2092</v>
      </c>
      <c r="AX280" t="s">
        <v>222</v>
      </c>
      <c r="BA280" s="57">
        <v>46275.458333333336</v>
      </c>
      <c r="BB280" t="s">
        <v>6151</v>
      </c>
      <c r="BF280" s="6" t="e">
        <f t="shared" si="12"/>
        <v>#NUM!</v>
      </c>
      <c r="BG280" t="e">
        <f t="shared" si="13"/>
        <v>#NUM!</v>
      </c>
      <c r="BH280" t="e">
        <f t="shared" si="14"/>
        <v>#NUM!</v>
      </c>
      <c r="BI280" t="e">
        <f>VLOOKUP(H280,Sheet2!$A$1:$B$270,2,FALSE)</f>
        <v>#N/A</v>
      </c>
    </row>
    <row r="281" spans="1:61">
      <c r="A281">
        <v>280</v>
      </c>
      <c r="B281">
        <v>1002579012</v>
      </c>
      <c r="C281">
        <v>3</v>
      </c>
      <c r="D281" t="s">
        <v>38</v>
      </c>
      <c r="E281">
        <v>5</v>
      </c>
      <c r="F281" t="s">
        <v>90</v>
      </c>
      <c r="G281" t="s">
        <v>93</v>
      </c>
      <c r="H281" t="s">
        <v>462</v>
      </c>
      <c r="I281" t="s">
        <v>212</v>
      </c>
      <c r="J281" t="s">
        <v>213</v>
      </c>
      <c r="K281" t="s">
        <v>149</v>
      </c>
      <c r="L281" t="s">
        <v>214</v>
      </c>
      <c r="M281" t="s">
        <v>224</v>
      </c>
      <c r="N281" t="s">
        <v>215</v>
      </c>
      <c r="O281" s="57">
        <v>46274.604131944441</v>
      </c>
      <c r="P281" s="57">
        <v>46275.473483796297</v>
      </c>
      <c r="Q281">
        <v>69387034</v>
      </c>
      <c r="S281">
        <v>152627204345</v>
      </c>
      <c r="T281" t="s">
        <v>6152</v>
      </c>
      <c r="U281" t="s">
        <v>6153</v>
      </c>
      <c r="V281" t="s">
        <v>6154</v>
      </c>
      <c r="Z281">
        <v>112.03869450000001</v>
      </c>
      <c r="AA281">
        <v>-7.6914934999999902</v>
      </c>
      <c r="AB281" t="s">
        <v>6155</v>
      </c>
      <c r="AC281" t="s">
        <v>216</v>
      </c>
      <c r="AL281" t="s">
        <v>217</v>
      </c>
      <c r="AM281" t="s">
        <v>6069</v>
      </c>
      <c r="AN281" t="s">
        <v>6</v>
      </c>
      <c r="AO281" s="57">
        <v>46274.610983796294</v>
      </c>
      <c r="AP281" s="57">
        <v>46275.458333333336</v>
      </c>
      <c r="AR281" t="s">
        <v>18</v>
      </c>
      <c r="AS281" t="s">
        <v>589</v>
      </c>
      <c r="AT281" t="s">
        <v>230</v>
      </c>
      <c r="AV281" t="s">
        <v>226</v>
      </c>
      <c r="AW281" t="s">
        <v>887</v>
      </c>
      <c r="AX281" t="s">
        <v>222</v>
      </c>
      <c r="BA281" s="57">
        <v>46275.458333333336</v>
      </c>
      <c r="BB281" t="s">
        <v>6069</v>
      </c>
      <c r="BF281" s="6" t="e">
        <f t="shared" si="12"/>
        <v>#NUM!</v>
      </c>
      <c r="BG281" t="e">
        <f t="shared" si="13"/>
        <v>#NUM!</v>
      </c>
      <c r="BH281" t="e">
        <f t="shared" si="14"/>
        <v>#NUM!</v>
      </c>
      <c r="BI281" t="str">
        <f>VLOOKUP(H281,Sheet2!$A$1:$B$270,2,FALSE)</f>
        <v>NGANJUK</v>
      </c>
    </row>
    <row r="282" spans="1:61">
      <c r="A282">
        <v>281</v>
      </c>
      <c r="B282">
        <v>1002578034</v>
      </c>
      <c r="C282">
        <v>3</v>
      </c>
      <c r="D282" t="s">
        <v>34</v>
      </c>
      <c r="E282">
        <v>5</v>
      </c>
      <c r="F282" t="s">
        <v>554</v>
      </c>
      <c r="G282" t="s">
        <v>79</v>
      </c>
      <c r="H282" t="s">
        <v>282</v>
      </c>
      <c r="I282" t="s">
        <v>212</v>
      </c>
      <c r="J282" t="s">
        <v>213</v>
      </c>
      <c r="K282" t="s">
        <v>149</v>
      </c>
      <c r="M282" t="s">
        <v>224</v>
      </c>
      <c r="N282" t="s">
        <v>215</v>
      </c>
      <c r="O282" s="57">
        <v>46274.385104166664</v>
      </c>
      <c r="P282" s="57">
        <v>46275.474976851852</v>
      </c>
      <c r="Q282">
        <v>69386570</v>
      </c>
      <c r="S282">
        <v>172408248292</v>
      </c>
      <c r="T282" t="s">
        <v>6156</v>
      </c>
      <c r="U282" t="s">
        <v>6157</v>
      </c>
      <c r="V282" t="s">
        <v>6158</v>
      </c>
      <c r="Z282">
        <v>115.24731269999999</v>
      </c>
      <c r="AA282">
        <v>-8.4857186000000002</v>
      </c>
      <c r="AB282" t="s">
        <v>6159</v>
      </c>
      <c r="AC282" t="s">
        <v>229</v>
      </c>
      <c r="AL282" t="s">
        <v>217</v>
      </c>
      <c r="AM282" t="s">
        <v>6160</v>
      </c>
      <c r="AN282" t="s">
        <v>6</v>
      </c>
      <c r="AO282" s="57">
        <v>46274.402858796297</v>
      </c>
      <c r="AP282" s="57">
        <v>46275.458333333336</v>
      </c>
      <c r="AR282" t="s">
        <v>18</v>
      </c>
      <c r="AS282" t="s">
        <v>609</v>
      </c>
      <c r="AT282" t="s">
        <v>230</v>
      </c>
      <c r="AV282" t="s">
        <v>226</v>
      </c>
      <c r="AW282" t="s">
        <v>4846</v>
      </c>
      <c r="AX282" t="s">
        <v>222</v>
      </c>
      <c r="BA282" s="57">
        <v>46275.458333333336</v>
      </c>
      <c r="BB282" t="s">
        <v>6160</v>
      </c>
      <c r="BF282" s="6" t="e">
        <f t="shared" si="12"/>
        <v>#NUM!</v>
      </c>
      <c r="BG282" t="e">
        <f t="shared" si="13"/>
        <v>#NUM!</v>
      </c>
      <c r="BH282" t="e">
        <f t="shared" si="14"/>
        <v>#NUM!</v>
      </c>
      <c r="BI282" t="str">
        <f>VLOOKUP(H282,Sheet2!$A$1:$B$270,2,FALSE)</f>
        <v>GIANYAR</v>
      </c>
    </row>
    <row r="283" spans="1:61">
      <c r="A283">
        <v>282</v>
      </c>
      <c r="B283">
        <v>1002578816</v>
      </c>
      <c r="C283">
        <v>3</v>
      </c>
      <c r="D283" t="s">
        <v>38</v>
      </c>
      <c r="E283">
        <v>5</v>
      </c>
      <c r="F283" t="s">
        <v>90</v>
      </c>
      <c r="G283" t="s">
        <v>90</v>
      </c>
      <c r="H283" t="s">
        <v>346</v>
      </c>
      <c r="I283" t="s">
        <v>212</v>
      </c>
      <c r="J283" t="s">
        <v>213</v>
      </c>
      <c r="K283" t="s">
        <v>149</v>
      </c>
      <c r="L283" t="s">
        <v>214</v>
      </c>
      <c r="M283" t="s">
        <v>224</v>
      </c>
      <c r="N283" t="s">
        <v>215</v>
      </c>
      <c r="O283" s="57">
        <v>46274.572881944441</v>
      </c>
      <c r="P283" s="57">
        <v>46275.473611111112</v>
      </c>
      <c r="Q283">
        <v>69386931</v>
      </c>
      <c r="S283">
        <v>152639219558</v>
      </c>
      <c r="T283" t="s">
        <v>6161</v>
      </c>
      <c r="U283" t="s">
        <v>6162</v>
      </c>
      <c r="V283" t="s">
        <v>6163</v>
      </c>
      <c r="Z283">
        <v>112.184808</v>
      </c>
      <c r="AA283">
        <v>-7.8527990000000001</v>
      </c>
      <c r="AB283" t="s">
        <v>6164</v>
      </c>
      <c r="AC283" t="s">
        <v>236</v>
      </c>
      <c r="AL283" t="s">
        <v>217</v>
      </c>
      <c r="AM283" t="s">
        <v>6165</v>
      </c>
      <c r="AN283" t="s">
        <v>6</v>
      </c>
      <c r="AO283" s="57">
        <v>46274.579722222225</v>
      </c>
      <c r="AP283" s="57">
        <v>46275.458333333336</v>
      </c>
      <c r="AR283" t="s">
        <v>18</v>
      </c>
      <c r="AS283" t="s">
        <v>304</v>
      </c>
      <c r="AT283" t="s">
        <v>230</v>
      </c>
      <c r="AV283" t="s">
        <v>226</v>
      </c>
      <c r="AW283" t="s">
        <v>886</v>
      </c>
      <c r="AX283" t="s">
        <v>222</v>
      </c>
      <c r="BA283" s="57">
        <v>46275.458333333336</v>
      </c>
      <c r="BB283" t="s">
        <v>6165</v>
      </c>
      <c r="BF283" s="6" t="e">
        <f t="shared" si="12"/>
        <v>#NUM!</v>
      </c>
      <c r="BG283" t="e">
        <f t="shared" si="13"/>
        <v>#NUM!</v>
      </c>
      <c r="BH283" t="e">
        <f t="shared" si="14"/>
        <v>#NUM!</v>
      </c>
      <c r="BI283" t="str">
        <f>VLOOKUP(H283,Sheet2!$A$1:$B$270,2,FALSE)</f>
        <v>KEDIRI</v>
      </c>
    </row>
    <row r="284" spans="1:61">
      <c r="A284">
        <v>283</v>
      </c>
      <c r="B284">
        <v>1002578152</v>
      </c>
      <c r="C284">
        <v>3</v>
      </c>
      <c r="D284" t="s">
        <v>59</v>
      </c>
      <c r="E284">
        <v>4</v>
      </c>
      <c r="F284" t="s">
        <v>242</v>
      </c>
      <c r="G284" t="s">
        <v>1540</v>
      </c>
      <c r="H284" t="s">
        <v>1541</v>
      </c>
      <c r="I284" t="s">
        <v>212</v>
      </c>
      <c r="J284" t="s">
        <v>213</v>
      </c>
      <c r="K284" t="s">
        <v>149</v>
      </c>
      <c r="M284" t="s">
        <v>224</v>
      </c>
      <c r="N284" t="s">
        <v>215</v>
      </c>
      <c r="O284" s="57">
        <v>46274.410324074073</v>
      </c>
      <c r="P284" s="57">
        <v>46275.474641203706</v>
      </c>
      <c r="Q284">
        <v>69386617</v>
      </c>
      <c r="S284">
        <v>141373127617</v>
      </c>
      <c r="T284" t="s">
        <v>6166</v>
      </c>
      <c r="U284" t="s">
        <v>6167</v>
      </c>
      <c r="V284" t="s">
        <v>6168</v>
      </c>
      <c r="Z284">
        <v>109.92539542352399</v>
      </c>
      <c r="AA284">
        <v>-7.3721194435113802</v>
      </c>
      <c r="AB284" t="s">
        <v>6169</v>
      </c>
      <c r="AC284" t="s">
        <v>285</v>
      </c>
      <c r="AL284" t="s">
        <v>217</v>
      </c>
      <c r="AM284" t="s">
        <v>6170</v>
      </c>
      <c r="AN284" t="s">
        <v>6</v>
      </c>
      <c r="AO284" s="57">
        <v>46274.413368055553</v>
      </c>
      <c r="AP284" s="57">
        <v>46275.625</v>
      </c>
      <c r="AR284" t="s">
        <v>18</v>
      </c>
      <c r="AS284" t="s">
        <v>219</v>
      </c>
      <c r="AT284" t="s">
        <v>230</v>
      </c>
      <c r="AV284" t="s">
        <v>226</v>
      </c>
      <c r="AW284" t="s">
        <v>545</v>
      </c>
      <c r="AX284" t="s">
        <v>222</v>
      </c>
      <c r="BA284" s="57">
        <v>46275.625</v>
      </c>
      <c r="BB284" t="s">
        <v>6170</v>
      </c>
      <c r="BF284" s="6" t="e">
        <f t="shared" si="12"/>
        <v>#NUM!</v>
      </c>
      <c r="BG284" t="e">
        <f t="shared" si="13"/>
        <v>#NUM!</v>
      </c>
      <c r="BH284" t="e">
        <f t="shared" si="14"/>
        <v>#NUM!</v>
      </c>
      <c r="BI284" t="e">
        <f>VLOOKUP(H284,Sheet2!$A$1:$B$270,2,FALSE)</f>
        <v>#N/A</v>
      </c>
    </row>
    <row r="285" spans="1:61">
      <c r="A285">
        <v>284</v>
      </c>
      <c r="B285">
        <v>1002578448</v>
      </c>
      <c r="C285">
        <v>3</v>
      </c>
      <c r="D285" t="s">
        <v>51</v>
      </c>
      <c r="E285">
        <v>4</v>
      </c>
      <c r="F285" t="s">
        <v>269</v>
      </c>
      <c r="G285" t="s">
        <v>1928</v>
      </c>
      <c r="H285" t="s">
        <v>6171</v>
      </c>
      <c r="I285" t="s">
        <v>212</v>
      </c>
      <c r="J285" t="s">
        <v>213</v>
      </c>
      <c r="K285" t="s">
        <v>149</v>
      </c>
      <c r="L285" t="s">
        <v>214</v>
      </c>
      <c r="M285" t="s">
        <v>224</v>
      </c>
      <c r="N285" t="s">
        <v>215</v>
      </c>
      <c r="O285" s="57">
        <v>46274.468726851854</v>
      </c>
      <c r="P285" s="57">
        <v>46275.337152777778</v>
      </c>
      <c r="Q285">
        <v>69386746</v>
      </c>
      <c r="S285">
        <v>142519105241</v>
      </c>
      <c r="T285" t="s">
        <v>6172</v>
      </c>
      <c r="U285" t="s">
        <v>6173</v>
      </c>
      <c r="V285" t="s">
        <v>6174</v>
      </c>
      <c r="Z285">
        <v>111.18221029999999</v>
      </c>
      <c r="AA285">
        <v>-6.9347981000000001</v>
      </c>
      <c r="AB285" t="s">
        <v>6175</v>
      </c>
      <c r="AC285" t="s">
        <v>236</v>
      </c>
      <c r="AL285" t="s">
        <v>217</v>
      </c>
      <c r="AM285" t="s">
        <v>5649</v>
      </c>
      <c r="AN285" t="s">
        <v>6</v>
      </c>
      <c r="AO285" s="57">
        <v>46274.476064814815</v>
      </c>
      <c r="AP285" s="57">
        <v>46275.333333333336</v>
      </c>
      <c r="AR285" t="s">
        <v>18</v>
      </c>
      <c r="AS285" t="s">
        <v>219</v>
      </c>
      <c r="AT285" t="s">
        <v>230</v>
      </c>
      <c r="AV285" t="s">
        <v>226</v>
      </c>
      <c r="AW285" t="s">
        <v>928</v>
      </c>
      <c r="AX285" t="s">
        <v>222</v>
      </c>
      <c r="BA285" s="57">
        <v>46275.333333333336</v>
      </c>
      <c r="BB285" t="s">
        <v>5649</v>
      </c>
      <c r="BF285" s="6" t="e">
        <f t="shared" si="12"/>
        <v>#NUM!</v>
      </c>
      <c r="BG285" t="e">
        <f t="shared" si="13"/>
        <v>#NUM!</v>
      </c>
      <c r="BH285" t="e">
        <f t="shared" si="14"/>
        <v>#NUM!</v>
      </c>
      <c r="BI285" t="e">
        <f>VLOOKUP(H285,Sheet2!$A$1:$B$270,2,FALSE)</f>
        <v>#N/A</v>
      </c>
    </row>
    <row r="286" spans="1:61">
      <c r="A286">
        <v>285</v>
      </c>
      <c r="B286">
        <v>1002578523</v>
      </c>
      <c r="C286">
        <v>3</v>
      </c>
      <c r="D286" t="s">
        <v>59</v>
      </c>
      <c r="E286">
        <v>4</v>
      </c>
      <c r="F286" t="s">
        <v>223</v>
      </c>
      <c r="G286" t="s">
        <v>223</v>
      </c>
      <c r="H286" t="s">
        <v>827</v>
      </c>
      <c r="I286" t="s">
        <v>212</v>
      </c>
      <c r="J286" t="s">
        <v>213</v>
      </c>
      <c r="K286" t="s">
        <v>149</v>
      </c>
      <c r="L286" t="s">
        <v>214</v>
      </c>
      <c r="M286" t="s">
        <v>224</v>
      </c>
      <c r="N286" t="s">
        <v>215</v>
      </c>
      <c r="O286" s="57">
        <v>46274.483287037037</v>
      </c>
      <c r="P286" s="57">
        <v>46275.33792824074</v>
      </c>
      <c r="Q286">
        <v>69386774</v>
      </c>
      <c r="S286">
        <v>146303629099</v>
      </c>
      <c r="T286" t="s">
        <v>6176</v>
      </c>
      <c r="U286" t="s">
        <v>6177</v>
      </c>
      <c r="V286" t="s">
        <v>6178</v>
      </c>
      <c r="Z286">
        <v>109.2655986</v>
      </c>
      <c r="AA286">
        <v>-7.3946774</v>
      </c>
      <c r="AB286" t="s">
        <v>6179</v>
      </c>
      <c r="AC286" t="s">
        <v>236</v>
      </c>
      <c r="AL286" t="s">
        <v>217</v>
      </c>
      <c r="AM286" t="s">
        <v>6098</v>
      </c>
      <c r="AN286" t="s">
        <v>6</v>
      </c>
      <c r="AO286" s="57">
        <v>46274.48605324074</v>
      </c>
      <c r="AP286" s="57">
        <v>46275.333333333336</v>
      </c>
      <c r="AR286" t="s">
        <v>18</v>
      </c>
      <c r="AS286" t="s">
        <v>219</v>
      </c>
      <c r="AT286" t="s">
        <v>230</v>
      </c>
      <c r="AV286" t="s">
        <v>226</v>
      </c>
      <c r="AW286" t="s">
        <v>889</v>
      </c>
      <c r="AX286" t="s">
        <v>222</v>
      </c>
      <c r="BA286" s="57">
        <v>46275.333333333336</v>
      </c>
      <c r="BB286" t="s">
        <v>6098</v>
      </c>
      <c r="BF286" s="6" t="e">
        <f t="shared" si="12"/>
        <v>#NUM!</v>
      </c>
      <c r="BG286" t="e">
        <f t="shared" si="13"/>
        <v>#NUM!</v>
      </c>
      <c r="BH286" t="e">
        <f t="shared" si="14"/>
        <v>#NUM!</v>
      </c>
      <c r="BI286" t="e">
        <f>VLOOKUP(H286,Sheet2!$A$1:$B$270,2,FALSE)</f>
        <v>#N/A</v>
      </c>
    </row>
    <row r="287" spans="1:61">
      <c r="A287">
        <v>286</v>
      </c>
      <c r="B287">
        <v>1002578817</v>
      </c>
      <c r="C287">
        <v>3</v>
      </c>
      <c r="D287" t="s">
        <v>49</v>
      </c>
      <c r="E287">
        <v>4</v>
      </c>
      <c r="F287" t="s">
        <v>250</v>
      </c>
      <c r="G287" t="s">
        <v>4875</v>
      </c>
      <c r="H287" t="s">
        <v>4876</v>
      </c>
      <c r="I287" t="s">
        <v>212</v>
      </c>
      <c r="J287" t="s">
        <v>213</v>
      </c>
      <c r="K287" t="s">
        <v>149</v>
      </c>
      <c r="L287" t="s">
        <v>214</v>
      </c>
      <c r="M287" t="s">
        <v>224</v>
      </c>
      <c r="N287" t="s">
        <v>215</v>
      </c>
      <c r="O287" s="57">
        <v>46274.572881944441</v>
      </c>
      <c r="P287" s="57">
        <v>46275.474502314813</v>
      </c>
      <c r="Q287">
        <v>69386933</v>
      </c>
      <c r="S287">
        <v>142212126155</v>
      </c>
      <c r="T287" t="s">
        <v>6180</v>
      </c>
      <c r="U287" t="s">
        <v>6181</v>
      </c>
      <c r="V287" t="s">
        <v>6182</v>
      </c>
      <c r="Z287">
        <v>109.1914309</v>
      </c>
      <c r="AA287">
        <v>-6.8659089</v>
      </c>
      <c r="AB287" t="s">
        <v>6183</v>
      </c>
      <c r="AC287" t="s">
        <v>216</v>
      </c>
      <c r="AL287" t="s">
        <v>217</v>
      </c>
      <c r="AM287" t="s">
        <v>6184</v>
      </c>
      <c r="AN287" t="s">
        <v>6</v>
      </c>
      <c r="AO287" s="57">
        <v>46274.579722222225</v>
      </c>
      <c r="AP287" s="57">
        <v>46275.458333333336</v>
      </c>
      <c r="AR287" t="s">
        <v>18</v>
      </c>
      <c r="AS287" t="s">
        <v>219</v>
      </c>
      <c r="AT287" t="s">
        <v>230</v>
      </c>
      <c r="AV287" t="s">
        <v>226</v>
      </c>
      <c r="AW287" t="s">
        <v>886</v>
      </c>
      <c r="AX287" t="s">
        <v>222</v>
      </c>
      <c r="BA287" s="57">
        <v>46275.458333333336</v>
      </c>
      <c r="BB287" t="s">
        <v>6184</v>
      </c>
      <c r="BF287" s="6" t="e">
        <f t="shared" si="12"/>
        <v>#NUM!</v>
      </c>
      <c r="BG287" t="e">
        <f t="shared" si="13"/>
        <v>#NUM!</v>
      </c>
      <c r="BH287" t="e">
        <f t="shared" si="14"/>
        <v>#NUM!</v>
      </c>
      <c r="BI287" t="e">
        <f>VLOOKUP(H287,Sheet2!$A$1:$B$270,2,FALSE)</f>
        <v>#N/A</v>
      </c>
    </row>
    <row r="288" spans="1:61">
      <c r="A288">
        <v>287</v>
      </c>
      <c r="B288">
        <v>1002578077</v>
      </c>
      <c r="C288">
        <v>3</v>
      </c>
      <c r="D288" t="s">
        <v>42</v>
      </c>
      <c r="E288">
        <v>5</v>
      </c>
      <c r="F288" t="s">
        <v>102</v>
      </c>
      <c r="G288" t="s">
        <v>108</v>
      </c>
      <c r="H288" t="s">
        <v>496</v>
      </c>
      <c r="I288" t="s">
        <v>212</v>
      </c>
      <c r="J288" t="s">
        <v>213</v>
      </c>
      <c r="K288" t="s">
        <v>149</v>
      </c>
      <c r="L288" t="s">
        <v>214</v>
      </c>
      <c r="M288" t="s">
        <v>224</v>
      </c>
      <c r="N288" t="s">
        <v>215</v>
      </c>
      <c r="O288" s="57">
        <v>46274.39371527778</v>
      </c>
      <c r="P288" s="57">
        <v>46275.33792824074</v>
      </c>
      <c r="Q288">
        <v>69386590</v>
      </c>
      <c r="S288">
        <v>152529201189</v>
      </c>
      <c r="T288" t="s">
        <v>6185</v>
      </c>
      <c r="U288" t="s">
        <v>6186</v>
      </c>
      <c r="V288" t="s">
        <v>6187</v>
      </c>
      <c r="Z288">
        <v>113.75175900000001</v>
      </c>
      <c r="AA288">
        <v>-7.7521659999999999</v>
      </c>
      <c r="AB288" t="s">
        <v>6188</v>
      </c>
      <c r="AC288" t="s">
        <v>236</v>
      </c>
      <c r="AL288" t="s">
        <v>217</v>
      </c>
      <c r="AM288" t="s">
        <v>5666</v>
      </c>
      <c r="AN288" t="s">
        <v>6</v>
      </c>
      <c r="AO288" s="57">
        <v>46274.402858796297</v>
      </c>
      <c r="AP288" s="57">
        <v>46275.333333333336</v>
      </c>
      <c r="AR288" t="s">
        <v>18</v>
      </c>
      <c r="AS288" t="s">
        <v>108</v>
      </c>
      <c r="AT288" t="s">
        <v>230</v>
      </c>
      <c r="AV288" t="s">
        <v>226</v>
      </c>
      <c r="AW288" t="s">
        <v>886</v>
      </c>
      <c r="AX288" t="s">
        <v>222</v>
      </c>
      <c r="BA288" s="57">
        <v>46275.333333333336</v>
      </c>
      <c r="BB288" t="s">
        <v>5666</v>
      </c>
      <c r="BF288" s="6" t="e">
        <f t="shared" si="12"/>
        <v>#NUM!</v>
      </c>
      <c r="BG288" t="e">
        <f t="shared" si="13"/>
        <v>#NUM!</v>
      </c>
      <c r="BH288" t="e">
        <f t="shared" si="14"/>
        <v>#NUM!</v>
      </c>
      <c r="BI288" t="str">
        <f>VLOOKUP(H288,Sheet2!$A$1:$B$270,2,FALSE)</f>
        <v>BANYUWANGI</v>
      </c>
    </row>
    <row r="289" spans="1:61">
      <c r="A289">
        <v>288</v>
      </c>
      <c r="B289">
        <v>1002578182</v>
      </c>
      <c r="C289">
        <v>3</v>
      </c>
      <c r="D289" t="s">
        <v>34</v>
      </c>
      <c r="E289">
        <v>5</v>
      </c>
      <c r="F289" t="s">
        <v>563</v>
      </c>
      <c r="G289" t="s">
        <v>83</v>
      </c>
      <c r="H289" t="s">
        <v>231</v>
      </c>
      <c r="I289" t="s">
        <v>212</v>
      </c>
      <c r="J289" t="s">
        <v>213</v>
      </c>
      <c r="K289" t="s">
        <v>149</v>
      </c>
      <c r="M289" t="s">
        <v>224</v>
      </c>
      <c r="N289" t="s">
        <v>215</v>
      </c>
      <c r="O289" s="57">
        <v>46274.418634259258</v>
      </c>
      <c r="P289" s="57">
        <v>46275.474027777775</v>
      </c>
      <c r="Q289">
        <v>69386624</v>
      </c>
      <c r="S289">
        <v>172423220155</v>
      </c>
      <c r="T289" t="s">
        <v>5723</v>
      </c>
      <c r="U289" t="s">
        <v>6189</v>
      </c>
      <c r="V289" t="s">
        <v>6190</v>
      </c>
      <c r="Z289">
        <v>115.257134148891</v>
      </c>
      <c r="AA289">
        <v>-8.6241830526332297</v>
      </c>
      <c r="AB289" t="s">
        <v>5725</v>
      </c>
      <c r="AC289" t="s">
        <v>229</v>
      </c>
      <c r="AL289" t="s">
        <v>217</v>
      </c>
      <c r="AM289" t="s">
        <v>6191</v>
      </c>
      <c r="AN289" t="s">
        <v>6</v>
      </c>
      <c r="AO289" s="57">
        <v>46274.423622685186</v>
      </c>
      <c r="AP289" s="57">
        <v>46275.458333333336</v>
      </c>
      <c r="AR289" t="s">
        <v>18</v>
      </c>
      <c r="AS289" t="s">
        <v>1520</v>
      </c>
      <c r="AT289" t="s">
        <v>230</v>
      </c>
      <c r="AV289" t="s">
        <v>226</v>
      </c>
      <c r="AW289" t="s">
        <v>545</v>
      </c>
      <c r="AX289" t="s">
        <v>222</v>
      </c>
      <c r="BA289" s="57">
        <v>46275.458333333336</v>
      </c>
      <c r="BB289" t="s">
        <v>6191</v>
      </c>
      <c r="BF289" s="6" t="e">
        <f t="shared" si="12"/>
        <v>#NUM!</v>
      </c>
      <c r="BG289" t="e">
        <f t="shared" si="13"/>
        <v>#NUM!</v>
      </c>
      <c r="BH289" t="e">
        <f t="shared" si="14"/>
        <v>#NUM!</v>
      </c>
      <c r="BI289" t="str">
        <f>VLOOKUP(H289,Sheet2!$A$1:$B$270,2,FALSE)</f>
        <v>SANUR</v>
      </c>
    </row>
    <row r="290" spans="1:61">
      <c r="A290">
        <v>289</v>
      </c>
      <c r="B290">
        <v>1002579156</v>
      </c>
      <c r="C290">
        <v>3</v>
      </c>
      <c r="D290" t="s">
        <v>45</v>
      </c>
      <c r="E290">
        <v>5</v>
      </c>
      <c r="F290" t="s">
        <v>113</v>
      </c>
      <c r="G290" t="s">
        <v>113</v>
      </c>
      <c r="H290" t="s">
        <v>476</v>
      </c>
      <c r="I290" t="s">
        <v>212</v>
      </c>
      <c r="J290" t="s">
        <v>213</v>
      </c>
      <c r="K290" t="s">
        <v>149</v>
      </c>
      <c r="L290" t="s">
        <v>214</v>
      </c>
      <c r="M290" t="s">
        <v>224</v>
      </c>
      <c r="N290" t="s">
        <v>215</v>
      </c>
      <c r="O290" s="57">
        <v>46274.631203703706</v>
      </c>
      <c r="P290" s="57">
        <v>46275.346307870372</v>
      </c>
      <c r="Q290">
        <v>69387063</v>
      </c>
      <c r="S290">
        <v>172505213916</v>
      </c>
      <c r="T290" t="s">
        <v>6192</v>
      </c>
      <c r="U290" t="s">
        <v>6193</v>
      </c>
      <c r="V290" t="s">
        <v>6194</v>
      </c>
      <c r="Z290">
        <v>123.520376086235</v>
      </c>
      <c r="AA290">
        <v>-10.220040643989</v>
      </c>
      <c r="AB290" t="s">
        <v>6195</v>
      </c>
      <c r="AC290" t="s">
        <v>236</v>
      </c>
      <c r="AL290" t="s">
        <v>217</v>
      </c>
      <c r="AM290" t="s">
        <v>6196</v>
      </c>
      <c r="AN290" t="s">
        <v>6</v>
      </c>
      <c r="AO290" s="57">
        <v>46274.631886574076</v>
      </c>
      <c r="AP290" s="57">
        <v>46275.625</v>
      </c>
      <c r="AR290" t="s">
        <v>18</v>
      </c>
      <c r="AS290" t="s">
        <v>113</v>
      </c>
      <c r="AT290" t="s">
        <v>230</v>
      </c>
      <c r="AV290" t="s">
        <v>226</v>
      </c>
      <c r="AW290" t="s">
        <v>886</v>
      </c>
      <c r="AX290" t="s">
        <v>222</v>
      </c>
      <c r="BA290" s="57">
        <v>46275.625</v>
      </c>
      <c r="BB290" t="s">
        <v>6196</v>
      </c>
      <c r="BF290" s="6" t="e">
        <f t="shared" si="12"/>
        <v>#NUM!</v>
      </c>
      <c r="BG290" t="e">
        <f t="shared" si="13"/>
        <v>#NUM!</v>
      </c>
      <c r="BH290" t="e">
        <f t="shared" si="14"/>
        <v>#NUM!</v>
      </c>
      <c r="BI290" t="str">
        <f>VLOOKUP(H290,Sheet2!$A$1:$B$270,2,FALSE)</f>
        <v>KUPANG</v>
      </c>
    </row>
    <row r="291" spans="1:61">
      <c r="A291">
        <v>290</v>
      </c>
      <c r="B291">
        <v>1002577873</v>
      </c>
      <c r="C291">
        <v>3</v>
      </c>
      <c r="D291" t="s">
        <v>42</v>
      </c>
      <c r="E291">
        <v>5</v>
      </c>
      <c r="F291" t="s">
        <v>106</v>
      </c>
      <c r="G291" t="s">
        <v>107</v>
      </c>
      <c r="H291" t="s">
        <v>260</v>
      </c>
      <c r="I291" t="s">
        <v>212</v>
      </c>
      <c r="J291" t="s">
        <v>213</v>
      </c>
      <c r="K291" t="s">
        <v>149</v>
      </c>
      <c r="L291" t="s">
        <v>214</v>
      </c>
      <c r="M291" t="s">
        <v>224</v>
      </c>
      <c r="N291" t="s">
        <v>215</v>
      </c>
      <c r="O291" s="57">
        <v>46274.337465277778</v>
      </c>
      <c r="P291" s="57">
        <v>46275.337245370371</v>
      </c>
      <c r="Q291">
        <v>69386481</v>
      </c>
      <c r="S291">
        <v>152505340935</v>
      </c>
      <c r="T291" t="s">
        <v>6197</v>
      </c>
      <c r="U291" t="s">
        <v>6198</v>
      </c>
      <c r="V291" t="s">
        <v>6199</v>
      </c>
      <c r="Z291">
        <v>113.24460000000001</v>
      </c>
      <c r="AA291">
        <v>-7.7568010000000003</v>
      </c>
      <c r="AB291" t="s">
        <v>6200</v>
      </c>
      <c r="AC291" t="s">
        <v>236</v>
      </c>
      <c r="AL291" t="s">
        <v>217</v>
      </c>
      <c r="AM291" t="s">
        <v>6201</v>
      </c>
      <c r="AN291" t="s">
        <v>6</v>
      </c>
      <c r="AO291" s="57">
        <v>46274.340902777774</v>
      </c>
      <c r="AP291" s="57">
        <v>46275.333333333336</v>
      </c>
      <c r="AR291" t="s">
        <v>18</v>
      </c>
      <c r="AS291" t="s">
        <v>107</v>
      </c>
      <c r="AT291" t="s">
        <v>230</v>
      </c>
      <c r="AV291" t="s">
        <v>226</v>
      </c>
      <c r="AW291" t="s">
        <v>882</v>
      </c>
      <c r="AX291" t="s">
        <v>222</v>
      </c>
      <c r="BA291" s="57">
        <v>46275.333333333336</v>
      </c>
      <c r="BB291" t="s">
        <v>6201</v>
      </c>
      <c r="BF291" s="6" t="e">
        <f t="shared" si="12"/>
        <v>#NUM!</v>
      </c>
      <c r="BG291" t="e">
        <f t="shared" si="13"/>
        <v>#NUM!</v>
      </c>
      <c r="BH291" t="e">
        <f t="shared" si="14"/>
        <v>#NUM!</v>
      </c>
      <c r="BI291" t="str">
        <f>VLOOKUP(H291,Sheet2!$A$1:$B$270,2,FALSE)</f>
        <v>PROBOLINGGO</v>
      </c>
    </row>
    <row r="292" spans="1:61">
      <c r="A292">
        <v>291</v>
      </c>
      <c r="B292">
        <v>1002578567</v>
      </c>
      <c r="C292">
        <v>3</v>
      </c>
      <c r="D292" t="s">
        <v>42</v>
      </c>
      <c r="E292">
        <v>5</v>
      </c>
      <c r="F292" t="s">
        <v>102</v>
      </c>
      <c r="G292" t="s">
        <v>99</v>
      </c>
      <c r="H292" t="s">
        <v>281</v>
      </c>
      <c r="I292" t="s">
        <v>212</v>
      </c>
      <c r="J292" t="s">
        <v>213</v>
      </c>
      <c r="K292" t="s">
        <v>149</v>
      </c>
      <c r="L292" t="s">
        <v>1751</v>
      </c>
      <c r="M292" t="s">
        <v>224</v>
      </c>
      <c r="N292" t="s">
        <v>215</v>
      </c>
      <c r="O292" s="57">
        <v>46274.495798611111</v>
      </c>
      <c r="P292" s="57">
        <v>46275.33797453704</v>
      </c>
      <c r="Q292">
        <v>69386798</v>
      </c>
      <c r="R292">
        <v>3332811022</v>
      </c>
      <c r="S292">
        <v>152519204002</v>
      </c>
      <c r="T292" t="s">
        <v>6202</v>
      </c>
      <c r="U292" t="s">
        <v>6203</v>
      </c>
      <c r="V292" t="s">
        <v>6204</v>
      </c>
      <c r="Z292">
        <v>114.16253500000001</v>
      </c>
      <c r="AA292">
        <v>-8.3647419999999997</v>
      </c>
      <c r="AB292" t="s">
        <v>6205</v>
      </c>
      <c r="AC292" t="s">
        <v>236</v>
      </c>
      <c r="AL292" t="s">
        <v>217</v>
      </c>
      <c r="AM292" t="s">
        <v>6206</v>
      </c>
      <c r="AN292" t="s">
        <v>6</v>
      </c>
      <c r="AO292" s="57">
        <v>46274.496493055558</v>
      </c>
      <c r="AP292" s="57">
        <v>46275.333333333336</v>
      </c>
      <c r="AR292" t="s">
        <v>18</v>
      </c>
      <c r="AS292" t="s">
        <v>568</v>
      </c>
      <c r="AT292" t="s">
        <v>230</v>
      </c>
      <c r="AV292" t="s">
        <v>226</v>
      </c>
      <c r="AW292" t="s">
        <v>3263</v>
      </c>
      <c r="AX292" t="s">
        <v>222</v>
      </c>
      <c r="BA292" s="57">
        <v>46275.333333333336</v>
      </c>
      <c r="BB292" t="s">
        <v>6206</v>
      </c>
      <c r="BF292" s="6" t="e">
        <f t="shared" si="12"/>
        <v>#NUM!</v>
      </c>
      <c r="BG292" t="e">
        <f t="shared" si="13"/>
        <v>#NUM!</v>
      </c>
      <c r="BH292" t="e">
        <f t="shared" si="14"/>
        <v>#NUM!</v>
      </c>
      <c r="BI292" t="str">
        <f>VLOOKUP(H292,Sheet2!$A$1:$B$270,2,FALSE)</f>
        <v>BANYUWANGI</v>
      </c>
    </row>
    <row r="293" spans="1:61">
      <c r="A293">
        <v>292</v>
      </c>
      <c r="B293">
        <v>1002576050</v>
      </c>
      <c r="C293">
        <v>3</v>
      </c>
      <c r="D293" t="s">
        <v>55</v>
      </c>
      <c r="E293">
        <v>5</v>
      </c>
      <c r="F293" t="s">
        <v>261</v>
      </c>
      <c r="G293" t="s">
        <v>122</v>
      </c>
      <c r="H293" t="s">
        <v>453</v>
      </c>
      <c r="I293" t="s">
        <v>212</v>
      </c>
      <c r="J293" t="s">
        <v>213</v>
      </c>
      <c r="K293" t="s">
        <v>149</v>
      </c>
      <c r="L293" t="s">
        <v>214</v>
      </c>
      <c r="M293" t="s">
        <v>224</v>
      </c>
      <c r="N293" t="s">
        <v>215</v>
      </c>
      <c r="O293" s="57">
        <v>46273.34578703704</v>
      </c>
      <c r="P293" s="57">
        <v>46275.474259259259</v>
      </c>
      <c r="Q293">
        <v>69385695</v>
      </c>
      <c r="S293">
        <v>152442202398</v>
      </c>
      <c r="T293" t="s">
        <v>3163</v>
      </c>
      <c r="U293" t="s">
        <v>3164</v>
      </c>
      <c r="V293" t="s">
        <v>3165</v>
      </c>
      <c r="Z293">
        <v>112.5638718</v>
      </c>
      <c r="AA293">
        <v>-7.2842757999999996</v>
      </c>
      <c r="AB293" t="s">
        <v>3166</v>
      </c>
      <c r="AC293" t="s">
        <v>236</v>
      </c>
      <c r="AL293" t="s">
        <v>217</v>
      </c>
      <c r="AM293" t="s">
        <v>3167</v>
      </c>
      <c r="AN293" t="s">
        <v>6</v>
      </c>
      <c r="AO293" s="57">
        <v>46243.351076388892</v>
      </c>
      <c r="AP293" s="57">
        <v>46275.458333333336</v>
      </c>
      <c r="AR293" t="s">
        <v>18</v>
      </c>
      <c r="AS293" t="s">
        <v>1764</v>
      </c>
      <c r="AT293" t="s">
        <v>230</v>
      </c>
      <c r="AV293" t="s">
        <v>226</v>
      </c>
      <c r="AW293" t="s">
        <v>883</v>
      </c>
      <c r="AX293" t="s">
        <v>222</v>
      </c>
      <c r="BA293" s="57">
        <v>46275.458333333336</v>
      </c>
      <c r="BB293" t="s">
        <v>3167</v>
      </c>
      <c r="BF293" s="6" t="e">
        <f t="shared" si="12"/>
        <v>#NUM!</v>
      </c>
      <c r="BG293" t="e">
        <f t="shared" si="13"/>
        <v>#NUM!</v>
      </c>
      <c r="BH293" t="e">
        <f t="shared" si="14"/>
        <v>#NUM!</v>
      </c>
      <c r="BI293" t="str">
        <f>VLOOKUP(H293,Sheet2!$A$1:$B$270,2,FALSE)</f>
        <v>GRESIK</v>
      </c>
    </row>
    <row r="294" spans="1:61">
      <c r="A294">
        <v>293</v>
      </c>
      <c r="B294">
        <v>1002577053</v>
      </c>
      <c r="C294">
        <v>3</v>
      </c>
      <c r="D294" t="s">
        <v>34</v>
      </c>
      <c r="E294">
        <v>5</v>
      </c>
      <c r="F294" t="s">
        <v>563</v>
      </c>
      <c r="G294" t="s">
        <v>81</v>
      </c>
      <c r="H294" t="s">
        <v>316</v>
      </c>
      <c r="I294" t="s">
        <v>212</v>
      </c>
      <c r="J294" t="s">
        <v>213</v>
      </c>
      <c r="K294" t="s">
        <v>149</v>
      </c>
      <c r="M294" t="s">
        <v>224</v>
      </c>
      <c r="N294" t="s">
        <v>215</v>
      </c>
      <c r="O294" s="57">
        <v>46273.597557870373</v>
      </c>
      <c r="P294" s="57">
        <v>46275.337291666663</v>
      </c>
      <c r="Q294">
        <v>69386112</v>
      </c>
      <c r="S294">
        <v>172415798710</v>
      </c>
      <c r="T294" t="s">
        <v>3178</v>
      </c>
      <c r="U294" t="s">
        <v>3179</v>
      </c>
      <c r="V294" t="s">
        <v>3180</v>
      </c>
      <c r="Z294">
        <v>115.1085511</v>
      </c>
      <c r="AA294">
        <v>-8.8401657</v>
      </c>
      <c r="AB294" t="s">
        <v>3181</v>
      </c>
      <c r="AC294" t="s">
        <v>284</v>
      </c>
      <c r="AL294" t="s">
        <v>217</v>
      </c>
      <c r="AM294" t="s">
        <v>3182</v>
      </c>
      <c r="AN294" t="s">
        <v>6</v>
      </c>
      <c r="AO294" s="57">
        <v>46243.601111111115</v>
      </c>
      <c r="AP294" s="57">
        <v>46275.333333333336</v>
      </c>
      <c r="AR294" t="s">
        <v>18</v>
      </c>
      <c r="AS294" t="s">
        <v>905</v>
      </c>
      <c r="AT294" t="s">
        <v>230</v>
      </c>
      <c r="AV294" t="s">
        <v>226</v>
      </c>
      <c r="AW294" t="s">
        <v>545</v>
      </c>
      <c r="AX294" t="s">
        <v>222</v>
      </c>
      <c r="BA294" s="57">
        <v>46275.333333333336</v>
      </c>
      <c r="BB294" t="s">
        <v>3182</v>
      </c>
      <c r="BF294" s="6" t="e">
        <f t="shared" si="12"/>
        <v>#NUM!</v>
      </c>
      <c r="BG294" t="e">
        <f t="shared" si="13"/>
        <v>#NUM!</v>
      </c>
      <c r="BH294" t="e">
        <f t="shared" si="14"/>
        <v>#NUM!</v>
      </c>
      <c r="BI294" t="str">
        <f>VLOOKUP(H294,Sheet2!$A$1:$B$270,2,FALSE)</f>
        <v>JIMBARAN</v>
      </c>
    </row>
    <row r="295" spans="1:61">
      <c r="A295">
        <v>294</v>
      </c>
      <c r="B295">
        <v>1002577154</v>
      </c>
      <c r="C295">
        <v>3</v>
      </c>
      <c r="D295" t="s">
        <v>34</v>
      </c>
      <c r="E295">
        <v>5</v>
      </c>
      <c r="F295" t="s">
        <v>563</v>
      </c>
      <c r="G295" t="s">
        <v>81</v>
      </c>
      <c r="H295" t="s">
        <v>316</v>
      </c>
      <c r="I295" t="s">
        <v>212</v>
      </c>
      <c r="J295" t="s">
        <v>213</v>
      </c>
      <c r="K295" t="s">
        <v>149</v>
      </c>
      <c r="M295" t="s">
        <v>224</v>
      </c>
      <c r="N295" t="s">
        <v>215</v>
      </c>
      <c r="O295" s="57">
        <v>46273.603310185186</v>
      </c>
      <c r="P295" s="57">
        <v>46275.337835648148</v>
      </c>
      <c r="Q295">
        <v>69386156</v>
      </c>
      <c r="S295">
        <v>172415798884</v>
      </c>
      <c r="T295" t="s">
        <v>3178</v>
      </c>
      <c r="U295" t="s">
        <v>3183</v>
      </c>
      <c r="V295" t="s">
        <v>3184</v>
      </c>
      <c r="Z295">
        <v>115.108558207499</v>
      </c>
      <c r="AA295">
        <v>-8.8405880672475998</v>
      </c>
      <c r="AB295" t="s">
        <v>3181</v>
      </c>
      <c r="AC295" t="s">
        <v>284</v>
      </c>
      <c r="AL295" t="s">
        <v>217</v>
      </c>
      <c r="AM295" t="s">
        <v>3185</v>
      </c>
      <c r="AN295" t="s">
        <v>6</v>
      </c>
      <c r="AO295" s="57">
        <v>46243.611284722225</v>
      </c>
      <c r="AP295" s="57">
        <v>46275.333333333336</v>
      </c>
      <c r="AR295" t="s">
        <v>18</v>
      </c>
      <c r="AS295" t="s">
        <v>905</v>
      </c>
      <c r="AT295" t="s">
        <v>230</v>
      </c>
      <c r="AV295" t="s">
        <v>226</v>
      </c>
      <c r="AW295" t="s">
        <v>544</v>
      </c>
      <c r="AX295" t="s">
        <v>222</v>
      </c>
      <c r="BA295" s="57">
        <v>46275.333333333336</v>
      </c>
      <c r="BB295" t="s">
        <v>3185</v>
      </c>
      <c r="BF295" s="6" t="e">
        <f t="shared" si="12"/>
        <v>#NUM!</v>
      </c>
      <c r="BG295" t="e">
        <f t="shared" si="13"/>
        <v>#NUM!</v>
      </c>
      <c r="BH295" t="e">
        <f t="shared" si="14"/>
        <v>#NUM!</v>
      </c>
      <c r="BI295" t="str">
        <f>VLOOKUP(H295,Sheet2!$A$1:$B$270,2,FALSE)</f>
        <v>JIMBARAN</v>
      </c>
    </row>
    <row r="296" spans="1:61">
      <c r="A296">
        <v>295</v>
      </c>
      <c r="B296">
        <v>1002576992</v>
      </c>
      <c r="C296">
        <v>3</v>
      </c>
      <c r="D296" t="s">
        <v>49</v>
      </c>
      <c r="E296">
        <v>4</v>
      </c>
      <c r="F296" t="s">
        <v>245</v>
      </c>
      <c r="G296" t="s">
        <v>1920</v>
      </c>
      <c r="H296" t="s">
        <v>1921</v>
      </c>
      <c r="I296" t="s">
        <v>212</v>
      </c>
      <c r="J296" t="s">
        <v>213</v>
      </c>
      <c r="K296" t="s">
        <v>149</v>
      </c>
      <c r="L296" t="s">
        <v>214</v>
      </c>
      <c r="M296" t="s">
        <v>224</v>
      </c>
      <c r="N296" t="s">
        <v>215</v>
      </c>
      <c r="O296" s="57">
        <v>46273.568715277775</v>
      </c>
      <c r="P296" s="57">
        <v>46274.480567129627</v>
      </c>
      <c r="Q296">
        <v>69386092</v>
      </c>
      <c r="S296">
        <v>141459106718</v>
      </c>
      <c r="T296" t="s">
        <v>3186</v>
      </c>
      <c r="U296" t="s">
        <v>3187</v>
      </c>
      <c r="V296" t="s">
        <v>3188</v>
      </c>
      <c r="Z296">
        <v>110.33824850000001</v>
      </c>
      <c r="AA296">
        <v>-7.3337386999999996</v>
      </c>
      <c r="AB296" t="s">
        <v>3189</v>
      </c>
      <c r="AC296" t="s">
        <v>236</v>
      </c>
      <c r="AL296" t="s">
        <v>217</v>
      </c>
      <c r="AM296" t="s">
        <v>3190</v>
      </c>
      <c r="AN296" t="s">
        <v>6</v>
      </c>
      <c r="AO296" s="57">
        <v>46243.569351851853</v>
      </c>
      <c r="AP296" s="57">
        <v>46274.458333333336</v>
      </c>
      <c r="AR296" t="s">
        <v>18</v>
      </c>
      <c r="AS296" t="s">
        <v>1927</v>
      </c>
      <c r="AT296" t="s">
        <v>230</v>
      </c>
      <c r="AV296" t="s">
        <v>226</v>
      </c>
      <c r="AW296" t="s">
        <v>885</v>
      </c>
      <c r="AX296" t="s">
        <v>222</v>
      </c>
      <c r="BA296" s="57">
        <v>46274.458333333336</v>
      </c>
      <c r="BB296" t="s">
        <v>3190</v>
      </c>
      <c r="BF296" s="6" t="e">
        <f t="shared" si="12"/>
        <v>#NUM!</v>
      </c>
      <c r="BG296" t="e">
        <f t="shared" si="13"/>
        <v>#NUM!</v>
      </c>
      <c r="BH296" t="e">
        <f t="shared" si="14"/>
        <v>#NUM!</v>
      </c>
      <c r="BI296" t="e">
        <f>VLOOKUP(H296,Sheet2!$A$1:$B$270,2,FALSE)</f>
        <v>#N/A</v>
      </c>
    </row>
    <row r="297" spans="1:61">
      <c r="A297">
        <v>296</v>
      </c>
      <c r="B297">
        <v>1002577807</v>
      </c>
      <c r="C297">
        <v>3</v>
      </c>
      <c r="D297" t="s">
        <v>59</v>
      </c>
      <c r="E297">
        <v>4</v>
      </c>
      <c r="F297" t="s">
        <v>242</v>
      </c>
      <c r="G297" t="s">
        <v>600</v>
      </c>
      <c r="H297" t="s">
        <v>601</v>
      </c>
      <c r="I297" t="s">
        <v>212</v>
      </c>
      <c r="J297" t="s">
        <v>213</v>
      </c>
      <c r="K297" t="s">
        <v>149</v>
      </c>
      <c r="L297" t="s">
        <v>214</v>
      </c>
      <c r="M297" t="s">
        <v>224</v>
      </c>
      <c r="N297" t="s">
        <v>215</v>
      </c>
      <c r="O297" s="57">
        <v>46273.822881944441</v>
      </c>
      <c r="P297" s="57">
        <v>46275.337175925924</v>
      </c>
      <c r="Q297">
        <v>69386457</v>
      </c>
      <c r="S297">
        <v>141149112974</v>
      </c>
      <c r="T297" t="s">
        <v>3206</v>
      </c>
      <c r="U297" t="s">
        <v>3207</v>
      </c>
      <c r="V297" t="s">
        <v>3208</v>
      </c>
      <c r="Z297">
        <v>110.05389940000001</v>
      </c>
      <c r="AA297">
        <v>-7.1727445999999997</v>
      </c>
      <c r="AB297" t="s">
        <v>3209</v>
      </c>
      <c r="AC297" t="s">
        <v>236</v>
      </c>
      <c r="AL297" t="s">
        <v>217</v>
      </c>
      <c r="AM297" t="s">
        <v>3210</v>
      </c>
      <c r="AN297" t="s">
        <v>6</v>
      </c>
      <c r="AO297" s="57">
        <v>46243.829722222225</v>
      </c>
      <c r="AP297" s="57">
        <v>46275.333333333336</v>
      </c>
      <c r="AR297" t="s">
        <v>18</v>
      </c>
      <c r="AS297" t="s">
        <v>919</v>
      </c>
      <c r="AT297" t="s">
        <v>230</v>
      </c>
      <c r="AV297" t="s">
        <v>226</v>
      </c>
      <c r="AW297" t="s">
        <v>883</v>
      </c>
      <c r="AX297" t="s">
        <v>222</v>
      </c>
      <c r="BA297" s="57">
        <v>46275.333333333336</v>
      </c>
      <c r="BB297" t="s">
        <v>3210</v>
      </c>
      <c r="BF297" s="6" t="e">
        <f t="shared" si="12"/>
        <v>#NUM!</v>
      </c>
      <c r="BG297" t="e">
        <f t="shared" si="13"/>
        <v>#NUM!</v>
      </c>
      <c r="BH297" t="e">
        <f t="shared" si="14"/>
        <v>#NUM!</v>
      </c>
      <c r="BI297" t="e">
        <f>VLOOKUP(H297,Sheet2!$A$1:$B$270,2,FALSE)</f>
        <v>#N/A</v>
      </c>
    </row>
    <row r="298" spans="1:61">
      <c r="A298">
        <v>297</v>
      </c>
      <c r="B298">
        <v>1002576395</v>
      </c>
      <c r="C298">
        <v>3</v>
      </c>
      <c r="D298" t="s">
        <v>34</v>
      </c>
      <c r="E298">
        <v>5</v>
      </c>
      <c r="F298" t="s">
        <v>563</v>
      </c>
      <c r="G298" t="s">
        <v>86</v>
      </c>
      <c r="H298" t="s">
        <v>272</v>
      </c>
      <c r="I298" t="s">
        <v>212</v>
      </c>
      <c r="J298" t="s">
        <v>213</v>
      </c>
      <c r="K298" t="s">
        <v>149</v>
      </c>
      <c r="L298" t="s">
        <v>214</v>
      </c>
      <c r="M298" t="s">
        <v>224</v>
      </c>
      <c r="N298" t="s">
        <v>215</v>
      </c>
      <c r="O298" s="57">
        <v>46273.420798611114</v>
      </c>
      <c r="P298" s="57">
        <v>46275.337187500001</v>
      </c>
      <c r="Q298">
        <v>69385835</v>
      </c>
      <c r="S298">
        <v>172418758849</v>
      </c>
      <c r="T298" t="s">
        <v>3222</v>
      </c>
      <c r="U298" t="s">
        <v>3223</v>
      </c>
      <c r="V298" t="s">
        <v>3224</v>
      </c>
      <c r="Z298">
        <v>115.177907</v>
      </c>
      <c r="AA298">
        <v>-8.6427820000000004</v>
      </c>
      <c r="AB298" t="s">
        <v>3225</v>
      </c>
      <c r="AC298" t="s">
        <v>236</v>
      </c>
      <c r="AL298" t="s">
        <v>217</v>
      </c>
      <c r="AM298" t="s">
        <v>3226</v>
      </c>
      <c r="AN298" t="s">
        <v>6</v>
      </c>
      <c r="AO298" s="57">
        <v>46243.423483796294</v>
      </c>
      <c r="AP298" s="57">
        <v>46275.333333333336</v>
      </c>
      <c r="AR298" t="s">
        <v>18</v>
      </c>
      <c r="AS298" t="s">
        <v>86</v>
      </c>
      <c r="AT298" t="s">
        <v>230</v>
      </c>
      <c r="AV298" t="s">
        <v>226</v>
      </c>
      <c r="AW298" t="s">
        <v>881</v>
      </c>
      <c r="AX298" t="s">
        <v>222</v>
      </c>
      <c r="BA298" s="57">
        <v>46275.333333333336</v>
      </c>
      <c r="BB298" t="s">
        <v>3226</v>
      </c>
      <c r="BF298" s="6" t="e">
        <f t="shared" si="12"/>
        <v>#NUM!</v>
      </c>
      <c r="BG298" t="e">
        <f t="shared" si="13"/>
        <v>#NUM!</v>
      </c>
      <c r="BH298" t="e">
        <f t="shared" si="14"/>
        <v>#NUM!</v>
      </c>
      <c r="BI298" t="str">
        <f>VLOOKUP(H298,Sheet2!$A$1:$B$270,2,FALSE)</f>
        <v>UBUNG</v>
      </c>
    </row>
    <row r="299" spans="1:61">
      <c r="A299">
        <v>298</v>
      </c>
      <c r="B299">
        <v>1002577747</v>
      </c>
      <c r="C299">
        <v>3</v>
      </c>
      <c r="D299" t="s">
        <v>49</v>
      </c>
      <c r="E299">
        <v>4</v>
      </c>
      <c r="F299" t="s">
        <v>250</v>
      </c>
      <c r="G299" t="s">
        <v>539</v>
      </c>
      <c r="H299" t="s">
        <v>3241</v>
      </c>
      <c r="I299" t="s">
        <v>212</v>
      </c>
      <c r="J299" t="s">
        <v>213</v>
      </c>
      <c r="K299" t="s">
        <v>149</v>
      </c>
      <c r="L299" t="s">
        <v>214</v>
      </c>
      <c r="M299" t="s">
        <v>224</v>
      </c>
      <c r="N299" t="s">
        <v>215</v>
      </c>
      <c r="O299" s="57">
        <v>46273.749965277777</v>
      </c>
      <c r="P299" s="57">
        <v>46274.644247685188</v>
      </c>
      <c r="Q299">
        <v>69386426</v>
      </c>
      <c r="S299">
        <v>146281109043</v>
      </c>
      <c r="T299" t="s">
        <v>3242</v>
      </c>
      <c r="U299" t="s">
        <v>3243</v>
      </c>
      <c r="V299" t="s">
        <v>3244</v>
      </c>
      <c r="Z299">
        <v>109.011489</v>
      </c>
      <c r="AA299">
        <v>-7.2345050000000004</v>
      </c>
      <c r="AB299" t="s">
        <v>3245</v>
      </c>
      <c r="AC299" t="s">
        <v>236</v>
      </c>
      <c r="AL299" t="s">
        <v>217</v>
      </c>
      <c r="AM299" t="s">
        <v>3246</v>
      </c>
      <c r="AN299" t="s">
        <v>6</v>
      </c>
      <c r="AO299" s="57">
        <v>46243.757187499999</v>
      </c>
      <c r="AP299" s="57">
        <v>46274.625</v>
      </c>
      <c r="AR299" t="s">
        <v>18</v>
      </c>
      <c r="AS299" t="s">
        <v>3247</v>
      </c>
      <c r="AT299" t="s">
        <v>230</v>
      </c>
      <c r="AV299" t="s">
        <v>226</v>
      </c>
      <c r="AW299" t="s">
        <v>882</v>
      </c>
      <c r="AX299" t="s">
        <v>222</v>
      </c>
      <c r="BA299" s="57">
        <v>46274.625</v>
      </c>
      <c r="BB299" t="s">
        <v>3246</v>
      </c>
      <c r="BF299" s="6" t="e">
        <f t="shared" si="12"/>
        <v>#NUM!</v>
      </c>
      <c r="BG299" t="e">
        <f t="shared" si="13"/>
        <v>#NUM!</v>
      </c>
      <c r="BH299" t="e">
        <f t="shared" si="14"/>
        <v>#NUM!</v>
      </c>
      <c r="BI299" t="e">
        <f>VLOOKUP(H299,Sheet2!$A$1:$B$270,2,FALSE)</f>
        <v>#N/A</v>
      </c>
    </row>
    <row r="300" spans="1:61">
      <c r="A300">
        <v>299</v>
      </c>
      <c r="B300">
        <v>1002577685</v>
      </c>
      <c r="C300">
        <v>3</v>
      </c>
      <c r="D300" t="s">
        <v>59</v>
      </c>
      <c r="E300">
        <v>4</v>
      </c>
      <c r="F300" t="s">
        <v>223</v>
      </c>
      <c r="G300" t="s">
        <v>223</v>
      </c>
      <c r="H300" t="s">
        <v>844</v>
      </c>
      <c r="I300" t="s">
        <v>212</v>
      </c>
      <c r="J300" t="s">
        <v>213</v>
      </c>
      <c r="K300" t="s">
        <v>149</v>
      </c>
      <c r="L300" t="s">
        <v>214</v>
      </c>
      <c r="M300" t="s">
        <v>224</v>
      </c>
      <c r="N300" t="s">
        <v>215</v>
      </c>
      <c r="O300" s="57">
        <v>46273.716620370367</v>
      </c>
      <c r="P300" s="57">
        <v>46275.337488425925</v>
      </c>
      <c r="Q300">
        <v>69386410</v>
      </c>
      <c r="S300">
        <v>143387117235</v>
      </c>
      <c r="T300" t="s">
        <v>3253</v>
      </c>
      <c r="U300" t="s">
        <v>3254</v>
      </c>
      <c r="V300" t="s">
        <v>3255</v>
      </c>
      <c r="Z300">
        <v>109.119484</v>
      </c>
      <c r="AA300">
        <v>-7.5341779999999998</v>
      </c>
      <c r="AB300" t="s">
        <v>3256</v>
      </c>
      <c r="AC300" t="s">
        <v>236</v>
      </c>
      <c r="AL300" t="s">
        <v>217</v>
      </c>
      <c r="AM300" t="s">
        <v>3257</v>
      </c>
      <c r="AN300" t="s">
        <v>6</v>
      </c>
      <c r="AO300" s="57">
        <v>46243.726122685184</v>
      </c>
      <c r="AP300" s="57">
        <v>46275.333333333336</v>
      </c>
      <c r="AR300" t="s">
        <v>18</v>
      </c>
      <c r="AS300" t="s">
        <v>909</v>
      </c>
      <c r="AT300" t="s">
        <v>230</v>
      </c>
      <c r="AV300" t="s">
        <v>226</v>
      </c>
      <c r="AW300" t="s">
        <v>237</v>
      </c>
      <c r="AX300" t="s">
        <v>222</v>
      </c>
      <c r="BA300" s="57">
        <v>46275.333333333336</v>
      </c>
      <c r="BB300" t="s">
        <v>3257</v>
      </c>
      <c r="BF300" s="6" t="e">
        <f t="shared" si="12"/>
        <v>#NUM!</v>
      </c>
      <c r="BG300" t="e">
        <f t="shared" si="13"/>
        <v>#NUM!</v>
      </c>
      <c r="BH300" t="e">
        <f t="shared" si="14"/>
        <v>#NUM!</v>
      </c>
      <c r="BI300" t="e">
        <f>VLOOKUP(H300,Sheet2!$A$1:$B$270,2,FALSE)</f>
        <v>#N/A</v>
      </c>
    </row>
    <row r="301" spans="1:61">
      <c r="A301">
        <v>300</v>
      </c>
      <c r="B301">
        <v>1002577418</v>
      </c>
      <c r="C301">
        <v>3</v>
      </c>
      <c r="D301" t="s">
        <v>34</v>
      </c>
      <c r="E301">
        <v>5</v>
      </c>
      <c r="F301" t="s">
        <v>563</v>
      </c>
      <c r="G301" t="s">
        <v>86</v>
      </c>
      <c r="H301" t="s">
        <v>272</v>
      </c>
      <c r="I301" t="s">
        <v>212</v>
      </c>
      <c r="J301" t="s">
        <v>213</v>
      </c>
      <c r="K301" t="s">
        <v>149</v>
      </c>
      <c r="M301" t="s">
        <v>224</v>
      </c>
      <c r="N301" t="s">
        <v>215</v>
      </c>
      <c r="O301" s="57">
        <v>46273.653587962966</v>
      </c>
      <c r="P301" s="57">
        <v>46274.647569444445</v>
      </c>
      <c r="Q301">
        <v>69386308</v>
      </c>
      <c r="S301">
        <v>172418758866</v>
      </c>
      <c r="T301" t="s">
        <v>3273</v>
      </c>
      <c r="U301" t="s">
        <v>3274</v>
      </c>
      <c r="V301" t="s">
        <v>3275</v>
      </c>
      <c r="Z301">
        <v>115.1169498</v>
      </c>
      <c r="AA301">
        <v>-8.6186881</v>
      </c>
      <c r="AB301" t="s">
        <v>3276</v>
      </c>
      <c r="AC301" t="s">
        <v>284</v>
      </c>
      <c r="AL301" t="s">
        <v>217</v>
      </c>
      <c r="AM301" t="s">
        <v>3277</v>
      </c>
      <c r="AN301" t="s">
        <v>6</v>
      </c>
      <c r="AO301" s="57">
        <v>46243.663159722222</v>
      </c>
      <c r="AP301" s="57">
        <v>46274.625</v>
      </c>
      <c r="AR301" t="s">
        <v>18</v>
      </c>
      <c r="AS301" t="s">
        <v>86</v>
      </c>
      <c r="AT301" t="s">
        <v>230</v>
      </c>
      <c r="AV301" t="s">
        <v>226</v>
      </c>
      <c r="AW301" t="s">
        <v>545</v>
      </c>
      <c r="AX301" t="s">
        <v>222</v>
      </c>
      <c r="BA301" s="57">
        <v>46274.625</v>
      </c>
      <c r="BB301" t="s">
        <v>3277</v>
      </c>
      <c r="BF301" s="6" t="e">
        <f t="shared" si="12"/>
        <v>#NUM!</v>
      </c>
      <c r="BG301" t="e">
        <f t="shared" si="13"/>
        <v>#NUM!</v>
      </c>
      <c r="BH301" t="e">
        <f t="shared" si="14"/>
        <v>#NUM!</v>
      </c>
      <c r="BI301" t="str">
        <f>VLOOKUP(H301,Sheet2!$A$1:$B$270,2,FALSE)</f>
        <v>UBUNG</v>
      </c>
    </row>
    <row r="302" spans="1:61">
      <c r="A302">
        <v>301</v>
      </c>
      <c r="B302">
        <v>1002577404</v>
      </c>
      <c r="C302">
        <v>3</v>
      </c>
      <c r="D302" t="s">
        <v>42</v>
      </c>
      <c r="E302">
        <v>5</v>
      </c>
      <c r="F302" t="s">
        <v>102</v>
      </c>
      <c r="G302" t="s">
        <v>99</v>
      </c>
      <c r="H302" t="s">
        <v>275</v>
      </c>
      <c r="I302" t="s">
        <v>212</v>
      </c>
      <c r="J302" t="s">
        <v>213</v>
      </c>
      <c r="K302" t="s">
        <v>149</v>
      </c>
      <c r="M302" t="s">
        <v>224</v>
      </c>
      <c r="N302" t="s">
        <v>215</v>
      </c>
      <c r="O302" s="57">
        <v>46273.664687500001</v>
      </c>
      <c r="P302" s="57">
        <v>46275.47483796296</v>
      </c>
      <c r="Q302">
        <v>69386301</v>
      </c>
      <c r="S302">
        <v>152517201806</v>
      </c>
      <c r="T302" t="s">
        <v>6207</v>
      </c>
      <c r="U302" t="s">
        <v>3141</v>
      </c>
      <c r="V302" t="s">
        <v>6208</v>
      </c>
      <c r="Z302">
        <v>114.391707401574</v>
      </c>
      <c r="AA302">
        <v>-8.1473473636199198</v>
      </c>
      <c r="AB302" t="s">
        <v>3142</v>
      </c>
      <c r="AC302" t="s">
        <v>225</v>
      </c>
      <c r="AL302" t="s">
        <v>217</v>
      </c>
      <c r="AM302" t="s">
        <v>6209</v>
      </c>
      <c r="AN302" t="s">
        <v>6</v>
      </c>
      <c r="AO302" s="57">
        <v>46243.67355324074</v>
      </c>
      <c r="AP302" s="57">
        <v>46275.333333333336</v>
      </c>
      <c r="AR302" t="s">
        <v>18</v>
      </c>
      <c r="AS302" t="s">
        <v>99</v>
      </c>
      <c r="AT302" t="s">
        <v>230</v>
      </c>
      <c r="AV302" t="s">
        <v>226</v>
      </c>
      <c r="AW302" t="s">
        <v>545</v>
      </c>
      <c r="AX302" t="s">
        <v>222</v>
      </c>
      <c r="BA302" s="57">
        <v>46275.333333333336</v>
      </c>
      <c r="BB302" t="s">
        <v>6209</v>
      </c>
      <c r="BF302" s="6" t="e">
        <f t="shared" si="12"/>
        <v>#NUM!</v>
      </c>
      <c r="BG302" t="e">
        <f t="shared" si="13"/>
        <v>#NUM!</v>
      </c>
      <c r="BH302" t="e">
        <f t="shared" si="14"/>
        <v>#NUM!</v>
      </c>
      <c r="BI302" t="str">
        <f>VLOOKUP(H302,Sheet2!$A$1:$B$270,2,FALSE)</f>
        <v>BANYUWANGI</v>
      </c>
    </row>
    <row r="303" spans="1:61">
      <c r="A303">
        <v>302</v>
      </c>
      <c r="B303">
        <v>1002577707</v>
      </c>
      <c r="C303">
        <v>3</v>
      </c>
      <c r="D303" t="s">
        <v>34</v>
      </c>
      <c r="E303">
        <v>5</v>
      </c>
      <c r="F303" t="s">
        <v>554</v>
      </c>
      <c r="G303" t="s">
        <v>84</v>
      </c>
      <c r="H303" t="s">
        <v>251</v>
      </c>
      <c r="I303" t="s">
        <v>212</v>
      </c>
      <c r="J303" t="s">
        <v>213</v>
      </c>
      <c r="K303" t="s">
        <v>149</v>
      </c>
      <c r="L303" t="s">
        <v>214</v>
      </c>
      <c r="M303" t="s">
        <v>224</v>
      </c>
      <c r="N303" t="s">
        <v>215</v>
      </c>
      <c r="O303" s="57">
        <v>46273.727037037039</v>
      </c>
      <c r="P303" s="57">
        <v>46274.647407407407</v>
      </c>
      <c r="Q303">
        <v>69386415</v>
      </c>
      <c r="S303">
        <v>172425708247</v>
      </c>
      <c r="T303" t="s">
        <v>3330</v>
      </c>
      <c r="U303" t="s">
        <v>3331</v>
      </c>
      <c r="V303" t="s">
        <v>3332</v>
      </c>
      <c r="Z303">
        <v>114.99791500000001</v>
      </c>
      <c r="AA303">
        <v>-8.2493110000000005</v>
      </c>
      <c r="AB303" t="s">
        <v>3333</v>
      </c>
      <c r="AC303" t="s">
        <v>236</v>
      </c>
      <c r="AL303" t="s">
        <v>217</v>
      </c>
      <c r="AM303" t="s">
        <v>3267</v>
      </c>
      <c r="AN303" t="s">
        <v>6</v>
      </c>
      <c r="AO303" s="57">
        <v>46243.735972222225</v>
      </c>
      <c r="AP303" s="57">
        <v>46274.625</v>
      </c>
      <c r="AR303" t="s">
        <v>18</v>
      </c>
      <c r="AS303" t="s">
        <v>219</v>
      </c>
      <c r="AT303" t="s">
        <v>230</v>
      </c>
      <c r="AV303" t="s">
        <v>226</v>
      </c>
      <c r="AW303" t="s">
        <v>886</v>
      </c>
      <c r="AX303" t="s">
        <v>222</v>
      </c>
      <c r="BA303" s="57">
        <v>46274.625</v>
      </c>
      <c r="BB303" t="s">
        <v>3267</v>
      </c>
      <c r="BF303" s="6" t="e">
        <f t="shared" si="12"/>
        <v>#NUM!</v>
      </c>
      <c r="BG303" t="e">
        <f t="shared" si="13"/>
        <v>#NUM!</v>
      </c>
      <c r="BH303" t="e">
        <f t="shared" si="14"/>
        <v>#NUM!</v>
      </c>
      <c r="BI303" t="str">
        <f>VLOOKUP(H303,Sheet2!$A$1:$B$270,2,FALSE)</f>
        <v>SINGARAJA</v>
      </c>
    </row>
    <row r="304" spans="1:61">
      <c r="A304">
        <v>303</v>
      </c>
      <c r="B304">
        <v>1002576276</v>
      </c>
      <c r="C304">
        <v>3</v>
      </c>
      <c r="D304" t="s">
        <v>34</v>
      </c>
      <c r="E304">
        <v>5</v>
      </c>
      <c r="F304" t="s">
        <v>554</v>
      </c>
      <c r="G304" t="s">
        <v>82</v>
      </c>
      <c r="H304" t="s">
        <v>264</v>
      </c>
      <c r="I304" t="s">
        <v>212</v>
      </c>
      <c r="J304" t="s">
        <v>213</v>
      </c>
      <c r="K304" t="s">
        <v>149</v>
      </c>
      <c r="M304" t="s">
        <v>224</v>
      </c>
      <c r="N304" t="s">
        <v>215</v>
      </c>
      <c r="O304" s="57">
        <v>46273.394305555557</v>
      </c>
      <c r="P304" s="57">
        <v>46274.581909722219</v>
      </c>
      <c r="Q304">
        <v>69385781</v>
      </c>
      <c r="S304">
        <v>172428815630</v>
      </c>
      <c r="T304" t="s">
        <v>3369</v>
      </c>
      <c r="U304" t="s">
        <v>3370</v>
      </c>
      <c r="V304" t="s">
        <v>3371</v>
      </c>
      <c r="Z304">
        <v>115.58261589999999</v>
      </c>
      <c r="AA304">
        <v>-8.7736684</v>
      </c>
      <c r="AB304" t="s">
        <v>3372</v>
      </c>
      <c r="AC304" t="s">
        <v>229</v>
      </c>
      <c r="AL304" t="s">
        <v>217</v>
      </c>
      <c r="AM304" t="s">
        <v>3373</v>
      </c>
      <c r="AN304" t="s">
        <v>6</v>
      </c>
      <c r="AO304" s="57">
        <v>46243.402650462966</v>
      </c>
      <c r="AP304" s="57">
        <v>46274.458333333336</v>
      </c>
      <c r="AR304" t="s">
        <v>18</v>
      </c>
      <c r="AS304" t="s">
        <v>555</v>
      </c>
      <c r="AT304" t="s">
        <v>230</v>
      </c>
      <c r="AV304" t="s">
        <v>226</v>
      </c>
      <c r="AW304" t="s">
        <v>2087</v>
      </c>
      <c r="AX304" t="s">
        <v>222</v>
      </c>
      <c r="BA304" s="57">
        <v>46274.458333333336</v>
      </c>
      <c r="BB304" t="s">
        <v>3373</v>
      </c>
      <c r="BF304" s="6" t="e">
        <f t="shared" si="12"/>
        <v>#NUM!</v>
      </c>
      <c r="BG304" t="e">
        <f t="shared" si="13"/>
        <v>#NUM!</v>
      </c>
      <c r="BH304" t="e">
        <f t="shared" si="14"/>
        <v>#NUM!</v>
      </c>
      <c r="BI304" t="str">
        <f>VLOOKUP(H304,Sheet2!$A$1:$B$270,2,FALSE)</f>
        <v>KLUNGKUNG</v>
      </c>
    </row>
    <row r="305" spans="1:61">
      <c r="A305">
        <v>304</v>
      </c>
      <c r="B305">
        <v>1002576308</v>
      </c>
      <c r="C305">
        <v>3</v>
      </c>
      <c r="D305" t="s">
        <v>45</v>
      </c>
      <c r="E305">
        <v>5</v>
      </c>
      <c r="F305" t="s">
        <v>210</v>
      </c>
      <c r="G305" t="s">
        <v>110</v>
      </c>
      <c r="H305" t="s">
        <v>247</v>
      </c>
      <c r="I305" t="s">
        <v>212</v>
      </c>
      <c r="J305" t="s">
        <v>213</v>
      </c>
      <c r="K305" t="s">
        <v>149</v>
      </c>
      <c r="L305" t="s">
        <v>214</v>
      </c>
      <c r="M305" t="s">
        <v>224</v>
      </c>
      <c r="N305" t="s">
        <v>215</v>
      </c>
      <c r="O305" s="57">
        <v>46273.399965277778</v>
      </c>
      <c r="P305" s="57">
        <v>46274.337546296294</v>
      </c>
      <c r="Q305">
        <v>69385808</v>
      </c>
      <c r="S305">
        <v>172616802110</v>
      </c>
      <c r="T305" t="s">
        <v>5324</v>
      </c>
      <c r="U305" t="s">
        <v>5325</v>
      </c>
      <c r="V305" t="s">
        <v>5326</v>
      </c>
      <c r="Z305">
        <v>118.7968061</v>
      </c>
      <c r="AA305">
        <v>-8.4897422000000002</v>
      </c>
      <c r="AB305" t="s">
        <v>5327</v>
      </c>
      <c r="AC305" t="s">
        <v>236</v>
      </c>
      <c r="AL305" t="s">
        <v>217</v>
      </c>
      <c r="AM305" t="s">
        <v>5277</v>
      </c>
      <c r="AN305" t="s">
        <v>6</v>
      </c>
      <c r="AO305" s="57">
        <v>46243.402650462966</v>
      </c>
      <c r="AP305" s="57">
        <v>46274.333333333336</v>
      </c>
      <c r="AR305" t="s">
        <v>18</v>
      </c>
      <c r="AS305" t="s">
        <v>219</v>
      </c>
      <c r="AT305" t="s">
        <v>230</v>
      </c>
      <c r="AV305" t="s">
        <v>226</v>
      </c>
      <c r="AW305" t="s">
        <v>882</v>
      </c>
      <c r="AX305" t="s">
        <v>222</v>
      </c>
      <c r="BA305" s="57">
        <v>46274.333333333336</v>
      </c>
      <c r="BB305" t="s">
        <v>5277</v>
      </c>
      <c r="BF305" s="6" t="e">
        <f t="shared" si="12"/>
        <v>#NUM!</v>
      </c>
      <c r="BG305" t="e">
        <f t="shared" si="13"/>
        <v>#NUM!</v>
      </c>
      <c r="BH305" t="e">
        <f t="shared" si="14"/>
        <v>#NUM!</v>
      </c>
      <c r="BI305" t="str">
        <f>VLOOKUP(H305,Sheet2!$A$1:$B$270,2,FALSE)</f>
        <v>BIMA</v>
      </c>
    </row>
    <row r="306" spans="1:61">
      <c r="A306">
        <v>305</v>
      </c>
      <c r="B306">
        <v>1002577574</v>
      </c>
      <c r="C306">
        <v>3</v>
      </c>
      <c r="D306" t="s">
        <v>38</v>
      </c>
      <c r="E306">
        <v>5</v>
      </c>
      <c r="F306" t="s">
        <v>90</v>
      </c>
      <c r="G306" t="s">
        <v>96</v>
      </c>
      <c r="H306" t="s">
        <v>283</v>
      </c>
      <c r="I306" t="s">
        <v>212</v>
      </c>
      <c r="J306" t="s">
        <v>213</v>
      </c>
      <c r="K306" t="s">
        <v>149</v>
      </c>
      <c r="L306" t="s">
        <v>214</v>
      </c>
      <c r="M306" t="s">
        <v>224</v>
      </c>
      <c r="N306" t="s">
        <v>215</v>
      </c>
      <c r="O306" s="57">
        <v>46273.6874537037</v>
      </c>
      <c r="P306" s="57">
        <v>46274.651412037034</v>
      </c>
      <c r="Q306">
        <v>69386351</v>
      </c>
      <c r="S306">
        <v>152608209201</v>
      </c>
      <c r="T306" t="s">
        <v>3384</v>
      </c>
      <c r="U306" t="s">
        <v>3385</v>
      </c>
      <c r="V306" t="s">
        <v>3386</v>
      </c>
      <c r="Z306">
        <v>111.58170846011799</v>
      </c>
      <c r="AA306">
        <v>-8.3039612443537898</v>
      </c>
      <c r="AB306" t="s">
        <v>3387</v>
      </c>
      <c r="AC306" t="s">
        <v>236</v>
      </c>
      <c r="AL306" t="s">
        <v>217</v>
      </c>
      <c r="AM306" t="s">
        <v>3388</v>
      </c>
      <c r="AN306" t="s">
        <v>6</v>
      </c>
      <c r="AO306" s="57">
        <v>46243.694398148145</v>
      </c>
      <c r="AP306" s="57">
        <v>46274.625</v>
      </c>
      <c r="AR306" t="s">
        <v>18</v>
      </c>
      <c r="AS306" t="s">
        <v>96</v>
      </c>
      <c r="AT306" t="s">
        <v>230</v>
      </c>
      <c r="AV306" t="s">
        <v>226</v>
      </c>
      <c r="AW306" t="s">
        <v>885</v>
      </c>
      <c r="AX306" t="s">
        <v>222</v>
      </c>
      <c r="BA306" s="57">
        <v>46274.625</v>
      </c>
      <c r="BB306" t="s">
        <v>3388</v>
      </c>
      <c r="BF306" s="6" t="e">
        <f t="shared" si="12"/>
        <v>#NUM!</v>
      </c>
      <c r="BG306" t="e">
        <f t="shared" si="13"/>
        <v>#NUM!</v>
      </c>
      <c r="BH306" t="e">
        <f t="shared" si="14"/>
        <v>#NUM!</v>
      </c>
      <c r="BI306" t="str">
        <f>VLOOKUP(H306,Sheet2!$A$1:$B$270,2,FALSE)</f>
        <v>PONOROGO</v>
      </c>
    </row>
    <row r="307" spans="1:61">
      <c r="A307">
        <v>306</v>
      </c>
      <c r="B307">
        <v>1002577245</v>
      </c>
      <c r="C307">
        <v>3</v>
      </c>
      <c r="D307" t="s">
        <v>34</v>
      </c>
      <c r="E307">
        <v>5</v>
      </c>
      <c r="F307" t="s">
        <v>563</v>
      </c>
      <c r="G307" t="s">
        <v>86</v>
      </c>
      <c r="H307" t="s">
        <v>299</v>
      </c>
      <c r="I307" t="s">
        <v>212</v>
      </c>
      <c r="J307" t="s">
        <v>213</v>
      </c>
      <c r="K307" t="s">
        <v>149</v>
      </c>
      <c r="M307" t="s">
        <v>224</v>
      </c>
      <c r="N307" t="s">
        <v>215</v>
      </c>
      <c r="O307" s="57">
        <v>46273.620057870372</v>
      </c>
      <c r="P307" s="57">
        <v>46274.646956018521</v>
      </c>
      <c r="Q307">
        <v>69386229</v>
      </c>
      <c r="S307">
        <v>172416797969</v>
      </c>
      <c r="T307" t="s">
        <v>3098</v>
      </c>
      <c r="U307" t="s">
        <v>3088</v>
      </c>
      <c r="V307" t="s">
        <v>3414</v>
      </c>
      <c r="Z307">
        <v>115.1644771</v>
      </c>
      <c r="AA307">
        <v>-8.6721342999999997</v>
      </c>
      <c r="AB307" t="s">
        <v>3415</v>
      </c>
      <c r="AC307" t="s">
        <v>229</v>
      </c>
      <c r="AL307" t="s">
        <v>217</v>
      </c>
      <c r="AM307" t="s">
        <v>3416</v>
      </c>
      <c r="AN307" t="s">
        <v>6</v>
      </c>
      <c r="AO307" s="57">
        <v>46243.621770833335</v>
      </c>
      <c r="AP307" s="57">
        <v>46274.625</v>
      </c>
      <c r="AR307" t="s">
        <v>18</v>
      </c>
      <c r="AS307" t="s">
        <v>596</v>
      </c>
      <c r="AT307" t="s">
        <v>344</v>
      </c>
      <c r="AV307" t="s">
        <v>226</v>
      </c>
      <c r="AW307" t="s">
        <v>3417</v>
      </c>
      <c r="AX307" t="s">
        <v>222</v>
      </c>
      <c r="BA307" s="57">
        <v>46274.625</v>
      </c>
      <c r="BB307" t="s">
        <v>3416</v>
      </c>
      <c r="BF307" s="6" t="e">
        <f t="shared" si="12"/>
        <v>#NUM!</v>
      </c>
      <c r="BG307" t="e">
        <f t="shared" si="13"/>
        <v>#NUM!</v>
      </c>
      <c r="BH307" t="e">
        <f t="shared" si="14"/>
        <v>#NUM!</v>
      </c>
      <c r="BI307" t="str">
        <f>VLOOKUP(H307,Sheet2!$A$1:$B$270,2,FALSE)</f>
        <v>UBUNG</v>
      </c>
    </row>
    <row r="308" spans="1:61">
      <c r="A308">
        <v>307</v>
      </c>
      <c r="B308">
        <v>1002577527</v>
      </c>
      <c r="C308">
        <v>3</v>
      </c>
      <c r="D308" t="s">
        <v>45</v>
      </c>
      <c r="E308">
        <v>5</v>
      </c>
      <c r="F308" t="s">
        <v>210</v>
      </c>
      <c r="G308" t="s">
        <v>116</v>
      </c>
      <c r="H308" t="s">
        <v>268</v>
      </c>
      <c r="I308" t="s">
        <v>212</v>
      </c>
      <c r="J308" t="s">
        <v>213</v>
      </c>
      <c r="K308" t="s">
        <v>149</v>
      </c>
      <c r="M308" t="s">
        <v>224</v>
      </c>
      <c r="N308" t="s">
        <v>215</v>
      </c>
      <c r="O308" s="57">
        <v>46273.677453703705</v>
      </c>
      <c r="P308" s="57">
        <v>46274.657187500001</v>
      </c>
      <c r="Q308">
        <v>69386321</v>
      </c>
      <c r="R308">
        <v>3707703056</v>
      </c>
      <c r="S308">
        <v>172604214307</v>
      </c>
      <c r="T308" t="s">
        <v>3435</v>
      </c>
      <c r="U308" t="s">
        <v>3436</v>
      </c>
      <c r="V308" t="s">
        <v>3437</v>
      </c>
      <c r="Z308">
        <v>116.0416677</v>
      </c>
      <c r="AA308">
        <v>-8.3430330000000001</v>
      </c>
      <c r="AB308" t="s">
        <v>3438</v>
      </c>
      <c r="AC308" t="s">
        <v>284</v>
      </c>
      <c r="AL308" t="s">
        <v>217</v>
      </c>
      <c r="AM308" t="s">
        <v>3439</v>
      </c>
      <c r="AN308" t="s">
        <v>6</v>
      </c>
      <c r="AO308" s="57">
        <v>46243.684351851851</v>
      </c>
      <c r="AP308" s="57">
        <v>46274.625</v>
      </c>
      <c r="AR308" t="s">
        <v>18</v>
      </c>
      <c r="AS308" t="s">
        <v>911</v>
      </c>
      <c r="AT308" t="s">
        <v>230</v>
      </c>
      <c r="AV308" t="s">
        <v>226</v>
      </c>
      <c r="AW308" t="s">
        <v>879</v>
      </c>
      <c r="AX308" t="s">
        <v>222</v>
      </c>
      <c r="BA308" s="57">
        <v>46274.625</v>
      </c>
      <c r="BB308" t="s">
        <v>3439</v>
      </c>
      <c r="BF308" s="6" t="e">
        <f t="shared" si="12"/>
        <v>#NUM!</v>
      </c>
      <c r="BG308" t="e">
        <f t="shared" si="13"/>
        <v>#NUM!</v>
      </c>
      <c r="BH308" t="e">
        <f t="shared" si="14"/>
        <v>#NUM!</v>
      </c>
      <c r="BI308" t="str">
        <f>VLOOKUP(H308,Sheet2!$A$1:$B$270,2,FALSE)</f>
        <v>SELONG</v>
      </c>
    </row>
    <row r="309" spans="1:61">
      <c r="A309">
        <v>308</v>
      </c>
      <c r="B309">
        <v>1002577549</v>
      </c>
      <c r="C309">
        <v>3</v>
      </c>
      <c r="D309" t="s">
        <v>45</v>
      </c>
      <c r="E309">
        <v>5</v>
      </c>
      <c r="F309" t="s">
        <v>210</v>
      </c>
      <c r="G309" t="s">
        <v>116</v>
      </c>
      <c r="H309" t="s">
        <v>268</v>
      </c>
      <c r="I309" t="s">
        <v>212</v>
      </c>
      <c r="J309" t="s">
        <v>213</v>
      </c>
      <c r="K309" t="s">
        <v>149</v>
      </c>
      <c r="M309" t="s">
        <v>224</v>
      </c>
      <c r="N309" t="s">
        <v>215</v>
      </c>
      <c r="O309" s="57">
        <v>46273.682106481479</v>
      </c>
      <c r="P309" s="57">
        <v>46275.337222222224</v>
      </c>
      <c r="Q309">
        <v>69386368</v>
      </c>
      <c r="R309">
        <v>3707703057</v>
      </c>
      <c r="S309">
        <v>172604214308</v>
      </c>
      <c r="T309" t="s">
        <v>3435</v>
      </c>
      <c r="U309" t="s">
        <v>3436</v>
      </c>
      <c r="V309" t="s">
        <v>3440</v>
      </c>
      <c r="Z309">
        <v>116.04166379999999</v>
      </c>
      <c r="AA309">
        <v>-8.3429064000000004</v>
      </c>
      <c r="AB309" t="s">
        <v>3438</v>
      </c>
      <c r="AC309" t="s">
        <v>284</v>
      </c>
      <c r="AL309" t="s">
        <v>217</v>
      </c>
      <c r="AM309" t="s">
        <v>3441</v>
      </c>
      <c r="AN309" t="s">
        <v>6</v>
      </c>
      <c r="AO309" s="57">
        <v>46243.684351851851</v>
      </c>
      <c r="AP309" s="57">
        <v>46275.333333333336</v>
      </c>
      <c r="AR309" t="s">
        <v>18</v>
      </c>
      <c r="AS309" t="s">
        <v>911</v>
      </c>
      <c r="AT309" t="s">
        <v>230</v>
      </c>
      <c r="AV309" t="s">
        <v>226</v>
      </c>
      <c r="AW309" t="s">
        <v>545</v>
      </c>
      <c r="AX309" t="s">
        <v>222</v>
      </c>
      <c r="BA309" s="57">
        <v>46275.333333333336</v>
      </c>
      <c r="BB309" t="s">
        <v>3441</v>
      </c>
      <c r="BF309" s="6" t="e">
        <f t="shared" si="12"/>
        <v>#NUM!</v>
      </c>
      <c r="BG309" t="e">
        <f t="shared" si="13"/>
        <v>#NUM!</v>
      </c>
      <c r="BH309" t="e">
        <f t="shared" si="14"/>
        <v>#NUM!</v>
      </c>
      <c r="BI309" t="str">
        <f>VLOOKUP(H309,Sheet2!$A$1:$B$270,2,FALSE)</f>
        <v>SELONG</v>
      </c>
    </row>
    <row r="310" spans="1:61">
      <c r="A310">
        <v>309</v>
      </c>
      <c r="B310">
        <v>1002576632</v>
      </c>
      <c r="C310">
        <v>3</v>
      </c>
      <c r="D310" t="s">
        <v>55</v>
      </c>
      <c r="E310">
        <v>5</v>
      </c>
      <c r="F310" t="s">
        <v>261</v>
      </c>
      <c r="G310" t="s">
        <v>122</v>
      </c>
      <c r="H310" t="s">
        <v>291</v>
      </c>
      <c r="I310" t="s">
        <v>212</v>
      </c>
      <c r="J310" t="s">
        <v>213</v>
      </c>
      <c r="K310" t="s">
        <v>149</v>
      </c>
      <c r="L310" t="s">
        <v>214</v>
      </c>
      <c r="M310" t="s">
        <v>224</v>
      </c>
      <c r="N310" t="s">
        <v>215</v>
      </c>
      <c r="O310" s="57">
        <v>46273.466620370367</v>
      </c>
      <c r="P310" s="57">
        <v>46274.650150462963</v>
      </c>
      <c r="Q310">
        <v>69385922</v>
      </c>
      <c r="S310">
        <v>152446246372</v>
      </c>
      <c r="T310" t="s">
        <v>3442</v>
      </c>
      <c r="U310" t="s">
        <v>3443</v>
      </c>
      <c r="V310" t="s">
        <v>3444</v>
      </c>
      <c r="Z310">
        <v>112.55505234003</v>
      </c>
      <c r="AA310">
        <v>-7.1879129289219001</v>
      </c>
      <c r="AB310" t="s">
        <v>3445</v>
      </c>
      <c r="AC310" t="s">
        <v>216</v>
      </c>
      <c r="AL310" t="s">
        <v>217</v>
      </c>
      <c r="AM310" t="s">
        <v>3446</v>
      </c>
      <c r="AN310" t="s">
        <v>6</v>
      </c>
      <c r="AO310" s="57">
        <v>46243.475949074076</v>
      </c>
      <c r="AP310" s="57">
        <v>46275.625</v>
      </c>
      <c r="AR310" t="s">
        <v>18</v>
      </c>
      <c r="AS310" t="s">
        <v>1764</v>
      </c>
      <c r="AT310" t="s">
        <v>230</v>
      </c>
      <c r="AV310" t="s">
        <v>226</v>
      </c>
      <c r="AW310" t="s">
        <v>883</v>
      </c>
      <c r="AX310" t="s">
        <v>222</v>
      </c>
      <c r="BA310" s="57">
        <v>46275.625</v>
      </c>
      <c r="BB310" t="s">
        <v>3446</v>
      </c>
      <c r="BF310" s="6" t="e">
        <f t="shared" si="12"/>
        <v>#NUM!</v>
      </c>
      <c r="BG310" t="e">
        <f t="shared" si="13"/>
        <v>#NUM!</v>
      </c>
      <c r="BH310" t="e">
        <f t="shared" si="14"/>
        <v>#NUM!</v>
      </c>
      <c r="BI310" t="str">
        <f>VLOOKUP(H310,Sheet2!$A$1:$B$270,2,FALSE)</f>
        <v>GRESIK</v>
      </c>
    </row>
    <row r="311" spans="1:61">
      <c r="A311">
        <v>310</v>
      </c>
      <c r="B311">
        <v>1002576610</v>
      </c>
      <c r="C311">
        <v>3</v>
      </c>
      <c r="D311" t="s">
        <v>51</v>
      </c>
      <c r="E311">
        <v>4</v>
      </c>
      <c r="F311" t="s">
        <v>234</v>
      </c>
      <c r="G311" t="s">
        <v>2557</v>
      </c>
      <c r="H311" t="s">
        <v>3612</v>
      </c>
      <c r="I311" t="s">
        <v>212</v>
      </c>
      <c r="J311" t="s">
        <v>213</v>
      </c>
      <c r="K311" t="s">
        <v>149</v>
      </c>
      <c r="M311" t="s">
        <v>224</v>
      </c>
      <c r="N311" t="s">
        <v>215</v>
      </c>
      <c r="O311" s="57">
        <v>46273.462118055555</v>
      </c>
      <c r="P311" s="57">
        <v>46274.337708333333</v>
      </c>
      <c r="Q311">
        <v>69385918</v>
      </c>
      <c r="S311">
        <v>146565009873</v>
      </c>
      <c r="T311" t="s">
        <v>5345</v>
      </c>
      <c r="U311" t="s">
        <v>5346</v>
      </c>
      <c r="V311" t="s">
        <v>5347</v>
      </c>
      <c r="Z311">
        <v>111.1055044</v>
      </c>
      <c r="AA311">
        <v>-7.4072842000000003</v>
      </c>
      <c r="AB311" t="s">
        <v>5348</v>
      </c>
      <c r="AC311" t="s">
        <v>284</v>
      </c>
      <c r="AL311" t="s">
        <v>217</v>
      </c>
      <c r="AM311" t="s">
        <v>5349</v>
      </c>
      <c r="AN311" t="s">
        <v>6</v>
      </c>
      <c r="AO311" s="57">
        <v>46243.465543981481</v>
      </c>
      <c r="AP311" s="57">
        <v>46274.333333333336</v>
      </c>
      <c r="AR311" t="s">
        <v>18</v>
      </c>
      <c r="AS311" t="s">
        <v>219</v>
      </c>
      <c r="AT311" t="s">
        <v>230</v>
      </c>
      <c r="AV311" t="s">
        <v>226</v>
      </c>
      <c r="AW311" t="s">
        <v>828</v>
      </c>
      <c r="AX311" t="s">
        <v>222</v>
      </c>
      <c r="BA311" s="57">
        <v>46274.333333333336</v>
      </c>
      <c r="BB311" t="s">
        <v>5349</v>
      </c>
      <c r="BF311" s="6" t="e">
        <f t="shared" si="12"/>
        <v>#NUM!</v>
      </c>
      <c r="BG311" t="e">
        <f t="shared" si="13"/>
        <v>#NUM!</v>
      </c>
      <c r="BH311" t="e">
        <f t="shared" si="14"/>
        <v>#NUM!</v>
      </c>
      <c r="BI311" t="e">
        <f>VLOOKUP(H311,Sheet2!$A$1:$B$270,2,FALSE)</f>
        <v>#N/A</v>
      </c>
    </row>
    <row r="312" spans="1:61">
      <c r="A312">
        <v>311</v>
      </c>
      <c r="B312">
        <v>1002576660</v>
      </c>
      <c r="C312">
        <v>3</v>
      </c>
      <c r="D312" t="s">
        <v>59</v>
      </c>
      <c r="E312">
        <v>4</v>
      </c>
      <c r="F312" t="s">
        <v>223</v>
      </c>
      <c r="G312" t="s">
        <v>223</v>
      </c>
      <c r="H312" t="s">
        <v>844</v>
      </c>
      <c r="I312" t="s">
        <v>212</v>
      </c>
      <c r="J312" t="s">
        <v>213</v>
      </c>
      <c r="K312" t="s">
        <v>149</v>
      </c>
      <c r="L312" t="s">
        <v>214</v>
      </c>
      <c r="M312" t="s">
        <v>224</v>
      </c>
      <c r="N312" t="s">
        <v>215</v>
      </c>
      <c r="O312" s="57">
        <v>46273.47078703704</v>
      </c>
      <c r="P312" s="57">
        <v>46274.337465277778</v>
      </c>
      <c r="Q312">
        <v>69385937</v>
      </c>
      <c r="S312">
        <v>143387117230</v>
      </c>
      <c r="T312" t="s">
        <v>5355</v>
      </c>
      <c r="U312" t="s">
        <v>3254</v>
      </c>
      <c r="V312" t="s">
        <v>5356</v>
      </c>
      <c r="Z312">
        <v>109.119484</v>
      </c>
      <c r="AA312">
        <v>-7.5341779999999998</v>
      </c>
      <c r="AB312" t="s">
        <v>5357</v>
      </c>
      <c r="AC312" t="s">
        <v>236</v>
      </c>
      <c r="AL312" t="s">
        <v>217</v>
      </c>
      <c r="AM312" t="s">
        <v>5358</v>
      </c>
      <c r="AN312" t="s">
        <v>6</v>
      </c>
      <c r="AO312" s="57">
        <v>46243.475949074076</v>
      </c>
      <c r="AP312" s="57">
        <v>46274.333333333336</v>
      </c>
      <c r="AR312" t="s">
        <v>18</v>
      </c>
      <c r="AS312" t="s">
        <v>909</v>
      </c>
      <c r="AT312" t="s">
        <v>230</v>
      </c>
      <c r="AV312" t="s">
        <v>226</v>
      </c>
      <c r="AW312" t="s">
        <v>574</v>
      </c>
      <c r="AX312" t="s">
        <v>222</v>
      </c>
      <c r="BA312" s="57">
        <v>46274.333333333336</v>
      </c>
      <c r="BB312" t="s">
        <v>5358</v>
      </c>
      <c r="BF312" s="6" t="e">
        <f t="shared" si="12"/>
        <v>#NUM!</v>
      </c>
      <c r="BG312" t="e">
        <f t="shared" si="13"/>
        <v>#NUM!</v>
      </c>
      <c r="BH312" t="e">
        <f t="shared" si="14"/>
        <v>#NUM!</v>
      </c>
      <c r="BI312" t="e">
        <f>VLOOKUP(H312,Sheet2!$A$1:$B$270,2,FALSE)</f>
        <v>#N/A</v>
      </c>
    </row>
    <row r="313" spans="1:61">
      <c r="A313">
        <v>312</v>
      </c>
      <c r="B313">
        <v>1002576474</v>
      </c>
      <c r="C313">
        <v>3</v>
      </c>
      <c r="D313" t="s">
        <v>49</v>
      </c>
      <c r="E313">
        <v>4</v>
      </c>
      <c r="F313" t="s">
        <v>245</v>
      </c>
      <c r="G313" t="s">
        <v>564</v>
      </c>
      <c r="H313" t="s">
        <v>565</v>
      </c>
      <c r="I313" t="s">
        <v>212</v>
      </c>
      <c r="J313" t="s">
        <v>213</v>
      </c>
      <c r="K313" t="s">
        <v>149</v>
      </c>
      <c r="L313" t="s">
        <v>214</v>
      </c>
      <c r="M313" t="s">
        <v>224</v>
      </c>
      <c r="N313" t="s">
        <v>215</v>
      </c>
      <c r="O313" s="57">
        <v>46273.435370370367</v>
      </c>
      <c r="P313" s="57">
        <v>46274.33797453704</v>
      </c>
      <c r="Q313">
        <v>69385864</v>
      </c>
      <c r="S313">
        <v>142434111637</v>
      </c>
      <c r="T313" t="s">
        <v>5359</v>
      </c>
      <c r="U313" t="s">
        <v>5360</v>
      </c>
      <c r="V313" t="s">
        <v>5361</v>
      </c>
      <c r="Z313">
        <v>110.705957</v>
      </c>
      <c r="AA313">
        <v>-7.35562</v>
      </c>
      <c r="AB313" t="s">
        <v>5362</v>
      </c>
      <c r="AC313" t="s">
        <v>236</v>
      </c>
      <c r="AL313" t="s">
        <v>217</v>
      </c>
      <c r="AM313" t="s">
        <v>5363</v>
      </c>
      <c r="AN313" t="s">
        <v>6</v>
      </c>
      <c r="AO313" s="57">
        <v>46243.444363425922</v>
      </c>
      <c r="AP313" s="57">
        <v>46274.333333333336</v>
      </c>
      <c r="AR313" t="s">
        <v>18</v>
      </c>
      <c r="AS313" t="s">
        <v>219</v>
      </c>
      <c r="AT313" t="s">
        <v>230</v>
      </c>
      <c r="AV313" t="s">
        <v>226</v>
      </c>
      <c r="AW313" t="s">
        <v>883</v>
      </c>
      <c r="AX313" t="s">
        <v>222</v>
      </c>
      <c r="BA313" s="57">
        <v>46274.333333333336</v>
      </c>
      <c r="BB313" t="s">
        <v>5363</v>
      </c>
      <c r="BF313" s="6" t="e">
        <f t="shared" si="12"/>
        <v>#NUM!</v>
      </c>
      <c r="BG313" t="e">
        <f t="shared" si="13"/>
        <v>#NUM!</v>
      </c>
      <c r="BH313" t="e">
        <f t="shared" si="14"/>
        <v>#NUM!</v>
      </c>
      <c r="BI313" t="e">
        <f>VLOOKUP(H313,Sheet2!$A$1:$B$270,2,FALSE)</f>
        <v>#N/A</v>
      </c>
    </row>
    <row r="314" spans="1:61">
      <c r="A314">
        <v>313</v>
      </c>
      <c r="B314">
        <v>1002575531</v>
      </c>
      <c r="C314">
        <v>3</v>
      </c>
      <c r="D314" t="s">
        <v>45</v>
      </c>
      <c r="E314">
        <v>5</v>
      </c>
      <c r="F314" t="s">
        <v>113</v>
      </c>
      <c r="G314" t="s">
        <v>117</v>
      </c>
      <c r="H314" t="s">
        <v>411</v>
      </c>
      <c r="I314" t="s">
        <v>212</v>
      </c>
      <c r="J314" t="s">
        <v>213</v>
      </c>
      <c r="K314" t="s">
        <v>149</v>
      </c>
      <c r="L314" t="s">
        <v>214</v>
      </c>
      <c r="M314" t="s">
        <v>224</v>
      </c>
      <c r="N314" t="s">
        <v>215</v>
      </c>
      <c r="O314" s="57">
        <v>46272.652048611111</v>
      </c>
      <c r="P314" s="57">
        <v>46274.337407407409</v>
      </c>
      <c r="Q314">
        <v>69385493</v>
      </c>
      <c r="S314">
        <v>172509796593</v>
      </c>
      <c r="T314" t="s">
        <v>5369</v>
      </c>
      <c r="U314" t="s">
        <v>5370</v>
      </c>
      <c r="V314" t="s">
        <v>5371</v>
      </c>
      <c r="Z314">
        <v>122.98898655921199</v>
      </c>
      <c r="AA314">
        <v>-8.3418800951138206</v>
      </c>
      <c r="AB314" t="s">
        <v>5372</v>
      </c>
      <c r="AC314" t="s">
        <v>216</v>
      </c>
      <c r="AL314" t="s">
        <v>217</v>
      </c>
      <c r="AM314" t="s">
        <v>5373</v>
      </c>
      <c r="AN314" t="s">
        <v>6</v>
      </c>
      <c r="AO314" s="57">
        <v>46212.653043981481</v>
      </c>
      <c r="AP314" s="57">
        <v>46274.333333333336</v>
      </c>
      <c r="AR314" t="s">
        <v>18</v>
      </c>
      <c r="AS314" t="s">
        <v>219</v>
      </c>
      <c r="AT314" t="s">
        <v>230</v>
      </c>
      <c r="AV314" t="s">
        <v>226</v>
      </c>
      <c r="AW314" t="s">
        <v>889</v>
      </c>
      <c r="AX314" t="s">
        <v>222</v>
      </c>
      <c r="BA314" s="57">
        <v>46274.333333333336</v>
      </c>
      <c r="BB314" t="s">
        <v>5373</v>
      </c>
      <c r="BF314" s="6" t="e">
        <f t="shared" si="12"/>
        <v>#NUM!</v>
      </c>
      <c r="BG314" t="e">
        <f t="shared" si="13"/>
        <v>#NUM!</v>
      </c>
      <c r="BH314" t="e">
        <f t="shared" si="14"/>
        <v>#NUM!</v>
      </c>
      <c r="BI314" t="str">
        <f>VLOOKUP(H314,Sheet2!$A$1:$B$270,2,FALSE)</f>
        <v>MAUMERE</v>
      </c>
    </row>
    <row r="315" spans="1:61">
      <c r="A315">
        <v>314</v>
      </c>
      <c r="B315">
        <v>1002573907</v>
      </c>
      <c r="C315">
        <v>3</v>
      </c>
      <c r="D315" t="s">
        <v>45</v>
      </c>
      <c r="E315">
        <v>5</v>
      </c>
      <c r="F315" t="s">
        <v>113</v>
      </c>
      <c r="G315" t="s">
        <v>117</v>
      </c>
      <c r="H315" t="s">
        <v>411</v>
      </c>
      <c r="I315" t="s">
        <v>212</v>
      </c>
      <c r="J315" t="s">
        <v>213</v>
      </c>
      <c r="K315" t="s">
        <v>149</v>
      </c>
      <c r="M315" t="s">
        <v>224</v>
      </c>
      <c r="N315" t="s">
        <v>215</v>
      </c>
      <c r="O315" s="57">
        <v>46272.382488425923</v>
      </c>
      <c r="P315" s="57">
        <v>46274.64738425926</v>
      </c>
      <c r="Q315">
        <v>69384971</v>
      </c>
      <c r="S315">
        <v>172509796477</v>
      </c>
      <c r="T315" t="s">
        <v>3455</v>
      </c>
      <c r="U315" t="s">
        <v>3456</v>
      </c>
      <c r="V315" t="s">
        <v>3457</v>
      </c>
      <c r="Z315">
        <v>123.0004538</v>
      </c>
      <c r="AA315">
        <v>-8.2753001000000008</v>
      </c>
      <c r="AB315" t="s">
        <v>3458</v>
      </c>
      <c r="AC315" t="s">
        <v>229</v>
      </c>
      <c r="AL315" t="s">
        <v>217</v>
      </c>
      <c r="AM315" t="s">
        <v>3459</v>
      </c>
      <c r="AN315" t="s">
        <v>6</v>
      </c>
      <c r="AO315" s="57">
        <v>46212.392395833333</v>
      </c>
      <c r="AP315" s="57">
        <v>46274.625</v>
      </c>
      <c r="AR315" t="s">
        <v>18</v>
      </c>
      <c r="AS315" t="s">
        <v>219</v>
      </c>
      <c r="AT315" t="s">
        <v>220</v>
      </c>
      <c r="AV315" t="s">
        <v>226</v>
      </c>
      <c r="AW315" t="s">
        <v>545</v>
      </c>
      <c r="AX315" t="s">
        <v>222</v>
      </c>
      <c r="BA315" s="57">
        <v>46274.625</v>
      </c>
      <c r="BB315" t="s">
        <v>3459</v>
      </c>
      <c r="BF315" s="6" t="e">
        <f t="shared" si="12"/>
        <v>#NUM!</v>
      </c>
      <c r="BG315" t="e">
        <f t="shared" si="13"/>
        <v>#NUM!</v>
      </c>
      <c r="BH315" t="e">
        <f t="shared" si="14"/>
        <v>#NUM!</v>
      </c>
      <c r="BI315" t="str">
        <f>VLOOKUP(H315,Sheet2!$A$1:$B$270,2,FALSE)</f>
        <v>MAUMERE</v>
      </c>
    </row>
    <row r="316" spans="1:61">
      <c r="A316">
        <v>315</v>
      </c>
      <c r="B316">
        <v>1002574592</v>
      </c>
      <c r="C316">
        <v>3</v>
      </c>
      <c r="D316" t="s">
        <v>45</v>
      </c>
      <c r="E316">
        <v>5</v>
      </c>
      <c r="F316" t="s">
        <v>210</v>
      </c>
      <c r="G316" t="s">
        <v>118</v>
      </c>
      <c r="H316" t="s">
        <v>211</v>
      </c>
      <c r="I316" t="s">
        <v>212</v>
      </c>
      <c r="J316" t="s">
        <v>213</v>
      </c>
      <c r="K316" t="s">
        <v>149</v>
      </c>
      <c r="L316" t="s">
        <v>214</v>
      </c>
      <c r="M316" t="s">
        <v>224</v>
      </c>
      <c r="N316" t="s">
        <v>215</v>
      </c>
      <c r="O316" s="57">
        <v>46272.477048611108</v>
      </c>
      <c r="P316" s="57">
        <v>46274.545405092591</v>
      </c>
      <c r="Q316">
        <v>69385147</v>
      </c>
      <c r="S316">
        <v>172606792448</v>
      </c>
      <c r="T316" t="s">
        <v>3479</v>
      </c>
      <c r="U316" t="s">
        <v>3480</v>
      </c>
      <c r="V316" t="s">
        <v>3481</v>
      </c>
      <c r="Z316">
        <v>117.433154024183</v>
      </c>
      <c r="AA316">
        <v>-8.4947332478031097</v>
      </c>
      <c r="AB316" t="s">
        <v>3482</v>
      </c>
      <c r="AC316" t="s">
        <v>216</v>
      </c>
      <c r="AL316" t="s">
        <v>217</v>
      </c>
      <c r="AM316" t="s">
        <v>3483</v>
      </c>
      <c r="AN316" t="s">
        <v>6</v>
      </c>
      <c r="AO316" s="57">
        <v>46212.486145833333</v>
      </c>
      <c r="AP316" s="57">
        <v>46274.541666666664</v>
      </c>
      <c r="AR316" t="s">
        <v>18</v>
      </c>
      <c r="AS316" t="s">
        <v>219</v>
      </c>
      <c r="AT316" t="s">
        <v>230</v>
      </c>
      <c r="AV316" t="s">
        <v>226</v>
      </c>
      <c r="AW316" t="s">
        <v>889</v>
      </c>
      <c r="AX316" t="s">
        <v>222</v>
      </c>
      <c r="BA316" s="57">
        <v>46274.541666666664</v>
      </c>
      <c r="BB316" t="s">
        <v>3483</v>
      </c>
      <c r="BF316" s="6" t="e">
        <f t="shared" si="12"/>
        <v>#NUM!</v>
      </c>
      <c r="BG316" t="e">
        <f t="shared" si="13"/>
        <v>#NUM!</v>
      </c>
      <c r="BH316" t="e">
        <f t="shared" si="14"/>
        <v>#NUM!</v>
      </c>
      <c r="BI316" t="str">
        <f>VLOOKUP(H316,Sheet2!$A$1:$B$270,2,FALSE)</f>
        <v>SUMBAWA</v>
      </c>
    </row>
    <row r="317" spans="1:61">
      <c r="A317">
        <v>316</v>
      </c>
      <c r="B317">
        <v>1002573759</v>
      </c>
      <c r="C317">
        <v>3</v>
      </c>
      <c r="D317" t="s">
        <v>59</v>
      </c>
      <c r="E317">
        <v>4</v>
      </c>
      <c r="F317" t="s">
        <v>242</v>
      </c>
      <c r="G317" t="s">
        <v>4920</v>
      </c>
      <c r="H317" t="s">
        <v>5401</v>
      </c>
      <c r="I317" t="s">
        <v>212</v>
      </c>
      <c r="J317" t="s">
        <v>213</v>
      </c>
      <c r="K317" t="s">
        <v>149</v>
      </c>
      <c r="L317" t="s">
        <v>214</v>
      </c>
      <c r="M317" t="s">
        <v>224</v>
      </c>
      <c r="N317" t="s">
        <v>215</v>
      </c>
      <c r="O317" s="57">
        <v>46271.812465277777</v>
      </c>
      <c r="P317" s="57">
        <v>46273.34337962963</v>
      </c>
      <c r="Q317">
        <v>69384897</v>
      </c>
      <c r="S317">
        <v>141146114885</v>
      </c>
      <c r="T317" t="s">
        <v>5402</v>
      </c>
      <c r="U317" t="s">
        <v>5403</v>
      </c>
      <c r="V317" t="s">
        <v>5404</v>
      </c>
      <c r="Z317">
        <v>110.3075972</v>
      </c>
      <c r="AA317">
        <v>-7.6391137999999996</v>
      </c>
      <c r="AB317" t="s">
        <v>5405</v>
      </c>
      <c r="AC317" t="s">
        <v>236</v>
      </c>
      <c r="AL317" t="s">
        <v>217</v>
      </c>
      <c r="AM317" t="s">
        <v>5406</v>
      </c>
      <c r="AN317" t="s">
        <v>6</v>
      </c>
      <c r="AO317" s="57">
        <v>46182.819374999999</v>
      </c>
      <c r="AP317" s="57">
        <v>46273.333333333336</v>
      </c>
      <c r="AR317" t="s">
        <v>18</v>
      </c>
      <c r="AS317" t="s">
        <v>4920</v>
      </c>
      <c r="AT317" t="s">
        <v>230</v>
      </c>
      <c r="AV317" t="s">
        <v>226</v>
      </c>
      <c r="AW317" t="s">
        <v>889</v>
      </c>
      <c r="AX317" t="s">
        <v>222</v>
      </c>
      <c r="BA317" s="57">
        <v>46273.333333333336</v>
      </c>
      <c r="BB317" t="s">
        <v>5406</v>
      </c>
      <c r="BF317" s="6" t="e">
        <f t="shared" si="12"/>
        <v>#NUM!</v>
      </c>
      <c r="BG317" t="e">
        <f t="shared" si="13"/>
        <v>#NUM!</v>
      </c>
      <c r="BH317" t="e">
        <f t="shared" si="14"/>
        <v>#NUM!</v>
      </c>
      <c r="BI317" t="e">
        <f>VLOOKUP(H317,Sheet2!$A$1:$B$270,2,FALSE)</f>
        <v>#N/A</v>
      </c>
    </row>
    <row r="318" spans="1:61">
      <c r="A318">
        <v>317</v>
      </c>
      <c r="B318">
        <v>1002573653</v>
      </c>
      <c r="C318">
        <v>3</v>
      </c>
      <c r="D318" t="s">
        <v>45</v>
      </c>
      <c r="E318">
        <v>5</v>
      </c>
      <c r="F318" t="s">
        <v>210</v>
      </c>
      <c r="G318" t="s">
        <v>110</v>
      </c>
      <c r="H318" t="s">
        <v>469</v>
      </c>
      <c r="I318" t="s">
        <v>212</v>
      </c>
      <c r="J318" t="s">
        <v>213</v>
      </c>
      <c r="K318" t="s">
        <v>149</v>
      </c>
      <c r="L318" t="s">
        <v>214</v>
      </c>
      <c r="M318" t="s">
        <v>224</v>
      </c>
      <c r="N318" t="s">
        <v>215</v>
      </c>
      <c r="O318" s="57">
        <v>46271.635393518518</v>
      </c>
      <c r="P318" s="57">
        <v>46272.545937499999</v>
      </c>
      <c r="Q318">
        <v>69384818</v>
      </c>
      <c r="S318">
        <v>172617203089</v>
      </c>
      <c r="T318" t="s">
        <v>5411</v>
      </c>
      <c r="U318" t="s">
        <v>5412</v>
      </c>
      <c r="V318" t="s">
        <v>5413</v>
      </c>
      <c r="Z318">
        <v>118.6465101</v>
      </c>
      <c r="AA318">
        <v>-8.5354209000000001</v>
      </c>
      <c r="AB318" t="s">
        <v>5414</v>
      </c>
      <c r="AC318" t="s">
        <v>236</v>
      </c>
      <c r="AL318" t="s">
        <v>217</v>
      </c>
      <c r="AM318" t="s">
        <v>5415</v>
      </c>
      <c r="AN318" t="s">
        <v>6</v>
      </c>
      <c r="AO318" s="57">
        <v>46182.642627314817</v>
      </c>
      <c r="AP318" s="57">
        <v>46272.541666666664</v>
      </c>
      <c r="AR318" t="s">
        <v>18</v>
      </c>
      <c r="AS318" t="s">
        <v>914</v>
      </c>
      <c r="AT318" t="s">
        <v>220</v>
      </c>
      <c r="AV318" t="s">
        <v>226</v>
      </c>
      <c r="AW318" t="s">
        <v>5416</v>
      </c>
      <c r="AX318" t="s">
        <v>222</v>
      </c>
      <c r="BA318" s="57">
        <v>46272.541666666664</v>
      </c>
      <c r="BB318" t="s">
        <v>5415</v>
      </c>
      <c r="BF318" s="6" t="e">
        <f t="shared" si="12"/>
        <v>#NUM!</v>
      </c>
      <c r="BG318" t="e">
        <f t="shared" si="13"/>
        <v>#NUM!</v>
      </c>
      <c r="BH318" t="e">
        <f t="shared" si="14"/>
        <v>#NUM!</v>
      </c>
      <c r="BI318" t="str">
        <f>VLOOKUP(H318,Sheet2!$A$1:$B$270,2,FALSE)</f>
        <v>BIMA</v>
      </c>
    </row>
    <row r="319" spans="1:61">
      <c r="A319">
        <v>318</v>
      </c>
      <c r="B319">
        <v>1002573679</v>
      </c>
      <c r="C319">
        <v>3</v>
      </c>
      <c r="D319" t="s">
        <v>34</v>
      </c>
      <c r="E319">
        <v>5</v>
      </c>
      <c r="F319" t="s">
        <v>554</v>
      </c>
      <c r="G319" t="s">
        <v>82</v>
      </c>
      <c r="H319" t="s">
        <v>400</v>
      </c>
      <c r="I319" t="s">
        <v>212</v>
      </c>
      <c r="J319" t="s">
        <v>213</v>
      </c>
      <c r="K319" t="s">
        <v>149</v>
      </c>
      <c r="M319" t="s">
        <v>224</v>
      </c>
      <c r="N319" t="s">
        <v>215</v>
      </c>
      <c r="O319" s="57">
        <v>46271.665092592593</v>
      </c>
      <c r="P319" s="57">
        <v>46274.33766203704</v>
      </c>
      <c r="Q319">
        <v>69384847</v>
      </c>
      <c r="S319">
        <v>172404209223</v>
      </c>
      <c r="T319" t="s">
        <v>5417</v>
      </c>
      <c r="U319" t="s">
        <v>5418</v>
      </c>
      <c r="V319" t="s">
        <v>5419</v>
      </c>
      <c r="Z319">
        <v>115.5983631</v>
      </c>
      <c r="AA319">
        <v>-8.4414113000000004</v>
      </c>
      <c r="AB319" t="s">
        <v>5420</v>
      </c>
      <c r="AC319" t="s">
        <v>229</v>
      </c>
      <c r="AL319" t="s">
        <v>217</v>
      </c>
      <c r="AM319" t="s">
        <v>5387</v>
      </c>
      <c r="AN319" t="s">
        <v>6</v>
      </c>
      <c r="AO319" s="57">
        <v>46182.673483796294</v>
      </c>
      <c r="AP319" s="57">
        <v>46274.333333333336</v>
      </c>
      <c r="AR319" t="s">
        <v>18</v>
      </c>
      <c r="AS319" t="s">
        <v>904</v>
      </c>
      <c r="AT319" t="s">
        <v>230</v>
      </c>
      <c r="AV319" t="s">
        <v>226</v>
      </c>
      <c r="AW319" t="s">
        <v>544</v>
      </c>
      <c r="AX319" t="s">
        <v>222</v>
      </c>
      <c r="BA319" s="57">
        <v>46274.333333333336</v>
      </c>
      <c r="BB319" t="s">
        <v>5387</v>
      </c>
      <c r="BF319" s="6" t="e">
        <f t="shared" si="12"/>
        <v>#NUM!</v>
      </c>
      <c r="BG319" t="e">
        <f t="shared" si="13"/>
        <v>#NUM!</v>
      </c>
      <c r="BH319" t="e">
        <f t="shared" si="14"/>
        <v>#NUM!</v>
      </c>
      <c r="BI319" t="str">
        <f>VLOOKUP(H319,Sheet2!$A$1:$B$270,2,FALSE)</f>
        <v>KLUNGKUNG</v>
      </c>
    </row>
    <row r="320" spans="1:61">
      <c r="A320">
        <v>319</v>
      </c>
      <c r="B320">
        <v>1002573757</v>
      </c>
      <c r="C320">
        <v>3</v>
      </c>
      <c r="D320" t="s">
        <v>45</v>
      </c>
      <c r="E320">
        <v>5</v>
      </c>
      <c r="F320" t="s">
        <v>210</v>
      </c>
      <c r="G320" t="s">
        <v>118</v>
      </c>
      <c r="H320" t="s">
        <v>211</v>
      </c>
      <c r="I320" t="s">
        <v>212</v>
      </c>
      <c r="J320" t="s">
        <v>213</v>
      </c>
      <c r="K320" t="s">
        <v>149</v>
      </c>
      <c r="L320" t="s">
        <v>214</v>
      </c>
      <c r="M320" t="s">
        <v>224</v>
      </c>
      <c r="N320" t="s">
        <v>215</v>
      </c>
      <c r="O320" s="57">
        <v>46271.804131944446</v>
      </c>
      <c r="P320" s="57">
        <v>46274.337696759256</v>
      </c>
      <c r="Q320">
        <v>69384895</v>
      </c>
      <c r="S320">
        <v>172606792442</v>
      </c>
      <c r="T320" t="s">
        <v>5421</v>
      </c>
      <c r="U320" t="s">
        <v>5422</v>
      </c>
      <c r="V320" t="s">
        <v>5423</v>
      </c>
      <c r="Z320">
        <v>117.133141843179</v>
      </c>
      <c r="AA320">
        <v>-8.4162546857844696</v>
      </c>
      <c r="AB320" t="s">
        <v>5424</v>
      </c>
      <c r="AC320" t="s">
        <v>236</v>
      </c>
      <c r="AL320" t="s">
        <v>217</v>
      </c>
      <c r="AM320" t="s">
        <v>5425</v>
      </c>
      <c r="AN320" t="s">
        <v>6</v>
      </c>
      <c r="AO320" s="57">
        <v>46182.80909722222</v>
      </c>
      <c r="AP320" s="57">
        <v>46274.333333333336</v>
      </c>
      <c r="AR320" t="s">
        <v>18</v>
      </c>
      <c r="AS320" t="s">
        <v>219</v>
      </c>
      <c r="AT320" t="s">
        <v>220</v>
      </c>
      <c r="AV320" t="s">
        <v>226</v>
      </c>
      <c r="AW320" t="s">
        <v>3022</v>
      </c>
      <c r="AX320" t="s">
        <v>222</v>
      </c>
      <c r="BA320" s="57">
        <v>46274.333333333336</v>
      </c>
      <c r="BB320" t="s">
        <v>5425</v>
      </c>
      <c r="BF320" s="6" t="e">
        <f t="shared" si="12"/>
        <v>#NUM!</v>
      </c>
      <c r="BG320" t="e">
        <f t="shared" si="13"/>
        <v>#NUM!</v>
      </c>
      <c r="BH320" t="e">
        <f t="shared" si="14"/>
        <v>#NUM!</v>
      </c>
      <c r="BI320" t="str">
        <f>VLOOKUP(H320,Sheet2!$A$1:$B$270,2,FALSE)</f>
        <v>SUMBAWA</v>
      </c>
    </row>
    <row r="321" spans="1:61">
      <c r="A321">
        <v>320</v>
      </c>
      <c r="B321">
        <v>1002572951</v>
      </c>
      <c r="C321">
        <v>3</v>
      </c>
      <c r="D321" t="s">
        <v>51</v>
      </c>
      <c r="E321">
        <v>4</v>
      </c>
      <c r="F321" t="s">
        <v>234</v>
      </c>
      <c r="G321" t="s">
        <v>562</v>
      </c>
      <c r="H321" t="s">
        <v>853</v>
      </c>
      <c r="I321" t="s">
        <v>212</v>
      </c>
      <c r="J321" t="s">
        <v>213</v>
      </c>
      <c r="K321" t="s">
        <v>149</v>
      </c>
      <c r="L321" t="s">
        <v>214</v>
      </c>
      <c r="M321" t="s">
        <v>224</v>
      </c>
      <c r="N321" t="s">
        <v>215</v>
      </c>
      <c r="O321" s="57">
        <v>46270.481203703705</v>
      </c>
      <c r="P321" s="57">
        <v>46272.33766203704</v>
      </c>
      <c r="Q321">
        <v>69384412</v>
      </c>
      <c r="S321">
        <v>142566101923</v>
      </c>
      <c r="T321" t="s">
        <v>5359</v>
      </c>
      <c r="U321" t="s">
        <v>5426</v>
      </c>
      <c r="V321" t="s">
        <v>5427</v>
      </c>
      <c r="Z321">
        <v>110.710702</v>
      </c>
      <c r="AA321">
        <v>-7.357405</v>
      </c>
      <c r="AB321" t="s">
        <v>5428</v>
      </c>
      <c r="AC321" t="s">
        <v>236</v>
      </c>
      <c r="AL321" t="s">
        <v>217</v>
      </c>
      <c r="AM321" t="s">
        <v>5429</v>
      </c>
      <c r="AN321" t="s">
        <v>6</v>
      </c>
      <c r="AO321" s="57">
        <v>46151.486087962963</v>
      </c>
      <c r="AP321" s="57">
        <v>46272.333333333336</v>
      </c>
      <c r="AR321" t="s">
        <v>18</v>
      </c>
      <c r="AS321" t="s">
        <v>913</v>
      </c>
      <c r="AT321" t="s">
        <v>230</v>
      </c>
      <c r="AV321" t="s">
        <v>226</v>
      </c>
      <c r="AW321" t="s">
        <v>883</v>
      </c>
      <c r="AX321" t="s">
        <v>222</v>
      </c>
      <c r="BA321" s="57">
        <v>46272.333333333336</v>
      </c>
      <c r="BB321" t="s">
        <v>5429</v>
      </c>
      <c r="BF321" s="6" t="e">
        <f t="shared" si="12"/>
        <v>#NUM!</v>
      </c>
      <c r="BG321" t="e">
        <f t="shared" si="13"/>
        <v>#NUM!</v>
      </c>
      <c r="BH321" t="e">
        <f t="shared" si="14"/>
        <v>#NUM!</v>
      </c>
      <c r="BI321" t="e">
        <f>VLOOKUP(H321,Sheet2!$A$1:$B$270,2,FALSE)</f>
        <v>#N/A</v>
      </c>
    </row>
    <row r="322" spans="1:61">
      <c r="A322">
        <v>321</v>
      </c>
      <c r="B322">
        <v>1002571596</v>
      </c>
      <c r="C322">
        <v>3</v>
      </c>
      <c r="D322" t="s">
        <v>45</v>
      </c>
      <c r="E322">
        <v>5</v>
      </c>
      <c r="F322" t="s">
        <v>113</v>
      </c>
      <c r="G322" t="s">
        <v>109</v>
      </c>
      <c r="H322" t="s">
        <v>301</v>
      </c>
      <c r="I322" t="s">
        <v>212</v>
      </c>
      <c r="J322" t="s">
        <v>213</v>
      </c>
      <c r="K322" t="s">
        <v>149</v>
      </c>
      <c r="L322" t="s">
        <v>214</v>
      </c>
      <c r="M322" t="s">
        <v>224</v>
      </c>
      <c r="N322" t="s">
        <v>215</v>
      </c>
      <c r="O322" s="57">
        <v>46269.558298611111</v>
      </c>
      <c r="P322" s="57">
        <v>46273.554837962962</v>
      </c>
      <c r="Q322">
        <v>69383857</v>
      </c>
      <c r="S322">
        <v>172521216693</v>
      </c>
      <c r="T322" t="s">
        <v>5436</v>
      </c>
      <c r="U322" t="s">
        <v>5437</v>
      </c>
      <c r="V322" t="s">
        <v>5438</v>
      </c>
      <c r="Z322">
        <v>124.8670863</v>
      </c>
      <c r="AA322">
        <v>-9.2672992999999995</v>
      </c>
      <c r="AB322" t="s">
        <v>5439</v>
      </c>
      <c r="AC322" t="s">
        <v>236</v>
      </c>
      <c r="AL322" t="s">
        <v>217</v>
      </c>
      <c r="AM322" t="s">
        <v>3939</v>
      </c>
      <c r="AN322" t="s">
        <v>6</v>
      </c>
      <c r="AO322" s="57">
        <v>46121.559247685182</v>
      </c>
      <c r="AP322" s="57">
        <v>46273.541666666664</v>
      </c>
      <c r="AR322" t="s">
        <v>18</v>
      </c>
      <c r="AS322" t="s">
        <v>219</v>
      </c>
      <c r="AT322" t="s">
        <v>220</v>
      </c>
      <c r="AV322" t="s">
        <v>226</v>
      </c>
      <c r="AW322" t="s">
        <v>2270</v>
      </c>
      <c r="AX322" t="s">
        <v>222</v>
      </c>
      <c r="BA322" s="57">
        <v>46273.541666666664</v>
      </c>
      <c r="BB322" t="s">
        <v>3939</v>
      </c>
      <c r="BF322" s="6" t="e">
        <f t="shared" ref="BF322:BF385" si="15">DATE(BC322,BD322,BE322)</f>
        <v>#NUM!</v>
      </c>
      <c r="BG322" t="e">
        <f t="shared" ref="BG322:BG385" si="16">BF322-BA322</f>
        <v>#NUM!</v>
      </c>
      <c r="BH322" t="e">
        <f t="shared" ref="BH322:BH385" si="17">IF(BG322=1,"COMPLY",IF(BG322&lt;1,"COMPLY","NOT COMPLY"))</f>
        <v>#NUM!</v>
      </c>
      <c r="BI322" t="str">
        <f>VLOOKUP(H322,Sheet2!$A$1:$B$270,2,FALSE)</f>
        <v>ATAMBUA</v>
      </c>
    </row>
    <row r="323" spans="1:61">
      <c r="A323">
        <v>322</v>
      </c>
      <c r="B323">
        <v>1002571125</v>
      </c>
      <c r="C323">
        <v>3</v>
      </c>
      <c r="D323" t="s">
        <v>45</v>
      </c>
      <c r="E323">
        <v>5</v>
      </c>
      <c r="F323" t="s">
        <v>113</v>
      </c>
      <c r="G323" t="s">
        <v>109</v>
      </c>
      <c r="H323" t="s">
        <v>301</v>
      </c>
      <c r="I323" t="s">
        <v>212</v>
      </c>
      <c r="J323" t="s">
        <v>213</v>
      </c>
      <c r="K323" t="s">
        <v>149</v>
      </c>
      <c r="L323" t="s">
        <v>214</v>
      </c>
      <c r="M323" t="s">
        <v>224</v>
      </c>
      <c r="N323" t="s">
        <v>215</v>
      </c>
      <c r="O323" s="57">
        <v>46269.429131944446</v>
      </c>
      <c r="P323" s="57">
        <v>46271.474965277775</v>
      </c>
      <c r="Q323">
        <v>69383686</v>
      </c>
      <c r="S323">
        <v>172521216691</v>
      </c>
      <c r="T323" t="s">
        <v>5440</v>
      </c>
      <c r="U323" t="s">
        <v>5441</v>
      </c>
      <c r="V323" t="s">
        <v>5442</v>
      </c>
      <c r="Z323">
        <v>124.8955277</v>
      </c>
      <c r="AA323">
        <v>-9.0972916999999995</v>
      </c>
      <c r="AB323" t="s">
        <v>5443</v>
      </c>
      <c r="AC323" t="s">
        <v>236</v>
      </c>
      <c r="AL323" t="s">
        <v>217</v>
      </c>
      <c r="AM323" t="s">
        <v>5444</v>
      </c>
      <c r="AN323" t="s">
        <v>6</v>
      </c>
      <c r="AO323" s="57">
        <v>46121.434212962966</v>
      </c>
      <c r="AP323" s="57">
        <v>46271.458333333336</v>
      </c>
      <c r="AR323" t="s">
        <v>18</v>
      </c>
      <c r="AS323" t="s">
        <v>219</v>
      </c>
      <c r="AT323" t="s">
        <v>220</v>
      </c>
      <c r="AV323" t="s">
        <v>226</v>
      </c>
      <c r="AW323" t="s">
        <v>2270</v>
      </c>
      <c r="AX323" t="s">
        <v>222</v>
      </c>
      <c r="BA323" s="57">
        <v>46271.458333333336</v>
      </c>
      <c r="BB323" t="s">
        <v>5444</v>
      </c>
      <c r="BF323" s="6" t="e">
        <f t="shared" si="15"/>
        <v>#NUM!</v>
      </c>
      <c r="BG323" t="e">
        <f t="shared" si="16"/>
        <v>#NUM!</v>
      </c>
      <c r="BH323" t="e">
        <f t="shared" si="17"/>
        <v>#NUM!</v>
      </c>
      <c r="BI323" t="str">
        <f>VLOOKUP(H323,Sheet2!$A$1:$B$270,2,FALSE)</f>
        <v>ATAMBUA</v>
      </c>
    </row>
    <row r="324" spans="1:61">
      <c r="A324">
        <v>323</v>
      </c>
      <c r="B324">
        <v>1002569611</v>
      </c>
      <c r="C324">
        <v>3</v>
      </c>
      <c r="D324" t="s">
        <v>45</v>
      </c>
      <c r="E324">
        <v>5</v>
      </c>
      <c r="F324" t="s">
        <v>113</v>
      </c>
      <c r="G324" t="s">
        <v>111</v>
      </c>
      <c r="H324" t="s">
        <v>255</v>
      </c>
      <c r="I324" t="s">
        <v>212</v>
      </c>
      <c r="J324" t="s">
        <v>213</v>
      </c>
      <c r="K324" t="s">
        <v>149</v>
      </c>
      <c r="L324" t="s">
        <v>214</v>
      </c>
      <c r="M324" t="s">
        <v>224</v>
      </c>
      <c r="N324" t="s">
        <v>215</v>
      </c>
      <c r="O324" s="57">
        <v>46268.529120370367</v>
      </c>
      <c r="P324" s="57">
        <v>46270.545543981483</v>
      </c>
      <c r="Q324">
        <v>69383093</v>
      </c>
      <c r="S324">
        <v>172506789156</v>
      </c>
      <c r="T324" t="s">
        <v>2260</v>
      </c>
      <c r="U324" t="s">
        <v>2261</v>
      </c>
      <c r="V324" t="s">
        <v>2262</v>
      </c>
      <c r="Z324">
        <v>121.6582861</v>
      </c>
      <c r="AA324">
        <v>-8.8452397999999999</v>
      </c>
      <c r="AB324" t="s">
        <v>2263</v>
      </c>
      <c r="AC324" t="s">
        <v>236</v>
      </c>
      <c r="AL324" t="s">
        <v>217</v>
      </c>
      <c r="AM324" t="s">
        <v>2264</v>
      </c>
      <c r="AN324" t="s">
        <v>6</v>
      </c>
      <c r="AO324" s="57">
        <v>46090.538240740738</v>
      </c>
      <c r="AP324" s="57">
        <v>46270.541666666664</v>
      </c>
      <c r="AR324" t="s">
        <v>18</v>
      </c>
      <c r="AS324" t="s">
        <v>111</v>
      </c>
      <c r="AT324" t="s">
        <v>230</v>
      </c>
      <c r="AV324" t="s">
        <v>226</v>
      </c>
      <c r="AW324" t="s">
        <v>887</v>
      </c>
      <c r="AX324" t="s">
        <v>222</v>
      </c>
      <c r="BA324" s="57">
        <v>46270.541666666664</v>
      </c>
      <c r="BB324" t="s">
        <v>2264</v>
      </c>
      <c r="BF324" s="6" t="e">
        <f t="shared" si="15"/>
        <v>#NUM!</v>
      </c>
      <c r="BG324" t="e">
        <f t="shared" si="16"/>
        <v>#NUM!</v>
      </c>
      <c r="BH324" t="e">
        <f t="shared" si="17"/>
        <v>#NUM!</v>
      </c>
      <c r="BI324" t="str">
        <f>VLOOKUP(H324,Sheet2!$A$1:$B$270,2,FALSE)</f>
        <v>ENDE</v>
      </c>
    </row>
    <row r="325" spans="1:61">
      <c r="A325">
        <v>324</v>
      </c>
      <c r="B325">
        <v>1002569633</v>
      </c>
      <c r="C325">
        <v>3</v>
      </c>
      <c r="D325" t="s">
        <v>45</v>
      </c>
      <c r="E325">
        <v>5</v>
      </c>
      <c r="F325" t="s">
        <v>113</v>
      </c>
      <c r="G325" t="s">
        <v>109</v>
      </c>
      <c r="H325" t="s">
        <v>301</v>
      </c>
      <c r="I325" t="s">
        <v>212</v>
      </c>
      <c r="J325" t="s">
        <v>213</v>
      </c>
      <c r="K325" t="s">
        <v>149</v>
      </c>
      <c r="L325" t="s">
        <v>214</v>
      </c>
      <c r="M325" t="s">
        <v>224</v>
      </c>
      <c r="N325" t="s">
        <v>215</v>
      </c>
      <c r="O325" s="57">
        <v>46268.533993055556</v>
      </c>
      <c r="P325" s="57">
        <v>46272.545393518521</v>
      </c>
      <c r="Q325">
        <v>69383106</v>
      </c>
      <c r="S325">
        <v>172521216689</v>
      </c>
      <c r="T325" t="s">
        <v>2265</v>
      </c>
      <c r="U325" t="s">
        <v>2266</v>
      </c>
      <c r="V325" t="s">
        <v>2267</v>
      </c>
      <c r="Z325">
        <v>124.8679551</v>
      </c>
      <c r="AA325">
        <v>-9.2678347999999993</v>
      </c>
      <c r="AB325" t="s">
        <v>2268</v>
      </c>
      <c r="AC325" t="s">
        <v>236</v>
      </c>
      <c r="AL325" t="s">
        <v>217</v>
      </c>
      <c r="AM325" t="s">
        <v>2269</v>
      </c>
      <c r="AN325" t="s">
        <v>6</v>
      </c>
      <c r="AO325" s="57">
        <v>46090.538240740738</v>
      </c>
      <c r="AP325" s="57">
        <v>46272.541666666664</v>
      </c>
      <c r="AR325" t="s">
        <v>18</v>
      </c>
      <c r="AS325" t="s">
        <v>219</v>
      </c>
      <c r="AT325" t="s">
        <v>220</v>
      </c>
      <c r="AV325" t="s">
        <v>226</v>
      </c>
      <c r="AW325" t="s">
        <v>2270</v>
      </c>
      <c r="AX325" t="s">
        <v>222</v>
      </c>
      <c r="BA325" s="57">
        <v>46272.541666666664</v>
      </c>
      <c r="BB325" t="s">
        <v>2269</v>
      </c>
      <c r="BF325" s="6" t="e">
        <f t="shared" si="15"/>
        <v>#NUM!</v>
      </c>
      <c r="BG325" t="e">
        <f t="shared" si="16"/>
        <v>#NUM!</v>
      </c>
      <c r="BH325" t="e">
        <f t="shared" si="17"/>
        <v>#NUM!</v>
      </c>
      <c r="BI325" t="str">
        <f>VLOOKUP(H325,Sheet2!$A$1:$B$270,2,FALSE)</f>
        <v>ATAMBUA</v>
      </c>
    </row>
    <row r="326" spans="1:61">
      <c r="A326">
        <v>325</v>
      </c>
      <c r="B326">
        <v>1002570195</v>
      </c>
      <c r="C326">
        <v>3</v>
      </c>
      <c r="D326" t="s">
        <v>45</v>
      </c>
      <c r="E326">
        <v>5</v>
      </c>
      <c r="F326" t="s">
        <v>210</v>
      </c>
      <c r="G326" t="s">
        <v>112</v>
      </c>
      <c r="H326" t="s">
        <v>263</v>
      </c>
      <c r="I326" t="s">
        <v>212</v>
      </c>
      <c r="J326" t="s">
        <v>213</v>
      </c>
      <c r="K326" t="s">
        <v>149</v>
      </c>
      <c r="L326" t="s">
        <v>214</v>
      </c>
      <c r="M326" t="s">
        <v>224</v>
      </c>
      <c r="N326" t="s">
        <v>215</v>
      </c>
      <c r="O326" s="57">
        <v>46268.642314814817</v>
      </c>
      <c r="P326" s="57">
        <v>46269.652037037034</v>
      </c>
      <c r="Q326">
        <v>69383309</v>
      </c>
      <c r="S326">
        <v>172601797586</v>
      </c>
      <c r="T326" t="s">
        <v>2317</v>
      </c>
      <c r="U326" t="s">
        <v>2318</v>
      </c>
      <c r="V326" t="s">
        <v>2319</v>
      </c>
      <c r="Z326">
        <v>116.09700992703399</v>
      </c>
      <c r="AA326">
        <v>-8.6168299759567795</v>
      </c>
      <c r="AB326" t="s">
        <v>2320</v>
      </c>
      <c r="AC326" t="s">
        <v>216</v>
      </c>
      <c r="AL326" t="s">
        <v>217</v>
      </c>
      <c r="AM326" t="s">
        <v>2321</v>
      </c>
      <c r="AN326" t="s">
        <v>6</v>
      </c>
      <c r="AO326" s="57">
        <v>46090.652951388889</v>
      </c>
      <c r="AP326" s="57">
        <v>46269.625</v>
      </c>
      <c r="AR326" t="s">
        <v>18</v>
      </c>
      <c r="AS326" t="s">
        <v>219</v>
      </c>
      <c r="AT326" t="s">
        <v>230</v>
      </c>
      <c r="AV326" t="s">
        <v>226</v>
      </c>
      <c r="AW326" t="s">
        <v>885</v>
      </c>
      <c r="AX326" t="s">
        <v>222</v>
      </c>
      <c r="BA326" s="57">
        <v>46269.625</v>
      </c>
      <c r="BB326" t="s">
        <v>2321</v>
      </c>
      <c r="BF326" s="6" t="e">
        <f t="shared" si="15"/>
        <v>#NUM!</v>
      </c>
      <c r="BG326" t="e">
        <f t="shared" si="16"/>
        <v>#NUM!</v>
      </c>
      <c r="BH326" t="e">
        <f t="shared" si="17"/>
        <v>#NUM!</v>
      </c>
      <c r="BI326" t="str">
        <f>VLOOKUP(H326,Sheet2!$A$1:$B$270,2,FALSE)</f>
        <v>MATARAM</v>
      </c>
    </row>
    <row r="327" spans="1:61">
      <c r="A327">
        <v>326</v>
      </c>
      <c r="B327">
        <v>1002569844</v>
      </c>
      <c r="C327">
        <v>3</v>
      </c>
      <c r="D327" t="s">
        <v>45</v>
      </c>
      <c r="E327">
        <v>5</v>
      </c>
      <c r="F327" t="s">
        <v>210</v>
      </c>
      <c r="G327" t="s">
        <v>112</v>
      </c>
      <c r="H327" t="s">
        <v>263</v>
      </c>
      <c r="I327" t="s">
        <v>212</v>
      </c>
      <c r="J327" t="s">
        <v>213</v>
      </c>
      <c r="K327" t="s">
        <v>149</v>
      </c>
      <c r="L327" t="s">
        <v>214</v>
      </c>
      <c r="M327" t="s">
        <v>224</v>
      </c>
      <c r="N327" t="s">
        <v>215</v>
      </c>
      <c r="O327" s="57">
        <v>46268.577048611114</v>
      </c>
      <c r="P327" s="57">
        <v>46270.338113425925</v>
      </c>
      <c r="Q327">
        <v>69383174</v>
      </c>
      <c r="S327">
        <v>172601797583</v>
      </c>
      <c r="T327" t="s">
        <v>2515</v>
      </c>
      <c r="U327" t="s">
        <v>2516</v>
      </c>
      <c r="V327" t="s">
        <v>2517</v>
      </c>
      <c r="Z327">
        <v>116.138873</v>
      </c>
      <c r="AA327">
        <v>-8.5947840000000006</v>
      </c>
      <c r="AB327" t="s">
        <v>2518</v>
      </c>
      <c r="AC327" t="s">
        <v>236</v>
      </c>
      <c r="AL327" t="s">
        <v>217</v>
      </c>
      <c r="AM327" t="s">
        <v>2519</v>
      </c>
      <c r="AN327" t="s">
        <v>6</v>
      </c>
      <c r="AO327" s="57">
        <v>46090.579861111109</v>
      </c>
      <c r="AP327" s="57">
        <v>46270.333333333336</v>
      </c>
      <c r="AR327" t="s">
        <v>18</v>
      </c>
      <c r="AS327" t="s">
        <v>219</v>
      </c>
      <c r="AT327" t="s">
        <v>230</v>
      </c>
      <c r="AV327" t="s">
        <v>226</v>
      </c>
      <c r="AW327" t="s">
        <v>886</v>
      </c>
      <c r="AX327" t="s">
        <v>222</v>
      </c>
      <c r="BA327" s="57">
        <v>46270.333333333336</v>
      </c>
      <c r="BB327" t="s">
        <v>2519</v>
      </c>
      <c r="BF327" s="6" t="e">
        <f t="shared" si="15"/>
        <v>#NUM!</v>
      </c>
      <c r="BG327" t="e">
        <f t="shared" si="16"/>
        <v>#NUM!</v>
      </c>
      <c r="BH327" t="e">
        <f t="shared" si="17"/>
        <v>#NUM!</v>
      </c>
      <c r="BI327" t="str">
        <f>VLOOKUP(H327,Sheet2!$A$1:$B$270,2,FALSE)</f>
        <v>MATARAM</v>
      </c>
    </row>
    <row r="328" spans="1:61">
      <c r="A328">
        <v>327</v>
      </c>
      <c r="B328">
        <v>1002567313</v>
      </c>
      <c r="C328">
        <v>3</v>
      </c>
      <c r="D328" t="s">
        <v>51</v>
      </c>
      <c r="E328">
        <v>4</v>
      </c>
      <c r="F328" t="s">
        <v>234</v>
      </c>
      <c r="G328" t="s">
        <v>562</v>
      </c>
      <c r="H328" t="s">
        <v>853</v>
      </c>
      <c r="I328" t="s">
        <v>212</v>
      </c>
      <c r="J328" t="s">
        <v>213</v>
      </c>
      <c r="K328" t="s">
        <v>149</v>
      </c>
      <c r="L328" t="s">
        <v>214</v>
      </c>
      <c r="M328" t="s">
        <v>224</v>
      </c>
      <c r="N328" t="s">
        <v>215</v>
      </c>
      <c r="O328" s="57">
        <v>46267.481203703705</v>
      </c>
      <c r="P328" s="57">
        <v>46270.337523148148</v>
      </c>
      <c r="Q328">
        <v>69382210</v>
      </c>
      <c r="S328">
        <v>142566103740</v>
      </c>
      <c r="T328" t="s">
        <v>1595</v>
      </c>
      <c r="U328" t="s">
        <v>1596</v>
      </c>
      <c r="V328" t="s">
        <v>1597</v>
      </c>
      <c r="Z328">
        <v>110.8475772</v>
      </c>
      <c r="AA328">
        <v>-7.5198448999999998</v>
      </c>
      <c r="AB328" t="s">
        <v>1598</v>
      </c>
      <c r="AC328" t="s">
        <v>236</v>
      </c>
      <c r="AL328" t="s">
        <v>217</v>
      </c>
      <c r="AM328" t="s">
        <v>1599</v>
      </c>
      <c r="AN328" t="s">
        <v>6</v>
      </c>
      <c r="AO328" s="57">
        <v>46062.486145833333</v>
      </c>
      <c r="AP328" s="57">
        <v>46270.333333333336</v>
      </c>
      <c r="AR328" t="s">
        <v>18</v>
      </c>
      <c r="AS328" t="s">
        <v>913</v>
      </c>
      <c r="AT328" t="s">
        <v>230</v>
      </c>
      <c r="AV328" t="s">
        <v>226</v>
      </c>
      <c r="AW328" t="s">
        <v>889</v>
      </c>
      <c r="AX328" t="s">
        <v>222</v>
      </c>
      <c r="BA328" s="57">
        <v>46270.333333333336</v>
      </c>
      <c r="BB328" t="s">
        <v>1599</v>
      </c>
      <c r="BF328" s="6" t="e">
        <f t="shared" si="15"/>
        <v>#NUM!</v>
      </c>
      <c r="BG328" t="e">
        <f t="shared" si="16"/>
        <v>#NUM!</v>
      </c>
      <c r="BH328" t="e">
        <f t="shared" si="17"/>
        <v>#NUM!</v>
      </c>
      <c r="BI328" t="e">
        <f>VLOOKUP(H328,Sheet2!$A$1:$B$270,2,FALSE)</f>
        <v>#N/A</v>
      </c>
    </row>
    <row r="329" spans="1:61">
      <c r="A329">
        <v>328</v>
      </c>
      <c r="B329">
        <v>1002568091</v>
      </c>
      <c r="C329">
        <v>3</v>
      </c>
      <c r="D329" t="s">
        <v>34</v>
      </c>
      <c r="E329">
        <v>5</v>
      </c>
      <c r="F329" t="s">
        <v>563</v>
      </c>
      <c r="G329" t="s">
        <v>83</v>
      </c>
      <c r="H329" t="s">
        <v>379</v>
      </c>
      <c r="I329" t="s">
        <v>212</v>
      </c>
      <c r="J329" t="s">
        <v>213</v>
      </c>
      <c r="K329" t="s">
        <v>149</v>
      </c>
      <c r="M329" t="s">
        <v>224</v>
      </c>
      <c r="N329" t="s">
        <v>581</v>
      </c>
      <c r="O329" s="57">
        <v>46267.646006944444</v>
      </c>
      <c r="P329" s="57">
        <v>46275.337824074071</v>
      </c>
      <c r="Q329">
        <v>69382438</v>
      </c>
      <c r="S329">
        <v>172422212787</v>
      </c>
      <c r="T329" t="s">
        <v>3494</v>
      </c>
      <c r="U329" t="s">
        <v>1518</v>
      </c>
      <c r="V329" t="s">
        <v>3495</v>
      </c>
      <c r="Z329">
        <v>115.23882470777799</v>
      </c>
      <c r="AA329">
        <v>-8.6362490982523408</v>
      </c>
      <c r="AB329" t="s">
        <v>1519</v>
      </c>
      <c r="AC329" t="s">
        <v>284</v>
      </c>
      <c r="AL329" t="s">
        <v>217</v>
      </c>
      <c r="AM329" t="s">
        <v>3496</v>
      </c>
      <c r="AN329" t="s">
        <v>6</v>
      </c>
      <c r="AO329" s="57">
        <v>46062.652743055558</v>
      </c>
      <c r="AP329" s="57">
        <v>46275.333333333336</v>
      </c>
      <c r="AR329" t="s">
        <v>18</v>
      </c>
      <c r="AS329" t="s">
        <v>1520</v>
      </c>
      <c r="AT329" t="s">
        <v>220</v>
      </c>
      <c r="AV329" t="s">
        <v>226</v>
      </c>
      <c r="AW329" t="s">
        <v>598</v>
      </c>
      <c r="AX329" t="s">
        <v>222</v>
      </c>
      <c r="BA329" s="57">
        <v>46275.333333333336</v>
      </c>
      <c r="BB329" t="s">
        <v>3496</v>
      </c>
      <c r="BF329" s="6" t="e">
        <f t="shared" si="15"/>
        <v>#NUM!</v>
      </c>
      <c r="BG329" t="e">
        <f t="shared" si="16"/>
        <v>#NUM!</v>
      </c>
      <c r="BH329" t="e">
        <f t="shared" si="17"/>
        <v>#NUM!</v>
      </c>
      <c r="BI329" t="str">
        <f>VLOOKUP(H329,Sheet2!$A$1:$B$270,2,FALSE)</f>
        <v>SANUR</v>
      </c>
    </row>
    <row r="330" spans="1:61">
      <c r="A330">
        <v>329</v>
      </c>
      <c r="B330">
        <v>1002568578</v>
      </c>
      <c r="C330">
        <v>3</v>
      </c>
      <c r="D330" t="s">
        <v>45</v>
      </c>
      <c r="E330">
        <v>5</v>
      </c>
      <c r="F330" t="s">
        <v>210</v>
      </c>
      <c r="G330" t="s">
        <v>116</v>
      </c>
      <c r="H330" t="s">
        <v>358</v>
      </c>
      <c r="I330" t="s">
        <v>212</v>
      </c>
      <c r="J330" t="s">
        <v>213</v>
      </c>
      <c r="K330" t="s">
        <v>149</v>
      </c>
      <c r="L330" t="s">
        <v>214</v>
      </c>
      <c r="M330" t="s">
        <v>224</v>
      </c>
      <c r="N330" t="s">
        <v>215</v>
      </c>
      <c r="O330" s="57">
        <v>46267.794398148151</v>
      </c>
      <c r="P330" s="57">
        <v>46271.546331018515</v>
      </c>
      <c r="Q330">
        <v>69382639</v>
      </c>
      <c r="S330">
        <v>172619203421</v>
      </c>
      <c r="T330" t="s">
        <v>1705</v>
      </c>
      <c r="U330" t="s">
        <v>1706</v>
      </c>
      <c r="V330" t="s">
        <v>1707</v>
      </c>
      <c r="Z330">
        <v>116.63152590394</v>
      </c>
      <c r="AA330">
        <v>-8.5578075978598296</v>
      </c>
      <c r="AB330" t="s">
        <v>1708</v>
      </c>
      <c r="AC330" t="s">
        <v>216</v>
      </c>
      <c r="AL330" t="s">
        <v>217</v>
      </c>
      <c r="AM330" t="s">
        <v>1709</v>
      </c>
      <c r="AN330" t="s">
        <v>6</v>
      </c>
      <c r="AO330" s="57">
        <v>46062.798587962963</v>
      </c>
      <c r="AP330" s="57">
        <v>46271.541666666664</v>
      </c>
      <c r="AR330" t="s">
        <v>18</v>
      </c>
      <c r="AS330" t="s">
        <v>1710</v>
      </c>
      <c r="AT330" t="s">
        <v>230</v>
      </c>
      <c r="AV330" t="s">
        <v>226</v>
      </c>
      <c r="AW330" t="s">
        <v>881</v>
      </c>
      <c r="AX330" t="s">
        <v>222</v>
      </c>
      <c r="BA330" s="57">
        <v>46271.541666666664</v>
      </c>
      <c r="BB330" t="s">
        <v>1709</v>
      </c>
      <c r="BF330" s="6" t="e">
        <f t="shared" si="15"/>
        <v>#NUM!</v>
      </c>
      <c r="BG330" t="e">
        <f t="shared" si="16"/>
        <v>#NUM!</v>
      </c>
      <c r="BH330" t="e">
        <f t="shared" si="17"/>
        <v>#NUM!</v>
      </c>
      <c r="BI330" t="str">
        <f>VLOOKUP(H330,Sheet2!$A$1:$B$270,2,FALSE)</f>
        <v>SELONG</v>
      </c>
    </row>
    <row r="331" spans="1:61">
      <c r="A331">
        <v>330</v>
      </c>
      <c r="B331">
        <v>1002566767</v>
      </c>
      <c r="C331">
        <v>3</v>
      </c>
      <c r="D331" t="s">
        <v>34</v>
      </c>
      <c r="E331">
        <v>5</v>
      </c>
      <c r="F331" t="s">
        <v>554</v>
      </c>
      <c r="G331" t="s">
        <v>82</v>
      </c>
      <c r="H331" t="s">
        <v>264</v>
      </c>
      <c r="I331" t="s">
        <v>212</v>
      </c>
      <c r="J331" t="s">
        <v>213</v>
      </c>
      <c r="K331" t="s">
        <v>149</v>
      </c>
      <c r="M331" t="s">
        <v>224</v>
      </c>
      <c r="N331" t="s">
        <v>215</v>
      </c>
      <c r="O331" s="57">
        <v>46267.382025462961</v>
      </c>
      <c r="P331" s="57">
        <v>46269.547071759262</v>
      </c>
      <c r="Q331">
        <v>69382007</v>
      </c>
      <c r="S331">
        <v>172428816065</v>
      </c>
      <c r="T331" t="s">
        <v>2617</v>
      </c>
      <c r="U331" t="s">
        <v>1533</v>
      </c>
      <c r="V331" t="s">
        <v>2618</v>
      </c>
      <c r="Z331">
        <v>115.4412536</v>
      </c>
      <c r="AA331">
        <v>-8.7049766000000002</v>
      </c>
      <c r="AB331" t="s">
        <v>1534</v>
      </c>
      <c r="AC331" t="s">
        <v>229</v>
      </c>
      <c r="AL331" t="s">
        <v>217</v>
      </c>
      <c r="AM331" t="s">
        <v>2619</v>
      </c>
      <c r="AN331" t="s">
        <v>6</v>
      </c>
      <c r="AO331" s="57">
        <v>46062.402870370373</v>
      </c>
      <c r="AP331" s="57">
        <v>46269.541666666664</v>
      </c>
      <c r="AR331" t="s">
        <v>18</v>
      </c>
      <c r="AS331" t="s">
        <v>555</v>
      </c>
      <c r="AT331" t="s">
        <v>230</v>
      </c>
      <c r="AV331" t="s">
        <v>226</v>
      </c>
      <c r="AW331" t="s">
        <v>545</v>
      </c>
      <c r="AX331" t="s">
        <v>222</v>
      </c>
      <c r="BA331" s="57">
        <v>46269.541666666664</v>
      </c>
      <c r="BB331" t="s">
        <v>2619</v>
      </c>
      <c r="BF331" s="6" t="e">
        <f t="shared" si="15"/>
        <v>#NUM!</v>
      </c>
      <c r="BG331" t="e">
        <f t="shared" si="16"/>
        <v>#NUM!</v>
      </c>
      <c r="BH331" t="e">
        <f t="shared" si="17"/>
        <v>#NUM!</v>
      </c>
      <c r="BI331" t="str">
        <f>VLOOKUP(H331,Sheet2!$A$1:$B$270,2,FALSE)</f>
        <v>KLUNGKUNG</v>
      </c>
    </row>
    <row r="332" spans="1:61">
      <c r="A332">
        <v>331</v>
      </c>
      <c r="B332">
        <v>1002567524</v>
      </c>
      <c r="C332">
        <v>3</v>
      </c>
      <c r="D332" t="s">
        <v>45</v>
      </c>
      <c r="E332">
        <v>5</v>
      </c>
      <c r="F332" t="s">
        <v>210</v>
      </c>
      <c r="G332" t="s">
        <v>116</v>
      </c>
      <c r="H332" t="s">
        <v>268</v>
      </c>
      <c r="I332" t="s">
        <v>212</v>
      </c>
      <c r="J332" t="s">
        <v>213</v>
      </c>
      <c r="K332" t="s">
        <v>149</v>
      </c>
      <c r="L332" t="s">
        <v>214</v>
      </c>
      <c r="M332" t="s">
        <v>224</v>
      </c>
      <c r="N332" t="s">
        <v>215</v>
      </c>
      <c r="O332" s="57">
        <v>46267.538148148145</v>
      </c>
      <c r="P332" s="57">
        <v>46269.5466087963</v>
      </c>
      <c r="Q332">
        <v>69382305</v>
      </c>
      <c r="S332">
        <v>172604214270</v>
      </c>
      <c r="T332" t="s">
        <v>1843</v>
      </c>
      <c r="U332" t="s">
        <v>1844</v>
      </c>
      <c r="V332" t="s">
        <v>1845</v>
      </c>
      <c r="Z332">
        <v>116.15055649999999</v>
      </c>
      <c r="AA332">
        <v>-8.3577069000000002</v>
      </c>
      <c r="AB332" t="s">
        <v>1846</v>
      </c>
      <c r="AC332" t="s">
        <v>236</v>
      </c>
      <c r="AL332" t="s">
        <v>217</v>
      </c>
      <c r="AM332" t="s">
        <v>1847</v>
      </c>
      <c r="AN332" t="s">
        <v>6</v>
      </c>
      <c r="AO332" s="57">
        <v>46062.548622685186</v>
      </c>
      <c r="AP332" s="57">
        <v>46269.541666666664</v>
      </c>
      <c r="AR332" t="s">
        <v>18</v>
      </c>
      <c r="AS332" t="s">
        <v>911</v>
      </c>
      <c r="AT332" t="s">
        <v>230</v>
      </c>
      <c r="AV332" t="s">
        <v>226</v>
      </c>
      <c r="AW332" t="s">
        <v>885</v>
      </c>
      <c r="AX332" t="s">
        <v>222</v>
      </c>
      <c r="BA332" s="57">
        <v>46269.541666666664</v>
      </c>
      <c r="BB332" t="s">
        <v>1847</v>
      </c>
      <c r="BF332" s="6" t="e">
        <f t="shared" si="15"/>
        <v>#NUM!</v>
      </c>
      <c r="BG332" t="e">
        <f t="shared" si="16"/>
        <v>#NUM!</v>
      </c>
      <c r="BH332" t="e">
        <f t="shared" si="17"/>
        <v>#NUM!</v>
      </c>
      <c r="BI332" t="str">
        <f>VLOOKUP(H332,Sheet2!$A$1:$B$270,2,FALSE)</f>
        <v>SELONG</v>
      </c>
    </row>
    <row r="333" spans="1:61">
      <c r="A333">
        <v>332</v>
      </c>
      <c r="B333">
        <v>1002567530</v>
      </c>
      <c r="C333">
        <v>3</v>
      </c>
      <c r="D333" t="s">
        <v>45</v>
      </c>
      <c r="E333">
        <v>5</v>
      </c>
      <c r="F333" t="s">
        <v>210</v>
      </c>
      <c r="G333" t="s">
        <v>112</v>
      </c>
      <c r="H333" t="s">
        <v>263</v>
      </c>
      <c r="I333" t="s">
        <v>212</v>
      </c>
      <c r="J333" t="s">
        <v>213</v>
      </c>
      <c r="K333" t="s">
        <v>149</v>
      </c>
      <c r="L333" t="s">
        <v>214</v>
      </c>
      <c r="M333" t="s">
        <v>224</v>
      </c>
      <c r="N333" t="s">
        <v>215</v>
      </c>
      <c r="O333" s="57">
        <v>46267.540254629632</v>
      </c>
      <c r="P333" s="57">
        <v>46268.545983796299</v>
      </c>
      <c r="Q333">
        <v>69382293</v>
      </c>
      <c r="S333">
        <v>172601797566</v>
      </c>
      <c r="T333" t="s">
        <v>1848</v>
      </c>
      <c r="U333" t="s">
        <v>1849</v>
      </c>
      <c r="V333" t="s">
        <v>1850</v>
      </c>
      <c r="Z333">
        <v>116.076317899876</v>
      </c>
      <c r="AA333">
        <v>-8.5971644569585504</v>
      </c>
      <c r="AB333" t="s">
        <v>1851</v>
      </c>
      <c r="AC333" t="s">
        <v>236</v>
      </c>
      <c r="AL333" t="s">
        <v>217</v>
      </c>
      <c r="AM333" t="s">
        <v>1852</v>
      </c>
      <c r="AN333" t="s">
        <v>6</v>
      </c>
      <c r="AO333" s="57">
        <v>46062.548622685186</v>
      </c>
      <c r="AP333" s="57">
        <v>46268.541666666664</v>
      </c>
      <c r="AR333" t="s">
        <v>18</v>
      </c>
      <c r="AS333" t="s">
        <v>219</v>
      </c>
      <c r="AT333" t="s">
        <v>230</v>
      </c>
      <c r="AV333" t="s">
        <v>226</v>
      </c>
      <c r="AW333" t="s">
        <v>574</v>
      </c>
      <c r="AX333" t="s">
        <v>222</v>
      </c>
      <c r="BA333" s="57">
        <v>46268.541666666664</v>
      </c>
      <c r="BB333" t="s">
        <v>1852</v>
      </c>
      <c r="BF333" s="6" t="e">
        <f t="shared" si="15"/>
        <v>#NUM!</v>
      </c>
      <c r="BG333" t="e">
        <f t="shared" si="16"/>
        <v>#NUM!</v>
      </c>
      <c r="BH333" t="e">
        <f t="shared" si="17"/>
        <v>#NUM!</v>
      </c>
      <c r="BI333" t="str">
        <f>VLOOKUP(H333,Sheet2!$A$1:$B$270,2,FALSE)</f>
        <v>MATARAM</v>
      </c>
    </row>
    <row r="334" spans="1:61">
      <c r="A334">
        <v>333</v>
      </c>
      <c r="B334">
        <v>1002564024</v>
      </c>
      <c r="C334">
        <v>3</v>
      </c>
      <c r="D334" t="s">
        <v>55</v>
      </c>
      <c r="E334">
        <v>5</v>
      </c>
      <c r="F334" t="s">
        <v>227</v>
      </c>
      <c r="G334" t="s">
        <v>121</v>
      </c>
      <c r="H334" t="s">
        <v>278</v>
      </c>
      <c r="I334" t="s">
        <v>212</v>
      </c>
      <c r="J334" t="s">
        <v>213</v>
      </c>
      <c r="K334" t="s">
        <v>149</v>
      </c>
      <c r="L334" t="s">
        <v>214</v>
      </c>
      <c r="M334" t="s">
        <v>224</v>
      </c>
      <c r="N334" t="s">
        <v>215</v>
      </c>
      <c r="O334" s="57">
        <v>46266.3124537037</v>
      </c>
      <c r="P334" s="57">
        <v>46274.657476851855</v>
      </c>
      <c r="Q334">
        <v>69381131</v>
      </c>
      <c r="S334">
        <v>152437905734</v>
      </c>
      <c r="T334" t="s">
        <v>1359</v>
      </c>
      <c r="U334" t="s">
        <v>1360</v>
      </c>
      <c r="V334" t="s">
        <v>1361</v>
      </c>
      <c r="Z334">
        <v>113.276343941688</v>
      </c>
      <c r="AA334">
        <v>-6.9417270909104403</v>
      </c>
      <c r="AB334" t="s">
        <v>1362</v>
      </c>
      <c r="AC334" t="s">
        <v>216</v>
      </c>
      <c r="AL334" t="s">
        <v>217</v>
      </c>
      <c r="AM334" t="s">
        <v>1363</v>
      </c>
      <c r="AN334" t="s">
        <v>6</v>
      </c>
      <c r="AO334" s="57">
        <v>46031.319398148145</v>
      </c>
      <c r="AP334" s="57">
        <v>46267.333333333336</v>
      </c>
      <c r="AQ334" t="s">
        <v>2178</v>
      </c>
      <c r="AR334" t="s">
        <v>18</v>
      </c>
      <c r="AS334" t="s">
        <v>219</v>
      </c>
      <c r="AT334" t="s">
        <v>220</v>
      </c>
      <c r="AV334" t="s">
        <v>226</v>
      </c>
      <c r="AW334" t="s">
        <v>833</v>
      </c>
      <c r="AX334" t="s">
        <v>222</v>
      </c>
      <c r="BA334" s="57">
        <v>46267.333333333336</v>
      </c>
      <c r="BB334" t="s">
        <v>1363</v>
      </c>
      <c r="BF334" s="6" t="e">
        <f t="shared" si="15"/>
        <v>#NUM!</v>
      </c>
      <c r="BG334" t="e">
        <f t="shared" si="16"/>
        <v>#NUM!</v>
      </c>
      <c r="BH334" t="e">
        <f t="shared" si="17"/>
        <v>#NUM!</v>
      </c>
      <c r="BI334" t="str">
        <f>VLOOKUP(H334,Sheet2!$A$1:$B$270,2,FALSE)</f>
        <v>MADURA</v>
      </c>
    </row>
    <row r="335" spans="1:61">
      <c r="A335">
        <v>334</v>
      </c>
      <c r="B335">
        <v>1002564718</v>
      </c>
      <c r="C335">
        <v>3</v>
      </c>
      <c r="D335" t="s">
        <v>45</v>
      </c>
      <c r="E335">
        <v>5</v>
      </c>
      <c r="F335" t="s">
        <v>210</v>
      </c>
      <c r="G335" t="s">
        <v>116</v>
      </c>
      <c r="H335" t="s">
        <v>268</v>
      </c>
      <c r="I335" t="s">
        <v>212</v>
      </c>
      <c r="J335" t="s">
        <v>213</v>
      </c>
      <c r="K335" t="s">
        <v>149</v>
      </c>
      <c r="M335" t="s">
        <v>224</v>
      </c>
      <c r="N335" t="s">
        <v>215</v>
      </c>
      <c r="O335" s="57">
        <v>46266.435694444444</v>
      </c>
      <c r="P335" s="57">
        <v>46269.338391203702</v>
      </c>
      <c r="Q335">
        <v>69381301</v>
      </c>
      <c r="S335">
        <v>172604214258</v>
      </c>
      <c r="T335" t="s">
        <v>923</v>
      </c>
      <c r="U335" t="s">
        <v>924</v>
      </c>
      <c r="V335" t="s">
        <v>2992</v>
      </c>
      <c r="Z335">
        <v>116.16528560594401</v>
      </c>
      <c r="AA335">
        <v>-8.3573149169125394</v>
      </c>
      <c r="AB335" t="s">
        <v>925</v>
      </c>
      <c r="AC335" t="s">
        <v>285</v>
      </c>
      <c r="AL335" t="s">
        <v>217</v>
      </c>
      <c r="AM335" t="s">
        <v>2993</v>
      </c>
      <c r="AN335" t="s">
        <v>6</v>
      </c>
      <c r="AO335" s="57">
        <v>46031.444409722222</v>
      </c>
      <c r="AP335" s="57">
        <v>46269.333333333336</v>
      </c>
      <c r="AR335" t="s">
        <v>18</v>
      </c>
      <c r="AS335" t="s">
        <v>911</v>
      </c>
      <c r="AT335" t="s">
        <v>220</v>
      </c>
      <c r="AV335" t="s">
        <v>226</v>
      </c>
      <c r="AW335" t="s">
        <v>545</v>
      </c>
      <c r="AX335" t="s">
        <v>222</v>
      </c>
      <c r="BA335" s="57">
        <v>46269.333333333336</v>
      </c>
      <c r="BB335" t="s">
        <v>2993</v>
      </c>
      <c r="BF335" s="6" t="e">
        <f t="shared" si="15"/>
        <v>#NUM!</v>
      </c>
      <c r="BG335" t="e">
        <f t="shared" si="16"/>
        <v>#NUM!</v>
      </c>
      <c r="BH335" t="e">
        <f t="shared" si="17"/>
        <v>#NUM!</v>
      </c>
      <c r="BI335" t="str">
        <f>VLOOKUP(H335,Sheet2!$A$1:$B$270,2,FALSE)</f>
        <v>SELONG</v>
      </c>
    </row>
    <row r="336" spans="1:61">
      <c r="A336">
        <v>335</v>
      </c>
      <c r="B336">
        <v>1002565482</v>
      </c>
      <c r="C336">
        <v>3</v>
      </c>
      <c r="D336" t="s">
        <v>49</v>
      </c>
      <c r="E336">
        <v>4</v>
      </c>
      <c r="F336" t="s">
        <v>245</v>
      </c>
      <c r="G336" t="s">
        <v>246</v>
      </c>
      <c r="H336" t="s">
        <v>610</v>
      </c>
      <c r="I336" t="s">
        <v>212</v>
      </c>
      <c r="J336" t="s">
        <v>213</v>
      </c>
      <c r="K336" t="s">
        <v>149</v>
      </c>
      <c r="L336" t="s">
        <v>214</v>
      </c>
      <c r="M336" t="s">
        <v>224</v>
      </c>
      <c r="N336" t="s">
        <v>215</v>
      </c>
      <c r="O336" s="57">
        <v>46266.574953703705</v>
      </c>
      <c r="P336" s="57">
        <v>46267.545520833337</v>
      </c>
      <c r="Q336">
        <v>69381526</v>
      </c>
      <c r="S336">
        <v>141408116576</v>
      </c>
      <c r="T336" t="s">
        <v>1107</v>
      </c>
      <c r="U336" t="s">
        <v>1108</v>
      </c>
      <c r="V336" t="s">
        <v>1109</v>
      </c>
      <c r="Z336">
        <v>110.40788000000001</v>
      </c>
      <c r="AA336">
        <v>-6.9934120000000002</v>
      </c>
      <c r="AB336" t="s">
        <v>1110</v>
      </c>
      <c r="AC336" t="s">
        <v>236</v>
      </c>
      <c r="AL336" t="s">
        <v>217</v>
      </c>
      <c r="AM336" t="s">
        <v>1022</v>
      </c>
      <c r="AN336" t="s">
        <v>6</v>
      </c>
      <c r="AO336" s="57">
        <v>46031.579826388886</v>
      </c>
      <c r="AP336" s="57">
        <v>46267.541666666664</v>
      </c>
      <c r="AR336" t="s">
        <v>18</v>
      </c>
      <c r="AS336" t="s">
        <v>219</v>
      </c>
      <c r="AT336" t="s">
        <v>230</v>
      </c>
      <c r="AV336" t="s">
        <v>226</v>
      </c>
      <c r="AW336" t="s">
        <v>237</v>
      </c>
      <c r="AX336" t="s">
        <v>222</v>
      </c>
      <c r="BA336" s="57">
        <v>46267.541666666664</v>
      </c>
      <c r="BB336" t="s">
        <v>1022</v>
      </c>
      <c r="BF336" s="6" t="e">
        <f t="shared" si="15"/>
        <v>#NUM!</v>
      </c>
      <c r="BG336" t="e">
        <f t="shared" si="16"/>
        <v>#NUM!</v>
      </c>
      <c r="BH336" t="e">
        <f t="shared" si="17"/>
        <v>#NUM!</v>
      </c>
      <c r="BI336" t="e">
        <f>VLOOKUP(H336,Sheet2!$A$1:$B$270,2,FALSE)</f>
        <v>#N/A</v>
      </c>
    </row>
    <row r="337" spans="1:61">
      <c r="A337">
        <v>336</v>
      </c>
      <c r="B337">
        <v>1002564524</v>
      </c>
      <c r="C337">
        <v>3</v>
      </c>
      <c r="D337" t="s">
        <v>51</v>
      </c>
      <c r="E337">
        <v>4</v>
      </c>
      <c r="F337" t="s">
        <v>234</v>
      </c>
      <c r="G337" t="s">
        <v>562</v>
      </c>
      <c r="H337" t="s">
        <v>588</v>
      </c>
      <c r="I337" t="s">
        <v>212</v>
      </c>
      <c r="J337" t="s">
        <v>213</v>
      </c>
      <c r="K337" t="s">
        <v>149</v>
      </c>
      <c r="L337" t="s">
        <v>214</v>
      </c>
      <c r="M337" t="s">
        <v>224</v>
      </c>
      <c r="N337" t="s">
        <v>215</v>
      </c>
      <c r="O337" s="57">
        <v>46266.40898148148</v>
      </c>
      <c r="P337" s="57">
        <v>46267.39334490741</v>
      </c>
      <c r="Q337">
        <v>69381266</v>
      </c>
      <c r="S337">
        <v>142505402916</v>
      </c>
      <c r="T337" t="s">
        <v>1199</v>
      </c>
      <c r="U337" t="s">
        <v>1200</v>
      </c>
      <c r="V337" t="s">
        <v>1201</v>
      </c>
      <c r="Z337">
        <v>110.800161100924</v>
      </c>
      <c r="AA337">
        <v>-7.5824571276059904</v>
      </c>
      <c r="AB337" t="s">
        <v>1202</v>
      </c>
      <c r="AC337" t="s">
        <v>216</v>
      </c>
      <c r="AL337" t="s">
        <v>217</v>
      </c>
      <c r="AM337" t="s">
        <v>1203</v>
      </c>
      <c r="AN337" t="s">
        <v>6</v>
      </c>
      <c r="AO337" s="57">
        <v>46031.413310185184</v>
      </c>
      <c r="AP337" s="57">
        <v>46267.333333333336</v>
      </c>
      <c r="AR337" t="s">
        <v>18</v>
      </c>
      <c r="AS337" t="s">
        <v>219</v>
      </c>
      <c r="AT337" t="s">
        <v>230</v>
      </c>
      <c r="AV337" t="s">
        <v>226</v>
      </c>
      <c r="AW337" t="s">
        <v>885</v>
      </c>
      <c r="AX337" t="s">
        <v>222</v>
      </c>
      <c r="BA337" s="57">
        <v>46267.333333333336</v>
      </c>
      <c r="BB337" t="s">
        <v>1203</v>
      </c>
      <c r="BF337" s="6" t="e">
        <f t="shared" si="15"/>
        <v>#NUM!</v>
      </c>
      <c r="BG337" t="e">
        <f t="shared" si="16"/>
        <v>#NUM!</v>
      </c>
      <c r="BH337" t="e">
        <f t="shared" si="17"/>
        <v>#NUM!</v>
      </c>
      <c r="BI337" t="e">
        <f>VLOOKUP(H337,Sheet2!$A$1:$B$270,2,FALSE)</f>
        <v>#N/A</v>
      </c>
    </row>
    <row r="338" spans="1:61">
      <c r="A338">
        <v>337</v>
      </c>
      <c r="B338">
        <v>1002578826</v>
      </c>
      <c r="C338">
        <v>3</v>
      </c>
      <c r="D338" t="s">
        <v>38</v>
      </c>
      <c r="E338">
        <v>5</v>
      </c>
      <c r="F338" t="s">
        <v>248</v>
      </c>
      <c r="G338" t="s">
        <v>87</v>
      </c>
      <c r="H338" t="s">
        <v>249</v>
      </c>
      <c r="I338" t="s">
        <v>212</v>
      </c>
      <c r="J338" t="s">
        <v>213</v>
      </c>
      <c r="K338" t="s">
        <v>149</v>
      </c>
      <c r="L338" t="s">
        <v>214</v>
      </c>
      <c r="M338" t="s">
        <v>2158</v>
      </c>
      <c r="N338" t="s">
        <v>215</v>
      </c>
      <c r="O338" s="57">
        <v>46274.574965277781</v>
      </c>
      <c r="P338" s="57">
        <v>46275.421226851853</v>
      </c>
      <c r="Q338">
        <v>69386935</v>
      </c>
      <c r="S338">
        <v>152702232175</v>
      </c>
      <c r="T338" t="s">
        <v>6210</v>
      </c>
      <c r="U338" t="s">
        <v>6211</v>
      </c>
      <c r="V338" t="s">
        <v>6212</v>
      </c>
      <c r="Z338">
        <v>112.66361743211699</v>
      </c>
      <c r="AA338">
        <v>-7.9300356263674301</v>
      </c>
      <c r="AB338" t="s">
        <v>6213</v>
      </c>
      <c r="AC338" t="s">
        <v>216</v>
      </c>
      <c r="AL338" t="s">
        <v>217</v>
      </c>
      <c r="AM338" t="s">
        <v>6214</v>
      </c>
      <c r="AN338" t="s">
        <v>6</v>
      </c>
      <c r="AO338" s="57">
        <v>46274.579722222225</v>
      </c>
      <c r="AP338" s="57">
        <v>46275.458333333336</v>
      </c>
      <c r="AQ338" t="s">
        <v>2156</v>
      </c>
      <c r="AR338" t="s">
        <v>14</v>
      </c>
      <c r="AS338" t="s">
        <v>2453</v>
      </c>
      <c r="AT338" t="s">
        <v>230</v>
      </c>
      <c r="AV338" t="s">
        <v>6215</v>
      </c>
      <c r="AW338" t="s">
        <v>885</v>
      </c>
      <c r="AX338" t="s">
        <v>222</v>
      </c>
      <c r="BA338" s="57">
        <v>46275.458333333336</v>
      </c>
      <c r="BB338" t="s">
        <v>6214</v>
      </c>
      <c r="BF338" s="6" t="e">
        <f t="shared" si="15"/>
        <v>#NUM!</v>
      </c>
      <c r="BG338" t="e">
        <f t="shared" si="16"/>
        <v>#NUM!</v>
      </c>
      <c r="BH338" t="e">
        <f t="shared" si="17"/>
        <v>#NUM!</v>
      </c>
      <c r="BI338" t="str">
        <f>VLOOKUP(H338,Sheet2!$A$1:$B$270,2,FALSE)</f>
        <v>BATU</v>
      </c>
    </row>
    <row r="339" spans="1:61">
      <c r="A339">
        <v>338</v>
      </c>
      <c r="B339">
        <v>1002576319</v>
      </c>
      <c r="C339">
        <v>3</v>
      </c>
      <c r="D339" t="s">
        <v>45</v>
      </c>
      <c r="E339">
        <v>5</v>
      </c>
      <c r="F339" t="s">
        <v>210</v>
      </c>
      <c r="G339" t="s">
        <v>118</v>
      </c>
      <c r="H339" t="s">
        <v>211</v>
      </c>
      <c r="I339" t="s">
        <v>212</v>
      </c>
      <c r="J339" t="s">
        <v>213</v>
      </c>
      <c r="K339" t="s">
        <v>149</v>
      </c>
      <c r="M339" t="s">
        <v>2158</v>
      </c>
      <c r="N339" t="s">
        <v>215</v>
      </c>
      <c r="O339" s="57">
        <v>46273.404548611114</v>
      </c>
      <c r="P339" s="57">
        <v>46275.414849537039</v>
      </c>
      <c r="Q339">
        <v>69385787</v>
      </c>
      <c r="S339">
        <v>172606791770</v>
      </c>
      <c r="T339" t="s">
        <v>3236</v>
      </c>
      <c r="U339" t="s">
        <v>3237</v>
      </c>
      <c r="V339" t="s">
        <v>3238</v>
      </c>
      <c r="Z339">
        <v>117.4250803</v>
      </c>
      <c r="AA339">
        <v>-8.5047493999999997</v>
      </c>
      <c r="AB339" t="s">
        <v>3239</v>
      </c>
      <c r="AC339" t="s">
        <v>285</v>
      </c>
      <c r="AL339" t="s">
        <v>217</v>
      </c>
      <c r="AM339" t="s">
        <v>3240</v>
      </c>
      <c r="AN339" t="s">
        <v>6</v>
      </c>
      <c r="AO339" s="57">
        <v>46243.413136574076</v>
      </c>
      <c r="AP339" s="57">
        <v>46274.458333333336</v>
      </c>
      <c r="AR339" t="s">
        <v>14</v>
      </c>
      <c r="AS339" t="s">
        <v>219</v>
      </c>
      <c r="AT339" t="s">
        <v>230</v>
      </c>
      <c r="AV339" t="s">
        <v>6216</v>
      </c>
      <c r="AW339" t="s">
        <v>560</v>
      </c>
      <c r="AX339" t="s">
        <v>222</v>
      </c>
      <c r="BA339" s="57">
        <v>46274.458333333336</v>
      </c>
      <c r="BB339" t="s">
        <v>3240</v>
      </c>
      <c r="BF339" s="6" t="e">
        <f t="shared" si="15"/>
        <v>#NUM!</v>
      </c>
      <c r="BG339" t="e">
        <f t="shared" si="16"/>
        <v>#NUM!</v>
      </c>
      <c r="BH339" t="e">
        <f t="shared" si="17"/>
        <v>#NUM!</v>
      </c>
      <c r="BI339" t="str">
        <f>VLOOKUP(H339,Sheet2!$A$1:$B$270,2,FALSE)</f>
        <v>SUMBAWA</v>
      </c>
    </row>
    <row r="340" spans="1:61">
      <c r="A340">
        <v>339</v>
      </c>
      <c r="B340">
        <v>1002576179</v>
      </c>
      <c r="C340">
        <v>3</v>
      </c>
      <c r="D340" t="s">
        <v>55</v>
      </c>
      <c r="E340">
        <v>5</v>
      </c>
      <c r="F340" t="s">
        <v>227</v>
      </c>
      <c r="G340" t="s">
        <v>121</v>
      </c>
      <c r="H340" t="s">
        <v>437</v>
      </c>
      <c r="I340" t="s">
        <v>212</v>
      </c>
      <c r="J340" t="s">
        <v>213</v>
      </c>
      <c r="K340" t="s">
        <v>149</v>
      </c>
      <c r="L340" t="s">
        <v>214</v>
      </c>
      <c r="M340" t="s">
        <v>2158</v>
      </c>
      <c r="N340" t="s">
        <v>215</v>
      </c>
      <c r="O340" s="57">
        <v>46273.374976851854</v>
      </c>
      <c r="P340" s="57">
        <v>46274.506307870368</v>
      </c>
      <c r="Q340">
        <v>69385720</v>
      </c>
      <c r="S340">
        <v>152438209044</v>
      </c>
      <c r="T340" t="s">
        <v>3527</v>
      </c>
      <c r="U340" t="s">
        <v>3528</v>
      </c>
      <c r="V340" t="s">
        <v>3529</v>
      </c>
      <c r="Z340">
        <v>113.31640508025799</v>
      </c>
      <c r="AA340">
        <v>-6.97481905887072</v>
      </c>
      <c r="AB340" t="s">
        <v>3530</v>
      </c>
      <c r="AC340" t="s">
        <v>216</v>
      </c>
      <c r="AL340" t="s">
        <v>217</v>
      </c>
      <c r="AM340" t="s">
        <v>3531</v>
      </c>
      <c r="AN340" t="s">
        <v>6</v>
      </c>
      <c r="AO340" s="57">
        <v>46243.382407407407</v>
      </c>
      <c r="AP340" s="57">
        <v>46274.333333333336</v>
      </c>
      <c r="AR340" t="s">
        <v>14</v>
      </c>
      <c r="AS340" t="s">
        <v>219</v>
      </c>
      <c r="AT340" t="s">
        <v>220</v>
      </c>
      <c r="AV340" t="s">
        <v>6217</v>
      </c>
      <c r="AW340" t="s">
        <v>3532</v>
      </c>
      <c r="AX340" t="s">
        <v>222</v>
      </c>
      <c r="BA340" s="57">
        <v>46274.333333333336</v>
      </c>
      <c r="BB340" t="s">
        <v>3531</v>
      </c>
      <c r="BF340" s="6" t="e">
        <f t="shared" si="15"/>
        <v>#NUM!</v>
      </c>
      <c r="BG340" t="e">
        <f t="shared" si="16"/>
        <v>#NUM!</v>
      </c>
      <c r="BH340" t="e">
        <f t="shared" si="17"/>
        <v>#NUM!</v>
      </c>
      <c r="BI340" t="str">
        <f>VLOOKUP(H340,Sheet2!$A$1:$B$270,2,FALSE)</f>
        <v>MADURA</v>
      </c>
    </row>
    <row r="341" spans="1:61">
      <c r="A341">
        <v>340</v>
      </c>
      <c r="B341">
        <v>1002576243</v>
      </c>
      <c r="C341">
        <v>3</v>
      </c>
      <c r="D341" t="s">
        <v>45</v>
      </c>
      <c r="E341">
        <v>5</v>
      </c>
      <c r="F341" t="s">
        <v>210</v>
      </c>
      <c r="G341" t="s">
        <v>116</v>
      </c>
      <c r="H341" t="s">
        <v>358</v>
      </c>
      <c r="I341" t="s">
        <v>212</v>
      </c>
      <c r="J341" t="s">
        <v>213</v>
      </c>
      <c r="K341" t="s">
        <v>149</v>
      </c>
      <c r="L341" t="s">
        <v>214</v>
      </c>
      <c r="M341" t="s">
        <v>2158</v>
      </c>
      <c r="N341" t="s">
        <v>215</v>
      </c>
      <c r="O341" s="57">
        <v>46273.387465277781</v>
      </c>
      <c r="P341" s="57">
        <v>46275.441782407404</v>
      </c>
      <c r="Q341">
        <v>69385772</v>
      </c>
      <c r="S341">
        <v>172619203442</v>
      </c>
      <c r="T341" t="s">
        <v>5283</v>
      </c>
      <c r="U341" t="s">
        <v>5284</v>
      </c>
      <c r="V341" t="s">
        <v>5285</v>
      </c>
      <c r="Z341">
        <v>116.519963287248</v>
      </c>
      <c r="AA341">
        <v>-8.64593930365392</v>
      </c>
      <c r="AB341" t="s">
        <v>5286</v>
      </c>
      <c r="AC341" t="s">
        <v>236</v>
      </c>
      <c r="AL341" t="s">
        <v>217</v>
      </c>
      <c r="AM341" t="s">
        <v>3683</v>
      </c>
      <c r="AN341" t="s">
        <v>6</v>
      </c>
      <c r="AO341" s="57">
        <v>46243.392592592594</v>
      </c>
      <c r="AP341" s="57">
        <v>46274.333333333336</v>
      </c>
      <c r="AR341" t="s">
        <v>14</v>
      </c>
      <c r="AS341" t="s">
        <v>1710</v>
      </c>
      <c r="AT341" t="s">
        <v>230</v>
      </c>
      <c r="AV341" t="s">
        <v>6218</v>
      </c>
      <c r="AW341" t="s">
        <v>928</v>
      </c>
      <c r="AX341" t="s">
        <v>222</v>
      </c>
      <c r="BA341" s="57">
        <v>46274.333333333336</v>
      </c>
      <c r="BB341" t="s">
        <v>3683</v>
      </c>
      <c r="BF341" s="6" t="e">
        <f t="shared" si="15"/>
        <v>#NUM!</v>
      </c>
      <c r="BG341" t="e">
        <f t="shared" si="16"/>
        <v>#NUM!</v>
      </c>
      <c r="BH341" t="e">
        <f t="shared" si="17"/>
        <v>#NUM!</v>
      </c>
      <c r="BI341" t="str">
        <f>VLOOKUP(H341,Sheet2!$A$1:$B$270,2,FALSE)</f>
        <v>SELONG</v>
      </c>
    </row>
    <row r="342" spans="1:61">
      <c r="A342">
        <v>341</v>
      </c>
      <c r="B342">
        <v>1002576194</v>
      </c>
      <c r="C342">
        <v>3</v>
      </c>
      <c r="D342" t="s">
        <v>59</v>
      </c>
      <c r="E342">
        <v>4</v>
      </c>
      <c r="F342" t="s">
        <v>223</v>
      </c>
      <c r="G342" t="s">
        <v>2306</v>
      </c>
      <c r="H342" t="s">
        <v>2307</v>
      </c>
      <c r="I342" t="s">
        <v>212</v>
      </c>
      <c r="J342" t="s">
        <v>213</v>
      </c>
      <c r="K342" t="s">
        <v>149</v>
      </c>
      <c r="L342" t="s">
        <v>214</v>
      </c>
      <c r="M342" t="s">
        <v>2158</v>
      </c>
      <c r="N342" t="s">
        <v>215</v>
      </c>
      <c r="O342" s="57">
        <v>46273.377060185187</v>
      </c>
      <c r="P342" s="57">
        <v>46274.493009259262</v>
      </c>
      <c r="Q342">
        <v>69385723</v>
      </c>
      <c r="S342">
        <v>143363111234</v>
      </c>
      <c r="T342" t="s">
        <v>5290</v>
      </c>
      <c r="U342" t="s">
        <v>5291</v>
      </c>
      <c r="V342" t="s">
        <v>5292</v>
      </c>
      <c r="Z342">
        <v>109.330151</v>
      </c>
      <c r="AA342">
        <v>-7.473122</v>
      </c>
      <c r="AB342" t="s">
        <v>5293</v>
      </c>
      <c r="AC342" t="s">
        <v>236</v>
      </c>
      <c r="AL342" t="s">
        <v>217</v>
      </c>
      <c r="AM342" t="s">
        <v>3531</v>
      </c>
      <c r="AN342" t="s">
        <v>6</v>
      </c>
      <c r="AO342" s="57">
        <v>46243.382407407407</v>
      </c>
      <c r="AP342" s="57">
        <v>46274.333333333336</v>
      </c>
      <c r="AQ342" t="s">
        <v>2159</v>
      </c>
      <c r="AR342" t="s">
        <v>14</v>
      </c>
      <c r="AS342" t="s">
        <v>219</v>
      </c>
      <c r="AT342" t="s">
        <v>230</v>
      </c>
      <c r="AV342" t="s">
        <v>6219</v>
      </c>
      <c r="AW342" t="s">
        <v>885</v>
      </c>
      <c r="AX342" t="s">
        <v>222</v>
      </c>
      <c r="BA342" s="57">
        <v>46274.333333333336</v>
      </c>
      <c r="BB342" t="s">
        <v>3531</v>
      </c>
      <c r="BF342" s="6" t="e">
        <f t="shared" si="15"/>
        <v>#NUM!</v>
      </c>
      <c r="BG342" t="e">
        <f t="shared" si="16"/>
        <v>#NUM!</v>
      </c>
      <c r="BH342" t="e">
        <f t="shared" si="17"/>
        <v>#NUM!</v>
      </c>
      <c r="BI342" t="e">
        <f>VLOOKUP(H342,Sheet2!$A$1:$B$270,2,FALSE)</f>
        <v>#N/A</v>
      </c>
    </row>
    <row r="343" spans="1:61">
      <c r="A343">
        <v>342</v>
      </c>
      <c r="B343">
        <v>1002577291</v>
      </c>
      <c r="C343">
        <v>3</v>
      </c>
      <c r="D343" t="s">
        <v>55</v>
      </c>
      <c r="E343">
        <v>5</v>
      </c>
      <c r="F343" t="s">
        <v>261</v>
      </c>
      <c r="G343" t="s">
        <v>128</v>
      </c>
      <c r="H343" t="s">
        <v>305</v>
      </c>
      <c r="I343" t="s">
        <v>212</v>
      </c>
      <c r="J343" t="s">
        <v>213</v>
      </c>
      <c r="K343" t="s">
        <v>149</v>
      </c>
      <c r="L343" t="s">
        <v>214</v>
      </c>
      <c r="M343" t="s">
        <v>2158</v>
      </c>
      <c r="N343" t="s">
        <v>215</v>
      </c>
      <c r="O343" s="57">
        <v>46273.6249537037</v>
      </c>
      <c r="P343" s="57">
        <v>46274.562743055554</v>
      </c>
      <c r="Q343">
        <v>69386235</v>
      </c>
      <c r="S343">
        <v>152417234216</v>
      </c>
      <c r="T343" t="s">
        <v>3302</v>
      </c>
      <c r="U343" t="s">
        <v>3303</v>
      </c>
      <c r="V343" t="s">
        <v>3304</v>
      </c>
      <c r="Z343">
        <v>112.6380449</v>
      </c>
      <c r="AA343">
        <v>-7.3624158</v>
      </c>
      <c r="AB343" t="s">
        <v>3305</v>
      </c>
      <c r="AC343" t="s">
        <v>236</v>
      </c>
      <c r="AL343" t="s">
        <v>217</v>
      </c>
      <c r="AM343" t="s">
        <v>3306</v>
      </c>
      <c r="AN343" t="s">
        <v>6</v>
      </c>
      <c r="AO343" s="57">
        <v>46243.632222222222</v>
      </c>
      <c r="AP343" s="57">
        <v>46274.458333333336</v>
      </c>
      <c r="AR343" t="s">
        <v>14</v>
      </c>
      <c r="AS343" t="s">
        <v>602</v>
      </c>
      <c r="AT343" t="s">
        <v>230</v>
      </c>
      <c r="AV343" t="s">
        <v>6220</v>
      </c>
      <c r="AW343" t="s">
        <v>886</v>
      </c>
      <c r="AX343" t="s">
        <v>222</v>
      </c>
      <c r="BA343" s="57">
        <v>46274.458333333336</v>
      </c>
      <c r="BB343" t="s">
        <v>3306</v>
      </c>
      <c r="BF343" s="6" t="e">
        <f t="shared" si="15"/>
        <v>#NUM!</v>
      </c>
      <c r="BG343" t="e">
        <f t="shared" si="16"/>
        <v>#NUM!</v>
      </c>
      <c r="BH343" t="e">
        <f t="shared" si="17"/>
        <v>#NUM!</v>
      </c>
      <c r="BI343" t="str">
        <f>VLOOKUP(H343,Sheet2!$A$1:$B$270,2,FALSE)</f>
        <v>SURABAYA UTARA</v>
      </c>
    </row>
    <row r="344" spans="1:61">
      <c r="A344">
        <v>343</v>
      </c>
      <c r="B344">
        <v>1002577290</v>
      </c>
      <c r="C344">
        <v>3</v>
      </c>
      <c r="D344" t="s">
        <v>55</v>
      </c>
      <c r="E344">
        <v>5</v>
      </c>
      <c r="F344" t="s">
        <v>261</v>
      </c>
      <c r="G344" t="s">
        <v>128</v>
      </c>
      <c r="H344" t="s">
        <v>305</v>
      </c>
      <c r="I344" t="s">
        <v>212</v>
      </c>
      <c r="J344" t="s">
        <v>213</v>
      </c>
      <c r="K344" t="s">
        <v>149</v>
      </c>
      <c r="L344" t="s">
        <v>214</v>
      </c>
      <c r="M344" t="s">
        <v>2158</v>
      </c>
      <c r="N344" t="s">
        <v>215</v>
      </c>
      <c r="O344" s="57">
        <v>46273.6249537037</v>
      </c>
      <c r="P344" s="57">
        <v>46274.617835648147</v>
      </c>
      <c r="Q344">
        <v>69386254</v>
      </c>
      <c r="S344">
        <v>152417234217</v>
      </c>
      <c r="T344" t="s">
        <v>3302</v>
      </c>
      <c r="U344" t="s">
        <v>3307</v>
      </c>
      <c r="V344" t="s">
        <v>3308</v>
      </c>
      <c r="Z344">
        <v>112.6380449</v>
      </c>
      <c r="AA344">
        <v>-7.3624158</v>
      </c>
      <c r="AB344" t="s">
        <v>3309</v>
      </c>
      <c r="AC344" t="s">
        <v>236</v>
      </c>
      <c r="AL344" t="s">
        <v>217</v>
      </c>
      <c r="AM344" t="s">
        <v>3310</v>
      </c>
      <c r="AN344" t="s">
        <v>6</v>
      </c>
      <c r="AO344" s="57">
        <v>46243.632222222222</v>
      </c>
      <c r="AP344" s="57">
        <v>46274.458333333336</v>
      </c>
      <c r="AQ344" t="s">
        <v>2178</v>
      </c>
      <c r="AR344" t="s">
        <v>14</v>
      </c>
      <c r="AS344" t="s">
        <v>602</v>
      </c>
      <c r="AT344" t="s">
        <v>230</v>
      </c>
      <c r="AV344" t="s">
        <v>6221</v>
      </c>
      <c r="AW344" t="s">
        <v>886</v>
      </c>
      <c r="AX344" t="s">
        <v>222</v>
      </c>
      <c r="BA344" s="57">
        <v>46274.458333333336</v>
      </c>
      <c r="BB344" t="s">
        <v>3310</v>
      </c>
      <c r="BF344" s="6" t="e">
        <f t="shared" si="15"/>
        <v>#NUM!</v>
      </c>
      <c r="BG344" t="e">
        <f t="shared" si="16"/>
        <v>#NUM!</v>
      </c>
      <c r="BH344" t="e">
        <f t="shared" si="17"/>
        <v>#NUM!</v>
      </c>
      <c r="BI344" t="str">
        <f>VLOOKUP(H344,Sheet2!$A$1:$B$270,2,FALSE)</f>
        <v>SURABAYA UTARA</v>
      </c>
    </row>
    <row r="345" spans="1:61">
      <c r="A345">
        <v>344</v>
      </c>
      <c r="B345">
        <v>1002576772</v>
      </c>
      <c r="C345">
        <v>3</v>
      </c>
      <c r="D345" t="s">
        <v>51</v>
      </c>
      <c r="E345">
        <v>4</v>
      </c>
      <c r="F345" t="s">
        <v>269</v>
      </c>
      <c r="G345" t="s">
        <v>823</v>
      </c>
      <c r="H345" t="s">
        <v>837</v>
      </c>
      <c r="I345" t="s">
        <v>212</v>
      </c>
      <c r="J345" t="s">
        <v>213</v>
      </c>
      <c r="K345" t="s">
        <v>149</v>
      </c>
      <c r="L345" t="s">
        <v>214</v>
      </c>
      <c r="M345" t="s">
        <v>2158</v>
      </c>
      <c r="N345" t="s">
        <v>215</v>
      </c>
      <c r="O345" s="57">
        <v>46273.493715277778</v>
      </c>
      <c r="P345" s="57">
        <v>46275.432523148149</v>
      </c>
      <c r="Q345">
        <v>69385998</v>
      </c>
      <c r="S345">
        <v>146593115620</v>
      </c>
      <c r="T345" t="s">
        <v>5314</v>
      </c>
      <c r="U345" t="s">
        <v>5315</v>
      </c>
      <c r="V345" t="s">
        <v>5316</v>
      </c>
      <c r="Z345">
        <v>110.724598</v>
      </c>
      <c r="AA345">
        <v>-6.7567329999999997</v>
      </c>
      <c r="AB345" t="s">
        <v>5317</v>
      </c>
      <c r="AC345" t="s">
        <v>236</v>
      </c>
      <c r="AL345" t="s">
        <v>217</v>
      </c>
      <c r="AM345" t="s">
        <v>5318</v>
      </c>
      <c r="AN345" t="s">
        <v>6</v>
      </c>
      <c r="AO345" s="57">
        <v>46243.496655092589</v>
      </c>
      <c r="AP345" s="57">
        <v>46274.333333333336</v>
      </c>
      <c r="AQ345" t="s">
        <v>2178</v>
      </c>
      <c r="AR345" t="s">
        <v>14</v>
      </c>
      <c r="AS345" t="s">
        <v>918</v>
      </c>
      <c r="AT345" t="s">
        <v>230</v>
      </c>
      <c r="AV345" t="s">
        <v>6222</v>
      </c>
      <c r="AW345" t="s">
        <v>920</v>
      </c>
      <c r="AX345" t="s">
        <v>222</v>
      </c>
      <c r="BA345" s="57">
        <v>46274.333333333336</v>
      </c>
      <c r="BB345" t="s">
        <v>5318</v>
      </c>
      <c r="BF345" s="6" t="e">
        <f t="shared" si="15"/>
        <v>#NUM!</v>
      </c>
      <c r="BG345" t="e">
        <f t="shared" si="16"/>
        <v>#NUM!</v>
      </c>
      <c r="BH345" t="e">
        <f t="shared" si="17"/>
        <v>#NUM!</v>
      </c>
      <c r="BI345" t="e">
        <f>VLOOKUP(H345,Sheet2!$A$1:$B$270,2,FALSE)</f>
        <v>#N/A</v>
      </c>
    </row>
    <row r="346" spans="1:61">
      <c r="A346">
        <v>345</v>
      </c>
      <c r="B346">
        <v>1002576605</v>
      </c>
      <c r="C346">
        <v>3</v>
      </c>
      <c r="D346" t="s">
        <v>55</v>
      </c>
      <c r="E346">
        <v>5</v>
      </c>
      <c r="F346" t="s">
        <v>261</v>
      </c>
      <c r="G346" t="s">
        <v>126</v>
      </c>
      <c r="H346" t="s">
        <v>262</v>
      </c>
      <c r="I346" t="s">
        <v>212</v>
      </c>
      <c r="J346" t="s">
        <v>213</v>
      </c>
      <c r="K346" t="s">
        <v>149</v>
      </c>
      <c r="L346" t="s">
        <v>214</v>
      </c>
      <c r="M346" t="s">
        <v>2158</v>
      </c>
      <c r="N346" t="s">
        <v>215</v>
      </c>
      <c r="O346" s="57">
        <v>46273.460370370369</v>
      </c>
      <c r="P346" s="57">
        <v>46274.367962962962</v>
      </c>
      <c r="Q346">
        <v>69385915</v>
      </c>
      <c r="S346">
        <v>152413168019</v>
      </c>
      <c r="T346" t="s">
        <v>5447</v>
      </c>
      <c r="U346" t="s">
        <v>5448</v>
      </c>
      <c r="V346" t="s">
        <v>5449</v>
      </c>
      <c r="Z346">
        <v>112.724475</v>
      </c>
      <c r="AA346">
        <v>-7.2649889999999999</v>
      </c>
      <c r="AB346" t="s">
        <v>5450</v>
      </c>
      <c r="AC346" t="s">
        <v>236</v>
      </c>
      <c r="AL346" t="s">
        <v>217</v>
      </c>
      <c r="AM346" t="s">
        <v>5451</v>
      </c>
      <c r="AN346" t="s">
        <v>6</v>
      </c>
      <c r="AO346" s="57">
        <v>46243.465543981481</v>
      </c>
      <c r="AP346" s="57">
        <v>46278.333333333336</v>
      </c>
      <c r="AR346" t="s">
        <v>14</v>
      </c>
      <c r="AS346" t="s">
        <v>575</v>
      </c>
      <c r="AT346" t="s">
        <v>230</v>
      </c>
      <c r="AV346" t="s">
        <v>5452</v>
      </c>
      <c r="AW346" t="s">
        <v>574</v>
      </c>
      <c r="AX346" t="s">
        <v>222</v>
      </c>
      <c r="BA346" s="57">
        <v>46278.333333333336</v>
      </c>
      <c r="BB346" t="s">
        <v>5451</v>
      </c>
      <c r="BF346" s="6" t="e">
        <f t="shared" si="15"/>
        <v>#NUM!</v>
      </c>
      <c r="BG346" t="e">
        <f t="shared" si="16"/>
        <v>#NUM!</v>
      </c>
      <c r="BH346" t="e">
        <f t="shared" si="17"/>
        <v>#NUM!</v>
      </c>
      <c r="BI346" t="str">
        <f>VLOOKUP(H346,Sheet2!$A$1:$B$270,2,FALSE)</f>
        <v>SURABAYA SELATAN</v>
      </c>
    </row>
    <row r="347" spans="1:61">
      <c r="A347">
        <v>346</v>
      </c>
      <c r="B347">
        <v>1002575649</v>
      </c>
      <c r="C347">
        <v>3</v>
      </c>
      <c r="D347" t="s">
        <v>55</v>
      </c>
      <c r="E347">
        <v>5</v>
      </c>
      <c r="F347" t="s">
        <v>227</v>
      </c>
      <c r="G347" t="s">
        <v>121</v>
      </c>
      <c r="H347" t="s">
        <v>481</v>
      </c>
      <c r="I347" t="s">
        <v>212</v>
      </c>
      <c r="J347" t="s">
        <v>213</v>
      </c>
      <c r="K347" t="s">
        <v>149</v>
      </c>
      <c r="L347" t="s">
        <v>214</v>
      </c>
      <c r="M347" t="s">
        <v>2158</v>
      </c>
      <c r="N347" t="s">
        <v>215</v>
      </c>
      <c r="O347" s="57">
        <v>46272.670798611114</v>
      </c>
      <c r="P347" s="57">
        <v>46275.402928240743</v>
      </c>
      <c r="Q347">
        <v>69385516</v>
      </c>
      <c r="S347">
        <v>152458900509</v>
      </c>
      <c r="T347" t="s">
        <v>3601</v>
      </c>
      <c r="U347" t="s">
        <v>3602</v>
      </c>
      <c r="V347" t="s">
        <v>3603</v>
      </c>
      <c r="Z347">
        <v>113.0272607</v>
      </c>
      <c r="AA347">
        <v>-6.8843991999999998</v>
      </c>
      <c r="AB347" t="s">
        <v>3604</v>
      </c>
      <c r="AC347" t="s">
        <v>236</v>
      </c>
      <c r="AL347" t="s">
        <v>217</v>
      </c>
      <c r="AM347" t="s">
        <v>3605</v>
      </c>
      <c r="AN347" t="s">
        <v>6</v>
      </c>
      <c r="AO347" s="57">
        <v>46212.674201388887</v>
      </c>
      <c r="AP347" s="57">
        <v>46273.625</v>
      </c>
      <c r="AQ347" t="s">
        <v>2178</v>
      </c>
      <c r="AR347" t="s">
        <v>14</v>
      </c>
      <c r="AS347" t="s">
        <v>219</v>
      </c>
      <c r="AT347" t="s">
        <v>230</v>
      </c>
      <c r="AV347" t="s">
        <v>6223</v>
      </c>
      <c r="AW347" t="s">
        <v>886</v>
      </c>
      <c r="AX347" t="s">
        <v>222</v>
      </c>
      <c r="BA347" s="57">
        <v>46273.625</v>
      </c>
      <c r="BB347" t="s">
        <v>3605</v>
      </c>
      <c r="BF347" s="6" t="e">
        <f t="shared" si="15"/>
        <v>#NUM!</v>
      </c>
      <c r="BG347" t="e">
        <f t="shared" si="16"/>
        <v>#NUM!</v>
      </c>
      <c r="BH347" t="e">
        <f t="shared" si="17"/>
        <v>#NUM!</v>
      </c>
      <c r="BI347" t="str">
        <f>VLOOKUP(H347,Sheet2!$A$1:$B$270,2,FALSE)</f>
        <v>MADURA</v>
      </c>
    </row>
    <row r="348" spans="1:61">
      <c r="A348">
        <v>347</v>
      </c>
      <c r="B348">
        <v>1002573916</v>
      </c>
      <c r="C348">
        <v>3</v>
      </c>
      <c r="D348" t="s">
        <v>55</v>
      </c>
      <c r="E348">
        <v>5</v>
      </c>
      <c r="F348" t="s">
        <v>227</v>
      </c>
      <c r="G348" t="s">
        <v>127</v>
      </c>
      <c r="H348" t="s">
        <v>228</v>
      </c>
      <c r="I348" t="s">
        <v>212</v>
      </c>
      <c r="J348" t="s">
        <v>213</v>
      </c>
      <c r="K348" t="s">
        <v>149</v>
      </c>
      <c r="L348" t="s">
        <v>214</v>
      </c>
      <c r="M348" t="s">
        <v>2158</v>
      </c>
      <c r="N348" t="s">
        <v>215</v>
      </c>
      <c r="O348" s="57">
        <v>46272.368715277778</v>
      </c>
      <c r="P348" s="57">
        <v>46272.622499999998</v>
      </c>
      <c r="Q348">
        <v>69384972</v>
      </c>
      <c r="S348">
        <v>152426928670</v>
      </c>
      <c r="T348" t="s">
        <v>4116</v>
      </c>
      <c r="U348" t="s">
        <v>5453</v>
      </c>
      <c r="V348" t="s">
        <v>5454</v>
      </c>
      <c r="Z348">
        <v>113.42780593782599</v>
      </c>
      <c r="AA348">
        <v>-7.1338941119151302</v>
      </c>
      <c r="AB348" t="s">
        <v>4119</v>
      </c>
      <c r="AC348" t="s">
        <v>216</v>
      </c>
      <c r="AL348" t="s">
        <v>217</v>
      </c>
      <c r="AM348" t="s">
        <v>5455</v>
      </c>
      <c r="AN348" t="s">
        <v>6</v>
      </c>
      <c r="AO348" s="57">
        <v>46212.371504629627</v>
      </c>
      <c r="AP348" s="57">
        <v>46273.333333333336</v>
      </c>
      <c r="AR348" t="s">
        <v>14</v>
      </c>
      <c r="AS348" t="s">
        <v>127</v>
      </c>
      <c r="AT348" t="s">
        <v>220</v>
      </c>
      <c r="AV348" t="s">
        <v>5456</v>
      </c>
      <c r="AW348" t="s">
        <v>5457</v>
      </c>
      <c r="AX348" t="s">
        <v>222</v>
      </c>
      <c r="BA348" s="57">
        <v>46273.333333333336</v>
      </c>
      <c r="BB348" t="s">
        <v>5455</v>
      </c>
      <c r="BF348" s="6" t="e">
        <f t="shared" si="15"/>
        <v>#NUM!</v>
      </c>
      <c r="BG348" t="e">
        <f t="shared" si="16"/>
        <v>#NUM!</v>
      </c>
      <c r="BH348" t="e">
        <f t="shared" si="17"/>
        <v>#NUM!</v>
      </c>
      <c r="BI348" t="str">
        <f>VLOOKUP(H348,Sheet2!$A$1:$B$270,2,FALSE)</f>
        <v>MADURA</v>
      </c>
    </row>
    <row r="349" spans="1:61">
      <c r="A349">
        <v>348</v>
      </c>
      <c r="B349">
        <v>1002575608</v>
      </c>
      <c r="C349">
        <v>3</v>
      </c>
      <c r="D349" t="s">
        <v>59</v>
      </c>
      <c r="E349">
        <v>4</v>
      </c>
      <c r="F349" t="s">
        <v>223</v>
      </c>
      <c r="G349" t="s">
        <v>223</v>
      </c>
      <c r="H349" t="s">
        <v>844</v>
      </c>
      <c r="I349" t="s">
        <v>212</v>
      </c>
      <c r="J349" t="s">
        <v>213</v>
      </c>
      <c r="K349" t="s">
        <v>149</v>
      </c>
      <c r="L349" t="s">
        <v>214</v>
      </c>
      <c r="M349" t="s">
        <v>2158</v>
      </c>
      <c r="N349" t="s">
        <v>215</v>
      </c>
      <c r="O349" s="57">
        <v>46272.664537037039</v>
      </c>
      <c r="P349" s="57">
        <v>46274.516828703701</v>
      </c>
      <c r="Q349">
        <v>69385510</v>
      </c>
      <c r="S349">
        <v>143387117069</v>
      </c>
      <c r="T349" t="s">
        <v>5364</v>
      </c>
      <c r="U349" t="s">
        <v>5365</v>
      </c>
      <c r="V349" t="s">
        <v>5366</v>
      </c>
      <c r="Z349">
        <v>109.049243</v>
      </c>
      <c r="AA349">
        <v>-7.535183</v>
      </c>
      <c r="AB349" t="s">
        <v>5367</v>
      </c>
      <c r="AC349" t="s">
        <v>236</v>
      </c>
      <c r="AL349" t="s">
        <v>217</v>
      </c>
      <c r="AM349" t="s">
        <v>5368</v>
      </c>
      <c r="AN349" t="s">
        <v>6</v>
      </c>
      <c r="AO349" s="57">
        <v>46212.674201388887</v>
      </c>
      <c r="AP349" s="57">
        <v>46273.541666666664</v>
      </c>
      <c r="AQ349" t="s">
        <v>2156</v>
      </c>
      <c r="AR349" t="s">
        <v>14</v>
      </c>
      <c r="AS349" t="s">
        <v>909</v>
      </c>
      <c r="AT349" t="s">
        <v>230</v>
      </c>
      <c r="AV349" t="s">
        <v>6224</v>
      </c>
      <c r="AW349" t="s">
        <v>2092</v>
      </c>
      <c r="AX349" t="s">
        <v>222</v>
      </c>
      <c r="BA349" s="57">
        <v>46273.541666666664</v>
      </c>
      <c r="BB349" t="s">
        <v>5368</v>
      </c>
      <c r="BF349" s="6" t="e">
        <f t="shared" si="15"/>
        <v>#NUM!</v>
      </c>
      <c r="BG349" t="e">
        <f t="shared" si="16"/>
        <v>#NUM!</v>
      </c>
      <c r="BH349" t="e">
        <f t="shared" si="17"/>
        <v>#NUM!</v>
      </c>
      <c r="BI349" t="e">
        <f>VLOOKUP(H349,Sheet2!$A$1:$B$270,2,FALSE)</f>
        <v>#N/A</v>
      </c>
    </row>
    <row r="350" spans="1:61">
      <c r="A350">
        <v>349</v>
      </c>
      <c r="B350">
        <v>1002575314</v>
      </c>
      <c r="C350">
        <v>3</v>
      </c>
      <c r="D350" t="s">
        <v>55</v>
      </c>
      <c r="E350">
        <v>5</v>
      </c>
      <c r="F350" t="s">
        <v>261</v>
      </c>
      <c r="G350" t="s">
        <v>122</v>
      </c>
      <c r="H350" t="s">
        <v>347</v>
      </c>
      <c r="I350" t="s">
        <v>212</v>
      </c>
      <c r="J350" t="s">
        <v>213</v>
      </c>
      <c r="K350" t="s">
        <v>149</v>
      </c>
      <c r="L350" t="s">
        <v>214</v>
      </c>
      <c r="M350" t="s">
        <v>2158</v>
      </c>
      <c r="N350" t="s">
        <v>215</v>
      </c>
      <c r="O350" s="57">
        <v>46272.616631944446</v>
      </c>
      <c r="P350" s="57">
        <v>46273.637013888889</v>
      </c>
      <c r="Q350">
        <v>69385407</v>
      </c>
      <c r="S350">
        <v>152421262639</v>
      </c>
      <c r="T350" t="s">
        <v>2932</v>
      </c>
      <c r="U350" t="s">
        <v>5458</v>
      </c>
      <c r="V350" t="s">
        <v>5459</v>
      </c>
      <c r="Z350">
        <v>112.61708881705999</v>
      </c>
      <c r="AA350">
        <v>-7.1480175176133098</v>
      </c>
      <c r="AB350" t="s">
        <v>3677</v>
      </c>
      <c r="AC350" t="s">
        <v>216</v>
      </c>
      <c r="AL350" t="s">
        <v>217</v>
      </c>
      <c r="AM350" t="s">
        <v>5460</v>
      </c>
      <c r="AN350" t="s">
        <v>6</v>
      </c>
      <c r="AO350" s="57">
        <v>46212.621689814812</v>
      </c>
      <c r="AP350" s="57">
        <v>46277.458333333336</v>
      </c>
      <c r="AR350" t="s">
        <v>14</v>
      </c>
      <c r="AS350" t="s">
        <v>122</v>
      </c>
      <c r="AT350" t="s">
        <v>230</v>
      </c>
      <c r="AV350" t="s">
        <v>5461</v>
      </c>
      <c r="AW350" t="s">
        <v>885</v>
      </c>
      <c r="AX350" t="s">
        <v>222</v>
      </c>
      <c r="BA350" s="57">
        <v>46277.458333333336</v>
      </c>
      <c r="BB350" t="s">
        <v>5460</v>
      </c>
      <c r="BF350" s="6" t="e">
        <f t="shared" si="15"/>
        <v>#NUM!</v>
      </c>
      <c r="BG350" t="e">
        <f t="shared" si="16"/>
        <v>#NUM!</v>
      </c>
      <c r="BH350" t="e">
        <f t="shared" si="17"/>
        <v>#NUM!</v>
      </c>
      <c r="BI350" t="str">
        <f>VLOOKUP(H350,Sheet2!$A$1:$B$270,2,FALSE)</f>
        <v>GRESIK</v>
      </c>
    </row>
    <row r="351" spans="1:61">
      <c r="A351">
        <v>350</v>
      </c>
      <c r="B351">
        <v>1002573982</v>
      </c>
      <c r="C351">
        <v>3</v>
      </c>
      <c r="D351" t="s">
        <v>49</v>
      </c>
      <c r="E351">
        <v>4</v>
      </c>
      <c r="F351" t="s">
        <v>250</v>
      </c>
      <c r="G351" t="s">
        <v>4875</v>
      </c>
      <c r="H351" t="s">
        <v>4876</v>
      </c>
      <c r="I351" t="s">
        <v>212</v>
      </c>
      <c r="J351" t="s">
        <v>213</v>
      </c>
      <c r="K351" t="s">
        <v>149</v>
      </c>
      <c r="L351" t="s">
        <v>214</v>
      </c>
      <c r="M351" t="s">
        <v>2158</v>
      </c>
      <c r="N351" t="s">
        <v>215</v>
      </c>
      <c r="O351" s="57">
        <v>46272.383287037039</v>
      </c>
      <c r="P351" s="57">
        <v>46273.644317129627</v>
      </c>
      <c r="Q351">
        <v>69384980</v>
      </c>
      <c r="S351">
        <v>142212119331</v>
      </c>
      <c r="T351" t="s">
        <v>5462</v>
      </c>
      <c r="U351" t="s">
        <v>5463</v>
      </c>
      <c r="V351" t="s">
        <v>5464</v>
      </c>
      <c r="Z351">
        <v>109.278109</v>
      </c>
      <c r="AA351">
        <v>-6.8786239999999896</v>
      </c>
      <c r="AB351" t="s">
        <v>5465</v>
      </c>
      <c r="AC351" t="s">
        <v>216</v>
      </c>
      <c r="AL351" t="s">
        <v>217</v>
      </c>
      <c r="AM351" t="s">
        <v>5466</v>
      </c>
      <c r="AN351" t="s">
        <v>6</v>
      </c>
      <c r="AO351" s="57">
        <v>46212.392395833333</v>
      </c>
      <c r="AP351" s="57">
        <v>46273.333333333336</v>
      </c>
      <c r="AR351" t="s">
        <v>14</v>
      </c>
      <c r="AS351" t="s">
        <v>219</v>
      </c>
      <c r="AT351" t="s">
        <v>230</v>
      </c>
      <c r="AV351" t="s">
        <v>5467</v>
      </c>
      <c r="AW351" t="s">
        <v>886</v>
      </c>
      <c r="AX351" t="s">
        <v>222</v>
      </c>
      <c r="BA351" s="57">
        <v>46273.333333333336</v>
      </c>
      <c r="BB351" t="s">
        <v>5466</v>
      </c>
      <c r="BF351" s="6" t="e">
        <f t="shared" si="15"/>
        <v>#NUM!</v>
      </c>
      <c r="BG351" t="e">
        <f t="shared" si="16"/>
        <v>#NUM!</v>
      </c>
      <c r="BH351" t="e">
        <f t="shared" si="17"/>
        <v>#NUM!</v>
      </c>
      <c r="BI351" t="e">
        <f>VLOOKUP(H351,Sheet2!$A$1:$B$270,2,FALSE)</f>
        <v>#N/A</v>
      </c>
    </row>
    <row r="352" spans="1:61">
      <c r="A352">
        <v>351</v>
      </c>
      <c r="B352">
        <v>1002575409</v>
      </c>
      <c r="C352">
        <v>3</v>
      </c>
      <c r="D352" t="s">
        <v>59</v>
      </c>
      <c r="E352">
        <v>4</v>
      </c>
      <c r="F352" t="s">
        <v>242</v>
      </c>
      <c r="G352" t="s">
        <v>600</v>
      </c>
      <c r="H352" t="s">
        <v>871</v>
      </c>
      <c r="I352" t="s">
        <v>212</v>
      </c>
      <c r="J352" t="s">
        <v>213</v>
      </c>
      <c r="K352" t="s">
        <v>149</v>
      </c>
      <c r="L352" t="s">
        <v>214</v>
      </c>
      <c r="M352" t="s">
        <v>2158</v>
      </c>
      <c r="N352" t="s">
        <v>215</v>
      </c>
      <c r="O352" s="57">
        <v>46272.631203703706</v>
      </c>
      <c r="P352" s="57">
        <v>46275.387118055558</v>
      </c>
      <c r="Q352">
        <v>69385429</v>
      </c>
      <c r="S352">
        <v>146149124489</v>
      </c>
      <c r="T352" t="s">
        <v>5262</v>
      </c>
      <c r="U352" t="s">
        <v>5263</v>
      </c>
      <c r="V352" t="s">
        <v>5264</v>
      </c>
      <c r="Z352">
        <v>110.18906250000001</v>
      </c>
      <c r="AA352">
        <v>-7.3279375</v>
      </c>
      <c r="AB352" t="s">
        <v>5265</v>
      </c>
      <c r="AC352" t="s">
        <v>236</v>
      </c>
      <c r="AL352" t="s">
        <v>217</v>
      </c>
      <c r="AM352" t="s">
        <v>5266</v>
      </c>
      <c r="AN352" t="s">
        <v>6</v>
      </c>
      <c r="AO352" s="57">
        <v>46212.632013888891</v>
      </c>
      <c r="AP352" s="57">
        <v>46273.541666666664</v>
      </c>
      <c r="AR352" t="s">
        <v>14</v>
      </c>
      <c r="AS352" t="s">
        <v>219</v>
      </c>
      <c r="AT352" t="s">
        <v>230</v>
      </c>
      <c r="AV352" t="s">
        <v>6225</v>
      </c>
      <c r="AW352" t="s">
        <v>889</v>
      </c>
      <c r="AX352" t="s">
        <v>222</v>
      </c>
      <c r="BA352" s="57">
        <v>46273.541666666664</v>
      </c>
      <c r="BB352" t="s">
        <v>5266</v>
      </c>
      <c r="BF352" s="6" t="e">
        <f t="shared" si="15"/>
        <v>#NUM!</v>
      </c>
      <c r="BG352" t="e">
        <f t="shared" si="16"/>
        <v>#NUM!</v>
      </c>
      <c r="BH352" t="e">
        <f t="shared" si="17"/>
        <v>#NUM!</v>
      </c>
      <c r="BI352" t="e">
        <f>VLOOKUP(H352,Sheet2!$A$1:$B$270,2,FALSE)</f>
        <v>#N/A</v>
      </c>
    </row>
    <row r="353" spans="1:61">
      <c r="A353">
        <v>352</v>
      </c>
      <c r="B353">
        <v>1002573797</v>
      </c>
      <c r="C353">
        <v>3</v>
      </c>
      <c r="D353" t="s">
        <v>55</v>
      </c>
      <c r="E353">
        <v>5</v>
      </c>
      <c r="F353" t="s">
        <v>261</v>
      </c>
      <c r="G353" t="s">
        <v>125</v>
      </c>
      <c r="H353" t="s">
        <v>407</v>
      </c>
      <c r="I353" t="s">
        <v>212</v>
      </c>
      <c r="J353" t="s">
        <v>213</v>
      </c>
      <c r="K353" t="s">
        <v>149</v>
      </c>
      <c r="L353" t="s">
        <v>214</v>
      </c>
      <c r="M353" t="s">
        <v>2158</v>
      </c>
      <c r="N353" t="s">
        <v>215</v>
      </c>
      <c r="O353" s="57">
        <v>46272.318703703706</v>
      </c>
      <c r="P353" s="57">
        <v>46275.46130787037</v>
      </c>
      <c r="Q353">
        <v>69384928</v>
      </c>
      <c r="S353">
        <v>152448205340</v>
      </c>
      <c r="T353" t="s">
        <v>5190</v>
      </c>
      <c r="U353" t="s">
        <v>5191</v>
      </c>
      <c r="V353" t="s">
        <v>5192</v>
      </c>
      <c r="Z353">
        <v>112.34123904258</v>
      </c>
      <c r="AA353">
        <v>-6.87270915343358</v>
      </c>
      <c r="AB353" t="s">
        <v>5193</v>
      </c>
      <c r="AC353" t="s">
        <v>216</v>
      </c>
      <c r="AL353" t="s">
        <v>217</v>
      </c>
      <c r="AM353" t="s">
        <v>5194</v>
      </c>
      <c r="AN353" t="s">
        <v>6</v>
      </c>
      <c r="AO353" s="57">
        <v>46212.319374999999</v>
      </c>
      <c r="AP353" s="57">
        <v>46273.416666666664</v>
      </c>
      <c r="AQ353" t="s">
        <v>2159</v>
      </c>
      <c r="AR353" t="s">
        <v>14</v>
      </c>
      <c r="AS353" t="s">
        <v>219</v>
      </c>
      <c r="AT353" t="s">
        <v>230</v>
      </c>
      <c r="AV353" t="s">
        <v>6226</v>
      </c>
      <c r="AW353" t="s">
        <v>883</v>
      </c>
      <c r="AX353" t="s">
        <v>222</v>
      </c>
      <c r="BA353" s="57">
        <v>46273.416666666664</v>
      </c>
      <c r="BB353" t="s">
        <v>5194</v>
      </c>
      <c r="BF353" s="6" t="e">
        <f t="shared" si="15"/>
        <v>#NUM!</v>
      </c>
      <c r="BG353" t="e">
        <f t="shared" si="16"/>
        <v>#NUM!</v>
      </c>
      <c r="BH353" t="e">
        <f t="shared" si="17"/>
        <v>#NUM!</v>
      </c>
      <c r="BI353" t="str">
        <f>VLOOKUP(H353,Sheet2!$A$1:$B$270,2,FALSE)</f>
        <v>GRESIK</v>
      </c>
    </row>
    <row r="354" spans="1:61">
      <c r="A354">
        <v>353</v>
      </c>
      <c r="B354">
        <v>1002574318</v>
      </c>
      <c r="C354">
        <v>3</v>
      </c>
      <c r="D354" t="s">
        <v>59</v>
      </c>
      <c r="E354">
        <v>4</v>
      </c>
      <c r="F354" t="s">
        <v>549</v>
      </c>
      <c r="G354" t="s">
        <v>1694</v>
      </c>
      <c r="H354" t="s">
        <v>2333</v>
      </c>
      <c r="I354" t="s">
        <v>212</v>
      </c>
      <c r="J354" t="s">
        <v>213</v>
      </c>
      <c r="K354" t="s">
        <v>149</v>
      </c>
      <c r="L354" t="s">
        <v>214</v>
      </c>
      <c r="M354" t="s">
        <v>2158</v>
      </c>
      <c r="N354" t="s">
        <v>215</v>
      </c>
      <c r="O354" s="57">
        <v>46272.43953703704</v>
      </c>
      <c r="P354" s="57">
        <v>46273.645231481481</v>
      </c>
      <c r="Q354">
        <v>69385088</v>
      </c>
      <c r="S354">
        <v>146145133014</v>
      </c>
      <c r="T354" t="s">
        <v>3865</v>
      </c>
      <c r="U354" t="s">
        <v>5468</v>
      </c>
      <c r="V354" t="s">
        <v>5469</v>
      </c>
      <c r="Z354">
        <v>110.49079500000001</v>
      </c>
      <c r="AA354">
        <v>-7.6949050000000003</v>
      </c>
      <c r="AB354" t="s">
        <v>3868</v>
      </c>
      <c r="AC354" t="s">
        <v>236</v>
      </c>
      <c r="AL354" t="s">
        <v>217</v>
      </c>
      <c r="AM354" t="s">
        <v>5470</v>
      </c>
      <c r="AN354" t="s">
        <v>6</v>
      </c>
      <c r="AO354" s="57">
        <v>46212.444421296299</v>
      </c>
      <c r="AP354" s="57">
        <v>46273.333333333336</v>
      </c>
      <c r="AR354" t="s">
        <v>14</v>
      </c>
      <c r="AS354" t="s">
        <v>2339</v>
      </c>
      <c r="AT354" t="s">
        <v>230</v>
      </c>
      <c r="AV354" t="s">
        <v>5471</v>
      </c>
      <c r="AW354" t="s">
        <v>889</v>
      </c>
      <c r="AX354" t="s">
        <v>222</v>
      </c>
      <c r="BA354" s="57">
        <v>46273.333333333336</v>
      </c>
      <c r="BB354" t="s">
        <v>5470</v>
      </c>
      <c r="BF354" s="6" t="e">
        <f t="shared" si="15"/>
        <v>#NUM!</v>
      </c>
      <c r="BG354" t="e">
        <f t="shared" si="16"/>
        <v>#NUM!</v>
      </c>
      <c r="BH354" t="e">
        <f t="shared" si="17"/>
        <v>#NUM!</v>
      </c>
      <c r="BI354" t="e">
        <f>VLOOKUP(H354,Sheet2!$A$1:$B$270,2,FALSE)</f>
        <v>#N/A</v>
      </c>
    </row>
    <row r="355" spans="1:61">
      <c r="A355">
        <v>354</v>
      </c>
      <c r="B355">
        <v>1002575425</v>
      </c>
      <c r="C355">
        <v>3</v>
      </c>
      <c r="D355" t="s">
        <v>45</v>
      </c>
      <c r="E355">
        <v>5</v>
      </c>
      <c r="F355" t="s">
        <v>210</v>
      </c>
      <c r="G355" t="s">
        <v>115</v>
      </c>
      <c r="H355" t="s">
        <v>273</v>
      </c>
      <c r="I355" t="s">
        <v>212</v>
      </c>
      <c r="J355" t="s">
        <v>213</v>
      </c>
      <c r="K355" t="s">
        <v>149</v>
      </c>
      <c r="L355" t="s">
        <v>214</v>
      </c>
      <c r="M355" t="s">
        <v>2158</v>
      </c>
      <c r="N355" t="s">
        <v>215</v>
      </c>
      <c r="O355" s="57">
        <v>46272.633298611108</v>
      </c>
      <c r="P355" s="57">
        <v>46273.68445601852</v>
      </c>
      <c r="Q355">
        <v>69385447</v>
      </c>
      <c r="S355">
        <v>172603791863</v>
      </c>
      <c r="T355" t="s">
        <v>3870</v>
      </c>
      <c r="U355" t="s">
        <v>5472</v>
      </c>
      <c r="V355" t="s">
        <v>5473</v>
      </c>
      <c r="Z355">
        <v>116.320170052349</v>
      </c>
      <c r="AA355">
        <v>-8.5863971545233397</v>
      </c>
      <c r="AB355" t="s">
        <v>3873</v>
      </c>
      <c r="AC355" t="s">
        <v>216</v>
      </c>
      <c r="AL355" t="s">
        <v>217</v>
      </c>
      <c r="AM355" t="s">
        <v>5474</v>
      </c>
      <c r="AN355" t="s">
        <v>6</v>
      </c>
      <c r="AO355" s="57">
        <v>46212.642754629633</v>
      </c>
      <c r="AP355" s="57">
        <v>46273.625</v>
      </c>
      <c r="AR355" t="s">
        <v>14</v>
      </c>
      <c r="AS355" t="s">
        <v>900</v>
      </c>
      <c r="AT355" t="s">
        <v>230</v>
      </c>
      <c r="AV355" t="s">
        <v>5475</v>
      </c>
      <c r="AW355" t="s">
        <v>831</v>
      </c>
      <c r="AX355" t="s">
        <v>222</v>
      </c>
      <c r="BA355" s="57">
        <v>46273.625</v>
      </c>
      <c r="BB355" t="s">
        <v>5474</v>
      </c>
      <c r="BF355" s="6" t="e">
        <f t="shared" si="15"/>
        <v>#NUM!</v>
      </c>
      <c r="BG355" t="e">
        <f t="shared" si="16"/>
        <v>#NUM!</v>
      </c>
      <c r="BH355" t="e">
        <f t="shared" si="17"/>
        <v>#NUM!</v>
      </c>
      <c r="BI355" t="str">
        <f>VLOOKUP(H355,Sheet2!$A$1:$B$270,2,FALSE)</f>
        <v>SELONG</v>
      </c>
    </row>
    <row r="356" spans="1:61">
      <c r="A356">
        <v>355</v>
      </c>
      <c r="B356">
        <v>1002574700</v>
      </c>
      <c r="C356">
        <v>3</v>
      </c>
      <c r="D356" t="s">
        <v>49</v>
      </c>
      <c r="E356">
        <v>4</v>
      </c>
      <c r="F356" t="s">
        <v>250</v>
      </c>
      <c r="G356" t="s">
        <v>539</v>
      </c>
      <c r="H356" t="s">
        <v>577</v>
      </c>
      <c r="I356" t="s">
        <v>212</v>
      </c>
      <c r="J356" t="s">
        <v>213</v>
      </c>
      <c r="K356" t="s">
        <v>149</v>
      </c>
      <c r="L356" t="s">
        <v>214</v>
      </c>
      <c r="M356" t="s">
        <v>2158</v>
      </c>
      <c r="N356" t="s">
        <v>215</v>
      </c>
      <c r="O356" s="57">
        <v>46272.493715277778</v>
      </c>
      <c r="P356" s="57">
        <v>46274.512152777781</v>
      </c>
      <c r="Q356">
        <v>69385195</v>
      </c>
      <c r="S356">
        <v>142214106418</v>
      </c>
      <c r="T356" t="s">
        <v>5388</v>
      </c>
      <c r="U356" t="s">
        <v>5389</v>
      </c>
      <c r="V356" t="s">
        <v>5390</v>
      </c>
      <c r="Z356">
        <v>108.969709686934</v>
      </c>
      <c r="AA356">
        <v>-6.94009594503654</v>
      </c>
      <c r="AB356" t="s">
        <v>5391</v>
      </c>
      <c r="AC356" t="s">
        <v>216</v>
      </c>
      <c r="AL356" t="s">
        <v>217</v>
      </c>
      <c r="AM356" t="s">
        <v>5392</v>
      </c>
      <c r="AN356" t="s">
        <v>6</v>
      </c>
      <c r="AO356" s="57">
        <v>46212.496481481481</v>
      </c>
      <c r="AP356" s="57">
        <v>46273.333333333336</v>
      </c>
      <c r="AQ356" t="s">
        <v>2159</v>
      </c>
      <c r="AR356" t="s">
        <v>14</v>
      </c>
      <c r="AS356" t="s">
        <v>908</v>
      </c>
      <c r="AT356" t="s">
        <v>230</v>
      </c>
      <c r="AV356" t="s">
        <v>6227</v>
      </c>
      <c r="AW356" t="s">
        <v>882</v>
      </c>
      <c r="AX356" t="s">
        <v>222</v>
      </c>
      <c r="BA356" s="57">
        <v>46273.333333333336</v>
      </c>
      <c r="BB356" t="s">
        <v>5392</v>
      </c>
      <c r="BF356" s="6" t="e">
        <f t="shared" si="15"/>
        <v>#NUM!</v>
      </c>
      <c r="BG356" t="e">
        <f t="shared" si="16"/>
        <v>#NUM!</v>
      </c>
      <c r="BH356" t="e">
        <f t="shared" si="17"/>
        <v>#NUM!</v>
      </c>
      <c r="BI356" t="e">
        <f>VLOOKUP(H356,Sheet2!$A$1:$B$270,2,FALSE)</f>
        <v>#N/A</v>
      </c>
    </row>
    <row r="357" spans="1:61">
      <c r="A357">
        <v>356</v>
      </c>
      <c r="B357">
        <v>1002574667</v>
      </c>
      <c r="C357">
        <v>3</v>
      </c>
      <c r="D357" t="s">
        <v>49</v>
      </c>
      <c r="E357">
        <v>4</v>
      </c>
      <c r="F357" t="s">
        <v>250</v>
      </c>
      <c r="G357" t="s">
        <v>253</v>
      </c>
      <c r="H357" t="s">
        <v>821</v>
      </c>
      <c r="I357" t="s">
        <v>212</v>
      </c>
      <c r="J357" t="s">
        <v>213</v>
      </c>
      <c r="K357" t="s">
        <v>149</v>
      </c>
      <c r="L357" t="s">
        <v>214</v>
      </c>
      <c r="M357" t="s">
        <v>2158</v>
      </c>
      <c r="N357" t="s">
        <v>215</v>
      </c>
      <c r="O357" s="57">
        <v>46272.487453703703</v>
      </c>
      <c r="P357" s="57">
        <v>46273.631145833337</v>
      </c>
      <c r="Q357">
        <v>69385185</v>
      </c>
      <c r="S357">
        <v>142206131311</v>
      </c>
      <c r="T357" t="s">
        <v>5298</v>
      </c>
      <c r="U357" t="s">
        <v>5476</v>
      </c>
      <c r="V357" t="s">
        <v>5477</v>
      </c>
      <c r="Z357">
        <v>109.023448</v>
      </c>
      <c r="AA357">
        <v>-7.0953869999999997</v>
      </c>
      <c r="AB357" t="s">
        <v>5301</v>
      </c>
      <c r="AC357" t="s">
        <v>236</v>
      </c>
      <c r="AL357" t="s">
        <v>217</v>
      </c>
      <c r="AM357" t="s">
        <v>4177</v>
      </c>
      <c r="AN357" t="s">
        <v>6</v>
      </c>
      <c r="AO357" s="57">
        <v>46212.496481481481</v>
      </c>
      <c r="AP357" s="57">
        <v>46273.333333333336</v>
      </c>
      <c r="AR357" t="s">
        <v>14</v>
      </c>
      <c r="AS357" t="s">
        <v>219</v>
      </c>
      <c r="AT357" t="s">
        <v>230</v>
      </c>
      <c r="AV357" t="s">
        <v>5478</v>
      </c>
      <c r="AW357" t="s">
        <v>893</v>
      </c>
      <c r="AX357" t="s">
        <v>222</v>
      </c>
      <c r="BA357" s="57">
        <v>46273.333333333336</v>
      </c>
      <c r="BB357" t="s">
        <v>4177</v>
      </c>
      <c r="BF357" s="6" t="e">
        <f t="shared" si="15"/>
        <v>#NUM!</v>
      </c>
      <c r="BG357" t="e">
        <f t="shared" si="16"/>
        <v>#NUM!</v>
      </c>
      <c r="BH357" t="e">
        <f t="shared" si="17"/>
        <v>#NUM!</v>
      </c>
      <c r="BI357" t="e">
        <f>VLOOKUP(H357,Sheet2!$A$1:$B$270,2,FALSE)</f>
        <v>#N/A</v>
      </c>
    </row>
    <row r="358" spans="1:61">
      <c r="A358">
        <v>357</v>
      </c>
      <c r="B358">
        <v>1002573435</v>
      </c>
      <c r="C358">
        <v>3</v>
      </c>
      <c r="D358" t="s">
        <v>45</v>
      </c>
      <c r="E358">
        <v>5</v>
      </c>
      <c r="F358" t="s">
        <v>210</v>
      </c>
      <c r="G358" t="s">
        <v>110</v>
      </c>
      <c r="H358" t="s">
        <v>529</v>
      </c>
      <c r="I358" t="s">
        <v>212</v>
      </c>
      <c r="J358" t="s">
        <v>213</v>
      </c>
      <c r="K358" t="s">
        <v>149</v>
      </c>
      <c r="L358" t="s">
        <v>214</v>
      </c>
      <c r="M358" t="s">
        <v>2158</v>
      </c>
      <c r="N358" t="s">
        <v>215</v>
      </c>
      <c r="O358" s="57">
        <v>46271.322870370372</v>
      </c>
      <c r="P358" s="57">
        <v>46273.381886574076</v>
      </c>
      <c r="Q358">
        <v>69384698</v>
      </c>
      <c r="S358">
        <v>172611203048</v>
      </c>
      <c r="T358" t="s">
        <v>3800</v>
      </c>
      <c r="U358" t="s">
        <v>5479</v>
      </c>
      <c r="V358" t="s">
        <v>5480</v>
      </c>
      <c r="Z358">
        <v>117.751867</v>
      </c>
      <c r="AA358">
        <v>-8.1861560000000004</v>
      </c>
      <c r="AB358" t="s">
        <v>3803</v>
      </c>
      <c r="AC358" t="s">
        <v>236</v>
      </c>
      <c r="AL358" t="s">
        <v>217</v>
      </c>
      <c r="AM358" t="s">
        <v>5481</v>
      </c>
      <c r="AN358" t="s">
        <v>6</v>
      </c>
      <c r="AO358" s="57">
        <v>46182.329756944448</v>
      </c>
      <c r="AP358" s="57">
        <v>46272.333333333336</v>
      </c>
      <c r="AR358" t="s">
        <v>14</v>
      </c>
      <c r="AS358" t="s">
        <v>569</v>
      </c>
      <c r="AT358" t="s">
        <v>230</v>
      </c>
      <c r="AV358" t="s">
        <v>5482</v>
      </c>
      <c r="AW358" t="s">
        <v>882</v>
      </c>
      <c r="AX358" t="s">
        <v>222</v>
      </c>
      <c r="BA358" s="57">
        <v>46272.333333333336</v>
      </c>
      <c r="BB358" t="s">
        <v>5481</v>
      </c>
      <c r="BF358" s="6" t="e">
        <f t="shared" si="15"/>
        <v>#NUM!</v>
      </c>
      <c r="BG358" t="e">
        <f t="shared" si="16"/>
        <v>#NUM!</v>
      </c>
      <c r="BH358" t="e">
        <f t="shared" si="17"/>
        <v>#NUM!</v>
      </c>
      <c r="BI358" t="str">
        <f>VLOOKUP(H358,Sheet2!$A$1:$B$270,2,FALSE)</f>
        <v>BIMA</v>
      </c>
    </row>
    <row r="359" spans="1:61">
      <c r="A359">
        <v>358</v>
      </c>
      <c r="B359">
        <v>1002573351</v>
      </c>
      <c r="C359">
        <v>3</v>
      </c>
      <c r="D359" t="s">
        <v>51</v>
      </c>
      <c r="E359">
        <v>4</v>
      </c>
      <c r="F359" t="s">
        <v>269</v>
      </c>
      <c r="G359" t="s">
        <v>823</v>
      </c>
      <c r="H359" t="s">
        <v>3823</v>
      </c>
      <c r="I359" t="s">
        <v>212</v>
      </c>
      <c r="J359" t="s">
        <v>213</v>
      </c>
      <c r="K359" t="s">
        <v>149</v>
      </c>
      <c r="L359" t="s">
        <v>214</v>
      </c>
      <c r="M359" t="s">
        <v>2158</v>
      </c>
      <c r="N359" t="s">
        <v>215</v>
      </c>
      <c r="O359" s="57">
        <v>46270.704131944447</v>
      </c>
      <c r="P359" s="57">
        <v>46273.447488425925</v>
      </c>
      <c r="Q359">
        <v>69384648</v>
      </c>
      <c r="S359">
        <v>146508109162</v>
      </c>
      <c r="T359" t="s">
        <v>3824</v>
      </c>
      <c r="U359" t="s">
        <v>5483</v>
      </c>
      <c r="V359" t="s">
        <v>5484</v>
      </c>
      <c r="Z359">
        <v>110.9061037</v>
      </c>
      <c r="AA359">
        <v>-6.5016508999999996</v>
      </c>
      <c r="AB359" t="s">
        <v>3827</v>
      </c>
      <c r="AC359" t="s">
        <v>236</v>
      </c>
      <c r="AL359" t="s">
        <v>217</v>
      </c>
      <c r="AM359" t="s">
        <v>5485</v>
      </c>
      <c r="AN359" t="s">
        <v>6</v>
      </c>
      <c r="AO359" s="57">
        <v>46151.704884259256</v>
      </c>
      <c r="AP359" s="57">
        <v>46272.333333333336</v>
      </c>
      <c r="AR359" t="s">
        <v>14</v>
      </c>
      <c r="AS359" t="s">
        <v>219</v>
      </c>
      <c r="AT359" t="s">
        <v>230</v>
      </c>
      <c r="AV359" t="s">
        <v>5486</v>
      </c>
      <c r="AW359" t="s">
        <v>889</v>
      </c>
      <c r="AX359" t="s">
        <v>222</v>
      </c>
      <c r="BA359" s="57">
        <v>46272.333333333336</v>
      </c>
      <c r="BB359" t="s">
        <v>5485</v>
      </c>
      <c r="BF359" s="6" t="e">
        <f t="shared" si="15"/>
        <v>#NUM!</v>
      </c>
      <c r="BG359" t="e">
        <f t="shared" si="16"/>
        <v>#NUM!</v>
      </c>
      <c r="BH359" t="e">
        <f t="shared" si="17"/>
        <v>#NUM!</v>
      </c>
      <c r="BI359" t="e">
        <f>VLOOKUP(H359,Sheet2!$A$1:$B$270,2,FALSE)</f>
        <v>#N/A</v>
      </c>
    </row>
    <row r="360" spans="1:61">
      <c r="A360">
        <v>359</v>
      </c>
      <c r="B360">
        <v>1002573375</v>
      </c>
      <c r="C360">
        <v>3</v>
      </c>
      <c r="D360" t="s">
        <v>45</v>
      </c>
      <c r="E360">
        <v>5</v>
      </c>
      <c r="F360" t="s">
        <v>210</v>
      </c>
      <c r="G360" t="s">
        <v>115</v>
      </c>
      <c r="H360" t="s">
        <v>395</v>
      </c>
      <c r="I360" t="s">
        <v>212</v>
      </c>
      <c r="J360" t="s">
        <v>213</v>
      </c>
      <c r="K360" t="s">
        <v>149</v>
      </c>
      <c r="L360" t="s">
        <v>214</v>
      </c>
      <c r="M360" t="s">
        <v>2158</v>
      </c>
      <c r="N360" t="s">
        <v>215</v>
      </c>
      <c r="O360" s="57">
        <v>46270.73537037037</v>
      </c>
      <c r="P360" s="57">
        <v>46271.690381944441</v>
      </c>
      <c r="Q360">
        <v>69384654</v>
      </c>
      <c r="S360">
        <v>172602203037</v>
      </c>
      <c r="T360" t="s">
        <v>4274</v>
      </c>
      <c r="U360" t="s">
        <v>4275</v>
      </c>
      <c r="V360" t="s">
        <v>5487</v>
      </c>
      <c r="Z360">
        <v>116.066101</v>
      </c>
      <c r="AA360">
        <v>-8.7191580000000002</v>
      </c>
      <c r="AB360" t="s">
        <v>4277</v>
      </c>
      <c r="AC360" t="s">
        <v>236</v>
      </c>
      <c r="AL360" t="s">
        <v>217</v>
      </c>
      <c r="AM360" t="s">
        <v>5488</v>
      </c>
      <c r="AN360" t="s">
        <v>6</v>
      </c>
      <c r="AO360" s="57">
        <v>46151.736087962963</v>
      </c>
      <c r="AP360" s="57">
        <v>46273.333333333336</v>
      </c>
      <c r="AR360" t="s">
        <v>14</v>
      </c>
      <c r="AS360" t="s">
        <v>900</v>
      </c>
      <c r="AT360" t="s">
        <v>230</v>
      </c>
      <c r="AV360" t="s">
        <v>5489</v>
      </c>
      <c r="AW360" t="s">
        <v>886</v>
      </c>
      <c r="AX360" t="s">
        <v>222</v>
      </c>
      <c r="BA360" s="57">
        <v>46273.333333333336</v>
      </c>
      <c r="BB360" t="s">
        <v>5488</v>
      </c>
      <c r="BF360" s="6" t="e">
        <f t="shared" si="15"/>
        <v>#NUM!</v>
      </c>
      <c r="BG360" t="e">
        <f t="shared" si="16"/>
        <v>#NUM!</v>
      </c>
      <c r="BH360" t="e">
        <f t="shared" si="17"/>
        <v>#NUM!</v>
      </c>
      <c r="BI360" t="str">
        <f>VLOOKUP(H360,Sheet2!$A$1:$B$270,2,FALSE)</f>
        <v>SELONG</v>
      </c>
    </row>
    <row r="361" spans="1:61">
      <c r="A361">
        <v>360</v>
      </c>
      <c r="B361">
        <v>1002572939</v>
      </c>
      <c r="C361">
        <v>3</v>
      </c>
      <c r="D361" t="s">
        <v>49</v>
      </c>
      <c r="E361">
        <v>4</v>
      </c>
      <c r="F361" t="s">
        <v>245</v>
      </c>
      <c r="G361" t="s">
        <v>246</v>
      </c>
      <c r="H361" t="s">
        <v>2590</v>
      </c>
      <c r="I361" t="s">
        <v>212</v>
      </c>
      <c r="J361" t="s">
        <v>213</v>
      </c>
      <c r="K361" t="s">
        <v>149</v>
      </c>
      <c r="L361" t="s">
        <v>214</v>
      </c>
      <c r="M361" t="s">
        <v>2158</v>
      </c>
      <c r="N361" t="s">
        <v>215</v>
      </c>
      <c r="O361" s="57">
        <v>46270.477048611108</v>
      </c>
      <c r="P361" s="57">
        <v>46272.617106481484</v>
      </c>
      <c r="Q361">
        <v>69384409</v>
      </c>
      <c r="S361">
        <v>141423136593</v>
      </c>
      <c r="T361" t="s">
        <v>4073</v>
      </c>
      <c r="U361" t="s">
        <v>5490</v>
      </c>
      <c r="V361" t="s">
        <v>5491</v>
      </c>
      <c r="Z361">
        <v>110.42079200000001</v>
      </c>
      <c r="AA361">
        <v>-7.0474040000000002</v>
      </c>
      <c r="AB361" t="s">
        <v>4076</v>
      </c>
      <c r="AC361" t="s">
        <v>236</v>
      </c>
      <c r="AL361" t="s">
        <v>217</v>
      </c>
      <c r="AM361" t="s">
        <v>5492</v>
      </c>
      <c r="AN361" t="s">
        <v>6</v>
      </c>
      <c r="AO361" s="57">
        <v>46151.486087962963</v>
      </c>
      <c r="AP361" s="57">
        <v>46271.541666666664</v>
      </c>
      <c r="AQ361" t="s">
        <v>2159</v>
      </c>
      <c r="AR361" t="s">
        <v>14</v>
      </c>
      <c r="AS361" t="s">
        <v>219</v>
      </c>
      <c r="AT361" t="s">
        <v>230</v>
      </c>
      <c r="AV361" t="s">
        <v>5493</v>
      </c>
      <c r="AW361" t="s">
        <v>882</v>
      </c>
      <c r="AX361" t="s">
        <v>222</v>
      </c>
      <c r="BA361" s="57">
        <v>46271.541666666664</v>
      </c>
      <c r="BB361" t="s">
        <v>5492</v>
      </c>
      <c r="BF361" s="6" t="e">
        <f t="shared" si="15"/>
        <v>#NUM!</v>
      </c>
      <c r="BG361" t="e">
        <f t="shared" si="16"/>
        <v>#NUM!</v>
      </c>
      <c r="BH361" t="e">
        <f t="shared" si="17"/>
        <v>#NUM!</v>
      </c>
      <c r="BI361" t="e">
        <f>VLOOKUP(H361,Sheet2!$A$1:$B$270,2,FALSE)</f>
        <v>#N/A</v>
      </c>
    </row>
    <row r="362" spans="1:61">
      <c r="A362">
        <v>361</v>
      </c>
      <c r="B362">
        <v>1002572812</v>
      </c>
      <c r="C362">
        <v>3</v>
      </c>
      <c r="D362" t="s">
        <v>51</v>
      </c>
      <c r="E362">
        <v>4</v>
      </c>
      <c r="F362" t="s">
        <v>234</v>
      </c>
      <c r="G362" t="s">
        <v>2557</v>
      </c>
      <c r="H362" t="s">
        <v>3612</v>
      </c>
      <c r="I362" t="s">
        <v>212</v>
      </c>
      <c r="J362" t="s">
        <v>213</v>
      </c>
      <c r="K362" t="s">
        <v>149</v>
      </c>
      <c r="L362" t="s">
        <v>214</v>
      </c>
      <c r="M362" t="s">
        <v>2158</v>
      </c>
      <c r="N362" t="s">
        <v>215</v>
      </c>
      <c r="O362" s="57">
        <v>46270.395798611113</v>
      </c>
      <c r="P362" s="57">
        <v>46272.590474537035</v>
      </c>
      <c r="Q362">
        <v>69384324</v>
      </c>
      <c r="S362">
        <v>146565009713</v>
      </c>
      <c r="T362" t="s">
        <v>3930</v>
      </c>
      <c r="U362" t="s">
        <v>5494</v>
      </c>
      <c r="V362" t="s">
        <v>5495</v>
      </c>
      <c r="Z362">
        <v>111.01636379999999</v>
      </c>
      <c r="AA362">
        <v>-7.4192019</v>
      </c>
      <c r="AB362" t="s">
        <v>3933</v>
      </c>
      <c r="AC362" t="s">
        <v>236</v>
      </c>
      <c r="AL362" t="s">
        <v>217</v>
      </c>
      <c r="AM362" t="s">
        <v>5496</v>
      </c>
      <c r="AN362" t="s">
        <v>6</v>
      </c>
      <c r="AO362" s="57">
        <v>46151.402800925927</v>
      </c>
      <c r="AP362" s="57">
        <v>46271.333333333336</v>
      </c>
      <c r="AR362" t="s">
        <v>14</v>
      </c>
      <c r="AS362" t="s">
        <v>219</v>
      </c>
      <c r="AT362" t="s">
        <v>230</v>
      </c>
      <c r="AV362" t="s">
        <v>5497</v>
      </c>
      <c r="AW362" t="s">
        <v>928</v>
      </c>
      <c r="AX362" t="s">
        <v>222</v>
      </c>
      <c r="BA362" s="57">
        <v>46271.333333333336</v>
      </c>
      <c r="BB362" t="s">
        <v>5496</v>
      </c>
      <c r="BF362" s="6" t="e">
        <f t="shared" si="15"/>
        <v>#NUM!</v>
      </c>
      <c r="BG362" t="e">
        <f t="shared" si="16"/>
        <v>#NUM!</v>
      </c>
      <c r="BH362" t="e">
        <f t="shared" si="17"/>
        <v>#NUM!</v>
      </c>
      <c r="BI362" t="e">
        <f>VLOOKUP(H362,Sheet2!$A$1:$B$270,2,FALSE)</f>
        <v>#N/A</v>
      </c>
    </row>
    <row r="363" spans="1:61">
      <c r="A363">
        <v>362</v>
      </c>
      <c r="B363">
        <v>1002573008</v>
      </c>
      <c r="C363">
        <v>3</v>
      </c>
      <c r="D363" t="s">
        <v>55</v>
      </c>
      <c r="E363">
        <v>5</v>
      </c>
      <c r="F363" t="s">
        <v>261</v>
      </c>
      <c r="G363" t="s">
        <v>123</v>
      </c>
      <c r="H363" t="s">
        <v>267</v>
      </c>
      <c r="I363" t="s">
        <v>212</v>
      </c>
      <c r="J363" t="s">
        <v>213</v>
      </c>
      <c r="K363" t="s">
        <v>149</v>
      </c>
      <c r="L363" t="s">
        <v>1751</v>
      </c>
      <c r="M363" t="s">
        <v>2158</v>
      </c>
      <c r="N363" t="s">
        <v>215</v>
      </c>
      <c r="O363" s="57">
        <v>46270.514548611114</v>
      </c>
      <c r="P363" s="57">
        <v>46272.54755787037</v>
      </c>
      <c r="Q363">
        <v>69384442</v>
      </c>
      <c r="R363">
        <v>3135963059</v>
      </c>
      <c r="S363">
        <v>152407282283</v>
      </c>
      <c r="T363" t="s">
        <v>4037</v>
      </c>
      <c r="U363" t="s">
        <v>5498</v>
      </c>
      <c r="V363" t="s">
        <v>5499</v>
      </c>
      <c r="Z363">
        <v>112.77624400000001</v>
      </c>
      <c r="AA363">
        <v>-7.2608175999999904</v>
      </c>
      <c r="AB363" t="s">
        <v>4040</v>
      </c>
      <c r="AC363" t="s">
        <v>216</v>
      </c>
      <c r="AL363" t="s">
        <v>217</v>
      </c>
      <c r="AM363" t="s">
        <v>5500</v>
      </c>
      <c r="AN363" t="s">
        <v>6</v>
      </c>
      <c r="AO363" s="57">
        <v>46151.517546296294</v>
      </c>
      <c r="AP363" s="57">
        <v>46271.458333333336</v>
      </c>
      <c r="AQ363" t="s">
        <v>2178</v>
      </c>
      <c r="AR363" t="s">
        <v>14</v>
      </c>
      <c r="AS363" t="s">
        <v>123</v>
      </c>
      <c r="AT363" t="s">
        <v>230</v>
      </c>
      <c r="AV363" t="s">
        <v>5501</v>
      </c>
      <c r="AW363" t="s">
        <v>4994</v>
      </c>
      <c r="AX363" t="s">
        <v>222</v>
      </c>
      <c r="BA363" s="57">
        <v>46271.458333333336</v>
      </c>
      <c r="BB363" t="s">
        <v>5500</v>
      </c>
      <c r="BF363" s="6" t="e">
        <f t="shared" si="15"/>
        <v>#NUM!</v>
      </c>
      <c r="BG363" t="e">
        <f t="shared" si="16"/>
        <v>#NUM!</v>
      </c>
      <c r="BH363" t="e">
        <f t="shared" si="17"/>
        <v>#NUM!</v>
      </c>
      <c r="BI363" t="str">
        <f>VLOOKUP(H363,Sheet2!$A$1:$B$270,2,FALSE)</f>
        <v>SURABAYA UTARA</v>
      </c>
    </row>
    <row r="364" spans="1:61">
      <c r="A364">
        <v>363</v>
      </c>
      <c r="B364">
        <v>1002573001</v>
      </c>
      <c r="C364">
        <v>3</v>
      </c>
      <c r="D364" t="s">
        <v>45</v>
      </c>
      <c r="E364">
        <v>5</v>
      </c>
      <c r="F364" t="s">
        <v>210</v>
      </c>
      <c r="G364" t="s">
        <v>116</v>
      </c>
      <c r="H364" t="s">
        <v>351</v>
      </c>
      <c r="I364" t="s">
        <v>212</v>
      </c>
      <c r="J364" t="s">
        <v>213</v>
      </c>
      <c r="K364" t="s">
        <v>149</v>
      </c>
      <c r="L364" t="s">
        <v>214</v>
      </c>
      <c r="M364" t="s">
        <v>2158</v>
      </c>
      <c r="N364" t="s">
        <v>215</v>
      </c>
      <c r="O364" s="57">
        <v>46270.512453703705</v>
      </c>
      <c r="P364" s="57">
        <v>46273.617094907408</v>
      </c>
      <c r="Q364">
        <v>69384440</v>
      </c>
      <c r="S364">
        <v>172620205088</v>
      </c>
      <c r="T364" t="s">
        <v>3684</v>
      </c>
      <c r="U364" t="s">
        <v>5502</v>
      </c>
      <c r="V364" t="s">
        <v>5503</v>
      </c>
      <c r="Z364">
        <v>116.4112516</v>
      </c>
      <c r="AA364">
        <v>-8.6407761999999995</v>
      </c>
      <c r="AB364" t="s">
        <v>3687</v>
      </c>
      <c r="AC364" t="s">
        <v>236</v>
      </c>
      <c r="AL364" t="s">
        <v>217</v>
      </c>
      <c r="AM364" t="s">
        <v>5504</v>
      </c>
      <c r="AN364" t="s">
        <v>6</v>
      </c>
      <c r="AO364" s="57">
        <v>46151.517546296294</v>
      </c>
      <c r="AP364" s="57">
        <v>46271.541666666664</v>
      </c>
      <c r="AR364" t="s">
        <v>14</v>
      </c>
      <c r="AS364" t="s">
        <v>1710</v>
      </c>
      <c r="AT364" t="s">
        <v>230</v>
      </c>
      <c r="AV364" t="s">
        <v>5505</v>
      </c>
      <c r="AW364" t="s">
        <v>885</v>
      </c>
      <c r="AX364" t="s">
        <v>222</v>
      </c>
      <c r="BA364" s="57">
        <v>46271.541666666664</v>
      </c>
      <c r="BB364" t="s">
        <v>5504</v>
      </c>
      <c r="BF364" s="6" t="e">
        <f t="shared" si="15"/>
        <v>#NUM!</v>
      </c>
      <c r="BG364" t="e">
        <f t="shared" si="16"/>
        <v>#NUM!</v>
      </c>
      <c r="BH364" t="e">
        <f t="shared" si="17"/>
        <v>#NUM!</v>
      </c>
      <c r="BI364" t="str">
        <f>VLOOKUP(H364,Sheet2!$A$1:$B$270,2,FALSE)</f>
        <v>SELONG</v>
      </c>
    </row>
    <row r="365" spans="1:61">
      <c r="A365">
        <v>364</v>
      </c>
      <c r="B365">
        <v>1002571893</v>
      </c>
      <c r="C365">
        <v>3</v>
      </c>
      <c r="D365" t="s">
        <v>49</v>
      </c>
      <c r="E365">
        <v>4</v>
      </c>
      <c r="F365" t="s">
        <v>250</v>
      </c>
      <c r="G365" t="s">
        <v>250</v>
      </c>
      <c r="H365" t="s">
        <v>854</v>
      </c>
      <c r="I365" t="s">
        <v>212</v>
      </c>
      <c r="J365" t="s">
        <v>213</v>
      </c>
      <c r="K365" t="s">
        <v>149</v>
      </c>
      <c r="M365" t="s">
        <v>2158</v>
      </c>
      <c r="N365" t="s">
        <v>215</v>
      </c>
      <c r="O365" s="57">
        <v>46269.605775462966</v>
      </c>
      <c r="P365" s="57">
        <v>46274.591921296298</v>
      </c>
      <c r="Q365">
        <v>69383960</v>
      </c>
      <c r="S365">
        <v>146219104126</v>
      </c>
      <c r="T365" t="s">
        <v>5430</v>
      </c>
      <c r="U365" t="s">
        <v>5431</v>
      </c>
      <c r="V365" t="s">
        <v>5432</v>
      </c>
      <c r="Z365">
        <v>109.607955632917</v>
      </c>
      <c r="AA365">
        <v>-7.0326087492789702</v>
      </c>
      <c r="AB365" t="s">
        <v>5433</v>
      </c>
      <c r="AC365" t="s">
        <v>225</v>
      </c>
      <c r="AL365" t="s">
        <v>217</v>
      </c>
      <c r="AM365" t="s">
        <v>5434</v>
      </c>
      <c r="AN365" t="s">
        <v>6</v>
      </c>
      <c r="AO365" s="57">
        <v>46121.611157407409</v>
      </c>
      <c r="AP365" s="57">
        <v>46274.333333333336</v>
      </c>
      <c r="AQ365" t="s">
        <v>2159</v>
      </c>
      <c r="AR365" t="s">
        <v>14</v>
      </c>
      <c r="AS365" t="s">
        <v>898</v>
      </c>
      <c r="AT365" t="s">
        <v>230</v>
      </c>
      <c r="AV365" t="s">
        <v>6228</v>
      </c>
      <c r="AW365" t="s">
        <v>545</v>
      </c>
      <c r="AX365" t="s">
        <v>222</v>
      </c>
      <c r="BA365" s="57">
        <v>46274.333333333336</v>
      </c>
      <c r="BB365" t="s">
        <v>5434</v>
      </c>
      <c r="BF365" s="6" t="e">
        <f t="shared" si="15"/>
        <v>#NUM!</v>
      </c>
      <c r="BG365" t="e">
        <f t="shared" si="16"/>
        <v>#NUM!</v>
      </c>
      <c r="BH365" t="e">
        <f t="shared" si="17"/>
        <v>#NUM!</v>
      </c>
      <c r="BI365" t="e">
        <f>VLOOKUP(H365,Sheet2!$A$1:$B$270,2,FALSE)</f>
        <v>#N/A</v>
      </c>
    </row>
    <row r="366" spans="1:61">
      <c r="A366">
        <v>365</v>
      </c>
      <c r="B366">
        <v>1002571419</v>
      </c>
      <c r="C366">
        <v>3</v>
      </c>
      <c r="D366" t="s">
        <v>45</v>
      </c>
      <c r="E366">
        <v>5</v>
      </c>
      <c r="F366" t="s">
        <v>210</v>
      </c>
      <c r="G366" t="s">
        <v>110</v>
      </c>
      <c r="H366" t="s">
        <v>247</v>
      </c>
      <c r="I366" t="s">
        <v>212</v>
      </c>
      <c r="J366" t="s">
        <v>213</v>
      </c>
      <c r="K366" t="s">
        <v>149</v>
      </c>
      <c r="L366" t="s">
        <v>214</v>
      </c>
      <c r="M366" t="s">
        <v>2158</v>
      </c>
      <c r="N366" t="s">
        <v>215</v>
      </c>
      <c r="O366" s="57">
        <v>46269.495798611111</v>
      </c>
      <c r="P366" s="57">
        <v>46272.562719907408</v>
      </c>
      <c r="Q366">
        <v>69383793</v>
      </c>
      <c r="S366">
        <v>172616802082</v>
      </c>
      <c r="T366" t="s">
        <v>3973</v>
      </c>
      <c r="U366" t="s">
        <v>5506</v>
      </c>
      <c r="V366" t="s">
        <v>5507</v>
      </c>
      <c r="Z366">
        <v>118.74912187456999</v>
      </c>
      <c r="AA366">
        <v>-8.4652513994692793</v>
      </c>
      <c r="AB366" t="s">
        <v>3976</v>
      </c>
      <c r="AC366" t="s">
        <v>216</v>
      </c>
      <c r="AL366" t="s">
        <v>217</v>
      </c>
      <c r="AM366" t="s">
        <v>2241</v>
      </c>
      <c r="AN366" t="s">
        <v>6</v>
      </c>
      <c r="AO366" s="57">
        <v>46121.496608796297</v>
      </c>
      <c r="AP366" s="57">
        <v>46270.333333333336</v>
      </c>
      <c r="AR366" t="s">
        <v>14</v>
      </c>
      <c r="AS366" t="s">
        <v>219</v>
      </c>
      <c r="AT366" t="s">
        <v>220</v>
      </c>
      <c r="AV366" t="s">
        <v>5508</v>
      </c>
      <c r="AW366" t="s">
        <v>5509</v>
      </c>
      <c r="AX366" t="s">
        <v>222</v>
      </c>
      <c r="BA366" s="57">
        <v>46270.333333333336</v>
      </c>
      <c r="BB366" t="s">
        <v>2241</v>
      </c>
      <c r="BF366" s="6" t="e">
        <f t="shared" si="15"/>
        <v>#NUM!</v>
      </c>
      <c r="BG366" t="e">
        <f t="shared" si="16"/>
        <v>#NUM!</v>
      </c>
      <c r="BH366" t="e">
        <f t="shared" si="17"/>
        <v>#NUM!</v>
      </c>
      <c r="BI366" t="str">
        <f>VLOOKUP(H366,Sheet2!$A$1:$B$270,2,FALSE)</f>
        <v>BIMA</v>
      </c>
    </row>
    <row r="367" spans="1:61">
      <c r="A367">
        <v>366</v>
      </c>
      <c r="B367">
        <v>1002571407</v>
      </c>
      <c r="C367">
        <v>3</v>
      </c>
      <c r="D367" t="s">
        <v>55</v>
      </c>
      <c r="E367">
        <v>5</v>
      </c>
      <c r="F367" t="s">
        <v>261</v>
      </c>
      <c r="G367" t="s">
        <v>126</v>
      </c>
      <c r="H367" t="s">
        <v>262</v>
      </c>
      <c r="I367" t="s">
        <v>212</v>
      </c>
      <c r="J367" t="s">
        <v>213</v>
      </c>
      <c r="K367" t="s">
        <v>149</v>
      </c>
      <c r="M367" t="s">
        <v>2158</v>
      </c>
      <c r="N367" t="s">
        <v>215</v>
      </c>
      <c r="O367" s="57">
        <v>46269.488553240742</v>
      </c>
      <c r="P367" s="57">
        <v>46275.438761574071</v>
      </c>
      <c r="Q367">
        <v>69383809</v>
      </c>
      <c r="S367">
        <v>152413167965</v>
      </c>
      <c r="T367" t="s">
        <v>3627</v>
      </c>
      <c r="U367" t="s">
        <v>3628</v>
      </c>
      <c r="V367" t="s">
        <v>3629</v>
      </c>
      <c r="Z367">
        <v>112.733414461981</v>
      </c>
      <c r="AA367">
        <v>-7.2549290653071496</v>
      </c>
      <c r="AB367" t="s">
        <v>3630</v>
      </c>
      <c r="AC367" t="s">
        <v>225</v>
      </c>
      <c r="AL367" t="s">
        <v>217</v>
      </c>
      <c r="AM367" t="s">
        <v>3631</v>
      </c>
      <c r="AN367" t="s">
        <v>6</v>
      </c>
      <c r="AO367" s="57">
        <v>46121.496608796297</v>
      </c>
      <c r="AP367" s="57">
        <v>46270.458333333336</v>
      </c>
      <c r="AQ367" t="s">
        <v>2178</v>
      </c>
      <c r="AR367" t="s">
        <v>14</v>
      </c>
      <c r="AS367" t="s">
        <v>575</v>
      </c>
      <c r="AT367" t="s">
        <v>230</v>
      </c>
      <c r="AV367" t="s">
        <v>6229</v>
      </c>
      <c r="AW367" t="s">
        <v>546</v>
      </c>
      <c r="AX367" t="s">
        <v>222</v>
      </c>
      <c r="BA367" s="57">
        <v>46270.458333333336</v>
      </c>
      <c r="BB367" t="s">
        <v>3631</v>
      </c>
      <c r="BF367" s="6" t="e">
        <f t="shared" si="15"/>
        <v>#NUM!</v>
      </c>
      <c r="BG367" t="e">
        <f t="shared" si="16"/>
        <v>#NUM!</v>
      </c>
      <c r="BH367" t="e">
        <f t="shared" si="17"/>
        <v>#NUM!</v>
      </c>
      <c r="BI367" t="str">
        <f>VLOOKUP(H367,Sheet2!$A$1:$B$270,2,FALSE)</f>
        <v>SURABAYA SELATAN</v>
      </c>
    </row>
    <row r="368" spans="1:61">
      <c r="A368">
        <v>367</v>
      </c>
      <c r="B368">
        <v>1002571246</v>
      </c>
      <c r="C368">
        <v>3</v>
      </c>
      <c r="D368" t="s">
        <v>55</v>
      </c>
      <c r="E368">
        <v>5</v>
      </c>
      <c r="F368" t="s">
        <v>227</v>
      </c>
      <c r="G368" t="s">
        <v>127</v>
      </c>
      <c r="H368" t="s">
        <v>323</v>
      </c>
      <c r="I368" t="s">
        <v>212</v>
      </c>
      <c r="J368" t="s">
        <v>213</v>
      </c>
      <c r="K368" t="s">
        <v>149</v>
      </c>
      <c r="M368" t="s">
        <v>2158</v>
      </c>
      <c r="N368" t="s">
        <v>215</v>
      </c>
      <c r="O368" s="57">
        <v>46269.454687500001</v>
      </c>
      <c r="P368" s="57">
        <v>46271.674710648149</v>
      </c>
      <c r="Q368">
        <v>69383723</v>
      </c>
      <c r="S368">
        <v>152431232551</v>
      </c>
      <c r="T368" t="s">
        <v>4450</v>
      </c>
      <c r="U368" t="s">
        <v>4451</v>
      </c>
      <c r="V368" t="s">
        <v>5510</v>
      </c>
      <c r="Z368">
        <v>113.802287578582</v>
      </c>
      <c r="AA368">
        <v>-6.9673231253423298</v>
      </c>
      <c r="AB368" t="s">
        <v>4453</v>
      </c>
      <c r="AC368" t="s">
        <v>229</v>
      </c>
      <c r="AL368" t="s">
        <v>217</v>
      </c>
      <c r="AM368" t="s">
        <v>3631</v>
      </c>
      <c r="AN368" t="s">
        <v>6</v>
      </c>
      <c r="AO368" s="57">
        <v>46121.465381944443</v>
      </c>
      <c r="AP368" s="57">
        <v>46270.458333333336</v>
      </c>
      <c r="AQ368" t="s">
        <v>2178</v>
      </c>
      <c r="AR368" t="s">
        <v>14</v>
      </c>
      <c r="AS368" t="s">
        <v>219</v>
      </c>
      <c r="AT368" t="s">
        <v>220</v>
      </c>
      <c r="AV368" t="s">
        <v>5511</v>
      </c>
      <c r="AW368" t="s">
        <v>545</v>
      </c>
      <c r="AX368" t="s">
        <v>222</v>
      </c>
      <c r="BA368" s="57">
        <v>46270.458333333336</v>
      </c>
      <c r="BB368" t="s">
        <v>3631</v>
      </c>
      <c r="BF368" s="6" t="e">
        <f t="shared" si="15"/>
        <v>#NUM!</v>
      </c>
      <c r="BG368" t="e">
        <f t="shared" si="16"/>
        <v>#NUM!</v>
      </c>
      <c r="BH368" t="e">
        <f t="shared" si="17"/>
        <v>#NUM!</v>
      </c>
      <c r="BI368" t="str">
        <f>VLOOKUP(H368,Sheet2!$A$1:$B$270,2,FALSE)</f>
        <v>MADURA</v>
      </c>
    </row>
    <row r="369" spans="1:61">
      <c r="A369">
        <v>368</v>
      </c>
      <c r="B369">
        <v>1002571923</v>
      </c>
      <c r="C369">
        <v>3</v>
      </c>
      <c r="D369" t="s">
        <v>59</v>
      </c>
      <c r="E369">
        <v>4</v>
      </c>
      <c r="F369" t="s">
        <v>549</v>
      </c>
      <c r="G369" t="s">
        <v>1694</v>
      </c>
      <c r="H369" t="s">
        <v>1695</v>
      </c>
      <c r="I369" t="s">
        <v>212</v>
      </c>
      <c r="J369" t="s">
        <v>213</v>
      </c>
      <c r="K369" t="s">
        <v>149</v>
      </c>
      <c r="L369" t="s">
        <v>1751</v>
      </c>
      <c r="M369" t="s">
        <v>2158</v>
      </c>
      <c r="N369" t="s">
        <v>215</v>
      </c>
      <c r="O369" s="57">
        <v>46269.608310185184</v>
      </c>
      <c r="P369" s="57">
        <v>46272.567337962966</v>
      </c>
      <c r="Q369">
        <v>69383976</v>
      </c>
      <c r="R369">
        <v>2745043043</v>
      </c>
      <c r="S369">
        <v>146136130060</v>
      </c>
      <c r="T369" t="s">
        <v>4003</v>
      </c>
      <c r="U369" t="s">
        <v>5512</v>
      </c>
      <c r="V369" t="s">
        <v>5513</v>
      </c>
      <c r="Z369">
        <v>110.28434300000001</v>
      </c>
      <c r="AA369">
        <v>-7.80952</v>
      </c>
      <c r="AB369" t="s">
        <v>4006</v>
      </c>
      <c r="AC369" t="s">
        <v>236</v>
      </c>
      <c r="AL369" t="s">
        <v>217</v>
      </c>
      <c r="AM369" t="s">
        <v>5514</v>
      </c>
      <c r="AN369" t="s">
        <v>6</v>
      </c>
      <c r="AO369" s="57">
        <v>46121.611157407409</v>
      </c>
      <c r="AP369" s="57">
        <v>46271.541666666664</v>
      </c>
      <c r="AQ369" t="s">
        <v>2178</v>
      </c>
      <c r="AR369" t="s">
        <v>14</v>
      </c>
      <c r="AS369" t="s">
        <v>219</v>
      </c>
      <c r="AT369" t="s">
        <v>230</v>
      </c>
      <c r="AV369" t="s">
        <v>5515</v>
      </c>
      <c r="AW369" t="s">
        <v>4717</v>
      </c>
      <c r="AX369" t="s">
        <v>222</v>
      </c>
      <c r="BA369" s="57">
        <v>46271.541666666664</v>
      </c>
      <c r="BB369" t="s">
        <v>5514</v>
      </c>
      <c r="BF369" s="6" t="e">
        <f t="shared" si="15"/>
        <v>#NUM!</v>
      </c>
      <c r="BG369" t="e">
        <f t="shared" si="16"/>
        <v>#NUM!</v>
      </c>
      <c r="BH369" t="e">
        <f t="shared" si="17"/>
        <v>#NUM!</v>
      </c>
      <c r="BI369" t="e">
        <f>VLOOKUP(H369,Sheet2!$A$1:$B$270,2,FALSE)</f>
        <v>#N/A</v>
      </c>
    </row>
    <row r="370" spans="1:61">
      <c r="A370">
        <v>369</v>
      </c>
      <c r="B370">
        <v>1002571992</v>
      </c>
      <c r="C370">
        <v>3</v>
      </c>
      <c r="D370" t="s">
        <v>55</v>
      </c>
      <c r="E370">
        <v>5</v>
      </c>
      <c r="F370" t="s">
        <v>227</v>
      </c>
      <c r="G370" t="s">
        <v>121</v>
      </c>
      <c r="H370" t="s">
        <v>278</v>
      </c>
      <c r="I370" t="s">
        <v>212</v>
      </c>
      <c r="J370" t="s">
        <v>213</v>
      </c>
      <c r="K370" t="s">
        <v>149</v>
      </c>
      <c r="L370" t="s">
        <v>214</v>
      </c>
      <c r="M370" t="s">
        <v>2158</v>
      </c>
      <c r="N370" t="s">
        <v>215</v>
      </c>
      <c r="O370" s="57">
        <v>46269.618726851855</v>
      </c>
      <c r="P370" s="57">
        <v>46271.583483796298</v>
      </c>
      <c r="Q370">
        <v>69384006</v>
      </c>
      <c r="S370">
        <v>152437905745</v>
      </c>
      <c r="T370" t="s">
        <v>4329</v>
      </c>
      <c r="U370" t="s">
        <v>5516</v>
      </c>
      <c r="V370" t="s">
        <v>5517</v>
      </c>
      <c r="Z370">
        <v>113.42439115047399</v>
      </c>
      <c r="AA370">
        <v>-6.9057959769070596</v>
      </c>
      <c r="AB370" t="s">
        <v>4332</v>
      </c>
      <c r="AC370" t="s">
        <v>216</v>
      </c>
      <c r="AL370" t="s">
        <v>217</v>
      </c>
      <c r="AM370" t="s">
        <v>5518</v>
      </c>
      <c r="AN370" t="s">
        <v>6</v>
      </c>
      <c r="AO370" s="57">
        <v>46121.621574074074</v>
      </c>
      <c r="AP370" s="57">
        <v>46270.458333333336</v>
      </c>
      <c r="AR370" t="s">
        <v>14</v>
      </c>
      <c r="AS370" t="s">
        <v>219</v>
      </c>
      <c r="AT370" t="s">
        <v>220</v>
      </c>
      <c r="AV370" t="s">
        <v>5519</v>
      </c>
      <c r="AW370" t="s">
        <v>5520</v>
      </c>
      <c r="AX370" t="s">
        <v>222</v>
      </c>
      <c r="BA370" s="57">
        <v>46270.458333333336</v>
      </c>
      <c r="BB370" t="s">
        <v>5518</v>
      </c>
      <c r="BF370" s="6" t="e">
        <f t="shared" si="15"/>
        <v>#NUM!</v>
      </c>
      <c r="BG370" t="e">
        <f t="shared" si="16"/>
        <v>#NUM!</v>
      </c>
      <c r="BH370" t="e">
        <f t="shared" si="17"/>
        <v>#NUM!</v>
      </c>
      <c r="BI370" t="str">
        <f>VLOOKUP(H370,Sheet2!$A$1:$B$270,2,FALSE)</f>
        <v>MADURA</v>
      </c>
    </row>
    <row r="371" spans="1:61">
      <c r="A371">
        <v>370</v>
      </c>
      <c r="B371">
        <v>1002572066</v>
      </c>
      <c r="C371">
        <v>3</v>
      </c>
      <c r="D371" t="s">
        <v>59</v>
      </c>
      <c r="E371">
        <v>4</v>
      </c>
      <c r="F371" t="s">
        <v>223</v>
      </c>
      <c r="G371" t="s">
        <v>223</v>
      </c>
      <c r="H371" t="s">
        <v>827</v>
      </c>
      <c r="I371" t="s">
        <v>212</v>
      </c>
      <c r="J371" t="s">
        <v>213</v>
      </c>
      <c r="K371" t="s">
        <v>149</v>
      </c>
      <c r="L371" t="s">
        <v>214</v>
      </c>
      <c r="M371" t="s">
        <v>2158</v>
      </c>
      <c r="N371" t="s">
        <v>215</v>
      </c>
      <c r="O371" s="57">
        <v>46269.629814814813</v>
      </c>
      <c r="P371" s="57">
        <v>46272.668483796297</v>
      </c>
      <c r="Q371">
        <v>69384026</v>
      </c>
      <c r="S371">
        <v>146303629037</v>
      </c>
      <c r="T371" t="s">
        <v>3909</v>
      </c>
      <c r="U371" t="s">
        <v>5521</v>
      </c>
      <c r="V371" t="s">
        <v>5522</v>
      </c>
      <c r="Z371">
        <v>109.2692141</v>
      </c>
      <c r="AA371">
        <v>-7.4141935999999999</v>
      </c>
      <c r="AB371" t="s">
        <v>3912</v>
      </c>
      <c r="AC371" t="s">
        <v>236</v>
      </c>
      <c r="AL371" t="s">
        <v>217</v>
      </c>
      <c r="AM371" t="s">
        <v>4823</v>
      </c>
      <c r="AN371" t="s">
        <v>6</v>
      </c>
      <c r="AO371" s="57">
        <v>46121.632037037038</v>
      </c>
      <c r="AP371" s="57">
        <v>46270.541666666664</v>
      </c>
      <c r="AR371" t="s">
        <v>14</v>
      </c>
      <c r="AS371" t="s">
        <v>219</v>
      </c>
      <c r="AT371" t="s">
        <v>230</v>
      </c>
      <c r="AV371" t="s">
        <v>5523</v>
      </c>
      <c r="AW371" t="s">
        <v>889</v>
      </c>
      <c r="AX371" t="s">
        <v>222</v>
      </c>
      <c r="BA371" s="57">
        <v>46270.541666666664</v>
      </c>
      <c r="BB371" t="s">
        <v>4823</v>
      </c>
      <c r="BF371" s="6" t="e">
        <f t="shared" si="15"/>
        <v>#NUM!</v>
      </c>
      <c r="BG371" t="e">
        <f t="shared" si="16"/>
        <v>#NUM!</v>
      </c>
      <c r="BH371" t="e">
        <f t="shared" si="17"/>
        <v>#NUM!</v>
      </c>
      <c r="BI371" t="e">
        <f>VLOOKUP(H371,Sheet2!$A$1:$B$270,2,FALSE)</f>
        <v>#N/A</v>
      </c>
    </row>
    <row r="372" spans="1:61">
      <c r="A372">
        <v>371</v>
      </c>
      <c r="B372">
        <v>1002572062</v>
      </c>
      <c r="C372">
        <v>3</v>
      </c>
      <c r="D372" t="s">
        <v>49</v>
      </c>
      <c r="E372">
        <v>4</v>
      </c>
      <c r="F372" t="s">
        <v>250</v>
      </c>
      <c r="G372" t="s">
        <v>539</v>
      </c>
      <c r="H372" t="s">
        <v>577</v>
      </c>
      <c r="I372" t="s">
        <v>212</v>
      </c>
      <c r="J372" t="s">
        <v>213</v>
      </c>
      <c r="K372" t="s">
        <v>149</v>
      </c>
      <c r="M372" t="s">
        <v>2158</v>
      </c>
      <c r="N372" t="s">
        <v>215</v>
      </c>
      <c r="O372" s="57">
        <v>46269.62976851852</v>
      </c>
      <c r="P372" s="57">
        <v>46270.544456018521</v>
      </c>
      <c r="Q372">
        <v>69384017</v>
      </c>
      <c r="S372">
        <v>142214107379</v>
      </c>
      <c r="T372" t="s">
        <v>3659</v>
      </c>
      <c r="U372" t="s">
        <v>5524</v>
      </c>
      <c r="V372" t="s">
        <v>5525</v>
      </c>
      <c r="Z372">
        <v>108.85626019999999</v>
      </c>
      <c r="AA372">
        <v>-6.9894150000000002</v>
      </c>
      <c r="AB372" t="s">
        <v>4697</v>
      </c>
      <c r="AC372" t="s">
        <v>225</v>
      </c>
      <c r="AL372" t="s">
        <v>217</v>
      </c>
      <c r="AM372" t="s">
        <v>5526</v>
      </c>
      <c r="AN372" t="s">
        <v>6</v>
      </c>
      <c r="AO372" s="57">
        <v>46121.632037037038</v>
      </c>
      <c r="AP372" s="57">
        <v>46270.541666666664</v>
      </c>
      <c r="AQ372" t="s">
        <v>2159</v>
      </c>
      <c r="AR372" t="s">
        <v>14</v>
      </c>
      <c r="AS372" t="s">
        <v>908</v>
      </c>
      <c r="AT372" t="s">
        <v>230</v>
      </c>
      <c r="AV372" t="s">
        <v>5527</v>
      </c>
      <c r="AW372" t="s">
        <v>578</v>
      </c>
      <c r="AX372" t="s">
        <v>222</v>
      </c>
      <c r="BA372" s="57">
        <v>46270.541666666664</v>
      </c>
      <c r="BB372" t="s">
        <v>5526</v>
      </c>
      <c r="BF372" s="6" t="e">
        <f t="shared" si="15"/>
        <v>#NUM!</v>
      </c>
      <c r="BG372" t="e">
        <f t="shared" si="16"/>
        <v>#NUM!</v>
      </c>
      <c r="BH372" t="e">
        <f t="shared" si="17"/>
        <v>#NUM!</v>
      </c>
      <c r="BI372" t="e">
        <f>VLOOKUP(H372,Sheet2!$A$1:$B$270,2,FALSE)</f>
        <v>#N/A</v>
      </c>
    </row>
    <row r="373" spans="1:61">
      <c r="A373">
        <v>372</v>
      </c>
      <c r="B373">
        <v>1002571816</v>
      </c>
      <c r="C373">
        <v>3</v>
      </c>
      <c r="D373" t="s">
        <v>49</v>
      </c>
      <c r="E373">
        <v>4</v>
      </c>
      <c r="F373" t="s">
        <v>250</v>
      </c>
      <c r="G373" t="s">
        <v>250</v>
      </c>
      <c r="H373" t="s">
        <v>854</v>
      </c>
      <c r="I373" t="s">
        <v>212</v>
      </c>
      <c r="J373" t="s">
        <v>213</v>
      </c>
      <c r="K373" t="s">
        <v>149</v>
      </c>
      <c r="M373" t="s">
        <v>2158</v>
      </c>
      <c r="N373" t="s">
        <v>215</v>
      </c>
      <c r="O373" s="57">
        <v>46269.595960648148</v>
      </c>
      <c r="P373" s="57">
        <v>46274.588009259256</v>
      </c>
      <c r="Q373">
        <v>69383923</v>
      </c>
      <c r="S373">
        <v>146219104077</v>
      </c>
      <c r="T373" t="s">
        <v>5430</v>
      </c>
      <c r="U373" t="s">
        <v>5431</v>
      </c>
      <c r="V373" t="s">
        <v>5435</v>
      </c>
      <c r="Z373">
        <v>109.607962691707</v>
      </c>
      <c r="AA373">
        <v>-7.0326201063123497</v>
      </c>
      <c r="AB373" t="s">
        <v>5433</v>
      </c>
      <c r="AC373" t="s">
        <v>225</v>
      </c>
      <c r="AL373" t="s">
        <v>217</v>
      </c>
      <c r="AM373" t="s">
        <v>5434</v>
      </c>
      <c r="AN373" t="s">
        <v>6</v>
      </c>
      <c r="AO373" s="57">
        <v>46121.600740740738</v>
      </c>
      <c r="AP373" s="57">
        <v>46274.333333333336</v>
      </c>
      <c r="AQ373" t="s">
        <v>2159</v>
      </c>
      <c r="AR373" t="s">
        <v>14</v>
      </c>
      <c r="AS373" t="s">
        <v>898</v>
      </c>
      <c r="AT373" t="s">
        <v>230</v>
      </c>
      <c r="AV373" t="s">
        <v>6230</v>
      </c>
      <c r="AW373" t="s">
        <v>546</v>
      </c>
      <c r="AX373" t="s">
        <v>222</v>
      </c>
      <c r="BA373" s="57">
        <v>46274.333333333336</v>
      </c>
      <c r="BB373" t="s">
        <v>5434</v>
      </c>
      <c r="BF373" s="6" t="e">
        <f t="shared" si="15"/>
        <v>#NUM!</v>
      </c>
      <c r="BG373" t="e">
        <f t="shared" si="16"/>
        <v>#NUM!</v>
      </c>
      <c r="BH373" t="e">
        <f t="shared" si="17"/>
        <v>#NUM!</v>
      </c>
      <c r="BI373" t="e">
        <f>VLOOKUP(H373,Sheet2!$A$1:$B$270,2,FALSE)</f>
        <v>#N/A</v>
      </c>
    </row>
    <row r="374" spans="1:61">
      <c r="A374">
        <v>373</v>
      </c>
      <c r="B374">
        <v>1002571187</v>
      </c>
      <c r="C374">
        <v>3</v>
      </c>
      <c r="D374" t="s">
        <v>55</v>
      </c>
      <c r="E374">
        <v>5</v>
      </c>
      <c r="F374" t="s">
        <v>307</v>
      </c>
      <c r="G374" t="s">
        <v>124</v>
      </c>
      <c r="H374" t="s">
        <v>329</v>
      </c>
      <c r="I374" t="s">
        <v>212</v>
      </c>
      <c r="J374" t="s">
        <v>213</v>
      </c>
      <c r="K374" t="s">
        <v>149</v>
      </c>
      <c r="L374" t="s">
        <v>214</v>
      </c>
      <c r="M374" t="s">
        <v>2158</v>
      </c>
      <c r="N374" t="s">
        <v>215</v>
      </c>
      <c r="O374" s="57">
        <v>46269.441620370373</v>
      </c>
      <c r="P374" s="57">
        <v>46270.593738425923</v>
      </c>
      <c r="Q374">
        <v>69383708</v>
      </c>
      <c r="S374">
        <v>152306253343</v>
      </c>
      <c r="T374" t="s">
        <v>4487</v>
      </c>
      <c r="U374" t="s">
        <v>5528</v>
      </c>
      <c r="V374" t="s">
        <v>5529</v>
      </c>
      <c r="Z374">
        <v>112.7322047</v>
      </c>
      <c r="AA374">
        <v>-7.3199858999999998</v>
      </c>
      <c r="AB374" t="s">
        <v>4490</v>
      </c>
      <c r="AC374" t="s">
        <v>236</v>
      </c>
      <c r="AL374" t="s">
        <v>217</v>
      </c>
      <c r="AM374" t="s">
        <v>5247</v>
      </c>
      <c r="AN374" t="s">
        <v>6</v>
      </c>
      <c r="AO374" s="57">
        <v>46121.444525462961</v>
      </c>
      <c r="AP374" s="57">
        <v>46270.333333333336</v>
      </c>
      <c r="AQ374" t="s">
        <v>2178</v>
      </c>
      <c r="AR374" t="s">
        <v>14</v>
      </c>
      <c r="AS374" t="s">
        <v>916</v>
      </c>
      <c r="AT374" t="s">
        <v>230</v>
      </c>
      <c r="AV374" t="s">
        <v>5530</v>
      </c>
      <c r="AW374" t="s">
        <v>885</v>
      </c>
      <c r="AX374" t="s">
        <v>222</v>
      </c>
      <c r="BA374" s="57">
        <v>46270.333333333336</v>
      </c>
      <c r="BB374" t="s">
        <v>5247</v>
      </c>
      <c r="BF374" s="6" t="e">
        <f t="shared" si="15"/>
        <v>#NUM!</v>
      </c>
      <c r="BG374" t="e">
        <f t="shared" si="16"/>
        <v>#NUM!</v>
      </c>
      <c r="BH374" t="e">
        <f t="shared" si="17"/>
        <v>#NUM!</v>
      </c>
      <c r="BI374" t="str">
        <f>VLOOKUP(H374,Sheet2!$A$1:$B$270,2,FALSE)</f>
        <v>SURABAYA SELATAN</v>
      </c>
    </row>
    <row r="375" spans="1:61">
      <c r="A375">
        <v>374</v>
      </c>
      <c r="B375">
        <v>1002571152</v>
      </c>
      <c r="C375">
        <v>3</v>
      </c>
      <c r="D375" t="s">
        <v>59</v>
      </c>
      <c r="E375">
        <v>4</v>
      </c>
      <c r="F375" t="s">
        <v>223</v>
      </c>
      <c r="G375" t="s">
        <v>2306</v>
      </c>
      <c r="H375" t="s">
        <v>4678</v>
      </c>
      <c r="I375" t="s">
        <v>212</v>
      </c>
      <c r="J375" t="s">
        <v>213</v>
      </c>
      <c r="K375" t="s">
        <v>149</v>
      </c>
      <c r="L375" t="s">
        <v>214</v>
      </c>
      <c r="M375" t="s">
        <v>2158</v>
      </c>
      <c r="N375" t="s">
        <v>215</v>
      </c>
      <c r="O375" s="57">
        <v>46269.435370370367</v>
      </c>
      <c r="P375" s="57">
        <v>46270.586180555554</v>
      </c>
      <c r="Q375">
        <v>69383700</v>
      </c>
      <c r="S375">
        <v>146394106359</v>
      </c>
      <c r="T375" t="s">
        <v>4679</v>
      </c>
      <c r="U375" t="s">
        <v>5531</v>
      </c>
      <c r="V375" t="s">
        <v>5532</v>
      </c>
      <c r="Z375">
        <v>109.36499499999999</v>
      </c>
      <c r="AA375">
        <v>-7.2734329999999998</v>
      </c>
      <c r="AB375" t="s">
        <v>4682</v>
      </c>
      <c r="AC375" t="s">
        <v>236</v>
      </c>
      <c r="AL375" t="s">
        <v>217</v>
      </c>
      <c r="AM375" t="s">
        <v>5533</v>
      </c>
      <c r="AN375" t="s">
        <v>6</v>
      </c>
      <c r="AO375" s="57">
        <v>46121.444525462961</v>
      </c>
      <c r="AP375" s="57">
        <v>46270.333333333336</v>
      </c>
      <c r="AQ375" t="s">
        <v>2159</v>
      </c>
      <c r="AR375" t="s">
        <v>14</v>
      </c>
      <c r="AS375" t="s">
        <v>4684</v>
      </c>
      <c r="AT375" t="s">
        <v>230</v>
      </c>
      <c r="AV375" t="s">
        <v>5534</v>
      </c>
      <c r="AW375" t="s">
        <v>885</v>
      </c>
      <c r="AX375" t="s">
        <v>222</v>
      </c>
      <c r="BA375" s="57">
        <v>46270.333333333336</v>
      </c>
      <c r="BB375" t="s">
        <v>5533</v>
      </c>
      <c r="BF375" s="6" t="e">
        <f t="shared" si="15"/>
        <v>#NUM!</v>
      </c>
      <c r="BG375" t="e">
        <f t="shared" si="16"/>
        <v>#NUM!</v>
      </c>
      <c r="BH375" t="e">
        <f t="shared" si="17"/>
        <v>#NUM!</v>
      </c>
      <c r="BI375" t="e">
        <f>VLOOKUP(H375,Sheet2!$A$1:$B$270,2,FALSE)</f>
        <v>#N/A</v>
      </c>
    </row>
    <row r="376" spans="1:61">
      <c r="A376">
        <v>375</v>
      </c>
      <c r="B376">
        <v>1002572453</v>
      </c>
      <c r="C376">
        <v>3</v>
      </c>
      <c r="D376" t="s">
        <v>38</v>
      </c>
      <c r="E376">
        <v>5</v>
      </c>
      <c r="F376" t="s">
        <v>248</v>
      </c>
      <c r="G376" t="s">
        <v>87</v>
      </c>
      <c r="H376" t="s">
        <v>286</v>
      </c>
      <c r="I376" t="s">
        <v>212</v>
      </c>
      <c r="J376" t="s">
        <v>213</v>
      </c>
      <c r="K376" t="s">
        <v>149</v>
      </c>
      <c r="L376" t="s">
        <v>214</v>
      </c>
      <c r="M376" t="s">
        <v>2158</v>
      </c>
      <c r="N376" t="s">
        <v>215</v>
      </c>
      <c r="O376" s="57">
        <v>46269.691620370373</v>
      </c>
      <c r="P376" s="57">
        <v>46272.555115740739</v>
      </c>
      <c r="Q376">
        <v>69384153</v>
      </c>
      <c r="S376">
        <v>152711247545</v>
      </c>
      <c r="T376" t="s">
        <v>3978</v>
      </c>
      <c r="U376" t="s">
        <v>5535</v>
      </c>
      <c r="V376" t="s">
        <v>5536</v>
      </c>
      <c r="Z376">
        <v>112.585240602493</v>
      </c>
      <c r="AA376">
        <v>-7.9142729591032603</v>
      </c>
      <c r="AB376" t="s">
        <v>3981</v>
      </c>
      <c r="AC376" t="s">
        <v>216</v>
      </c>
      <c r="AL376" t="s">
        <v>217</v>
      </c>
      <c r="AM376" t="s">
        <v>4971</v>
      </c>
      <c r="AN376" t="s">
        <v>6</v>
      </c>
      <c r="AO376" s="57">
        <v>46121.694409722222</v>
      </c>
      <c r="AP376" s="57">
        <v>46270.541666666664</v>
      </c>
      <c r="AQ376" t="s">
        <v>2156</v>
      </c>
      <c r="AR376" t="s">
        <v>14</v>
      </c>
      <c r="AS376" t="s">
        <v>3983</v>
      </c>
      <c r="AT376" t="s">
        <v>230</v>
      </c>
      <c r="AV376" t="s">
        <v>5537</v>
      </c>
      <c r="AW376" t="s">
        <v>885</v>
      </c>
      <c r="AX376" t="s">
        <v>222</v>
      </c>
      <c r="BA376" s="57">
        <v>46270.541666666664</v>
      </c>
      <c r="BB376" t="s">
        <v>4971</v>
      </c>
      <c r="BF376" s="6" t="e">
        <f t="shared" si="15"/>
        <v>#NUM!</v>
      </c>
      <c r="BG376" t="e">
        <f t="shared" si="16"/>
        <v>#NUM!</v>
      </c>
      <c r="BH376" t="e">
        <f t="shared" si="17"/>
        <v>#NUM!</v>
      </c>
      <c r="BI376" t="str">
        <f>VLOOKUP(H376,Sheet2!$A$1:$B$270,2,FALSE)</f>
        <v>BATU</v>
      </c>
    </row>
    <row r="377" spans="1:61">
      <c r="A377">
        <v>376</v>
      </c>
      <c r="B377">
        <v>1002572417</v>
      </c>
      <c r="C377">
        <v>3</v>
      </c>
      <c r="D377" t="s">
        <v>49</v>
      </c>
      <c r="E377">
        <v>4</v>
      </c>
      <c r="F377" t="s">
        <v>250</v>
      </c>
      <c r="G377" t="s">
        <v>539</v>
      </c>
      <c r="H377" t="s">
        <v>577</v>
      </c>
      <c r="I377" t="s">
        <v>212</v>
      </c>
      <c r="J377" t="s">
        <v>213</v>
      </c>
      <c r="K377" t="s">
        <v>149</v>
      </c>
      <c r="L377" t="s">
        <v>214</v>
      </c>
      <c r="M377" t="s">
        <v>2158</v>
      </c>
      <c r="N377" t="s">
        <v>215</v>
      </c>
      <c r="O377" s="57">
        <v>46269.686076388891</v>
      </c>
      <c r="P377" s="57">
        <v>46272.547743055555</v>
      </c>
      <c r="Q377">
        <v>69384143</v>
      </c>
      <c r="S377">
        <v>142214107529</v>
      </c>
      <c r="T377" t="s">
        <v>4031</v>
      </c>
      <c r="U377" t="s">
        <v>5538</v>
      </c>
      <c r="V377" t="s">
        <v>5539</v>
      </c>
      <c r="Z377">
        <v>108.946590051054</v>
      </c>
      <c r="AA377">
        <v>-6.9699888479938901</v>
      </c>
      <c r="AB377" t="s">
        <v>4034</v>
      </c>
      <c r="AC377" t="s">
        <v>216</v>
      </c>
      <c r="AL377" t="s">
        <v>217</v>
      </c>
      <c r="AM377" t="s">
        <v>5540</v>
      </c>
      <c r="AN377" t="s">
        <v>6</v>
      </c>
      <c r="AO377" s="57">
        <v>46121.694409722222</v>
      </c>
      <c r="AP377" s="57">
        <v>46270.541666666664</v>
      </c>
      <c r="AQ377" t="s">
        <v>2159</v>
      </c>
      <c r="AR377" t="s">
        <v>14</v>
      </c>
      <c r="AS377" t="s">
        <v>908</v>
      </c>
      <c r="AT377" t="s">
        <v>230</v>
      </c>
      <c r="AV377" t="s">
        <v>5541</v>
      </c>
      <c r="AW377" t="s">
        <v>2463</v>
      </c>
      <c r="AX377" t="s">
        <v>222</v>
      </c>
      <c r="BA377" s="57">
        <v>46270.541666666664</v>
      </c>
      <c r="BB377" t="s">
        <v>5540</v>
      </c>
      <c r="BF377" s="6" t="e">
        <f t="shared" si="15"/>
        <v>#NUM!</v>
      </c>
      <c r="BG377" t="e">
        <f t="shared" si="16"/>
        <v>#NUM!</v>
      </c>
      <c r="BH377" t="e">
        <f t="shared" si="17"/>
        <v>#NUM!</v>
      </c>
      <c r="BI377" t="e">
        <f>VLOOKUP(H377,Sheet2!$A$1:$B$270,2,FALSE)</f>
        <v>#N/A</v>
      </c>
    </row>
    <row r="378" spans="1:61">
      <c r="A378">
        <v>377</v>
      </c>
      <c r="B378">
        <v>1002572694</v>
      </c>
      <c r="C378">
        <v>3</v>
      </c>
      <c r="D378" t="s">
        <v>49</v>
      </c>
      <c r="E378">
        <v>4</v>
      </c>
      <c r="F378" t="s">
        <v>250</v>
      </c>
      <c r="G378" t="s">
        <v>539</v>
      </c>
      <c r="H378" t="s">
        <v>3241</v>
      </c>
      <c r="I378" t="s">
        <v>212</v>
      </c>
      <c r="J378" t="s">
        <v>213</v>
      </c>
      <c r="K378" t="s">
        <v>149</v>
      </c>
      <c r="L378" t="s">
        <v>214</v>
      </c>
      <c r="M378" t="s">
        <v>2158</v>
      </c>
      <c r="N378" t="s">
        <v>215</v>
      </c>
      <c r="O378" s="57">
        <v>46269.820798611108</v>
      </c>
      <c r="P378" s="57">
        <v>46272.500925925924</v>
      </c>
      <c r="Q378">
        <v>69384257</v>
      </c>
      <c r="S378">
        <v>146281108910</v>
      </c>
      <c r="T378" t="s">
        <v>4008</v>
      </c>
      <c r="U378" t="s">
        <v>5542</v>
      </c>
      <c r="V378" t="s">
        <v>5543</v>
      </c>
      <c r="Z378">
        <v>109.015117</v>
      </c>
      <c r="AA378">
        <v>-7.1685239999999997</v>
      </c>
      <c r="AB378" t="s">
        <v>4011</v>
      </c>
      <c r="AC378" t="s">
        <v>236</v>
      </c>
      <c r="AL378" t="s">
        <v>217</v>
      </c>
      <c r="AM378" t="s">
        <v>5544</v>
      </c>
      <c r="AN378" t="s">
        <v>6</v>
      </c>
      <c r="AO378" s="57">
        <v>46121.830046296294</v>
      </c>
      <c r="AP378" s="57">
        <v>46271.333333333336</v>
      </c>
      <c r="AQ378" t="s">
        <v>2159</v>
      </c>
      <c r="AR378" t="s">
        <v>14</v>
      </c>
      <c r="AS378" t="s">
        <v>3247</v>
      </c>
      <c r="AT378" t="s">
        <v>230</v>
      </c>
      <c r="AV378" t="s">
        <v>5545</v>
      </c>
      <c r="AW378" t="s">
        <v>883</v>
      </c>
      <c r="AX378" t="s">
        <v>222</v>
      </c>
      <c r="BA378" s="57">
        <v>46271.333333333336</v>
      </c>
      <c r="BB378" t="s">
        <v>5544</v>
      </c>
      <c r="BF378" s="6" t="e">
        <f t="shared" si="15"/>
        <v>#NUM!</v>
      </c>
      <c r="BG378" t="e">
        <f t="shared" si="16"/>
        <v>#NUM!</v>
      </c>
      <c r="BH378" t="e">
        <f t="shared" si="17"/>
        <v>#NUM!</v>
      </c>
      <c r="BI378" t="e">
        <f>VLOOKUP(H378,Sheet2!$A$1:$B$270,2,FALSE)</f>
        <v>#N/A</v>
      </c>
    </row>
    <row r="379" spans="1:61">
      <c r="A379">
        <v>378</v>
      </c>
      <c r="B379">
        <v>1002572661</v>
      </c>
      <c r="C379">
        <v>3</v>
      </c>
      <c r="D379" t="s">
        <v>38</v>
      </c>
      <c r="E379">
        <v>5</v>
      </c>
      <c r="F379" t="s">
        <v>248</v>
      </c>
      <c r="G379" t="s">
        <v>87</v>
      </c>
      <c r="H379" t="s">
        <v>286</v>
      </c>
      <c r="I379" t="s">
        <v>212</v>
      </c>
      <c r="J379" t="s">
        <v>213</v>
      </c>
      <c r="K379" t="s">
        <v>149</v>
      </c>
      <c r="L379" t="s">
        <v>214</v>
      </c>
      <c r="M379" t="s">
        <v>2158</v>
      </c>
      <c r="N379" t="s">
        <v>215</v>
      </c>
      <c r="O379" s="57">
        <v>46269.791620370372</v>
      </c>
      <c r="P379" s="57">
        <v>46272.562349537038</v>
      </c>
      <c r="Q379">
        <v>69384247</v>
      </c>
      <c r="S379">
        <v>152711247550</v>
      </c>
      <c r="T379" t="s">
        <v>4013</v>
      </c>
      <c r="U379" t="s">
        <v>5546</v>
      </c>
      <c r="V379" t="s">
        <v>5547</v>
      </c>
      <c r="Z379">
        <v>112.5752007</v>
      </c>
      <c r="AA379">
        <v>-7.9220081999999996</v>
      </c>
      <c r="AB379" t="s">
        <v>4016</v>
      </c>
      <c r="AC379" t="s">
        <v>216</v>
      </c>
      <c r="AL379" t="s">
        <v>217</v>
      </c>
      <c r="AM379" t="s">
        <v>5548</v>
      </c>
      <c r="AN379" t="s">
        <v>6</v>
      </c>
      <c r="AO379" s="57">
        <v>46121.798530092594</v>
      </c>
      <c r="AP379" s="57">
        <v>46271.541666666664</v>
      </c>
      <c r="AQ379" t="s">
        <v>2156</v>
      </c>
      <c r="AR379" t="s">
        <v>14</v>
      </c>
      <c r="AS379" t="s">
        <v>3983</v>
      </c>
      <c r="AT379" t="s">
        <v>230</v>
      </c>
      <c r="AV379" t="s">
        <v>5549</v>
      </c>
      <c r="AW379" t="s">
        <v>887</v>
      </c>
      <c r="AX379" t="s">
        <v>222</v>
      </c>
      <c r="BA379" s="57">
        <v>46271.541666666664</v>
      </c>
      <c r="BB379" t="s">
        <v>5548</v>
      </c>
      <c r="BF379" s="6" t="e">
        <f t="shared" si="15"/>
        <v>#NUM!</v>
      </c>
      <c r="BG379" t="e">
        <f t="shared" si="16"/>
        <v>#NUM!</v>
      </c>
      <c r="BH379" t="e">
        <f t="shared" si="17"/>
        <v>#NUM!</v>
      </c>
      <c r="BI379" t="str">
        <f>VLOOKUP(H379,Sheet2!$A$1:$B$270,2,FALSE)</f>
        <v>BATU</v>
      </c>
    </row>
    <row r="380" spans="1:61">
      <c r="A380">
        <v>379</v>
      </c>
      <c r="B380">
        <v>1002572265</v>
      </c>
      <c r="C380">
        <v>3</v>
      </c>
      <c r="D380" t="s">
        <v>49</v>
      </c>
      <c r="E380">
        <v>4</v>
      </c>
      <c r="F380" t="s">
        <v>250</v>
      </c>
      <c r="G380" t="s">
        <v>539</v>
      </c>
      <c r="H380" t="s">
        <v>577</v>
      </c>
      <c r="I380" t="s">
        <v>212</v>
      </c>
      <c r="J380" t="s">
        <v>213</v>
      </c>
      <c r="K380" t="s">
        <v>149</v>
      </c>
      <c r="M380" t="s">
        <v>2158</v>
      </c>
      <c r="N380" t="s">
        <v>215</v>
      </c>
      <c r="O380" s="57">
        <v>46269.664768518516</v>
      </c>
      <c r="P380" s="57">
        <v>46273.567870370367</v>
      </c>
      <c r="Q380">
        <v>69384084</v>
      </c>
      <c r="S380">
        <v>142214107528</v>
      </c>
      <c r="T380" t="s">
        <v>3659</v>
      </c>
      <c r="U380" t="s">
        <v>3660</v>
      </c>
      <c r="V380" t="s">
        <v>5550</v>
      </c>
      <c r="Z380">
        <v>108.85626019999999</v>
      </c>
      <c r="AA380">
        <v>-6.9894150000000002</v>
      </c>
      <c r="AB380" t="s">
        <v>3662</v>
      </c>
      <c r="AC380" t="s">
        <v>225</v>
      </c>
      <c r="AL380" t="s">
        <v>217</v>
      </c>
      <c r="AM380" t="s">
        <v>5113</v>
      </c>
      <c r="AN380" t="s">
        <v>6</v>
      </c>
      <c r="AO380" s="57">
        <v>46121.673634259256</v>
      </c>
      <c r="AP380" s="57">
        <v>46272.541666666664</v>
      </c>
      <c r="AR380" t="s">
        <v>14</v>
      </c>
      <c r="AS380" t="s">
        <v>908</v>
      </c>
      <c r="AT380" t="s">
        <v>230</v>
      </c>
      <c r="AV380" t="s">
        <v>5551</v>
      </c>
      <c r="AW380" t="s">
        <v>546</v>
      </c>
      <c r="AX380" t="s">
        <v>222</v>
      </c>
      <c r="BA380" s="57">
        <v>46272.541666666664</v>
      </c>
      <c r="BB380" t="s">
        <v>5113</v>
      </c>
      <c r="BF380" s="6" t="e">
        <f t="shared" si="15"/>
        <v>#NUM!</v>
      </c>
      <c r="BG380" t="e">
        <f t="shared" si="16"/>
        <v>#NUM!</v>
      </c>
      <c r="BH380" t="e">
        <f t="shared" si="17"/>
        <v>#NUM!</v>
      </c>
      <c r="BI380" t="e">
        <f>VLOOKUP(H380,Sheet2!$A$1:$B$270,2,FALSE)</f>
        <v>#N/A</v>
      </c>
    </row>
    <row r="381" spans="1:61">
      <c r="A381">
        <v>380</v>
      </c>
      <c r="B381">
        <v>1002571581</v>
      </c>
      <c r="C381">
        <v>3</v>
      </c>
      <c r="D381" t="s">
        <v>49</v>
      </c>
      <c r="E381">
        <v>4</v>
      </c>
      <c r="F381" t="s">
        <v>250</v>
      </c>
      <c r="G381" t="s">
        <v>539</v>
      </c>
      <c r="H381" t="s">
        <v>3241</v>
      </c>
      <c r="I381" t="s">
        <v>212</v>
      </c>
      <c r="J381" t="s">
        <v>213</v>
      </c>
      <c r="K381" t="s">
        <v>149</v>
      </c>
      <c r="L381" t="s">
        <v>214</v>
      </c>
      <c r="M381" t="s">
        <v>2158</v>
      </c>
      <c r="N381" t="s">
        <v>215</v>
      </c>
      <c r="O381" s="57">
        <v>46269.554826388892</v>
      </c>
      <c r="P381" s="57">
        <v>46272.697777777779</v>
      </c>
      <c r="Q381">
        <v>69383885</v>
      </c>
      <c r="S381">
        <v>146281108909</v>
      </c>
      <c r="T381" t="s">
        <v>4097</v>
      </c>
      <c r="U381" t="s">
        <v>5552</v>
      </c>
      <c r="V381" t="s">
        <v>5553</v>
      </c>
      <c r="Z381">
        <v>109.00788489999999</v>
      </c>
      <c r="AA381">
        <v>-7.2594827000000004</v>
      </c>
      <c r="AB381" t="s">
        <v>4100</v>
      </c>
      <c r="AC381" t="s">
        <v>236</v>
      </c>
      <c r="AL381" t="s">
        <v>217</v>
      </c>
      <c r="AM381" t="s">
        <v>5554</v>
      </c>
      <c r="AN381" t="s">
        <v>6</v>
      </c>
      <c r="AO381" s="57">
        <v>46121.559247685182</v>
      </c>
      <c r="AP381" s="57">
        <v>46270.541666666664</v>
      </c>
      <c r="AR381" t="s">
        <v>14</v>
      </c>
      <c r="AS381" t="s">
        <v>3247</v>
      </c>
      <c r="AT381" t="s">
        <v>230</v>
      </c>
      <c r="AV381" t="s">
        <v>5555</v>
      </c>
      <c r="AW381" t="s">
        <v>885</v>
      </c>
      <c r="AX381" t="s">
        <v>222</v>
      </c>
      <c r="BA381" s="57">
        <v>46270.541666666664</v>
      </c>
      <c r="BB381" t="s">
        <v>5554</v>
      </c>
      <c r="BF381" s="6" t="e">
        <f t="shared" si="15"/>
        <v>#NUM!</v>
      </c>
      <c r="BG381" t="e">
        <f t="shared" si="16"/>
        <v>#NUM!</v>
      </c>
      <c r="BH381" t="e">
        <f t="shared" si="17"/>
        <v>#NUM!</v>
      </c>
      <c r="BI381" t="e">
        <f>VLOOKUP(H381,Sheet2!$A$1:$B$270,2,FALSE)</f>
        <v>#N/A</v>
      </c>
    </row>
    <row r="382" spans="1:61">
      <c r="A382">
        <v>381</v>
      </c>
      <c r="B382">
        <v>1002572226</v>
      </c>
      <c r="C382">
        <v>3</v>
      </c>
      <c r="D382" t="s">
        <v>45</v>
      </c>
      <c r="E382">
        <v>5</v>
      </c>
      <c r="F382" t="s">
        <v>210</v>
      </c>
      <c r="G382" t="s">
        <v>115</v>
      </c>
      <c r="H382" t="s">
        <v>395</v>
      </c>
      <c r="I382" t="s">
        <v>212</v>
      </c>
      <c r="J382" t="s">
        <v>213</v>
      </c>
      <c r="K382" t="s">
        <v>149</v>
      </c>
      <c r="L382" t="s">
        <v>214</v>
      </c>
      <c r="M382" t="s">
        <v>2158</v>
      </c>
      <c r="N382" t="s">
        <v>215</v>
      </c>
      <c r="O382" s="57">
        <v>46269.654826388891</v>
      </c>
      <c r="P382" s="57">
        <v>46272.681296296294</v>
      </c>
      <c r="Q382">
        <v>69384062</v>
      </c>
      <c r="S382">
        <v>172602203750</v>
      </c>
      <c r="T382" t="s">
        <v>4026</v>
      </c>
      <c r="U382" t="s">
        <v>5556</v>
      </c>
      <c r="V382" t="s">
        <v>5557</v>
      </c>
      <c r="Z382">
        <v>116.1735498</v>
      </c>
      <c r="AA382">
        <v>-8.6902301000000008</v>
      </c>
      <c r="AB382" t="s">
        <v>4029</v>
      </c>
      <c r="AC382" t="s">
        <v>236</v>
      </c>
      <c r="AL382" t="s">
        <v>217</v>
      </c>
      <c r="AM382" t="s">
        <v>5558</v>
      </c>
      <c r="AN382" t="s">
        <v>6</v>
      </c>
      <c r="AO382" s="57">
        <v>46121.663275462961</v>
      </c>
      <c r="AP382" s="57">
        <v>46270.541666666664</v>
      </c>
      <c r="AQ382" t="s">
        <v>2156</v>
      </c>
      <c r="AR382" t="s">
        <v>14</v>
      </c>
      <c r="AS382" t="s">
        <v>900</v>
      </c>
      <c r="AT382" t="s">
        <v>230</v>
      </c>
      <c r="AV382" t="s">
        <v>5559</v>
      </c>
      <c r="AW382" t="s">
        <v>887</v>
      </c>
      <c r="AX382" t="s">
        <v>222</v>
      </c>
      <c r="BA382" s="57">
        <v>46270.541666666664</v>
      </c>
      <c r="BB382" t="s">
        <v>5558</v>
      </c>
      <c r="BF382" s="6" t="e">
        <f t="shared" si="15"/>
        <v>#NUM!</v>
      </c>
      <c r="BG382" t="e">
        <f t="shared" si="16"/>
        <v>#NUM!</v>
      </c>
      <c r="BH382" t="e">
        <f t="shared" si="17"/>
        <v>#NUM!</v>
      </c>
      <c r="BI382" t="str">
        <f>VLOOKUP(H382,Sheet2!$A$1:$B$270,2,FALSE)</f>
        <v>SELONG</v>
      </c>
    </row>
    <row r="383" spans="1:61">
      <c r="A383">
        <v>382</v>
      </c>
      <c r="B383">
        <v>1002572616</v>
      </c>
      <c r="C383">
        <v>3</v>
      </c>
      <c r="D383" t="s">
        <v>45</v>
      </c>
      <c r="E383">
        <v>5</v>
      </c>
      <c r="F383" t="s">
        <v>210</v>
      </c>
      <c r="G383" t="s">
        <v>112</v>
      </c>
      <c r="H383" t="s">
        <v>243</v>
      </c>
      <c r="I383" t="s">
        <v>212</v>
      </c>
      <c r="J383" t="s">
        <v>213</v>
      </c>
      <c r="K383" t="s">
        <v>149</v>
      </c>
      <c r="L383" t="s">
        <v>1751</v>
      </c>
      <c r="M383" t="s">
        <v>2158</v>
      </c>
      <c r="N383" t="s">
        <v>215</v>
      </c>
      <c r="O383" s="57">
        <v>46269.747870370367</v>
      </c>
      <c r="P383" s="57">
        <v>46274.385300925926</v>
      </c>
      <c r="Q383">
        <v>69384215</v>
      </c>
      <c r="R383">
        <v>3707704041</v>
      </c>
      <c r="S383">
        <v>172605804361</v>
      </c>
      <c r="T383" t="s">
        <v>5560</v>
      </c>
      <c r="U383" t="s">
        <v>5561</v>
      </c>
      <c r="V383" t="s">
        <v>5562</v>
      </c>
      <c r="Z383">
        <v>116.1424274</v>
      </c>
      <c r="AA383">
        <v>-8.6144418999999992</v>
      </c>
      <c r="AB383" t="s">
        <v>5563</v>
      </c>
      <c r="AC383" t="s">
        <v>236</v>
      </c>
      <c r="AL383" t="s">
        <v>217</v>
      </c>
      <c r="AM383" t="s">
        <v>5096</v>
      </c>
      <c r="AN383" t="s">
        <v>6</v>
      </c>
      <c r="AO383" s="57">
        <v>46121.757048611114</v>
      </c>
      <c r="AP383" s="57">
        <v>46270.625</v>
      </c>
      <c r="AR383" t="s">
        <v>14</v>
      </c>
      <c r="AS383" t="s">
        <v>219</v>
      </c>
      <c r="AT383" t="s">
        <v>230</v>
      </c>
      <c r="AV383" t="s">
        <v>6231</v>
      </c>
      <c r="AW383" t="s">
        <v>5564</v>
      </c>
      <c r="AX383" t="s">
        <v>222</v>
      </c>
      <c r="BA383" s="57">
        <v>46270.625</v>
      </c>
      <c r="BB383" t="s">
        <v>5096</v>
      </c>
      <c r="BF383" s="6" t="e">
        <f t="shared" si="15"/>
        <v>#NUM!</v>
      </c>
      <c r="BG383" t="e">
        <f t="shared" si="16"/>
        <v>#NUM!</v>
      </c>
      <c r="BH383" t="e">
        <f t="shared" si="17"/>
        <v>#NUM!</v>
      </c>
      <c r="BI383" t="str">
        <f>VLOOKUP(H383,Sheet2!$A$1:$B$270,2,FALSE)</f>
        <v>MATARAM</v>
      </c>
    </row>
    <row r="384" spans="1:61">
      <c r="A384">
        <v>383</v>
      </c>
      <c r="B384">
        <v>1002571495</v>
      </c>
      <c r="C384">
        <v>3</v>
      </c>
      <c r="D384" t="s">
        <v>55</v>
      </c>
      <c r="E384">
        <v>5</v>
      </c>
      <c r="F384" t="s">
        <v>261</v>
      </c>
      <c r="G384" t="s">
        <v>128</v>
      </c>
      <c r="H384" t="s">
        <v>305</v>
      </c>
      <c r="I384" t="s">
        <v>212</v>
      </c>
      <c r="J384" t="s">
        <v>213</v>
      </c>
      <c r="K384" t="s">
        <v>149</v>
      </c>
      <c r="L384" t="s">
        <v>214</v>
      </c>
      <c r="M384" t="s">
        <v>2158</v>
      </c>
      <c r="N384" t="s">
        <v>215</v>
      </c>
      <c r="O384" s="57">
        <v>46269.53328703704</v>
      </c>
      <c r="P384" s="57">
        <v>46272.47929398148</v>
      </c>
      <c r="Q384">
        <v>69383818</v>
      </c>
      <c r="S384">
        <v>152417234170</v>
      </c>
      <c r="T384" t="s">
        <v>4202</v>
      </c>
      <c r="U384" t="s">
        <v>5565</v>
      </c>
      <c r="V384" t="s">
        <v>5566</v>
      </c>
      <c r="Z384">
        <v>112.603476036515</v>
      </c>
      <c r="AA384">
        <v>-7.35694099010031</v>
      </c>
      <c r="AB384" t="s">
        <v>4205</v>
      </c>
      <c r="AC384" t="s">
        <v>236</v>
      </c>
      <c r="AL384" t="s">
        <v>217</v>
      </c>
      <c r="AM384" t="s">
        <v>5567</v>
      </c>
      <c r="AN384" t="s">
        <v>6</v>
      </c>
      <c r="AO384" s="57">
        <v>46121.538124999999</v>
      </c>
      <c r="AP384" s="57">
        <v>46270.458333333336</v>
      </c>
      <c r="AQ384" t="s">
        <v>2178</v>
      </c>
      <c r="AR384" t="s">
        <v>14</v>
      </c>
      <c r="AS384" t="s">
        <v>602</v>
      </c>
      <c r="AT384" t="s">
        <v>230</v>
      </c>
      <c r="AV384" t="s">
        <v>5568</v>
      </c>
      <c r="AW384" t="s">
        <v>883</v>
      </c>
      <c r="AX384" t="s">
        <v>222</v>
      </c>
      <c r="BA384" s="57">
        <v>46270.458333333336</v>
      </c>
      <c r="BB384" t="s">
        <v>5567</v>
      </c>
      <c r="BF384" s="6" t="e">
        <f t="shared" si="15"/>
        <v>#NUM!</v>
      </c>
      <c r="BG384" t="e">
        <f t="shared" si="16"/>
        <v>#NUM!</v>
      </c>
      <c r="BH384" t="e">
        <f t="shared" si="17"/>
        <v>#NUM!</v>
      </c>
      <c r="BI384" t="str">
        <f>VLOOKUP(H384,Sheet2!$A$1:$B$270,2,FALSE)</f>
        <v>SURABAYA UTARA</v>
      </c>
    </row>
    <row r="385" spans="1:61">
      <c r="A385">
        <v>384</v>
      </c>
      <c r="B385">
        <v>1002572679</v>
      </c>
      <c r="C385">
        <v>3</v>
      </c>
      <c r="D385" t="s">
        <v>49</v>
      </c>
      <c r="E385">
        <v>4</v>
      </c>
      <c r="F385" t="s">
        <v>245</v>
      </c>
      <c r="G385" t="s">
        <v>564</v>
      </c>
      <c r="H385" t="s">
        <v>565</v>
      </c>
      <c r="I385" t="s">
        <v>212</v>
      </c>
      <c r="J385" t="s">
        <v>213</v>
      </c>
      <c r="K385" t="s">
        <v>149</v>
      </c>
      <c r="L385" t="s">
        <v>214</v>
      </c>
      <c r="M385" t="s">
        <v>2158</v>
      </c>
      <c r="N385" t="s">
        <v>215</v>
      </c>
      <c r="O385" s="57">
        <v>46269.810370370367</v>
      </c>
      <c r="P385" s="57">
        <v>46272.587847222225</v>
      </c>
      <c r="Q385">
        <v>69384251</v>
      </c>
      <c r="S385">
        <v>142434111596</v>
      </c>
      <c r="T385" t="s">
        <v>4068</v>
      </c>
      <c r="U385" t="s">
        <v>5569</v>
      </c>
      <c r="V385" t="s">
        <v>5570</v>
      </c>
      <c r="Z385">
        <v>110.504499</v>
      </c>
      <c r="AA385">
        <v>-7.3238149999999997</v>
      </c>
      <c r="AB385" t="s">
        <v>4071</v>
      </c>
      <c r="AC385" t="s">
        <v>236</v>
      </c>
      <c r="AL385" t="s">
        <v>217</v>
      </c>
      <c r="AM385" t="s">
        <v>5571</v>
      </c>
      <c r="AN385" t="s">
        <v>6</v>
      </c>
      <c r="AO385" s="57">
        <v>46121.819386574076</v>
      </c>
      <c r="AP385" s="57">
        <v>46271.333333333336</v>
      </c>
      <c r="AR385" t="s">
        <v>14</v>
      </c>
      <c r="AS385" t="s">
        <v>219</v>
      </c>
      <c r="AT385" t="s">
        <v>230</v>
      </c>
      <c r="AV385" t="s">
        <v>5572</v>
      </c>
      <c r="AW385" t="s">
        <v>889</v>
      </c>
      <c r="AX385" t="s">
        <v>222</v>
      </c>
      <c r="BA385" s="57">
        <v>46271.333333333336</v>
      </c>
      <c r="BB385" t="s">
        <v>5571</v>
      </c>
      <c r="BF385" s="6" t="e">
        <f t="shared" si="15"/>
        <v>#NUM!</v>
      </c>
      <c r="BG385" t="e">
        <f t="shared" si="16"/>
        <v>#NUM!</v>
      </c>
      <c r="BH385" t="e">
        <f t="shared" si="17"/>
        <v>#NUM!</v>
      </c>
      <c r="BI385" t="e">
        <f>VLOOKUP(H385,Sheet2!$A$1:$B$270,2,FALSE)</f>
        <v>#N/A</v>
      </c>
    </row>
    <row r="386" spans="1:61">
      <c r="A386">
        <v>385</v>
      </c>
      <c r="B386">
        <v>1002570491</v>
      </c>
      <c r="C386">
        <v>3</v>
      </c>
      <c r="D386" t="s">
        <v>45</v>
      </c>
      <c r="E386">
        <v>5</v>
      </c>
      <c r="F386" t="s">
        <v>210</v>
      </c>
      <c r="G386" t="s">
        <v>115</v>
      </c>
      <c r="H386" t="s">
        <v>273</v>
      </c>
      <c r="I386" t="s">
        <v>212</v>
      </c>
      <c r="J386" t="s">
        <v>213</v>
      </c>
      <c r="K386" t="s">
        <v>149</v>
      </c>
      <c r="L386" t="s">
        <v>214</v>
      </c>
      <c r="M386" t="s">
        <v>2158</v>
      </c>
      <c r="N386" t="s">
        <v>215</v>
      </c>
      <c r="O386" s="57">
        <v>46268.691620370373</v>
      </c>
      <c r="P386" s="57">
        <v>46270.523969907408</v>
      </c>
      <c r="Q386">
        <v>69383417</v>
      </c>
      <c r="S386">
        <v>172603791837</v>
      </c>
      <c r="T386" t="s">
        <v>2237</v>
      </c>
      <c r="U386" t="s">
        <v>2238</v>
      </c>
      <c r="V386" t="s">
        <v>2239</v>
      </c>
      <c r="Z386">
        <v>116.4045907</v>
      </c>
      <c r="AA386">
        <v>-8.6998268999999997</v>
      </c>
      <c r="AB386" t="s">
        <v>2240</v>
      </c>
      <c r="AC386" t="s">
        <v>216</v>
      </c>
      <c r="AL386" t="s">
        <v>217</v>
      </c>
      <c r="AM386" t="s">
        <v>2241</v>
      </c>
      <c r="AN386" t="s">
        <v>6</v>
      </c>
      <c r="AO386" s="57">
        <v>46090.694386574076</v>
      </c>
      <c r="AP386" s="57">
        <v>46270.333333333336</v>
      </c>
      <c r="AR386" t="s">
        <v>14</v>
      </c>
      <c r="AS386" t="s">
        <v>900</v>
      </c>
      <c r="AT386" t="s">
        <v>230</v>
      </c>
      <c r="AV386" t="s">
        <v>5573</v>
      </c>
      <c r="AW386" t="s">
        <v>882</v>
      </c>
      <c r="AX386" t="s">
        <v>222</v>
      </c>
      <c r="BA386" s="57">
        <v>46270.333333333336</v>
      </c>
      <c r="BB386" t="s">
        <v>2241</v>
      </c>
      <c r="BF386" s="6" t="e">
        <f t="shared" ref="BF386:BF449" si="18">DATE(BC386,BD386,BE386)</f>
        <v>#NUM!</v>
      </c>
      <c r="BG386" t="e">
        <f t="shared" ref="BG386:BG449" si="19">BF386-BA386</f>
        <v>#NUM!</v>
      </c>
      <c r="BH386" t="e">
        <f t="shared" ref="BH386:BH449" si="20">IF(BG386=1,"COMPLY",IF(BG386&lt;1,"COMPLY","NOT COMPLY"))</f>
        <v>#NUM!</v>
      </c>
      <c r="BI386" t="str">
        <f>VLOOKUP(H386,Sheet2!$A$1:$B$270,2,FALSE)</f>
        <v>SELONG</v>
      </c>
    </row>
    <row r="387" spans="1:61">
      <c r="A387">
        <v>386</v>
      </c>
      <c r="B387">
        <v>1002570462</v>
      </c>
      <c r="C387">
        <v>3</v>
      </c>
      <c r="D387" t="s">
        <v>38</v>
      </c>
      <c r="E387">
        <v>5</v>
      </c>
      <c r="F387" t="s">
        <v>92</v>
      </c>
      <c r="G387" t="s">
        <v>94</v>
      </c>
      <c r="H387" t="s">
        <v>452</v>
      </c>
      <c r="I387" t="s">
        <v>212</v>
      </c>
      <c r="J387" t="s">
        <v>213</v>
      </c>
      <c r="K387" t="s">
        <v>149</v>
      </c>
      <c r="L387" t="s">
        <v>214</v>
      </c>
      <c r="M387" t="s">
        <v>2158</v>
      </c>
      <c r="N387" t="s">
        <v>215</v>
      </c>
      <c r="O387" s="57">
        <v>46268.685370370367</v>
      </c>
      <c r="P387" s="57">
        <v>46273.379791666666</v>
      </c>
      <c r="Q387">
        <v>69383398</v>
      </c>
      <c r="S387">
        <v>152605224370</v>
      </c>
      <c r="T387" t="s">
        <v>2242</v>
      </c>
      <c r="U387" t="s">
        <v>2243</v>
      </c>
      <c r="V387" t="s">
        <v>2244</v>
      </c>
      <c r="Z387">
        <v>111.51613620000001</v>
      </c>
      <c r="AA387">
        <v>-7.483949</v>
      </c>
      <c r="AB387" t="s">
        <v>2245</v>
      </c>
      <c r="AC387" t="s">
        <v>236</v>
      </c>
      <c r="AL387" t="s">
        <v>217</v>
      </c>
      <c r="AM387" t="s">
        <v>2246</v>
      </c>
      <c r="AN387" t="s">
        <v>6</v>
      </c>
      <c r="AO387" s="57">
        <v>46090.694386574076</v>
      </c>
      <c r="AP387" s="57">
        <v>46269.541666666664</v>
      </c>
      <c r="AQ387" t="s">
        <v>2156</v>
      </c>
      <c r="AR387" t="s">
        <v>14</v>
      </c>
      <c r="AS387" t="s">
        <v>219</v>
      </c>
      <c r="AT387" t="s">
        <v>344</v>
      </c>
      <c r="AV387" t="s">
        <v>5574</v>
      </c>
      <c r="AW387" t="s">
        <v>1183</v>
      </c>
      <c r="AX387" t="s">
        <v>222</v>
      </c>
      <c r="BA387" s="57">
        <v>46269.541666666664</v>
      </c>
      <c r="BB387" t="s">
        <v>2246</v>
      </c>
      <c r="BF387" s="6" t="e">
        <f t="shared" si="18"/>
        <v>#NUM!</v>
      </c>
      <c r="BG387" t="e">
        <f t="shared" si="19"/>
        <v>#NUM!</v>
      </c>
      <c r="BH387" t="e">
        <f t="shared" si="20"/>
        <v>#NUM!</v>
      </c>
      <c r="BI387" t="str">
        <f>VLOOKUP(H387,Sheet2!$A$1:$B$270,2,FALSE)</f>
        <v>MADIUN</v>
      </c>
    </row>
    <row r="388" spans="1:61">
      <c r="A388">
        <v>387</v>
      </c>
      <c r="B388">
        <v>1002570481</v>
      </c>
      <c r="C388">
        <v>3</v>
      </c>
      <c r="D388" t="s">
        <v>45</v>
      </c>
      <c r="E388">
        <v>5</v>
      </c>
      <c r="F388" t="s">
        <v>210</v>
      </c>
      <c r="G388" t="s">
        <v>115</v>
      </c>
      <c r="H388" t="s">
        <v>273</v>
      </c>
      <c r="I388" t="s">
        <v>212</v>
      </c>
      <c r="J388" t="s">
        <v>213</v>
      </c>
      <c r="K388" t="s">
        <v>149</v>
      </c>
      <c r="L388" t="s">
        <v>214</v>
      </c>
      <c r="M388" t="s">
        <v>2158</v>
      </c>
      <c r="N388" t="s">
        <v>215</v>
      </c>
      <c r="O388" s="57">
        <v>46268.68954861111</v>
      </c>
      <c r="P388" s="57">
        <v>46270.555520833332</v>
      </c>
      <c r="Q388">
        <v>69383425</v>
      </c>
      <c r="S388">
        <v>172603791836</v>
      </c>
      <c r="T388" t="s">
        <v>2252</v>
      </c>
      <c r="U388" t="s">
        <v>2238</v>
      </c>
      <c r="V388" t="s">
        <v>2253</v>
      </c>
      <c r="Z388">
        <v>116.404643543064</v>
      </c>
      <c r="AA388">
        <v>-8.6997965225413996</v>
      </c>
      <c r="AB388" t="s">
        <v>2254</v>
      </c>
      <c r="AC388" t="s">
        <v>216</v>
      </c>
      <c r="AL388" t="s">
        <v>217</v>
      </c>
      <c r="AM388" t="s">
        <v>2251</v>
      </c>
      <c r="AN388" t="s">
        <v>6</v>
      </c>
      <c r="AO388" s="57">
        <v>46090.694386574076</v>
      </c>
      <c r="AP388" s="57">
        <v>46269.625</v>
      </c>
      <c r="AR388" t="s">
        <v>14</v>
      </c>
      <c r="AS388" t="s">
        <v>900</v>
      </c>
      <c r="AT388" t="s">
        <v>230</v>
      </c>
      <c r="AV388" t="s">
        <v>5575</v>
      </c>
      <c r="AW388" t="s">
        <v>882</v>
      </c>
      <c r="AX388" t="s">
        <v>222</v>
      </c>
      <c r="BA388" s="57">
        <v>46269.625</v>
      </c>
      <c r="BB388" t="s">
        <v>2251</v>
      </c>
      <c r="BF388" s="6" t="e">
        <f t="shared" si="18"/>
        <v>#NUM!</v>
      </c>
      <c r="BG388" t="e">
        <f t="shared" si="19"/>
        <v>#NUM!</v>
      </c>
      <c r="BH388" t="e">
        <f t="shared" si="20"/>
        <v>#NUM!</v>
      </c>
      <c r="BI388" t="str">
        <f>VLOOKUP(H388,Sheet2!$A$1:$B$270,2,FALSE)</f>
        <v>SELONG</v>
      </c>
    </row>
    <row r="389" spans="1:61">
      <c r="A389">
        <v>388</v>
      </c>
      <c r="B389">
        <v>1002568912</v>
      </c>
      <c r="C389">
        <v>3</v>
      </c>
      <c r="D389" t="s">
        <v>34</v>
      </c>
      <c r="E389">
        <v>5</v>
      </c>
      <c r="F389" t="s">
        <v>563</v>
      </c>
      <c r="G389" t="s">
        <v>83</v>
      </c>
      <c r="H389" t="s">
        <v>379</v>
      </c>
      <c r="I389" t="s">
        <v>212</v>
      </c>
      <c r="J389" t="s">
        <v>213</v>
      </c>
      <c r="K389" t="s">
        <v>149</v>
      </c>
      <c r="M389" t="s">
        <v>2158</v>
      </c>
      <c r="N389" t="s">
        <v>215</v>
      </c>
      <c r="O389" s="57">
        <v>46268.394861111112</v>
      </c>
      <c r="P389" s="57">
        <v>46270.496666666666</v>
      </c>
      <c r="Q389">
        <v>69382784</v>
      </c>
      <c r="S389">
        <v>172422212795</v>
      </c>
      <c r="T389" t="s">
        <v>2918</v>
      </c>
      <c r="U389" t="s">
        <v>2919</v>
      </c>
      <c r="V389" t="s">
        <v>2920</v>
      </c>
      <c r="Z389">
        <v>115.2363684</v>
      </c>
      <c r="AA389">
        <v>-8.6232188999999995</v>
      </c>
      <c r="AB389" t="s">
        <v>2921</v>
      </c>
      <c r="AC389" t="s">
        <v>229</v>
      </c>
      <c r="AL389" t="s">
        <v>217</v>
      </c>
      <c r="AM389" t="s">
        <v>2922</v>
      </c>
      <c r="AN389" t="s">
        <v>6</v>
      </c>
      <c r="AO389" s="57">
        <v>46090.402800925927</v>
      </c>
      <c r="AP389" s="57">
        <v>46269.333333333336</v>
      </c>
      <c r="AQ389" t="s">
        <v>2178</v>
      </c>
      <c r="AR389" t="s">
        <v>14</v>
      </c>
      <c r="AS389" t="s">
        <v>1520</v>
      </c>
      <c r="AT389" t="s">
        <v>230</v>
      </c>
      <c r="AV389" t="s">
        <v>5576</v>
      </c>
      <c r="AW389" t="s">
        <v>560</v>
      </c>
      <c r="AX389" t="s">
        <v>222</v>
      </c>
      <c r="BA389" s="57">
        <v>46269.333333333336</v>
      </c>
      <c r="BB389" t="s">
        <v>2922</v>
      </c>
      <c r="BF389" s="6" t="e">
        <f t="shared" si="18"/>
        <v>#NUM!</v>
      </c>
      <c r="BG389" t="e">
        <f t="shared" si="19"/>
        <v>#NUM!</v>
      </c>
      <c r="BH389" t="e">
        <f t="shared" si="20"/>
        <v>#NUM!</v>
      </c>
      <c r="BI389" t="str">
        <f>VLOOKUP(H389,Sheet2!$A$1:$B$270,2,FALSE)</f>
        <v>SANUR</v>
      </c>
    </row>
    <row r="390" spans="1:61">
      <c r="A390">
        <v>389</v>
      </c>
      <c r="B390">
        <v>1002570135</v>
      </c>
      <c r="C390">
        <v>3</v>
      </c>
      <c r="D390" t="s">
        <v>34</v>
      </c>
      <c r="E390">
        <v>5</v>
      </c>
      <c r="F390" t="s">
        <v>563</v>
      </c>
      <c r="G390" t="s">
        <v>83</v>
      </c>
      <c r="H390" t="s">
        <v>318</v>
      </c>
      <c r="I390" t="s">
        <v>212</v>
      </c>
      <c r="J390" t="s">
        <v>213</v>
      </c>
      <c r="K390" t="s">
        <v>149</v>
      </c>
      <c r="M390" t="s">
        <v>2158</v>
      </c>
      <c r="N390" t="s">
        <v>581</v>
      </c>
      <c r="O390" s="57">
        <v>46268.630613425928</v>
      </c>
      <c r="P390" s="57">
        <v>46275.343946759262</v>
      </c>
      <c r="Q390">
        <v>69383293</v>
      </c>
      <c r="R390">
        <v>3612108219</v>
      </c>
      <c r="S390">
        <v>172401793371</v>
      </c>
      <c r="T390" t="s">
        <v>2328</v>
      </c>
      <c r="U390" t="s">
        <v>2329</v>
      </c>
      <c r="V390" t="s">
        <v>2330</v>
      </c>
      <c r="Z390">
        <v>115.2339363</v>
      </c>
      <c r="AA390">
        <v>-8.6719913999999996</v>
      </c>
      <c r="AB390" t="s">
        <v>2331</v>
      </c>
      <c r="AC390" t="s">
        <v>587</v>
      </c>
      <c r="AL390" t="s">
        <v>217</v>
      </c>
      <c r="AM390" t="s">
        <v>2332</v>
      </c>
      <c r="AN390" t="s">
        <v>6</v>
      </c>
      <c r="AO390" s="57">
        <v>46090.64261574074</v>
      </c>
      <c r="AP390" s="57">
        <v>46269.625</v>
      </c>
      <c r="AQ390" t="s">
        <v>2178</v>
      </c>
      <c r="AR390" t="s">
        <v>14</v>
      </c>
      <c r="AS390" t="s">
        <v>1940</v>
      </c>
      <c r="AT390" t="s">
        <v>230</v>
      </c>
      <c r="AV390" t="s">
        <v>6232</v>
      </c>
      <c r="AW390" t="s">
        <v>585</v>
      </c>
      <c r="AX390" t="s">
        <v>222</v>
      </c>
      <c r="BA390" s="57">
        <v>46269.625</v>
      </c>
      <c r="BB390" t="s">
        <v>2332</v>
      </c>
      <c r="BF390" s="6" t="e">
        <f t="shared" si="18"/>
        <v>#NUM!</v>
      </c>
      <c r="BG390" t="e">
        <f t="shared" si="19"/>
        <v>#NUM!</v>
      </c>
      <c r="BH390" t="e">
        <f t="shared" si="20"/>
        <v>#NUM!</v>
      </c>
      <c r="BI390" t="str">
        <f>VLOOKUP(H390,Sheet2!$A$1:$B$270,2,FALSE)</f>
        <v>SANUR</v>
      </c>
    </row>
    <row r="391" spans="1:61">
      <c r="A391">
        <v>390</v>
      </c>
      <c r="B391">
        <v>1002568868</v>
      </c>
      <c r="C391">
        <v>3</v>
      </c>
      <c r="D391" t="s">
        <v>59</v>
      </c>
      <c r="E391">
        <v>4</v>
      </c>
      <c r="F391" t="s">
        <v>549</v>
      </c>
      <c r="G391" t="s">
        <v>582</v>
      </c>
      <c r="H391" t="s">
        <v>841</v>
      </c>
      <c r="I391" t="s">
        <v>212</v>
      </c>
      <c r="J391" t="s">
        <v>213</v>
      </c>
      <c r="K391" t="s">
        <v>149</v>
      </c>
      <c r="L391" t="s">
        <v>214</v>
      </c>
      <c r="M391" t="s">
        <v>2158</v>
      </c>
      <c r="N391" t="s">
        <v>215</v>
      </c>
      <c r="O391" s="57">
        <v>46268.385370370372</v>
      </c>
      <c r="P391" s="57">
        <v>46270.472083333334</v>
      </c>
      <c r="Q391">
        <v>69382743</v>
      </c>
      <c r="S391">
        <v>143132123720</v>
      </c>
      <c r="T391" t="s">
        <v>2345</v>
      </c>
      <c r="U391" t="s">
        <v>2346</v>
      </c>
      <c r="V391" t="s">
        <v>2347</v>
      </c>
      <c r="Z391">
        <v>110.4131168</v>
      </c>
      <c r="AA391">
        <v>-7.7986060000000004</v>
      </c>
      <c r="AB391" t="s">
        <v>2348</v>
      </c>
      <c r="AC391" t="s">
        <v>236</v>
      </c>
      <c r="AL391" t="s">
        <v>217</v>
      </c>
      <c r="AM391" t="s">
        <v>2349</v>
      </c>
      <c r="AN391" t="s">
        <v>6</v>
      </c>
      <c r="AO391" s="57">
        <v>46090.392812500002</v>
      </c>
      <c r="AP391" s="57">
        <v>46270.416666666664</v>
      </c>
      <c r="AQ391" t="s">
        <v>2159</v>
      </c>
      <c r="AR391" t="s">
        <v>14</v>
      </c>
      <c r="AS391" t="s">
        <v>915</v>
      </c>
      <c r="AT391" t="s">
        <v>230</v>
      </c>
      <c r="AV391" t="s">
        <v>5577</v>
      </c>
      <c r="AW391" t="s">
        <v>885</v>
      </c>
      <c r="AX391" t="s">
        <v>222</v>
      </c>
      <c r="BA391" s="57">
        <v>46270.416666666664</v>
      </c>
      <c r="BB391" t="s">
        <v>2349</v>
      </c>
      <c r="BF391" s="6" t="e">
        <f t="shared" si="18"/>
        <v>#NUM!</v>
      </c>
      <c r="BG391" t="e">
        <f t="shared" si="19"/>
        <v>#NUM!</v>
      </c>
      <c r="BH391" t="e">
        <f t="shared" si="20"/>
        <v>#NUM!</v>
      </c>
      <c r="BI391" t="e">
        <f>VLOOKUP(H391,Sheet2!$A$1:$B$270,2,FALSE)</f>
        <v>#N/A</v>
      </c>
    </row>
    <row r="392" spans="1:61">
      <c r="A392">
        <v>391</v>
      </c>
      <c r="B392">
        <v>1002569385</v>
      </c>
      <c r="C392">
        <v>3</v>
      </c>
      <c r="D392" t="s">
        <v>55</v>
      </c>
      <c r="E392">
        <v>5</v>
      </c>
      <c r="F392" t="s">
        <v>227</v>
      </c>
      <c r="G392" t="s">
        <v>121</v>
      </c>
      <c r="H392" t="s">
        <v>377</v>
      </c>
      <c r="I392" t="s">
        <v>212</v>
      </c>
      <c r="J392" t="s">
        <v>213</v>
      </c>
      <c r="K392" t="s">
        <v>149</v>
      </c>
      <c r="L392" t="s">
        <v>214</v>
      </c>
      <c r="M392" t="s">
        <v>2158</v>
      </c>
      <c r="N392" t="s">
        <v>215</v>
      </c>
      <c r="O392" s="57">
        <v>46268.477037037039</v>
      </c>
      <c r="P392" s="57">
        <v>46271.560150462959</v>
      </c>
      <c r="Q392">
        <v>69382999</v>
      </c>
      <c r="S392">
        <v>152435910298</v>
      </c>
      <c r="T392" t="s">
        <v>2967</v>
      </c>
      <c r="U392" t="s">
        <v>2968</v>
      </c>
      <c r="V392" t="s">
        <v>2969</v>
      </c>
      <c r="Z392">
        <v>112.7381116</v>
      </c>
      <c r="AA392">
        <v>-7.0428864999999998</v>
      </c>
      <c r="AB392" t="s">
        <v>2970</v>
      </c>
      <c r="AC392" t="s">
        <v>236</v>
      </c>
      <c r="AL392" t="s">
        <v>217</v>
      </c>
      <c r="AM392" t="s">
        <v>2971</v>
      </c>
      <c r="AN392" t="s">
        <v>6</v>
      </c>
      <c r="AO392" s="57">
        <v>46090.486041666663</v>
      </c>
      <c r="AP392" s="57">
        <v>46269.333333333336</v>
      </c>
      <c r="AQ392" t="s">
        <v>2159</v>
      </c>
      <c r="AR392" t="s">
        <v>14</v>
      </c>
      <c r="AS392" t="s">
        <v>219</v>
      </c>
      <c r="AT392" t="s">
        <v>230</v>
      </c>
      <c r="AV392" t="s">
        <v>5578</v>
      </c>
      <c r="AW392" t="s">
        <v>886</v>
      </c>
      <c r="AX392" t="s">
        <v>222</v>
      </c>
      <c r="BA392" s="57">
        <v>46269.333333333336</v>
      </c>
      <c r="BB392" t="s">
        <v>2971</v>
      </c>
      <c r="BF392" s="6" t="e">
        <f t="shared" si="18"/>
        <v>#NUM!</v>
      </c>
      <c r="BG392" t="e">
        <f t="shared" si="19"/>
        <v>#NUM!</v>
      </c>
      <c r="BH392" t="e">
        <f t="shared" si="20"/>
        <v>#NUM!</v>
      </c>
      <c r="BI392" t="str">
        <f>VLOOKUP(H392,Sheet2!$A$1:$B$270,2,FALSE)</f>
        <v>MADURA</v>
      </c>
    </row>
    <row r="393" spans="1:61">
      <c r="A393">
        <v>392</v>
      </c>
      <c r="B393">
        <v>1002569384</v>
      </c>
      <c r="C393">
        <v>3</v>
      </c>
      <c r="D393" t="s">
        <v>45</v>
      </c>
      <c r="E393">
        <v>5</v>
      </c>
      <c r="F393" t="s">
        <v>210</v>
      </c>
      <c r="G393" t="s">
        <v>110</v>
      </c>
      <c r="H393" t="s">
        <v>238</v>
      </c>
      <c r="I393" t="s">
        <v>212</v>
      </c>
      <c r="J393" t="s">
        <v>213</v>
      </c>
      <c r="K393" t="s">
        <v>149</v>
      </c>
      <c r="L393" t="s">
        <v>214</v>
      </c>
      <c r="M393" t="s">
        <v>2158</v>
      </c>
      <c r="N393" t="s">
        <v>215</v>
      </c>
      <c r="O393" s="57">
        <v>46268.477037037039</v>
      </c>
      <c r="P393" s="57">
        <v>46271.428171296298</v>
      </c>
      <c r="Q393">
        <v>69382997</v>
      </c>
      <c r="S393">
        <v>172616790327</v>
      </c>
      <c r="T393" t="s">
        <v>2375</v>
      </c>
      <c r="U393" t="s">
        <v>2376</v>
      </c>
      <c r="V393" t="s">
        <v>2377</v>
      </c>
      <c r="Z393">
        <v>118.6881369</v>
      </c>
      <c r="AA393">
        <v>-8.6692494</v>
      </c>
      <c r="AB393" t="s">
        <v>2378</v>
      </c>
      <c r="AC393" t="s">
        <v>216</v>
      </c>
      <c r="AL393" t="s">
        <v>217</v>
      </c>
      <c r="AM393" t="s">
        <v>2241</v>
      </c>
      <c r="AN393" t="s">
        <v>6</v>
      </c>
      <c r="AO393" s="57">
        <v>46090.486041666663</v>
      </c>
      <c r="AP393" s="57">
        <v>46270.333333333336</v>
      </c>
      <c r="AQ393" t="s">
        <v>2159</v>
      </c>
      <c r="AR393" t="s">
        <v>14</v>
      </c>
      <c r="AS393" t="s">
        <v>914</v>
      </c>
      <c r="AT393" t="s">
        <v>230</v>
      </c>
      <c r="AV393" t="s">
        <v>5579</v>
      </c>
      <c r="AW393" t="s">
        <v>537</v>
      </c>
      <c r="AX393" t="s">
        <v>222</v>
      </c>
      <c r="BA393" s="57">
        <v>46270.333333333336</v>
      </c>
      <c r="BB393" t="s">
        <v>2241</v>
      </c>
      <c r="BF393" s="6" t="e">
        <f t="shared" si="18"/>
        <v>#NUM!</v>
      </c>
      <c r="BG393" t="e">
        <f t="shared" si="19"/>
        <v>#NUM!</v>
      </c>
      <c r="BH393" t="e">
        <f t="shared" si="20"/>
        <v>#NUM!</v>
      </c>
      <c r="BI393" t="str">
        <f>VLOOKUP(H393,Sheet2!$A$1:$B$270,2,FALSE)</f>
        <v>BIMA</v>
      </c>
    </row>
    <row r="394" spans="1:61">
      <c r="A394">
        <v>393</v>
      </c>
      <c r="B394">
        <v>1002570023</v>
      </c>
      <c r="C394">
        <v>3</v>
      </c>
      <c r="D394" t="s">
        <v>59</v>
      </c>
      <c r="E394">
        <v>4</v>
      </c>
      <c r="F394" t="s">
        <v>549</v>
      </c>
      <c r="G394" t="s">
        <v>582</v>
      </c>
      <c r="H394" t="s">
        <v>835</v>
      </c>
      <c r="I394" t="s">
        <v>212</v>
      </c>
      <c r="J394" t="s">
        <v>213</v>
      </c>
      <c r="K394" t="s">
        <v>149</v>
      </c>
      <c r="M394" t="s">
        <v>2158</v>
      </c>
      <c r="N394" t="s">
        <v>215</v>
      </c>
      <c r="O394" s="57">
        <v>46268.611620370371</v>
      </c>
      <c r="P394" s="57">
        <v>46269.63821759259</v>
      </c>
      <c r="Q394">
        <v>69383218</v>
      </c>
      <c r="S394">
        <v>146113147323</v>
      </c>
      <c r="T394" t="s">
        <v>2384</v>
      </c>
      <c r="U394" t="s">
        <v>2385</v>
      </c>
      <c r="V394" t="s">
        <v>2386</v>
      </c>
      <c r="Z394">
        <v>110.35731180000001</v>
      </c>
      <c r="AA394">
        <v>-7.7912204000000003</v>
      </c>
      <c r="AB394" t="s">
        <v>2387</v>
      </c>
      <c r="AC394" t="s">
        <v>225</v>
      </c>
      <c r="AL394" t="s">
        <v>217</v>
      </c>
      <c r="AM394" t="s">
        <v>2388</v>
      </c>
      <c r="AN394" t="s">
        <v>6</v>
      </c>
      <c r="AO394" s="57">
        <v>46090.621493055558</v>
      </c>
      <c r="AP394" s="57">
        <v>46269.541666666664</v>
      </c>
      <c r="AQ394" t="s">
        <v>2156</v>
      </c>
      <c r="AR394" t="s">
        <v>14</v>
      </c>
      <c r="AS394" t="s">
        <v>219</v>
      </c>
      <c r="AT394" t="s">
        <v>230</v>
      </c>
      <c r="AV394" t="s">
        <v>5580</v>
      </c>
      <c r="AW394" t="s">
        <v>545</v>
      </c>
      <c r="AX394" t="s">
        <v>222</v>
      </c>
      <c r="BA394" s="57">
        <v>46269.541666666664</v>
      </c>
      <c r="BB394" t="s">
        <v>2388</v>
      </c>
      <c r="BF394" s="6" t="e">
        <f t="shared" si="18"/>
        <v>#NUM!</v>
      </c>
      <c r="BG394" t="e">
        <f t="shared" si="19"/>
        <v>#NUM!</v>
      </c>
      <c r="BH394" t="e">
        <f t="shared" si="20"/>
        <v>#NUM!</v>
      </c>
      <c r="BI394" t="e">
        <f>VLOOKUP(H394,Sheet2!$A$1:$B$270,2,FALSE)</f>
        <v>#N/A</v>
      </c>
    </row>
    <row r="395" spans="1:61">
      <c r="A395">
        <v>394</v>
      </c>
      <c r="B395">
        <v>1002570051</v>
      </c>
      <c r="C395">
        <v>3</v>
      </c>
      <c r="D395" t="s">
        <v>45</v>
      </c>
      <c r="E395">
        <v>5</v>
      </c>
      <c r="F395" t="s">
        <v>210</v>
      </c>
      <c r="G395" t="s">
        <v>112</v>
      </c>
      <c r="H395" t="s">
        <v>243</v>
      </c>
      <c r="I395" t="s">
        <v>212</v>
      </c>
      <c r="J395" t="s">
        <v>213</v>
      </c>
      <c r="K395" t="s">
        <v>149</v>
      </c>
      <c r="L395" t="s">
        <v>214</v>
      </c>
      <c r="M395" t="s">
        <v>2158</v>
      </c>
      <c r="N395" t="s">
        <v>215</v>
      </c>
      <c r="O395" s="57">
        <v>46268.614537037036</v>
      </c>
      <c r="P395" s="57">
        <v>46272.485902777778</v>
      </c>
      <c r="Q395">
        <v>69383223</v>
      </c>
      <c r="S395">
        <v>172605804358</v>
      </c>
      <c r="T395" t="s">
        <v>2389</v>
      </c>
      <c r="U395" t="s">
        <v>2390</v>
      </c>
      <c r="V395" t="s">
        <v>2391</v>
      </c>
      <c r="Z395">
        <v>116.1464021</v>
      </c>
      <c r="AA395">
        <v>-8.5756690999999901</v>
      </c>
      <c r="AB395" t="s">
        <v>2392</v>
      </c>
      <c r="AC395" t="s">
        <v>216</v>
      </c>
      <c r="AL395" t="s">
        <v>217</v>
      </c>
      <c r="AM395" t="s">
        <v>2393</v>
      </c>
      <c r="AN395" t="s">
        <v>6</v>
      </c>
      <c r="AO395" s="57">
        <v>46090.621493055558</v>
      </c>
      <c r="AP395" s="57">
        <v>46269.625</v>
      </c>
      <c r="AQ395" t="s">
        <v>2156</v>
      </c>
      <c r="AR395" t="s">
        <v>14</v>
      </c>
      <c r="AS395" t="s">
        <v>219</v>
      </c>
      <c r="AT395" t="s">
        <v>230</v>
      </c>
      <c r="AV395" t="s">
        <v>5581</v>
      </c>
      <c r="AW395" t="s">
        <v>885</v>
      </c>
      <c r="AX395" t="s">
        <v>222</v>
      </c>
      <c r="BA395" s="57">
        <v>46269.625</v>
      </c>
      <c r="BB395" t="s">
        <v>2393</v>
      </c>
      <c r="BF395" s="6" t="e">
        <f t="shared" si="18"/>
        <v>#NUM!</v>
      </c>
      <c r="BG395" t="e">
        <f t="shared" si="19"/>
        <v>#NUM!</v>
      </c>
      <c r="BH395" t="e">
        <f t="shared" si="20"/>
        <v>#NUM!</v>
      </c>
      <c r="BI395" t="str">
        <f>VLOOKUP(H395,Sheet2!$A$1:$B$270,2,FALSE)</f>
        <v>MATARAM</v>
      </c>
    </row>
    <row r="396" spans="1:61">
      <c r="A396">
        <v>395</v>
      </c>
      <c r="B396">
        <v>1002569031</v>
      </c>
      <c r="C396">
        <v>3</v>
      </c>
      <c r="D396" t="s">
        <v>45</v>
      </c>
      <c r="E396">
        <v>5</v>
      </c>
      <c r="F396" t="s">
        <v>210</v>
      </c>
      <c r="G396" t="s">
        <v>115</v>
      </c>
      <c r="H396" t="s">
        <v>273</v>
      </c>
      <c r="I396" t="s">
        <v>212</v>
      </c>
      <c r="J396" t="s">
        <v>213</v>
      </c>
      <c r="K396" t="s">
        <v>149</v>
      </c>
      <c r="M396" t="s">
        <v>2158</v>
      </c>
      <c r="N396" t="s">
        <v>215</v>
      </c>
      <c r="O396" s="57">
        <v>46268.4140162037</v>
      </c>
      <c r="P396" s="57">
        <v>46274.518935185188</v>
      </c>
      <c r="Q396">
        <v>69382856</v>
      </c>
      <c r="S396">
        <v>172603791832</v>
      </c>
      <c r="T396" t="s">
        <v>2629</v>
      </c>
      <c r="U396" t="s">
        <v>2630</v>
      </c>
      <c r="V396" t="s">
        <v>5445</v>
      </c>
      <c r="Z396">
        <v>116.28302782773901</v>
      </c>
      <c r="AA396">
        <v>-8.8935436886889292</v>
      </c>
      <c r="AB396" t="s">
        <v>2631</v>
      </c>
      <c r="AC396" t="s">
        <v>285</v>
      </c>
      <c r="AL396" t="s">
        <v>217</v>
      </c>
      <c r="AM396" t="s">
        <v>5446</v>
      </c>
      <c r="AN396" t="s">
        <v>6</v>
      </c>
      <c r="AO396" s="57">
        <v>46090.423622685186</v>
      </c>
      <c r="AP396" s="57">
        <v>46272.541666666664</v>
      </c>
      <c r="AQ396" t="s">
        <v>2156</v>
      </c>
      <c r="AR396" t="s">
        <v>14</v>
      </c>
      <c r="AS396" t="s">
        <v>900</v>
      </c>
      <c r="AT396" t="s">
        <v>230</v>
      </c>
      <c r="AV396" t="s">
        <v>6233</v>
      </c>
      <c r="AW396" t="s">
        <v>545</v>
      </c>
      <c r="AX396" t="s">
        <v>222</v>
      </c>
      <c r="BA396" s="57">
        <v>46272.541666666664</v>
      </c>
      <c r="BB396" t="s">
        <v>5446</v>
      </c>
      <c r="BF396" s="6" t="e">
        <f t="shared" si="18"/>
        <v>#NUM!</v>
      </c>
      <c r="BG396" t="e">
        <f t="shared" si="19"/>
        <v>#NUM!</v>
      </c>
      <c r="BH396" t="e">
        <f t="shared" si="20"/>
        <v>#NUM!</v>
      </c>
      <c r="BI396" t="str">
        <f>VLOOKUP(H396,Sheet2!$A$1:$B$270,2,FALSE)</f>
        <v>SELONG</v>
      </c>
    </row>
    <row r="397" spans="1:61">
      <c r="A397">
        <v>396</v>
      </c>
      <c r="B397">
        <v>1002569065</v>
      </c>
      <c r="C397">
        <v>3</v>
      </c>
      <c r="D397" t="s">
        <v>49</v>
      </c>
      <c r="E397">
        <v>4</v>
      </c>
      <c r="F397" t="s">
        <v>250</v>
      </c>
      <c r="G397" t="s">
        <v>539</v>
      </c>
      <c r="H397" t="s">
        <v>2902</v>
      </c>
      <c r="I397" t="s">
        <v>212</v>
      </c>
      <c r="J397" t="s">
        <v>213</v>
      </c>
      <c r="K397" t="s">
        <v>149</v>
      </c>
      <c r="L397" t="s">
        <v>214</v>
      </c>
      <c r="M397" t="s">
        <v>2158</v>
      </c>
      <c r="N397" t="s">
        <v>215</v>
      </c>
      <c r="O397" s="57">
        <v>46268.419409722221</v>
      </c>
      <c r="P397" s="57">
        <v>46272.487199074072</v>
      </c>
      <c r="Q397">
        <v>69382886</v>
      </c>
      <c r="S397">
        <v>146284108500</v>
      </c>
      <c r="T397" t="s">
        <v>2903</v>
      </c>
      <c r="U397" t="s">
        <v>2904</v>
      </c>
      <c r="V397" t="s">
        <v>2905</v>
      </c>
      <c r="Z397">
        <v>109.027522</v>
      </c>
      <c r="AA397">
        <v>-6.9091820000000004</v>
      </c>
      <c r="AB397" t="s">
        <v>2906</v>
      </c>
      <c r="AC397" t="s">
        <v>236</v>
      </c>
      <c r="AL397" t="s">
        <v>217</v>
      </c>
      <c r="AM397" t="s">
        <v>2711</v>
      </c>
      <c r="AN397" t="s">
        <v>6</v>
      </c>
      <c r="AO397" s="57">
        <v>46090.423622685186</v>
      </c>
      <c r="AP397" s="57">
        <v>46269.333333333336</v>
      </c>
      <c r="AR397" t="s">
        <v>14</v>
      </c>
      <c r="AS397" t="s">
        <v>219</v>
      </c>
      <c r="AT397" t="s">
        <v>230</v>
      </c>
      <c r="AV397" t="s">
        <v>5582</v>
      </c>
      <c r="AW397" t="s">
        <v>885</v>
      </c>
      <c r="AX397" t="s">
        <v>222</v>
      </c>
      <c r="BA397" s="57">
        <v>46269.333333333336</v>
      </c>
      <c r="BB397" t="s">
        <v>2711</v>
      </c>
      <c r="BF397" s="6" t="e">
        <f t="shared" si="18"/>
        <v>#NUM!</v>
      </c>
      <c r="BG397" t="e">
        <f t="shared" si="19"/>
        <v>#NUM!</v>
      </c>
      <c r="BH397" t="e">
        <f t="shared" si="20"/>
        <v>#NUM!</v>
      </c>
      <c r="BI397" t="e">
        <f>VLOOKUP(H397,Sheet2!$A$1:$B$270,2,FALSE)</f>
        <v>#N/A</v>
      </c>
    </row>
    <row r="398" spans="1:61">
      <c r="A398">
        <v>397</v>
      </c>
      <c r="B398">
        <v>1002569090</v>
      </c>
      <c r="C398">
        <v>3</v>
      </c>
      <c r="D398" t="s">
        <v>38</v>
      </c>
      <c r="E398">
        <v>5</v>
      </c>
      <c r="F398" t="s">
        <v>90</v>
      </c>
      <c r="G398" t="s">
        <v>88</v>
      </c>
      <c r="H398" t="s">
        <v>426</v>
      </c>
      <c r="I398" t="s">
        <v>212</v>
      </c>
      <c r="J398" t="s">
        <v>213</v>
      </c>
      <c r="K398" t="s">
        <v>149</v>
      </c>
      <c r="L398" t="s">
        <v>214</v>
      </c>
      <c r="M398" t="s">
        <v>2158</v>
      </c>
      <c r="N398" t="s">
        <v>215</v>
      </c>
      <c r="O398" s="57">
        <v>46268.42287037037</v>
      </c>
      <c r="P398" s="57">
        <v>46272.487303240741</v>
      </c>
      <c r="Q398">
        <v>69382891</v>
      </c>
      <c r="S398">
        <v>152730235562</v>
      </c>
      <c r="T398" t="s">
        <v>2655</v>
      </c>
      <c r="U398" t="s">
        <v>2656</v>
      </c>
      <c r="V398" t="s">
        <v>2657</v>
      </c>
      <c r="Z398">
        <v>112.169436670564</v>
      </c>
      <c r="AA398">
        <v>-8.0990096680674206</v>
      </c>
      <c r="AB398" t="s">
        <v>2658</v>
      </c>
      <c r="AC398" t="s">
        <v>236</v>
      </c>
      <c r="AL398" t="s">
        <v>217</v>
      </c>
      <c r="AM398" t="s">
        <v>2659</v>
      </c>
      <c r="AN398" t="s">
        <v>6</v>
      </c>
      <c r="AO398" s="57">
        <v>46090.423622685186</v>
      </c>
      <c r="AP398" s="57">
        <v>46269.333333333336</v>
      </c>
      <c r="AR398" t="s">
        <v>14</v>
      </c>
      <c r="AS398" t="s">
        <v>219</v>
      </c>
      <c r="AT398" t="s">
        <v>230</v>
      </c>
      <c r="AV398" t="s">
        <v>5583</v>
      </c>
      <c r="AW398" t="s">
        <v>885</v>
      </c>
      <c r="AX398" t="s">
        <v>222</v>
      </c>
      <c r="BA398" s="57">
        <v>46269.333333333336</v>
      </c>
      <c r="BB398" t="s">
        <v>2659</v>
      </c>
      <c r="BF398" s="6" t="e">
        <f t="shared" si="18"/>
        <v>#NUM!</v>
      </c>
      <c r="BG398" t="e">
        <f t="shared" si="19"/>
        <v>#NUM!</v>
      </c>
      <c r="BH398" t="e">
        <f t="shared" si="20"/>
        <v>#NUM!</v>
      </c>
      <c r="BI398" t="str">
        <f>VLOOKUP(H398,Sheet2!$A$1:$B$270,2,FALSE)</f>
        <v>BLITAR</v>
      </c>
    </row>
    <row r="399" spans="1:61">
      <c r="A399">
        <v>398</v>
      </c>
      <c r="B399">
        <v>1002569528</v>
      </c>
      <c r="C399">
        <v>3</v>
      </c>
      <c r="D399" t="s">
        <v>59</v>
      </c>
      <c r="E399">
        <v>4</v>
      </c>
      <c r="F399" t="s">
        <v>549</v>
      </c>
      <c r="G399" t="s">
        <v>1694</v>
      </c>
      <c r="H399" t="s">
        <v>2003</v>
      </c>
      <c r="I399" t="s">
        <v>212</v>
      </c>
      <c r="J399" t="s">
        <v>213</v>
      </c>
      <c r="K399" t="s">
        <v>149</v>
      </c>
      <c r="L399" t="s">
        <v>214</v>
      </c>
      <c r="M399" t="s">
        <v>2158</v>
      </c>
      <c r="N399" t="s">
        <v>215</v>
      </c>
      <c r="O399" s="57">
        <v>46268.4999537037</v>
      </c>
      <c r="P399" s="57">
        <v>46270.513958333337</v>
      </c>
      <c r="Q399">
        <v>69383057</v>
      </c>
      <c r="S399">
        <v>146144118737</v>
      </c>
      <c r="T399" t="s">
        <v>2413</v>
      </c>
      <c r="U399" t="s">
        <v>2414</v>
      </c>
      <c r="V399" t="s">
        <v>2415</v>
      </c>
      <c r="Z399">
        <v>110.42171999999999</v>
      </c>
      <c r="AA399">
        <v>-7.6650299999999998</v>
      </c>
      <c r="AB399" t="s">
        <v>2416</v>
      </c>
      <c r="AC399" t="s">
        <v>236</v>
      </c>
      <c r="AL399" t="s">
        <v>217</v>
      </c>
      <c r="AM399" t="s">
        <v>2259</v>
      </c>
      <c r="AN399" t="s">
        <v>6</v>
      </c>
      <c r="AO399" s="57">
        <v>46090.506990740738</v>
      </c>
      <c r="AP399" s="57">
        <v>46269.625</v>
      </c>
      <c r="AQ399" t="s">
        <v>2159</v>
      </c>
      <c r="AR399" t="s">
        <v>14</v>
      </c>
      <c r="AS399" t="s">
        <v>219</v>
      </c>
      <c r="AT399" t="s">
        <v>230</v>
      </c>
      <c r="AV399" t="s">
        <v>5584</v>
      </c>
      <c r="AW399" t="s">
        <v>881</v>
      </c>
      <c r="AX399" t="s">
        <v>222</v>
      </c>
      <c r="BA399" s="57">
        <v>46269.625</v>
      </c>
      <c r="BB399" t="s">
        <v>2259</v>
      </c>
      <c r="BF399" s="6" t="e">
        <f t="shared" si="18"/>
        <v>#NUM!</v>
      </c>
      <c r="BG399" t="e">
        <f t="shared" si="19"/>
        <v>#NUM!</v>
      </c>
      <c r="BH399" t="e">
        <f t="shared" si="20"/>
        <v>#NUM!</v>
      </c>
      <c r="BI399" t="e">
        <f>VLOOKUP(H399,Sheet2!$A$1:$B$270,2,FALSE)</f>
        <v>#N/A</v>
      </c>
    </row>
    <row r="400" spans="1:61">
      <c r="A400">
        <v>399</v>
      </c>
      <c r="B400">
        <v>1002569527</v>
      </c>
      <c r="C400">
        <v>3</v>
      </c>
      <c r="D400" t="s">
        <v>55</v>
      </c>
      <c r="E400">
        <v>5</v>
      </c>
      <c r="F400" t="s">
        <v>261</v>
      </c>
      <c r="G400" t="s">
        <v>122</v>
      </c>
      <c r="H400" t="s">
        <v>347</v>
      </c>
      <c r="I400" t="s">
        <v>212</v>
      </c>
      <c r="J400" t="s">
        <v>213</v>
      </c>
      <c r="K400" t="s">
        <v>149</v>
      </c>
      <c r="L400" t="s">
        <v>214</v>
      </c>
      <c r="M400" t="s">
        <v>2158</v>
      </c>
      <c r="N400" t="s">
        <v>215</v>
      </c>
      <c r="O400" s="57">
        <v>46268.4999537037</v>
      </c>
      <c r="P400" s="57">
        <v>46269.724062499998</v>
      </c>
      <c r="Q400">
        <v>69383055</v>
      </c>
      <c r="S400">
        <v>152421262602</v>
      </c>
      <c r="T400" t="s">
        <v>2417</v>
      </c>
      <c r="U400" t="s">
        <v>2418</v>
      </c>
      <c r="V400" t="s">
        <v>2419</v>
      </c>
      <c r="Z400">
        <v>112.63666600000001</v>
      </c>
      <c r="AA400">
        <v>-7.2026250000000003</v>
      </c>
      <c r="AB400" t="s">
        <v>2420</v>
      </c>
      <c r="AC400" t="s">
        <v>236</v>
      </c>
      <c r="AL400" t="s">
        <v>217</v>
      </c>
      <c r="AM400" t="s">
        <v>2421</v>
      </c>
      <c r="AN400" t="s">
        <v>6</v>
      </c>
      <c r="AO400" s="57">
        <v>46090.506990740738</v>
      </c>
      <c r="AP400" s="57">
        <v>46273.333333333336</v>
      </c>
      <c r="AR400" t="s">
        <v>14</v>
      </c>
      <c r="AS400" t="s">
        <v>122</v>
      </c>
      <c r="AT400" t="s">
        <v>230</v>
      </c>
      <c r="AV400" t="s">
        <v>5585</v>
      </c>
      <c r="AW400" t="s">
        <v>882</v>
      </c>
      <c r="AX400" t="s">
        <v>222</v>
      </c>
      <c r="BA400" s="57">
        <v>46273.333333333336</v>
      </c>
      <c r="BB400" t="s">
        <v>2421</v>
      </c>
      <c r="BF400" s="6" t="e">
        <f t="shared" si="18"/>
        <v>#NUM!</v>
      </c>
      <c r="BG400" t="e">
        <f t="shared" si="19"/>
        <v>#NUM!</v>
      </c>
      <c r="BH400" t="e">
        <f t="shared" si="20"/>
        <v>#NUM!</v>
      </c>
      <c r="BI400" t="str">
        <f>VLOOKUP(H400,Sheet2!$A$1:$B$270,2,FALSE)</f>
        <v>GRESIK</v>
      </c>
    </row>
    <row r="401" spans="1:61">
      <c r="A401">
        <v>400</v>
      </c>
      <c r="B401">
        <v>1002570641</v>
      </c>
      <c r="C401">
        <v>3</v>
      </c>
      <c r="D401" t="s">
        <v>45</v>
      </c>
      <c r="E401">
        <v>5</v>
      </c>
      <c r="F401" t="s">
        <v>210</v>
      </c>
      <c r="G401" t="s">
        <v>116</v>
      </c>
      <c r="H401" t="s">
        <v>268</v>
      </c>
      <c r="I401" t="s">
        <v>212</v>
      </c>
      <c r="J401" t="s">
        <v>213</v>
      </c>
      <c r="K401" t="s">
        <v>149</v>
      </c>
      <c r="L401" t="s">
        <v>214</v>
      </c>
      <c r="M401" t="s">
        <v>2158</v>
      </c>
      <c r="N401" t="s">
        <v>215</v>
      </c>
      <c r="O401" s="57">
        <v>46268.742314814815</v>
      </c>
      <c r="P401" s="57">
        <v>46275.375578703701</v>
      </c>
      <c r="Q401">
        <v>69383490</v>
      </c>
      <c r="S401">
        <v>172604214284</v>
      </c>
      <c r="T401" t="s">
        <v>2422</v>
      </c>
      <c r="U401" t="s">
        <v>2423</v>
      </c>
      <c r="V401" t="s">
        <v>2424</v>
      </c>
      <c r="Z401">
        <v>116.038749</v>
      </c>
      <c r="AA401">
        <v>-8.4681650000000008</v>
      </c>
      <c r="AB401" t="s">
        <v>2425</v>
      </c>
      <c r="AC401" t="s">
        <v>236</v>
      </c>
      <c r="AL401" t="s">
        <v>217</v>
      </c>
      <c r="AM401" t="s">
        <v>2426</v>
      </c>
      <c r="AN401" t="s">
        <v>6</v>
      </c>
      <c r="AO401" s="57">
        <v>46090.746493055558</v>
      </c>
      <c r="AP401" s="57">
        <v>46272.333333333336</v>
      </c>
      <c r="AQ401" t="s">
        <v>2156</v>
      </c>
      <c r="AR401" t="s">
        <v>14</v>
      </c>
      <c r="AS401" t="s">
        <v>911</v>
      </c>
      <c r="AT401" t="s">
        <v>230</v>
      </c>
      <c r="AV401" t="s">
        <v>6234</v>
      </c>
      <c r="AW401" t="s">
        <v>887</v>
      </c>
      <c r="AX401" t="s">
        <v>222</v>
      </c>
      <c r="BA401" s="57">
        <v>46272.333333333336</v>
      </c>
      <c r="BB401" t="s">
        <v>2426</v>
      </c>
      <c r="BF401" s="6" t="e">
        <f t="shared" si="18"/>
        <v>#NUM!</v>
      </c>
      <c r="BG401" t="e">
        <f t="shared" si="19"/>
        <v>#NUM!</v>
      </c>
      <c r="BH401" t="e">
        <f t="shared" si="20"/>
        <v>#NUM!</v>
      </c>
      <c r="BI401" t="str">
        <f>VLOOKUP(H401,Sheet2!$A$1:$B$270,2,FALSE)</f>
        <v>SELONG</v>
      </c>
    </row>
    <row r="402" spans="1:61">
      <c r="A402">
        <v>401</v>
      </c>
      <c r="B402">
        <v>1002570640</v>
      </c>
      <c r="C402">
        <v>3</v>
      </c>
      <c r="D402" t="s">
        <v>38</v>
      </c>
      <c r="E402">
        <v>5</v>
      </c>
      <c r="F402" t="s">
        <v>92</v>
      </c>
      <c r="G402" t="s">
        <v>97</v>
      </c>
      <c r="H402" t="s">
        <v>298</v>
      </c>
      <c r="I402" t="s">
        <v>212</v>
      </c>
      <c r="J402" t="s">
        <v>213</v>
      </c>
      <c r="K402" t="s">
        <v>149</v>
      </c>
      <c r="L402" t="s">
        <v>214</v>
      </c>
      <c r="M402" t="s">
        <v>2158</v>
      </c>
      <c r="N402" t="s">
        <v>215</v>
      </c>
      <c r="O402" s="57">
        <v>46268.742314814815</v>
      </c>
      <c r="P402" s="57">
        <v>46271.477175925924</v>
      </c>
      <c r="Q402">
        <v>69383491</v>
      </c>
      <c r="S402">
        <v>152647206519</v>
      </c>
      <c r="T402" t="s">
        <v>2427</v>
      </c>
      <c r="U402" t="s">
        <v>2428</v>
      </c>
      <c r="V402" t="s">
        <v>2429</v>
      </c>
      <c r="Z402">
        <v>111.9426914</v>
      </c>
      <c r="AA402">
        <v>-6.9055726000000002</v>
      </c>
      <c r="AB402" t="s">
        <v>2430</v>
      </c>
      <c r="AC402" t="s">
        <v>216</v>
      </c>
      <c r="AL402" t="s">
        <v>217</v>
      </c>
      <c r="AM402" t="s">
        <v>2338</v>
      </c>
      <c r="AN402" t="s">
        <v>6</v>
      </c>
      <c r="AO402" s="57">
        <v>46090.746493055558</v>
      </c>
      <c r="AP402" s="57">
        <v>46269.625</v>
      </c>
      <c r="AQ402" t="s">
        <v>2178</v>
      </c>
      <c r="AR402" t="s">
        <v>14</v>
      </c>
      <c r="AS402" t="s">
        <v>2431</v>
      </c>
      <c r="AT402" t="s">
        <v>230</v>
      </c>
      <c r="AV402" t="s">
        <v>5586</v>
      </c>
      <c r="AW402" t="s">
        <v>886</v>
      </c>
      <c r="AX402" t="s">
        <v>222</v>
      </c>
      <c r="BA402" s="57">
        <v>46269.625</v>
      </c>
      <c r="BB402" t="s">
        <v>2338</v>
      </c>
      <c r="BF402" s="6" t="e">
        <f t="shared" si="18"/>
        <v>#NUM!</v>
      </c>
      <c r="BG402" t="e">
        <f t="shared" si="19"/>
        <v>#NUM!</v>
      </c>
      <c r="BH402" t="e">
        <f t="shared" si="20"/>
        <v>#NUM!</v>
      </c>
      <c r="BI402" t="str">
        <f>VLOOKUP(H402,Sheet2!$A$1:$B$270,2,FALSE)</f>
        <v>BOJONEGORO</v>
      </c>
    </row>
    <row r="403" spans="1:61">
      <c r="A403">
        <v>402</v>
      </c>
      <c r="B403">
        <v>1002570642</v>
      </c>
      <c r="C403">
        <v>3</v>
      </c>
      <c r="D403" t="s">
        <v>38</v>
      </c>
      <c r="E403">
        <v>5</v>
      </c>
      <c r="F403" t="s">
        <v>92</v>
      </c>
      <c r="G403" t="s">
        <v>97</v>
      </c>
      <c r="H403" t="s">
        <v>298</v>
      </c>
      <c r="I403" t="s">
        <v>212</v>
      </c>
      <c r="J403" t="s">
        <v>213</v>
      </c>
      <c r="K403" t="s">
        <v>149</v>
      </c>
      <c r="L403" t="s">
        <v>214</v>
      </c>
      <c r="M403" t="s">
        <v>2158</v>
      </c>
      <c r="N403" t="s">
        <v>215</v>
      </c>
      <c r="O403" s="57">
        <v>46268.742314814815</v>
      </c>
      <c r="P403" s="57">
        <v>46271.481400462966</v>
      </c>
      <c r="Q403">
        <v>69383492</v>
      </c>
      <c r="S403">
        <v>152647206520</v>
      </c>
      <c r="T403" t="s">
        <v>2427</v>
      </c>
      <c r="U403" t="s">
        <v>2428</v>
      </c>
      <c r="V403" t="s">
        <v>2432</v>
      </c>
      <c r="Z403">
        <v>111.9426914</v>
      </c>
      <c r="AA403">
        <v>-6.9055726000000002</v>
      </c>
      <c r="AB403" t="s">
        <v>2433</v>
      </c>
      <c r="AC403" t="s">
        <v>216</v>
      </c>
      <c r="AL403" t="s">
        <v>217</v>
      </c>
      <c r="AM403" t="s">
        <v>2338</v>
      </c>
      <c r="AN403" t="s">
        <v>6</v>
      </c>
      <c r="AO403" s="57">
        <v>46090.746493055558</v>
      </c>
      <c r="AP403" s="57">
        <v>46269.625</v>
      </c>
      <c r="AQ403" t="s">
        <v>2178</v>
      </c>
      <c r="AR403" t="s">
        <v>14</v>
      </c>
      <c r="AS403" t="s">
        <v>2431</v>
      </c>
      <c r="AT403" t="s">
        <v>230</v>
      </c>
      <c r="AV403" t="s">
        <v>5587</v>
      </c>
      <c r="AW403" t="s">
        <v>886</v>
      </c>
      <c r="AX403" t="s">
        <v>222</v>
      </c>
      <c r="BA403" s="57">
        <v>46269.625</v>
      </c>
      <c r="BB403" t="s">
        <v>2338</v>
      </c>
      <c r="BF403" s="6" t="e">
        <f t="shared" si="18"/>
        <v>#NUM!</v>
      </c>
      <c r="BG403" t="e">
        <f t="shared" si="19"/>
        <v>#NUM!</v>
      </c>
      <c r="BH403" t="e">
        <f t="shared" si="20"/>
        <v>#NUM!</v>
      </c>
      <c r="BI403" t="str">
        <f>VLOOKUP(H403,Sheet2!$A$1:$B$270,2,FALSE)</f>
        <v>BOJONEGORO</v>
      </c>
    </row>
    <row r="404" spans="1:61">
      <c r="A404">
        <v>403</v>
      </c>
      <c r="B404">
        <v>1002570639</v>
      </c>
      <c r="C404">
        <v>3</v>
      </c>
      <c r="D404" t="s">
        <v>55</v>
      </c>
      <c r="E404">
        <v>5</v>
      </c>
      <c r="F404" t="s">
        <v>261</v>
      </c>
      <c r="G404" t="s">
        <v>128</v>
      </c>
      <c r="H404" t="s">
        <v>270</v>
      </c>
      <c r="I404" t="s">
        <v>212</v>
      </c>
      <c r="J404" t="s">
        <v>213</v>
      </c>
      <c r="K404" t="s">
        <v>149</v>
      </c>
      <c r="L404" t="s">
        <v>214</v>
      </c>
      <c r="M404" t="s">
        <v>2158</v>
      </c>
      <c r="N404" t="s">
        <v>215</v>
      </c>
      <c r="O404" s="57">
        <v>46268.741620370369</v>
      </c>
      <c r="P404" s="57">
        <v>46270.595868055556</v>
      </c>
      <c r="Q404">
        <v>69383489</v>
      </c>
      <c r="S404">
        <v>152418251607</v>
      </c>
      <c r="T404" t="s">
        <v>2434</v>
      </c>
      <c r="U404" t="s">
        <v>2435</v>
      </c>
      <c r="V404" t="s">
        <v>2436</v>
      </c>
      <c r="Z404">
        <v>112.69273750000001</v>
      </c>
      <c r="AA404">
        <v>-7.2608027999999996</v>
      </c>
      <c r="AB404" t="s">
        <v>2437</v>
      </c>
      <c r="AC404" t="s">
        <v>216</v>
      </c>
      <c r="AL404" t="s">
        <v>217</v>
      </c>
      <c r="AM404" t="s">
        <v>2438</v>
      </c>
      <c r="AN404" t="s">
        <v>6</v>
      </c>
      <c r="AO404" s="57">
        <v>46090.746493055558</v>
      </c>
      <c r="AP404" s="57">
        <v>46269.625</v>
      </c>
      <c r="AR404" t="s">
        <v>14</v>
      </c>
      <c r="AS404" t="s">
        <v>271</v>
      </c>
      <c r="AT404" t="s">
        <v>230</v>
      </c>
      <c r="AV404" t="s">
        <v>5588</v>
      </c>
      <c r="AW404" t="s">
        <v>885</v>
      </c>
      <c r="AX404" t="s">
        <v>222</v>
      </c>
      <c r="BA404" s="57">
        <v>46269.625</v>
      </c>
      <c r="BB404" t="s">
        <v>2438</v>
      </c>
      <c r="BF404" s="6" t="e">
        <f t="shared" si="18"/>
        <v>#NUM!</v>
      </c>
      <c r="BG404" t="e">
        <f t="shared" si="19"/>
        <v>#NUM!</v>
      </c>
      <c r="BH404" t="e">
        <f t="shared" si="20"/>
        <v>#NUM!</v>
      </c>
      <c r="BI404" t="str">
        <f>VLOOKUP(H404,Sheet2!$A$1:$B$270,2,FALSE)</f>
        <v>SURABAYA UTARA</v>
      </c>
    </row>
    <row r="405" spans="1:61">
      <c r="A405">
        <v>404</v>
      </c>
      <c r="B405">
        <v>1002570635</v>
      </c>
      <c r="C405">
        <v>3</v>
      </c>
      <c r="D405" t="s">
        <v>38</v>
      </c>
      <c r="E405">
        <v>5</v>
      </c>
      <c r="F405" t="s">
        <v>248</v>
      </c>
      <c r="G405" t="s">
        <v>87</v>
      </c>
      <c r="H405" t="s">
        <v>249</v>
      </c>
      <c r="I405" t="s">
        <v>212</v>
      </c>
      <c r="J405" t="s">
        <v>213</v>
      </c>
      <c r="K405" t="s">
        <v>149</v>
      </c>
      <c r="L405" t="s">
        <v>1751</v>
      </c>
      <c r="M405" t="s">
        <v>2158</v>
      </c>
      <c r="N405" t="s">
        <v>215</v>
      </c>
      <c r="O405" s="57">
        <v>46268.739537037036</v>
      </c>
      <c r="P405" s="57">
        <v>46273.340682870374</v>
      </c>
      <c r="Q405">
        <v>69383505</v>
      </c>
      <c r="R405">
        <v>3414391135</v>
      </c>
      <c r="S405">
        <v>152702232098</v>
      </c>
      <c r="T405" t="s">
        <v>2449</v>
      </c>
      <c r="U405" t="s">
        <v>2450</v>
      </c>
      <c r="V405" t="s">
        <v>2451</v>
      </c>
      <c r="Z405">
        <v>112.6547637</v>
      </c>
      <c r="AA405">
        <v>-7.9317659999999997</v>
      </c>
      <c r="AB405" t="s">
        <v>2452</v>
      </c>
      <c r="AC405" t="s">
        <v>236</v>
      </c>
      <c r="AL405" t="s">
        <v>217</v>
      </c>
      <c r="AM405" t="s">
        <v>2259</v>
      </c>
      <c r="AN405" t="s">
        <v>6</v>
      </c>
      <c r="AO405" s="57">
        <v>46090.746493055558</v>
      </c>
      <c r="AP405" s="57">
        <v>46269.625</v>
      </c>
      <c r="AQ405" t="s">
        <v>2156</v>
      </c>
      <c r="AR405" t="s">
        <v>14</v>
      </c>
      <c r="AS405" t="s">
        <v>2453</v>
      </c>
      <c r="AT405" t="s">
        <v>230</v>
      </c>
      <c r="AV405" t="s">
        <v>5589</v>
      </c>
      <c r="AW405" t="s">
        <v>2454</v>
      </c>
      <c r="AX405" t="s">
        <v>222</v>
      </c>
      <c r="BA405" s="57">
        <v>46269.625</v>
      </c>
      <c r="BB405" t="s">
        <v>2259</v>
      </c>
      <c r="BF405" s="6" t="e">
        <f t="shared" si="18"/>
        <v>#NUM!</v>
      </c>
      <c r="BG405" t="e">
        <f t="shared" si="19"/>
        <v>#NUM!</v>
      </c>
      <c r="BH405" t="e">
        <f t="shared" si="20"/>
        <v>#NUM!</v>
      </c>
      <c r="BI405" t="str">
        <f>VLOOKUP(H405,Sheet2!$A$1:$B$270,2,FALSE)</f>
        <v>BATU</v>
      </c>
    </row>
    <row r="406" spans="1:61">
      <c r="A406">
        <v>405</v>
      </c>
      <c r="B406">
        <v>1002570621</v>
      </c>
      <c r="C406">
        <v>3</v>
      </c>
      <c r="D406" t="s">
        <v>38</v>
      </c>
      <c r="E406">
        <v>5</v>
      </c>
      <c r="F406" t="s">
        <v>92</v>
      </c>
      <c r="G406" t="s">
        <v>97</v>
      </c>
      <c r="H406" t="s">
        <v>298</v>
      </c>
      <c r="I406" t="s">
        <v>212</v>
      </c>
      <c r="J406" t="s">
        <v>213</v>
      </c>
      <c r="K406" t="s">
        <v>149</v>
      </c>
      <c r="L406" t="s">
        <v>214</v>
      </c>
      <c r="M406" t="s">
        <v>2158</v>
      </c>
      <c r="N406" t="s">
        <v>215</v>
      </c>
      <c r="O406" s="57">
        <v>46268.729814814818</v>
      </c>
      <c r="P406" s="57">
        <v>46271.537997685184</v>
      </c>
      <c r="Q406">
        <v>69383462</v>
      </c>
      <c r="S406">
        <v>152647206518</v>
      </c>
      <c r="T406" t="s">
        <v>2427</v>
      </c>
      <c r="U406" t="s">
        <v>2464</v>
      </c>
      <c r="V406" t="s">
        <v>2465</v>
      </c>
      <c r="Z406">
        <v>111.9426914</v>
      </c>
      <c r="AA406">
        <v>-6.9055726000000002</v>
      </c>
      <c r="AB406" t="s">
        <v>2466</v>
      </c>
      <c r="AC406" t="s">
        <v>216</v>
      </c>
      <c r="AL406" t="s">
        <v>217</v>
      </c>
      <c r="AM406" t="s">
        <v>2259</v>
      </c>
      <c r="AN406" t="s">
        <v>6</v>
      </c>
      <c r="AO406" s="57">
        <v>46090.73605324074</v>
      </c>
      <c r="AP406" s="57">
        <v>46269.625</v>
      </c>
      <c r="AQ406" t="s">
        <v>2178</v>
      </c>
      <c r="AR406" t="s">
        <v>14</v>
      </c>
      <c r="AS406" t="s">
        <v>2431</v>
      </c>
      <c r="AT406" t="s">
        <v>230</v>
      </c>
      <c r="AV406" t="s">
        <v>5590</v>
      </c>
      <c r="AW406" t="s">
        <v>886</v>
      </c>
      <c r="AX406" t="s">
        <v>222</v>
      </c>
      <c r="BA406" s="57">
        <v>46269.625</v>
      </c>
      <c r="BB406" t="s">
        <v>2259</v>
      </c>
      <c r="BF406" s="6" t="e">
        <f t="shared" si="18"/>
        <v>#NUM!</v>
      </c>
      <c r="BG406" t="e">
        <f t="shared" si="19"/>
        <v>#NUM!</v>
      </c>
      <c r="BH406" t="e">
        <f t="shared" si="20"/>
        <v>#NUM!</v>
      </c>
      <c r="BI406" t="str">
        <f>VLOOKUP(H406,Sheet2!$A$1:$B$270,2,FALSE)</f>
        <v>BOJONEGORO</v>
      </c>
    </row>
    <row r="407" spans="1:61">
      <c r="A407">
        <v>406</v>
      </c>
      <c r="B407">
        <v>1002569863</v>
      </c>
      <c r="C407">
        <v>3</v>
      </c>
      <c r="D407" t="s">
        <v>59</v>
      </c>
      <c r="E407">
        <v>4</v>
      </c>
      <c r="F407" t="s">
        <v>223</v>
      </c>
      <c r="G407" t="s">
        <v>223</v>
      </c>
      <c r="H407" t="s">
        <v>2233</v>
      </c>
      <c r="I407" t="s">
        <v>212</v>
      </c>
      <c r="J407" t="s">
        <v>213</v>
      </c>
      <c r="K407" t="s">
        <v>149</v>
      </c>
      <c r="M407" t="s">
        <v>2158</v>
      </c>
      <c r="N407" t="s">
        <v>215</v>
      </c>
      <c r="O407" s="57">
        <v>46268.581018518518</v>
      </c>
      <c r="P407" s="57">
        <v>46274.356180555558</v>
      </c>
      <c r="Q407">
        <v>69383179</v>
      </c>
      <c r="R407">
        <v>2812955228</v>
      </c>
      <c r="S407">
        <v>143374121462</v>
      </c>
      <c r="T407" t="s">
        <v>2234</v>
      </c>
      <c r="U407" t="s">
        <v>2235</v>
      </c>
      <c r="V407" t="s">
        <v>5591</v>
      </c>
      <c r="Z407">
        <v>109.2927423</v>
      </c>
      <c r="AA407">
        <v>-7.4573494</v>
      </c>
      <c r="AB407" t="s">
        <v>2236</v>
      </c>
      <c r="AC407" t="s">
        <v>284</v>
      </c>
      <c r="AL407" t="s">
        <v>217</v>
      </c>
      <c r="AM407" t="s">
        <v>5592</v>
      </c>
      <c r="AN407" t="s">
        <v>6</v>
      </c>
      <c r="AO407" s="57">
        <v>46090.590648148151</v>
      </c>
      <c r="AP407" s="57">
        <v>46276.625</v>
      </c>
      <c r="AQ407" t="s">
        <v>2156</v>
      </c>
      <c r="AR407" t="s">
        <v>14</v>
      </c>
      <c r="AS407" t="s">
        <v>219</v>
      </c>
      <c r="AT407" t="s">
        <v>230</v>
      </c>
      <c r="AV407" t="s">
        <v>5593</v>
      </c>
      <c r="AW407" t="s">
        <v>1671</v>
      </c>
      <c r="AX407" t="s">
        <v>222</v>
      </c>
      <c r="BA407" s="57">
        <v>46276.625</v>
      </c>
      <c r="BB407" t="s">
        <v>5592</v>
      </c>
      <c r="BF407" s="6" t="e">
        <f t="shared" si="18"/>
        <v>#NUM!</v>
      </c>
      <c r="BG407" t="e">
        <f t="shared" si="19"/>
        <v>#NUM!</v>
      </c>
      <c r="BH407" t="e">
        <f t="shared" si="20"/>
        <v>#NUM!</v>
      </c>
      <c r="BI407" t="e">
        <f>VLOOKUP(H407,Sheet2!$A$1:$B$270,2,FALSE)</f>
        <v>#N/A</v>
      </c>
    </row>
    <row r="408" spans="1:61">
      <c r="A408">
        <v>407</v>
      </c>
      <c r="B408">
        <v>1002569885</v>
      </c>
      <c r="C408">
        <v>3</v>
      </c>
      <c r="D408" t="s">
        <v>51</v>
      </c>
      <c r="E408">
        <v>4</v>
      </c>
      <c r="F408" t="s">
        <v>234</v>
      </c>
      <c r="G408" t="s">
        <v>562</v>
      </c>
      <c r="H408" t="s">
        <v>2484</v>
      </c>
      <c r="I408" t="s">
        <v>212</v>
      </c>
      <c r="J408" t="s">
        <v>213</v>
      </c>
      <c r="K408" t="s">
        <v>149</v>
      </c>
      <c r="L408" t="s">
        <v>214</v>
      </c>
      <c r="M408" t="s">
        <v>2158</v>
      </c>
      <c r="N408" t="s">
        <v>215</v>
      </c>
      <c r="O408" s="57">
        <v>46268.583993055552</v>
      </c>
      <c r="P408" s="57">
        <v>46272.445011574076</v>
      </c>
      <c r="Q408">
        <v>69383202</v>
      </c>
      <c r="S408">
        <v>146528600657</v>
      </c>
      <c r="T408" t="s">
        <v>2485</v>
      </c>
      <c r="U408" t="s">
        <v>2486</v>
      </c>
      <c r="V408" t="s">
        <v>2487</v>
      </c>
      <c r="Z408">
        <v>110.73686499999999</v>
      </c>
      <c r="AA408">
        <v>-7.5595179999999997</v>
      </c>
      <c r="AB408" t="s">
        <v>2488</v>
      </c>
      <c r="AC408" t="s">
        <v>236</v>
      </c>
      <c r="AL408" t="s">
        <v>217</v>
      </c>
      <c r="AM408" t="s">
        <v>2489</v>
      </c>
      <c r="AN408" t="s">
        <v>6</v>
      </c>
      <c r="AO408" s="57">
        <v>46090.590648148151</v>
      </c>
      <c r="AP408" s="57">
        <v>46269.541666666664</v>
      </c>
      <c r="AQ408" t="s">
        <v>2159</v>
      </c>
      <c r="AR408" t="s">
        <v>14</v>
      </c>
      <c r="AS408" t="s">
        <v>2490</v>
      </c>
      <c r="AT408" t="s">
        <v>230</v>
      </c>
      <c r="AV408" t="s">
        <v>5594</v>
      </c>
      <c r="AW408" t="s">
        <v>920</v>
      </c>
      <c r="AX408" t="s">
        <v>222</v>
      </c>
      <c r="BA408" s="57">
        <v>46269.541666666664</v>
      </c>
      <c r="BB408" t="s">
        <v>2489</v>
      </c>
      <c r="BF408" s="6" t="e">
        <f t="shared" si="18"/>
        <v>#NUM!</v>
      </c>
      <c r="BG408" t="e">
        <f t="shared" si="19"/>
        <v>#NUM!</v>
      </c>
      <c r="BH408" t="e">
        <f t="shared" si="20"/>
        <v>#NUM!</v>
      </c>
      <c r="BI408" t="e">
        <f>VLOOKUP(H408,Sheet2!$A$1:$B$270,2,FALSE)</f>
        <v>#N/A</v>
      </c>
    </row>
    <row r="409" spans="1:61">
      <c r="A409">
        <v>408</v>
      </c>
      <c r="B409">
        <v>1002570651</v>
      </c>
      <c r="C409">
        <v>3</v>
      </c>
      <c r="D409" t="s">
        <v>59</v>
      </c>
      <c r="E409">
        <v>4</v>
      </c>
      <c r="F409" t="s">
        <v>549</v>
      </c>
      <c r="G409" t="s">
        <v>1694</v>
      </c>
      <c r="H409" t="s">
        <v>2003</v>
      </c>
      <c r="I409" t="s">
        <v>212</v>
      </c>
      <c r="J409" t="s">
        <v>213</v>
      </c>
      <c r="K409" t="s">
        <v>149</v>
      </c>
      <c r="L409" t="s">
        <v>214</v>
      </c>
      <c r="M409" t="s">
        <v>2158</v>
      </c>
      <c r="N409" t="s">
        <v>215</v>
      </c>
      <c r="O409" s="57">
        <v>46268.758287037039</v>
      </c>
      <c r="P409" s="57">
        <v>46271.428379629629</v>
      </c>
      <c r="Q409">
        <v>69383494</v>
      </c>
      <c r="S409">
        <v>146144118739</v>
      </c>
      <c r="T409" t="s">
        <v>1564</v>
      </c>
      <c r="U409" t="s">
        <v>2491</v>
      </c>
      <c r="V409" t="s">
        <v>2492</v>
      </c>
      <c r="Z409">
        <v>110.41874989999999</v>
      </c>
      <c r="AA409">
        <v>-7.6865252999999996</v>
      </c>
      <c r="AB409" t="s">
        <v>2493</v>
      </c>
      <c r="AC409" t="s">
        <v>236</v>
      </c>
      <c r="AL409" t="s">
        <v>217</v>
      </c>
      <c r="AM409" t="s">
        <v>2241</v>
      </c>
      <c r="AN409" t="s">
        <v>6</v>
      </c>
      <c r="AO409" s="57">
        <v>46090.767534722225</v>
      </c>
      <c r="AP409" s="57">
        <v>46270.333333333336</v>
      </c>
      <c r="AQ409" t="s">
        <v>2159</v>
      </c>
      <c r="AR409" t="s">
        <v>14</v>
      </c>
      <c r="AS409" t="s">
        <v>219</v>
      </c>
      <c r="AT409" t="s">
        <v>344</v>
      </c>
      <c r="AV409" t="s">
        <v>5595</v>
      </c>
      <c r="AW409" t="s">
        <v>2494</v>
      </c>
      <c r="AX409" t="s">
        <v>222</v>
      </c>
      <c r="BA409" s="57">
        <v>46270.333333333336</v>
      </c>
      <c r="BB409" t="s">
        <v>2241</v>
      </c>
      <c r="BF409" s="6" t="e">
        <f t="shared" si="18"/>
        <v>#NUM!</v>
      </c>
      <c r="BG409" t="e">
        <f t="shared" si="19"/>
        <v>#NUM!</v>
      </c>
      <c r="BH409" t="e">
        <f t="shared" si="20"/>
        <v>#NUM!</v>
      </c>
      <c r="BI409" t="e">
        <f>VLOOKUP(H409,Sheet2!$A$1:$B$270,2,FALSE)</f>
        <v>#N/A</v>
      </c>
    </row>
    <row r="410" spans="1:61">
      <c r="A410">
        <v>409</v>
      </c>
      <c r="B410">
        <v>1002569589</v>
      </c>
      <c r="C410">
        <v>3</v>
      </c>
      <c r="D410" t="s">
        <v>42</v>
      </c>
      <c r="E410">
        <v>5</v>
      </c>
      <c r="F410" t="s">
        <v>102</v>
      </c>
      <c r="G410" t="s">
        <v>102</v>
      </c>
      <c r="H410" t="s">
        <v>494</v>
      </c>
      <c r="I410" t="s">
        <v>212</v>
      </c>
      <c r="J410" t="s">
        <v>213</v>
      </c>
      <c r="K410" t="s">
        <v>149</v>
      </c>
      <c r="L410" t="s">
        <v>214</v>
      </c>
      <c r="M410" t="s">
        <v>2158</v>
      </c>
      <c r="N410" t="s">
        <v>215</v>
      </c>
      <c r="O410" s="57">
        <v>46268.520787037036</v>
      </c>
      <c r="P410" s="57">
        <v>46272.40048611111</v>
      </c>
      <c r="Q410">
        <v>69383077</v>
      </c>
      <c r="S410">
        <v>152515203045</v>
      </c>
      <c r="T410" t="s">
        <v>2504</v>
      </c>
      <c r="U410" t="s">
        <v>2505</v>
      </c>
      <c r="V410" t="s">
        <v>2506</v>
      </c>
      <c r="Z410">
        <v>113.473223447799</v>
      </c>
      <c r="AA410">
        <v>-8.3697605823139192</v>
      </c>
      <c r="AB410" t="s">
        <v>2507</v>
      </c>
      <c r="AC410" t="s">
        <v>216</v>
      </c>
      <c r="AL410" t="s">
        <v>217</v>
      </c>
      <c r="AM410" t="s">
        <v>2508</v>
      </c>
      <c r="AN410" t="s">
        <v>6</v>
      </c>
      <c r="AO410" s="57">
        <v>46090.52783564815</v>
      </c>
      <c r="AP410" s="57">
        <v>46269.541666666664</v>
      </c>
      <c r="AQ410" t="s">
        <v>2178</v>
      </c>
      <c r="AR410" t="s">
        <v>14</v>
      </c>
      <c r="AS410" t="s">
        <v>2509</v>
      </c>
      <c r="AT410" t="s">
        <v>230</v>
      </c>
      <c r="AV410" t="s">
        <v>5596</v>
      </c>
      <c r="AW410" t="s">
        <v>885</v>
      </c>
      <c r="AX410" t="s">
        <v>222</v>
      </c>
      <c r="BA410" s="57">
        <v>46269.541666666664</v>
      </c>
      <c r="BB410" t="s">
        <v>2508</v>
      </c>
      <c r="BF410" s="6" t="e">
        <f t="shared" si="18"/>
        <v>#NUM!</v>
      </c>
      <c r="BG410" t="e">
        <f t="shared" si="19"/>
        <v>#NUM!</v>
      </c>
      <c r="BH410" t="e">
        <f t="shared" si="20"/>
        <v>#NUM!</v>
      </c>
      <c r="BI410" t="str">
        <f>VLOOKUP(H410,Sheet2!$A$1:$B$270,2,FALSE)</f>
        <v>JEMBER</v>
      </c>
    </row>
    <row r="411" spans="1:61">
      <c r="A411">
        <v>410</v>
      </c>
      <c r="B411">
        <v>1002570443</v>
      </c>
      <c r="C411">
        <v>3</v>
      </c>
      <c r="D411" t="s">
        <v>51</v>
      </c>
      <c r="E411">
        <v>4</v>
      </c>
      <c r="F411" t="s">
        <v>234</v>
      </c>
      <c r="G411" t="s">
        <v>2557</v>
      </c>
      <c r="H411" t="s">
        <v>2558</v>
      </c>
      <c r="I411" t="s">
        <v>212</v>
      </c>
      <c r="J411" t="s">
        <v>213</v>
      </c>
      <c r="K411" t="s">
        <v>149</v>
      </c>
      <c r="L411" t="s">
        <v>214</v>
      </c>
      <c r="M411" t="s">
        <v>2158</v>
      </c>
      <c r="N411" t="s">
        <v>215</v>
      </c>
      <c r="O411" s="57">
        <v>46268.681898148148</v>
      </c>
      <c r="P411" s="57">
        <v>46270.468402777777</v>
      </c>
      <c r="Q411">
        <v>69383380</v>
      </c>
      <c r="S411">
        <v>142567104655</v>
      </c>
      <c r="T411" t="s">
        <v>2559</v>
      </c>
      <c r="U411" t="s">
        <v>2560</v>
      </c>
      <c r="V411" t="s">
        <v>2561</v>
      </c>
      <c r="Z411">
        <v>110.959109</v>
      </c>
      <c r="AA411">
        <v>-7.584168</v>
      </c>
      <c r="AB411" t="s">
        <v>2562</v>
      </c>
      <c r="AC411" t="s">
        <v>236</v>
      </c>
      <c r="AL411" t="s">
        <v>217</v>
      </c>
      <c r="AM411" t="s">
        <v>2563</v>
      </c>
      <c r="AN411" t="s">
        <v>6</v>
      </c>
      <c r="AO411" s="57">
        <v>46090.684282407405</v>
      </c>
      <c r="AP411" s="57">
        <v>46269.541666666664</v>
      </c>
      <c r="AQ411" t="s">
        <v>2178</v>
      </c>
      <c r="AR411" t="s">
        <v>14</v>
      </c>
      <c r="AS411" t="s">
        <v>2564</v>
      </c>
      <c r="AT411" t="s">
        <v>230</v>
      </c>
      <c r="AV411" t="s">
        <v>5597</v>
      </c>
      <c r="AW411" t="s">
        <v>882</v>
      </c>
      <c r="AX411" t="s">
        <v>222</v>
      </c>
      <c r="BA411" s="57">
        <v>46269.541666666664</v>
      </c>
      <c r="BB411" t="s">
        <v>2563</v>
      </c>
      <c r="BF411" s="6" t="e">
        <f t="shared" si="18"/>
        <v>#NUM!</v>
      </c>
      <c r="BG411" t="e">
        <f t="shared" si="19"/>
        <v>#NUM!</v>
      </c>
      <c r="BH411" t="e">
        <f t="shared" si="20"/>
        <v>#NUM!</v>
      </c>
      <c r="BI411" t="e">
        <f>VLOOKUP(H411,Sheet2!$A$1:$B$270,2,FALSE)</f>
        <v>#N/A</v>
      </c>
    </row>
    <row r="412" spans="1:61">
      <c r="A412">
        <v>411</v>
      </c>
      <c r="B412">
        <v>1002569674</v>
      </c>
      <c r="C412">
        <v>3</v>
      </c>
      <c r="D412" t="s">
        <v>55</v>
      </c>
      <c r="E412">
        <v>5</v>
      </c>
      <c r="F412" t="s">
        <v>261</v>
      </c>
      <c r="G412" t="s">
        <v>122</v>
      </c>
      <c r="H412" t="s">
        <v>291</v>
      </c>
      <c r="I412" t="s">
        <v>212</v>
      </c>
      <c r="J412" t="s">
        <v>213</v>
      </c>
      <c r="K412" t="s">
        <v>149</v>
      </c>
      <c r="L412" t="s">
        <v>214</v>
      </c>
      <c r="M412" t="s">
        <v>2158</v>
      </c>
      <c r="N412" t="s">
        <v>215</v>
      </c>
      <c r="O412" s="57">
        <v>46268.544409722221</v>
      </c>
      <c r="P412" s="57">
        <v>46272.613217592596</v>
      </c>
      <c r="Q412">
        <v>69383139</v>
      </c>
      <c r="S412">
        <v>152446246146</v>
      </c>
      <c r="T412" t="s">
        <v>2580</v>
      </c>
      <c r="U412" t="s">
        <v>2581</v>
      </c>
      <c r="V412" t="s">
        <v>2582</v>
      </c>
      <c r="Z412">
        <v>112.573114335536</v>
      </c>
      <c r="AA412">
        <v>-7.2489301902842103</v>
      </c>
      <c r="AB412" t="s">
        <v>2583</v>
      </c>
      <c r="AC412" t="s">
        <v>216</v>
      </c>
      <c r="AL412" t="s">
        <v>217</v>
      </c>
      <c r="AM412" t="s">
        <v>2584</v>
      </c>
      <c r="AN412" t="s">
        <v>6</v>
      </c>
      <c r="AO412" s="57">
        <v>46090.549004629633</v>
      </c>
      <c r="AP412" s="57">
        <v>46271.458333333336</v>
      </c>
      <c r="AQ412" t="s">
        <v>2178</v>
      </c>
      <c r="AR412" t="s">
        <v>14</v>
      </c>
      <c r="AS412" t="s">
        <v>1764</v>
      </c>
      <c r="AT412" t="s">
        <v>230</v>
      </c>
      <c r="AV412" t="s">
        <v>5598</v>
      </c>
      <c r="AW412" t="s">
        <v>889</v>
      </c>
      <c r="AX412" t="s">
        <v>222</v>
      </c>
      <c r="BA412" s="57">
        <v>46271.458333333336</v>
      </c>
      <c r="BB412" t="s">
        <v>2584</v>
      </c>
      <c r="BF412" s="6" t="e">
        <f t="shared" si="18"/>
        <v>#NUM!</v>
      </c>
      <c r="BG412" t="e">
        <f t="shared" si="19"/>
        <v>#NUM!</v>
      </c>
      <c r="BH412" t="e">
        <f t="shared" si="20"/>
        <v>#NUM!</v>
      </c>
      <c r="BI412" t="str">
        <f>VLOOKUP(H412,Sheet2!$A$1:$B$270,2,FALSE)</f>
        <v>GRESIK</v>
      </c>
    </row>
    <row r="413" spans="1:61">
      <c r="A413">
        <v>412</v>
      </c>
      <c r="B413">
        <v>1002569668</v>
      </c>
      <c r="C413">
        <v>3</v>
      </c>
      <c r="D413" t="s">
        <v>55</v>
      </c>
      <c r="E413">
        <v>5</v>
      </c>
      <c r="F413" t="s">
        <v>261</v>
      </c>
      <c r="G413" t="s">
        <v>122</v>
      </c>
      <c r="H413" t="s">
        <v>347</v>
      </c>
      <c r="I413" t="s">
        <v>212</v>
      </c>
      <c r="J413" t="s">
        <v>213</v>
      </c>
      <c r="K413" t="s">
        <v>149</v>
      </c>
      <c r="L413" t="s">
        <v>214</v>
      </c>
      <c r="M413" t="s">
        <v>2158</v>
      </c>
      <c r="N413" t="s">
        <v>215</v>
      </c>
      <c r="O413" s="57">
        <v>46268.542326388888</v>
      </c>
      <c r="P413" s="57">
        <v>46270.606574074074</v>
      </c>
      <c r="Q413">
        <v>69383137</v>
      </c>
      <c r="S413">
        <v>152421262603</v>
      </c>
      <c r="T413" t="s">
        <v>2585</v>
      </c>
      <c r="U413" t="s">
        <v>2586</v>
      </c>
      <c r="V413" t="s">
        <v>2587</v>
      </c>
      <c r="Z413">
        <v>112.64590560000001</v>
      </c>
      <c r="AA413">
        <v>-7.1783976000000003</v>
      </c>
      <c r="AB413" t="s">
        <v>2588</v>
      </c>
      <c r="AC413" t="s">
        <v>216</v>
      </c>
      <c r="AL413" t="s">
        <v>217</v>
      </c>
      <c r="AM413" t="s">
        <v>2589</v>
      </c>
      <c r="AN413" t="s">
        <v>6</v>
      </c>
      <c r="AO413" s="57">
        <v>46090.549004629633</v>
      </c>
      <c r="AP413" s="57">
        <v>46269.458333333336</v>
      </c>
      <c r="AQ413" t="s">
        <v>2156</v>
      </c>
      <c r="AR413" t="s">
        <v>14</v>
      </c>
      <c r="AS413" t="s">
        <v>122</v>
      </c>
      <c r="AT413" t="s">
        <v>230</v>
      </c>
      <c r="AV413" t="s">
        <v>5599</v>
      </c>
      <c r="AW413" t="s">
        <v>883</v>
      </c>
      <c r="AX413" t="s">
        <v>222</v>
      </c>
      <c r="BA413" s="57">
        <v>46269.458333333336</v>
      </c>
      <c r="BB413" t="s">
        <v>2589</v>
      </c>
      <c r="BF413" s="6" t="e">
        <f t="shared" si="18"/>
        <v>#NUM!</v>
      </c>
      <c r="BG413" t="e">
        <f t="shared" si="19"/>
        <v>#NUM!</v>
      </c>
      <c r="BH413" t="e">
        <f t="shared" si="20"/>
        <v>#NUM!</v>
      </c>
      <c r="BI413" t="str">
        <f>VLOOKUP(H413,Sheet2!$A$1:$B$270,2,FALSE)</f>
        <v>GRESIK</v>
      </c>
    </row>
    <row r="414" spans="1:61">
      <c r="A414">
        <v>413</v>
      </c>
      <c r="B414">
        <v>1002568671</v>
      </c>
      <c r="C414">
        <v>3</v>
      </c>
      <c r="D414" t="s">
        <v>59</v>
      </c>
      <c r="E414">
        <v>4</v>
      </c>
      <c r="F414" t="s">
        <v>223</v>
      </c>
      <c r="G414" t="s">
        <v>223</v>
      </c>
      <c r="H414" t="s">
        <v>827</v>
      </c>
      <c r="I414" t="s">
        <v>212</v>
      </c>
      <c r="J414" t="s">
        <v>213</v>
      </c>
      <c r="K414" t="s">
        <v>149</v>
      </c>
      <c r="L414" t="s">
        <v>214</v>
      </c>
      <c r="M414" t="s">
        <v>2158</v>
      </c>
      <c r="N414" t="s">
        <v>215</v>
      </c>
      <c r="O414" s="57">
        <v>46268.340231481481</v>
      </c>
      <c r="P414" s="57">
        <v>46270.639641203707</v>
      </c>
      <c r="Q414">
        <v>69382255</v>
      </c>
      <c r="S414">
        <v>146303629014</v>
      </c>
      <c r="T414" t="s">
        <v>2986</v>
      </c>
      <c r="U414" t="s">
        <v>2987</v>
      </c>
      <c r="V414" t="s">
        <v>2988</v>
      </c>
      <c r="Z414">
        <v>109.234533</v>
      </c>
      <c r="AA414">
        <v>-7.4169919999999996</v>
      </c>
      <c r="AB414" t="s">
        <v>2989</v>
      </c>
      <c r="AC414" t="s">
        <v>236</v>
      </c>
      <c r="AL414" t="s">
        <v>217</v>
      </c>
      <c r="AM414" t="s">
        <v>2990</v>
      </c>
      <c r="AN414" t="s">
        <v>6</v>
      </c>
      <c r="AO414" s="57">
        <v>46090.350740740738</v>
      </c>
      <c r="AP414" s="57">
        <v>46269.333333333336</v>
      </c>
      <c r="AR414" t="s">
        <v>14</v>
      </c>
      <c r="AS414" t="s">
        <v>219</v>
      </c>
      <c r="AT414" t="s">
        <v>230</v>
      </c>
      <c r="AV414" t="s">
        <v>5600</v>
      </c>
      <c r="AW414" t="s">
        <v>885</v>
      </c>
      <c r="AX414" t="s">
        <v>222</v>
      </c>
      <c r="BA414" s="57">
        <v>46269.333333333336</v>
      </c>
      <c r="BB414" t="s">
        <v>2990</v>
      </c>
      <c r="BF414" s="6" t="e">
        <f t="shared" si="18"/>
        <v>#NUM!</v>
      </c>
      <c r="BG414" t="e">
        <f t="shared" si="19"/>
        <v>#NUM!</v>
      </c>
      <c r="BH414" t="e">
        <f t="shared" si="20"/>
        <v>#NUM!</v>
      </c>
      <c r="BI414" t="e">
        <f>VLOOKUP(H414,Sheet2!$A$1:$B$270,2,FALSE)</f>
        <v>#N/A</v>
      </c>
    </row>
    <row r="415" spans="1:61">
      <c r="A415">
        <v>414</v>
      </c>
      <c r="B415">
        <v>1002567928</v>
      </c>
      <c r="C415">
        <v>3</v>
      </c>
      <c r="D415" t="s">
        <v>59</v>
      </c>
      <c r="E415">
        <v>4</v>
      </c>
      <c r="F415" t="s">
        <v>242</v>
      </c>
      <c r="G415" t="s">
        <v>1540</v>
      </c>
      <c r="H415" t="s">
        <v>1541</v>
      </c>
      <c r="I415" t="s">
        <v>212</v>
      </c>
      <c r="J415" t="s">
        <v>213</v>
      </c>
      <c r="K415" t="s">
        <v>149</v>
      </c>
      <c r="L415" t="s">
        <v>214</v>
      </c>
      <c r="M415" t="s">
        <v>2158</v>
      </c>
      <c r="N415" t="s">
        <v>215</v>
      </c>
      <c r="O415" s="57">
        <v>46267.613159722219</v>
      </c>
      <c r="P415" s="57">
        <v>46270.491006944445</v>
      </c>
      <c r="Q415">
        <v>69382428</v>
      </c>
      <c r="S415">
        <v>141373127584</v>
      </c>
      <c r="T415" t="s">
        <v>1542</v>
      </c>
      <c r="U415" t="s">
        <v>1543</v>
      </c>
      <c r="V415" t="s">
        <v>1544</v>
      </c>
      <c r="Z415">
        <v>109.93605700000001</v>
      </c>
      <c r="AA415">
        <v>-7.4980890000000002</v>
      </c>
      <c r="AB415" t="s">
        <v>1545</v>
      </c>
      <c r="AC415" t="s">
        <v>236</v>
      </c>
      <c r="AL415" t="s">
        <v>217</v>
      </c>
      <c r="AM415" t="s">
        <v>1546</v>
      </c>
      <c r="AN415" t="s">
        <v>6</v>
      </c>
      <c r="AO415" s="57">
        <v>46062.621527777781</v>
      </c>
      <c r="AP415" s="57">
        <v>46268.541666666664</v>
      </c>
      <c r="AQ415" t="s">
        <v>2178</v>
      </c>
      <c r="AR415" t="s">
        <v>14</v>
      </c>
      <c r="AS415" t="s">
        <v>219</v>
      </c>
      <c r="AT415" t="s">
        <v>230</v>
      </c>
      <c r="AV415" t="s">
        <v>5601</v>
      </c>
      <c r="AW415" t="s">
        <v>881</v>
      </c>
      <c r="AX415" t="s">
        <v>222</v>
      </c>
      <c r="BA415" s="57">
        <v>46268.541666666664</v>
      </c>
      <c r="BB415" t="s">
        <v>1546</v>
      </c>
      <c r="BF415" s="6" t="e">
        <f t="shared" si="18"/>
        <v>#NUM!</v>
      </c>
      <c r="BG415" t="e">
        <f t="shared" si="19"/>
        <v>#NUM!</v>
      </c>
      <c r="BH415" t="e">
        <f t="shared" si="20"/>
        <v>#NUM!</v>
      </c>
      <c r="BI415" t="e">
        <f>VLOOKUP(H415,Sheet2!$A$1:$B$270,2,FALSE)</f>
        <v>#N/A</v>
      </c>
    </row>
    <row r="416" spans="1:61">
      <c r="A416">
        <v>415</v>
      </c>
      <c r="B416">
        <v>1002568550</v>
      </c>
      <c r="C416">
        <v>3</v>
      </c>
      <c r="D416" t="s">
        <v>55</v>
      </c>
      <c r="E416">
        <v>5</v>
      </c>
      <c r="F416" t="s">
        <v>261</v>
      </c>
      <c r="G416" t="s">
        <v>123</v>
      </c>
      <c r="H416" t="s">
        <v>267</v>
      </c>
      <c r="I416" t="s">
        <v>212</v>
      </c>
      <c r="J416" t="s">
        <v>213</v>
      </c>
      <c r="K416" t="s">
        <v>149</v>
      </c>
      <c r="L416" t="s">
        <v>214</v>
      </c>
      <c r="M416" t="s">
        <v>2158</v>
      </c>
      <c r="N416" t="s">
        <v>215</v>
      </c>
      <c r="O416" s="57">
        <v>46267.758981481478</v>
      </c>
      <c r="P416" s="57">
        <v>46268.482986111114</v>
      </c>
      <c r="Q416">
        <v>69382627</v>
      </c>
      <c r="S416">
        <v>152407281983</v>
      </c>
      <c r="T416" t="s">
        <v>1553</v>
      </c>
      <c r="U416" t="s">
        <v>1554</v>
      </c>
      <c r="V416" t="s">
        <v>1555</v>
      </c>
      <c r="Z416">
        <v>112.7640701</v>
      </c>
      <c r="AA416">
        <v>-7.2579474999999896</v>
      </c>
      <c r="AB416" t="s">
        <v>1556</v>
      </c>
      <c r="AC416" t="s">
        <v>236</v>
      </c>
      <c r="AL416" t="s">
        <v>217</v>
      </c>
      <c r="AM416" t="s">
        <v>1557</v>
      </c>
      <c r="AN416" t="s">
        <v>6</v>
      </c>
      <c r="AO416" s="57">
        <v>46062.767453703702</v>
      </c>
      <c r="AP416" s="57">
        <v>46268.625</v>
      </c>
      <c r="AR416" t="s">
        <v>14</v>
      </c>
      <c r="AS416" t="s">
        <v>123</v>
      </c>
      <c r="AT416" t="s">
        <v>230</v>
      </c>
      <c r="AV416" t="s">
        <v>2994</v>
      </c>
      <c r="AW416" t="s">
        <v>889</v>
      </c>
      <c r="AX416" t="s">
        <v>222</v>
      </c>
      <c r="BA416" s="57">
        <v>46268.625</v>
      </c>
      <c r="BB416" t="s">
        <v>1557</v>
      </c>
      <c r="BF416" s="6" t="e">
        <f t="shared" si="18"/>
        <v>#NUM!</v>
      </c>
      <c r="BG416" t="e">
        <f t="shared" si="19"/>
        <v>#NUM!</v>
      </c>
      <c r="BH416" t="e">
        <f t="shared" si="20"/>
        <v>#NUM!</v>
      </c>
      <c r="BI416" t="str">
        <f>VLOOKUP(H416,Sheet2!$A$1:$B$270,2,FALSE)</f>
        <v>SURABAYA UTARA</v>
      </c>
    </row>
    <row r="417" spans="1:61">
      <c r="A417">
        <v>416</v>
      </c>
      <c r="B417">
        <v>1002566975</v>
      </c>
      <c r="C417">
        <v>3</v>
      </c>
      <c r="D417" t="s">
        <v>49</v>
      </c>
      <c r="E417">
        <v>4</v>
      </c>
      <c r="F417" t="s">
        <v>250</v>
      </c>
      <c r="G417" t="s">
        <v>253</v>
      </c>
      <c r="H417" t="s">
        <v>1558</v>
      </c>
      <c r="I417" t="s">
        <v>212</v>
      </c>
      <c r="J417" t="s">
        <v>213</v>
      </c>
      <c r="K417" t="s">
        <v>149</v>
      </c>
      <c r="M417" t="s">
        <v>2158</v>
      </c>
      <c r="N417" t="s">
        <v>215</v>
      </c>
      <c r="O417" s="57">
        <v>46267.419942129629</v>
      </c>
      <c r="P417" s="57">
        <v>46269.500416666669</v>
      </c>
      <c r="Q417">
        <v>69382056</v>
      </c>
      <c r="S417">
        <v>142283120012</v>
      </c>
      <c r="T417" t="s">
        <v>1559</v>
      </c>
      <c r="U417" t="s">
        <v>1560</v>
      </c>
      <c r="V417" t="s">
        <v>1561</v>
      </c>
      <c r="Z417">
        <v>109.1181605</v>
      </c>
      <c r="AA417">
        <v>-6.9798542000000001</v>
      </c>
      <c r="AB417" t="s">
        <v>1562</v>
      </c>
      <c r="AC417" t="s">
        <v>225</v>
      </c>
      <c r="AL417" t="s">
        <v>217</v>
      </c>
      <c r="AM417" t="s">
        <v>1563</v>
      </c>
      <c r="AN417" t="s">
        <v>6</v>
      </c>
      <c r="AO417" s="57">
        <v>46062.423657407409</v>
      </c>
      <c r="AP417" s="57">
        <v>46268.541666666664</v>
      </c>
      <c r="AQ417" t="s">
        <v>2159</v>
      </c>
      <c r="AR417" t="s">
        <v>14</v>
      </c>
      <c r="AS417" t="s">
        <v>219</v>
      </c>
      <c r="AT417" t="s">
        <v>230</v>
      </c>
      <c r="AV417" t="s">
        <v>5602</v>
      </c>
      <c r="AW417" t="s">
        <v>544</v>
      </c>
      <c r="AX417" t="s">
        <v>222</v>
      </c>
      <c r="BA417" s="57">
        <v>46268.541666666664</v>
      </c>
      <c r="BB417" t="s">
        <v>1563</v>
      </c>
      <c r="BF417" s="6" t="e">
        <f t="shared" si="18"/>
        <v>#NUM!</v>
      </c>
      <c r="BG417" t="e">
        <f t="shared" si="19"/>
        <v>#NUM!</v>
      </c>
      <c r="BH417" t="e">
        <f t="shared" si="20"/>
        <v>#NUM!</v>
      </c>
      <c r="BI417" t="e">
        <f>VLOOKUP(H417,Sheet2!$A$1:$B$270,2,FALSE)</f>
        <v>#N/A</v>
      </c>
    </row>
    <row r="418" spans="1:61">
      <c r="A418">
        <v>417</v>
      </c>
      <c r="B418">
        <v>1002566559</v>
      </c>
      <c r="C418">
        <v>3</v>
      </c>
      <c r="D418" t="s">
        <v>55</v>
      </c>
      <c r="E418">
        <v>5</v>
      </c>
      <c r="F418" t="s">
        <v>261</v>
      </c>
      <c r="G418" t="s">
        <v>126</v>
      </c>
      <c r="H418" t="s">
        <v>262</v>
      </c>
      <c r="I418" t="s">
        <v>212</v>
      </c>
      <c r="J418" t="s">
        <v>213</v>
      </c>
      <c r="K418" t="s">
        <v>149</v>
      </c>
      <c r="L418" t="s">
        <v>214</v>
      </c>
      <c r="M418" t="s">
        <v>2158</v>
      </c>
      <c r="N418" t="s">
        <v>215</v>
      </c>
      <c r="O418" s="57">
        <v>46267.306898148148</v>
      </c>
      <c r="P418" s="57">
        <v>46275.429849537039</v>
      </c>
      <c r="Q418">
        <v>69381898</v>
      </c>
      <c r="S418">
        <v>152413167925</v>
      </c>
      <c r="T418" t="s">
        <v>1873</v>
      </c>
      <c r="U418" t="s">
        <v>1874</v>
      </c>
      <c r="V418" t="s">
        <v>1875</v>
      </c>
      <c r="Z418">
        <v>112.7437266</v>
      </c>
      <c r="AA418">
        <v>-7.2708913999999902</v>
      </c>
      <c r="AB418" t="s">
        <v>1876</v>
      </c>
      <c r="AC418" t="s">
        <v>216</v>
      </c>
      <c r="AL418" t="s">
        <v>217</v>
      </c>
      <c r="AM418" t="s">
        <v>1877</v>
      </c>
      <c r="AN418" t="s">
        <v>6</v>
      </c>
      <c r="AO418" s="57">
        <v>46062.309317129628</v>
      </c>
      <c r="AP418" s="57">
        <v>46268.333333333336</v>
      </c>
      <c r="AQ418" t="s">
        <v>2178</v>
      </c>
      <c r="AR418" t="s">
        <v>14</v>
      </c>
      <c r="AS418" t="s">
        <v>575</v>
      </c>
      <c r="AT418" t="s">
        <v>230</v>
      </c>
      <c r="AV418" t="s">
        <v>6235</v>
      </c>
      <c r="AW418" t="s">
        <v>883</v>
      </c>
      <c r="AX418" t="s">
        <v>222</v>
      </c>
      <c r="BA418" s="57">
        <v>46268.333333333336</v>
      </c>
      <c r="BB418" t="s">
        <v>1877</v>
      </c>
      <c r="BF418" s="6" t="e">
        <f t="shared" si="18"/>
        <v>#NUM!</v>
      </c>
      <c r="BG418" t="e">
        <f t="shared" si="19"/>
        <v>#NUM!</v>
      </c>
      <c r="BH418" t="e">
        <f t="shared" si="20"/>
        <v>#NUM!</v>
      </c>
      <c r="BI418" t="str">
        <f>VLOOKUP(H418,Sheet2!$A$1:$B$270,2,FALSE)</f>
        <v>SURABAYA SELATAN</v>
      </c>
    </row>
    <row r="419" spans="1:61">
      <c r="A419">
        <v>418</v>
      </c>
      <c r="B419">
        <v>1002566938</v>
      </c>
      <c r="C419">
        <v>3</v>
      </c>
      <c r="D419" t="s">
        <v>51</v>
      </c>
      <c r="E419">
        <v>4</v>
      </c>
      <c r="F419" t="s">
        <v>234</v>
      </c>
      <c r="G419" t="s">
        <v>562</v>
      </c>
      <c r="H419" t="s">
        <v>847</v>
      </c>
      <c r="I419" t="s">
        <v>212</v>
      </c>
      <c r="J419" t="s">
        <v>213</v>
      </c>
      <c r="K419" t="s">
        <v>149</v>
      </c>
      <c r="M419" t="s">
        <v>2158</v>
      </c>
      <c r="N419" t="s">
        <v>581</v>
      </c>
      <c r="O419" s="57">
        <v>46267.412453703706</v>
      </c>
      <c r="P419" s="57">
        <v>46269.678414351853</v>
      </c>
      <c r="Q419">
        <v>69382048</v>
      </c>
      <c r="R419">
        <v>2716008068</v>
      </c>
      <c r="S419">
        <v>146514602779</v>
      </c>
      <c r="T419" t="s">
        <v>2077</v>
      </c>
      <c r="U419" t="s">
        <v>2078</v>
      </c>
      <c r="V419" t="s">
        <v>2079</v>
      </c>
      <c r="Z419">
        <v>110.8229042</v>
      </c>
      <c r="AA419">
        <v>-7.5706189000000004</v>
      </c>
      <c r="AB419" t="s">
        <v>2080</v>
      </c>
      <c r="AC419" t="s">
        <v>225</v>
      </c>
      <c r="AL419" t="s">
        <v>217</v>
      </c>
      <c r="AM419" t="s">
        <v>2081</v>
      </c>
      <c r="AN419" t="s">
        <v>6</v>
      </c>
      <c r="AO419" s="57">
        <v>46062.413263888891</v>
      </c>
      <c r="AP419" s="57">
        <v>46268.333333333336</v>
      </c>
      <c r="AR419" t="s">
        <v>14</v>
      </c>
      <c r="AS419" t="s">
        <v>219</v>
      </c>
      <c r="AT419" t="s">
        <v>230</v>
      </c>
      <c r="AV419" t="s">
        <v>5603</v>
      </c>
      <c r="AW419" t="s">
        <v>585</v>
      </c>
      <c r="AX419" t="s">
        <v>222</v>
      </c>
      <c r="BA419" s="57">
        <v>46268.333333333336</v>
      </c>
      <c r="BB419" t="s">
        <v>2081</v>
      </c>
      <c r="BF419" s="6" t="e">
        <f t="shared" si="18"/>
        <v>#NUM!</v>
      </c>
      <c r="BG419" t="e">
        <f t="shared" si="19"/>
        <v>#NUM!</v>
      </c>
      <c r="BH419" t="e">
        <f t="shared" si="20"/>
        <v>#NUM!</v>
      </c>
      <c r="BI419" t="e">
        <f>VLOOKUP(H419,Sheet2!$A$1:$B$270,2,FALSE)</f>
        <v>#N/A</v>
      </c>
    </row>
    <row r="420" spans="1:61">
      <c r="A420">
        <v>419</v>
      </c>
      <c r="B420">
        <v>1002566926</v>
      </c>
      <c r="C420">
        <v>3</v>
      </c>
      <c r="D420" t="s">
        <v>34</v>
      </c>
      <c r="E420">
        <v>5</v>
      </c>
      <c r="F420" t="s">
        <v>554</v>
      </c>
      <c r="G420" t="s">
        <v>85</v>
      </c>
      <c r="H420" t="s">
        <v>279</v>
      </c>
      <c r="I420" t="s">
        <v>212</v>
      </c>
      <c r="J420" t="s">
        <v>213</v>
      </c>
      <c r="K420" t="s">
        <v>149</v>
      </c>
      <c r="M420" t="s">
        <v>2158</v>
      </c>
      <c r="N420" t="s">
        <v>215</v>
      </c>
      <c r="O420" s="57">
        <v>46267.409259259257</v>
      </c>
      <c r="P420" s="57">
        <v>46269.511747685188</v>
      </c>
      <c r="Q420">
        <v>69382067</v>
      </c>
      <c r="S420">
        <v>172413244695</v>
      </c>
      <c r="T420" t="s">
        <v>2082</v>
      </c>
      <c r="U420" t="s">
        <v>2083</v>
      </c>
      <c r="V420" t="s">
        <v>2084</v>
      </c>
      <c r="Z420">
        <v>114.963000532588</v>
      </c>
      <c r="AA420">
        <v>-8.4939798564935494</v>
      </c>
      <c r="AB420" t="s">
        <v>2085</v>
      </c>
      <c r="AC420" t="s">
        <v>229</v>
      </c>
      <c r="AL420" t="s">
        <v>217</v>
      </c>
      <c r="AM420" t="s">
        <v>2086</v>
      </c>
      <c r="AN420" t="s">
        <v>6</v>
      </c>
      <c r="AO420" s="57">
        <v>46062.413263888891</v>
      </c>
      <c r="AP420" s="57">
        <v>46268.333333333336</v>
      </c>
      <c r="AQ420" t="s">
        <v>2159</v>
      </c>
      <c r="AR420" t="s">
        <v>14</v>
      </c>
      <c r="AS420" t="s">
        <v>85</v>
      </c>
      <c r="AT420" t="s">
        <v>230</v>
      </c>
      <c r="AV420" t="s">
        <v>5604</v>
      </c>
      <c r="AW420" t="s">
        <v>2087</v>
      </c>
      <c r="AX420" t="s">
        <v>222</v>
      </c>
      <c r="BA420" s="57">
        <v>46268.333333333336</v>
      </c>
      <c r="BB420" t="s">
        <v>2086</v>
      </c>
      <c r="BF420" s="6" t="e">
        <f t="shared" si="18"/>
        <v>#NUM!</v>
      </c>
      <c r="BG420" t="e">
        <f t="shared" si="19"/>
        <v>#NUM!</v>
      </c>
      <c r="BH420" t="e">
        <f t="shared" si="20"/>
        <v>#NUM!</v>
      </c>
      <c r="BI420" t="str">
        <f>VLOOKUP(H420,Sheet2!$A$1:$B$270,2,FALSE)</f>
        <v>TABANAN</v>
      </c>
    </row>
    <row r="421" spans="1:61">
      <c r="A421">
        <v>420</v>
      </c>
      <c r="B421">
        <v>1002567328</v>
      </c>
      <c r="C421">
        <v>3</v>
      </c>
      <c r="D421" t="s">
        <v>55</v>
      </c>
      <c r="E421">
        <v>5</v>
      </c>
      <c r="F421" t="s">
        <v>261</v>
      </c>
      <c r="G421" t="s">
        <v>126</v>
      </c>
      <c r="H421" t="s">
        <v>262</v>
      </c>
      <c r="I421" t="s">
        <v>212</v>
      </c>
      <c r="J421" t="s">
        <v>213</v>
      </c>
      <c r="K421" t="s">
        <v>149</v>
      </c>
      <c r="L421" t="s">
        <v>214</v>
      </c>
      <c r="M421" t="s">
        <v>2158</v>
      </c>
      <c r="N421" t="s">
        <v>215</v>
      </c>
      <c r="O421" s="57">
        <v>46267.483993055554</v>
      </c>
      <c r="P421" s="57">
        <v>46272.483472222222</v>
      </c>
      <c r="Q421">
        <v>69382215</v>
      </c>
      <c r="S421">
        <v>152413167928</v>
      </c>
      <c r="T421" t="s">
        <v>1878</v>
      </c>
      <c r="U421" t="s">
        <v>1879</v>
      </c>
      <c r="V421" t="s">
        <v>1880</v>
      </c>
      <c r="Z421">
        <v>112.737861342861</v>
      </c>
      <c r="AA421">
        <v>-7.2616148630009896</v>
      </c>
      <c r="AB421" t="s">
        <v>1881</v>
      </c>
      <c r="AC421" t="s">
        <v>236</v>
      </c>
      <c r="AL421" t="s">
        <v>217</v>
      </c>
      <c r="AM421" t="s">
        <v>1123</v>
      </c>
      <c r="AN421" t="s">
        <v>6</v>
      </c>
      <c r="AO421" s="57">
        <v>46062.486145833333</v>
      </c>
      <c r="AP421" s="57">
        <v>46268.333333333336</v>
      </c>
      <c r="AR421" t="s">
        <v>14</v>
      </c>
      <c r="AS421" t="s">
        <v>575</v>
      </c>
      <c r="AT421" t="s">
        <v>230</v>
      </c>
      <c r="AV421" t="s">
        <v>5605</v>
      </c>
      <c r="AW421" t="s">
        <v>237</v>
      </c>
      <c r="AX421" t="s">
        <v>222</v>
      </c>
      <c r="BA421" s="57">
        <v>46268.333333333336</v>
      </c>
      <c r="BB421" t="s">
        <v>1123</v>
      </c>
      <c r="BF421" s="6" t="e">
        <f t="shared" si="18"/>
        <v>#NUM!</v>
      </c>
      <c r="BG421" t="e">
        <f t="shared" si="19"/>
        <v>#NUM!</v>
      </c>
      <c r="BH421" t="e">
        <f t="shared" si="20"/>
        <v>#NUM!</v>
      </c>
      <c r="BI421" t="str">
        <f>VLOOKUP(H421,Sheet2!$A$1:$B$270,2,FALSE)</f>
        <v>SURABAYA SELATAN</v>
      </c>
    </row>
    <row r="422" spans="1:61">
      <c r="A422">
        <v>421</v>
      </c>
      <c r="B422">
        <v>1002567420</v>
      </c>
      <c r="C422">
        <v>3</v>
      </c>
      <c r="D422" t="s">
        <v>49</v>
      </c>
      <c r="E422">
        <v>4</v>
      </c>
      <c r="F422" t="s">
        <v>245</v>
      </c>
      <c r="G422" t="s">
        <v>246</v>
      </c>
      <c r="H422" t="s">
        <v>834</v>
      </c>
      <c r="I422" t="s">
        <v>212</v>
      </c>
      <c r="J422" t="s">
        <v>213</v>
      </c>
      <c r="K422" t="s">
        <v>149</v>
      </c>
      <c r="L422" t="s">
        <v>214</v>
      </c>
      <c r="M422" t="s">
        <v>2158</v>
      </c>
      <c r="N422" t="s">
        <v>215</v>
      </c>
      <c r="O422" s="57">
        <v>46267.502743055556</v>
      </c>
      <c r="P422" s="57">
        <v>46269.502164351848</v>
      </c>
      <c r="Q422">
        <v>69382239</v>
      </c>
      <c r="S422">
        <v>142410346466</v>
      </c>
      <c r="T422" t="s">
        <v>1650</v>
      </c>
      <c r="U422" t="s">
        <v>1651</v>
      </c>
      <c r="V422" t="s">
        <v>1652</v>
      </c>
      <c r="Z422">
        <v>110.526506</v>
      </c>
      <c r="AA422">
        <v>-7.0235409999999998</v>
      </c>
      <c r="AB422" t="s">
        <v>1653</v>
      </c>
      <c r="AC422" t="s">
        <v>236</v>
      </c>
      <c r="AL422" t="s">
        <v>217</v>
      </c>
      <c r="AM422" t="s">
        <v>1654</v>
      </c>
      <c r="AN422" t="s">
        <v>6</v>
      </c>
      <c r="AO422" s="57">
        <v>46062.506898148145</v>
      </c>
      <c r="AP422" s="57">
        <v>46268.458333333336</v>
      </c>
      <c r="AQ422" t="s">
        <v>2178</v>
      </c>
      <c r="AR422" t="s">
        <v>14</v>
      </c>
      <c r="AS422" t="s">
        <v>910</v>
      </c>
      <c r="AT422" t="s">
        <v>230</v>
      </c>
      <c r="AV422" t="s">
        <v>5606</v>
      </c>
      <c r="AW422" t="s">
        <v>881</v>
      </c>
      <c r="AX422" t="s">
        <v>222</v>
      </c>
      <c r="BA422" s="57">
        <v>46268.458333333336</v>
      </c>
      <c r="BB422" t="s">
        <v>1654</v>
      </c>
      <c r="BF422" s="6" t="e">
        <f t="shared" si="18"/>
        <v>#NUM!</v>
      </c>
      <c r="BG422" t="e">
        <f t="shared" si="19"/>
        <v>#NUM!</v>
      </c>
      <c r="BH422" t="e">
        <f t="shared" si="20"/>
        <v>#NUM!</v>
      </c>
      <c r="BI422" t="e">
        <f>VLOOKUP(H422,Sheet2!$A$1:$B$270,2,FALSE)</f>
        <v>#N/A</v>
      </c>
    </row>
    <row r="423" spans="1:61">
      <c r="A423">
        <v>422</v>
      </c>
      <c r="B423">
        <v>1002567375</v>
      </c>
      <c r="C423">
        <v>3</v>
      </c>
      <c r="D423" t="s">
        <v>38</v>
      </c>
      <c r="E423">
        <v>5</v>
      </c>
      <c r="F423" t="s">
        <v>92</v>
      </c>
      <c r="G423" t="s">
        <v>89</v>
      </c>
      <c r="H423" t="s">
        <v>360</v>
      </c>
      <c r="I423" t="s">
        <v>212</v>
      </c>
      <c r="J423" t="s">
        <v>213</v>
      </c>
      <c r="K423" t="s">
        <v>149</v>
      </c>
      <c r="L423" t="s">
        <v>214</v>
      </c>
      <c r="M423" t="s">
        <v>2158</v>
      </c>
      <c r="N423" t="s">
        <v>215</v>
      </c>
      <c r="O423" s="57">
        <v>46267.493703703702</v>
      </c>
      <c r="P423" s="57">
        <v>46269.58121527778</v>
      </c>
      <c r="Q423">
        <v>69382223</v>
      </c>
      <c r="S423">
        <v>152644206415</v>
      </c>
      <c r="T423" t="s">
        <v>1675</v>
      </c>
      <c r="U423" t="s">
        <v>1676</v>
      </c>
      <c r="V423" t="s">
        <v>1677</v>
      </c>
      <c r="Z423">
        <v>111.70139399999999</v>
      </c>
      <c r="AA423">
        <v>-7.1487210000000001</v>
      </c>
      <c r="AB423" t="s">
        <v>1678</v>
      </c>
      <c r="AC423" t="s">
        <v>236</v>
      </c>
      <c r="AL423" t="s">
        <v>217</v>
      </c>
      <c r="AM423" t="s">
        <v>1679</v>
      </c>
      <c r="AN423" t="s">
        <v>6</v>
      </c>
      <c r="AO423" s="57">
        <v>46062.496516203704</v>
      </c>
      <c r="AP423" s="57">
        <v>46268.458333333336</v>
      </c>
      <c r="AQ423" t="s">
        <v>2159</v>
      </c>
      <c r="AR423" t="s">
        <v>14</v>
      </c>
      <c r="AS423" t="s">
        <v>1594</v>
      </c>
      <c r="AT423" t="s">
        <v>230</v>
      </c>
      <c r="AV423" t="s">
        <v>5607</v>
      </c>
      <c r="AW423" t="s">
        <v>885</v>
      </c>
      <c r="AX423" t="s">
        <v>222</v>
      </c>
      <c r="BA423" s="57">
        <v>46268.458333333336</v>
      </c>
      <c r="BB423" t="s">
        <v>1679</v>
      </c>
      <c r="BF423" s="6" t="e">
        <f t="shared" si="18"/>
        <v>#NUM!</v>
      </c>
      <c r="BG423" t="e">
        <f t="shared" si="19"/>
        <v>#NUM!</v>
      </c>
      <c r="BH423" t="e">
        <f t="shared" si="20"/>
        <v>#NUM!</v>
      </c>
      <c r="BI423" t="str">
        <f>VLOOKUP(H423,Sheet2!$A$1:$B$270,2,FALSE)</f>
        <v>BOJONEGORO</v>
      </c>
    </row>
    <row r="424" spans="1:61">
      <c r="A424">
        <v>423</v>
      </c>
      <c r="B424">
        <v>1002566811</v>
      </c>
      <c r="C424">
        <v>3</v>
      </c>
      <c r="D424" t="s">
        <v>45</v>
      </c>
      <c r="E424">
        <v>5</v>
      </c>
      <c r="F424" t="s">
        <v>210</v>
      </c>
      <c r="G424" t="s">
        <v>116</v>
      </c>
      <c r="H424" t="s">
        <v>268</v>
      </c>
      <c r="I424" t="s">
        <v>212</v>
      </c>
      <c r="J424" t="s">
        <v>213</v>
      </c>
      <c r="K424" t="s">
        <v>149</v>
      </c>
      <c r="L424" t="s">
        <v>214</v>
      </c>
      <c r="M424" t="s">
        <v>2158</v>
      </c>
      <c r="N424" t="s">
        <v>215</v>
      </c>
      <c r="O424" s="57">
        <v>46267.390231481484</v>
      </c>
      <c r="P424" s="57">
        <v>46269.63821759259</v>
      </c>
      <c r="Q424">
        <v>69382025</v>
      </c>
      <c r="S424">
        <v>172604214266</v>
      </c>
      <c r="T424" t="s">
        <v>1733</v>
      </c>
      <c r="U424" t="s">
        <v>1734</v>
      </c>
      <c r="V424" t="s">
        <v>1735</v>
      </c>
      <c r="Z424">
        <v>116.273852325975</v>
      </c>
      <c r="AA424">
        <v>-8.2975592674919998</v>
      </c>
      <c r="AB424" t="s">
        <v>1736</v>
      </c>
      <c r="AC424" t="s">
        <v>216</v>
      </c>
      <c r="AL424" t="s">
        <v>217</v>
      </c>
      <c r="AM424" t="s">
        <v>1688</v>
      </c>
      <c r="AN424" t="s">
        <v>6</v>
      </c>
      <c r="AO424" s="57">
        <v>46062.402870370373</v>
      </c>
      <c r="AP424" s="57">
        <v>46268.625</v>
      </c>
      <c r="AQ424" t="s">
        <v>2156</v>
      </c>
      <c r="AR424" t="s">
        <v>14</v>
      </c>
      <c r="AS424" t="s">
        <v>911</v>
      </c>
      <c r="AT424" t="s">
        <v>230</v>
      </c>
      <c r="AV424" t="s">
        <v>5608</v>
      </c>
      <c r="AW424" t="s">
        <v>886</v>
      </c>
      <c r="AX424" t="s">
        <v>222</v>
      </c>
      <c r="BA424" s="57">
        <v>46268.625</v>
      </c>
      <c r="BB424" t="s">
        <v>1688</v>
      </c>
      <c r="BF424" s="6" t="e">
        <f t="shared" si="18"/>
        <v>#NUM!</v>
      </c>
      <c r="BG424" t="e">
        <f t="shared" si="19"/>
        <v>#NUM!</v>
      </c>
      <c r="BH424" t="e">
        <f t="shared" si="20"/>
        <v>#NUM!</v>
      </c>
      <c r="BI424" t="str">
        <f>VLOOKUP(H424,Sheet2!$A$1:$B$270,2,FALSE)</f>
        <v>SELONG</v>
      </c>
    </row>
    <row r="425" spans="1:61">
      <c r="A425">
        <v>424</v>
      </c>
      <c r="B425">
        <v>1002566826</v>
      </c>
      <c r="C425">
        <v>3</v>
      </c>
      <c r="D425" t="s">
        <v>45</v>
      </c>
      <c r="E425">
        <v>5</v>
      </c>
      <c r="F425" t="s">
        <v>210</v>
      </c>
      <c r="G425" t="s">
        <v>116</v>
      </c>
      <c r="H425" t="s">
        <v>268</v>
      </c>
      <c r="I425" t="s">
        <v>212</v>
      </c>
      <c r="J425" t="s">
        <v>213</v>
      </c>
      <c r="K425" t="s">
        <v>149</v>
      </c>
      <c r="L425" t="s">
        <v>214</v>
      </c>
      <c r="M425" t="s">
        <v>2158</v>
      </c>
      <c r="N425" t="s">
        <v>215</v>
      </c>
      <c r="O425" s="57">
        <v>46267.392326388886</v>
      </c>
      <c r="P425" s="57">
        <v>46269.624467592592</v>
      </c>
      <c r="Q425">
        <v>69382029</v>
      </c>
      <c r="S425">
        <v>172604214267</v>
      </c>
      <c r="T425" t="s">
        <v>1742</v>
      </c>
      <c r="U425" t="s">
        <v>1743</v>
      </c>
      <c r="V425" t="s">
        <v>1744</v>
      </c>
      <c r="Z425">
        <v>116.27456814050601</v>
      </c>
      <c r="AA425">
        <v>-8.2955046325850592</v>
      </c>
      <c r="AB425" t="s">
        <v>1745</v>
      </c>
      <c r="AC425" t="s">
        <v>216</v>
      </c>
      <c r="AL425" t="s">
        <v>217</v>
      </c>
      <c r="AM425" t="s">
        <v>1688</v>
      </c>
      <c r="AN425" t="s">
        <v>6</v>
      </c>
      <c r="AO425" s="57">
        <v>46062.402870370373</v>
      </c>
      <c r="AP425" s="57">
        <v>46268.625</v>
      </c>
      <c r="AR425" t="s">
        <v>14</v>
      </c>
      <c r="AS425" t="s">
        <v>911</v>
      </c>
      <c r="AT425" t="s">
        <v>230</v>
      </c>
      <c r="AV425" t="s">
        <v>5609</v>
      </c>
      <c r="AW425" t="s">
        <v>886</v>
      </c>
      <c r="AX425" t="s">
        <v>222</v>
      </c>
      <c r="BA425" s="57">
        <v>46268.625</v>
      </c>
      <c r="BB425" t="s">
        <v>1688</v>
      </c>
      <c r="BF425" s="6" t="e">
        <f t="shared" si="18"/>
        <v>#NUM!</v>
      </c>
      <c r="BG425" t="e">
        <f t="shared" si="19"/>
        <v>#NUM!</v>
      </c>
      <c r="BH425" t="e">
        <f t="shared" si="20"/>
        <v>#NUM!</v>
      </c>
      <c r="BI425" t="str">
        <f>VLOOKUP(H425,Sheet2!$A$1:$B$270,2,FALSE)</f>
        <v>SELONG</v>
      </c>
    </row>
    <row r="426" spans="1:61">
      <c r="A426">
        <v>425</v>
      </c>
      <c r="B426">
        <v>1002566793</v>
      </c>
      <c r="C426">
        <v>3</v>
      </c>
      <c r="D426" t="s">
        <v>49</v>
      </c>
      <c r="E426">
        <v>4</v>
      </c>
      <c r="F426" t="s">
        <v>250</v>
      </c>
      <c r="G426" t="s">
        <v>250</v>
      </c>
      <c r="H426" t="s">
        <v>2106</v>
      </c>
      <c r="I426" t="s">
        <v>212</v>
      </c>
      <c r="J426" t="s">
        <v>213</v>
      </c>
      <c r="K426" t="s">
        <v>149</v>
      </c>
      <c r="L426" t="s">
        <v>214</v>
      </c>
      <c r="M426" t="s">
        <v>2158</v>
      </c>
      <c r="N426" t="s">
        <v>215</v>
      </c>
      <c r="O426" s="57">
        <v>46267.386076388888</v>
      </c>
      <c r="P426" s="57">
        <v>46275.369016203702</v>
      </c>
      <c r="Q426">
        <v>69382000</v>
      </c>
      <c r="S426">
        <v>142202154665</v>
      </c>
      <c r="T426" t="s">
        <v>2107</v>
      </c>
      <c r="U426" t="s">
        <v>2108</v>
      </c>
      <c r="V426" t="s">
        <v>2109</v>
      </c>
      <c r="Z426">
        <v>109.683713</v>
      </c>
      <c r="AA426">
        <v>-6.9448752999999996</v>
      </c>
      <c r="AB426" t="s">
        <v>2110</v>
      </c>
      <c r="AC426" t="s">
        <v>236</v>
      </c>
      <c r="AL426" t="s">
        <v>217</v>
      </c>
      <c r="AM426" t="s">
        <v>1914</v>
      </c>
      <c r="AN426" t="s">
        <v>6</v>
      </c>
      <c r="AO426" s="57">
        <v>46062.402870370373</v>
      </c>
      <c r="AP426" s="57">
        <v>46268.333333333336</v>
      </c>
      <c r="AQ426" t="s">
        <v>2159</v>
      </c>
      <c r="AR426" t="s">
        <v>14</v>
      </c>
      <c r="AS426" t="s">
        <v>219</v>
      </c>
      <c r="AT426" t="s">
        <v>230</v>
      </c>
      <c r="AV426" t="s">
        <v>6236</v>
      </c>
      <c r="AW426" t="s">
        <v>885</v>
      </c>
      <c r="AX426" t="s">
        <v>222</v>
      </c>
      <c r="BA426" s="57">
        <v>46268.333333333336</v>
      </c>
      <c r="BB426" t="s">
        <v>1914</v>
      </c>
      <c r="BF426" s="6" t="e">
        <f t="shared" si="18"/>
        <v>#NUM!</v>
      </c>
      <c r="BG426" t="e">
        <f t="shared" si="19"/>
        <v>#NUM!</v>
      </c>
      <c r="BH426" t="e">
        <f t="shared" si="20"/>
        <v>#NUM!</v>
      </c>
      <c r="BI426" t="e">
        <f>VLOOKUP(H426,Sheet2!$A$1:$B$270,2,FALSE)</f>
        <v>#N/A</v>
      </c>
    </row>
    <row r="427" spans="1:61">
      <c r="A427">
        <v>426</v>
      </c>
      <c r="B427">
        <v>1002568359</v>
      </c>
      <c r="C427">
        <v>3</v>
      </c>
      <c r="D427" t="s">
        <v>45</v>
      </c>
      <c r="E427">
        <v>5</v>
      </c>
      <c r="F427" t="s">
        <v>210</v>
      </c>
      <c r="G427" t="s">
        <v>112</v>
      </c>
      <c r="H427" t="s">
        <v>263</v>
      </c>
      <c r="I427" t="s">
        <v>212</v>
      </c>
      <c r="J427" t="s">
        <v>213</v>
      </c>
      <c r="K427" t="s">
        <v>149</v>
      </c>
      <c r="L427" t="s">
        <v>214</v>
      </c>
      <c r="M427" t="s">
        <v>2158</v>
      </c>
      <c r="N427" t="s">
        <v>215</v>
      </c>
      <c r="O427" s="57">
        <v>46267.6874537037</v>
      </c>
      <c r="P427" s="57">
        <v>46270.437708333331</v>
      </c>
      <c r="Q427">
        <v>69382541</v>
      </c>
      <c r="S427">
        <v>172601797568</v>
      </c>
      <c r="T427" t="s">
        <v>1793</v>
      </c>
      <c r="U427" t="s">
        <v>1794</v>
      </c>
      <c r="V427" t="s">
        <v>1795</v>
      </c>
      <c r="Z427">
        <v>116.0986278</v>
      </c>
      <c r="AA427">
        <v>-8.5388558000000003</v>
      </c>
      <c r="AB427" t="s">
        <v>1796</v>
      </c>
      <c r="AC427" t="s">
        <v>236</v>
      </c>
      <c r="AL427" t="s">
        <v>217</v>
      </c>
      <c r="AM427" t="s">
        <v>1797</v>
      </c>
      <c r="AN427" t="s">
        <v>6</v>
      </c>
      <c r="AO427" s="57">
        <v>46062.694432870368</v>
      </c>
      <c r="AP427" s="57">
        <v>46269.333333333336</v>
      </c>
      <c r="AR427" t="s">
        <v>14</v>
      </c>
      <c r="AS427" t="s">
        <v>219</v>
      </c>
      <c r="AT427" t="s">
        <v>230</v>
      </c>
      <c r="AV427" t="s">
        <v>5610</v>
      </c>
      <c r="AW427" t="s">
        <v>884</v>
      </c>
      <c r="AX427" t="s">
        <v>222</v>
      </c>
      <c r="BA427" s="57">
        <v>46269.333333333336</v>
      </c>
      <c r="BB427" t="s">
        <v>1797</v>
      </c>
      <c r="BF427" s="6" t="e">
        <f t="shared" si="18"/>
        <v>#NUM!</v>
      </c>
      <c r="BG427" t="e">
        <f t="shared" si="19"/>
        <v>#NUM!</v>
      </c>
      <c r="BH427" t="e">
        <f t="shared" si="20"/>
        <v>#NUM!</v>
      </c>
      <c r="BI427" t="str">
        <f>VLOOKUP(H427,Sheet2!$A$1:$B$270,2,FALSE)</f>
        <v>MATARAM</v>
      </c>
    </row>
    <row r="428" spans="1:61">
      <c r="A428">
        <v>427</v>
      </c>
      <c r="B428">
        <v>1002567011</v>
      </c>
      <c r="C428">
        <v>3</v>
      </c>
      <c r="D428" t="s">
        <v>49</v>
      </c>
      <c r="E428">
        <v>4</v>
      </c>
      <c r="F428" t="s">
        <v>250</v>
      </c>
      <c r="G428" t="s">
        <v>253</v>
      </c>
      <c r="H428" t="s">
        <v>1558</v>
      </c>
      <c r="I428" t="s">
        <v>212</v>
      </c>
      <c r="J428" t="s">
        <v>213</v>
      </c>
      <c r="K428" t="s">
        <v>149</v>
      </c>
      <c r="M428" t="s">
        <v>2158</v>
      </c>
      <c r="N428" t="s">
        <v>215</v>
      </c>
      <c r="O428" s="57">
        <v>46267.424270833333</v>
      </c>
      <c r="P428" s="57">
        <v>46269.498761574076</v>
      </c>
      <c r="Q428">
        <v>69382075</v>
      </c>
      <c r="S428">
        <v>142283120013</v>
      </c>
      <c r="T428" t="s">
        <v>1839</v>
      </c>
      <c r="U428" t="s">
        <v>1560</v>
      </c>
      <c r="V428" t="s">
        <v>1840</v>
      </c>
      <c r="Z428">
        <v>109.1181605</v>
      </c>
      <c r="AA428">
        <v>-6.9798542000000001</v>
      </c>
      <c r="AB428" t="s">
        <v>1841</v>
      </c>
      <c r="AC428" t="s">
        <v>225</v>
      </c>
      <c r="AL428" t="s">
        <v>217</v>
      </c>
      <c r="AM428" t="s">
        <v>1842</v>
      </c>
      <c r="AN428" t="s">
        <v>6</v>
      </c>
      <c r="AO428" s="57">
        <v>46062.434062499997</v>
      </c>
      <c r="AP428" s="57">
        <v>46268.541666666664</v>
      </c>
      <c r="AQ428" t="s">
        <v>2159</v>
      </c>
      <c r="AR428" t="s">
        <v>14</v>
      </c>
      <c r="AS428" t="s">
        <v>219</v>
      </c>
      <c r="AT428" t="s">
        <v>230</v>
      </c>
      <c r="AV428" t="s">
        <v>5611</v>
      </c>
      <c r="AW428" t="s">
        <v>545</v>
      </c>
      <c r="AX428" t="s">
        <v>222</v>
      </c>
      <c r="BA428" s="57">
        <v>46268.541666666664</v>
      </c>
      <c r="BB428" t="s">
        <v>1842</v>
      </c>
      <c r="BF428" s="6" t="e">
        <f t="shared" si="18"/>
        <v>#NUM!</v>
      </c>
      <c r="BG428" t="e">
        <f t="shared" si="19"/>
        <v>#NUM!</v>
      </c>
      <c r="BH428" t="e">
        <f t="shared" si="20"/>
        <v>#NUM!</v>
      </c>
      <c r="BI428" t="e">
        <f>VLOOKUP(H428,Sheet2!$A$1:$B$270,2,FALSE)</f>
        <v>#N/A</v>
      </c>
    </row>
    <row r="429" spans="1:61">
      <c r="A429">
        <v>428</v>
      </c>
      <c r="B429">
        <v>1002567147</v>
      </c>
      <c r="C429">
        <v>3</v>
      </c>
      <c r="D429" t="s">
        <v>49</v>
      </c>
      <c r="E429">
        <v>4</v>
      </c>
      <c r="F429" t="s">
        <v>250</v>
      </c>
      <c r="G429" t="s">
        <v>539</v>
      </c>
      <c r="H429" t="s">
        <v>577</v>
      </c>
      <c r="I429" t="s">
        <v>212</v>
      </c>
      <c r="J429" t="s">
        <v>213</v>
      </c>
      <c r="K429" t="s">
        <v>149</v>
      </c>
      <c r="L429" t="s">
        <v>214</v>
      </c>
      <c r="M429" t="s">
        <v>2158</v>
      </c>
      <c r="N429" t="s">
        <v>215</v>
      </c>
      <c r="O429" s="57">
        <v>46267.447870370372</v>
      </c>
      <c r="P429" s="57">
        <v>46274.397453703707</v>
      </c>
      <c r="Q429">
        <v>69382146</v>
      </c>
      <c r="S429">
        <v>142214107790</v>
      </c>
      <c r="T429" t="s">
        <v>1859</v>
      </c>
      <c r="U429" t="s">
        <v>1860</v>
      </c>
      <c r="V429" t="s">
        <v>1861</v>
      </c>
      <c r="Z429">
        <v>108.82876</v>
      </c>
      <c r="AA429">
        <v>-7.0651979999999996</v>
      </c>
      <c r="AB429" t="s">
        <v>1862</v>
      </c>
      <c r="AC429" t="s">
        <v>236</v>
      </c>
      <c r="AL429" t="s">
        <v>217</v>
      </c>
      <c r="AM429" t="s">
        <v>1863</v>
      </c>
      <c r="AN429" t="s">
        <v>6</v>
      </c>
      <c r="AO429" s="57">
        <v>46062.454895833333</v>
      </c>
      <c r="AP429" s="57">
        <v>46270.333333333336</v>
      </c>
      <c r="AQ429" t="s">
        <v>2159</v>
      </c>
      <c r="AR429" t="s">
        <v>14</v>
      </c>
      <c r="AS429" t="s">
        <v>908</v>
      </c>
      <c r="AT429" t="s">
        <v>230</v>
      </c>
      <c r="AV429" t="s">
        <v>6237</v>
      </c>
      <c r="AW429" t="s">
        <v>885</v>
      </c>
      <c r="AX429" t="s">
        <v>222</v>
      </c>
      <c r="BA429" s="57">
        <v>46270.333333333336</v>
      </c>
      <c r="BB429" t="s">
        <v>1863</v>
      </c>
      <c r="BF429" s="6" t="e">
        <f t="shared" si="18"/>
        <v>#NUM!</v>
      </c>
      <c r="BG429" t="e">
        <f t="shared" si="19"/>
        <v>#NUM!</v>
      </c>
      <c r="BH429" t="e">
        <f t="shared" si="20"/>
        <v>#NUM!</v>
      </c>
      <c r="BI429" t="e">
        <f>VLOOKUP(H429,Sheet2!$A$1:$B$270,2,FALSE)</f>
        <v>#N/A</v>
      </c>
    </row>
    <row r="430" spans="1:61">
      <c r="A430">
        <v>429</v>
      </c>
      <c r="B430">
        <v>1002564380</v>
      </c>
      <c r="C430">
        <v>3</v>
      </c>
      <c r="D430" t="s">
        <v>59</v>
      </c>
      <c r="E430">
        <v>4</v>
      </c>
      <c r="F430" t="s">
        <v>549</v>
      </c>
      <c r="G430" t="s">
        <v>582</v>
      </c>
      <c r="H430" t="s">
        <v>835</v>
      </c>
      <c r="I430" t="s">
        <v>212</v>
      </c>
      <c r="J430" t="s">
        <v>213</v>
      </c>
      <c r="K430" t="s">
        <v>149</v>
      </c>
      <c r="M430" t="s">
        <v>2158</v>
      </c>
      <c r="N430" t="s">
        <v>581</v>
      </c>
      <c r="O430" s="57">
        <v>46266.394189814811</v>
      </c>
      <c r="P430" s="57">
        <v>46268.571747685186</v>
      </c>
      <c r="Q430">
        <v>69381235</v>
      </c>
      <c r="R430">
        <v>2745059207</v>
      </c>
      <c r="S430">
        <v>146113146852</v>
      </c>
      <c r="T430" t="s">
        <v>1034</v>
      </c>
      <c r="U430" t="s">
        <v>1351</v>
      </c>
      <c r="V430" t="s">
        <v>1864</v>
      </c>
      <c r="Z430">
        <v>110.392316068968</v>
      </c>
      <c r="AA430">
        <v>-7.7757863593329999</v>
      </c>
      <c r="AB430" t="s">
        <v>1352</v>
      </c>
      <c r="AC430" t="s">
        <v>587</v>
      </c>
      <c r="AL430" t="s">
        <v>217</v>
      </c>
      <c r="AM430" t="s">
        <v>1865</v>
      </c>
      <c r="AN430" t="s">
        <v>6</v>
      </c>
      <c r="AO430" s="57">
        <v>46031.402905092589</v>
      </c>
      <c r="AP430" s="57">
        <v>46268.416666666664</v>
      </c>
      <c r="AR430" t="s">
        <v>14</v>
      </c>
      <c r="AS430" t="s">
        <v>219</v>
      </c>
      <c r="AT430" t="s">
        <v>230</v>
      </c>
      <c r="AV430" t="s">
        <v>2995</v>
      </c>
      <c r="AW430" t="s">
        <v>545</v>
      </c>
      <c r="AX430" t="s">
        <v>222</v>
      </c>
      <c r="BA430" s="57">
        <v>46268.416666666664</v>
      </c>
      <c r="BB430" t="s">
        <v>1865</v>
      </c>
      <c r="BF430" s="6" t="e">
        <f t="shared" si="18"/>
        <v>#NUM!</v>
      </c>
      <c r="BG430" t="e">
        <f t="shared" si="19"/>
        <v>#NUM!</v>
      </c>
      <c r="BH430" t="e">
        <f t="shared" si="20"/>
        <v>#NUM!</v>
      </c>
      <c r="BI430" t="e">
        <f>VLOOKUP(H430,Sheet2!$A$1:$B$270,2,FALSE)</f>
        <v>#N/A</v>
      </c>
    </row>
    <row r="431" spans="1:61">
      <c r="A431">
        <v>430</v>
      </c>
      <c r="B431">
        <v>1002564858</v>
      </c>
      <c r="C431">
        <v>3</v>
      </c>
      <c r="D431" t="s">
        <v>45</v>
      </c>
      <c r="E431">
        <v>5</v>
      </c>
      <c r="F431" t="s">
        <v>210</v>
      </c>
      <c r="G431" t="s">
        <v>118</v>
      </c>
      <c r="H431" t="s">
        <v>478</v>
      </c>
      <c r="I431" t="s">
        <v>212</v>
      </c>
      <c r="J431" t="s">
        <v>213</v>
      </c>
      <c r="K431" t="s">
        <v>149</v>
      </c>
      <c r="L431" t="s">
        <v>214</v>
      </c>
      <c r="M431" t="s">
        <v>2158</v>
      </c>
      <c r="N431" t="s">
        <v>215</v>
      </c>
      <c r="O431" s="57">
        <v>46266.452048611114</v>
      </c>
      <c r="P431" s="57">
        <v>46269.447280092594</v>
      </c>
      <c r="Q431">
        <v>69381346</v>
      </c>
      <c r="S431">
        <v>172607203846</v>
      </c>
      <c r="T431" t="s">
        <v>1084</v>
      </c>
      <c r="U431" t="s">
        <v>1085</v>
      </c>
      <c r="V431" t="s">
        <v>1086</v>
      </c>
      <c r="Z431">
        <v>116.843798446929</v>
      </c>
      <c r="AA431">
        <v>-8.5673763751423309</v>
      </c>
      <c r="AB431" t="s">
        <v>1087</v>
      </c>
      <c r="AC431" t="s">
        <v>236</v>
      </c>
      <c r="AL431" t="s">
        <v>217</v>
      </c>
      <c r="AM431" t="s">
        <v>1088</v>
      </c>
      <c r="AN431" t="s">
        <v>6</v>
      </c>
      <c r="AO431" s="57">
        <v>46031.454826388886</v>
      </c>
      <c r="AP431" s="57">
        <v>46267.333333333336</v>
      </c>
      <c r="AR431" t="s">
        <v>14</v>
      </c>
      <c r="AS431" t="s">
        <v>901</v>
      </c>
      <c r="AT431" t="s">
        <v>230</v>
      </c>
      <c r="AV431" t="s">
        <v>5612</v>
      </c>
      <c r="AW431" t="s">
        <v>883</v>
      </c>
      <c r="AX431" t="s">
        <v>222</v>
      </c>
      <c r="BA431" s="57">
        <v>46267.333333333336</v>
      </c>
      <c r="BB431" t="s">
        <v>1088</v>
      </c>
      <c r="BF431" s="6" t="e">
        <f t="shared" si="18"/>
        <v>#NUM!</v>
      </c>
      <c r="BG431" t="e">
        <f t="shared" si="19"/>
        <v>#NUM!</v>
      </c>
      <c r="BH431" t="e">
        <f t="shared" si="20"/>
        <v>#NUM!</v>
      </c>
      <c r="BI431" t="str">
        <f>VLOOKUP(H431,Sheet2!$A$1:$B$270,2,FALSE)</f>
        <v>SUMBAWA</v>
      </c>
    </row>
    <row r="432" spans="1:61">
      <c r="A432">
        <v>431</v>
      </c>
      <c r="B432">
        <v>1002564716</v>
      </c>
      <c r="C432">
        <v>3</v>
      </c>
      <c r="D432" t="s">
        <v>55</v>
      </c>
      <c r="E432">
        <v>5</v>
      </c>
      <c r="F432" t="s">
        <v>227</v>
      </c>
      <c r="G432" t="s">
        <v>121</v>
      </c>
      <c r="H432" t="s">
        <v>437</v>
      </c>
      <c r="I432" t="s">
        <v>212</v>
      </c>
      <c r="J432" t="s">
        <v>213</v>
      </c>
      <c r="K432" t="s">
        <v>149</v>
      </c>
      <c r="L432" t="s">
        <v>214</v>
      </c>
      <c r="M432" t="s">
        <v>2158</v>
      </c>
      <c r="N432" t="s">
        <v>215</v>
      </c>
      <c r="O432" s="57">
        <v>46266.434004629627</v>
      </c>
      <c r="P432" s="57">
        <v>46270.566608796296</v>
      </c>
      <c r="Q432">
        <v>69381300</v>
      </c>
      <c r="S432">
        <v>152438901086</v>
      </c>
      <c r="T432" t="s">
        <v>1369</v>
      </c>
      <c r="U432" t="s">
        <v>1370</v>
      </c>
      <c r="V432" t="s">
        <v>1371</v>
      </c>
      <c r="Z432">
        <v>113.35420712828601</v>
      </c>
      <c r="AA432">
        <v>-7.0510811103671998</v>
      </c>
      <c r="AB432" t="s">
        <v>1372</v>
      </c>
      <c r="AC432" t="s">
        <v>216</v>
      </c>
      <c r="AL432" t="s">
        <v>217</v>
      </c>
      <c r="AM432" t="s">
        <v>1373</v>
      </c>
      <c r="AN432" t="s">
        <v>6</v>
      </c>
      <c r="AO432" s="57">
        <v>46031.444409722222</v>
      </c>
      <c r="AP432" s="57">
        <v>46267.333333333336</v>
      </c>
      <c r="AQ432" t="s">
        <v>2178</v>
      </c>
      <c r="AR432" t="s">
        <v>14</v>
      </c>
      <c r="AS432" t="s">
        <v>219</v>
      </c>
      <c r="AT432" t="s">
        <v>220</v>
      </c>
      <c r="AV432" t="s">
        <v>5613</v>
      </c>
      <c r="AW432" t="s">
        <v>833</v>
      </c>
      <c r="AX432" t="s">
        <v>222</v>
      </c>
      <c r="BA432" s="57">
        <v>46267.333333333336</v>
      </c>
      <c r="BB432" t="s">
        <v>1373</v>
      </c>
      <c r="BF432" s="6" t="e">
        <f t="shared" si="18"/>
        <v>#NUM!</v>
      </c>
      <c r="BG432" t="e">
        <f t="shared" si="19"/>
        <v>#NUM!</v>
      </c>
      <c r="BH432" t="e">
        <f t="shared" si="20"/>
        <v>#NUM!</v>
      </c>
      <c r="BI432" t="str">
        <f>VLOOKUP(H432,Sheet2!$A$1:$B$270,2,FALSE)</f>
        <v>MADURA</v>
      </c>
    </row>
    <row r="433" spans="1:61">
      <c r="A433">
        <v>432</v>
      </c>
      <c r="B433">
        <v>1002564873</v>
      </c>
      <c r="C433">
        <v>3</v>
      </c>
      <c r="D433" t="s">
        <v>49</v>
      </c>
      <c r="E433">
        <v>4</v>
      </c>
      <c r="F433" t="s">
        <v>250</v>
      </c>
      <c r="G433" t="s">
        <v>539</v>
      </c>
      <c r="H433" t="s">
        <v>838</v>
      </c>
      <c r="I433" t="s">
        <v>212</v>
      </c>
      <c r="J433" t="s">
        <v>213</v>
      </c>
      <c r="K433" t="s">
        <v>149</v>
      </c>
      <c r="L433" t="s">
        <v>214</v>
      </c>
      <c r="M433" t="s">
        <v>2158</v>
      </c>
      <c r="N433" t="s">
        <v>215</v>
      </c>
      <c r="O433" s="57">
        <v>46266.454814814817</v>
      </c>
      <c r="P433" s="57">
        <v>46267.595520833333</v>
      </c>
      <c r="Q433">
        <v>69381339</v>
      </c>
      <c r="S433">
        <v>142205105696</v>
      </c>
      <c r="T433" t="s">
        <v>1173</v>
      </c>
      <c r="U433" t="s">
        <v>1174</v>
      </c>
      <c r="V433" t="s">
        <v>1175</v>
      </c>
      <c r="Z433">
        <v>108.9903396</v>
      </c>
      <c r="AA433">
        <v>-6.9210346999999999</v>
      </c>
      <c r="AB433" t="s">
        <v>1176</v>
      </c>
      <c r="AC433" t="s">
        <v>236</v>
      </c>
      <c r="AL433" t="s">
        <v>217</v>
      </c>
      <c r="AM433" t="s">
        <v>1177</v>
      </c>
      <c r="AN433" t="s">
        <v>6</v>
      </c>
      <c r="AO433" s="57">
        <v>46031.465405092589</v>
      </c>
      <c r="AP433" s="57">
        <v>46267.333333333336</v>
      </c>
      <c r="AQ433" t="s">
        <v>2159</v>
      </c>
      <c r="AR433" t="s">
        <v>14</v>
      </c>
      <c r="AS433" t="s">
        <v>219</v>
      </c>
      <c r="AT433" t="s">
        <v>230</v>
      </c>
      <c r="AV433" t="s">
        <v>2160</v>
      </c>
      <c r="AW433" t="s">
        <v>885</v>
      </c>
      <c r="AX433" t="s">
        <v>222</v>
      </c>
      <c r="BA433" s="57">
        <v>46267.333333333336</v>
      </c>
      <c r="BB433" t="s">
        <v>1177</v>
      </c>
      <c r="BF433" s="6" t="e">
        <f t="shared" si="18"/>
        <v>#NUM!</v>
      </c>
      <c r="BG433" t="e">
        <f t="shared" si="19"/>
        <v>#NUM!</v>
      </c>
      <c r="BH433" t="e">
        <f t="shared" si="20"/>
        <v>#NUM!</v>
      </c>
      <c r="BI433" t="e">
        <f>VLOOKUP(H433,Sheet2!$A$1:$B$270,2,FALSE)</f>
        <v>#N/A</v>
      </c>
    </row>
    <row r="434" spans="1:61">
      <c r="A434">
        <v>433</v>
      </c>
      <c r="B434">
        <v>1002565696</v>
      </c>
      <c r="C434">
        <v>3</v>
      </c>
      <c r="D434" t="s">
        <v>34</v>
      </c>
      <c r="E434">
        <v>5</v>
      </c>
      <c r="F434" t="s">
        <v>554</v>
      </c>
      <c r="G434" t="s">
        <v>79</v>
      </c>
      <c r="H434" t="s">
        <v>461</v>
      </c>
      <c r="I434" t="s">
        <v>212</v>
      </c>
      <c r="J434" t="s">
        <v>213</v>
      </c>
      <c r="K434" t="s">
        <v>149</v>
      </c>
      <c r="M434" t="s">
        <v>2158</v>
      </c>
      <c r="N434" t="s">
        <v>215</v>
      </c>
      <c r="O434" s="57">
        <v>46266.607731481483</v>
      </c>
      <c r="P434" s="57">
        <v>46269.464074074072</v>
      </c>
      <c r="Q434">
        <v>69381598</v>
      </c>
      <c r="S434">
        <v>172407215197</v>
      </c>
      <c r="T434" t="s">
        <v>1045</v>
      </c>
      <c r="U434" t="s">
        <v>1046</v>
      </c>
      <c r="V434" t="s">
        <v>2153</v>
      </c>
      <c r="Z434">
        <v>115.32357209118</v>
      </c>
      <c r="AA434">
        <v>-8.5396048130261306</v>
      </c>
      <c r="AB434" t="s">
        <v>1047</v>
      </c>
      <c r="AC434" t="s">
        <v>229</v>
      </c>
      <c r="AL434" t="s">
        <v>217</v>
      </c>
      <c r="AM434" t="s">
        <v>2154</v>
      </c>
      <c r="AN434" t="s">
        <v>6</v>
      </c>
      <c r="AO434" s="57">
        <v>46031.611076388886</v>
      </c>
      <c r="AP434" s="57">
        <v>46268.333333333336</v>
      </c>
      <c r="AQ434" t="s">
        <v>2178</v>
      </c>
      <c r="AR434" t="s">
        <v>14</v>
      </c>
      <c r="AS434" t="s">
        <v>79</v>
      </c>
      <c r="AT434" t="s">
        <v>230</v>
      </c>
      <c r="AV434" t="s">
        <v>5614</v>
      </c>
      <c r="AW434" t="s">
        <v>572</v>
      </c>
      <c r="AX434" t="s">
        <v>222</v>
      </c>
      <c r="BA434" s="57">
        <v>46268.333333333336</v>
      </c>
      <c r="BB434" t="s">
        <v>2154</v>
      </c>
      <c r="BF434" s="6" t="e">
        <f t="shared" si="18"/>
        <v>#NUM!</v>
      </c>
      <c r="BG434" t="e">
        <f t="shared" si="19"/>
        <v>#NUM!</v>
      </c>
      <c r="BH434" t="e">
        <f t="shared" si="20"/>
        <v>#NUM!</v>
      </c>
      <c r="BI434" t="str">
        <f>VLOOKUP(H434,Sheet2!$A$1:$B$270,2,FALSE)</f>
        <v>GIANYAR</v>
      </c>
    </row>
    <row r="435" spans="1:61">
      <c r="A435">
        <v>434</v>
      </c>
      <c r="B435">
        <v>1002565310</v>
      </c>
      <c r="C435">
        <v>3</v>
      </c>
      <c r="D435" t="s">
        <v>45</v>
      </c>
      <c r="E435">
        <v>5</v>
      </c>
      <c r="F435" t="s">
        <v>210</v>
      </c>
      <c r="G435" t="s">
        <v>118</v>
      </c>
      <c r="H435" t="s">
        <v>277</v>
      </c>
      <c r="I435" t="s">
        <v>212</v>
      </c>
      <c r="J435" t="s">
        <v>213</v>
      </c>
      <c r="K435" t="s">
        <v>149</v>
      </c>
      <c r="L435" t="s">
        <v>214</v>
      </c>
      <c r="M435" t="s">
        <v>2158</v>
      </c>
      <c r="N435" t="s">
        <v>215</v>
      </c>
      <c r="O435" s="57">
        <v>46266.542314814818</v>
      </c>
      <c r="P435" s="57">
        <v>46268.614212962966</v>
      </c>
      <c r="Q435">
        <v>69381485</v>
      </c>
      <c r="S435">
        <v>172610203695</v>
      </c>
      <c r="T435" t="s">
        <v>963</v>
      </c>
      <c r="U435" t="s">
        <v>1209</v>
      </c>
      <c r="V435" t="s">
        <v>1210</v>
      </c>
      <c r="Z435">
        <v>116.844051070511</v>
      </c>
      <c r="AA435">
        <v>-8.7440700973437906</v>
      </c>
      <c r="AB435" t="s">
        <v>1211</v>
      </c>
      <c r="AC435" t="s">
        <v>216</v>
      </c>
      <c r="AL435" t="s">
        <v>217</v>
      </c>
      <c r="AM435" t="s">
        <v>1033</v>
      </c>
      <c r="AN435" t="s">
        <v>6</v>
      </c>
      <c r="AO435" s="57">
        <v>46031.548877314817</v>
      </c>
      <c r="AP435" s="57">
        <v>46267.541666666664</v>
      </c>
      <c r="AR435" t="s">
        <v>14</v>
      </c>
      <c r="AS435" t="s">
        <v>907</v>
      </c>
      <c r="AT435" t="s">
        <v>230</v>
      </c>
      <c r="AV435" t="s">
        <v>2996</v>
      </c>
      <c r="AW435" t="s">
        <v>886</v>
      </c>
      <c r="AX435" t="s">
        <v>222</v>
      </c>
      <c r="BA435" s="57">
        <v>46267.541666666664</v>
      </c>
      <c r="BB435" t="s">
        <v>1033</v>
      </c>
      <c r="BF435" s="6" t="e">
        <f t="shared" si="18"/>
        <v>#NUM!</v>
      </c>
      <c r="BG435" t="e">
        <f t="shared" si="19"/>
        <v>#NUM!</v>
      </c>
      <c r="BH435" t="e">
        <f t="shared" si="20"/>
        <v>#NUM!</v>
      </c>
      <c r="BI435" t="str">
        <f>VLOOKUP(H435,Sheet2!$A$1:$B$270,2,FALSE)</f>
        <v>SUMBAWA</v>
      </c>
    </row>
    <row r="436" spans="1:61">
      <c r="A436">
        <v>435</v>
      </c>
      <c r="B436">
        <v>1002565040</v>
      </c>
      <c r="C436">
        <v>3</v>
      </c>
      <c r="D436" t="s">
        <v>55</v>
      </c>
      <c r="E436">
        <v>5</v>
      </c>
      <c r="F436" t="s">
        <v>261</v>
      </c>
      <c r="G436" t="s">
        <v>125</v>
      </c>
      <c r="H436" t="s">
        <v>325</v>
      </c>
      <c r="I436" t="s">
        <v>212</v>
      </c>
      <c r="J436" t="s">
        <v>213</v>
      </c>
      <c r="K436" t="s">
        <v>149</v>
      </c>
      <c r="L436" t="s">
        <v>214</v>
      </c>
      <c r="M436" t="s">
        <v>2158</v>
      </c>
      <c r="N436" t="s">
        <v>215</v>
      </c>
      <c r="O436" s="57">
        <v>46266.475659722222</v>
      </c>
      <c r="P436" s="57">
        <v>46268.464722222219</v>
      </c>
      <c r="Q436">
        <v>69381406</v>
      </c>
      <c r="S436">
        <v>152441211655</v>
      </c>
      <c r="T436" t="s">
        <v>1378</v>
      </c>
      <c r="U436" t="s">
        <v>1379</v>
      </c>
      <c r="V436" t="s">
        <v>1380</v>
      </c>
      <c r="Z436">
        <v>112.11121078580599</v>
      </c>
      <c r="AA436">
        <v>-7.3444968945577296</v>
      </c>
      <c r="AB436" t="s">
        <v>1381</v>
      </c>
      <c r="AC436" t="s">
        <v>216</v>
      </c>
      <c r="AL436" t="s">
        <v>217</v>
      </c>
      <c r="AM436" t="s">
        <v>1363</v>
      </c>
      <c r="AN436" t="s">
        <v>6</v>
      </c>
      <c r="AO436" s="57">
        <v>46031.48609953704</v>
      </c>
      <c r="AP436" s="57">
        <v>46267.333333333336</v>
      </c>
      <c r="AQ436" t="s">
        <v>2156</v>
      </c>
      <c r="AR436" t="s">
        <v>14</v>
      </c>
      <c r="AS436" t="s">
        <v>219</v>
      </c>
      <c r="AT436" t="s">
        <v>230</v>
      </c>
      <c r="AV436" t="s">
        <v>2997</v>
      </c>
      <c r="AW436" t="s">
        <v>881</v>
      </c>
      <c r="AX436" t="s">
        <v>222</v>
      </c>
      <c r="BA436" s="57">
        <v>46267.333333333336</v>
      </c>
      <c r="BB436" t="s">
        <v>1363</v>
      </c>
      <c r="BF436" s="6" t="e">
        <f t="shared" si="18"/>
        <v>#NUM!</v>
      </c>
      <c r="BG436" t="e">
        <f t="shared" si="19"/>
        <v>#NUM!</v>
      </c>
      <c r="BH436" t="e">
        <f t="shared" si="20"/>
        <v>#NUM!</v>
      </c>
      <c r="BI436" t="str">
        <f>VLOOKUP(H436,Sheet2!$A$1:$B$270,2,FALSE)</f>
        <v>GRESIK</v>
      </c>
    </row>
    <row r="437" spans="1:61">
      <c r="A437">
        <v>436</v>
      </c>
      <c r="B437">
        <v>1002564991</v>
      </c>
      <c r="C437">
        <v>3</v>
      </c>
      <c r="D437" t="s">
        <v>45</v>
      </c>
      <c r="E437">
        <v>5</v>
      </c>
      <c r="F437" t="s">
        <v>210</v>
      </c>
      <c r="G437" t="s">
        <v>110</v>
      </c>
      <c r="H437" t="s">
        <v>445</v>
      </c>
      <c r="I437" t="s">
        <v>212</v>
      </c>
      <c r="J437" t="s">
        <v>213</v>
      </c>
      <c r="K437" t="s">
        <v>149</v>
      </c>
      <c r="L437" t="s">
        <v>214</v>
      </c>
      <c r="M437" t="s">
        <v>2158</v>
      </c>
      <c r="N437" t="s">
        <v>215</v>
      </c>
      <c r="O437" s="57">
        <v>46266.469409722224</v>
      </c>
      <c r="P437" s="57">
        <v>46268.611643518518</v>
      </c>
      <c r="Q437">
        <v>69381373</v>
      </c>
      <c r="S437">
        <v>172610305800</v>
      </c>
      <c r="T437" t="s">
        <v>1285</v>
      </c>
      <c r="U437" t="s">
        <v>1286</v>
      </c>
      <c r="V437" t="s">
        <v>1287</v>
      </c>
      <c r="Z437">
        <v>118.969731</v>
      </c>
      <c r="AA437">
        <v>-8.5671809999999997</v>
      </c>
      <c r="AB437" t="s">
        <v>1288</v>
      </c>
      <c r="AC437" t="s">
        <v>236</v>
      </c>
      <c r="AL437" t="s">
        <v>217</v>
      </c>
      <c r="AM437" t="s">
        <v>1289</v>
      </c>
      <c r="AN437" t="s">
        <v>6</v>
      </c>
      <c r="AO437" s="57">
        <v>46031.475810185184</v>
      </c>
      <c r="AP437" s="57">
        <v>46267.333333333336</v>
      </c>
      <c r="AR437" t="s">
        <v>14</v>
      </c>
      <c r="AS437" t="s">
        <v>914</v>
      </c>
      <c r="AT437" t="s">
        <v>220</v>
      </c>
      <c r="AV437" t="s">
        <v>2998</v>
      </c>
      <c r="AW437" t="s">
        <v>873</v>
      </c>
      <c r="AX437" t="s">
        <v>222</v>
      </c>
      <c r="BA437" s="57">
        <v>46267.333333333336</v>
      </c>
      <c r="BB437" t="s">
        <v>1289</v>
      </c>
      <c r="BF437" s="6" t="e">
        <f t="shared" si="18"/>
        <v>#NUM!</v>
      </c>
      <c r="BG437" t="e">
        <f t="shared" si="19"/>
        <v>#NUM!</v>
      </c>
      <c r="BH437" t="e">
        <f t="shared" si="20"/>
        <v>#NUM!</v>
      </c>
      <c r="BI437" t="str">
        <f>VLOOKUP(H437,Sheet2!$A$1:$B$270,2,FALSE)</f>
        <v>BIMA</v>
      </c>
    </row>
    <row r="438" spans="1:61">
      <c r="A438">
        <v>437</v>
      </c>
      <c r="B438">
        <v>1002564984</v>
      </c>
      <c r="C438">
        <v>3</v>
      </c>
      <c r="D438" t="s">
        <v>59</v>
      </c>
      <c r="E438">
        <v>4</v>
      </c>
      <c r="F438" t="s">
        <v>242</v>
      </c>
      <c r="G438" t="s">
        <v>600</v>
      </c>
      <c r="H438" t="s">
        <v>601</v>
      </c>
      <c r="I438" t="s">
        <v>212</v>
      </c>
      <c r="J438" t="s">
        <v>213</v>
      </c>
      <c r="K438" t="s">
        <v>149</v>
      </c>
      <c r="L438" t="s">
        <v>214</v>
      </c>
      <c r="M438" t="s">
        <v>2158</v>
      </c>
      <c r="N438" t="s">
        <v>215</v>
      </c>
      <c r="O438" s="57">
        <v>46266.468715277777</v>
      </c>
      <c r="P438" s="57">
        <v>46268.56486111111</v>
      </c>
      <c r="Q438">
        <v>69381389</v>
      </c>
      <c r="S438">
        <v>141149112951</v>
      </c>
      <c r="T438" t="s">
        <v>1294</v>
      </c>
      <c r="U438" t="s">
        <v>1295</v>
      </c>
      <c r="V438" t="s">
        <v>1296</v>
      </c>
      <c r="Z438">
        <v>110.088058</v>
      </c>
      <c r="AA438">
        <v>-7.2862179999999999</v>
      </c>
      <c r="AB438" t="s">
        <v>1297</v>
      </c>
      <c r="AC438" t="s">
        <v>236</v>
      </c>
      <c r="AL438" t="s">
        <v>217</v>
      </c>
      <c r="AM438" t="s">
        <v>990</v>
      </c>
      <c r="AN438" t="s">
        <v>6</v>
      </c>
      <c r="AO438" s="57">
        <v>46031.475810185184</v>
      </c>
      <c r="AP438" s="57">
        <v>46267.333333333336</v>
      </c>
      <c r="AQ438" t="s">
        <v>2178</v>
      </c>
      <c r="AR438" t="s">
        <v>14</v>
      </c>
      <c r="AS438" t="s">
        <v>919</v>
      </c>
      <c r="AT438" t="s">
        <v>230</v>
      </c>
      <c r="AV438" t="s">
        <v>2999</v>
      </c>
      <c r="AW438" t="s">
        <v>928</v>
      </c>
      <c r="AX438" t="s">
        <v>222</v>
      </c>
      <c r="BA438" s="57">
        <v>46267.333333333336</v>
      </c>
      <c r="BB438" t="s">
        <v>990</v>
      </c>
      <c r="BF438" s="6" t="e">
        <f t="shared" si="18"/>
        <v>#NUM!</v>
      </c>
      <c r="BG438" t="e">
        <f t="shared" si="19"/>
        <v>#NUM!</v>
      </c>
      <c r="BH438" t="e">
        <f t="shared" si="20"/>
        <v>#NUM!</v>
      </c>
      <c r="BI438" t="e">
        <f>VLOOKUP(H438,Sheet2!$A$1:$B$270,2,FALSE)</f>
        <v>#N/A</v>
      </c>
    </row>
    <row r="439" spans="1:61">
      <c r="A439">
        <v>438</v>
      </c>
      <c r="B439">
        <v>1002566429</v>
      </c>
      <c r="C439">
        <v>3</v>
      </c>
      <c r="D439" t="s">
        <v>34</v>
      </c>
      <c r="E439">
        <v>5</v>
      </c>
      <c r="F439" t="s">
        <v>563</v>
      </c>
      <c r="G439" t="s">
        <v>83</v>
      </c>
      <c r="H439" t="s">
        <v>392</v>
      </c>
      <c r="I439" t="s">
        <v>212</v>
      </c>
      <c r="J439" t="s">
        <v>213</v>
      </c>
      <c r="K439" t="s">
        <v>149</v>
      </c>
      <c r="L439" t="s">
        <v>214</v>
      </c>
      <c r="M439" t="s">
        <v>2158</v>
      </c>
      <c r="N439" t="s">
        <v>215</v>
      </c>
      <c r="O439" s="57">
        <v>46266.740231481483</v>
      </c>
      <c r="P439" s="57">
        <v>46269.437604166669</v>
      </c>
      <c r="Q439">
        <v>69381825</v>
      </c>
      <c r="S439">
        <v>172401298229</v>
      </c>
      <c r="T439" t="s">
        <v>1326</v>
      </c>
      <c r="U439" t="s">
        <v>1327</v>
      </c>
      <c r="V439" t="s">
        <v>1328</v>
      </c>
      <c r="Z439">
        <v>115.253369204419</v>
      </c>
      <c r="AA439">
        <v>-8.6940247248159093</v>
      </c>
      <c r="AB439" t="s">
        <v>1329</v>
      </c>
      <c r="AC439" t="s">
        <v>236</v>
      </c>
      <c r="AL439" t="s">
        <v>217</v>
      </c>
      <c r="AM439" t="s">
        <v>1330</v>
      </c>
      <c r="AN439" t="s">
        <v>6</v>
      </c>
      <c r="AO439" s="57">
        <v>46031.746469907404</v>
      </c>
      <c r="AP439" s="57">
        <v>46269.333333333336</v>
      </c>
      <c r="AR439" t="s">
        <v>14</v>
      </c>
      <c r="AS439" t="s">
        <v>83</v>
      </c>
      <c r="AT439" t="s">
        <v>230</v>
      </c>
      <c r="AV439" t="s">
        <v>3000</v>
      </c>
      <c r="AW439" t="s">
        <v>887</v>
      </c>
      <c r="AX439" t="s">
        <v>222</v>
      </c>
      <c r="BA439" s="57">
        <v>46269.333333333336</v>
      </c>
      <c r="BB439" t="s">
        <v>1330</v>
      </c>
      <c r="BF439" s="6" t="e">
        <f t="shared" si="18"/>
        <v>#NUM!</v>
      </c>
      <c r="BG439" t="e">
        <f t="shared" si="19"/>
        <v>#NUM!</v>
      </c>
      <c r="BH439" t="e">
        <f t="shared" si="20"/>
        <v>#NUM!</v>
      </c>
      <c r="BI439" t="str">
        <f>VLOOKUP(H439,Sheet2!$A$1:$B$270,2,FALSE)</f>
        <v>SANUR</v>
      </c>
    </row>
    <row r="440" spans="1:61">
      <c r="A440">
        <v>439</v>
      </c>
      <c r="B440">
        <v>1002564240</v>
      </c>
      <c r="C440">
        <v>3</v>
      </c>
      <c r="D440" t="s">
        <v>45</v>
      </c>
      <c r="E440">
        <v>5</v>
      </c>
      <c r="F440" t="s">
        <v>210</v>
      </c>
      <c r="G440" t="s">
        <v>115</v>
      </c>
      <c r="H440" t="s">
        <v>395</v>
      </c>
      <c r="I440" t="s">
        <v>212</v>
      </c>
      <c r="J440" t="s">
        <v>213</v>
      </c>
      <c r="K440" t="s">
        <v>149</v>
      </c>
      <c r="L440" t="s">
        <v>214</v>
      </c>
      <c r="M440" t="s">
        <v>2158</v>
      </c>
      <c r="N440" t="s">
        <v>215</v>
      </c>
      <c r="O440" s="57">
        <v>46266.375648148147</v>
      </c>
      <c r="P440" s="57">
        <v>46270.674351851849</v>
      </c>
      <c r="Q440">
        <v>69381193</v>
      </c>
      <c r="S440">
        <v>172602202849</v>
      </c>
      <c r="T440" t="s">
        <v>1331</v>
      </c>
      <c r="U440" t="s">
        <v>1032</v>
      </c>
      <c r="V440" t="s">
        <v>1332</v>
      </c>
      <c r="Z440">
        <v>116.15069099999999</v>
      </c>
      <c r="AA440">
        <v>-8.6803889999999999</v>
      </c>
      <c r="AB440" t="s">
        <v>1333</v>
      </c>
      <c r="AC440" t="s">
        <v>236</v>
      </c>
      <c r="AL440" t="s">
        <v>217</v>
      </c>
      <c r="AM440" t="s">
        <v>1334</v>
      </c>
      <c r="AN440" t="s">
        <v>6</v>
      </c>
      <c r="AO440" s="57">
        <v>46031.382175925923</v>
      </c>
      <c r="AP440" s="57">
        <v>46269.541666666664</v>
      </c>
      <c r="AR440" t="s">
        <v>14</v>
      </c>
      <c r="AS440" t="s">
        <v>900</v>
      </c>
      <c r="AT440" t="s">
        <v>230</v>
      </c>
      <c r="AV440" t="s">
        <v>5615</v>
      </c>
      <c r="AW440" t="s">
        <v>831</v>
      </c>
      <c r="AX440" t="s">
        <v>222</v>
      </c>
      <c r="BA440" s="57">
        <v>46269.541666666664</v>
      </c>
      <c r="BB440" t="s">
        <v>1334</v>
      </c>
      <c r="BF440" s="6" t="e">
        <f t="shared" si="18"/>
        <v>#NUM!</v>
      </c>
      <c r="BG440" t="e">
        <f t="shared" si="19"/>
        <v>#NUM!</v>
      </c>
      <c r="BH440" t="e">
        <f t="shared" si="20"/>
        <v>#NUM!</v>
      </c>
      <c r="BI440" t="str">
        <f>VLOOKUP(H440,Sheet2!$A$1:$B$270,2,FALSE)</f>
        <v>SELONG</v>
      </c>
    </row>
    <row r="441" spans="1:61">
      <c r="A441">
        <v>440</v>
      </c>
      <c r="B441">
        <v>1002576110</v>
      </c>
      <c r="C441">
        <v>3</v>
      </c>
      <c r="D441" t="s">
        <v>38</v>
      </c>
      <c r="E441">
        <v>5</v>
      </c>
      <c r="F441" t="s">
        <v>92</v>
      </c>
      <c r="G441" t="s">
        <v>95</v>
      </c>
      <c r="H441" t="s">
        <v>459</v>
      </c>
      <c r="I441" t="s">
        <v>212</v>
      </c>
      <c r="J441" t="s">
        <v>213</v>
      </c>
      <c r="K441" t="s">
        <v>149</v>
      </c>
      <c r="L441" t="s">
        <v>214</v>
      </c>
      <c r="M441" t="s">
        <v>6238</v>
      </c>
      <c r="N441" t="s">
        <v>215</v>
      </c>
      <c r="O441" s="57">
        <v>46273.360347222224</v>
      </c>
      <c r="P441" s="57">
        <v>46275.429305555554</v>
      </c>
      <c r="Q441">
        <v>69384487</v>
      </c>
      <c r="S441">
        <v>152620220504</v>
      </c>
      <c r="T441" t="s">
        <v>3023</v>
      </c>
      <c r="U441" t="s">
        <v>6239</v>
      </c>
      <c r="V441" t="s">
        <v>3025</v>
      </c>
      <c r="Z441">
        <v>111.376807</v>
      </c>
      <c r="AA441">
        <v>-8.0309799999999996</v>
      </c>
      <c r="AB441" t="s">
        <v>3026</v>
      </c>
      <c r="AC441" t="s">
        <v>216</v>
      </c>
      <c r="AL441" t="s">
        <v>217</v>
      </c>
      <c r="AM441" t="s">
        <v>3027</v>
      </c>
      <c r="AN441" t="s">
        <v>6</v>
      </c>
      <c r="AO441" s="57">
        <v>46243.361030092594</v>
      </c>
      <c r="AP441" s="57">
        <v>46272</v>
      </c>
      <c r="AS441" t="s">
        <v>2788</v>
      </c>
      <c r="AT441" t="s">
        <v>344</v>
      </c>
      <c r="AV441" t="s">
        <v>6238</v>
      </c>
      <c r="AW441" t="s">
        <v>3028</v>
      </c>
      <c r="AX441" t="s">
        <v>222</v>
      </c>
      <c r="BA441" s="57">
        <v>46272.333333333336</v>
      </c>
      <c r="BB441" t="s">
        <v>3027</v>
      </c>
      <c r="BF441" s="6" t="e">
        <f t="shared" si="18"/>
        <v>#NUM!</v>
      </c>
      <c r="BG441" t="e">
        <f t="shared" si="19"/>
        <v>#NUM!</v>
      </c>
      <c r="BH441" t="e">
        <f t="shared" si="20"/>
        <v>#NUM!</v>
      </c>
      <c r="BI441" t="str">
        <f>VLOOKUP(H441,Sheet2!$A$1:$B$270,2,FALSE)</f>
        <v>PONOROGO</v>
      </c>
    </row>
    <row r="442" spans="1:61">
      <c r="A442">
        <v>441</v>
      </c>
      <c r="B442">
        <v>1002576799</v>
      </c>
      <c r="C442">
        <v>3</v>
      </c>
      <c r="D442" t="s">
        <v>42</v>
      </c>
      <c r="E442">
        <v>5</v>
      </c>
      <c r="F442" t="s">
        <v>232</v>
      </c>
      <c r="G442" t="s">
        <v>101</v>
      </c>
      <c r="H442" t="s">
        <v>233</v>
      </c>
      <c r="I442" t="s">
        <v>212</v>
      </c>
      <c r="J442" t="s">
        <v>213</v>
      </c>
      <c r="K442" t="s">
        <v>149</v>
      </c>
      <c r="L442" t="s">
        <v>1751</v>
      </c>
      <c r="M442" t="s">
        <v>2161</v>
      </c>
      <c r="N442" t="s">
        <v>215</v>
      </c>
      <c r="O442" s="57">
        <v>46273.504120370373</v>
      </c>
      <c r="P442" s="57">
        <v>46274.473414351851</v>
      </c>
      <c r="Q442">
        <v>69385980</v>
      </c>
      <c r="R442">
        <v>3135916007</v>
      </c>
      <c r="S442">
        <v>152327226566</v>
      </c>
      <c r="T442" t="s">
        <v>3389</v>
      </c>
      <c r="U442" t="s">
        <v>3390</v>
      </c>
      <c r="V442" t="s">
        <v>3391</v>
      </c>
      <c r="Z442">
        <v>112.6482542</v>
      </c>
      <c r="AA442">
        <v>-7.4448524999999997</v>
      </c>
      <c r="AB442" t="s">
        <v>3392</v>
      </c>
      <c r="AC442" t="s">
        <v>216</v>
      </c>
      <c r="AL442" t="s">
        <v>217</v>
      </c>
      <c r="AM442" t="s">
        <v>3393</v>
      </c>
      <c r="AN442" t="s">
        <v>6</v>
      </c>
      <c r="AO442" s="57">
        <v>46243.506851851853</v>
      </c>
      <c r="AP442" s="57">
        <v>46274.458333333336</v>
      </c>
      <c r="AR442" t="s">
        <v>2072</v>
      </c>
      <c r="AS442" t="s">
        <v>770</v>
      </c>
      <c r="AT442" t="s">
        <v>230</v>
      </c>
      <c r="AV442" t="s">
        <v>2166</v>
      </c>
      <c r="AW442" t="s">
        <v>3394</v>
      </c>
      <c r="AX442" t="s">
        <v>222</v>
      </c>
      <c r="BA442" s="57">
        <v>46274.458333333336</v>
      </c>
      <c r="BB442" t="s">
        <v>3393</v>
      </c>
      <c r="BF442" s="6" t="e">
        <f t="shared" si="18"/>
        <v>#NUM!</v>
      </c>
      <c r="BG442" t="e">
        <f t="shared" si="19"/>
        <v>#NUM!</v>
      </c>
      <c r="BH442" t="e">
        <f t="shared" si="20"/>
        <v>#NUM!</v>
      </c>
      <c r="BI442" t="str">
        <f>VLOOKUP(H442,Sheet2!$A$1:$B$270,2,FALSE)</f>
        <v>SIDOARJO</v>
      </c>
    </row>
    <row r="443" spans="1:61">
      <c r="A443">
        <v>442</v>
      </c>
      <c r="B443">
        <v>1002577669</v>
      </c>
      <c r="C443">
        <v>3</v>
      </c>
      <c r="D443" t="s">
        <v>34</v>
      </c>
      <c r="E443">
        <v>5</v>
      </c>
      <c r="F443" t="s">
        <v>563</v>
      </c>
      <c r="G443" t="s">
        <v>81</v>
      </c>
      <c r="H443" t="s">
        <v>350</v>
      </c>
      <c r="I443" t="s">
        <v>212</v>
      </c>
      <c r="J443" t="s">
        <v>213</v>
      </c>
      <c r="K443" t="s">
        <v>149</v>
      </c>
      <c r="L443" t="s">
        <v>214</v>
      </c>
      <c r="M443" t="s">
        <v>6240</v>
      </c>
      <c r="N443" t="s">
        <v>215</v>
      </c>
      <c r="O443" s="57">
        <v>46273.710370370369</v>
      </c>
      <c r="P443" s="57">
        <v>46274.819050925929</v>
      </c>
      <c r="Q443">
        <v>69386386</v>
      </c>
      <c r="S443">
        <v>172416429378</v>
      </c>
      <c r="T443" t="s">
        <v>3211</v>
      </c>
      <c r="U443" t="s">
        <v>3212</v>
      </c>
      <c r="V443" t="s">
        <v>3213</v>
      </c>
      <c r="Z443">
        <v>115.17252379999999</v>
      </c>
      <c r="AA443">
        <v>-8.7083873000000001</v>
      </c>
      <c r="AB443" t="s">
        <v>3214</v>
      </c>
      <c r="AC443" t="s">
        <v>236</v>
      </c>
      <c r="AL443" t="s">
        <v>217</v>
      </c>
      <c r="AM443" t="s">
        <v>3215</v>
      </c>
      <c r="AN443" t="s">
        <v>6</v>
      </c>
      <c r="AO443" s="57">
        <v>46243.715520833335</v>
      </c>
      <c r="AP443" s="57">
        <v>46274.625</v>
      </c>
      <c r="AR443" t="s">
        <v>218</v>
      </c>
      <c r="AS443" t="s">
        <v>818</v>
      </c>
      <c r="AT443" t="s">
        <v>344</v>
      </c>
      <c r="AU443">
        <v>20260909</v>
      </c>
      <c r="AV443" t="s">
        <v>6241</v>
      </c>
      <c r="AW443" t="s">
        <v>3216</v>
      </c>
      <c r="AX443" t="s">
        <v>222</v>
      </c>
      <c r="BA443" s="57">
        <v>46274.625</v>
      </c>
      <c r="BB443" t="s">
        <v>3215</v>
      </c>
      <c r="BC443">
        <v>2026</v>
      </c>
      <c r="BD443">
        <v>9</v>
      </c>
      <c r="BE443">
        <v>9</v>
      </c>
      <c r="BF443" s="6">
        <f t="shared" si="18"/>
        <v>46274</v>
      </c>
      <c r="BG443">
        <f t="shared" si="19"/>
        <v>-0.625</v>
      </c>
      <c r="BH443" t="str">
        <f t="shared" si="20"/>
        <v>COMPLY</v>
      </c>
      <c r="BI443" t="str">
        <f>VLOOKUP(H443,Sheet2!$A$1:$B$270,2,FALSE)</f>
        <v>JIMBARAN</v>
      </c>
    </row>
    <row r="444" spans="1:61">
      <c r="A444">
        <v>443</v>
      </c>
      <c r="B444">
        <v>1002578900</v>
      </c>
      <c r="C444">
        <v>3</v>
      </c>
      <c r="D444" t="s">
        <v>49</v>
      </c>
      <c r="E444">
        <v>4</v>
      </c>
      <c r="F444" t="s">
        <v>250</v>
      </c>
      <c r="G444" t="s">
        <v>250</v>
      </c>
      <c r="H444" t="s">
        <v>854</v>
      </c>
      <c r="I444" t="s">
        <v>212</v>
      </c>
      <c r="J444" t="s">
        <v>213</v>
      </c>
      <c r="K444" t="s">
        <v>149</v>
      </c>
      <c r="M444" t="s">
        <v>76</v>
      </c>
      <c r="N444" t="s">
        <v>215</v>
      </c>
      <c r="O444" s="57">
        <v>46274.588009259256</v>
      </c>
      <c r="P444" s="57">
        <v>46274.653495370374</v>
      </c>
      <c r="Q444">
        <v>69383923</v>
      </c>
      <c r="S444">
        <v>146219104143</v>
      </c>
      <c r="T444" t="s">
        <v>5430</v>
      </c>
      <c r="U444" t="s">
        <v>6242</v>
      </c>
      <c r="V444" t="s">
        <v>6243</v>
      </c>
      <c r="Z444">
        <v>109.61906500000001</v>
      </c>
      <c r="AA444">
        <v>-7.0315180000000002</v>
      </c>
      <c r="AB444" t="s">
        <v>5433</v>
      </c>
      <c r="AC444" t="s">
        <v>225</v>
      </c>
      <c r="AL444" t="s">
        <v>217</v>
      </c>
      <c r="AM444" t="s">
        <v>6244</v>
      </c>
      <c r="AN444" t="s">
        <v>6</v>
      </c>
      <c r="AO444" s="57">
        <v>46274.590694444443</v>
      </c>
      <c r="AR444" t="s">
        <v>218</v>
      </c>
      <c r="AS444" t="s">
        <v>898</v>
      </c>
      <c r="AT444" t="s">
        <v>230</v>
      </c>
      <c r="AU444">
        <v>20260909</v>
      </c>
      <c r="AV444" t="s">
        <v>221</v>
      </c>
      <c r="AW444" t="s">
        <v>599</v>
      </c>
      <c r="AX444" t="s">
        <v>222</v>
      </c>
      <c r="BA444" s="57">
        <v>46274.291666666664</v>
      </c>
      <c r="BB444" t="s">
        <v>6244</v>
      </c>
      <c r="BC444">
        <v>2026</v>
      </c>
      <c r="BD444">
        <v>9</v>
      </c>
      <c r="BE444">
        <v>9</v>
      </c>
      <c r="BF444" s="6">
        <f t="shared" si="18"/>
        <v>46274</v>
      </c>
      <c r="BG444">
        <f t="shared" si="19"/>
        <v>-0.29166666666424135</v>
      </c>
      <c r="BH444" t="str">
        <f t="shared" si="20"/>
        <v>COMPLY</v>
      </c>
      <c r="BI444" t="e">
        <f>VLOOKUP(H444,Sheet2!$A$1:$B$270,2,FALSE)</f>
        <v>#N/A</v>
      </c>
    </row>
    <row r="445" spans="1:61">
      <c r="A445">
        <v>444</v>
      </c>
      <c r="B445">
        <v>1002577913</v>
      </c>
      <c r="C445">
        <v>3</v>
      </c>
      <c r="D445" t="s">
        <v>42</v>
      </c>
      <c r="E445">
        <v>5</v>
      </c>
      <c r="F445" t="s">
        <v>102</v>
      </c>
      <c r="G445" t="s">
        <v>100</v>
      </c>
      <c r="H445" t="s">
        <v>276</v>
      </c>
      <c r="I445" t="s">
        <v>212</v>
      </c>
      <c r="J445" t="s">
        <v>213</v>
      </c>
      <c r="K445" t="s">
        <v>149</v>
      </c>
      <c r="L445" t="s">
        <v>1751</v>
      </c>
      <c r="M445" t="s">
        <v>76</v>
      </c>
      <c r="N445" t="s">
        <v>215</v>
      </c>
      <c r="O445" s="57">
        <v>46274.352037037039</v>
      </c>
      <c r="P445" s="57">
        <v>46274.601493055554</v>
      </c>
      <c r="Q445">
        <v>69386504</v>
      </c>
      <c r="R445">
        <v>3322010123</v>
      </c>
      <c r="S445">
        <v>152507224354</v>
      </c>
      <c r="T445" t="s">
        <v>6245</v>
      </c>
      <c r="U445" t="s">
        <v>6246</v>
      </c>
      <c r="V445" t="s">
        <v>6247</v>
      </c>
      <c r="Z445">
        <v>113.895392158837</v>
      </c>
      <c r="AA445">
        <v>-7.8855550370460401</v>
      </c>
      <c r="AB445" t="s">
        <v>6248</v>
      </c>
      <c r="AC445" t="s">
        <v>236</v>
      </c>
      <c r="AL445" t="s">
        <v>217</v>
      </c>
      <c r="AM445" t="s">
        <v>6098</v>
      </c>
      <c r="AN445" t="s">
        <v>6</v>
      </c>
      <c r="AO445" s="57">
        <v>46274.361087962963</v>
      </c>
      <c r="AP445" s="57">
        <v>46275.333333333336</v>
      </c>
      <c r="AR445" t="s">
        <v>218</v>
      </c>
      <c r="AS445" t="s">
        <v>100</v>
      </c>
      <c r="AT445" t="s">
        <v>230</v>
      </c>
      <c r="AU445">
        <v>20260909</v>
      </c>
      <c r="AV445" t="s">
        <v>221</v>
      </c>
      <c r="AW445" t="s">
        <v>2454</v>
      </c>
      <c r="AX445" t="s">
        <v>222</v>
      </c>
      <c r="BA445" s="57">
        <v>46275.333333333336</v>
      </c>
      <c r="BB445" t="s">
        <v>6098</v>
      </c>
      <c r="BC445">
        <v>2026</v>
      </c>
      <c r="BD445">
        <v>9</v>
      </c>
      <c r="BE445">
        <v>9</v>
      </c>
      <c r="BF445" s="6">
        <f t="shared" si="18"/>
        <v>46274</v>
      </c>
      <c r="BG445">
        <f t="shared" si="19"/>
        <v>-1.3333333333357587</v>
      </c>
      <c r="BH445" t="str">
        <f t="shared" si="20"/>
        <v>COMPLY</v>
      </c>
      <c r="BI445" t="str">
        <f>VLOOKUP(H445,Sheet2!$A$1:$B$270,2,FALSE)</f>
        <v>JEMBER</v>
      </c>
    </row>
    <row r="446" spans="1:61">
      <c r="A446">
        <v>445</v>
      </c>
      <c r="B446">
        <v>1002578406</v>
      </c>
      <c r="C446">
        <v>3</v>
      </c>
      <c r="D446" t="s">
        <v>55</v>
      </c>
      <c r="E446">
        <v>5</v>
      </c>
      <c r="F446" t="s">
        <v>261</v>
      </c>
      <c r="G446" t="s">
        <v>126</v>
      </c>
      <c r="H446" t="s">
        <v>262</v>
      </c>
      <c r="I446" t="s">
        <v>212</v>
      </c>
      <c r="J446" t="s">
        <v>213</v>
      </c>
      <c r="K446" t="s">
        <v>149</v>
      </c>
      <c r="M446" t="s">
        <v>76</v>
      </c>
      <c r="N446" t="s">
        <v>215</v>
      </c>
      <c r="O446" s="57">
        <v>46274.459641203706</v>
      </c>
      <c r="P446" s="57">
        <v>46274.555787037039</v>
      </c>
      <c r="Q446">
        <v>69380367</v>
      </c>
      <c r="S446">
        <v>152413168038</v>
      </c>
      <c r="T446" t="s">
        <v>6249</v>
      </c>
      <c r="U446" t="s">
        <v>6250</v>
      </c>
      <c r="V446" t="s">
        <v>6251</v>
      </c>
      <c r="Z446">
        <v>112.743026</v>
      </c>
      <c r="AA446">
        <v>-7.2728619999999999</v>
      </c>
      <c r="AB446" t="s">
        <v>6252</v>
      </c>
      <c r="AC446" t="s">
        <v>216</v>
      </c>
      <c r="AL446" t="s">
        <v>217</v>
      </c>
      <c r="AM446" t="s">
        <v>6253</v>
      </c>
      <c r="AN446" t="s">
        <v>6</v>
      </c>
      <c r="AO446" s="57">
        <v>46274.465451388889</v>
      </c>
      <c r="AR446" t="s">
        <v>218</v>
      </c>
      <c r="AS446" t="s">
        <v>575</v>
      </c>
      <c r="AT446" t="s">
        <v>230</v>
      </c>
      <c r="AU446">
        <v>20260909</v>
      </c>
      <c r="AV446" t="s">
        <v>221</v>
      </c>
      <c r="AW446" t="s">
        <v>546</v>
      </c>
      <c r="AX446" t="s">
        <v>222</v>
      </c>
      <c r="BA446" s="57">
        <v>46274.291666666664</v>
      </c>
      <c r="BB446" t="s">
        <v>6253</v>
      </c>
      <c r="BC446">
        <v>2026</v>
      </c>
      <c r="BD446">
        <v>9</v>
      </c>
      <c r="BE446">
        <v>9</v>
      </c>
      <c r="BF446" s="6">
        <f t="shared" si="18"/>
        <v>46274</v>
      </c>
      <c r="BG446">
        <f t="shared" si="19"/>
        <v>-0.29166666666424135</v>
      </c>
      <c r="BH446" t="str">
        <f t="shared" si="20"/>
        <v>COMPLY</v>
      </c>
      <c r="BI446" t="str">
        <f>VLOOKUP(H446,Sheet2!$A$1:$B$270,2,FALSE)</f>
        <v>SURABAYA SELATAN</v>
      </c>
    </row>
    <row r="447" spans="1:61">
      <c r="A447">
        <v>446</v>
      </c>
      <c r="B447">
        <v>1002578431</v>
      </c>
      <c r="C447">
        <v>3</v>
      </c>
      <c r="D447" t="s">
        <v>55</v>
      </c>
      <c r="E447">
        <v>5</v>
      </c>
      <c r="F447" t="s">
        <v>227</v>
      </c>
      <c r="G447" t="s">
        <v>127</v>
      </c>
      <c r="H447" t="s">
        <v>228</v>
      </c>
      <c r="I447" t="s">
        <v>212</v>
      </c>
      <c r="J447" t="s">
        <v>213</v>
      </c>
      <c r="K447" t="s">
        <v>149</v>
      </c>
      <c r="L447" t="s">
        <v>214</v>
      </c>
      <c r="M447" t="s">
        <v>76</v>
      </c>
      <c r="N447" t="s">
        <v>215</v>
      </c>
      <c r="O447" s="57">
        <v>46274.464537037034</v>
      </c>
      <c r="P447" s="57">
        <v>46274.801979166667</v>
      </c>
      <c r="Q447">
        <v>69386738</v>
      </c>
      <c r="S447">
        <v>152426928718</v>
      </c>
      <c r="T447" t="s">
        <v>5979</v>
      </c>
      <c r="U447" t="s">
        <v>5980</v>
      </c>
      <c r="V447" t="s">
        <v>6254</v>
      </c>
      <c r="Z447">
        <v>113.49669849999999</v>
      </c>
      <c r="AA447">
        <v>-7.1372175999999996</v>
      </c>
      <c r="AB447" t="s">
        <v>6255</v>
      </c>
      <c r="AC447" t="s">
        <v>216</v>
      </c>
      <c r="AL447" t="s">
        <v>217</v>
      </c>
      <c r="AM447" t="s">
        <v>6256</v>
      </c>
      <c r="AN447" t="s">
        <v>6</v>
      </c>
      <c r="AO447" s="57">
        <v>46274.465451388889</v>
      </c>
      <c r="AP447" s="57">
        <v>46275.333333333336</v>
      </c>
      <c r="AR447" t="s">
        <v>218</v>
      </c>
      <c r="AS447" t="s">
        <v>127</v>
      </c>
      <c r="AT447" t="s">
        <v>230</v>
      </c>
      <c r="AU447">
        <v>20260909</v>
      </c>
      <c r="AV447" t="s">
        <v>221</v>
      </c>
      <c r="AW447" t="s">
        <v>2556</v>
      </c>
      <c r="AX447" t="s">
        <v>222</v>
      </c>
      <c r="BA447" s="57">
        <v>46275.333333333336</v>
      </c>
      <c r="BB447" t="s">
        <v>6256</v>
      </c>
      <c r="BC447">
        <v>2026</v>
      </c>
      <c r="BD447">
        <v>9</v>
      </c>
      <c r="BE447">
        <v>9</v>
      </c>
      <c r="BF447" s="6">
        <f t="shared" si="18"/>
        <v>46274</v>
      </c>
      <c r="BG447">
        <f t="shared" si="19"/>
        <v>-1.3333333333357587</v>
      </c>
      <c r="BH447" t="str">
        <f t="shared" si="20"/>
        <v>COMPLY</v>
      </c>
      <c r="BI447" t="str">
        <f>VLOOKUP(H447,Sheet2!$A$1:$B$270,2,FALSE)</f>
        <v>MADURA</v>
      </c>
    </row>
    <row r="448" spans="1:61">
      <c r="A448">
        <v>447</v>
      </c>
      <c r="B448">
        <v>1002578419</v>
      </c>
      <c r="C448">
        <v>3</v>
      </c>
      <c r="D448" t="s">
        <v>42</v>
      </c>
      <c r="E448">
        <v>5</v>
      </c>
      <c r="F448" t="s">
        <v>232</v>
      </c>
      <c r="G448" t="s">
        <v>101</v>
      </c>
      <c r="H448" t="s">
        <v>259</v>
      </c>
      <c r="I448" t="s">
        <v>212</v>
      </c>
      <c r="J448" t="s">
        <v>213</v>
      </c>
      <c r="K448" t="s">
        <v>149</v>
      </c>
      <c r="L448" t="s">
        <v>214</v>
      </c>
      <c r="M448" t="s">
        <v>76</v>
      </c>
      <c r="N448" t="s">
        <v>215</v>
      </c>
      <c r="O448" s="57">
        <v>46274.462453703702</v>
      </c>
      <c r="P448" s="57">
        <v>46275.417430555557</v>
      </c>
      <c r="Q448">
        <v>69386735</v>
      </c>
      <c r="S448">
        <v>152316232703</v>
      </c>
      <c r="T448" t="s">
        <v>6257</v>
      </c>
      <c r="U448" t="s">
        <v>6258</v>
      </c>
      <c r="V448" t="s">
        <v>6259</v>
      </c>
      <c r="Z448">
        <v>112.701965</v>
      </c>
      <c r="AA448">
        <v>-7.4446196000000002</v>
      </c>
      <c r="AB448" t="s">
        <v>6260</v>
      </c>
      <c r="AC448" t="s">
        <v>236</v>
      </c>
      <c r="AL448" t="s">
        <v>217</v>
      </c>
      <c r="AM448" t="s">
        <v>5661</v>
      </c>
      <c r="AN448" t="s">
        <v>6</v>
      </c>
      <c r="AO448" s="57">
        <v>46274.465451388889</v>
      </c>
      <c r="AP448" s="57">
        <v>46275.333333333336</v>
      </c>
      <c r="AR448" t="s">
        <v>218</v>
      </c>
      <c r="AS448" t="s">
        <v>232</v>
      </c>
      <c r="AT448" t="s">
        <v>230</v>
      </c>
      <c r="AU448">
        <v>20260910</v>
      </c>
      <c r="AV448" t="s">
        <v>221</v>
      </c>
      <c r="AW448" t="s">
        <v>886</v>
      </c>
      <c r="AX448" t="s">
        <v>222</v>
      </c>
      <c r="BA448" s="57">
        <v>46275.333333333336</v>
      </c>
      <c r="BB448" t="s">
        <v>5661</v>
      </c>
      <c r="BC448">
        <v>2026</v>
      </c>
      <c r="BD448">
        <v>9</v>
      </c>
      <c r="BE448">
        <v>10</v>
      </c>
      <c r="BF448" s="6">
        <f t="shared" si="18"/>
        <v>46275</v>
      </c>
      <c r="BG448">
        <f t="shared" si="19"/>
        <v>-0.33333333333575865</v>
      </c>
      <c r="BH448" t="str">
        <f t="shared" si="20"/>
        <v>COMPLY</v>
      </c>
      <c r="BI448" t="str">
        <f>VLOOKUP(H448,Sheet2!$A$1:$B$270,2,FALSE)</f>
        <v>SIDOARJO</v>
      </c>
    </row>
    <row r="449" spans="1:61">
      <c r="A449">
        <v>448</v>
      </c>
      <c r="B449">
        <v>1002577926</v>
      </c>
      <c r="C449">
        <v>3</v>
      </c>
      <c r="D449" t="s">
        <v>59</v>
      </c>
      <c r="E449">
        <v>4</v>
      </c>
      <c r="F449" t="s">
        <v>223</v>
      </c>
      <c r="G449" t="s">
        <v>223</v>
      </c>
      <c r="H449" t="s">
        <v>2233</v>
      </c>
      <c r="I449" t="s">
        <v>212</v>
      </c>
      <c r="J449" t="s">
        <v>213</v>
      </c>
      <c r="K449" t="s">
        <v>149</v>
      </c>
      <c r="M449" t="s">
        <v>76</v>
      </c>
      <c r="N449" t="s">
        <v>215</v>
      </c>
      <c r="O449" s="57">
        <v>46274.356180555558</v>
      </c>
      <c r="P449" s="57">
        <v>46274.435532407406</v>
      </c>
      <c r="Q449">
        <v>69383179</v>
      </c>
      <c r="R449">
        <v>2812955258</v>
      </c>
      <c r="S449">
        <v>143374121644</v>
      </c>
      <c r="T449" t="s">
        <v>2234</v>
      </c>
      <c r="U449" t="s">
        <v>6261</v>
      </c>
      <c r="V449" t="s">
        <v>6262</v>
      </c>
      <c r="Z449">
        <v>109.2929989</v>
      </c>
      <c r="AA449">
        <v>-7.4575418000000004</v>
      </c>
      <c r="AB449" t="s">
        <v>2236</v>
      </c>
      <c r="AC449" t="s">
        <v>284</v>
      </c>
      <c r="AL449" t="s">
        <v>217</v>
      </c>
      <c r="AM449" t="s">
        <v>5592</v>
      </c>
      <c r="AN449" t="s">
        <v>6</v>
      </c>
      <c r="AO449" s="57">
        <v>46274.361087962963</v>
      </c>
      <c r="AR449" t="s">
        <v>218</v>
      </c>
      <c r="AS449" t="s">
        <v>219</v>
      </c>
      <c r="AT449" t="s">
        <v>230</v>
      </c>
      <c r="AU449">
        <v>20260909</v>
      </c>
      <c r="AV449" t="s">
        <v>221</v>
      </c>
      <c r="AW449" t="s">
        <v>585</v>
      </c>
      <c r="AX449" t="s">
        <v>222</v>
      </c>
      <c r="BA449" s="57">
        <v>46274.291666666664</v>
      </c>
      <c r="BB449" t="s">
        <v>5592</v>
      </c>
      <c r="BC449">
        <v>2026</v>
      </c>
      <c r="BD449">
        <v>9</v>
      </c>
      <c r="BE449">
        <v>9</v>
      </c>
      <c r="BF449" s="6">
        <f t="shared" si="18"/>
        <v>46274</v>
      </c>
      <c r="BG449">
        <f t="shared" si="19"/>
        <v>-0.29166666666424135</v>
      </c>
      <c r="BH449" t="str">
        <f t="shared" si="20"/>
        <v>COMPLY</v>
      </c>
      <c r="BI449" t="e">
        <f>VLOOKUP(H449,Sheet2!$A$1:$B$270,2,FALSE)</f>
        <v>#N/A</v>
      </c>
    </row>
    <row r="450" spans="1:61">
      <c r="A450">
        <v>449</v>
      </c>
      <c r="B450">
        <v>1002578296</v>
      </c>
      <c r="C450">
        <v>3</v>
      </c>
      <c r="D450" t="s">
        <v>51</v>
      </c>
      <c r="E450">
        <v>4</v>
      </c>
      <c r="F450" t="s">
        <v>269</v>
      </c>
      <c r="G450" t="s">
        <v>823</v>
      </c>
      <c r="H450" t="s">
        <v>870</v>
      </c>
      <c r="I450" t="s">
        <v>212</v>
      </c>
      <c r="J450" t="s">
        <v>213</v>
      </c>
      <c r="K450" t="s">
        <v>149</v>
      </c>
      <c r="M450" t="s">
        <v>76</v>
      </c>
      <c r="N450" t="s">
        <v>215</v>
      </c>
      <c r="O450" s="57">
        <v>46274.439108796294</v>
      </c>
      <c r="P450" s="57">
        <v>46274.72146990741</v>
      </c>
      <c r="Q450">
        <v>69381038</v>
      </c>
      <c r="S450">
        <v>142539118011</v>
      </c>
      <c r="T450" t="s">
        <v>6263</v>
      </c>
      <c r="U450" t="s">
        <v>6264</v>
      </c>
      <c r="V450" t="s">
        <v>6265</v>
      </c>
      <c r="Z450">
        <v>110.705264659229</v>
      </c>
      <c r="AA450">
        <v>-6.59945649738233</v>
      </c>
      <c r="AB450" t="s">
        <v>6266</v>
      </c>
      <c r="AC450" t="s">
        <v>284</v>
      </c>
      <c r="AL450" t="s">
        <v>217</v>
      </c>
      <c r="AM450" t="s">
        <v>6267</v>
      </c>
      <c r="AN450" t="s">
        <v>6</v>
      </c>
      <c r="AO450" s="57">
        <v>46274.444444444445</v>
      </c>
      <c r="AR450" t="s">
        <v>218</v>
      </c>
      <c r="AS450" t="s">
        <v>219</v>
      </c>
      <c r="AT450" t="s">
        <v>230</v>
      </c>
      <c r="AU450">
        <v>20260909</v>
      </c>
      <c r="AV450" t="s">
        <v>221</v>
      </c>
      <c r="AW450" t="s">
        <v>546</v>
      </c>
      <c r="AX450" t="s">
        <v>222</v>
      </c>
      <c r="BA450" s="57">
        <v>46274.291666666664</v>
      </c>
      <c r="BB450" t="s">
        <v>6267</v>
      </c>
      <c r="BC450">
        <v>2026</v>
      </c>
      <c r="BD450">
        <v>9</v>
      </c>
      <c r="BE450">
        <v>9</v>
      </c>
      <c r="BF450" s="6">
        <f t="shared" ref="BF450:BF513" si="21">DATE(BC450,BD450,BE450)</f>
        <v>46274</v>
      </c>
      <c r="BG450">
        <f t="shared" ref="BG450:BG513" si="22">BF450-BA450</f>
        <v>-0.29166666666424135</v>
      </c>
      <c r="BH450" t="str">
        <f t="shared" ref="BH450:BH513" si="23">IF(BG450=1,"COMPLY",IF(BG450&lt;1,"COMPLY","NOT COMPLY"))</f>
        <v>COMPLY</v>
      </c>
      <c r="BI450" t="e">
        <f>VLOOKUP(H450,Sheet2!$A$1:$B$270,2,FALSE)</f>
        <v>#N/A</v>
      </c>
    </row>
    <row r="451" spans="1:61">
      <c r="A451">
        <v>450</v>
      </c>
      <c r="B451">
        <v>1002578256</v>
      </c>
      <c r="C451">
        <v>3</v>
      </c>
      <c r="D451" t="s">
        <v>42</v>
      </c>
      <c r="E451">
        <v>5</v>
      </c>
      <c r="F451" t="s">
        <v>102</v>
      </c>
      <c r="G451" t="s">
        <v>102</v>
      </c>
      <c r="H451" t="s">
        <v>419</v>
      </c>
      <c r="I451" t="s">
        <v>212</v>
      </c>
      <c r="J451" t="s">
        <v>213</v>
      </c>
      <c r="K451" t="s">
        <v>149</v>
      </c>
      <c r="L451" t="s">
        <v>214</v>
      </c>
      <c r="M451" t="s">
        <v>76</v>
      </c>
      <c r="N451" t="s">
        <v>215</v>
      </c>
      <c r="O451" s="57">
        <v>46274.429120370369</v>
      </c>
      <c r="P451" s="57">
        <v>46274.946481481478</v>
      </c>
      <c r="Q451">
        <v>69386667</v>
      </c>
      <c r="S451">
        <v>152502216988</v>
      </c>
      <c r="T451" t="s">
        <v>6268</v>
      </c>
      <c r="U451" t="s">
        <v>6269</v>
      </c>
      <c r="V451" t="s">
        <v>6270</v>
      </c>
      <c r="Z451">
        <v>113.68597579999999</v>
      </c>
      <c r="AA451">
        <v>-8.2138343999999996</v>
      </c>
      <c r="AB451" t="s">
        <v>6271</v>
      </c>
      <c r="AC451" t="s">
        <v>236</v>
      </c>
      <c r="AL451" t="s">
        <v>217</v>
      </c>
      <c r="AM451" t="s">
        <v>6123</v>
      </c>
      <c r="AN451" t="s">
        <v>6</v>
      </c>
      <c r="AO451" s="57">
        <v>46274.444444444445</v>
      </c>
      <c r="AP451" s="57">
        <v>46275.333333333336</v>
      </c>
      <c r="AR451" t="s">
        <v>218</v>
      </c>
      <c r="AS451" t="s">
        <v>2188</v>
      </c>
      <c r="AT451" t="s">
        <v>230</v>
      </c>
      <c r="AU451">
        <v>20260909</v>
      </c>
      <c r="AV451" t="s">
        <v>221</v>
      </c>
      <c r="AW451" t="s">
        <v>882</v>
      </c>
      <c r="AX451" t="s">
        <v>222</v>
      </c>
      <c r="BA451" s="57">
        <v>46275.333333333336</v>
      </c>
      <c r="BB451" t="s">
        <v>6123</v>
      </c>
      <c r="BC451">
        <v>2026</v>
      </c>
      <c r="BD451">
        <v>9</v>
      </c>
      <c r="BE451">
        <v>9</v>
      </c>
      <c r="BF451" s="6">
        <f t="shared" si="21"/>
        <v>46274</v>
      </c>
      <c r="BG451">
        <f t="shared" si="22"/>
        <v>-1.3333333333357587</v>
      </c>
      <c r="BH451" t="str">
        <f t="shared" si="23"/>
        <v>COMPLY</v>
      </c>
      <c r="BI451" t="str">
        <f>VLOOKUP(H451,Sheet2!$A$1:$B$270,2,FALSE)</f>
        <v>JEMBER</v>
      </c>
    </row>
    <row r="452" spans="1:61">
      <c r="A452">
        <v>451</v>
      </c>
      <c r="B452">
        <v>1002578304</v>
      </c>
      <c r="C452">
        <v>3</v>
      </c>
      <c r="D452" t="s">
        <v>38</v>
      </c>
      <c r="E452">
        <v>5</v>
      </c>
      <c r="F452" t="s">
        <v>248</v>
      </c>
      <c r="G452" t="s">
        <v>91</v>
      </c>
      <c r="H452" t="s">
        <v>403</v>
      </c>
      <c r="I452" t="s">
        <v>212</v>
      </c>
      <c r="J452" t="s">
        <v>213</v>
      </c>
      <c r="K452" t="s">
        <v>149</v>
      </c>
      <c r="L452" t="s">
        <v>1751</v>
      </c>
      <c r="M452" t="s">
        <v>76</v>
      </c>
      <c r="N452" t="s">
        <v>215</v>
      </c>
      <c r="O452" s="57">
        <v>46274.43953703704</v>
      </c>
      <c r="P452" s="57">
        <v>46274.691192129627</v>
      </c>
      <c r="Q452">
        <v>69386695</v>
      </c>
      <c r="R452">
        <v>3414399110</v>
      </c>
      <c r="S452">
        <v>152701239159</v>
      </c>
      <c r="T452" t="s">
        <v>6272</v>
      </c>
      <c r="U452" t="s">
        <v>6273</v>
      </c>
      <c r="V452" t="s">
        <v>6274</v>
      </c>
      <c r="Z452">
        <v>112.64675699999999</v>
      </c>
      <c r="AA452">
        <v>-7.9786859999999997</v>
      </c>
      <c r="AB452" t="s">
        <v>6275</v>
      </c>
      <c r="AC452" t="s">
        <v>236</v>
      </c>
      <c r="AL452" t="s">
        <v>217</v>
      </c>
      <c r="AM452" t="s">
        <v>5661</v>
      </c>
      <c r="AN452" t="s">
        <v>6</v>
      </c>
      <c r="AO452" s="57">
        <v>46274.444444444445</v>
      </c>
      <c r="AP452" s="57">
        <v>46275.333333333336</v>
      </c>
      <c r="AR452" t="s">
        <v>218</v>
      </c>
      <c r="AS452" t="s">
        <v>248</v>
      </c>
      <c r="AT452" t="s">
        <v>230</v>
      </c>
      <c r="AU452">
        <v>20260909</v>
      </c>
      <c r="AV452" t="s">
        <v>221</v>
      </c>
      <c r="AW452" t="s">
        <v>3263</v>
      </c>
      <c r="AX452" t="s">
        <v>222</v>
      </c>
      <c r="BA452" s="57">
        <v>46275.333333333336</v>
      </c>
      <c r="BB452" t="s">
        <v>5661</v>
      </c>
      <c r="BC452">
        <v>2026</v>
      </c>
      <c r="BD452">
        <v>9</v>
      </c>
      <c r="BE452">
        <v>9</v>
      </c>
      <c r="BF452" s="6">
        <f t="shared" si="21"/>
        <v>46274</v>
      </c>
      <c r="BG452">
        <f t="shared" si="22"/>
        <v>-1.3333333333357587</v>
      </c>
      <c r="BH452" t="str">
        <f t="shared" si="23"/>
        <v>COMPLY</v>
      </c>
      <c r="BI452" t="str">
        <f>VLOOKUP(H452,Sheet2!$A$1:$B$270,2,FALSE)</f>
        <v>MALANG</v>
      </c>
    </row>
    <row r="453" spans="1:61">
      <c r="A453">
        <v>452</v>
      </c>
      <c r="B453">
        <v>1002577848</v>
      </c>
      <c r="C453">
        <v>3</v>
      </c>
      <c r="D453" t="s">
        <v>42</v>
      </c>
      <c r="E453">
        <v>5</v>
      </c>
      <c r="F453" t="s">
        <v>102</v>
      </c>
      <c r="G453" t="s">
        <v>102</v>
      </c>
      <c r="H453" t="s">
        <v>492</v>
      </c>
      <c r="I453" t="s">
        <v>212</v>
      </c>
      <c r="J453" t="s">
        <v>213</v>
      </c>
      <c r="K453" t="s">
        <v>149</v>
      </c>
      <c r="L453" t="s">
        <v>214</v>
      </c>
      <c r="M453" t="s">
        <v>76</v>
      </c>
      <c r="N453" t="s">
        <v>215</v>
      </c>
      <c r="O453" s="57">
        <v>46274.316620370373</v>
      </c>
      <c r="P453" s="57">
        <v>46274.708715277775</v>
      </c>
      <c r="Q453">
        <v>69386468</v>
      </c>
      <c r="S453">
        <v>152512202766</v>
      </c>
      <c r="T453" t="s">
        <v>6276</v>
      </c>
      <c r="U453" t="s">
        <v>6277</v>
      </c>
      <c r="V453" t="s">
        <v>6278</v>
      </c>
      <c r="Z453">
        <v>113.747615441679</v>
      </c>
      <c r="AA453">
        <v>-8.1197927302022102</v>
      </c>
      <c r="AB453" t="s">
        <v>6279</v>
      </c>
      <c r="AC453" t="s">
        <v>216</v>
      </c>
      <c r="AL453" t="s">
        <v>217</v>
      </c>
      <c r="AM453" t="s">
        <v>6098</v>
      </c>
      <c r="AN453" t="s">
        <v>6</v>
      </c>
      <c r="AO453" s="57">
        <v>46274.319386574076</v>
      </c>
      <c r="AP453" s="57">
        <v>46275.333333333336</v>
      </c>
      <c r="AR453" t="s">
        <v>218</v>
      </c>
      <c r="AS453" t="s">
        <v>102</v>
      </c>
      <c r="AT453" t="s">
        <v>230</v>
      </c>
      <c r="AU453">
        <v>20260909</v>
      </c>
      <c r="AV453" t="s">
        <v>221</v>
      </c>
      <c r="AW453" t="s">
        <v>885</v>
      </c>
      <c r="AX453" t="s">
        <v>222</v>
      </c>
      <c r="BA453" s="57">
        <v>46275.333333333336</v>
      </c>
      <c r="BB453" t="s">
        <v>6098</v>
      </c>
      <c r="BC453">
        <v>2026</v>
      </c>
      <c r="BD453">
        <v>9</v>
      </c>
      <c r="BE453">
        <v>9</v>
      </c>
      <c r="BF453" s="6">
        <f t="shared" si="21"/>
        <v>46274</v>
      </c>
      <c r="BG453">
        <f t="shared" si="22"/>
        <v>-1.3333333333357587</v>
      </c>
      <c r="BH453" t="str">
        <f t="shared" si="23"/>
        <v>COMPLY</v>
      </c>
      <c r="BI453" t="str">
        <f>VLOOKUP(H453,Sheet2!$A$1:$B$270,2,FALSE)</f>
        <v>JEMBER</v>
      </c>
    </row>
    <row r="454" spans="1:61">
      <c r="A454">
        <v>453</v>
      </c>
      <c r="B454">
        <v>1002578255</v>
      </c>
      <c r="C454">
        <v>3</v>
      </c>
      <c r="D454" t="s">
        <v>55</v>
      </c>
      <c r="E454">
        <v>5</v>
      </c>
      <c r="F454" t="s">
        <v>307</v>
      </c>
      <c r="G454" t="s">
        <v>124</v>
      </c>
      <c r="H454" t="s">
        <v>309</v>
      </c>
      <c r="I454" t="s">
        <v>212</v>
      </c>
      <c r="J454" t="s">
        <v>213</v>
      </c>
      <c r="K454" t="s">
        <v>149</v>
      </c>
      <c r="L454" t="s">
        <v>214</v>
      </c>
      <c r="M454" t="s">
        <v>76</v>
      </c>
      <c r="N454" t="s">
        <v>215</v>
      </c>
      <c r="O454" s="57">
        <v>46274.429120370369</v>
      </c>
      <c r="P454" s="57">
        <v>46274.647685185184</v>
      </c>
      <c r="Q454">
        <v>69386660</v>
      </c>
      <c r="S454">
        <v>152308243290</v>
      </c>
      <c r="T454" t="s">
        <v>6280</v>
      </c>
      <c r="U454" t="s">
        <v>6281</v>
      </c>
      <c r="V454" t="s">
        <v>6282</v>
      </c>
      <c r="Z454">
        <v>112.7321365</v>
      </c>
      <c r="AA454">
        <v>-7.3409927000000001</v>
      </c>
      <c r="AB454" t="s">
        <v>6283</v>
      </c>
      <c r="AC454" t="s">
        <v>236</v>
      </c>
      <c r="AL454" t="s">
        <v>217</v>
      </c>
      <c r="AM454" t="s">
        <v>6284</v>
      </c>
      <c r="AN454" t="s">
        <v>6</v>
      </c>
      <c r="AO454" s="57">
        <v>46274.444444444445</v>
      </c>
      <c r="AP454" s="57">
        <v>46275.333333333336</v>
      </c>
      <c r="AR454" t="s">
        <v>218</v>
      </c>
      <c r="AS454" t="s">
        <v>605</v>
      </c>
      <c r="AT454" t="s">
        <v>344</v>
      </c>
      <c r="AU454">
        <v>20260909</v>
      </c>
      <c r="AV454" t="s">
        <v>221</v>
      </c>
      <c r="AW454" t="s">
        <v>1660</v>
      </c>
      <c r="AX454" t="s">
        <v>222</v>
      </c>
      <c r="BA454" s="57">
        <v>46275.333333333336</v>
      </c>
      <c r="BB454" t="s">
        <v>6284</v>
      </c>
      <c r="BC454">
        <v>2026</v>
      </c>
      <c r="BD454">
        <v>9</v>
      </c>
      <c r="BE454">
        <v>9</v>
      </c>
      <c r="BF454" s="6">
        <f t="shared" si="21"/>
        <v>46274</v>
      </c>
      <c r="BG454">
        <f t="shared" si="22"/>
        <v>-1.3333333333357587</v>
      </c>
      <c r="BH454" t="str">
        <f t="shared" si="23"/>
        <v>COMPLY</v>
      </c>
      <c r="BI454" t="str">
        <f>VLOOKUP(H454,Sheet2!$A$1:$B$270,2,FALSE)</f>
        <v>SURABAYA SELATAN</v>
      </c>
    </row>
    <row r="455" spans="1:61">
      <c r="A455">
        <v>454</v>
      </c>
      <c r="B455">
        <v>1002577966</v>
      </c>
      <c r="C455">
        <v>3</v>
      </c>
      <c r="D455" t="s">
        <v>55</v>
      </c>
      <c r="E455">
        <v>5</v>
      </c>
      <c r="F455" t="s">
        <v>261</v>
      </c>
      <c r="G455" t="s">
        <v>126</v>
      </c>
      <c r="H455" t="s">
        <v>262</v>
      </c>
      <c r="I455" t="s">
        <v>212</v>
      </c>
      <c r="J455" t="s">
        <v>213</v>
      </c>
      <c r="K455" t="s">
        <v>149</v>
      </c>
      <c r="M455" t="s">
        <v>76</v>
      </c>
      <c r="N455" t="s">
        <v>215</v>
      </c>
      <c r="O455" s="57">
        <v>46274.367962962962</v>
      </c>
      <c r="P455" s="57">
        <v>46274.55296296296</v>
      </c>
      <c r="Q455">
        <v>69385915</v>
      </c>
      <c r="S455">
        <v>152413168036</v>
      </c>
      <c r="T455" t="s">
        <v>5447</v>
      </c>
      <c r="U455" t="s">
        <v>6285</v>
      </c>
      <c r="V455" t="s">
        <v>6286</v>
      </c>
      <c r="Z455">
        <v>112.72429949000001</v>
      </c>
      <c r="AA455">
        <v>-7.2651987450000002</v>
      </c>
      <c r="AB455" t="s">
        <v>5450</v>
      </c>
      <c r="AC455" t="s">
        <v>229</v>
      </c>
      <c r="AL455" t="s">
        <v>217</v>
      </c>
      <c r="AM455" t="s">
        <v>6287</v>
      </c>
      <c r="AN455" t="s">
        <v>6</v>
      </c>
      <c r="AO455" s="57">
        <v>46274.371921296297</v>
      </c>
      <c r="AR455" t="s">
        <v>218</v>
      </c>
      <c r="AS455" t="s">
        <v>575</v>
      </c>
      <c r="AT455" t="s">
        <v>230</v>
      </c>
      <c r="AU455">
        <v>20260909</v>
      </c>
      <c r="AV455" t="s">
        <v>221</v>
      </c>
      <c r="AW455" t="s">
        <v>578</v>
      </c>
      <c r="AX455" t="s">
        <v>222</v>
      </c>
      <c r="BA455" s="57">
        <v>46274.291666666664</v>
      </c>
      <c r="BB455" t="s">
        <v>6287</v>
      </c>
      <c r="BC455">
        <v>2026</v>
      </c>
      <c r="BD455">
        <v>9</v>
      </c>
      <c r="BE455">
        <v>9</v>
      </c>
      <c r="BF455" s="6">
        <f t="shared" si="21"/>
        <v>46274</v>
      </c>
      <c r="BG455">
        <f t="shared" si="22"/>
        <v>-0.29166666666424135</v>
      </c>
      <c r="BH455" t="str">
        <f t="shared" si="23"/>
        <v>COMPLY</v>
      </c>
      <c r="BI455" t="str">
        <f>VLOOKUP(H455,Sheet2!$A$1:$B$270,2,FALSE)</f>
        <v>SURABAYA SELATAN</v>
      </c>
    </row>
    <row r="456" spans="1:61">
      <c r="A456">
        <v>455</v>
      </c>
      <c r="B456">
        <v>1002577973</v>
      </c>
      <c r="C456">
        <v>3</v>
      </c>
      <c r="D456" t="s">
        <v>38</v>
      </c>
      <c r="E456">
        <v>5</v>
      </c>
      <c r="F456" t="s">
        <v>90</v>
      </c>
      <c r="G456" t="s">
        <v>90</v>
      </c>
      <c r="H456" t="s">
        <v>458</v>
      </c>
      <c r="I456" t="s">
        <v>212</v>
      </c>
      <c r="J456" t="s">
        <v>213</v>
      </c>
      <c r="K456" t="s">
        <v>149</v>
      </c>
      <c r="L456" t="s">
        <v>214</v>
      </c>
      <c r="M456" t="s">
        <v>76</v>
      </c>
      <c r="N456" t="s">
        <v>215</v>
      </c>
      <c r="O456" s="57">
        <v>46274.368715277778</v>
      </c>
      <c r="P456" s="57">
        <v>46275.329409722224</v>
      </c>
      <c r="Q456">
        <v>69386536</v>
      </c>
      <c r="S456">
        <v>152652205013</v>
      </c>
      <c r="T456" t="s">
        <v>6288</v>
      </c>
      <c r="U456" t="s">
        <v>6289</v>
      </c>
      <c r="V456" t="s">
        <v>6290</v>
      </c>
      <c r="Z456">
        <v>112.080747932195</v>
      </c>
      <c r="AA456">
        <v>-7.6960400618970803</v>
      </c>
      <c r="AB456" t="s">
        <v>6291</v>
      </c>
      <c r="AC456" t="s">
        <v>216</v>
      </c>
      <c r="AL456" t="s">
        <v>217</v>
      </c>
      <c r="AM456" t="s">
        <v>5649</v>
      </c>
      <c r="AN456" t="s">
        <v>6</v>
      </c>
      <c r="AO456" s="57">
        <v>46274.371921296297</v>
      </c>
      <c r="AP456" s="57">
        <v>46275.333333333336</v>
      </c>
      <c r="AR456" t="s">
        <v>218</v>
      </c>
      <c r="AS456" t="s">
        <v>304</v>
      </c>
      <c r="AT456" t="s">
        <v>230</v>
      </c>
      <c r="AU456">
        <v>20260910</v>
      </c>
      <c r="AV456" t="s">
        <v>221</v>
      </c>
      <c r="AW456" t="s">
        <v>882</v>
      </c>
      <c r="AX456" t="s">
        <v>222</v>
      </c>
      <c r="BA456" s="57">
        <v>46275.333333333336</v>
      </c>
      <c r="BB456" t="s">
        <v>5649</v>
      </c>
      <c r="BC456">
        <v>2026</v>
      </c>
      <c r="BD456">
        <v>9</v>
      </c>
      <c r="BE456">
        <v>10</v>
      </c>
      <c r="BF456" s="6">
        <f t="shared" si="21"/>
        <v>46275</v>
      </c>
      <c r="BG456">
        <f t="shared" si="22"/>
        <v>-0.33333333333575865</v>
      </c>
      <c r="BH456" t="str">
        <f t="shared" si="23"/>
        <v>COMPLY</v>
      </c>
      <c r="BI456" t="str">
        <f>VLOOKUP(H456,Sheet2!$A$1:$B$270,2,FALSE)</f>
        <v>KEDIRI</v>
      </c>
    </row>
    <row r="457" spans="1:61">
      <c r="A457">
        <v>456</v>
      </c>
      <c r="B457">
        <v>1002578579</v>
      </c>
      <c r="C457">
        <v>3</v>
      </c>
      <c r="D457" t="s">
        <v>55</v>
      </c>
      <c r="E457">
        <v>5</v>
      </c>
      <c r="F457" t="s">
        <v>307</v>
      </c>
      <c r="G457" t="s">
        <v>126</v>
      </c>
      <c r="H457" t="s">
        <v>372</v>
      </c>
      <c r="I457" t="s">
        <v>212</v>
      </c>
      <c r="J457" t="s">
        <v>213</v>
      </c>
      <c r="K457" t="s">
        <v>149</v>
      </c>
      <c r="L457" t="s">
        <v>214</v>
      </c>
      <c r="M457" t="s">
        <v>76</v>
      </c>
      <c r="N457" t="s">
        <v>215</v>
      </c>
      <c r="O457" s="57">
        <v>46274.499976851854</v>
      </c>
      <c r="P457" s="57">
        <v>46274.7809837963</v>
      </c>
      <c r="Q457">
        <v>69386826</v>
      </c>
      <c r="S457">
        <v>152303243724</v>
      </c>
      <c r="T457" t="s">
        <v>6292</v>
      </c>
      <c r="U457" t="s">
        <v>6293</v>
      </c>
      <c r="V457" t="s">
        <v>6294</v>
      </c>
      <c r="Z457">
        <v>112.786309</v>
      </c>
      <c r="AA457">
        <v>-7.3081091999999996</v>
      </c>
      <c r="AB457" t="s">
        <v>6295</v>
      </c>
      <c r="AC457" t="s">
        <v>216</v>
      </c>
      <c r="AL457" t="s">
        <v>217</v>
      </c>
      <c r="AM457" t="s">
        <v>6296</v>
      </c>
      <c r="AN457" t="s">
        <v>6</v>
      </c>
      <c r="AO457" s="57">
        <v>46274.507303240738</v>
      </c>
      <c r="AP457" s="57">
        <v>46280.333333333336</v>
      </c>
      <c r="AR457" t="s">
        <v>218</v>
      </c>
      <c r="AS457" t="s">
        <v>126</v>
      </c>
      <c r="AT457" t="s">
        <v>230</v>
      </c>
      <c r="AU457">
        <v>20260909</v>
      </c>
      <c r="AV457" t="s">
        <v>221</v>
      </c>
      <c r="AW457" t="s">
        <v>889</v>
      </c>
      <c r="AX457" t="s">
        <v>222</v>
      </c>
      <c r="BA457" s="57">
        <v>46280.333333333336</v>
      </c>
      <c r="BB457" t="s">
        <v>6296</v>
      </c>
      <c r="BC457">
        <v>2026</v>
      </c>
      <c r="BD457">
        <v>9</v>
      </c>
      <c r="BE457">
        <v>9</v>
      </c>
      <c r="BF457" s="6">
        <f t="shared" si="21"/>
        <v>46274</v>
      </c>
      <c r="BG457">
        <f t="shared" si="22"/>
        <v>-6.3333333333357587</v>
      </c>
      <c r="BH457" t="str">
        <f t="shared" si="23"/>
        <v>COMPLY</v>
      </c>
      <c r="BI457" t="str">
        <f>VLOOKUP(H457,Sheet2!$A$1:$B$270,2,FALSE)</f>
        <v>SURABAYA SELATAN</v>
      </c>
    </row>
    <row r="458" spans="1:61">
      <c r="A458">
        <v>457</v>
      </c>
      <c r="B458">
        <v>1002578578</v>
      </c>
      <c r="C458">
        <v>3</v>
      </c>
      <c r="D458" t="s">
        <v>55</v>
      </c>
      <c r="E458">
        <v>5</v>
      </c>
      <c r="F458" t="s">
        <v>227</v>
      </c>
      <c r="G458" t="s">
        <v>127</v>
      </c>
      <c r="H458" t="s">
        <v>228</v>
      </c>
      <c r="I458" t="s">
        <v>212</v>
      </c>
      <c r="J458" t="s">
        <v>213</v>
      </c>
      <c r="K458" t="s">
        <v>149</v>
      </c>
      <c r="L458" t="s">
        <v>214</v>
      </c>
      <c r="M458" t="s">
        <v>76</v>
      </c>
      <c r="N458" t="s">
        <v>215</v>
      </c>
      <c r="O458" s="57">
        <v>46274.499965277777</v>
      </c>
      <c r="P458" s="57">
        <v>46274.624710648146</v>
      </c>
      <c r="Q458">
        <v>69386827</v>
      </c>
      <c r="S458">
        <v>152426928719</v>
      </c>
      <c r="T458" t="s">
        <v>3517</v>
      </c>
      <c r="U458" t="s">
        <v>3518</v>
      </c>
      <c r="V458" t="s">
        <v>6297</v>
      </c>
      <c r="Z458">
        <v>113.415396027266</v>
      </c>
      <c r="AA458">
        <v>-7.1339470081331404</v>
      </c>
      <c r="AB458" t="s">
        <v>6298</v>
      </c>
      <c r="AC458" t="s">
        <v>216</v>
      </c>
      <c r="AL458" t="s">
        <v>217</v>
      </c>
      <c r="AM458" t="s">
        <v>6081</v>
      </c>
      <c r="AN458" t="s">
        <v>6</v>
      </c>
      <c r="AO458" s="57">
        <v>46274.507303240738</v>
      </c>
      <c r="AP458" s="57">
        <v>46275.333333333336</v>
      </c>
      <c r="AR458" t="s">
        <v>218</v>
      </c>
      <c r="AS458" t="s">
        <v>127</v>
      </c>
      <c r="AT458" t="s">
        <v>220</v>
      </c>
      <c r="AU458">
        <v>20260909</v>
      </c>
      <c r="AV458" t="s">
        <v>221</v>
      </c>
      <c r="AW458" t="s">
        <v>833</v>
      </c>
      <c r="AX458" t="s">
        <v>222</v>
      </c>
      <c r="BA458" s="57">
        <v>46275.333333333336</v>
      </c>
      <c r="BB458" t="s">
        <v>6081</v>
      </c>
      <c r="BC458">
        <v>2026</v>
      </c>
      <c r="BD458">
        <v>9</v>
      </c>
      <c r="BE458">
        <v>9</v>
      </c>
      <c r="BF458" s="6">
        <f t="shared" si="21"/>
        <v>46274</v>
      </c>
      <c r="BG458">
        <f t="shared" si="22"/>
        <v>-1.3333333333357587</v>
      </c>
      <c r="BH458" t="str">
        <f t="shared" si="23"/>
        <v>COMPLY</v>
      </c>
      <c r="BI458" t="str">
        <f>VLOOKUP(H458,Sheet2!$A$1:$B$270,2,FALSE)</f>
        <v>MADURA</v>
      </c>
    </row>
    <row r="459" spans="1:61">
      <c r="A459">
        <v>458</v>
      </c>
      <c r="B459">
        <v>1002577964</v>
      </c>
      <c r="C459">
        <v>3</v>
      </c>
      <c r="D459" t="s">
        <v>55</v>
      </c>
      <c r="E459">
        <v>5</v>
      </c>
      <c r="F459" t="s">
        <v>307</v>
      </c>
      <c r="G459" t="s">
        <v>126</v>
      </c>
      <c r="H459" t="s">
        <v>372</v>
      </c>
      <c r="I459" t="s">
        <v>212</v>
      </c>
      <c r="J459" t="s">
        <v>213</v>
      </c>
      <c r="K459" t="s">
        <v>149</v>
      </c>
      <c r="L459" t="s">
        <v>214</v>
      </c>
      <c r="M459" t="s">
        <v>76</v>
      </c>
      <c r="N459" t="s">
        <v>215</v>
      </c>
      <c r="O459" s="57">
        <v>46274.366643518515</v>
      </c>
      <c r="P459" s="57">
        <v>46274.738298611112</v>
      </c>
      <c r="Q459">
        <v>69386534</v>
      </c>
      <c r="S459">
        <v>152303243551</v>
      </c>
      <c r="T459" t="s">
        <v>6299</v>
      </c>
      <c r="U459" t="s">
        <v>6300</v>
      </c>
      <c r="V459" t="s">
        <v>6301</v>
      </c>
      <c r="Z459">
        <v>112.778493091464</v>
      </c>
      <c r="AA459">
        <v>-7.2781438413715396</v>
      </c>
      <c r="AB459" t="s">
        <v>6302</v>
      </c>
      <c r="AC459" t="s">
        <v>216</v>
      </c>
      <c r="AL459" t="s">
        <v>217</v>
      </c>
      <c r="AM459" t="s">
        <v>6303</v>
      </c>
      <c r="AN459" t="s">
        <v>6</v>
      </c>
      <c r="AO459" s="57">
        <v>46274.371921296297</v>
      </c>
      <c r="AP459" s="57">
        <v>46279.625</v>
      </c>
      <c r="AR459" t="s">
        <v>218</v>
      </c>
      <c r="AS459" t="s">
        <v>126</v>
      </c>
      <c r="AT459" t="s">
        <v>230</v>
      </c>
      <c r="AU459">
        <v>20260909</v>
      </c>
      <c r="AV459" t="s">
        <v>221</v>
      </c>
      <c r="AW459" t="s">
        <v>886</v>
      </c>
      <c r="AX459" t="s">
        <v>222</v>
      </c>
      <c r="BA459" s="57">
        <v>46279.625</v>
      </c>
      <c r="BB459" t="s">
        <v>6303</v>
      </c>
      <c r="BC459">
        <v>2026</v>
      </c>
      <c r="BD459">
        <v>9</v>
      </c>
      <c r="BE459">
        <v>9</v>
      </c>
      <c r="BF459" s="6">
        <f t="shared" si="21"/>
        <v>46274</v>
      </c>
      <c r="BG459">
        <f t="shared" si="22"/>
        <v>-5.625</v>
      </c>
      <c r="BH459" t="str">
        <f t="shared" si="23"/>
        <v>COMPLY</v>
      </c>
      <c r="BI459" t="str">
        <f>VLOOKUP(H459,Sheet2!$A$1:$B$270,2,FALSE)</f>
        <v>SURABAYA SELATAN</v>
      </c>
    </row>
    <row r="460" spans="1:61">
      <c r="A460">
        <v>459</v>
      </c>
      <c r="B460">
        <v>1002578607</v>
      </c>
      <c r="C460">
        <v>3</v>
      </c>
      <c r="D460" t="s">
        <v>49</v>
      </c>
      <c r="E460">
        <v>4</v>
      </c>
      <c r="F460" t="s">
        <v>250</v>
      </c>
      <c r="G460" t="s">
        <v>539</v>
      </c>
      <c r="H460" t="s">
        <v>577</v>
      </c>
      <c r="I460" t="s">
        <v>212</v>
      </c>
      <c r="J460" t="s">
        <v>213</v>
      </c>
      <c r="K460" t="s">
        <v>149</v>
      </c>
      <c r="M460" t="s">
        <v>76</v>
      </c>
      <c r="N460" t="s">
        <v>215</v>
      </c>
      <c r="O460" s="57">
        <v>46274.512164351851</v>
      </c>
      <c r="P460" s="57">
        <v>46274.556909722225</v>
      </c>
      <c r="Q460">
        <v>69385195</v>
      </c>
      <c r="S460">
        <v>142214106572</v>
      </c>
      <c r="T460" t="s">
        <v>5388</v>
      </c>
      <c r="U460" t="s">
        <v>6304</v>
      </c>
      <c r="V460" t="s">
        <v>6305</v>
      </c>
      <c r="Z460">
        <v>108.969495939636</v>
      </c>
      <c r="AA460">
        <v>-6.9404930890997401</v>
      </c>
      <c r="AB460" t="s">
        <v>5391</v>
      </c>
      <c r="AC460" t="s">
        <v>216</v>
      </c>
      <c r="AL460" t="s">
        <v>217</v>
      </c>
      <c r="AM460" t="s">
        <v>6306</v>
      </c>
      <c r="AN460" t="s">
        <v>6</v>
      </c>
      <c r="AO460" s="57">
        <v>46274.517708333333</v>
      </c>
      <c r="AR460" t="s">
        <v>218</v>
      </c>
      <c r="AS460" t="s">
        <v>908</v>
      </c>
      <c r="AT460" t="s">
        <v>230</v>
      </c>
      <c r="AU460">
        <v>20260909</v>
      </c>
      <c r="AV460" t="s">
        <v>221</v>
      </c>
      <c r="AW460" t="s">
        <v>567</v>
      </c>
      <c r="AX460" t="s">
        <v>222</v>
      </c>
      <c r="BA460" s="57">
        <v>46274.291666666664</v>
      </c>
      <c r="BB460" t="s">
        <v>6306</v>
      </c>
      <c r="BC460">
        <v>2026</v>
      </c>
      <c r="BD460">
        <v>9</v>
      </c>
      <c r="BE460">
        <v>9</v>
      </c>
      <c r="BF460" s="6">
        <f t="shared" si="21"/>
        <v>46274</v>
      </c>
      <c r="BG460">
        <f t="shared" si="22"/>
        <v>-0.29166666666424135</v>
      </c>
      <c r="BH460" t="str">
        <f t="shared" si="23"/>
        <v>COMPLY</v>
      </c>
      <c r="BI460" t="e">
        <f>VLOOKUP(H460,Sheet2!$A$1:$B$270,2,FALSE)</f>
        <v>#N/A</v>
      </c>
    </row>
    <row r="461" spans="1:61">
      <c r="A461">
        <v>460</v>
      </c>
      <c r="B461">
        <v>1002578601</v>
      </c>
      <c r="C461">
        <v>3</v>
      </c>
      <c r="D461" t="s">
        <v>38</v>
      </c>
      <c r="E461">
        <v>5</v>
      </c>
      <c r="F461" t="s">
        <v>248</v>
      </c>
      <c r="G461" t="s">
        <v>91</v>
      </c>
      <c r="H461" t="s">
        <v>388</v>
      </c>
      <c r="I461" t="s">
        <v>212</v>
      </c>
      <c r="J461" t="s">
        <v>213</v>
      </c>
      <c r="K461" t="s">
        <v>149</v>
      </c>
      <c r="L461" t="s">
        <v>214</v>
      </c>
      <c r="M461" t="s">
        <v>76</v>
      </c>
      <c r="N461" t="s">
        <v>215</v>
      </c>
      <c r="O461" s="57">
        <v>46274.508287037039</v>
      </c>
      <c r="P461" s="57">
        <v>46274.806446759256</v>
      </c>
      <c r="Q461">
        <v>69386821</v>
      </c>
      <c r="S461">
        <v>152703903778</v>
      </c>
      <c r="T461" t="s">
        <v>6307</v>
      </c>
      <c r="U461" t="s">
        <v>6308</v>
      </c>
      <c r="V461" t="s">
        <v>6309</v>
      </c>
      <c r="Z461">
        <v>112.60624</v>
      </c>
      <c r="AA461">
        <v>-7.9706190000000001</v>
      </c>
      <c r="AB461" t="s">
        <v>6310</v>
      </c>
      <c r="AC461" t="s">
        <v>236</v>
      </c>
      <c r="AL461" t="s">
        <v>217</v>
      </c>
      <c r="AM461" t="s">
        <v>6311</v>
      </c>
      <c r="AN461" t="s">
        <v>6</v>
      </c>
      <c r="AO461" s="57">
        <v>46274.517708333333</v>
      </c>
      <c r="AP461" s="57">
        <v>46275.458333333336</v>
      </c>
      <c r="AR461" t="s">
        <v>218</v>
      </c>
      <c r="AS461" t="s">
        <v>557</v>
      </c>
      <c r="AT461" t="s">
        <v>230</v>
      </c>
      <c r="AU461">
        <v>20260909</v>
      </c>
      <c r="AV461" t="s">
        <v>221</v>
      </c>
      <c r="AW461" t="s">
        <v>889</v>
      </c>
      <c r="AX461" t="s">
        <v>222</v>
      </c>
      <c r="BA461" s="57">
        <v>46275.458333333336</v>
      </c>
      <c r="BB461" t="s">
        <v>6311</v>
      </c>
      <c r="BC461">
        <v>2026</v>
      </c>
      <c r="BD461">
        <v>9</v>
      </c>
      <c r="BE461">
        <v>9</v>
      </c>
      <c r="BF461" s="6">
        <f t="shared" si="21"/>
        <v>46274</v>
      </c>
      <c r="BG461">
        <f t="shared" si="22"/>
        <v>-1.4583333333357587</v>
      </c>
      <c r="BH461" t="str">
        <f t="shared" si="23"/>
        <v>COMPLY</v>
      </c>
      <c r="BI461" t="str">
        <f>VLOOKUP(H461,Sheet2!$A$1:$B$270,2,FALSE)</f>
        <v>MALANG</v>
      </c>
    </row>
    <row r="462" spans="1:61">
      <c r="A462">
        <v>461</v>
      </c>
      <c r="B462">
        <v>1002578623</v>
      </c>
      <c r="C462">
        <v>3</v>
      </c>
      <c r="D462" t="s">
        <v>59</v>
      </c>
      <c r="E462">
        <v>4</v>
      </c>
      <c r="F462" t="s">
        <v>223</v>
      </c>
      <c r="G462" t="s">
        <v>223</v>
      </c>
      <c r="H462" t="s">
        <v>844</v>
      </c>
      <c r="I462" t="s">
        <v>212</v>
      </c>
      <c r="J462" t="s">
        <v>213</v>
      </c>
      <c r="K462" t="s">
        <v>149</v>
      </c>
      <c r="M462" t="s">
        <v>76</v>
      </c>
      <c r="N462" t="s">
        <v>215</v>
      </c>
      <c r="O462" s="57">
        <v>46274.516828703701</v>
      </c>
      <c r="P462" s="57">
        <v>46274.594641203701</v>
      </c>
      <c r="Q462">
        <v>69385510</v>
      </c>
      <c r="S462">
        <v>143387117394</v>
      </c>
      <c r="T462" t="s">
        <v>5364</v>
      </c>
      <c r="U462" t="s">
        <v>6312</v>
      </c>
      <c r="V462" t="s">
        <v>6313</v>
      </c>
      <c r="Z462">
        <v>109.048893536023</v>
      </c>
      <c r="AA462">
        <v>-7.5356554893394101</v>
      </c>
      <c r="AB462" t="s">
        <v>5367</v>
      </c>
      <c r="AC462" t="s">
        <v>284</v>
      </c>
      <c r="AL462" t="s">
        <v>217</v>
      </c>
      <c r="AM462" t="s">
        <v>6314</v>
      </c>
      <c r="AN462" t="s">
        <v>6</v>
      </c>
      <c r="AO462" s="57">
        <v>46274.517708333333</v>
      </c>
      <c r="AR462" t="s">
        <v>218</v>
      </c>
      <c r="AS462" t="s">
        <v>909</v>
      </c>
      <c r="AT462" t="s">
        <v>230</v>
      </c>
      <c r="AU462">
        <v>20260909</v>
      </c>
      <c r="AV462" t="s">
        <v>221</v>
      </c>
      <c r="AW462" t="s">
        <v>571</v>
      </c>
      <c r="AX462" t="s">
        <v>222</v>
      </c>
      <c r="BA462" s="57">
        <v>46274.291666666664</v>
      </c>
      <c r="BB462" t="s">
        <v>6314</v>
      </c>
      <c r="BC462">
        <v>2026</v>
      </c>
      <c r="BD462">
        <v>9</v>
      </c>
      <c r="BE462">
        <v>9</v>
      </c>
      <c r="BF462" s="6">
        <f t="shared" si="21"/>
        <v>46274</v>
      </c>
      <c r="BG462">
        <f t="shared" si="22"/>
        <v>-0.29166666666424135</v>
      </c>
      <c r="BH462" t="str">
        <f t="shared" si="23"/>
        <v>COMPLY</v>
      </c>
      <c r="BI462" t="e">
        <f>VLOOKUP(H462,Sheet2!$A$1:$B$270,2,FALSE)</f>
        <v>#N/A</v>
      </c>
    </row>
    <row r="463" spans="1:61">
      <c r="A463">
        <v>462</v>
      </c>
      <c r="B463">
        <v>1002578595</v>
      </c>
      <c r="C463">
        <v>3</v>
      </c>
      <c r="D463" t="s">
        <v>55</v>
      </c>
      <c r="E463">
        <v>5</v>
      </c>
      <c r="F463" t="s">
        <v>227</v>
      </c>
      <c r="G463" t="s">
        <v>121</v>
      </c>
      <c r="H463" t="s">
        <v>437</v>
      </c>
      <c r="I463" t="s">
        <v>212</v>
      </c>
      <c r="J463" t="s">
        <v>213</v>
      </c>
      <c r="K463" t="s">
        <v>149</v>
      </c>
      <c r="M463" t="s">
        <v>76</v>
      </c>
      <c r="N463" t="s">
        <v>215</v>
      </c>
      <c r="O463" s="57">
        <v>46274.506319444445</v>
      </c>
      <c r="P463" s="57">
        <v>46274.605543981481</v>
      </c>
      <c r="Q463">
        <v>69385720</v>
      </c>
      <c r="S463">
        <v>152438209051</v>
      </c>
      <c r="T463" t="s">
        <v>3527</v>
      </c>
      <c r="U463" t="s">
        <v>6315</v>
      </c>
      <c r="V463" t="s">
        <v>6316</v>
      </c>
      <c r="Z463">
        <v>113.31016</v>
      </c>
      <c r="AA463">
        <v>-6.9935799999999997</v>
      </c>
      <c r="AB463" t="s">
        <v>3530</v>
      </c>
      <c r="AC463" t="s">
        <v>216</v>
      </c>
      <c r="AL463" t="s">
        <v>217</v>
      </c>
      <c r="AM463" t="s">
        <v>6317</v>
      </c>
      <c r="AN463" t="s">
        <v>6</v>
      </c>
      <c r="AO463" s="57">
        <v>46274.507303240738</v>
      </c>
      <c r="AR463" t="s">
        <v>218</v>
      </c>
      <c r="AS463" t="s">
        <v>219</v>
      </c>
      <c r="AT463" t="s">
        <v>220</v>
      </c>
      <c r="AU463">
        <v>20260909</v>
      </c>
      <c r="AV463" t="s">
        <v>221</v>
      </c>
      <c r="AW463" t="s">
        <v>1671</v>
      </c>
      <c r="AX463" t="s">
        <v>222</v>
      </c>
      <c r="BA463" s="57">
        <v>46274.291666666664</v>
      </c>
      <c r="BB463" t="s">
        <v>6317</v>
      </c>
      <c r="BC463">
        <v>2026</v>
      </c>
      <c r="BD463">
        <v>9</v>
      </c>
      <c r="BE463">
        <v>9</v>
      </c>
      <c r="BF463" s="6">
        <f t="shared" si="21"/>
        <v>46274</v>
      </c>
      <c r="BG463">
        <f t="shared" si="22"/>
        <v>-0.29166666666424135</v>
      </c>
      <c r="BH463" t="str">
        <f t="shared" si="23"/>
        <v>COMPLY</v>
      </c>
      <c r="BI463" t="str">
        <f>VLOOKUP(H463,Sheet2!$A$1:$B$270,2,FALSE)</f>
        <v>MADURA</v>
      </c>
    </row>
    <row r="464" spans="1:61">
      <c r="A464">
        <v>463</v>
      </c>
      <c r="B464">
        <v>1002578011</v>
      </c>
      <c r="C464">
        <v>3</v>
      </c>
      <c r="D464" t="s">
        <v>42</v>
      </c>
      <c r="E464">
        <v>5</v>
      </c>
      <c r="F464" t="s">
        <v>232</v>
      </c>
      <c r="G464" t="s">
        <v>105</v>
      </c>
      <c r="H464" t="s">
        <v>371</v>
      </c>
      <c r="I464" t="s">
        <v>212</v>
      </c>
      <c r="J464" t="s">
        <v>213</v>
      </c>
      <c r="K464" t="s">
        <v>149</v>
      </c>
      <c r="M464" t="s">
        <v>76</v>
      </c>
      <c r="N464" t="s">
        <v>215</v>
      </c>
      <c r="O464" s="57">
        <v>46274.379618055558</v>
      </c>
      <c r="P464" s="57">
        <v>46274.739664351851</v>
      </c>
      <c r="Q464">
        <v>69386549</v>
      </c>
      <c r="S464">
        <v>152312243412</v>
      </c>
      <c r="T464" t="s">
        <v>6318</v>
      </c>
      <c r="U464" t="s">
        <v>6319</v>
      </c>
      <c r="V464" t="s">
        <v>6320</v>
      </c>
      <c r="Z464">
        <v>112.435368</v>
      </c>
      <c r="AA464">
        <v>-7.4919589000000002</v>
      </c>
      <c r="AB464" t="s">
        <v>6321</v>
      </c>
      <c r="AC464" t="s">
        <v>229</v>
      </c>
      <c r="AL464" t="s">
        <v>217</v>
      </c>
      <c r="AM464" t="s">
        <v>6322</v>
      </c>
      <c r="AN464" t="s">
        <v>6</v>
      </c>
      <c r="AO464" s="57">
        <v>46274.382025462961</v>
      </c>
      <c r="AP464" s="57">
        <v>46275.333333333336</v>
      </c>
      <c r="AR464" t="s">
        <v>218</v>
      </c>
      <c r="AS464" t="s">
        <v>105</v>
      </c>
      <c r="AT464" t="s">
        <v>230</v>
      </c>
      <c r="AU464">
        <v>20260909</v>
      </c>
      <c r="AV464" t="s">
        <v>221</v>
      </c>
      <c r="AW464" t="s">
        <v>545</v>
      </c>
      <c r="AX464" t="s">
        <v>222</v>
      </c>
      <c r="BA464" s="57">
        <v>46275.333333333336</v>
      </c>
      <c r="BB464" t="s">
        <v>6322</v>
      </c>
      <c r="BC464">
        <v>2026</v>
      </c>
      <c r="BD464">
        <v>9</v>
      </c>
      <c r="BE464">
        <v>9</v>
      </c>
      <c r="BF464" s="6">
        <f t="shared" si="21"/>
        <v>46274</v>
      </c>
      <c r="BG464">
        <f t="shared" si="22"/>
        <v>-1.3333333333357587</v>
      </c>
      <c r="BH464" t="str">
        <f t="shared" si="23"/>
        <v>COMPLY</v>
      </c>
      <c r="BI464" t="str">
        <f>VLOOKUP(H464,Sheet2!$A$1:$B$270,2,FALSE)</f>
        <v>MOJOKERTO</v>
      </c>
    </row>
    <row r="465" spans="1:61">
      <c r="A465">
        <v>464</v>
      </c>
      <c r="B465">
        <v>1002578591</v>
      </c>
      <c r="C465">
        <v>3</v>
      </c>
      <c r="D465" t="s">
        <v>49</v>
      </c>
      <c r="E465">
        <v>4</v>
      </c>
      <c r="F465" t="s">
        <v>250</v>
      </c>
      <c r="G465" t="s">
        <v>540</v>
      </c>
      <c r="H465" t="s">
        <v>543</v>
      </c>
      <c r="I465" t="s">
        <v>212</v>
      </c>
      <c r="J465" t="s">
        <v>213</v>
      </c>
      <c r="K465" t="s">
        <v>149</v>
      </c>
      <c r="L465" t="s">
        <v>214</v>
      </c>
      <c r="M465" t="s">
        <v>76</v>
      </c>
      <c r="N465" t="s">
        <v>215</v>
      </c>
      <c r="O465" s="57">
        <v>46274.504120370373</v>
      </c>
      <c r="P465" s="57">
        <v>46274.725428240738</v>
      </c>
      <c r="Q465">
        <v>69386831</v>
      </c>
      <c r="S465">
        <v>142278112801</v>
      </c>
      <c r="T465" t="s">
        <v>6323</v>
      </c>
      <c r="U465" t="s">
        <v>6324</v>
      </c>
      <c r="V465" t="s">
        <v>6325</v>
      </c>
      <c r="Z465">
        <v>109.440994262695</v>
      </c>
      <c r="AA465">
        <v>-6.8916835239630796</v>
      </c>
      <c r="AB465" t="s">
        <v>6326</v>
      </c>
      <c r="AC465" t="s">
        <v>236</v>
      </c>
      <c r="AL465" t="s">
        <v>217</v>
      </c>
      <c r="AM465" t="s">
        <v>5974</v>
      </c>
      <c r="AN465" t="s">
        <v>6</v>
      </c>
      <c r="AO465" s="57">
        <v>46274.507303240738</v>
      </c>
      <c r="AP465" s="57">
        <v>46275.458333333336</v>
      </c>
      <c r="AR465" t="s">
        <v>218</v>
      </c>
      <c r="AS465" t="s">
        <v>219</v>
      </c>
      <c r="AT465" t="s">
        <v>230</v>
      </c>
      <c r="AU465">
        <v>20260909</v>
      </c>
      <c r="AV465" t="s">
        <v>221</v>
      </c>
      <c r="AW465" t="s">
        <v>881</v>
      </c>
      <c r="AX465" t="s">
        <v>222</v>
      </c>
      <c r="BA465" s="57">
        <v>46275.458333333336</v>
      </c>
      <c r="BB465" t="s">
        <v>5974</v>
      </c>
      <c r="BC465">
        <v>2026</v>
      </c>
      <c r="BD465">
        <v>9</v>
      </c>
      <c r="BE465">
        <v>9</v>
      </c>
      <c r="BF465" s="6">
        <f t="shared" si="21"/>
        <v>46274</v>
      </c>
      <c r="BG465">
        <f t="shared" si="22"/>
        <v>-1.4583333333357587</v>
      </c>
      <c r="BH465" t="str">
        <f t="shared" si="23"/>
        <v>COMPLY</v>
      </c>
      <c r="BI465" t="e">
        <f>VLOOKUP(H465,Sheet2!$A$1:$B$270,2,FALSE)</f>
        <v>#N/A</v>
      </c>
    </row>
    <row r="466" spans="1:61">
      <c r="A466">
        <v>465</v>
      </c>
      <c r="B466">
        <v>1002578954</v>
      </c>
      <c r="C466">
        <v>3</v>
      </c>
      <c r="D466" t="s">
        <v>38</v>
      </c>
      <c r="E466">
        <v>5</v>
      </c>
      <c r="F466" t="s">
        <v>90</v>
      </c>
      <c r="G466" t="s">
        <v>90</v>
      </c>
      <c r="H466" t="s">
        <v>346</v>
      </c>
      <c r="I466" t="s">
        <v>212</v>
      </c>
      <c r="J466" t="s">
        <v>213</v>
      </c>
      <c r="K466" t="s">
        <v>149</v>
      </c>
      <c r="L466" t="s">
        <v>214</v>
      </c>
      <c r="M466" t="s">
        <v>76</v>
      </c>
      <c r="N466" t="s">
        <v>215</v>
      </c>
      <c r="O466" s="57">
        <v>46274.59578703704</v>
      </c>
      <c r="P466" s="57">
        <v>46274.812708333331</v>
      </c>
      <c r="Q466">
        <v>69386980</v>
      </c>
      <c r="S466">
        <v>152639219559</v>
      </c>
      <c r="T466" t="s">
        <v>6327</v>
      </c>
      <c r="U466" t="s">
        <v>6328</v>
      </c>
      <c r="V466" t="s">
        <v>6329</v>
      </c>
      <c r="Z466">
        <v>112.25981388241</v>
      </c>
      <c r="AA466">
        <v>-7.8275949469656503</v>
      </c>
      <c r="AB466" t="s">
        <v>6330</v>
      </c>
      <c r="AC466" t="s">
        <v>216</v>
      </c>
      <c r="AL466" t="s">
        <v>217</v>
      </c>
      <c r="AM466" t="s">
        <v>6331</v>
      </c>
      <c r="AN466" t="s">
        <v>6</v>
      </c>
      <c r="AO466" s="57">
        <v>46274.610983796294</v>
      </c>
      <c r="AP466" s="57">
        <v>46275.458333333336</v>
      </c>
      <c r="AR466" t="s">
        <v>218</v>
      </c>
      <c r="AS466" t="s">
        <v>304</v>
      </c>
      <c r="AT466" t="s">
        <v>344</v>
      </c>
      <c r="AU466">
        <v>20260909</v>
      </c>
      <c r="AV466" t="s">
        <v>221</v>
      </c>
      <c r="AW466" t="s">
        <v>3730</v>
      </c>
      <c r="AX466" t="s">
        <v>222</v>
      </c>
      <c r="BA466" s="57">
        <v>46275.458333333336</v>
      </c>
      <c r="BB466" t="s">
        <v>6331</v>
      </c>
      <c r="BC466">
        <v>2026</v>
      </c>
      <c r="BD466">
        <v>9</v>
      </c>
      <c r="BE466">
        <v>9</v>
      </c>
      <c r="BF466" s="6">
        <f t="shared" si="21"/>
        <v>46274</v>
      </c>
      <c r="BG466">
        <f t="shared" si="22"/>
        <v>-1.4583333333357587</v>
      </c>
      <c r="BH466" t="str">
        <f t="shared" si="23"/>
        <v>COMPLY</v>
      </c>
      <c r="BI466" t="str">
        <f>VLOOKUP(H466,Sheet2!$A$1:$B$270,2,FALSE)</f>
        <v>KEDIRI</v>
      </c>
    </row>
    <row r="467" spans="1:61">
      <c r="A467">
        <v>466</v>
      </c>
      <c r="B467">
        <v>1002578921</v>
      </c>
      <c r="C467">
        <v>3</v>
      </c>
      <c r="D467" t="s">
        <v>49</v>
      </c>
      <c r="E467">
        <v>4</v>
      </c>
      <c r="F467" t="s">
        <v>250</v>
      </c>
      <c r="G467" t="s">
        <v>250</v>
      </c>
      <c r="H467" t="s">
        <v>854</v>
      </c>
      <c r="I467" t="s">
        <v>212</v>
      </c>
      <c r="J467" t="s">
        <v>213</v>
      </c>
      <c r="K467" t="s">
        <v>149</v>
      </c>
      <c r="M467" t="s">
        <v>76</v>
      </c>
      <c r="N467" t="s">
        <v>215</v>
      </c>
      <c r="O467" s="57">
        <v>46274.591932870368</v>
      </c>
      <c r="P467" s="57">
        <v>46274.765868055554</v>
      </c>
      <c r="Q467">
        <v>69383960</v>
      </c>
      <c r="S467">
        <v>146219104144</v>
      </c>
      <c r="T467" t="s">
        <v>5430</v>
      </c>
      <c r="U467" t="s">
        <v>6242</v>
      </c>
      <c r="V467" t="s">
        <v>6332</v>
      </c>
      <c r="Z467">
        <v>109.61906500000001</v>
      </c>
      <c r="AA467">
        <v>-7.0315180000000002</v>
      </c>
      <c r="AB467" t="s">
        <v>5433</v>
      </c>
      <c r="AC467" t="s">
        <v>225</v>
      </c>
      <c r="AL467" t="s">
        <v>217</v>
      </c>
      <c r="AM467" t="s">
        <v>6244</v>
      </c>
      <c r="AN467" t="s">
        <v>6</v>
      </c>
      <c r="AO467" s="57">
        <v>46274.610983796294</v>
      </c>
      <c r="AR467" t="s">
        <v>218</v>
      </c>
      <c r="AS467" t="s">
        <v>898</v>
      </c>
      <c r="AT467" t="s">
        <v>230</v>
      </c>
      <c r="AU467">
        <v>20260909</v>
      </c>
      <c r="AV467" t="s">
        <v>221</v>
      </c>
      <c r="AW467" t="s">
        <v>544</v>
      </c>
      <c r="AX467" t="s">
        <v>222</v>
      </c>
      <c r="BA467" s="57">
        <v>46274.291666666664</v>
      </c>
      <c r="BB467" t="s">
        <v>6244</v>
      </c>
      <c r="BC467">
        <v>2026</v>
      </c>
      <c r="BD467">
        <v>9</v>
      </c>
      <c r="BE467">
        <v>9</v>
      </c>
      <c r="BF467" s="6">
        <f t="shared" si="21"/>
        <v>46274</v>
      </c>
      <c r="BG467">
        <f t="shared" si="22"/>
        <v>-0.29166666666424135</v>
      </c>
      <c r="BH467" t="str">
        <f t="shared" si="23"/>
        <v>COMPLY</v>
      </c>
      <c r="BI467" t="e">
        <f>VLOOKUP(H467,Sheet2!$A$1:$B$270,2,FALSE)</f>
        <v>#N/A</v>
      </c>
    </row>
    <row r="468" spans="1:61">
      <c r="A468">
        <v>467</v>
      </c>
      <c r="B468">
        <v>1002579068</v>
      </c>
      <c r="C468">
        <v>3</v>
      </c>
      <c r="D468" t="s">
        <v>55</v>
      </c>
      <c r="E468">
        <v>5</v>
      </c>
      <c r="F468" t="s">
        <v>261</v>
      </c>
      <c r="G468" t="s">
        <v>128</v>
      </c>
      <c r="H468" t="s">
        <v>305</v>
      </c>
      <c r="I468" t="s">
        <v>212</v>
      </c>
      <c r="J468" t="s">
        <v>213</v>
      </c>
      <c r="K468" t="s">
        <v>149</v>
      </c>
      <c r="M468" t="s">
        <v>76</v>
      </c>
      <c r="N468" t="s">
        <v>215</v>
      </c>
      <c r="O468" s="57">
        <v>46274.617847222224</v>
      </c>
      <c r="P468" s="57">
        <v>46275.433599537035</v>
      </c>
      <c r="Q468">
        <v>69386254</v>
      </c>
      <c r="S468">
        <v>152417234226</v>
      </c>
      <c r="T468" t="s">
        <v>3302</v>
      </c>
      <c r="U468" t="s">
        <v>6333</v>
      </c>
      <c r="V468" t="s">
        <v>6334</v>
      </c>
      <c r="Z468">
        <v>112.6381184</v>
      </c>
      <c r="AA468">
        <v>-7.3625904000000002</v>
      </c>
      <c r="AB468" t="s">
        <v>3309</v>
      </c>
      <c r="AC468" t="s">
        <v>229</v>
      </c>
      <c r="AL468" t="s">
        <v>217</v>
      </c>
      <c r="AM468" t="s">
        <v>6335</v>
      </c>
      <c r="AN468" t="s">
        <v>6</v>
      </c>
      <c r="AO468" s="57">
        <v>46274.621608796297</v>
      </c>
      <c r="AQ468" t="s">
        <v>2178</v>
      </c>
      <c r="AR468" t="s">
        <v>218</v>
      </c>
      <c r="AS468" t="s">
        <v>602</v>
      </c>
      <c r="AT468" t="s">
        <v>344</v>
      </c>
      <c r="AU468">
        <v>20260910</v>
      </c>
      <c r="AV468" t="s">
        <v>221</v>
      </c>
      <c r="AW468" t="s">
        <v>6336</v>
      </c>
      <c r="AX468" t="s">
        <v>222</v>
      </c>
      <c r="BA468" s="57">
        <v>46274.291666666664</v>
      </c>
      <c r="BB468" t="s">
        <v>6335</v>
      </c>
      <c r="BC468">
        <v>2026</v>
      </c>
      <c r="BD468">
        <v>9</v>
      </c>
      <c r="BE468">
        <v>10</v>
      </c>
      <c r="BF468" s="6">
        <f t="shared" si="21"/>
        <v>46275</v>
      </c>
      <c r="BG468">
        <f t="shared" si="22"/>
        <v>0.70833333333575865</v>
      </c>
      <c r="BH468" t="str">
        <f t="shared" si="23"/>
        <v>COMPLY</v>
      </c>
      <c r="BI468" t="str">
        <f>VLOOKUP(H468,Sheet2!$A$1:$B$270,2,FALSE)</f>
        <v>SURABAYA UTARA</v>
      </c>
    </row>
    <row r="469" spans="1:61">
      <c r="A469">
        <v>468</v>
      </c>
      <c r="B469">
        <v>1002578956</v>
      </c>
      <c r="C469">
        <v>3</v>
      </c>
      <c r="D469" t="s">
        <v>38</v>
      </c>
      <c r="E469">
        <v>5</v>
      </c>
      <c r="F469" t="s">
        <v>90</v>
      </c>
      <c r="G469" t="s">
        <v>90</v>
      </c>
      <c r="H469" t="s">
        <v>346</v>
      </c>
      <c r="I469" t="s">
        <v>212</v>
      </c>
      <c r="J469" t="s">
        <v>213</v>
      </c>
      <c r="K469" t="s">
        <v>149</v>
      </c>
      <c r="L469" t="s">
        <v>214</v>
      </c>
      <c r="M469" t="s">
        <v>76</v>
      </c>
      <c r="N469" t="s">
        <v>215</v>
      </c>
      <c r="O469" s="57">
        <v>46274.59579861111</v>
      </c>
      <c r="P469" s="57">
        <v>46275.332986111112</v>
      </c>
      <c r="Q469">
        <v>69386982</v>
      </c>
      <c r="S469">
        <v>152639219560</v>
      </c>
      <c r="T469" t="s">
        <v>6327</v>
      </c>
      <c r="U469" t="s">
        <v>6328</v>
      </c>
      <c r="V469" t="s">
        <v>6337</v>
      </c>
      <c r="Z469">
        <v>112.25981388241</v>
      </c>
      <c r="AA469">
        <v>-7.8275949469656503</v>
      </c>
      <c r="AB469" t="s">
        <v>6338</v>
      </c>
      <c r="AC469" t="s">
        <v>216</v>
      </c>
      <c r="AL469" t="s">
        <v>217</v>
      </c>
      <c r="AM469" t="s">
        <v>6331</v>
      </c>
      <c r="AN469" t="s">
        <v>6</v>
      </c>
      <c r="AO469" s="57">
        <v>46274.610983796294</v>
      </c>
      <c r="AP469" s="57">
        <v>46275.458333333336</v>
      </c>
      <c r="AR469" t="s">
        <v>218</v>
      </c>
      <c r="AS469" t="s">
        <v>304</v>
      </c>
      <c r="AT469" t="s">
        <v>344</v>
      </c>
      <c r="AU469">
        <v>20260910</v>
      </c>
      <c r="AV469" t="s">
        <v>221</v>
      </c>
      <c r="AW469" t="s">
        <v>3730</v>
      </c>
      <c r="AX469" t="s">
        <v>222</v>
      </c>
      <c r="BA469" s="57">
        <v>46275.458333333336</v>
      </c>
      <c r="BB469" t="s">
        <v>6331</v>
      </c>
      <c r="BC469">
        <v>2026</v>
      </c>
      <c r="BD469">
        <v>9</v>
      </c>
      <c r="BE469">
        <v>10</v>
      </c>
      <c r="BF469" s="6">
        <f t="shared" si="21"/>
        <v>46275</v>
      </c>
      <c r="BG469">
        <f t="shared" si="22"/>
        <v>-0.45833333333575865</v>
      </c>
      <c r="BH469" t="str">
        <f t="shared" si="23"/>
        <v>COMPLY</v>
      </c>
      <c r="BI469" t="str">
        <f>VLOOKUP(H469,Sheet2!$A$1:$B$270,2,FALSE)</f>
        <v>KEDIRI</v>
      </c>
    </row>
    <row r="470" spans="1:61">
      <c r="A470">
        <v>469</v>
      </c>
      <c r="B470">
        <v>1002578085</v>
      </c>
      <c r="C470">
        <v>3</v>
      </c>
      <c r="D470" t="s">
        <v>49</v>
      </c>
      <c r="E470">
        <v>4</v>
      </c>
      <c r="F470" t="s">
        <v>250</v>
      </c>
      <c r="G470" t="s">
        <v>539</v>
      </c>
      <c r="H470" t="s">
        <v>577</v>
      </c>
      <c r="I470" t="s">
        <v>212</v>
      </c>
      <c r="J470" t="s">
        <v>213</v>
      </c>
      <c r="K470" t="s">
        <v>149</v>
      </c>
      <c r="M470" t="s">
        <v>76</v>
      </c>
      <c r="N470" t="s">
        <v>215</v>
      </c>
      <c r="O470" s="57">
        <v>46274.397465277776</v>
      </c>
      <c r="P470" s="57">
        <v>46274.448263888888</v>
      </c>
      <c r="Q470">
        <v>69382146</v>
      </c>
      <c r="S470">
        <v>142214107796</v>
      </c>
      <c r="T470" t="s">
        <v>1859</v>
      </c>
      <c r="U470" t="s">
        <v>6339</v>
      </c>
      <c r="V470" t="s">
        <v>6340</v>
      </c>
      <c r="Z470">
        <v>108.829369355434</v>
      </c>
      <c r="AA470">
        <v>-7.0653385760003102</v>
      </c>
      <c r="AB470" t="s">
        <v>1862</v>
      </c>
      <c r="AC470" t="s">
        <v>225</v>
      </c>
      <c r="AL470" t="s">
        <v>217</v>
      </c>
      <c r="AM470" t="s">
        <v>6341</v>
      </c>
      <c r="AN470" t="s">
        <v>6</v>
      </c>
      <c r="AO470" s="57">
        <v>46274.402858796297</v>
      </c>
      <c r="AR470" t="s">
        <v>218</v>
      </c>
      <c r="AS470" t="s">
        <v>908</v>
      </c>
      <c r="AT470" t="s">
        <v>230</v>
      </c>
      <c r="AU470">
        <v>20260909</v>
      </c>
      <c r="AV470" t="s">
        <v>221</v>
      </c>
      <c r="AW470" t="s">
        <v>544</v>
      </c>
      <c r="AX470" t="s">
        <v>222</v>
      </c>
      <c r="BA470" s="57">
        <v>46274.291666666664</v>
      </c>
      <c r="BB470" t="s">
        <v>6341</v>
      </c>
      <c r="BC470">
        <v>2026</v>
      </c>
      <c r="BD470">
        <v>9</v>
      </c>
      <c r="BE470">
        <v>9</v>
      </c>
      <c r="BF470" s="6">
        <f t="shared" si="21"/>
        <v>46274</v>
      </c>
      <c r="BG470">
        <f t="shared" si="22"/>
        <v>-0.29166666666424135</v>
      </c>
      <c r="BH470" t="str">
        <f t="shared" si="23"/>
        <v>COMPLY</v>
      </c>
      <c r="BI470" t="e">
        <f>VLOOKUP(H470,Sheet2!$A$1:$B$270,2,FALSE)</f>
        <v>#N/A</v>
      </c>
    </row>
    <row r="471" spans="1:61">
      <c r="A471">
        <v>470</v>
      </c>
      <c r="B471">
        <v>1002578629</v>
      </c>
      <c r="C471">
        <v>3</v>
      </c>
      <c r="D471" t="s">
        <v>45</v>
      </c>
      <c r="E471">
        <v>5</v>
      </c>
      <c r="F471" t="s">
        <v>210</v>
      </c>
      <c r="G471" t="s">
        <v>115</v>
      </c>
      <c r="H471" t="s">
        <v>273</v>
      </c>
      <c r="I471" t="s">
        <v>212</v>
      </c>
      <c r="J471" t="s">
        <v>213</v>
      </c>
      <c r="K471" t="s">
        <v>149</v>
      </c>
      <c r="M471" t="s">
        <v>76</v>
      </c>
      <c r="N471" t="s">
        <v>215</v>
      </c>
      <c r="O471" s="57">
        <v>46274.518946759257</v>
      </c>
      <c r="P471" s="57">
        <v>46274.604733796295</v>
      </c>
      <c r="Q471">
        <v>69382856</v>
      </c>
      <c r="S471">
        <v>172603791889</v>
      </c>
      <c r="T471" t="s">
        <v>2629</v>
      </c>
      <c r="U471" t="s">
        <v>2630</v>
      </c>
      <c r="V471" t="s">
        <v>6342</v>
      </c>
      <c r="Z471">
        <v>116.28324619999999</v>
      </c>
      <c r="AA471">
        <v>-8.8930577</v>
      </c>
      <c r="AB471" t="s">
        <v>2631</v>
      </c>
      <c r="AC471" t="s">
        <v>285</v>
      </c>
      <c r="AL471" t="s">
        <v>217</v>
      </c>
      <c r="AM471" t="s">
        <v>6343</v>
      </c>
      <c r="AN471" t="s">
        <v>6</v>
      </c>
      <c r="AO471" s="57">
        <v>46274.527719907404</v>
      </c>
      <c r="AR471" t="s">
        <v>218</v>
      </c>
      <c r="AS471" t="s">
        <v>900</v>
      </c>
      <c r="AT471" t="s">
        <v>230</v>
      </c>
      <c r="AU471">
        <v>20260909</v>
      </c>
      <c r="AV471" t="s">
        <v>221</v>
      </c>
      <c r="AW471" t="s">
        <v>599</v>
      </c>
      <c r="AX471" t="s">
        <v>222</v>
      </c>
      <c r="BA471" s="57">
        <v>46274.291666666664</v>
      </c>
      <c r="BB471" t="s">
        <v>6343</v>
      </c>
      <c r="BC471">
        <v>2026</v>
      </c>
      <c r="BD471">
        <v>9</v>
      </c>
      <c r="BE471">
        <v>9</v>
      </c>
      <c r="BF471" s="6">
        <f t="shared" si="21"/>
        <v>46274</v>
      </c>
      <c r="BG471">
        <f t="shared" si="22"/>
        <v>-0.29166666666424135</v>
      </c>
      <c r="BH471" t="str">
        <f t="shared" si="23"/>
        <v>COMPLY</v>
      </c>
      <c r="BI471" t="str">
        <f>VLOOKUP(H471,Sheet2!$A$1:$B$270,2,FALSE)</f>
        <v>SELONG</v>
      </c>
    </row>
    <row r="472" spans="1:61">
      <c r="A472">
        <v>471</v>
      </c>
      <c r="B472">
        <v>1002578121</v>
      </c>
      <c r="C472">
        <v>3</v>
      </c>
      <c r="D472" t="s">
        <v>34</v>
      </c>
      <c r="E472">
        <v>5</v>
      </c>
      <c r="F472" t="s">
        <v>563</v>
      </c>
      <c r="G472" t="s">
        <v>86</v>
      </c>
      <c r="H472" t="s">
        <v>416</v>
      </c>
      <c r="I472" t="s">
        <v>212</v>
      </c>
      <c r="J472" t="s">
        <v>213</v>
      </c>
      <c r="K472" t="s">
        <v>149</v>
      </c>
      <c r="M472" t="s">
        <v>76</v>
      </c>
      <c r="N472" t="s">
        <v>215</v>
      </c>
      <c r="O472" s="57">
        <v>46274.405185185184</v>
      </c>
      <c r="P472" s="57">
        <v>46275.316574074073</v>
      </c>
      <c r="Q472">
        <v>69386607</v>
      </c>
      <c r="R472">
        <v>3619592045</v>
      </c>
      <c r="S472">
        <v>172419207312</v>
      </c>
      <c r="T472" t="s">
        <v>3057</v>
      </c>
      <c r="U472" t="s">
        <v>3058</v>
      </c>
      <c r="V472" t="s">
        <v>6344</v>
      </c>
      <c r="Z472">
        <v>115.1879915</v>
      </c>
      <c r="AA472">
        <v>-8.6945142999999998</v>
      </c>
      <c r="AB472" t="s">
        <v>3071</v>
      </c>
      <c r="AC472" t="s">
        <v>229</v>
      </c>
      <c r="AL472" t="s">
        <v>217</v>
      </c>
      <c r="AM472" t="s">
        <v>6345</v>
      </c>
      <c r="AN472" t="s">
        <v>6</v>
      </c>
      <c r="AO472" s="57">
        <v>46274.413368055553</v>
      </c>
      <c r="AP472" s="57">
        <v>46275.333333333336</v>
      </c>
      <c r="AR472" t="s">
        <v>218</v>
      </c>
      <c r="AS472" t="s">
        <v>817</v>
      </c>
      <c r="AT472" t="s">
        <v>230</v>
      </c>
      <c r="AU472">
        <v>20260910</v>
      </c>
      <c r="AV472" t="s">
        <v>221</v>
      </c>
      <c r="AW472" t="s">
        <v>585</v>
      </c>
      <c r="AX472" t="s">
        <v>222</v>
      </c>
      <c r="BA472" s="57">
        <v>46275.333333333336</v>
      </c>
      <c r="BB472" t="s">
        <v>6345</v>
      </c>
      <c r="BC472">
        <v>2026</v>
      </c>
      <c r="BD472">
        <v>9</v>
      </c>
      <c r="BE472">
        <v>10</v>
      </c>
      <c r="BF472" s="6">
        <f t="shared" si="21"/>
        <v>46275</v>
      </c>
      <c r="BG472">
        <f t="shared" si="22"/>
        <v>-0.33333333333575865</v>
      </c>
      <c r="BH472" t="str">
        <f t="shared" si="23"/>
        <v>COMPLY</v>
      </c>
      <c r="BI472" t="str">
        <f>VLOOKUP(H472,Sheet2!$A$1:$B$270,2,FALSE)</f>
        <v>UBUNG</v>
      </c>
    </row>
    <row r="473" spans="1:61">
      <c r="A473">
        <v>472</v>
      </c>
      <c r="B473">
        <v>1002578137</v>
      </c>
      <c r="C473">
        <v>3</v>
      </c>
      <c r="D473" t="s">
        <v>42</v>
      </c>
      <c r="E473">
        <v>5</v>
      </c>
      <c r="F473" t="s">
        <v>102</v>
      </c>
      <c r="G473" t="s">
        <v>102</v>
      </c>
      <c r="H473" t="s">
        <v>362</v>
      </c>
      <c r="I473" t="s">
        <v>212</v>
      </c>
      <c r="J473" t="s">
        <v>213</v>
      </c>
      <c r="K473" t="s">
        <v>149</v>
      </c>
      <c r="M473" t="s">
        <v>76</v>
      </c>
      <c r="N473" t="s">
        <v>215</v>
      </c>
      <c r="O473" s="57">
        <v>46274.408310185187</v>
      </c>
      <c r="P473" s="57">
        <v>46274.701643518521</v>
      </c>
      <c r="Q473">
        <v>69386616</v>
      </c>
      <c r="S473">
        <v>152501280987</v>
      </c>
      <c r="T473" t="s">
        <v>6346</v>
      </c>
      <c r="U473" t="s">
        <v>6347</v>
      </c>
      <c r="V473" t="s">
        <v>6348</v>
      </c>
      <c r="Z473">
        <v>113.6559865</v>
      </c>
      <c r="AA473">
        <v>-8.1836204000000006</v>
      </c>
      <c r="AB473" t="s">
        <v>6349</v>
      </c>
      <c r="AC473" t="s">
        <v>229</v>
      </c>
      <c r="AL473" t="s">
        <v>217</v>
      </c>
      <c r="AM473" t="s">
        <v>6209</v>
      </c>
      <c r="AN473" t="s">
        <v>6</v>
      </c>
      <c r="AO473" s="57">
        <v>46274.413368055553</v>
      </c>
      <c r="AP473" s="57">
        <v>46275.333333333336</v>
      </c>
      <c r="AR473" t="s">
        <v>218</v>
      </c>
      <c r="AS473" t="s">
        <v>102</v>
      </c>
      <c r="AT473" t="s">
        <v>230</v>
      </c>
      <c r="AU473">
        <v>20260909</v>
      </c>
      <c r="AV473" t="s">
        <v>221</v>
      </c>
      <c r="AW473" t="s">
        <v>545</v>
      </c>
      <c r="AX473" t="s">
        <v>222</v>
      </c>
      <c r="BA473" s="57">
        <v>46275.333333333336</v>
      </c>
      <c r="BB473" t="s">
        <v>6209</v>
      </c>
      <c r="BC473">
        <v>2026</v>
      </c>
      <c r="BD473">
        <v>9</v>
      </c>
      <c r="BE473">
        <v>9</v>
      </c>
      <c r="BF473" s="6">
        <f t="shared" si="21"/>
        <v>46274</v>
      </c>
      <c r="BG473">
        <f t="shared" si="22"/>
        <v>-1.3333333333357587</v>
      </c>
      <c r="BH473" t="str">
        <f t="shared" si="23"/>
        <v>COMPLY</v>
      </c>
      <c r="BI473" t="str">
        <f>VLOOKUP(H473,Sheet2!$A$1:$B$270,2,FALSE)</f>
        <v>JEMBER</v>
      </c>
    </row>
    <row r="474" spans="1:61">
      <c r="A474">
        <v>473</v>
      </c>
      <c r="B474">
        <v>1002578130</v>
      </c>
      <c r="C474">
        <v>3</v>
      </c>
      <c r="D474" t="s">
        <v>51</v>
      </c>
      <c r="E474">
        <v>4</v>
      </c>
      <c r="F474" t="s">
        <v>269</v>
      </c>
      <c r="G474" t="s">
        <v>551</v>
      </c>
      <c r="H474" t="s">
        <v>2565</v>
      </c>
      <c r="I474" t="s">
        <v>212</v>
      </c>
      <c r="J474" t="s">
        <v>213</v>
      </c>
      <c r="K474" t="s">
        <v>149</v>
      </c>
      <c r="L474" t="s">
        <v>214</v>
      </c>
      <c r="M474" t="s">
        <v>76</v>
      </c>
      <c r="N474" t="s">
        <v>215</v>
      </c>
      <c r="O474" s="57">
        <v>46274.4062037037</v>
      </c>
      <c r="P474" s="57">
        <v>46275.410057870373</v>
      </c>
      <c r="Q474">
        <v>69386609</v>
      </c>
      <c r="S474">
        <v>141568113990</v>
      </c>
      <c r="T474" t="s">
        <v>6350</v>
      </c>
      <c r="U474" t="s">
        <v>6351</v>
      </c>
      <c r="V474" t="s">
        <v>6352</v>
      </c>
      <c r="Z474">
        <v>110.88676527740201</v>
      </c>
      <c r="AA474">
        <v>-7.0747149063631802</v>
      </c>
      <c r="AB474" t="s">
        <v>6353</v>
      </c>
      <c r="AC474" t="s">
        <v>236</v>
      </c>
      <c r="AL474" t="s">
        <v>217</v>
      </c>
      <c r="AM474" t="s">
        <v>5666</v>
      </c>
      <c r="AN474" t="s">
        <v>6</v>
      </c>
      <c r="AO474" s="57">
        <v>46274.413368055553</v>
      </c>
      <c r="AP474" s="57">
        <v>46275.333333333336</v>
      </c>
      <c r="AR474" t="s">
        <v>218</v>
      </c>
      <c r="AS474" t="s">
        <v>219</v>
      </c>
      <c r="AT474" t="s">
        <v>230</v>
      </c>
      <c r="AU474">
        <v>20260910</v>
      </c>
      <c r="AV474" t="s">
        <v>221</v>
      </c>
      <c r="AW474" t="s">
        <v>893</v>
      </c>
      <c r="AX474" t="s">
        <v>222</v>
      </c>
      <c r="BA474" s="57">
        <v>46275.333333333336</v>
      </c>
      <c r="BB474" t="s">
        <v>5666</v>
      </c>
      <c r="BC474">
        <v>2026</v>
      </c>
      <c r="BD474">
        <v>9</v>
      </c>
      <c r="BE474">
        <v>10</v>
      </c>
      <c r="BF474" s="6">
        <f t="shared" si="21"/>
        <v>46275</v>
      </c>
      <c r="BG474">
        <f t="shared" si="22"/>
        <v>-0.33333333333575865</v>
      </c>
      <c r="BH474" t="str">
        <f t="shared" si="23"/>
        <v>COMPLY</v>
      </c>
      <c r="BI474" t="e">
        <f>VLOOKUP(H474,Sheet2!$A$1:$B$270,2,FALSE)</f>
        <v>#N/A</v>
      </c>
    </row>
    <row r="475" spans="1:61">
      <c r="A475">
        <v>474</v>
      </c>
      <c r="B475">
        <v>1002578048</v>
      </c>
      <c r="C475">
        <v>3</v>
      </c>
      <c r="D475" t="s">
        <v>38</v>
      </c>
      <c r="E475">
        <v>5</v>
      </c>
      <c r="F475" t="s">
        <v>90</v>
      </c>
      <c r="G475" t="s">
        <v>93</v>
      </c>
      <c r="H475" t="s">
        <v>311</v>
      </c>
      <c r="I475" t="s">
        <v>212</v>
      </c>
      <c r="J475" t="s">
        <v>213</v>
      </c>
      <c r="K475" t="s">
        <v>149</v>
      </c>
      <c r="L475" t="s">
        <v>214</v>
      </c>
      <c r="M475" t="s">
        <v>76</v>
      </c>
      <c r="N475" t="s">
        <v>215</v>
      </c>
      <c r="O475" s="57">
        <v>46274.387453703705</v>
      </c>
      <c r="P475" s="57">
        <v>46274.691550925927</v>
      </c>
      <c r="Q475">
        <v>69386560</v>
      </c>
      <c r="S475">
        <v>152641205603</v>
      </c>
      <c r="T475" t="s">
        <v>6354</v>
      </c>
      <c r="U475" t="s">
        <v>6355</v>
      </c>
      <c r="V475" t="s">
        <v>6356</v>
      </c>
      <c r="Z475">
        <v>112.072108872234</v>
      </c>
      <c r="AA475">
        <v>-7.63895296701833</v>
      </c>
      <c r="AB475" t="s">
        <v>6357</v>
      </c>
      <c r="AC475" t="s">
        <v>216</v>
      </c>
      <c r="AL475" t="s">
        <v>217</v>
      </c>
      <c r="AM475" t="s">
        <v>6358</v>
      </c>
      <c r="AN475" t="s">
        <v>6</v>
      </c>
      <c r="AO475" s="57">
        <v>46274.402858796297</v>
      </c>
      <c r="AP475" s="57">
        <v>46275.458333333336</v>
      </c>
      <c r="AR475" t="s">
        <v>218</v>
      </c>
      <c r="AS475" t="s">
        <v>589</v>
      </c>
      <c r="AT475" t="s">
        <v>230</v>
      </c>
      <c r="AU475">
        <v>20260909</v>
      </c>
      <c r="AV475" t="s">
        <v>221</v>
      </c>
      <c r="AW475" t="s">
        <v>884</v>
      </c>
      <c r="AX475" t="s">
        <v>222</v>
      </c>
      <c r="BA475" s="57">
        <v>46275.458333333336</v>
      </c>
      <c r="BB475" t="s">
        <v>6358</v>
      </c>
      <c r="BC475">
        <v>2026</v>
      </c>
      <c r="BD475">
        <v>9</v>
      </c>
      <c r="BE475">
        <v>9</v>
      </c>
      <c r="BF475" s="6">
        <f t="shared" si="21"/>
        <v>46274</v>
      </c>
      <c r="BG475">
        <f t="shared" si="22"/>
        <v>-1.4583333333357587</v>
      </c>
      <c r="BH475" t="str">
        <f t="shared" si="23"/>
        <v>COMPLY</v>
      </c>
      <c r="BI475" t="str">
        <f>VLOOKUP(H475,Sheet2!$A$1:$B$270,2,FALSE)</f>
        <v>NGANJUK</v>
      </c>
    </row>
    <row r="476" spans="1:61">
      <c r="A476">
        <v>475</v>
      </c>
      <c r="B476">
        <v>1002578158</v>
      </c>
      <c r="C476">
        <v>3</v>
      </c>
      <c r="D476" t="s">
        <v>55</v>
      </c>
      <c r="E476">
        <v>5</v>
      </c>
      <c r="F476" t="s">
        <v>261</v>
      </c>
      <c r="G476" t="s">
        <v>128</v>
      </c>
      <c r="H476" t="s">
        <v>270</v>
      </c>
      <c r="I476" t="s">
        <v>212</v>
      </c>
      <c r="J476" t="s">
        <v>213</v>
      </c>
      <c r="K476" t="s">
        <v>149</v>
      </c>
      <c r="L476" t="s">
        <v>214</v>
      </c>
      <c r="M476" t="s">
        <v>76</v>
      </c>
      <c r="N476" t="s">
        <v>215</v>
      </c>
      <c r="O476" s="57">
        <v>46274.410370370373</v>
      </c>
      <c r="P476" s="57">
        <v>46274.720555555556</v>
      </c>
      <c r="Q476">
        <v>69386618</v>
      </c>
      <c r="S476">
        <v>152418250012</v>
      </c>
      <c r="T476" t="s">
        <v>6359</v>
      </c>
      <c r="U476" t="s">
        <v>6360</v>
      </c>
      <c r="V476" t="s">
        <v>6361</v>
      </c>
      <c r="Z476">
        <v>112.6763156</v>
      </c>
      <c r="AA476">
        <v>-7.2527211999999999</v>
      </c>
      <c r="AB476" t="s">
        <v>6362</v>
      </c>
      <c r="AC476" t="s">
        <v>236</v>
      </c>
      <c r="AL476" t="s">
        <v>217</v>
      </c>
      <c r="AM476" t="s">
        <v>5811</v>
      </c>
      <c r="AN476" t="s">
        <v>6</v>
      </c>
      <c r="AO476" s="57">
        <v>46274.413368055553</v>
      </c>
      <c r="AP476" s="57">
        <v>46276.333333333336</v>
      </c>
      <c r="AR476" t="s">
        <v>218</v>
      </c>
      <c r="AS476" t="s">
        <v>271</v>
      </c>
      <c r="AT476" t="s">
        <v>344</v>
      </c>
      <c r="AU476">
        <v>20260909</v>
      </c>
      <c r="AV476" t="s">
        <v>221</v>
      </c>
      <c r="AW476" t="s">
        <v>1886</v>
      </c>
      <c r="AX476" t="s">
        <v>222</v>
      </c>
      <c r="BA476" s="57">
        <v>46276.333333333336</v>
      </c>
      <c r="BB476" t="s">
        <v>5811</v>
      </c>
      <c r="BC476">
        <v>2026</v>
      </c>
      <c r="BD476">
        <v>9</v>
      </c>
      <c r="BE476">
        <v>9</v>
      </c>
      <c r="BF476" s="6">
        <f t="shared" si="21"/>
        <v>46274</v>
      </c>
      <c r="BG476">
        <f t="shared" si="22"/>
        <v>-2.3333333333357587</v>
      </c>
      <c r="BH476" t="str">
        <f t="shared" si="23"/>
        <v>COMPLY</v>
      </c>
      <c r="BI476" t="str">
        <f>VLOOKUP(H476,Sheet2!$A$1:$B$270,2,FALSE)</f>
        <v>SURABAYA UTARA</v>
      </c>
    </row>
    <row r="477" spans="1:61">
      <c r="A477">
        <v>476</v>
      </c>
      <c r="B477">
        <v>1002578471</v>
      </c>
      <c r="C477">
        <v>3</v>
      </c>
      <c r="D477" t="s">
        <v>38</v>
      </c>
      <c r="E477">
        <v>5</v>
      </c>
      <c r="F477" t="s">
        <v>90</v>
      </c>
      <c r="G477" t="s">
        <v>90</v>
      </c>
      <c r="H477" t="s">
        <v>506</v>
      </c>
      <c r="I477" t="s">
        <v>212</v>
      </c>
      <c r="J477" t="s">
        <v>213</v>
      </c>
      <c r="K477" t="s">
        <v>149</v>
      </c>
      <c r="L477" t="s">
        <v>214</v>
      </c>
      <c r="M477" t="s">
        <v>76</v>
      </c>
      <c r="N477" t="s">
        <v>215</v>
      </c>
      <c r="O477" s="57">
        <v>46274.472870370373</v>
      </c>
      <c r="P477" s="57">
        <v>46275.329629629632</v>
      </c>
      <c r="Q477">
        <v>69386767</v>
      </c>
      <c r="S477">
        <v>152653205779</v>
      </c>
      <c r="T477" t="s">
        <v>4160</v>
      </c>
      <c r="U477" t="s">
        <v>6363</v>
      </c>
      <c r="V477" t="s">
        <v>6364</v>
      </c>
      <c r="Z477">
        <v>112.28162</v>
      </c>
      <c r="AA477">
        <v>-7.756748</v>
      </c>
      <c r="AB477" t="s">
        <v>6365</v>
      </c>
      <c r="AC477" t="s">
        <v>236</v>
      </c>
      <c r="AL477" t="s">
        <v>217</v>
      </c>
      <c r="AM477" t="s">
        <v>5649</v>
      </c>
      <c r="AN477" t="s">
        <v>6</v>
      </c>
      <c r="AO477" s="57">
        <v>46274.476064814815</v>
      </c>
      <c r="AP477" s="57">
        <v>46275.333333333336</v>
      </c>
      <c r="AR477" t="s">
        <v>218</v>
      </c>
      <c r="AS477" t="s">
        <v>304</v>
      </c>
      <c r="AT477" t="s">
        <v>230</v>
      </c>
      <c r="AU477">
        <v>20260910</v>
      </c>
      <c r="AV477" t="s">
        <v>221</v>
      </c>
      <c r="AW477" t="s">
        <v>237</v>
      </c>
      <c r="AX477" t="s">
        <v>222</v>
      </c>
      <c r="BA477" s="57">
        <v>46275.333333333336</v>
      </c>
      <c r="BB477" t="s">
        <v>5649</v>
      </c>
      <c r="BC477">
        <v>2026</v>
      </c>
      <c r="BD477">
        <v>9</v>
      </c>
      <c r="BE477">
        <v>10</v>
      </c>
      <c r="BF477" s="6">
        <f t="shared" si="21"/>
        <v>46275</v>
      </c>
      <c r="BG477">
        <f t="shared" si="22"/>
        <v>-0.33333333333575865</v>
      </c>
      <c r="BH477" t="str">
        <f t="shared" si="23"/>
        <v>COMPLY</v>
      </c>
      <c r="BI477" t="str">
        <f>VLOOKUP(H477,Sheet2!$A$1:$B$270,2,FALSE)</f>
        <v>KEDIRI</v>
      </c>
    </row>
    <row r="478" spans="1:61">
      <c r="A478">
        <v>477</v>
      </c>
      <c r="B478">
        <v>1002578139</v>
      </c>
      <c r="C478">
        <v>3</v>
      </c>
      <c r="D478" t="s">
        <v>34</v>
      </c>
      <c r="E478">
        <v>5</v>
      </c>
      <c r="F478" t="s">
        <v>563</v>
      </c>
      <c r="G478" t="s">
        <v>86</v>
      </c>
      <c r="H478" t="s">
        <v>416</v>
      </c>
      <c r="I478" t="s">
        <v>212</v>
      </c>
      <c r="J478" t="s">
        <v>213</v>
      </c>
      <c r="K478" t="s">
        <v>149</v>
      </c>
      <c r="M478" t="s">
        <v>76</v>
      </c>
      <c r="N478" t="s">
        <v>215</v>
      </c>
      <c r="O478" s="57">
        <v>46274.408634259256</v>
      </c>
      <c r="P478" s="57">
        <v>46274.75917824074</v>
      </c>
      <c r="Q478">
        <v>69386615</v>
      </c>
      <c r="R478">
        <v>3619592046</v>
      </c>
      <c r="S478">
        <v>172419207313</v>
      </c>
      <c r="T478" t="s">
        <v>3057</v>
      </c>
      <c r="U478" t="s">
        <v>3058</v>
      </c>
      <c r="V478" t="s">
        <v>6366</v>
      </c>
      <c r="Z478">
        <v>115.1879915</v>
      </c>
      <c r="AA478">
        <v>-8.6945142999999998</v>
      </c>
      <c r="AB478" t="s">
        <v>3070</v>
      </c>
      <c r="AC478" t="s">
        <v>229</v>
      </c>
      <c r="AL478" t="s">
        <v>217</v>
      </c>
      <c r="AM478" t="s">
        <v>6367</v>
      </c>
      <c r="AN478" t="s">
        <v>6</v>
      </c>
      <c r="AO478" s="57">
        <v>46274.413368055553</v>
      </c>
      <c r="AP478" s="57">
        <v>46275.458333333336</v>
      </c>
      <c r="AR478" t="s">
        <v>218</v>
      </c>
      <c r="AS478" t="s">
        <v>817</v>
      </c>
      <c r="AT478" t="s">
        <v>230</v>
      </c>
      <c r="AU478">
        <v>20260909</v>
      </c>
      <c r="AV478" t="s">
        <v>221</v>
      </c>
      <c r="AW478" t="s">
        <v>585</v>
      </c>
      <c r="AX478" t="s">
        <v>222</v>
      </c>
      <c r="BA478" s="57">
        <v>46275.458333333336</v>
      </c>
      <c r="BB478" t="s">
        <v>6367</v>
      </c>
      <c r="BC478">
        <v>2026</v>
      </c>
      <c r="BD478">
        <v>9</v>
      </c>
      <c r="BE478">
        <v>9</v>
      </c>
      <c r="BF478" s="6">
        <f t="shared" si="21"/>
        <v>46274</v>
      </c>
      <c r="BG478">
        <f t="shared" si="22"/>
        <v>-1.4583333333357587</v>
      </c>
      <c r="BH478" t="str">
        <f t="shared" si="23"/>
        <v>COMPLY</v>
      </c>
      <c r="BI478" t="str">
        <f>VLOOKUP(H478,Sheet2!$A$1:$B$270,2,FALSE)</f>
        <v>UBUNG</v>
      </c>
    </row>
    <row r="479" spans="1:61">
      <c r="A479">
        <v>478</v>
      </c>
      <c r="B479">
        <v>1002578035</v>
      </c>
      <c r="C479">
        <v>3</v>
      </c>
      <c r="D479" t="s">
        <v>45</v>
      </c>
      <c r="E479">
        <v>5</v>
      </c>
      <c r="F479" t="s">
        <v>210</v>
      </c>
      <c r="G479" t="s">
        <v>112</v>
      </c>
      <c r="H479" t="s">
        <v>243</v>
      </c>
      <c r="I479" t="s">
        <v>212</v>
      </c>
      <c r="J479" t="s">
        <v>213</v>
      </c>
      <c r="K479" t="s">
        <v>149</v>
      </c>
      <c r="M479" t="s">
        <v>76</v>
      </c>
      <c r="N479" t="s">
        <v>215</v>
      </c>
      <c r="O479" s="57">
        <v>46274.385300925926</v>
      </c>
      <c r="P479" s="57">
        <v>46274.506331018521</v>
      </c>
      <c r="Q479">
        <v>69384215</v>
      </c>
      <c r="R479">
        <v>3707704055</v>
      </c>
      <c r="S479">
        <v>172605804391</v>
      </c>
      <c r="T479" t="s">
        <v>5560</v>
      </c>
      <c r="U479" t="s">
        <v>6368</v>
      </c>
      <c r="V479" t="s">
        <v>6369</v>
      </c>
      <c r="Z479">
        <v>116.14186290000001</v>
      </c>
      <c r="AA479">
        <v>-8.6164749</v>
      </c>
      <c r="AB479" t="s">
        <v>5563</v>
      </c>
      <c r="AC479" t="s">
        <v>284</v>
      </c>
      <c r="AL479" t="s">
        <v>217</v>
      </c>
      <c r="AM479" t="s">
        <v>6044</v>
      </c>
      <c r="AN479" t="s">
        <v>6</v>
      </c>
      <c r="AO479" s="57">
        <v>46274.402858796297</v>
      </c>
      <c r="AR479" t="s">
        <v>218</v>
      </c>
      <c r="AS479" t="s">
        <v>219</v>
      </c>
      <c r="AT479" t="s">
        <v>230</v>
      </c>
      <c r="AU479">
        <v>20260909</v>
      </c>
      <c r="AV479" t="s">
        <v>221</v>
      </c>
      <c r="AW479" t="s">
        <v>585</v>
      </c>
      <c r="AX479" t="s">
        <v>222</v>
      </c>
      <c r="BA479" s="57">
        <v>46274.291666666664</v>
      </c>
      <c r="BB479" t="s">
        <v>6044</v>
      </c>
      <c r="BC479">
        <v>2026</v>
      </c>
      <c r="BD479">
        <v>9</v>
      </c>
      <c r="BE479">
        <v>9</v>
      </c>
      <c r="BF479" s="6">
        <f t="shared" si="21"/>
        <v>46274</v>
      </c>
      <c r="BG479">
        <f t="shared" si="22"/>
        <v>-0.29166666666424135</v>
      </c>
      <c r="BH479" t="str">
        <f t="shared" si="23"/>
        <v>COMPLY</v>
      </c>
      <c r="BI479" t="str">
        <f>VLOOKUP(H479,Sheet2!$A$1:$B$270,2,FALSE)</f>
        <v>MATARAM</v>
      </c>
    </row>
    <row r="480" spans="1:61">
      <c r="A480">
        <v>479</v>
      </c>
      <c r="B480">
        <v>1002578108</v>
      </c>
      <c r="C480">
        <v>3</v>
      </c>
      <c r="D480" t="s">
        <v>42</v>
      </c>
      <c r="E480">
        <v>5</v>
      </c>
      <c r="F480" t="s">
        <v>232</v>
      </c>
      <c r="G480" t="s">
        <v>101</v>
      </c>
      <c r="H480" t="s">
        <v>259</v>
      </c>
      <c r="I480" t="s">
        <v>212</v>
      </c>
      <c r="J480" t="s">
        <v>213</v>
      </c>
      <c r="K480" t="s">
        <v>149</v>
      </c>
      <c r="M480" t="s">
        <v>76</v>
      </c>
      <c r="N480" t="s">
        <v>215</v>
      </c>
      <c r="O480" s="57">
        <v>46274.401990740742</v>
      </c>
      <c r="P480" s="57">
        <v>46274.764166666668</v>
      </c>
      <c r="Q480">
        <v>69386578</v>
      </c>
      <c r="S480">
        <v>152316232010</v>
      </c>
      <c r="T480" t="s">
        <v>6370</v>
      </c>
      <c r="U480" t="s">
        <v>6371</v>
      </c>
      <c r="V480" t="s">
        <v>6372</v>
      </c>
      <c r="Z480">
        <v>112.70285920000001</v>
      </c>
      <c r="AA480">
        <v>-7.4598956000000003</v>
      </c>
      <c r="AB480" t="s">
        <v>6373</v>
      </c>
      <c r="AC480" t="s">
        <v>229</v>
      </c>
      <c r="AL480" t="s">
        <v>217</v>
      </c>
      <c r="AM480" t="s">
        <v>6010</v>
      </c>
      <c r="AN480" t="s">
        <v>6</v>
      </c>
      <c r="AO480" s="57">
        <v>46274.402858796297</v>
      </c>
      <c r="AP480" s="57">
        <v>46275.333333333336</v>
      </c>
      <c r="AR480" t="s">
        <v>218</v>
      </c>
      <c r="AS480" t="s">
        <v>232</v>
      </c>
      <c r="AT480" t="s">
        <v>230</v>
      </c>
      <c r="AU480">
        <v>20260909</v>
      </c>
      <c r="AV480" t="s">
        <v>221</v>
      </c>
      <c r="AW480" t="s">
        <v>545</v>
      </c>
      <c r="AX480" t="s">
        <v>222</v>
      </c>
      <c r="BA480" s="57">
        <v>46275.333333333336</v>
      </c>
      <c r="BB480" t="s">
        <v>6010</v>
      </c>
      <c r="BC480">
        <v>2026</v>
      </c>
      <c r="BD480">
        <v>9</v>
      </c>
      <c r="BE480">
        <v>9</v>
      </c>
      <c r="BF480" s="6">
        <f t="shared" si="21"/>
        <v>46274</v>
      </c>
      <c r="BG480">
        <f t="shared" si="22"/>
        <v>-1.3333333333357587</v>
      </c>
      <c r="BH480" t="str">
        <f t="shared" si="23"/>
        <v>COMPLY</v>
      </c>
      <c r="BI480" t="str">
        <f>VLOOKUP(H480,Sheet2!$A$1:$B$270,2,FALSE)</f>
        <v>SIDOARJO</v>
      </c>
    </row>
    <row r="481" spans="1:61">
      <c r="A481">
        <v>480</v>
      </c>
      <c r="B481">
        <v>1002578928</v>
      </c>
      <c r="C481">
        <v>3</v>
      </c>
      <c r="D481" t="s">
        <v>38</v>
      </c>
      <c r="E481">
        <v>5</v>
      </c>
      <c r="F481" t="s">
        <v>248</v>
      </c>
      <c r="G481" t="s">
        <v>87</v>
      </c>
      <c r="H481" t="s">
        <v>439</v>
      </c>
      <c r="I481" t="s">
        <v>212</v>
      </c>
      <c r="J481" t="s">
        <v>213</v>
      </c>
      <c r="K481" t="s">
        <v>149</v>
      </c>
      <c r="L481" t="s">
        <v>214</v>
      </c>
      <c r="M481" t="s">
        <v>76</v>
      </c>
      <c r="N481" t="s">
        <v>215</v>
      </c>
      <c r="O481" s="57">
        <v>46274.591631944444</v>
      </c>
      <c r="P481" s="57">
        <v>46275.282395833332</v>
      </c>
      <c r="Q481">
        <v>69386990</v>
      </c>
      <c r="S481">
        <v>152710214330</v>
      </c>
      <c r="T481" t="s">
        <v>6374</v>
      </c>
      <c r="U481" t="s">
        <v>6375</v>
      </c>
      <c r="V481" t="s">
        <v>6376</v>
      </c>
      <c r="Z481">
        <v>112.765688</v>
      </c>
      <c r="AA481">
        <v>-7.910825</v>
      </c>
      <c r="AB481" t="s">
        <v>6377</v>
      </c>
      <c r="AC481" t="s">
        <v>236</v>
      </c>
      <c r="AL481" t="s">
        <v>217</v>
      </c>
      <c r="AM481" t="s">
        <v>6378</v>
      </c>
      <c r="AN481" t="s">
        <v>6</v>
      </c>
      <c r="AO481" s="57">
        <v>46274.610983796294</v>
      </c>
      <c r="AP481" s="57">
        <v>46275.458333333336</v>
      </c>
      <c r="AR481" t="s">
        <v>218</v>
      </c>
      <c r="AS481" t="s">
        <v>586</v>
      </c>
      <c r="AT481" t="s">
        <v>220</v>
      </c>
      <c r="AU481">
        <v>20260910</v>
      </c>
      <c r="AV481" t="s">
        <v>221</v>
      </c>
      <c r="AW481" t="s">
        <v>6379</v>
      </c>
      <c r="AX481" t="s">
        <v>222</v>
      </c>
      <c r="BA481" s="57">
        <v>46275.458333333336</v>
      </c>
      <c r="BB481" t="s">
        <v>6378</v>
      </c>
      <c r="BC481">
        <v>2026</v>
      </c>
      <c r="BD481">
        <v>9</v>
      </c>
      <c r="BE481">
        <v>10</v>
      </c>
      <c r="BF481" s="6">
        <f t="shared" si="21"/>
        <v>46275</v>
      </c>
      <c r="BG481">
        <f t="shared" si="22"/>
        <v>-0.45833333333575865</v>
      </c>
      <c r="BH481" t="str">
        <f t="shared" si="23"/>
        <v>COMPLY</v>
      </c>
      <c r="BI481" t="str">
        <f>VLOOKUP(H481,Sheet2!$A$1:$B$270,2,FALSE)</f>
        <v>BATU</v>
      </c>
    </row>
    <row r="482" spans="1:61">
      <c r="A482">
        <v>481</v>
      </c>
      <c r="B482">
        <v>1002578854</v>
      </c>
      <c r="C482">
        <v>3</v>
      </c>
      <c r="D482" t="s">
        <v>42</v>
      </c>
      <c r="E482">
        <v>5</v>
      </c>
      <c r="F482" t="s">
        <v>232</v>
      </c>
      <c r="G482" t="s">
        <v>105</v>
      </c>
      <c r="H482" t="s">
        <v>434</v>
      </c>
      <c r="I482" t="s">
        <v>212</v>
      </c>
      <c r="J482" t="s">
        <v>213</v>
      </c>
      <c r="K482" t="s">
        <v>149</v>
      </c>
      <c r="L482" t="s">
        <v>214</v>
      </c>
      <c r="M482" t="s">
        <v>76</v>
      </c>
      <c r="N482" t="s">
        <v>215</v>
      </c>
      <c r="O482" s="57">
        <v>46274.57912037037</v>
      </c>
      <c r="P482" s="57">
        <v>46274.778391203705</v>
      </c>
      <c r="Q482">
        <v>69386965</v>
      </c>
      <c r="S482">
        <v>152330220844</v>
      </c>
      <c r="T482" t="s">
        <v>6380</v>
      </c>
      <c r="U482" t="s">
        <v>6381</v>
      </c>
      <c r="V482" t="s">
        <v>6382</v>
      </c>
      <c r="Z482">
        <v>112.562602087855</v>
      </c>
      <c r="AA482">
        <v>-7.5300821101778297</v>
      </c>
      <c r="AB482" t="s">
        <v>6383</v>
      </c>
      <c r="AC482" t="s">
        <v>216</v>
      </c>
      <c r="AL482" t="s">
        <v>217</v>
      </c>
      <c r="AM482" t="s">
        <v>5993</v>
      </c>
      <c r="AN482" t="s">
        <v>6</v>
      </c>
      <c r="AO482" s="57">
        <v>46274.579722222225</v>
      </c>
      <c r="AP482" s="57">
        <v>46275.458333333336</v>
      </c>
      <c r="AR482" t="s">
        <v>218</v>
      </c>
      <c r="AS482" t="s">
        <v>105</v>
      </c>
      <c r="AT482" t="s">
        <v>230</v>
      </c>
      <c r="AU482">
        <v>20260909</v>
      </c>
      <c r="AV482" t="s">
        <v>221</v>
      </c>
      <c r="AW482" t="s">
        <v>885</v>
      </c>
      <c r="AX482" t="s">
        <v>222</v>
      </c>
      <c r="BA482" s="57">
        <v>46275.458333333336</v>
      </c>
      <c r="BB482" t="s">
        <v>5993</v>
      </c>
      <c r="BC482">
        <v>2026</v>
      </c>
      <c r="BD482">
        <v>9</v>
      </c>
      <c r="BE482">
        <v>9</v>
      </c>
      <c r="BF482" s="6">
        <f t="shared" si="21"/>
        <v>46274</v>
      </c>
      <c r="BG482">
        <f t="shared" si="22"/>
        <v>-1.4583333333357587</v>
      </c>
      <c r="BH482" t="str">
        <f t="shared" si="23"/>
        <v>COMPLY</v>
      </c>
      <c r="BI482" t="str">
        <f>VLOOKUP(H482,Sheet2!$A$1:$B$270,2,FALSE)</f>
        <v>MOJOKERTO</v>
      </c>
    </row>
    <row r="483" spans="1:61">
      <c r="A483">
        <v>482</v>
      </c>
      <c r="B483">
        <v>1002578113</v>
      </c>
      <c r="C483">
        <v>3</v>
      </c>
      <c r="D483" t="s">
        <v>38</v>
      </c>
      <c r="E483">
        <v>5</v>
      </c>
      <c r="F483" t="s">
        <v>92</v>
      </c>
      <c r="G483" t="s">
        <v>94</v>
      </c>
      <c r="H483" t="s">
        <v>330</v>
      </c>
      <c r="I483" t="s">
        <v>212</v>
      </c>
      <c r="J483" t="s">
        <v>213</v>
      </c>
      <c r="K483" t="s">
        <v>149</v>
      </c>
      <c r="L483" t="s">
        <v>214</v>
      </c>
      <c r="M483" t="s">
        <v>76</v>
      </c>
      <c r="N483" t="s">
        <v>215</v>
      </c>
      <c r="O483" s="57">
        <v>46274.402037037034</v>
      </c>
      <c r="P483" s="57">
        <v>46274.693518518521</v>
      </c>
      <c r="Q483">
        <v>69386604</v>
      </c>
      <c r="S483">
        <v>152603215980</v>
      </c>
      <c r="T483" t="s">
        <v>6384</v>
      </c>
      <c r="U483" t="s">
        <v>6385</v>
      </c>
      <c r="V483" t="s">
        <v>6386</v>
      </c>
      <c r="Z483">
        <v>111.26798700000001</v>
      </c>
      <c r="AA483">
        <v>-7.5968970000000002</v>
      </c>
      <c r="AB483" t="s">
        <v>6387</v>
      </c>
      <c r="AC483" t="s">
        <v>236</v>
      </c>
      <c r="AL483" t="s">
        <v>217</v>
      </c>
      <c r="AM483" t="s">
        <v>6388</v>
      </c>
      <c r="AN483" t="s">
        <v>6</v>
      </c>
      <c r="AO483" s="57">
        <v>46274.402858796297</v>
      </c>
      <c r="AP483" s="57">
        <v>46275.333333333336</v>
      </c>
      <c r="AR483" t="s">
        <v>218</v>
      </c>
      <c r="AS483" t="s">
        <v>561</v>
      </c>
      <c r="AT483" t="s">
        <v>230</v>
      </c>
      <c r="AU483">
        <v>20260909</v>
      </c>
      <c r="AV483" t="s">
        <v>221</v>
      </c>
      <c r="AW483" t="s">
        <v>884</v>
      </c>
      <c r="AX483" t="s">
        <v>222</v>
      </c>
      <c r="BA483" s="57">
        <v>46275.333333333336</v>
      </c>
      <c r="BB483" t="s">
        <v>6388</v>
      </c>
      <c r="BC483">
        <v>2026</v>
      </c>
      <c r="BD483">
        <v>9</v>
      </c>
      <c r="BE483">
        <v>9</v>
      </c>
      <c r="BF483" s="6">
        <f t="shared" si="21"/>
        <v>46274</v>
      </c>
      <c r="BG483">
        <f t="shared" si="22"/>
        <v>-1.3333333333357587</v>
      </c>
      <c r="BH483" t="str">
        <f t="shared" si="23"/>
        <v>COMPLY</v>
      </c>
      <c r="BI483" t="str">
        <f>VLOOKUP(H483,Sheet2!$A$1:$B$270,2,FALSE)</f>
        <v>MADIUN</v>
      </c>
    </row>
    <row r="484" spans="1:61">
      <c r="A484">
        <v>483</v>
      </c>
      <c r="B484">
        <v>1002578076</v>
      </c>
      <c r="C484">
        <v>3</v>
      </c>
      <c r="D484" t="s">
        <v>42</v>
      </c>
      <c r="E484">
        <v>5</v>
      </c>
      <c r="F484" t="s">
        <v>102</v>
      </c>
      <c r="G484" t="s">
        <v>102</v>
      </c>
      <c r="H484" t="s">
        <v>495</v>
      </c>
      <c r="I484" t="s">
        <v>212</v>
      </c>
      <c r="J484" t="s">
        <v>213</v>
      </c>
      <c r="K484" t="s">
        <v>149</v>
      </c>
      <c r="L484" t="s">
        <v>214</v>
      </c>
      <c r="M484" t="s">
        <v>76</v>
      </c>
      <c r="N484" t="s">
        <v>215</v>
      </c>
      <c r="O484" s="57">
        <v>46274.39371527778</v>
      </c>
      <c r="P484" s="57">
        <v>46274.792187500003</v>
      </c>
      <c r="Q484">
        <v>69386588</v>
      </c>
      <c r="S484">
        <v>152544205229</v>
      </c>
      <c r="T484" t="s">
        <v>6389</v>
      </c>
      <c r="U484" t="s">
        <v>6390</v>
      </c>
      <c r="V484" t="s">
        <v>6391</v>
      </c>
      <c r="Z484">
        <v>113.404565267264</v>
      </c>
      <c r="AA484">
        <v>-8.3109378528443898</v>
      </c>
      <c r="AB484" t="s">
        <v>6392</v>
      </c>
      <c r="AC484" t="s">
        <v>216</v>
      </c>
      <c r="AL484" t="s">
        <v>217</v>
      </c>
      <c r="AM484" t="s">
        <v>5661</v>
      </c>
      <c r="AN484" t="s">
        <v>6</v>
      </c>
      <c r="AO484" s="57">
        <v>46274.402858796297</v>
      </c>
      <c r="AP484" s="57">
        <v>46275.333333333336</v>
      </c>
      <c r="AR484" t="s">
        <v>218</v>
      </c>
      <c r="AS484" t="s">
        <v>2509</v>
      </c>
      <c r="AT484" t="s">
        <v>230</v>
      </c>
      <c r="AU484">
        <v>20260909</v>
      </c>
      <c r="AV484" t="s">
        <v>221</v>
      </c>
      <c r="AW484" t="s">
        <v>884</v>
      </c>
      <c r="AX484" t="s">
        <v>222</v>
      </c>
      <c r="BA484" s="57">
        <v>46275.333333333336</v>
      </c>
      <c r="BB484" t="s">
        <v>5661</v>
      </c>
      <c r="BC484">
        <v>2026</v>
      </c>
      <c r="BD484">
        <v>9</v>
      </c>
      <c r="BE484">
        <v>9</v>
      </c>
      <c r="BF484" s="6">
        <f t="shared" si="21"/>
        <v>46274</v>
      </c>
      <c r="BG484">
        <f t="shared" si="22"/>
        <v>-1.3333333333357587</v>
      </c>
      <c r="BH484" t="str">
        <f t="shared" si="23"/>
        <v>COMPLY</v>
      </c>
      <c r="BI484" t="str">
        <f>VLOOKUP(H484,Sheet2!$A$1:$B$270,2,FALSE)</f>
        <v>JEMBER</v>
      </c>
    </row>
    <row r="485" spans="1:61">
      <c r="A485">
        <v>484</v>
      </c>
      <c r="B485">
        <v>1002578791</v>
      </c>
      <c r="C485">
        <v>3</v>
      </c>
      <c r="D485" t="s">
        <v>42</v>
      </c>
      <c r="E485">
        <v>5</v>
      </c>
      <c r="F485" t="s">
        <v>106</v>
      </c>
      <c r="G485" t="s">
        <v>106</v>
      </c>
      <c r="H485" t="s">
        <v>337</v>
      </c>
      <c r="I485" t="s">
        <v>212</v>
      </c>
      <c r="J485" t="s">
        <v>213</v>
      </c>
      <c r="K485" t="s">
        <v>149</v>
      </c>
      <c r="M485" t="s">
        <v>76</v>
      </c>
      <c r="N485" t="s">
        <v>215</v>
      </c>
      <c r="O485" s="57">
        <v>46274.568032407406</v>
      </c>
      <c r="P485" s="57">
        <v>46274.707789351851</v>
      </c>
      <c r="Q485">
        <v>69386927</v>
      </c>
      <c r="S485">
        <v>152729256724</v>
      </c>
      <c r="T485" t="s">
        <v>6393</v>
      </c>
      <c r="U485" t="s">
        <v>6394</v>
      </c>
      <c r="V485" t="s">
        <v>6395</v>
      </c>
      <c r="Z485">
        <v>112.9030052</v>
      </c>
      <c r="AA485">
        <v>-7.6431737999999996</v>
      </c>
      <c r="AB485" t="s">
        <v>6396</v>
      </c>
      <c r="AC485" t="s">
        <v>229</v>
      </c>
      <c r="AL485" t="s">
        <v>217</v>
      </c>
      <c r="AM485" t="s">
        <v>6397</v>
      </c>
      <c r="AN485" t="s">
        <v>6</v>
      </c>
      <c r="AO485" s="57">
        <v>46274.569328703707</v>
      </c>
      <c r="AP485" s="57">
        <v>46275.625</v>
      </c>
      <c r="AR485" t="s">
        <v>218</v>
      </c>
      <c r="AS485" t="s">
        <v>106</v>
      </c>
      <c r="AT485" t="s">
        <v>230</v>
      </c>
      <c r="AU485">
        <v>20260909</v>
      </c>
      <c r="AV485" t="s">
        <v>221</v>
      </c>
      <c r="AW485" t="s">
        <v>545</v>
      </c>
      <c r="AX485" t="s">
        <v>222</v>
      </c>
      <c r="BA485" s="57">
        <v>46275.625</v>
      </c>
      <c r="BB485" t="s">
        <v>6397</v>
      </c>
      <c r="BC485">
        <v>2026</v>
      </c>
      <c r="BD485">
        <v>9</v>
      </c>
      <c r="BE485">
        <v>9</v>
      </c>
      <c r="BF485" s="6">
        <f t="shared" si="21"/>
        <v>46274</v>
      </c>
      <c r="BG485">
        <f t="shared" si="22"/>
        <v>-1.625</v>
      </c>
      <c r="BH485" t="str">
        <f t="shared" si="23"/>
        <v>COMPLY</v>
      </c>
      <c r="BI485" t="str">
        <f>VLOOKUP(H485,Sheet2!$A$1:$B$270,2,FALSE)</f>
        <v>PASURUAN</v>
      </c>
    </row>
    <row r="486" spans="1:61">
      <c r="A486">
        <v>485</v>
      </c>
      <c r="B486">
        <v>1002578784</v>
      </c>
      <c r="C486">
        <v>3</v>
      </c>
      <c r="D486" t="s">
        <v>49</v>
      </c>
      <c r="E486">
        <v>4</v>
      </c>
      <c r="F486" t="s">
        <v>245</v>
      </c>
      <c r="G486" t="s">
        <v>246</v>
      </c>
      <c r="H486" t="s">
        <v>610</v>
      </c>
      <c r="I486" t="s">
        <v>212</v>
      </c>
      <c r="J486" t="s">
        <v>213</v>
      </c>
      <c r="K486" t="s">
        <v>149</v>
      </c>
      <c r="M486" t="s">
        <v>76</v>
      </c>
      <c r="N486" t="s">
        <v>215</v>
      </c>
      <c r="O486" s="57">
        <v>46274.566099537034</v>
      </c>
      <c r="P486" s="57">
        <v>46274.630624999998</v>
      </c>
      <c r="Q486">
        <v>69379081</v>
      </c>
      <c r="S486">
        <v>141408116058</v>
      </c>
      <c r="T486" t="s">
        <v>6398</v>
      </c>
      <c r="U486" t="s">
        <v>6399</v>
      </c>
      <c r="V486" t="s">
        <v>6400</v>
      </c>
      <c r="Z486">
        <v>110.431825</v>
      </c>
      <c r="AA486">
        <v>-6.9924809999999997</v>
      </c>
      <c r="AB486" t="s">
        <v>6401</v>
      </c>
      <c r="AC486" t="s">
        <v>225</v>
      </c>
      <c r="AL486" t="s">
        <v>217</v>
      </c>
      <c r="AM486" t="s">
        <v>6402</v>
      </c>
      <c r="AN486" t="s">
        <v>6</v>
      </c>
      <c r="AO486" s="57">
        <v>46274.569328703707</v>
      </c>
      <c r="AR486" t="s">
        <v>218</v>
      </c>
      <c r="AS486" t="s">
        <v>219</v>
      </c>
      <c r="AT486" t="s">
        <v>230</v>
      </c>
      <c r="AU486">
        <v>20260909</v>
      </c>
      <c r="AV486" t="s">
        <v>221</v>
      </c>
      <c r="AW486" t="s">
        <v>3835</v>
      </c>
      <c r="AX486" t="s">
        <v>222</v>
      </c>
      <c r="BA486" s="57">
        <v>46274.291666666664</v>
      </c>
      <c r="BB486" t="s">
        <v>6402</v>
      </c>
      <c r="BC486">
        <v>2026</v>
      </c>
      <c r="BD486">
        <v>9</v>
      </c>
      <c r="BE486">
        <v>9</v>
      </c>
      <c r="BF486" s="6">
        <f t="shared" si="21"/>
        <v>46274</v>
      </c>
      <c r="BG486">
        <f t="shared" si="22"/>
        <v>-0.29166666666424135</v>
      </c>
      <c r="BH486" t="str">
        <f t="shared" si="23"/>
        <v>COMPLY</v>
      </c>
      <c r="BI486" t="e">
        <f>VLOOKUP(H486,Sheet2!$A$1:$B$270,2,FALSE)</f>
        <v>#N/A</v>
      </c>
    </row>
    <row r="487" spans="1:61">
      <c r="A487">
        <v>486</v>
      </c>
      <c r="B487">
        <v>1002578203</v>
      </c>
      <c r="C487">
        <v>3</v>
      </c>
      <c r="D487" t="s">
        <v>42</v>
      </c>
      <c r="E487">
        <v>5</v>
      </c>
      <c r="F487" t="s">
        <v>106</v>
      </c>
      <c r="G487" t="s">
        <v>104</v>
      </c>
      <c r="H487" t="s">
        <v>415</v>
      </c>
      <c r="I487" t="s">
        <v>212</v>
      </c>
      <c r="J487" t="s">
        <v>213</v>
      </c>
      <c r="K487" t="s">
        <v>149</v>
      </c>
      <c r="M487" t="s">
        <v>76</v>
      </c>
      <c r="N487" t="s">
        <v>215</v>
      </c>
      <c r="O487" s="57">
        <v>46274.422395833331</v>
      </c>
      <c r="P487" s="57">
        <v>46274.597546296296</v>
      </c>
      <c r="Q487">
        <v>69386640</v>
      </c>
      <c r="S487">
        <v>152504261570</v>
      </c>
      <c r="T487" t="s">
        <v>6403</v>
      </c>
      <c r="U487" t="s">
        <v>6404</v>
      </c>
      <c r="V487" t="s">
        <v>6405</v>
      </c>
      <c r="Z487">
        <v>113.187495</v>
      </c>
      <c r="AA487">
        <v>-8.1381900999999992</v>
      </c>
      <c r="AB487" t="s">
        <v>6406</v>
      </c>
      <c r="AC487" t="s">
        <v>229</v>
      </c>
      <c r="AL487" t="s">
        <v>217</v>
      </c>
      <c r="AM487" t="s">
        <v>6407</v>
      </c>
      <c r="AN487" t="s">
        <v>6</v>
      </c>
      <c r="AO487" s="57">
        <v>46274.423622685186</v>
      </c>
      <c r="AP487" s="57">
        <v>46275.333333333336</v>
      </c>
      <c r="AR487" t="s">
        <v>218</v>
      </c>
      <c r="AS487" t="s">
        <v>104</v>
      </c>
      <c r="AT487" t="s">
        <v>230</v>
      </c>
      <c r="AU487">
        <v>20260909</v>
      </c>
      <c r="AV487" t="s">
        <v>221</v>
      </c>
      <c r="AW487" t="s">
        <v>544</v>
      </c>
      <c r="AX487" t="s">
        <v>222</v>
      </c>
      <c r="BA487" s="57">
        <v>46275.333333333336</v>
      </c>
      <c r="BB487" t="s">
        <v>6407</v>
      </c>
      <c r="BC487">
        <v>2026</v>
      </c>
      <c r="BD487">
        <v>9</v>
      </c>
      <c r="BE487">
        <v>9</v>
      </c>
      <c r="BF487" s="6">
        <f t="shared" si="21"/>
        <v>46274</v>
      </c>
      <c r="BG487">
        <f t="shared" si="22"/>
        <v>-1.3333333333357587</v>
      </c>
      <c r="BH487" t="str">
        <f t="shared" si="23"/>
        <v>COMPLY</v>
      </c>
      <c r="BI487" t="str">
        <f>VLOOKUP(H487,Sheet2!$A$1:$B$270,2,FALSE)</f>
        <v>PROBOLINGGO</v>
      </c>
    </row>
    <row r="488" spans="1:61">
      <c r="A488">
        <v>487</v>
      </c>
      <c r="B488">
        <v>1002578192</v>
      </c>
      <c r="C488">
        <v>3</v>
      </c>
      <c r="D488" t="s">
        <v>59</v>
      </c>
      <c r="E488">
        <v>4</v>
      </c>
      <c r="F488" t="s">
        <v>242</v>
      </c>
      <c r="G488" t="s">
        <v>600</v>
      </c>
      <c r="H488" t="s">
        <v>871</v>
      </c>
      <c r="I488" t="s">
        <v>212</v>
      </c>
      <c r="J488" t="s">
        <v>213</v>
      </c>
      <c r="K488" t="s">
        <v>149</v>
      </c>
      <c r="L488" t="s">
        <v>214</v>
      </c>
      <c r="M488" t="s">
        <v>76</v>
      </c>
      <c r="N488" t="s">
        <v>215</v>
      </c>
      <c r="O488" s="57">
        <v>46274.418715277781</v>
      </c>
      <c r="P488" s="57">
        <v>46274.773912037039</v>
      </c>
      <c r="Q488">
        <v>69386636</v>
      </c>
      <c r="S488">
        <v>146149124496</v>
      </c>
      <c r="T488" t="s">
        <v>6408</v>
      </c>
      <c r="U488" t="s">
        <v>6409</v>
      </c>
      <c r="V488" t="s">
        <v>6410</v>
      </c>
      <c r="Z488">
        <v>110.1661275</v>
      </c>
      <c r="AA488">
        <v>-7.3547269000000002</v>
      </c>
      <c r="AB488" t="s">
        <v>6411</v>
      </c>
      <c r="AC488" t="s">
        <v>236</v>
      </c>
      <c r="AL488" t="s">
        <v>217</v>
      </c>
      <c r="AM488" t="s">
        <v>5661</v>
      </c>
      <c r="AN488" t="s">
        <v>6</v>
      </c>
      <c r="AO488" s="57">
        <v>46274.423622685186</v>
      </c>
      <c r="AP488" s="57">
        <v>46275.333333333336</v>
      </c>
      <c r="AR488" t="s">
        <v>218</v>
      </c>
      <c r="AS488" t="s">
        <v>219</v>
      </c>
      <c r="AT488" t="s">
        <v>230</v>
      </c>
      <c r="AU488">
        <v>20260909</v>
      </c>
      <c r="AV488" t="s">
        <v>221</v>
      </c>
      <c r="AW488" t="s">
        <v>883</v>
      </c>
      <c r="AX488" t="s">
        <v>222</v>
      </c>
      <c r="BA488" s="57">
        <v>46275.333333333336</v>
      </c>
      <c r="BB488" t="s">
        <v>5661</v>
      </c>
      <c r="BC488">
        <v>2026</v>
      </c>
      <c r="BD488">
        <v>9</v>
      </c>
      <c r="BE488">
        <v>9</v>
      </c>
      <c r="BF488" s="6">
        <f t="shared" si="21"/>
        <v>46274</v>
      </c>
      <c r="BG488">
        <f t="shared" si="22"/>
        <v>-1.3333333333357587</v>
      </c>
      <c r="BH488" t="str">
        <f t="shared" si="23"/>
        <v>COMPLY</v>
      </c>
      <c r="BI488" t="e">
        <f>VLOOKUP(H488,Sheet2!$A$1:$B$270,2,FALSE)</f>
        <v>#N/A</v>
      </c>
    </row>
    <row r="489" spans="1:61">
      <c r="A489">
        <v>488</v>
      </c>
      <c r="B489">
        <v>1002578183</v>
      </c>
      <c r="C489">
        <v>3</v>
      </c>
      <c r="D489" t="s">
        <v>38</v>
      </c>
      <c r="E489">
        <v>5</v>
      </c>
      <c r="F489" t="s">
        <v>92</v>
      </c>
      <c r="G489" t="s">
        <v>94</v>
      </c>
      <c r="H489" t="s">
        <v>330</v>
      </c>
      <c r="I489" t="s">
        <v>212</v>
      </c>
      <c r="J489" t="s">
        <v>213</v>
      </c>
      <c r="K489" t="s">
        <v>149</v>
      </c>
      <c r="L489" t="s">
        <v>214</v>
      </c>
      <c r="M489" t="s">
        <v>76</v>
      </c>
      <c r="N489" t="s">
        <v>215</v>
      </c>
      <c r="O489" s="57">
        <v>46274.416631944441</v>
      </c>
      <c r="P489" s="57">
        <v>46274.676689814813</v>
      </c>
      <c r="Q489">
        <v>69386645</v>
      </c>
      <c r="S489">
        <v>152603215891</v>
      </c>
      <c r="T489" t="s">
        <v>6384</v>
      </c>
      <c r="U489" t="s">
        <v>6412</v>
      </c>
      <c r="V489" t="s">
        <v>6413</v>
      </c>
      <c r="Z489">
        <v>111.26798700000001</v>
      </c>
      <c r="AA489">
        <v>-7.5968970000000002</v>
      </c>
      <c r="AB489" t="s">
        <v>6414</v>
      </c>
      <c r="AC489" t="s">
        <v>236</v>
      </c>
      <c r="AL489" t="s">
        <v>217</v>
      </c>
      <c r="AM489" t="s">
        <v>6388</v>
      </c>
      <c r="AN489" t="s">
        <v>6</v>
      </c>
      <c r="AO489" s="57">
        <v>46274.423622685186</v>
      </c>
      <c r="AP489" s="57">
        <v>46275.333333333336</v>
      </c>
      <c r="AR489" t="s">
        <v>218</v>
      </c>
      <c r="AS489" t="s">
        <v>561</v>
      </c>
      <c r="AT489" t="s">
        <v>230</v>
      </c>
      <c r="AU489">
        <v>20260909</v>
      </c>
      <c r="AV489" t="s">
        <v>221</v>
      </c>
      <c r="AW489" t="s">
        <v>884</v>
      </c>
      <c r="AX489" t="s">
        <v>222</v>
      </c>
      <c r="BA489" s="57">
        <v>46275.333333333336</v>
      </c>
      <c r="BB489" t="s">
        <v>6388</v>
      </c>
      <c r="BC489">
        <v>2026</v>
      </c>
      <c r="BD489">
        <v>9</v>
      </c>
      <c r="BE489">
        <v>9</v>
      </c>
      <c r="BF489" s="6">
        <f t="shared" si="21"/>
        <v>46274</v>
      </c>
      <c r="BG489">
        <f t="shared" si="22"/>
        <v>-1.3333333333357587</v>
      </c>
      <c r="BH489" t="str">
        <f t="shared" si="23"/>
        <v>COMPLY</v>
      </c>
      <c r="BI489" t="str">
        <f>VLOOKUP(H489,Sheet2!$A$1:$B$270,2,FALSE)</f>
        <v>MADIUN</v>
      </c>
    </row>
    <row r="490" spans="1:61">
      <c r="A490">
        <v>489</v>
      </c>
      <c r="B490">
        <v>1002577866</v>
      </c>
      <c r="C490">
        <v>3</v>
      </c>
      <c r="D490" t="s">
        <v>55</v>
      </c>
      <c r="E490">
        <v>5</v>
      </c>
      <c r="F490" t="s">
        <v>261</v>
      </c>
      <c r="G490" t="s">
        <v>123</v>
      </c>
      <c r="H490" t="s">
        <v>287</v>
      </c>
      <c r="I490" t="s">
        <v>212</v>
      </c>
      <c r="J490" t="s">
        <v>213</v>
      </c>
      <c r="K490" t="s">
        <v>149</v>
      </c>
      <c r="L490" t="s">
        <v>214</v>
      </c>
      <c r="M490" t="s">
        <v>76</v>
      </c>
      <c r="N490" t="s">
        <v>215</v>
      </c>
      <c r="O490" s="57">
        <v>46274.329131944447</v>
      </c>
      <c r="P490" s="57">
        <v>46274.637245370373</v>
      </c>
      <c r="Q490">
        <v>69386477</v>
      </c>
      <c r="S490">
        <v>152401227370</v>
      </c>
      <c r="T490" t="s">
        <v>6415</v>
      </c>
      <c r="U490" t="s">
        <v>6416</v>
      </c>
      <c r="V490" t="s">
        <v>6417</v>
      </c>
      <c r="Z490">
        <v>112.7278544</v>
      </c>
      <c r="AA490">
        <v>-7.2235443000000004</v>
      </c>
      <c r="AB490" t="s">
        <v>6418</v>
      </c>
      <c r="AC490" t="s">
        <v>216</v>
      </c>
      <c r="AL490" t="s">
        <v>217</v>
      </c>
      <c r="AM490" t="s">
        <v>6419</v>
      </c>
      <c r="AN490" t="s">
        <v>6</v>
      </c>
      <c r="AO490" s="57">
        <v>46274.329780092594</v>
      </c>
      <c r="AP490" s="57">
        <v>46278.333333333336</v>
      </c>
      <c r="AR490" t="s">
        <v>218</v>
      </c>
      <c r="AS490" t="s">
        <v>271</v>
      </c>
      <c r="AT490" t="s">
        <v>344</v>
      </c>
      <c r="AU490">
        <v>20260909</v>
      </c>
      <c r="AV490" t="s">
        <v>221</v>
      </c>
      <c r="AW490" t="s">
        <v>1578</v>
      </c>
      <c r="AX490" t="s">
        <v>222</v>
      </c>
      <c r="BA490" s="57">
        <v>46278.333333333336</v>
      </c>
      <c r="BB490" t="s">
        <v>6419</v>
      </c>
      <c r="BC490">
        <v>2026</v>
      </c>
      <c r="BD490">
        <v>9</v>
      </c>
      <c r="BE490">
        <v>9</v>
      </c>
      <c r="BF490" s="6">
        <f t="shared" si="21"/>
        <v>46274</v>
      </c>
      <c r="BG490">
        <f t="shared" si="22"/>
        <v>-4.3333333333357587</v>
      </c>
      <c r="BH490" t="str">
        <f t="shared" si="23"/>
        <v>COMPLY</v>
      </c>
      <c r="BI490" t="str">
        <f>VLOOKUP(H490,Sheet2!$A$1:$B$270,2,FALSE)</f>
        <v>SURABAYA UTARA</v>
      </c>
    </row>
    <row r="491" spans="1:61">
      <c r="A491">
        <v>490</v>
      </c>
      <c r="B491">
        <v>1002578387</v>
      </c>
      <c r="C491">
        <v>3</v>
      </c>
      <c r="D491" t="s">
        <v>55</v>
      </c>
      <c r="E491">
        <v>5</v>
      </c>
      <c r="F491" t="s">
        <v>307</v>
      </c>
      <c r="G491" t="s">
        <v>128</v>
      </c>
      <c r="H491" t="s">
        <v>418</v>
      </c>
      <c r="I491" t="s">
        <v>212</v>
      </c>
      <c r="J491" t="s">
        <v>213</v>
      </c>
      <c r="K491" t="s">
        <v>149</v>
      </c>
      <c r="L491" t="s">
        <v>214</v>
      </c>
      <c r="M491" t="s">
        <v>76</v>
      </c>
      <c r="N491" t="s">
        <v>215</v>
      </c>
      <c r="O491" s="57">
        <v>46274.454131944447</v>
      </c>
      <c r="P491" s="57">
        <v>46274.678668981483</v>
      </c>
      <c r="Q491">
        <v>69386731</v>
      </c>
      <c r="S491">
        <v>152301273823</v>
      </c>
      <c r="T491" t="s">
        <v>6420</v>
      </c>
      <c r="U491" t="s">
        <v>6421</v>
      </c>
      <c r="V491" t="s">
        <v>6422</v>
      </c>
      <c r="Z491">
        <v>112.72396948188501</v>
      </c>
      <c r="AA491">
        <v>-7.3060732638064696</v>
      </c>
      <c r="AB491" t="s">
        <v>6423</v>
      </c>
      <c r="AC491" t="s">
        <v>216</v>
      </c>
      <c r="AL491" t="s">
        <v>217</v>
      </c>
      <c r="AM491" t="s">
        <v>6424</v>
      </c>
      <c r="AN491" t="s">
        <v>6</v>
      </c>
      <c r="AO491" s="57">
        <v>46274.455104166664</v>
      </c>
      <c r="AP491" s="57">
        <v>46275.333333333336</v>
      </c>
      <c r="AR491" t="s">
        <v>218</v>
      </c>
      <c r="AS491" t="s">
        <v>906</v>
      </c>
      <c r="AT491" t="s">
        <v>344</v>
      </c>
      <c r="AU491">
        <v>20260909</v>
      </c>
      <c r="AV491" t="s">
        <v>221</v>
      </c>
      <c r="AW491" t="s">
        <v>1886</v>
      </c>
      <c r="AX491" t="s">
        <v>222</v>
      </c>
      <c r="BA491" s="57">
        <v>46275.333333333336</v>
      </c>
      <c r="BB491" t="s">
        <v>6424</v>
      </c>
      <c r="BC491">
        <v>2026</v>
      </c>
      <c r="BD491">
        <v>9</v>
      </c>
      <c r="BE491">
        <v>9</v>
      </c>
      <c r="BF491" s="6">
        <f t="shared" si="21"/>
        <v>46274</v>
      </c>
      <c r="BG491">
        <f t="shared" si="22"/>
        <v>-1.3333333333357587</v>
      </c>
      <c r="BH491" t="str">
        <f t="shared" si="23"/>
        <v>COMPLY</v>
      </c>
      <c r="BI491" t="str">
        <f>VLOOKUP(H491,Sheet2!$A$1:$B$270,2,FALSE)</f>
        <v>SURABAYA UTARA</v>
      </c>
    </row>
    <row r="492" spans="1:61">
      <c r="A492">
        <v>491</v>
      </c>
      <c r="B492">
        <v>1002578554</v>
      </c>
      <c r="C492">
        <v>3</v>
      </c>
      <c r="D492" t="s">
        <v>59</v>
      </c>
      <c r="E492">
        <v>4</v>
      </c>
      <c r="F492" t="s">
        <v>223</v>
      </c>
      <c r="G492" t="s">
        <v>2306</v>
      </c>
      <c r="H492" t="s">
        <v>2307</v>
      </c>
      <c r="I492" t="s">
        <v>212</v>
      </c>
      <c r="J492" t="s">
        <v>213</v>
      </c>
      <c r="K492" t="s">
        <v>149</v>
      </c>
      <c r="M492" t="s">
        <v>76</v>
      </c>
      <c r="N492" t="s">
        <v>215</v>
      </c>
      <c r="O492" s="57">
        <v>46274.493009259262</v>
      </c>
      <c r="P492" s="57">
        <v>46274.532546296294</v>
      </c>
      <c r="Q492">
        <v>69385723</v>
      </c>
      <c r="S492">
        <v>143363107048</v>
      </c>
      <c r="T492" t="s">
        <v>5290</v>
      </c>
      <c r="U492" t="s">
        <v>6425</v>
      </c>
      <c r="V492" t="s">
        <v>6426</v>
      </c>
      <c r="Z492">
        <v>109.33236599999999</v>
      </c>
      <c r="AA492">
        <v>-7.4733739999999997</v>
      </c>
      <c r="AB492" t="s">
        <v>5293</v>
      </c>
      <c r="AC492" t="s">
        <v>284</v>
      </c>
      <c r="AL492" t="s">
        <v>217</v>
      </c>
      <c r="AM492" t="s">
        <v>6317</v>
      </c>
      <c r="AN492" t="s">
        <v>6</v>
      </c>
      <c r="AO492" s="57">
        <v>46274.496493055558</v>
      </c>
      <c r="AR492" t="s">
        <v>218</v>
      </c>
      <c r="AS492" t="s">
        <v>219</v>
      </c>
      <c r="AT492" t="s">
        <v>33</v>
      </c>
      <c r="AU492">
        <v>20260909</v>
      </c>
      <c r="AV492" t="s">
        <v>221</v>
      </c>
      <c r="AW492" t="s">
        <v>3914</v>
      </c>
      <c r="AX492" t="s">
        <v>3915</v>
      </c>
      <c r="BA492" s="57">
        <v>46274.291666666664</v>
      </c>
      <c r="BB492" t="s">
        <v>6317</v>
      </c>
      <c r="BC492">
        <v>2026</v>
      </c>
      <c r="BD492">
        <v>9</v>
      </c>
      <c r="BE492">
        <v>9</v>
      </c>
      <c r="BF492" s="6">
        <f t="shared" si="21"/>
        <v>46274</v>
      </c>
      <c r="BG492">
        <f t="shared" si="22"/>
        <v>-0.29166666666424135</v>
      </c>
      <c r="BH492" t="str">
        <f t="shared" si="23"/>
        <v>COMPLY</v>
      </c>
      <c r="BI492" t="e">
        <f>VLOOKUP(H492,Sheet2!$A$1:$B$270,2,FALSE)</f>
        <v>#N/A</v>
      </c>
    </row>
    <row r="493" spans="1:61">
      <c r="A493">
        <v>492</v>
      </c>
      <c r="B493">
        <v>1002576036</v>
      </c>
      <c r="C493">
        <v>3</v>
      </c>
      <c r="D493" t="s">
        <v>38</v>
      </c>
      <c r="E493">
        <v>5</v>
      </c>
      <c r="F493" t="s">
        <v>248</v>
      </c>
      <c r="G493" t="s">
        <v>87</v>
      </c>
      <c r="H493" t="s">
        <v>249</v>
      </c>
      <c r="I493" t="s">
        <v>212</v>
      </c>
      <c r="J493" t="s">
        <v>213</v>
      </c>
      <c r="K493" t="s">
        <v>149</v>
      </c>
      <c r="M493" t="s">
        <v>76</v>
      </c>
      <c r="N493" t="s">
        <v>215</v>
      </c>
      <c r="O493" s="57">
        <v>46273.340694444443</v>
      </c>
      <c r="P493" s="57">
        <v>46274.473368055558</v>
      </c>
      <c r="Q493">
        <v>69383505</v>
      </c>
      <c r="R493">
        <v>3414391135</v>
      </c>
      <c r="S493">
        <v>152702232598</v>
      </c>
      <c r="T493" t="s">
        <v>2449</v>
      </c>
      <c r="U493" t="s">
        <v>5267</v>
      </c>
      <c r="V493" t="s">
        <v>5268</v>
      </c>
      <c r="Z493">
        <v>112.6558153</v>
      </c>
      <c r="AA493">
        <v>-7.9323291999999999</v>
      </c>
      <c r="AB493" t="s">
        <v>2452</v>
      </c>
      <c r="AC493" t="s">
        <v>229</v>
      </c>
      <c r="AL493" t="s">
        <v>217</v>
      </c>
      <c r="AM493" t="s">
        <v>4463</v>
      </c>
      <c r="AN493" t="s">
        <v>6</v>
      </c>
      <c r="AO493" s="57">
        <v>46243.351076388892</v>
      </c>
      <c r="AQ493" t="s">
        <v>2156</v>
      </c>
      <c r="AR493" t="s">
        <v>218</v>
      </c>
      <c r="AS493" t="s">
        <v>2453</v>
      </c>
      <c r="AT493" t="s">
        <v>230</v>
      </c>
      <c r="AU493">
        <v>20260909</v>
      </c>
      <c r="AV493" t="s">
        <v>221</v>
      </c>
      <c r="AW493" t="s">
        <v>545</v>
      </c>
      <c r="AX493" t="s">
        <v>222</v>
      </c>
      <c r="BA493" s="57">
        <v>46273.291666666664</v>
      </c>
      <c r="BB493" t="s">
        <v>4463</v>
      </c>
      <c r="BC493">
        <v>2026</v>
      </c>
      <c r="BD493">
        <v>9</v>
      </c>
      <c r="BE493">
        <v>9</v>
      </c>
      <c r="BF493" s="6">
        <f t="shared" si="21"/>
        <v>46274</v>
      </c>
      <c r="BG493">
        <f t="shared" si="22"/>
        <v>0.70833333333575865</v>
      </c>
      <c r="BH493" t="str">
        <f t="shared" si="23"/>
        <v>COMPLY</v>
      </c>
      <c r="BI493" t="str">
        <f>VLOOKUP(H493,Sheet2!$A$1:$B$270,2,FALSE)</f>
        <v>BATU</v>
      </c>
    </row>
    <row r="494" spans="1:61">
      <c r="A494">
        <v>493</v>
      </c>
      <c r="B494">
        <v>1002577071</v>
      </c>
      <c r="C494">
        <v>3</v>
      </c>
      <c r="D494" t="s">
        <v>42</v>
      </c>
      <c r="E494">
        <v>5</v>
      </c>
      <c r="F494" t="s">
        <v>102</v>
      </c>
      <c r="G494" t="s">
        <v>100</v>
      </c>
      <c r="H494" t="s">
        <v>276</v>
      </c>
      <c r="I494" t="s">
        <v>212</v>
      </c>
      <c r="J494" t="s">
        <v>213</v>
      </c>
      <c r="K494" t="s">
        <v>149</v>
      </c>
      <c r="L494" t="s">
        <v>214</v>
      </c>
      <c r="M494" t="s">
        <v>76</v>
      </c>
      <c r="N494" t="s">
        <v>215</v>
      </c>
      <c r="O494" s="57">
        <v>46273.587465277778</v>
      </c>
      <c r="P494" s="57">
        <v>46273.801747685182</v>
      </c>
      <c r="Q494">
        <v>69386135</v>
      </c>
      <c r="S494">
        <v>152507224351</v>
      </c>
      <c r="T494" t="s">
        <v>3735</v>
      </c>
      <c r="U494" t="s">
        <v>3736</v>
      </c>
      <c r="V494" t="s">
        <v>3737</v>
      </c>
      <c r="Z494">
        <v>113.86899229808201</v>
      </c>
      <c r="AA494">
        <v>-7.9001360055392098</v>
      </c>
      <c r="AB494" t="s">
        <v>3738</v>
      </c>
      <c r="AC494" t="s">
        <v>236</v>
      </c>
      <c r="AL494" t="s">
        <v>217</v>
      </c>
      <c r="AM494" t="s">
        <v>3739</v>
      </c>
      <c r="AN494" t="s">
        <v>6</v>
      </c>
      <c r="AO494" s="57">
        <v>46243.601111111115</v>
      </c>
      <c r="AP494" s="57">
        <v>46274.458333333336</v>
      </c>
      <c r="AR494" t="s">
        <v>218</v>
      </c>
      <c r="AS494" t="s">
        <v>100</v>
      </c>
      <c r="AT494" t="s">
        <v>230</v>
      </c>
      <c r="AU494">
        <v>20260908</v>
      </c>
      <c r="AV494" t="s">
        <v>221</v>
      </c>
      <c r="AW494" t="s">
        <v>2556</v>
      </c>
      <c r="AX494" t="s">
        <v>222</v>
      </c>
      <c r="BA494" s="57">
        <v>46274.458333333336</v>
      </c>
      <c r="BB494" t="s">
        <v>3739</v>
      </c>
      <c r="BC494">
        <v>2026</v>
      </c>
      <c r="BD494">
        <v>9</v>
      </c>
      <c r="BE494">
        <v>8</v>
      </c>
      <c r="BF494" s="6">
        <f t="shared" si="21"/>
        <v>46273</v>
      </c>
      <c r="BG494">
        <f t="shared" si="22"/>
        <v>-1.4583333333357587</v>
      </c>
      <c r="BH494" t="str">
        <f t="shared" si="23"/>
        <v>COMPLY</v>
      </c>
      <c r="BI494" t="str">
        <f>VLOOKUP(H494,Sheet2!$A$1:$B$270,2,FALSE)</f>
        <v>JEMBER</v>
      </c>
    </row>
    <row r="495" spans="1:61">
      <c r="A495">
        <v>494</v>
      </c>
      <c r="B495">
        <v>1002577090</v>
      </c>
      <c r="C495">
        <v>3</v>
      </c>
      <c r="D495" t="s">
        <v>42</v>
      </c>
      <c r="E495">
        <v>5</v>
      </c>
      <c r="F495" t="s">
        <v>232</v>
      </c>
      <c r="G495" t="s">
        <v>101</v>
      </c>
      <c r="H495" t="s">
        <v>427</v>
      </c>
      <c r="I495" t="s">
        <v>212</v>
      </c>
      <c r="J495" t="s">
        <v>213</v>
      </c>
      <c r="K495" t="s">
        <v>149</v>
      </c>
      <c r="L495" t="s">
        <v>214</v>
      </c>
      <c r="M495" t="s">
        <v>76</v>
      </c>
      <c r="N495" t="s">
        <v>215</v>
      </c>
      <c r="O495" s="57">
        <v>46273.591620370367</v>
      </c>
      <c r="P495" s="57">
        <v>46274.425092592595</v>
      </c>
      <c r="Q495">
        <v>69386118</v>
      </c>
      <c r="S495">
        <v>152331251461</v>
      </c>
      <c r="T495" t="s">
        <v>5269</v>
      </c>
      <c r="U495" t="s">
        <v>5270</v>
      </c>
      <c r="V495" t="s">
        <v>5271</v>
      </c>
      <c r="Z495">
        <v>112.639982336206</v>
      </c>
      <c r="AA495">
        <v>-7.4517185449498404</v>
      </c>
      <c r="AB495" t="s">
        <v>5272</v>
      </c>
      <c r="AC495" t="s">
        <v>216</v>
      </c>
      <c r="AL495" t="s">
        <v>217</v>
      </c>
      <c r="AM495" t="s">
        <v>3521</v>
      </c>
      <c r="AN495" t="s">
        <v>6</v>
      </c>
      <c r="AO495" s="57">
        <v>46243.601111111115</v>
      </c>
      <c r="AP495" s="57">
        <v>46274.458333333336</v>
      </c>
      <c r="AR495" t="s">
        <v>218</v>
      </c>
      <c r="AS495" t="s">
        <v>573</v>
      </c>
      <c r="AT495" t="s">
        <v>230</v>
      </c>
      <c r="AU495">
        <v>20260909</v>
      </c>
      <c r="AV495" t="s">
        <v>221</v>
      </c>
      <c r="AW495" t="s">
        <v>881</v>
      </c>
      <c r="AX495" t="s">
        <v>222</v>
      </c>
      <c r="BA495" s="57">
        <v>46274.458333333336</v>
      </c>
      <c r="BB495" t="s">
        <v>3521</v>
      </c>
      <c r="BC495">
        <v>2026</v>
      </c>
      <c r="BD495">
        <v>9</v>
      </c>
      <c r="BE495">
        <v>9</v>
      </c>
      <c r="BF495" s="6">
        <f t="shared" si="21"/>
        <v>46274</v>
      </c>
      <c r="BG495">
        <f t="shared" si="22"/>
        <v>-0.45833333333575865</v>
      </c>
      <c r="BH495" t="str">
        <f t="shared" si="23"/>
        <v>COMPLY</v>
      </c>
      <c r="BI495" t="str">
        <f>VLOOKUP(H495,Sheet2!$A$1:$B$270,2,FALSE)</f>
        <v>SIDOARJO</v>
      </c>
    </row>
    <row r="496" spans="1:61">
      <c r="A496">
        <v>495</v>
      </c>
      <c r="B496">
        <v>1002576984</v>
      </c>
      <c r="C496">
        <v>3</v>
      </c>
      <c r="D496" t="s">
        <v>49</v>
      </c>
      <c r="E496">
        <v>4</v>
      </c>
      <c r="F496" t="s">
        <v>250</v>
      </c>
      <c r="G496" t="s">
        <v>539</v>
      </c>
      <c r="H496" t="s">
        <v>577</v>
      </c>
      <c r="I496" t="s">
        <v>212</v>
      </c>
      <c r="J496" t="s">
        <v>213</v>
      </c>
      <c r="K496" t="s">
        <v>149</v>
      </c>
      <c r="M496" t="s">
        <v>76</v>
      </c>
      <c r="N496" t="s">
        <v>215</v>
      </c>
      <c r="O496" s="57">
        <v>46273.567881944444</v>
      </c>
      <c r="P496" s="57">
        <v>46274.576874999999</v>
      </c>
      <c r="Q496">
        <v>69384084</v>
      </c>
      <c r="S496">
        <v>142214107668</v>
      </c>
      <c r="T496" t="s">
        <v>3659</v>
      </c>
      <c r="U496" t="s">
        <v>3660</v>
      </c>
      <c r="V496" t="s">
        <v>3661</v>
      </c>
      <c r="Z496">
        <v>108.85626019999999</v>
      </c>
      <c r="AA496">
        <v>-6.9894150000000002</v>
      </c>
      <c r="AB496" t="s">
        <v>3662</v>
      </c>
      <c r="AC496" t="s">
        <v>225</v>
      </c>
      <c r="AL496" t="s">
        <v>217</v>
      </c>
      <c r="AM496" t="s">
        <v>3663</v>
      </c>
      <c r="AN496" t="s">
        <v>6</v>
      </c>
      <c r="AO496" s="57">
        <v>46243.569351851853</v>
      </c>
      <c r="AR496" t="s">
        <v>218</v>
      </c>
      <c r="AS496" t="s">
        <v>908</v>
      </c>
      <c r="AT496" t="s">
        <v>230</v>
      </c>
      <c r="AU496">
        <v>20260909</v>
      </c>
      <c r="AV496" t="s">
        <v>221</v>
      </c>
      <c r="AW496" t="s">
        <v>599</v>
      </c>
      <c r="AX496" t="s">
        <v>222</v>
      </c>
      <c r="BA496" s="57">
        <v>46273.291666666664</v>
      </c>
      <c r="BB496" t="s">
        <v>3663</v>
      </c>
      <c r="BC496">
        <v>2026</v>
      </c>
      <c r="BD496">
        <v>9</v>
      </c>
      <c r="BE496">
        <v>9</v>
      </c>
      <c r="BF496" s="6">
        <f t="shared" si="21"/>
        <v>46274</v>
      </c>
      <c r="BG496">
        <f t="shared" si="22"/>
        <v>0.70833333333575865</v>
      </c>
      <c r="BH496" t="str">
        <f t="shared" si="23"/>
        <v>COMPLY</v>
      </c>
      <c r="BI496" t="e">
        <f>VLOOKUP(H496,Sheet2!$A$1:$B$270,2,FALSE)</f>
        <v>#N/A</v>
      </c>
    </row>
    <row r="497" spans="1:61">
      <c r="A497">
        <v>496</v>
      </c>
      <c r="B497">
        <v>1002577731</v>
      </c>
      <c r="C497">
        <v>3</v>
      </c>
      <c r="D497" t="s">
        <v>55</v>
      </c>
      <c r="E497">
        <v>5</v>
      </c>
      <c r="F497" t="s">
        <v>227</v>
      </c>
      <c r="G497" t="s">
        <v>121</v>
      </c>
      <c r="H497" t="s">
        <v>377</v>
      </c>
      <c r="I497" t="s">
        <v>212</v>
      </c>
      <c r="J497" t="s">
        <v>213</v>
      </c>
      <c r="K497" t="s">
        <v>149</v>
      </c>
      <c r="L497" t="s">
        <v>214</v>
      </c>
      <c r="M497" t="s">
        <v>76</v>
      </c>
      <c r="N497" t="s">
        <v>215</v>
      </c>
      <c r="O497" s="57">
        <v>46273.741631944446</v>
      </c>
      <c r="P497" s="57">
        <v>46274.873333333337</v>
      </c>
      <c r="Q497">
        <v>69386421</v>
      </c>
      <c r="S497">
        <v>152435910356</v>
      </c>
      <c r="T497" t="s">
        <v>3196</v>
      </c>
      <c r="U497" t="s">
        <v>3197</v>
      </c>
      <c r="V497" t="s">
        <v>3198</v>
      </c>
      <c r="Z497">
        <v>112.75257073494301</v>
      </c>
      <c r="AA497">
        <v>-7.08900174217505</v>
      </c>
      <c r="AB497" t="s">
        <v>3199</v>
      </c>
      <c r="AC497" t="s">
        <v>216</v>
      </c>
      <c r="AL497" t="s">
        <v>217</v>
      </c>
      <c r="AM497" t="s">
        <v>3200</v>
      </c>
      <c r="AN497" t="s">
        <v>6</v>
      </c>
      <c r="AO497" s="57">
        <v>46243.746435185189</v>
      </c>
      <c r="AP497" s="57">
        <v>46275.333333333336</v>
      </c>
      <c r="AR497" t="s">
        <v>218</v>
      </c>
      <c r="AS497" t="s">
        <v>219</v>
      </c>
      <c r="AT497" t="s">
        <v>220</v>
      </c>
      <c r="AU497">
        <v>20260909</v>
      </c>
      <c r="AV497" t="s">
        <v>221</v>
      </c>
      <c r="AW497" t="s">
        <v>3078</v>
      </c>
      <c r="AX497" t="s">
        <v>222</v>
      </c>
      <c r="BA497" s="57">
        <v>46275.333333333336</v>
      </c>
      <c r="BB497" t="s">
        <v>3200</v>
      </c>
      <c r="BC497">
        <v>2026</v>
      </c>
      <c r="BD497">
        <v>9</v>
      </c>
      <c r="BE497">
        <v>9</v>
      </c>
      <c r="BF497" s="6">
        <f t="shared" si="21"/>
        <v>46274</v>
      </c>
      <c r="BG497">
        <f t="shared" si="22"/>
        <v>-1.3333333333357587</v>
      </c>
      <c r="BH497" t="str">
        <f t="shared" si="23"/>
        <v>COMPLY</v>
      </c>
      <c r="BI497" t="str">
        <f>VLOOKUP(H497,Sheet2!$A$1:$B$270,2,FALSE)</f>
        <v>MADURA</v>
      </c>
    </row>
    <row r="498" spans="1:61">
      <c r="A498">
        <v>497</v>
      </c>
      <c r="B498">
        <v>1002577739</v>
      </c>
      <c r="C498">
        <v>3</v>
      </c>
      <c r="D498" t="s">
        <v>49</v>
      </c>
      <c r="E498">
        <v>4</v>
      </c>
      <c r="F498" t="s">
        <v>245</v>
      </c>
      <c r="G498" t="s">
        <v>2520</v>
      </c>
      <c r="H498" t="s">
        <v>3201</v>
      </c>
      <c r="I498" t="s">
        <v>212</v>
      </c>
      <c r="J498" t="s">
        <v>213</v>
      </c>
      <c r="K498" t="s">
        <v>149</v>
      </c>
      <c r="L498" t="s">
        <v>214</v>
      </c>
      <c r="M498" t="s">
        <v>76</v>
      </c>
      <c r="N498" t="s">
        <v>215</v>
      </c>
      <c r="O498" s="57">
        <v>46273.743715277778</v>
      </c>
      <c r="P498" s="57">
        <v>46274.529675925929</v>
      </c>
      <c r="Q498">
        <v>69386402</v>
      </c>
      <c r="S498">
        <v>146457106353</v>
      </c>
      <c r="T498" t="s">
        <v>3202</v>
      </c>
      <c r="U498" t="s">
        <v>6427</v>
      </c>
      <c r="V498" t="s">
        <v>3203</v>
      </c>
      <c r="Z498">
        <v>110.15802942860201</v>
      </c>
      <c r="AA498">
        <v>-6.9271841657158797</v>
      </c>
      <c r="AB498" t="s">
        <v>3204</v>
      </c>
      <c r="AC498" t="s">
        <v>1756</v>
      </c>
      <c r="AL498" t="s">
        <v>217</v>
      </c>
      <c r="AM498" t="s">
        <v>3205</v>
      </c>
      <c r="AN498" t="s">
        <v>6</v>
      </c>
      <c r="AO498" s="57">
        <v>46243.746435185189</v>
      </c>
      <c r="AP498" s="57">
        <v>46274.625</v>
      </c>
      <c r="AR498" t="s">
        <v>218</v>
      </c>
      <c r="AS498" t="s">
        <v>219</v>
      </c>
      <c r="AT498" t="s">
        <v>230</v>
      </c>
      <c r="AU498">
        <v>20260909</v>
      </c>
      <c r="AV498" t="s">
        <v>221</v>
      </c>
      <c r="AW498" t="s">
        <v>889</v>
      </c>
      <c r="AX498" t="s">
        <v>222</v>
      </c>
      <c r="BA498" s="57">
        <v>46274.625</v>
      </c>
      <c r="BB498" t="s">
        <v>3205</v>
      </c>
      <c r="BC498">
        <v>2026</v>
      </c>
      <c r="BD498">
        <v>9</v>
      </c>
      <c r="BE498">
        <v>9</v>
      </c>
      <c r="BF498" s="6">
        <f t="shared" si="21"/>
        <v>46274</v>
      </c>
      <c r="BG498">
        <f t="shared" si="22"/>
        <v>-0.625</v>
      </c>
      <c r="BH498" t="str">
        <f t="shared" si="23"/>
        <v>COMPLY</v>
      </c>
      <c r="BI498" t="e">
        <f>VLOOKUP(H498,Sheet2!$A$1:$B$270,2,FALSE)</f>
        <v>#N/A</v>
      </c>
    </row>
    <row r="499" spans="1:61">
      <c r="A499">
        <v>498</v>
      </c>
      <c r="B499">
        <v>1002576397</v>
      </c>
      <c r="C499">
        <v>3</v>
      </c>
      <c r="D499" t="s">
        <v>55</v>
      </c>
      <c r="E499">
        <v>5</v>
      </c>
      <c r="F499" t="s">
        <v>261</v>
      </c>
      <c r="G499" t="s">
        <v>122</v>
      </c>
      <c r="H499" t="s">
        <v>347</v>
      </c>
      <c r="I499" t="s">
        <v>212</v>
      </c>
      <c r="J499" t="s">
        <v>213</v>
      </c>
      <c r="K499" t="s">
        <v>149</v>
      </c>
      <c r="L499" t="s">
        <v>214</v>
      </c>
      <c r="M499" t="s">
        <v>76</v>
      </c>
      <c r="N499" t="s">
        <v>215</v>
      </c>
      <c r="O499" s="57">
        <v>46273.420810185184</v>
      </c>
      <c r="P499" s="57">
        <v>46273.853252314817</v>
      </c>
      <c r="Q499">
        <v>69385834</v>
      </c>
      <c r="S499">
        <v>152421262650</v>
      </c>
      <c r="T499" t="s">
        <v>3740</v>
      </c>
      <c r="U499" t="s">
        <v>3741</v>
      </c>
      <c r="V499" t="s">
        <v>3742</v>
      </c>
      <c r="Z499">
        <v>112.60233599999999</v>
      </c>
      <c r="AA499">
        <v>-7.1447532999999996</v>
      </c>
      <c r="AB499" t="s">
        <v>3743</v>
      </c>
      <c r="AC499" t="s">
        <v>216</v>
      </c>
      <c r="AL499" t="s">
        <v>217</v>
      </c>
      <c r="AM499" t="s">
        <v>3744</v>
      </c>
      <c r="AN499" t="s">
        <v>6</v>
      </c>
      <c r="AO499" s="57">
        <v>46243.423483796294</v>
      </c>
      <c r="AP499" s="57">
        <v>46278.333333333336</v>
      </c>
      <c r="AR499" t="s">
        <v>218</v>
      </c>
      <c r="AS499" t="s">
        <v>122</v>
      </c>
      <c r="AT499" t="s">
        <v>230</v>
      </c>
      <c r="AU499">
        <v>20260908</v>
      </c>
      <c r="AV499" t="s">
        <v>221</v>
      </c>
      <c r="AW499" t="s">
        <v>886</v>
      </c>
      <c r="AX499" t="s">
        <v>222</v>
      </c>
      <c r="BA499" s="57">
        <v>46278.333333333336</v>
      </c>
      <c r="BB499" t="s">
        <v>3744</v>
      </c>
      <c r="BC499">
        <v>2026</v>
      </c>
      <c r="BD499">
        <v>9</v>
      </c>
      <c r="BE499">
        <v>8</v>
      </c>
      <c r="BF499" s="6">
        <f t="shared" si="21"/>
        <v>46273</v>
      </c>
      <c r="BG499">
        <f t="shared" si="22"/>
        <v>-5.3333333333357587</v>
      </c>
      <c r="BH499" t="str">
        <f t="shared" si="23"/>
        <v>COMPLY</v>
      </c>
      <c r="BI499" t="str">
        <f>VLOOKUP(H499,Sheet2!$A$1:$B$270,2,FALSE)</f>
        <v>GRESIK</v>
      </c>
    </row>
    <row r="500" spans="1:61">
      <c r="A500">
        <v>499</v>
      </c>
      <c r="B500">
        <v>1002576880</v>
      </c>
      <c r="C500">
        <v>3</v>
      </c>
      <c r="D500" t="s">
        <v>38</v>
      </c>
      <c r="E500">
        <v>5</v>
      </c>
      <c r="F500" t="s">
        <v>90</v>
      </c>
      <c r="G500" t="s">
        <v>90</v>
      </c>
      <c r="H500" t="s">
        <v>346</v>
      </c>
      <c r="I500" t="s">
        <v>212</v>
      </c>
      <c r="J500" t="s">
        <v>213</v>
      </c>
      <c r="K500" t="s">
        <v>149</v>
      </c>
      <c r="L500" t="s">
        <v>214</v>
      </c>
      <c r="M500" t="s">
        <v>76</v>
      </c>
      <c r="N500" t="s">
        <v>215</v>
      </c>
      <c r="O500" s="57">
        <v>46273.541631944441</v>
      </c>
      <c r="P500" s="57">
        <v>46273.815937500003</v>
      </c>
      <c r="Q500">
        <v>69386053</v>
      </c>
      <c r="S500">
        <v>152639219400</v>
      </c>
      <c r="T500" t="s">
        <v>3745</v>
      </c>
      <c r="U500" t="s">
        <v>3746</v>
      </c>
      <c r="V500" t="s">
        <v>3747</v>
      </c>
      <c r="Z500">
        <v>112.259496</v>
      </c>
      <c r="AA500">
        <v>-7.8094950000000001</v>
      </c>
      <c r="AB500" t="s">
        <v>3748</v>
      </c>
      <c r="AC500" t="s">
        <v>236</v>
      </c>
      <c r="AL500" t="s">
        <v>217</v>
      </c>
      <c r="AM500" t="s">
        <v>3749</v>
      </c>
      <c r="AN500" t="s">
        <v>6</v>
      </c>
      <c r="AO500" s="57">
        <v>46243.548738425925</v>
      </c>
      <c r="AP500" s="57">
        <v>46274.458333333336</v>
      </c>
      <c r="AR500" t="s">
        <v>218</v>
      </c>
      <c r="AS500" t="s">
        <v>304</v>
      </c>
      <c r="AT500" t="s">
        <v>3750</v>
      </c>
      <c r="AU500">
        <v>20260908</v>
      </c>
      <c r="AV500" t="s">
        <v>221</v>
      </c>
      <c r="AW500" t="s">
        <v>3751</v>
      </c>
      <c r="AX500" t="s">
        <v>222</v>
      </c>
      <c r="BA500" s="57">
        <v>46274.458333333336</v>
      </c>
      <c r="BB500" t="s">
        <v>3749</v>
      </c>
      <c r="BC500">
        <v>2026</v>
      </c>
      <c r="BD500">
        <v>9</v>
      </c>
      <c r="BE500">
        <v>8</v>
      </c>
      <c r="BF500" s="6">
        <f t="shared" si="21"/>
        <v>46273</v>
      </c>
      <c r="BG500">
        <f t="shared" si="22"/>
        <v>-1.4583333333357587</v>
      </c>
      <c r="BH500" t="str">
        <f t="shared" si="23"/>
        <v>COMPLY</v>
      </c>
      <c r="BI500" t="str">
        <f>VLOOKUP(H500,Sheet2!$A$1:$B$270,2,FALSE)</f>
        <v>KEDIRI</v>
      </c>
    </row>
    <row r="501" spans="1:61">
      <c r="A501">
        <v>500</v>
      </c>
      <c r="B501">
        <v>1002576116</v>
      </c>
      <c r="C501">
        <v>3</v>
      </c>
      <c r="D501" t="s">
        <v>34</v>
      </c>
      <c r="E501">
        <v>5</v>
      </c>
      <c r="F501" t="s">
        <v>563</v>
      </c>
      <c r="G501" t="s">
        <v>86</v>
      </c>
      <c r="H501" t="s">
        <v>416</v>
      </c>
      <c r="I501" t="s">
        <v>212</v>
      </c>
      <c r="J501" t="s">
        <v>213</v>
      </c>
      <c r="K501" t="s">
        <v>149</v>
      </c>
      <c r="M501" t="s">
        <v>76</v>
      </c>
      <c r="N501" t="s">
        <v>215</v>
      </c>
      <c r="O501" s="57">
        <v>46273.363437499997</v>
      </c>
      <c r="P501" s="57">
        <v>46275.317488425928</v>
      </c>
      <c r="Q501">
        <v>69385730</v>
      </c>
      <c r="R501">
        <v>3619592041</v>
      </c>
      <c r="S501">
        <v>172419207298</v>
      </c>
      <c r="T501" t="s">
        <v>3057</v>
      </c>
      <c r="U501" t="s">
        <v>3058</v>
      </c>
      <c r="V501" t="s">
        <v>3111</v>
      </c>
      <c r="Z501">
        <v>115.1879915</v>
      </c>
      <c r="AA501">
        <v>-8.6945142999999998</v>
      </c>
      <c r="AB501" t="s">
        <v>3112</v>
      </c>
      <c r="AC501" t="s">
        <v>229</v>
      </c>
      <c r="AL501" t="s">
        <v>217</v>
      </c>
      <c r="AM501" t="s">
        <v>3113</v>
      </c>
      <c r="AN501" t="s">
        <v>6</v>
      </c>
      <c r="AO501" s="57">
        <v>46243.371481481481</v>
      </c>
      <c r="AP501" s="57">
        <v>46274.333333333336</v>
      </c>
      <c r="AR501" t="s">
        <v>218</v>
      </c>
      <c r="AS501" t="s">
        <v>817</v>
      </c>
      <c r="AT501" t="s">
        <v>230</v>
      </c>
      <c r="AU501">
        <v>20260910</v>
      </c>
      <c r="AV501" t="s">
        <v>221</v>
      </c>
      <c r="AW501" t="s">
        <v>585</v>
      </c>
      <c r="AX501" t="s">
        <v>222</v>
      </c>
      <c r="BA501" s="57">
        <v>46274.333333333336</v>
      </c>
      <c r="BB501" t="s">
        <v>3113</v>
      </c>
      <c r="BC501">
        <v>2026</v>
      </c>
      <c r="BD501">
        <v>9</v>
      </c>
      <c r="BE501">
        <v>10</v>
      </c>
      <c r="BF501" s="6">
        <f t="shared" si="21"/>
        <v>46275</v>
      </c>
      <c r="BG501">
        <f t="shared" si="22"/>
        <v>0.66666666666424135</v>
      </c>
      <c r="BH501" t="str">
        <f t="shared" si="23"/>
        <v>COMPLY</v>
      </c>
      <c r="BI501" t="str">
        <f>VLOOKUP(H501,Sheet2!$A$1:$B$270,2,FALSE)</f>
        <v>UBUNG</v>
      </c>
    </row>
    <row r="502" spans="1:61">
      <c r="A502">
        <v>501</v>
      </c>
      <c r="B502">
        <v>1002576132</v>
      </c>
      <c r="C502">
        <v>3</v>
      </c>
      <c r="D502" t="s">
        <v>38</v>
      </c>
      <c r="E502">
        <v>5</v>
      </c>
      <c r="F502" t="s">
        <v>248</v>
      </c>
      <c r="G502" t="s">
        <v>91</v>
      </c>
      <c r="H502" t="s">
        <v>412</v>
      </c>
      <c r="I502" t="s">
        <v>212</v>
      </c>
      <c r="J502" t="s">
        <v>213</v>
      </c>
      <c r="K502" t="s">
        <v>149</v>
      </c>
      <c r="L502" t="s">
        <v>214</v>
      </c>
      <c r="M502" t="s">
        <v>76</v>
      </c>
      <c r="N502" t="s">
        <v>215</v>
      </c>
      <c r="O502" s="57">
        <v>46273.364537037036</v>
      </c>
      <c r="P502" s="57">
        <v>46274.599074074074</v>
      </c>
      <c r="Q502">
        <v>69385716</v>
      </c>
      <c r="S502">
        <v>152715213485</v>
      </c>
      <c r="T502" t="s">
        <v>5616</v>
      </c>
      <c r="U502" t="s">
        <v>5617</v>
      </c>
      <c r="V502" t="s">
        <v>5618</v>
      </c>
      <c r="Z502">
        <v>112.64000588487499</v>
      </c>
      <c r="AA502">
        <v>-8.1700459394913008</v>
      </c>
      <c r="AB502" t="s">
        <v>5619</v>
      </c>
      <c r="AC502" t="s">
        <v>236</v>
      </c>
      <c r="AL502" t="s">
        <v>217</v>
      </c>
      <c r="AM502" t="s">
        <v>3683</v>
      </c>
      <c r="AN502" t="s">
        <v>6</v>
      </c>
      <c r="AO502" s="57">
        <v>46243.371481481481</v>
      </c>
      <c r="AP502" s="57">
        <v>46274.333333333336</v>
      </c>
      <c r="AR502" t="s">
        <v>218</v>
      </c>
      <c r="AS502" t="s">
        <v>584</v>
      </c>
      <c r="AT502" t="s">
        <v>344</v>
      </c>
      <c r="AU502">
        <v>20260909</v>
      </c>
      <c r="AV502" t="s">
        <v>221</v>
      </c>
      <c r="AW502" t="s">
        <v>1183</v>
      </c>
      <c r="AX502" t="s">
        <v>222</v>
      </c>
      <c r="BA502" s="57">
        <v>46274.333333333336</v>
      </c>
      <c r="BB502" t="s">
        <v>3683</v>
      </c>
      <c r="BC502">
        <v>2026</v>
      </c>
      <c r="BD502">
        <v>9</v>
      </c>
      <c r="BE502">
        <v>9</v>
      </c>
      <c r="BF502" s="6">
        <f t="shared" si="21"/>
        <v>46274</v>
      </c>
      <c r="BG502">
        <f t="shared" si="22"/>
        <v>-0.33333333333575865</v>
      </c>
      <c r="BH502" t="str">
        <f t="shared" si="23"/>
        <v>COMPLY</v>
      </c>
      <c r="BI502" t="str">
        <f>VLOOKUP(H502,Sheet2!$A$1:$B$270,2,FALSE)</f>
        <v>MALANG</v>
      </c>
    </row>
    <row r="503" spans="1:61">
      <c r="A503">
        <v>502</v>
      </c>
      <c r="B503">
        <v>1002576872</v>
      </c>
      <c r="C503">
        <v>3</v>
      </c>
      <c r="D503" t="s">
        <v>38</v>
      </c>
      <c r="E503">
        <v>5</v>
      </c>
      <c r="F503" t="s">
        <v>90</v>
      </c>
      <c r="G503" t="s">
        <v>93</v>
      </c>
      <c r="H503" t="s">
        <v>296</v>
      </c>
      <c r="I503" t="s">
        <v>212</v>
      </c>
      <c r="J503" t="s">
        <v>213</v>
      </c>
      <c r="K503" t="s">
        <v>149</v>
      </c>
      <c r="L503" t="s">
        <v>214</v>
      </c>
      <c r="M503" t="s">
        <v>76</v>
      </c>
      <c r="N503" t="s">
        <v>215</v>
      </c>
      <c r="O503" s="57">
        <v>46273.539537037039</v>
      </c>
      <c r="P503" s="57">
        <v>46273.687962962962</v>
      </c>
      <c r="Q503">
        <v>69386051</v>
      </c>
      <c r="S503">
        <v>152611230001</v>
      </c>
      <c r="T503" t="s">
        <v>3752</v>
      </c>
      <c r="U503" t="s">
        <v>3753</v>
      </c>
      <c r="V503" t="s">
        <v>3754</v>
      </c>
      <c r="Z503">
        <v>111.92258099999999</v>
      </c>
      <c r="AA503">
        <v>-7.5814940000000002</v>
      </c>
      <c r="AB503" t="s">
        <v>3755</v>
      </c>
      <c r="AC503" t="s">
        <v>236</v>
      </c>
      <c r="AL503" t="s">
        <v>217</v>
      </c>
      <c r="AM503" t="s">
        <v>3756</v>
      </c>
      <c r="AN503" t="s">
        <v>6</v>
      </c>
      <c r="AO503" s="57">
        <v>46243.548738425925</v>
      </c>
      <c r="AP503" s="57">
        <v>46274.458333333336</v>
      </c>
      <c r="AR503" t="s">
        <v>218</v>
      </c>
      <c r="AS503" t="s">
        <v>219</v>
      </c>
      <c r="AT503" t="s">
        <v>230</v>
      </c>
      <c r="AU503">
        <v>20260908</v>
      </c>
      <c r="AV503" t="s">
        <v>221</v>
      </c>
      <c r="AW503" t="s">
        <v>886</v>
      </c>
      <c r="AX503" t="s">
        <v>222</v>
      </c>
      <c r="BA503" s="57">
        <v>46274.458333333336</v>
      </c>
      <c r="BB503" t="s">
        <v>3756</v>
      </c>
      <c r="BC503">
        <v>2026</v>
      </c>
      <c r="BD503">
        <v>9</v>
      </c>
      <c r="BE503">
        <v>8</v>
      </c>
      <c r="BF503" s="6">
        <f t="shared" si="21"/>
        <v>46273</v>
      </c>
      <c r="BG503">
        <f t="shared" si="22"/>
        <v>-1.4583333333357587</v>
      </c>
      <c r="BH503" t="str">
        <f t="shared" si="23"/>
        <v>COMPLY</v>
      </c>
      <c r="BI503" t="str">
        <f>VLOOKUP(H503,Sheet2!$A$1:$B$270,2,FALSE)</f>
        <v>NGANJUK</v>
      </c>
    </row>
    <row r="504" spans="1:61">
      <c r="A504">
        <v>503</v>
      </c>
      <c r="B504">
        <v>1002576120</v>
      </c>
      <c r="C504">
        <v>3</v>
      </c>
      <c r="D504" t="s">
        <v>55</v>
      </c>
      <c r="E504">
        <v>5</v>
      </c>
      <c r="F504" t="s">
        <v>261</v>
      </c>
      <c r="G504" t="s">
        <v>122</v>
      </c>
      <c r="H504" t="s">
        <v>347</v>
      </c>
      <c r="I504" t="s">
        <v>212</v>
      </c>
      <c r="J504" t="s">
        <v>213</v>
      </c>
      <c r="K504" t="s">
        <v>149</v>
      </c>
      <c r="L504" t="s">
        <v>214</v>
      </c>
      <c r="M504" t="s">
        <v>76</v>
      </c>
      <c r="N504" t="s">
        <v>215</v>
      </c>
      <c r="O504" s="57">
        <v>46273.36246527778</v>
      </c>
      <c r="P504" s="57">
        <v>46273.902928240743</v>
      </c>
      <c r="Q504">
        <v>69385731</v>
      </c>
      <c r="S504">
        <v>152421262234</v>
      </c>
      <c r="T504" t="s">
        <v>3757</v>
      </c>
      <c r="U504" t="s">
        <v>3758</v>
      </c>
      <c r="V504" t="s">
        <v>3759</v>
      </c>
      <c r="Z504">
        <v>112.616586573421</v>
      </c>
      <c r="AA504">
        <v>-7.1613783618746698</v>
      </c>
      <c r="AB504" t="s">
        <v>3760</v>
      </c>
      <c r="AC504" t="s">
        <v>216</v>
      </c>
      <c r="AL504" t="s">
        <v>217</v>
      </c>
      <c r="AM504" t="s">
        <v>3761</v>
      </c>
      <c r="AN504" t="s">
        <v>6</v>
      </c>
      <c r="AO504" s="57">
        <v>46243.371481481481</v>
      </c>
      <c r="AP504" s="57">
        <v>46278.333333333336</v>
      </c>
      <c r="AR504" t="s">
        <v>218</v>
      </c>
      <c r="AS504" t="s">
        <v>122</v>
      </c>
      <c r="AT504" t="s">
        <v>230</v>
      </c>
      <c r="AU504">
        <v>20260908</v>
      </c>
      <c r="AV504" t="s">
        <v>221</v>
      </c>
      <c r="AW504" t="s">
        <v>889</v>
      </c>
      <c r="AX504" t="s">
        <v>222</v>
      </c>
      <c r="BA504" s="57">
        <v>46278.333333333336</v>
      </c>
      <c r="BB504" t="s">
        <v>3761</v>
      </c>
      <c r="BC504">
        <v>2026</v>
      </c>
      <c r="BD504">
        <v>9</v>
      </c>
      <c r="BE504">
        <v>8</v>
      </c>
      <c r="BF504" s="6">
        <f t="shared" si="21"/>
        <v>46273</v>
      </c>
      <c r="BG504">
        <f t="shared" si="22"/>
        <v>-5.3333333333357587</v>
      </c>
      <c r="BH504" t="str">
        <f t="shared" si="23"/>
        <v>COMPLY</v>
      </c>
      <c r="BI504" t="str">
        <f>VLOOKUP(H504,Sheet2!$A$1:$B$270,2,FALSE)</f>
        <v>GRESIK</v>
      </c>
    </row>
    <row r="505" spans="1:61">
      <c r="A505">
        <v>504</v>
      </c>
      <c r="B505">
        <v>1002576375</v>
      </c>
      <c r="C505">
        <v>3</v>
      </c>
      <c r="D505" t="s">
        <v>55</v>
      </c>
      <c r="E505">
        <v>5</v>
      </c>
      <c r="F505" t="s">
        <v>227</v>
      </c>
      <c r="G505" t="s">
        <v>127</v>
      </c>
      <c r="H505" t="s">
        <v>228</v>
      </c>
      <c r="I505" t="s">
        <v>212</v>
      </c>
      <c r="J505" t="s">
        <v>213</v>
      </c>
      <c r="K505" t="s">
        <v>149</v>
      </c>
      <c r="M505" t="s">
        <v>76</v>
      </c>
      <c r="N505" t="s">
        <v>215</v>
      </c>
      <c r="O505" s="57">
        <v>46273.418217592596</v>
      </c>
      <c r="P505" s="57">
        <v>46274.701874999999</v>
      </c>
      <c r="Q505">
        <v>69385827</v>
      </c>
      <c r="S505">
        <v>152426928695</v>
      </c>
      <c r="T505" t="s">
        <v>3522</v>
      </c>
      <c r="U505" t="s">
        <v>3523</v>
      </c>
      <c r="V505" t="s">
        <v>3524</v>
      </c>
      <c r="Z505">
        <v>113.48992029999999</v>
      </c>
      <c r="AA505">
        <v>-7.0536259000000001</v>
      </c>
      <c r="AB505" t="s">
        <v>3525</v>
      </c>
      <c r="AC505" t="s">
        <v>229</v>
      </c>
      <c r="AL505" t="s">
        <v>217</v>
      </c>
      <c r="AM505" t="s">
        <v>3526</v>
      </c>
      <c r="AN505" t="s">
        <v>6</v>
      </c>
      <c r="AO505" s="57">
        <v>46243.423483796294</v>
      </c>
      <c r="AP505" s="57">
        <v>46274.458333333336</v>
      </c>
      <c r="AR505" t="s">
        <v>218</v>
      </c>
      <c r="AS505" t="s">
        <v>127</v>
      </c>
      <c r="AT505" t="s">
        <v>230</v>
      </c>
      <c r="AU505">
        <v>20260909</v>
      </c>
      <c r="AV505" t="s">
        <v>221</v>
      </c>
      <c r="AW505" t="s">
        <v>550</v>
      </c>
      <c r="AX505" t="s">
        <v>222</v>
      </c>
      <c r="BA505" s="57">
        <v>46274.458333333336</v>
      </c>
      <c r="BB505" t="s">
        <v>3526</v>
      </c>
      <c r="BC505">
        <v>2026</v>
      </c>
      <c r="BD505">
        <v>9</v>
      </c>
      <c r="BE505">
        <v>9</v>
      </c>
      <c r="BF505" s="6">
        <f t="shared" si="21"/>
        <v>46274</v>
      </c>
      <c r="BG505">
        <f t="shared" si="22"/>
        <v>-0.45833333333575865</v>
      </c>
      <c r="BH505" t="str">
        <f t="shared" si="23"/>
        <v>COMPLY</v>
      </c>
      <c r="BI505" t="str">
        <f>VLOOKUP(H505,Sheet2!$A$1:$B$270,2,FALSE)</f>
        <v>MADURA</v>
      </c>
    </row>
    <row r="506" spans="1:61">
      <c r="A506">
        <v>505</v>
      </c>
      <c r="B506">
        <v>1002576384</v>
      </c>
      <c r="C506">
        <v>3</v>
      </c>
      <c r="D506" t="s">
        <v>55</v>
      </c>
      <c r="E506">
        <v>5</v>
      </c>
      <c r="F506" t="s">
        <v>307</v>
      </c>
      <c r="G506" t="s">
        <v>126</v>
      </c>
      <c r="H506" t="s">
        <v>355</v>
      </c>
      <c r="I506" t="s">
        <v>212</v>
      </c>
      <c r="J506" t="s">
        <v>213</v>
      </c>
      <c r="K506" t="s">
        <v>149</v>
      </c>
      <c r="L506" t="s">
        <v>214</v>
      </c>
      <c r="M506" t="s">
        <v>76</v>
      </c>
      <c r="N506" t="s">
        <v>215</v>
      </c>
      <c r="O506" s="57">
        <v>46273.418703703705</v>
      </c>
      <c r="P506" s="57">
        <v>46273.75613425926</v>
      </c>
      <c r="Q506">
        <v>69385828</v>
      </c>
      <c r="S506">
        <v>152310255968</v>
      </c>
      <c r="T506" t="s">
        <v>3264</v>
      </c>
      <c r="U506" t="s">
        <v>3762</v>
      </c>
      <c r="V506" t="s">
        <v>3763</v>
      </c>
      <c r="Z506">
        <v>112.783746868371</v>
      </c>
      <c r="AA506">
        <v>-7.31932501192445</v>
      </c>
      <c r="AB506" t="s">
        <v>3764</v>
      </c>
      <c r="AC506" t="s">
        <v>216</v>
      </c>
      <c r="AL506" t="s">
        <v>217</v>
      </c>
      <c r="AM506" t="s">
        <v>3683</v>
      </c>
      <c r="AN506" t="s">
        <v>6</v>
      </c>
      <c r="AO506" s="57">
        <v>46243.423483796294</v>
      </c>
      <c r="AP506" s="57">
        <v>46274.333333333336</v>
      </c>
      <c r="AR506" t="s">
        <v>218</v>
      </c>
      <c r="AS506" t="s">
        <v>607</v>
      </c>
      <c r="AT506" t="s">
        <v>230</v>
      </c>
      <c r="AU506">
        <v>20260908</v>
      </c>
      <c r="AV506" t="s">
        <v>221</v>
      </c>
      <c r="AW506" t="s">
        <v>2092</v>
      </c>
      <c r="AX506" t="s">
        <v>222</v>
      </c>
      <c r="BA506" s="57">
        <v>46274.333333333336</v>
      </c>
      <c r="BB506" t="s">
        <v>3683</v>
      </c>
      <c r="BC506">
        <v>2026</v>
      </c>
      <c r="BD506">
        <v>9</v>
      </c>
      <c r="BE506">
        <v>8</v>
      </c>
      <c r="BF506" s="6">
        <f t="shared" si="21"/>
        <v>46273</v>
      </c>
      <c r="BG506">
        <f t="shared" si="22"/>
        <v>-1.3333333333357587</v>
      </c>
      <c r="BH506" t="str">
        <f t="shared" si="23"/>
        <v>COMPLY</v>
      </c>
      <c r="BI506" t="str">
        <f>VLOOKUP(H506,Sheet2!$A$1:$B$270,2,FALSE)</f>
        <v>SURABAYA SELATAN</v>
      </c>
    </row>
    <row r="507" spans="1:61">
      <c r="A507">
        <v>506</v>
      </c>
      <c r="B507">
        <v>1002576408</v>
      </c>
      <c r="C507">
        <v>3</v>
      </c>
      <c r="D507" t="s">
        <v>59</v>
      </c>
      <c r="E507">
        <v>4</v>
      </c>
      <c r="F507" t="s">
        <v>549</v>
      </c>
      <c r="G507" t="s">
        <v>1694</v>
      </c>
      <c r="H507" t="s">
        <v>1695</v>
      </c>
      <c r="I507" t="s">
        <v>212</v>
      </c>
      <c r="J507" t="s">
        <v>213</v>
      </c>
      <c r="K507" t="s">
        <v>149</v>
      </c>
      <c r="L507" t="s">
        <v>214</v>
      </c>
      <c r="M507" t="s">
        <v>76</v>
      </c>
      <c r="N507" t="s">
        <v>215</v>
      </c>
      <c r="O507" s="57">
        <v>46273.42287037037</v>
      </c>
      <c r="P507" s="57">
        <v>46273.655023148145</v>
      </c>
      <c r="Q507">
        <v>69385838</v>
      </c>
      <c r="S507">
        <v>146136130428</v>
      </c>
      <c r="T507" t="s">
        <v>3765</v>
      </c>
      <c r="U507" t="s">
        <v>3766</v>
      </c>
      <c r="V507" t="s">
        <v>3767</v>
      </c>
      <c r="Z507">
        <v>110.280351</v>
      </c>
      <c r="AA507">
        <v>-7.722766</v>
      </c>
      <c r="AB507" t="s">
        <v>3768</v>
      </c>
      <c r="AC507" t="s">
        <v>236</v>
      </c>
      <c r="AL507" t="s">
        <v>217</v>
      </c>
      <c r="AM507" t="s">
        <v>3769</v>
      </c>
      <c r="AN507" t="s">
        <v>6</v>
      </c>
      <c r="AO507" s="57">
        <v>46243.423483796294</v>
      </c>
      <c r="AP507" s="57">
        <v>46274.333333333336</v>
      </c>
      <c r="AR507" t="s">
        <v>218</v>
      </c>
      <c r="AS507" t="s">
        <v>219</v>
      </c>
      <c r="AT507" t="s">
        <v>230</v>
      </c>
      <c r="AU507">
        <v>20260908</v>
      </c>
      <c r="AV507" t="s">
        <v>221</v>
      </c>
      <c r="AW507" t="s">
        <v>886</v>
      </c>
      <c r="AX507" t="s">
        <v>222</v>
      </c>
      <c r="BA507" s="57">
        <v>46274.333333333336</v>
      </c>
      <c r="BB507" t="s">
        <v>3769</v>
      </c>
      <c r="BC507">
        <v>2026</v>
      </c>
      <c r="BD507">
        <v>9</v>
      </c>
      <c r="BE507">
        <v>8</v>
      </c>
      <c r="BF507" s="6">
        <f t="shared" si="21"/>
        <v>46273</v>
      </c>
      <c r="BG507">
        <f t="shared" si="22"/>
        <v>-1.3333333333357587</v>
      </c>
      <c r="BH507" t="str">
        <f t="shared" si="23"/>
        <v>COMPLY</v>
      </c>
      <c r="BI507" t="e">
        <f>VLOOKUP(H507,Sheet2!$A$1:$B$270,2,FALSE)</f>
        <v>#N/A</v>
      </c>
    </row>
    <row r="508" spans="1:61">
      <c r="A508">
        <v>507</v>
      </c>
      <c r="B508">
        <v>1002576374</v>
      </c>
      <c r="C508">
        <v>3</v>
      </c>
      <c r="D508" t="s">
        <v>55</v>
      </c>
      <c r="E508">
        <v>5</v>
      </c>
      <c r="F508" t="s">
        <v>307</v>
      </c>
      <c r="G508" t="s">
        <v>128</v>
      </c>
      <c r="H508" t="s">
        <v>418</v>
      </c>
      <c r="I508" t="s">
        <v>212</v>
      </c>
      <c r="J508" t="s">
        <v>213</v>
      </c>
      <c r="K508" t="s">
        <v>149</v>
      </c>
      <c r="L508" t="s">
        <v>214</v>
      </c>
      <c r="M508" t="s">
        <v>76</v>
      </c>
      <c r="N508" t="s">
        <v>215</v>
      </c>
      <c r="O508" s="57">
        <v>46273.416620370372</v>
      </c>
      <c r="P508" s="57">
        <v>46273.752256944441</v>
      </c>
      <c r="Q508">
        <v>69385824</v>
      </c>
      <c r="S508">
        <v>152301273809</v>
      </c>
      <c r="T508" t="s">
        <v>3770</v>
      </c>
      <c r="U508" t="s">
        <v>3771</v>
      </c>
      <c r="V508" t="s">
        <v>3772</v>
      </c>
      <c r="Z508">
        <v>112.7233308</v>
      </c>
      <c r="AA508">
        <v>-7.2917847</v>
      </c>
      <c r="AB508" t="s">
        <v>3773</v>
      </c>
      <c r="AC508" t="s">
        <v>236</v>
      </c>
      <c r="AL508" t="s">
        <v>217</v>
      </c>
      <c r="AM508" t="s">
        <v>3756</v>
      </c>
      <c r="AN508" t="s">
        <v>6</v>
      </c>
      <c r="AO508" s="57">
        <v>46243.423483796294</v>
      </c>
      <c r="AP508" s="57">
        <v>46274.458333333336</v>
      </c>
      <c r="AR508" t="s">
        <v>218</v>
      </c>
      <c r="AS508" t="s">
        <v>906</v>
      </c>
      <c r="AT508" t="s">
        <v>230</v>
      </c>
      <c r="AU508">
        <v>20260908</v>
      </c>
      <c r="AV508" t="s">
        <v>221</v>
      </c>
      <c r="AW508" t="s">
        <v>884</v>
      </c>
      <c r="AX508" t="s">
        <v>222</v>
      </c>
      <c r="BA508" s="57">
        <v>46274.458333333336</v>
      </c>
      <c r="BB508" t="s">
        <v>3756</v>
      </c>
      <c r="BC508">
        <v>2026</v>
      </c>
      <c r="BD508">
        <v>9</v>
      </c>
      <c r="BE508">
        <v>8</v>
      </c>
      <c r="BF508" s="6">
        <f t="shared" si="21"/>
        <v>46273</v>
      </c>
      <c r="BG508">
        <f t="shared" si="22"/>
        <v>-1.4583333333357587</v>
      </c>
      <c r="BH508" t="str">
        <f t="shared" si="23"/>
        <v>COMPLY</v>
      </c>
      <c r="BI508" t="str">
        <f>VLOOKUP(H508,Sheet2!$A$1:$B$270,2,FALSE)</f>
        <v>SURABAYA UTARA</v>
      </c>
    </row>
    <row r="509" spans="1:61">
      <c r="A509">
        <v>508</v>
      </c>
      <c r="B509">
        <v>1002576709</v>
      </c>
      <c r="C509">
        <v>3</v>
      </c>
      <c r="D509" t="s">
        <v>38</v>
      </c>
      <c r="E509">
        <v>5</v>
      </c>
      <c r="F509" t="s">
        <v>248</v>
      </c>
      <c r="G509" t="s">
        <v>87</v>
      </c>
      <c r="H509" t="s">
        <v>249</v>
      </c>
      <c r="I509" t="s">
        <v>212</v>
      </c>
      <c r="J509" t="s">
        <v>213</v>
      </c>
      <c r="K509" t="s">
        <v>149</v>
      </c>
      <c r="L509" t="s">
        <v>214</v>
      </c>
      <c r="M509" t="s">
        <v>76</v>
      </c>
      <c r="N509" t="s">
        <v>215</v>
      </c>
      <c r="O509" s="57">
        <v>46273.479131944441</v>
      </c>
      <c r="P509" s="57">
        <v>46273.665347222224</v>
      </c>
      <c r="Q509">
        <v>69385959</v>
      </c>
      <c r="S509">
        <v>152702232600</v>
      </c>
      <c r="T509" t="s">
        <v>3774</v>
      </c>
      <c r="U509" t="s">
        <v>3775</v>
      </c>
      <c r="V509" t="s">
        <v>3776</v>
      </c>
      <c r="Z509">
        <v>112.629537</v>
      </c>
      <c r="AA509">
        <v>-7.9385649999999996</v>
      </c>
      <c r="AB509" t="s">
        <v>3777</v>
      </c>
      <c r="AC509" t="s">
        <v>236</v>
      </c>
      <c r="AL509" t="s">
        <v>217</v>
      </c>
      <c r="AM509" t="s">
        <v>3778</v>
      </c>
      <c r="AN509" t="s">
        <v>6</v>
      </c>
      <c r="AO509" s="57">
        <v>46243.486064814817</v>
      </c>
      <c r="AP509" s="57">
        <v>46274.333333333336</v>
      </c>
      <c r="AR509" t="s">
        <v>218</v>
      </c>
      <c r="AS509" t="s">
        <v>2453</v>
      </c>
      <c r="AT509" t="s">
        <v>230</v>
      </c>
      <c r="AU509">
        <v>20260908</v>
      </c>
      <c r="AV509" t="s">
        <v>221</v>
      </c>
      <c r="AW509" t="s">
        <v>885</v>
      </c>
      <c r="AX509" t="s">
        <v>222</v>
      </c>
      <c r="BA509" s="57">
        <v>46274.333333333336</v>
      </c>
      <c r="BB509" t="s">
        <v>3778</v>
      </c>
      <c r="BC509">
        <v>2026</v>
      </c>
      <c r="BD509">
        <v>9</v>
      </c>
      <c r="BE509">
        <v>8</v>
      </c>
      <c r="BF509" s="6">
        <f t="shared" si="21"/>
        <v>46273</v>
      </c>
      <c r="BG509">
        <f t="shared" si="22"/>
        <v>-1.3333333333357587</v>
      </c>
      <c r="BH509" t="str">
        <f t="shared" si="23"/>
        <v>COMPLY</v>
      </c>
      <c r="BI509" t="str">
        <f>VLOOKUP(H509,Sheet2!$A$1:$B$270,2,FALSE)</f>
        <v>BATU</v>
      </c>
    </row>
    <row r="510" spans="1:61">
      <c r="A510">
        <v>509</v>
      </c>
      <c r="B510">
        <v>1002576339</v>
      </c>
      <c r="C510">
        <v>3</v>
      </c>
      <c r="D510" t="s">
        <v>59</v>
      </c>
      <c r="E510">
        <v>4</v>
      </c>
      <c r="F510" t="s">
        <v>242</v>
      </c>
      <c r="G510" t="s">
        <v>542</v>
      </c>
      <c r="H510" t="s">
        <v>1632</v>
      </c>
      <c r="I510" t="s">
        <v>212</v>
      </c>
      <c r="J510" t="s">
        <v>213</v>
      </c>
      <c r="K510" t="s">
        <v>149</v>
      </c>
      <c r="L510" t="s">
        <v>214</v>
      </c>
      <c r="M510" t="s">
        <v>76</v>
      </c>
      <c r="N510" t="s">
        <v>215</v>
      </c>
      <c r="O510" s="57">
        <v>46273.410370370373</v>
      </c>
      <c r="P510" s="57">
        <v>46273.654560185183</v>
      </c>
      <c r="Q510">
        <v>69385803</v>
      </c>
      <c r="S510">
        <v>141176104825</v>
      </c>
      <c r="T510" t="s">
        <v>3779</v>
      </c>
      <c r="U510" t="s">
        <v>3780</v>
      </c>
      <c r="V510" t="s">
        <v>3781</v>
      </c>
      <c r="Z510">
        <v>109.75636969999999</v>
      </c>
      <c r="AA510">
        <v>-7.7285228000000004</v>
      </c>
      <c r="AB510" t="s">
        <v>3782</v>
      </c>
      <c r="AC510" t="s">
        <v>236</v>
      </c>
      <c r="AL510" t="s">
        <v>217</v>
      </c>
      <c r="AM510" t="s">
        <v>3683</v>
      </c>
      <c r="AN510" t="s">
        <v>6</v>
      </c>
      <c r="AO510" s="57">
        <v>46243.413136574076</v>
      </c>
      <c r="AP510" s="57">
        <v>46274.333333333336</v>
      </c>
      <c r="AR510" t="s">
        <v>218</v>
      </c>
      <c r="AS510" t="s">
        <v>219</v>
      </c>
      <c r="AT510" t="s">
        <v>230</v>
      </c>
      <c r="AU510">
        <v>20260908</v>
      </c>
      <c r="AV510" t="s">
        <v>221</v>
      </c>
      <c r="AW510" t="s">
        <v>889</v>
      </c>
      <c r="AX510" t="s">
        <v>222</v>
      </c>
      <c r="BA510" s="57">
        <v>46274.333333333336</v>
      </c>
      <c r="BB510" t="s">
        <v>3683</v>
      </c>
      <c r="BC510">
        <v>2026</v>
      </c>
      <c r="BD510">
        <v>9</v>
      </c>
      <c r="BE510">
        <v>8</v>
      </c>
      <c r="BF510" s="6">
        <f t="shared" si="21"/>
        <v>46273</v>
      </c>
      <c r="BG510">
        <f t="shared" si="22"/>
        <v>-1.3333333333357587</v>
      </c>
      <c r="BH510" t="str">
        <f t="shared" si="23"/>
        <v>COMPLY</v>
      </c>
      <c r="BI510" t="e">
        <f>VLOOKUP(H510,Sheet2!$A$1:$B$270,2,FALSE)</f>
        <v>#N/A</v>
      </c>
    </row>
    <row r="511" spans="1:61">
      <c r="A511">
        <v>510</v>
      </c>
      <c r="B511">
        <v>1002576335</v>
      </c>
      <c r="C511">
        <v>3</v>
      </c>
      <c r="D511" t="s">
        <v>59</v>
      </c>
      <c r="E511">
        <v>4</v>
      </c>
      <c r="F511" t="s">
        <v>242</v>
      </c>
      <c r="G511" t="s">
        <v>600</v>
      </c>
      <c r="H511" t="s">
        <v>601</v>
      </c>
      <c r="I511" t="s">
        <v>212</v>
      </c>
      <c r="J511" t="s">
        <v>213</v>
      </c>
      <c r="K511" t="s">
        <v>149</v>
      </c>
      <c r="L511" t="s">
        <v>214</v>
      </c>
      <c r="M511" t="s">
        <v>76</v>
      </c>
      <c r="N511" t="s">
        <v>215</v>
      </c>
      <c r="O511" s="57">
        <v>46273.40829861111</v>
      </c>
      <c r="P511" s="57">
        <v>46274.525937500002</v>
      </c>
      <c r="Q511">
        <v>69385801</v>
      </c>
      <c r="S511">
        <v>141149112903</v>
      </c>
      <c r="T511" t="s">
        <v>5273</v>
      </c>
      <c r="U511" t="s">
        <v>5274</v>
      </c>
      <c r="V511" t="s">
        <v>5275</v>
      </c>
      <c r="Z511">
        <v>110.1310625</v>
      </c>
      <c r="AA511">
        <v>-7.2188125000000003</v>
      </c>
      <c r="AB511" t="s">
        <v>5276</v>
      </c>
      <c r="AC511" t="s">
        <v>236</v>
      </c>
      <c r="AL511" t="s">
        <v>217</v>
      </c>
      <c r="AM511" t="s">
        <v>5277</v>
      </c>
      <c r="AN511" t="s">
        <v>6</v>
      </c>
      <c r="AO511" s="57">
        <v>46243.413136574076</v>
      </c>
      <c r="AP511" s="57">
        <v>46274.333333333336</v>
      </c>
      <c r="AR511" t="s">
        <v>218</v>
      </c>
      <c r="AS511" t="s">
        <v>919</v>
      </c>
      <c r="AT511" t="s">
        <v>230</v>
      </c>
      <c r="AU511">
        <v>20260909</v>
      </c>
      <c r="AV511" t="s">
        <v>221</v>
      </c>
      <c r="AW511" t="s">
        <v>883</v>
      </c>
      <c r="AX511" t="s">
        <v>222</v>
      </c>
      <c r="BA511" s="57">
        <v>46274.333333333336</v>
      </c>
      <c r="BB511" t="s">
        <v>5277</v>
      </c>
      <c r="BC511">
        <v>2026</v>
      </c>
      <c r="BD511">
        <v>9</v>
      </c>
      <c r="BE511">
        <v>9</v>
      </c>
      <c r="BF511" s="6">
        <f t="shared" si="21"/>
        <v>46274</v>
      </c>
      <c r="BG511">
        <f t="shared" si="22"/>
        <v>-0.33333333333575865</v>
      </c>
      <c r="BH511" t="str">
        <f t="shared" si="23"/>
        <v>COMPLY</v>
      </c>
      <c r="BI511" t="e">
        <f>VLOOKUP(H511,Sheet2!$A$1:$B$270,2,FALSE)</f>
        <v>#N/A</v>
      </c>
    </row>
    <row r="512" spans="1:61">
      <c r="A512">
        <v>511</v>
      </c>
      <c r="B512">
        <v>1002576255</v>
      </c>
      <c r="C512">
        <v>3</v>
      </c>
      <c r="D512" t="s">
        <v>42</v>
      </c>
      <c r="E512">
        <v>5</v>
      </c>
      <c r="F512" t="s">
        <v>232</v>
      </c>
      <c r="G512" t="s">
        <v>105</v>
      </c>
      <c r="H512" t="s">
        <v>371</v>
      </c>
      <c r="I512" t="s">
        <v>212</v>
      </c>
      <c r="J512" t="s">
        <v>213</v>
      </c>
      <c r="K512" t="s">
        <v>149</v>
      </c>
      <c r="M512" t="s">
        <v>76</v>
      </c>
      <c r="N512" t="s">
        <v>215</v>
      </c>
      <c r="O512" s="57">
        <v>46273.389780092592</v>
      </c>
      <c r="P512" s="57">
        <v>46273.852789351855</v>
      </c>
      <c r="Q512">
        <v>69385777</v>
      </c>
      <c r="S512">
        <v>152312243399</v>
      </c>
      <c r="T512" t="s">
        <v>3783</v>
      </c>
      <c r="U512" t="s">
        <v>3784</v>
      </c>
      <c r="V512" t="s">
        <v>3785</v>
      </c>
      <c r="Z512">
        <v>112.4162556</v>
      </c>
      <c r="AA512">
        <v>-7.4936935</v>
      </c>
      <c r="AB512" t="s">
        <v>3786</v>
      </c>
      <c r="AC512" t="s">
        <v>229</v>
      </c>
      <c r="AL512" t="s">
        <v>217</v>
      </c>
      <c r="AM512" t="s">
        <v>3787</v>
      </c>
      <c r="AN512" t="s">
        <v>6</v>
      </c>
      <c r="AO512" s="57">
        <v>46243.392592592594</v>
      </c>
      <c r="AP512" s="57">
        <v>46274.458333333336</v>
      </c>
      <c r="AR512" t="s">
        <v>218</v>
      </c>
      <c r="AS512" t="s">
        <v>105</v>
      </c>
      <c r="AT512" t="s">
        <v>220</v>
      </c>
      <c r="AU512">
        <v>20260908</v>
      </c>
      <c r="AV512" t="s">
        <v>221</v>
      </c>
      <c r="AW512" t="s">
        <v>598</v>
      </c>
      <c r="AX512" t="s">
        <v>222</v>
      </c>
      <c r="BA512" s="57">
        <v>46274.458333333336</v>
      </c>
      <c r="BB512" t="s">
        <v>3787</v>
      </c>
      <c r="BC512">
        <v>2026</v>
      </c>
      <c r="BD512">
        <v>9</v>
      </c>
      <c r="BE512">
        <v>8</v>
      </c>
      <c r="BF512" s="6">
        <f t="shared" si="21"/>
        <v>46273</v>
      </c>
      <c r="BG512">
        <f t="shared" si="22"/>
        <v>-1.4583333333357587</v>
      </c>
      <c r="BH512" t="str">
        <f t="shared" si="23"/>
        <v>COMPLY</v>
      </c>
      <c r="BI512" t="str">
        <f>VLOOKUP(H512,Sheet2!$A$1:$B$270,2,FALSE)</f>
        <v>MOJOKERTO</v>
      </c>
    </row>
    <row r="513" spans="1:61">
      <c r="A513">
        <v>512</v>
      </c>
      <c r="B513">
        <v>1002576322</v>
      </c>
      <c r="C513">
        <v>3</v>
      </c>
      <c r="D513" t="s">
        <v>59</v>
      </c>
      <c r="E513">
        <v>4</v>
      </c>
      <c r="F513" t="s">
        <v>242</v>
      </c>
      <c r="G513" t="s">
        <v>600</v>
      </c>
      <c r="H513" t="s">
        <v>601</v>
      </c>
      <c r="I513" t="s">
        <v>212</v>
      </c>
      <c r="J513" t="s">
        <v>213</v>
      </c>
      <c r="K513" t="s">
        <v>149</v>
      </c>
      <c r="L513" t="s">
        <v>214</v>
      </c>
      <c r="M513" t="s">
        <v>76</v>
      </c>
      <c r="N513" t="s">
        <v>215</v>
      </c>
      <c r="O513" s="57">
        <v>46273.404120370367</v>
      </c>
      <c r="P513" s="57">
        <v>46274.784074074072</v>
      </c>
      <c r="Q513">
        <v>69385799</v>
      </c>
      <c r="S513">
        <v>141149102490</v>
      </c>
      <c r="T513" t="s">
        <v>5278</v>
      </c>
      <c r="U513" t="s">
        <v>5279</v>
      </c>
      <c r="V513" t="s">
        <v>5280</v>
      </c>
      <c r="Z513">
        <v>110.06160800000001</v>
      </c>
      <c r="AA513">
        <v>-7.2319469999999999</v>
      </c>
      <c r="AB513" t="s">
        <v>5281</v>
      </c>
      <c r="AC513" t="s">
        <v>236</v>
      </c>
      <c r="AL513" t="s">
        <v>217</v>
      </c>
      <c r="AM513" t="s">
        <v>5282</v>
      </c>
      <c r="AN513" t="s">
        <v>6</v>
      </c>
      <c r="AO513" s="57">
        <v>46243.413136574076</v>
      </c>
      <c r="AP513" s="57">
        <v>46274.333333333336</v>
      </c>
      <c r="AR513" t="s">
        <v>218</v>
      </c>
      <c r="AS513" t="s">
        <v>919</v>
      </c>
      <c r="AT513" t="s">
        <v>230</v>
      </c>
      <c r="AU513">
        <v>20260909</v>
      </c>
      <c r="AV513" t="s">
        <v>221</v>
      </c>
      <c r="AW513" t="s">
        <v>885</v>
      </c>
      <c r="AX513" t="s">
        <v>222</v>
      </c>
      <c r="BA513" s="57">
        <v>46274.333333333336</v>
      </c>
      <c r="BB513" t="s">
        <v>5282</v>
      </c>
      <c r="BC513">
        <v>2026</v>
      </c>
      <c r="BD513">
        <v>9</v>
      </c>
      <c r="BE513">
        <v>9</v>
      </c>
      <c r="BF513" s="6">
        <f t="shared" si="21"/>
        <v>46274</v>
      </c>
      <c r="BG513">
        <f t="shared" si="22"/>
        <v>-0.33333333333575865</v>
      </c>
      <c r="BH513" t="str">
        <f t="shared" si="23"/>
        <v>COMPLY</v>
      </c>
      <c r="BI513" t="e">
        <f>VLOOKUP(H513,Sheet2!$A$1:$B$270,2,FALSE)</f>
        <v>#N/A</v>
      </c>
    </row>
    <row r="514" spans="1:61">
      <c r="A514">
        <v>513</v>
      </c>
      <c r="B514">
        <v>1002576178</v>
      </c>
      <c r="C514">
        <v>3</v>
      </c>
      <c r="D514" t="s">
        <v>55</v>
      </c>
      <c r="E514">
        <v>5</v>
      </c>
      <c r="F514" t="s">
        <v>227</v>
      </c>
      <c r="G514" t="s">
        <v>121</v>
      </c>
      <c r="H514" t="s">
        <v>334</v>
      </c>
      <c r="I514" t="s">
        <v>212</v>
      </c>
      <c r="J514" t="s">
        <v>213</v>
      </c>
      <c r="K514" t="s">
        <v>149</v>
      </c>
      <c r="L514" t="s">
        <v>214</v>
      </c>
      <c r="M514" t="s">
        <v>76</v>
      </c>
      <c r="N514" t="s">
        <v>215</v>
      </c>
      <c r="O514" s="57">
        <v>46273.374965277777</v>
      </c>
      <c r="P514" s="57">
        <v>46273.774953703702</v>
      </c>
      <c r="Q514">
        <v>69385719</v>
      </c>
      <c r="S514">
        <v>152434914085</v>
      </c>
      <c r="T514" t="s">
        <v>3788</v>
      </c>
      <c r="U514" t="s">
        <v>3789</v>
      </c>
      <c r="V514" t="s">
        <v>3790</v>
      </c>
      <c r="Z514">
        <v>113.200621157884</v>
      </c>
      <c r="AA514">
        <v>-7.1356959066920096</v>
      </c>
      <c r="AB514" t="s">
        <v>3791</v>
      </c>
      <c r="AC514" t="s">
        <v>216</v>
      </c>
      <c r="AL514" t="s">
        <v>217</v>
      </c>
      <c r="AM514" t="s">
        <v>3683</v>
      </c>
      <c r="AN514" t="s">
        <v>6</v>
      </c>
      <c r="AO514" s="57">
        <v>46243.382407407407</v>
      </c>
      <c r="AP514" s="57">
        <v>46274.333333333336</v>
      </c>
      <c r="AR514" t="s">
        <v>218</v>
      </c>
      <c r="AS514" t="s">
        <v>335</v>
      </c>
      <c r="AT514" t="s">
        <v>230</v>
      </c>
      <c r="AU514">
        <v>20260908</v>
      </c>
      <c r="AV514" t="s">
        <v>221</v>
      </c>
      <c r="AW514" t="s">
        <v>886</v>
      </c>
      <c r="AX514" t="s">
        <v>222</v>
      </c>
      <c r="BA514" s="57">
        <v>46274.333333333336</v>
      </c>
      <c r="BB514" t="s">
        <v>3683</v>
      </c>
      <c r="BC514">
        <v>2026</v>
      </c>
      <c r="BD514">
        <v>9</v>
      </c>
      <c r="BE514">
        <v>8</v>
      </c>
      <c r="BF514" s="6">
        <f t="shared" ref="BF514:BF577" si="24">DATE(BC514,BD514,BE514)</f>
        <v>46273</v>
      </c>
      <c r="BG514">
        <f t="shared" ref="BG514:BG577" si="25">BF514-BA514</f>
        <v>-1.3333333333357587</v>
      </c>
      <c r="BH514" t="str">
        <f t="shared" ref="BH514:BH577" si="26">IF(BG514=1,"COMPLY",IF(BG514&lt;1,"COMPLY","NOT COMPLY"))</f>
        <v>COMPLY</v>
      </c>
      <c r="BI514" t="str">
        <f>VLOOKUP(H514,Sheet2!$A$1:$B$270,2,FALSE)</f>
        <v>MADURA</v>
      </c>
    </row>
    <row r="515" spans="1:61">
      <c r="A515">
        <v>514</v>
      </c>
      <c r="B515">
        <v>1002576193</v>
      </c>
      <c r="C515">
        <v>3</v>
      </c>
      <c r="D515" t="s">
        <v>38</v>
      </c>
      <c r="E515">
        <v>5</v>
      </c>
      <c r="F515" t="s">
        <v>92</v>
      </c>
      <c r="G515" t="s">
        <v>94</v>
      </c>
      <c r="H515" t="s">
        <v>452</v>
      </c>
      <c r="I515" t="s">
        <v>212</v>
      </c>
      <c r="J515" t="s">
        <v>213</v>
      </c>
      <c r="K515" t="s">
        <v>149</v>
      </c>
      <c r="M515" t="s">
        <v>76</v>
      </c>
      <c r="N515" t="s">
        <v>215</v>
      </c>
      <c r="O515" s="57">
        <v>46273.379803240743</v>
      </c>
      <c r="P515" s="57">
        <v>46273.635393518518</v>
      </c>
      <c r="Q515">
        <v>69383398</v>
      </c>
      <c r="S515">
        <v>152605224374</v>
      </c>
      <c r="T515" t="s">
        <v>2242</v>
      </c>
      <c r="U515" t="s">
        <v>3792</v>
      </c>
      <c r="V515" t="s">
        <v>3793</v>
      </c>
      <c r="Z515">
        <v>111.51661799999999</v>
      </c>
      <c r="AA515">
        <v>-7.4835659999999997</v>
      </c>
      <c r="AB515" t="s">
        <v>2245</v>
      </c>
      <c r="AC515" t="s">
        <v>229</v>
      </c>
      <c r="AL515" t="s">
        <v>217</v>
      </c>
      <c r="AM515" t="s">
        <v>3794</v>
      </c>
      <c r="AN515" t="s">
        <v>6</v>
      </c>
      <c r="AO515" s="57">
        <v>46243.382407407407</v>
      </c>
      <c r="AR515" t="s">
        <v>218</v>
      </c>
      <c r="AS515" t="s">
        <v>219</v>
      </c>
      <c r="AT515" t="s">
        <v>344</v>
      </c>
      <c r="AU515">
        <v>20260908</v>
      </c>
      <c r="AV515" t="s">
        <v>221</v>
      </c>
      <c r="AW515" t="s">
        <v>3091</v>
      </c>
      <c r="AX515" t="s">
        <v>222</v>
      </c>
      <c r="BA515" s="57">
        <v>46273.291666666664</v>
      </c>
      <c r="BB515" t="s">
        <v>3794</v>
      </c>
      <c r="BC515">
        <v>2026</v>
      </c>
      <c r="BD515">
        <v>9</v>
      </c>
      <c r="BE515">
        <v>8</v>
      </c>
      <c r="BF515" s="6">
        <f t="shared" si="24"/>
        <v>46273</v>
      </c>
      <c r="BG515">
        <f t="shared" si="25"/>
        <v>-0.29166666666424135</v>
      </c>
      <c r="BH515" t="str">
        <f t="shared" si="26"/>
        <v>COMPLY</v>
      </c>
      <c r="BI515" t="str">
        <f>VLOOKUP(H515,Sheet2!$A$1:$B$270,2,FALSE)</f>
        <v>MADIUN</v>
      </c>
    </row>
    <row r="516" spans="1:61">
      <c r="A516">
        <v>515</v>
      </c>
      <c r="B516">
        <v>1002576157</v>
      </c>
      <c r="C516">
        <v>3</v>
      </c>
      <c r="D516" t="s">
        <v>55</v>
      </c>
      <c r="E516">
        <v>5</v>
      </c>
      <c r="F516" t="s">
        <v>227</v>
      </c>
      <c r="G516" t="s">
        <v>127</v>
      </c>
      <c r="H516" t="s">
        <v>228</v>
      </c>
      <c r="I516" t="s">
        <v>212</v>
      </c>
      <c r="J516" t="s">
        <v>213</v>
      </c>
      <c r="K516" t="s">
        <v>149</v>
      </c>
      <c r="M516" t="s">
        <v>76</v>
      </c>
      <c r="N516" t="s">
        <v>215</v>
      </c>
      <c r="O516" s="57">
        <v>46273.372766203705</v>
      </c>
      <c r="P516" s="57">
        <v>46273.740115740744</v>
      </c>
      <c r="Q516">
        <v>69385737</v>
      </c>
      <c r="S516">
        <v>152426928689</v>
      </c>
      <c r="T516" t="s">
        <v>3795</v>
      </c>
      <c r="U516" t="s">
        <v>3796</v>
      </c>
      <c r="V516" t="s">
        <v>3797</v>
      </c>
      <c r="Z516">
        <v>113.412476</v>
      </c>
      <c r="AA516">
        <v>-7.1673336000000001</v>
      </c>
      <c r="AB516" t="s">
        <v>3798</v>
      </c>
      <c r="AC516" t="s">
        <v>229</v>
      </c>
      <c r="AL516" t="s">
        <v>217</v>
      </c>
      <c r="AM516" t="s">
        <v>3799</v>
      </c>
      <c r="AN516" t="s">
        <v>6</v>
      </c>
      <c r="AO516" s="57">
        <v>46243.382407407407</v>
      </c>
      <c r="AP516" s="57">
        <v>46274.333333333336</v>
      </c>
      <c r="AR516" t="s">
        <v>218</v>
      </c>
      <c r="AS516" t="s">
        <v>127</v>
      </c>
      <c r="AT516" t="s">
        <v>230</v>
      </c>
      <c r="AU516">
        <v>20260908</v>
      </c>
      <c r="AV516" t="s">
        <v>221</v>
      </c>
      <c r="AW516" t="s">
        <v>545</v>
      </c>
      <c r="AX516" t="s">
        <v>222</v>
      </c>
      <c r="BA516" s="57">
        <v>46274.333333333336</v>
      </c>
      <c r="BB516" t="s">
        <v>3799</v>
      </c>
      <c r="BC516">
        <v>2026</v>
      </c>
      <c r="BD516">
        <v>9</v>
      </c>
      <c r="BE516">
        <v>8</v>
      </c>
      <c r="BF516" s="6">
        <f t="shared" si="24"/>
        <v>46273</v>
      </c>
      <c r="BG516">
        <f t="shared" si="25"/>
        <v>-1.3333333333357587</v>
      </c>
      <c r="BH516" t="str">
        <f t="shared" si="26"/>
        <v>COMPLY</v>
      </c>
      <c r="BI516" t="str">
        <f>VLOOKUP(H516,Sheet2!$A$1:$B$270,2,FALSE)</f>
        <v>MADURA</v>
      </c>
    </row>
    <row r="517" spans="1:61">
      <c r="A517">
        <v>516</v>
      </c>
      <c r="B517">
        <v>1002576164</v>
      </c>
      <c r="C517">
        <v>3</v>
      </c>
      <c r="D517" t="s">
        <v>59</v>
      </c>
      <c r="E517">
        <v>4</v>
      </c>
      <c r="F517" t="s">
        <v>223</v>
      </c>
      <c r="G517" t="s">
        <v>2306</v>
      </c>
      <c r="H517" t="s">
        <v>2307</v>
      </c>
      <c r="I517" t="s">
        <v>212</v>
      </c>
      <c r="J517" t="s">
        <v>213</v>
      </c>
      <c r="K517" t="s">
        <v>149</v>
      </c>
      <c r="L517" t="s">
        <v>214</v>
      </c>
      <c r="M517" t="s">
        <v>76</v>
      </c>
      <c r="N517" t="s">
        <v>215</v>
      </c>
      <c r="O517" s="57">
        <v>46273.372870370367</v>
      </c>
      <c r="P517" s="57">
        <v>46274.477719907409</v>
      </c>
      <c r="Q517">
        <v>69385744</v>
      </c>
      <c r="S517">
        <v>143363107041</v>
      </c>
      <c r="T517" t="s">
        <v>3664</v>
      </c>
      <c r="U517" t="s">
        <v>3665</v>
      </c>
      <c r="V517" t="s">
        <v>3666</v>
      </c>
      <c r="Z517">
        <v>109.34044900000001</v>
      </c>
      <c r="AA517">
        <v>-7.4328200000000004</v>
      </c>
      <c r="AB517" t="s">
        <v>3667</v>
      </c>
      <c r="AC517" t="s">
        <v>236</v>
      </c>
      <c r="AL517" t="s">
        <v>217</v>
      </c>
      <c r="AM517" t="s">
        <v>3531</v>
      </c>
      <c r="AN517" t="s">
        <v>6</v>
      </c>
      <c r="AO517" s="57">
        <v>46243.382407407407</v>
      </c>
      <c r="AP517" s="57">
        <v>46274.333333333336</v>
      </c>
      <c r="AR517" t="s">
        <v>218</v>
      </c>
      <c r="AS517" t="s">
        <v>219</v>
      </c>
      <c r="AT517" t="s">
        <v>230</v>
      </c>
      <c r="AU517">
        <v>20260909</v>
      </c>
      <c r="AV517" t="s">
        <v>221</v>
      </c>
      <c r="AW517" t="s">
        <v>885</v>
      </c>
      <c r="AX517" t="s">
        <v>222</v>
      </c>
      <c r="BA517" s="57">
        <v>46274.333333333336</v>
      </c>
      <c r="BB517" t="s">
        <v>3531</v>
      </c>
      <c r="BC517">
        <v>2026</v>
      </c>
      <c r="BD517">
        <v>9</v>
      </c>
      <c r="BE517">
        <v>9</v>
      </c>
      <c r="BF517" s="6">
        <f t="shared" si="24"/>
        <v>46274</v>
      </c>
      <c r="BG517">
        <f t="shared" si="25"/>
        <v>-0.33333333333575865</v>
      </c>
      <c r="BH517" t="str">
        <f t="shared" si="26"/>
        <v>COMPLY</v>
      </c>
      <c r="BI517" t="e">
        <f>VLOOKUP(H517,Sheet2!$A$1:$B$270,2,FALSE)</f>
        <v>#N/A</v>
      </c>
    </row>
    <row r="518" spans="1:61">
      <c r="A518">
        <v>517</v>
      </c>
      <c r="B518">
        <v>1002577729</v>
      </c>
      <c r="C518">
        <v>3</v>
      </c>
      <c r="D518" t="s">
        <v>51</v>
      </c>
      <c r="E518">
        <v>4</v>
      </c>
      <c r="F518" t="s">
        <v>234</v>
      </c>
      <c r="G518" t="s">
        <v>3668</v>
      </c>
      <c r="H518" t="s">
        <v>3669</v>
      </c>
      <c r="I518" t="s">
        <v>212</v>
      </c>
      <c r="J518" t="s">
        <v>213</v>
      </c>
      <c r="K518" t="s">
        <v>149</v>
      </c>
      <c r="M518" t="s">
        <v>76</v>
      </c>
      <c r="N518" t="s">
        <v>215</v>
      </c>
      <c r="O518" s="57">
        <v>46273.746354166666</v>
      </c>
      <c r="P518" s="57">
        <v>46274.520833333336</v>
      </c>
      <c r="Q518">
        <v>69356667</v>
      </c>
      <c r="S518">
        <v>141553109624</v>
      </c>
      <c r="T518" t="s">
        <v>3670</v>
      </c>
      <c r="U518" t="s">
        <v>3671</v>
      </c>
      <c r="V518" t="s">
        <v>3672</v>
      </c>
      <c r="Z518">
        <v>110.603082014313</v>
      </c>
      <c r="AA518">
        <v>-7.49221999906307</v>
      </c>
      <c r="AB518" t="s">
        <v>3673</v>
      </c>
      <c r="AC518" t="s">
        <v>285</v>
      </c>
      <c r="AL518" t="s">
        <v>217</v>
      </c>
      <c r="AM518" t="s">
        <v>3674</v>
      </c>
      <c r="AN518" t="s">
        <v>6</v>
      </c>
      <c r="AO518" s="57">
        <v>46243.757187499999</v>
      </c>
      <c r="AR518" t="s">
        <v>218</v>
      </c>
      <c r="AS518" t="s">
        <v>3668</v>
      </c>
      <c r="AT518" t="s">
        <v>230</v>
      </c>
      <c r="AU518">
        <v>20260909</v>
      </c>
      <c r="AV518" t="s">
        <v>221</v>
      </c>
      <c r="AW518" t="s">
        <v>599</v>
      </c>
      <c r="AX518" t="s">
        <v>222</v>
      </c>
      <c r="BA518" s="57">
        <v>46273.291666666664</v>
      </c>
      <c r="BB518" t="s">
        <v>3674</v>
      </c>
      <c r="BC518">
        <v>2026</v>
      </c>
      <c r="BD518">
        <v>9</v>
      </c>
      <c r="BE518">
        <v>9</v>
      </c>
      <c r="BF518" s="6">
        <f t="shared" si="24"/>
        <v>46274</v>
      </c>
      <c r="BG518">
        <f t="shared" si="25"/>
        <v>0.70833333333575865</v>
      </c>
      <c r="BH518" t="str">
        <f t="shared" si="26"/>
        <v>COMPLY</v>
      </c>
      <c r="BI518" t="e">
        <f>VLOOKUP(H518,Sheet2!$A$1:$B$270,2,FALSE)</f>
        <v>#N/A</v>
      </c>
    </row>
    <row r="519" spans="1:61">
      <c r="A519">
        <v>518</v>
      </c>
      <c r="B519">
        <v>1002576215</v>
      </c>
      <c r="C519">
        <v>3</v>
      </c>
      <c r="D519" t="s">
        <v>45</v>
      </c>
      <c r="E519">
        <v>5</v>
      </c>
      <c r="F519" t="s">
        <v>210</v>
      </c>
      <c r="G519" t="s">
        <v>110</v>
      </c>
      <c r="H519" t="s">
        <v>529</v>
      </c>
      <c r="I519" t="s">
        <v>212</v>
      </c>
      <c r="J519" t="s">
        <v>213</v>
      </c>
      <c r="K519" t="s">
        <v>149</v>
      </c>
      <c r="M519" t="s">
        <v>76</v>
      </c>
      <c r="N519" t="s">
        <v>215</v>
      </c>
      <c r="O519" s="57">
        <v>46273.381898148145</v>
      </c>
      <c r="P519" s="57">
        <v>46273.652233796296</v>
      </c>
      <c r="Q519">
        <v>69384698</v>
      </c>
      <c r="S519">
        <v>172611203055</v>
      </c>
      <c r="T519" t="s">
        <v>3800</v>
      </c>
      <c r="U519" t="s">
        <v>3801</v>
      </c>
      <c r="V519" t="s">
        <v>3802</v>
      </c>
      <c r="Z519">
        <v>118.2648999</v>
      </c>
      <c r="AA519">
        <v>-8.5191055999999996</v>
      </c>
      <c r="AB519" t="s">
        <v>3803</v>
      </c>
      <c r="AC519" t="s">
        <v>284</v>
      </c>
      <c r="AL519" t="s">
        <v>217</v>
      </c>
      <c r="AM519" t="s">
        <v>3804</v>
      </c>
      <c r="AN519" t="s">
        <v>6</v>
      </c>
      <c r="AO519" s="57">
        <v>46243.382407407407</v>
      </c>
      <c r="AR519" t="s">
        <v>218</v>
      </c>
      <c r="AS519" t="s">
        <v>569</v>
      </c>
      <c r="AT519" t="s">
        <v>230</v>
      </c>
      <c r="AU519">
        <v>20260908</v>
      </c>
      <c r="AV519" t="s">
        <v>221</v>
      </c>
      <c r="AW519" t="s">
        <v>545</v>
      </c>
      <c r="AX519" t="s">
        <v>222</v>
      </c>
      <c r="BA519" s="57">
        <v>46273.291666666664</v>
      </c>
      <c r="BB519" t="s">
        <v>3804</v>
      </c>
      <c r="BC519">
        <v>2026</v>
      </c>
      <c r="BD519">
        <v>9</v>
      </c>
      <c r="BE519">
        <v>8</v>
      </c>
      <c r="BF519" s="6">
        <f t="shared" si="24"/>
        <v>46273</v>
      </c>
      <c r="BG519">
        <f t="shared" si="25"/>
        <v>-0.29166666666424135</v>
      </c>
      <c r="BH519" t="str">
        <f t="shared" si="26"/>
        <v>COMPLY</v>
      </c>
      <c r="BI519" t="str">
        <f>VLOOKUP(H519,Sheet2!$A$1:$B$270,2,FALSE)</f>
        <v>BIMA</v>
      </c>
    </row>
    <row r="520" spans="1:61">
      <c r="A520">
        <v>519</v>
      </c>
      <c r="B520">
        <v>1002577745</v>
      </c>
      <c r="C520">
        <v>3</v>
      </c>
      <c r="D520" t="s">
        <v>59</v>
      </c>
      <c r="E520">
        <v>4</v>
      </c>
      <c r="F520" t="s">
        <v>242</v>
      </c>
      <c r="G520" t="s">
        <v>600</v>
      </c>
      <c r="H520" t="s">
        <v>601</v>
      </c>
      <c r="I520" t="s">
        <v>212</v>
      </c>
      <c r="J520" t="s">
        <v>213</v>
      </c>
      <c r="K520" t="s">
        <v>149</v>
      </c>
      <c r="L520" t="s">
        <v>214</v>
      </c>
      <c r="M520" t="s">
        <v>76</v>
      </c>
      <c r="N520" t="s">
        <v>215</v>
      </c>
      <c r="O520" s="57">
        <v>46273.747881944444</v>
      </c>
      <c r="P520" s="57">
        <v>46274.699664351851</v>
      </c>
      <c r="Q520">
        <v>69386403</v>
      </c>
      <c r="S520">
        <v>141149112973</v>
      </c>
      <c r="T520" t="s">
        <v>3248</v>
      </c>
      <c r="U520" t="s">
        <v>3249</v>
      </c>
      <c r="V520" t="s">
        <v>3250</v>
      </c>
      <c r="Z520">
        <v>110.057298</v>
      </c>
      <c r="AA520">
        <v>-7.2116429999999996</v>
      </c>
      <c r="AB520" t="s">
        <v>3251</v>
      </c>
      <c r="AC520" t="s">
        <v>236</v>
      </c>
      <c r="AL520" t="s">
        <v>217</v>
      </c>
      <c r="AM520" t="s">
        <v>3252</v>
      </c>
      <c r="AN520" t="s">
        <v>6</v>
      </c>
      <c r="AO520" s="57">
        <v>46243.757187499999</v>
      </c>
      <c r="AP520" s="57">
        <v>46274.625</v>
      </c>
      <c r="AR520" t="s">
        <v>218</v>
      </c>
      <c r="AS520" t="s">
        <v>919</v>
      </c>
      <c r="AT520" t="s">
        <v>230</v>
      </c>
      <c r="AU520">
        <v>20260909</v>
      </c>
      <c r="AV520" t="s">
        <v>221</v>
      </c>
      <c r="AW520" t="s">
        <v>883</v>
      </c>
      <c r="AX520" t="s">
        <v>222</v>
      </c>
      <c r="BA520" s="57">
        <v>46274.625</v>
      </c>
      <c r="BB520" t="s">
        <v>3252</v>
      </c>
      <c r="BC520">
        <v>2026</v>
      </c>
      <c r="BD520">
        <v>9</v>
      </c>
      <c r="BE520">
        <v>9</v>
      </c>
      <c r="BF520" s="6">
        <f t="shared" si="24"/>
        <v>46274</v>
      </c>
      <c r="BG520">
        <f t="shared" si="25"/>
        <v>-0.625</v>
      </c>
      <c r="BH520" t="str">
        <f t="shared" si="26"/>
        <v>COMPLY</v>
      </c>
      <c r="BI520" t="e">
        <f>VLOOKUP(H520,Sheet2!$A$1:$B$270,2,FALSE)</f>
        <v>#N/A</v>
      </c>
    </row>
    <row r="521" spans="1:61">
      <c r="A521">
        <v>520</v>
      </c>
      <c r="B521">
        <v>1002576185</v>
      </c>
      <c r="C521">
        <v>3</v>
      </c>
      <c r="D521" t="s">
        <v>55</v>
      </c>
      <c r="E521">
        <v>5</v>
      </c>
      <c r="F521" t="s">
        <v>227</v>
      </c>
      <c r="G521" t="s">
        <v>127</v>
      </c>
      <c r="H521" t="s">
        <v>228</v>
      </c>
      <c r="I521" t="s">
        <v>212</v>
      </c>
      <c r="J521" t="s">
        <v>213</v>
      </c>
      <c r="K521" t="s">
        <v>149</v>
      </c>
      <c r="M521" t="s">
        <v>76</v>
      </c>
      <c r="N521" t="s">
        <v>215</v>
      </c>
      <c r="O521" s="57">
        <v>46273.376307870371</v>
      </c>
      <c r="P521" s="57">
        <v>46273.739247685182</v>
      </c>
      <c r="Q521">
        <v>69385748</v>
      </c>
      <c r="S521">
        <v>152426928692</v>
      </c>
      <c r="T521" t="s">
        <v>3805</v>
      </c>
      <c r="U521" t="s">
        <v>3806</v>
      </c>
      <c r="V521" t="s">
        <v>3807</v>
      </c>
      <c r="Z521">
        <v>113.45724540000001</v>
      </c>
      <c r="AA521">
        <v>-7.1276919000000003</v>
      </c>
      <c r="AB521" t="s">
        <v>3808</v>
      </c>
      <c r="AC521" t="s">
        <v>229</v>
      </c>
      <c r="AL521" t="s">
        <v>217</v>
      </c>
      <c r="AM521" t="s">
        <v>3809</v>
      </c>
      <c r="AN521" t="s">
        <v>6</v>
      </c>
      <c r="AO521" s="57">
        <v>46243.382407407407</v>
      </c>
      <c r="AP521" s="57">
        <v>46274.333333333336</v>
      </c>
      <c r="AR521" t="s">
        <v>218</v>
      </c>
      <c r="AS521" t="s">
        <v>127</v>
      </c>
      <c r="AT521" t="s">
        <v>230</v>
      </c>
      <c r="AU521">
        <v>20260908</v>
      </c>
      <c r="AV521" t="s">
        <v>221</v>
      </c>
      <c r="AW521" t="s">
        <v>578</v>
      </c>
      <c r="AX521" t="s">
        <v>222</v>
      </c>
      <c r="BA521" s="57">
        <v>46274.333333333336</v>
      </c>
      <c r="BB521" t="s">
        <v>3809</v>
      </c>
      <c r="BC521">
        <v>2026</v>
      </c>
      <c r="BD521">
        <v>9</v>
      </c>
      <c r="BE521">
        <v>8</v>
      </c>
      <c r="BF521" s="6">
        <f t="shared" si="24"/>
        <v>46273</v>
      </c>
      <c r="BG521">
        <f t="shared" si="25"/>
        <v>-1.3333333333357587</v>
      </c>
      <c r="BH521" t="str">
        <f t="shared" si="26"/>
        <v>COMPLY</v>
      </c>
      <c r="BI521" t="str">
        <f>VLOOKUP(H521,Sheet2!$A$1:$B$270,2,FALSE)</f>
        <v>MADURA</v>
      </c>
    </row>
    <row r="522" spans="1:61">
      <c r="A522">
        <v>521</v>
      </c>
      <c r="B522">
        <v>1002576234</v>
      </c>
      <c r="C522">
        <v>3</v>
      </c>
      <c r="D522" t="s">
        <v>59</v>
      </c>
      <c r="E522">
        <v>4</v>
      </c>
      <c r="F522" t="s">
        <v>242</v>
      </c>
      <c r="G522" t="s">
        <v>242</v>
      </c>
      <c r="H522" t="s">
        <v>288</v>
      </c>
      <c r="I522" t="s">
        <v>212</v>
      </c>
      <c r="J522" t="s">
        <v>213</v>
      </c>
      <c r="K522" t="s">
        <v>149</v>
      </c>
      <c r="L522" t="s">
        <v>214</v>
      </c>
      <c r="M522" t="s">
        <v>76</v>
      </c>
      <c r="N522" t="s">
        <v>215</v>
      </c>
      <c r="O522" s="57">
        <v>46273.385381944441</v>
      </c>
      <c r="P522" s="57">
        <v>46273.695740740739</v>
      </c>
      <c r="Q522">
        <v>69385770</v>
      </c>
      <c r="S522">
        <v>146137147908</v>
      </c>
      <c r="T522" t="s">
        <v>3810</v>
      </c>
      <c r="U522" t="s">
        <v>3811</v>
      </c>
      <c r="V522" t="s">
        <v>3812</v>
      </c>
      <c r="Z522">
        <v>110.2259723</v>
      </c>
      <c r="AA522">
        <v>-7.4549956999999996</v>
      </c>
      <c r="AB522" t="s">
        <v>3813</v>
      </c>
      <c r="AC522" t="s">
        <v>236</v>
      </c>
      <c r="AL522" t="s">
        <v>217</v>
      </c>
      <c r="AM522" t="s">
        <v>3683</v>
      </c>
      <c r="AN522" t="s">
        <v>6</v>
      </c>
      <c r="AO522" s="57">
        <v>46243.392592592594</v>
      </c>
      <c r="AP522" s="57">
        <v>46274.333333333336</v>
      </c>
      <c r="AR522" t="s">
        <v>218</v>
      </c>
      <c r="AS522" t="s">
        <v>219</v>
      </c>
      <c r="AT522" t="s">
        <v>230</v>
      </c>
      <c r="AU522">
        <v>20260908</v>
      </c>
      <c r="AV522" t="s">
        <v>221</v>
      </c>
      <c r="AW522" t="s">
        <v>2092</v>
      </c>
      <c r="AX522" t="s">
        <v>222</v>
      </c>
      <c r="BA522" s="57">
        <v>46274.333333333336</v>
      </c>
      <c r="BB522" t="s">
        <v>3683</v>
      </c>
      <c r="BC522">
        <v>2026</v>
      </c>
      <c r="BD522">
        <v>9</v>
      </c>
      <c r="BE522">
        <v>8</v>
      </c>
      <c r="BF522" s="6">
        <f t="shared" si="24"/>
        <v>46273</v>
      </c>
      <c r="BG522">
        <f t="shared" si="25"/>
        <v>-1.3333333333357587</v>
      </c>
      <c r="BH522" t="str">
        <f t="shared" si="26"/>
        <v>COMPLY</v>
      </c>
      <c r="BI522" t="e">
        <f>VLOOKUP(H522,Sheet2!$A$1:$B$270,2,FALSE)</f>
        <v>#N/A</v>
      </c>
    </row>
    <row r="523" spans="1:61">
      <c r="A523">
        <v>522</v>
      </c>
      <c r="B523">
        <v>1002577686</v>
      </c>
      <c r="C523">
        <v>3</v>
      </c>
      <c r="D523" t="s">
        <v>42</v>
      </c>
      <c r="E523">
        <v>5</v>
      </c>
      <c r="F523" t="s">
        <v>102</v>
      </c>
      <c r="G523" t="s">
        <v>100</v>
      </c>
      <c r="H523" t="s">
        <v>276</v>
      </c>
      <c r="I523" t="s">
        <v>212</v>
      </c>
      <c r="J523" t="s">
        <v>213</v>
      </c>
      <c r="K523" t="s">
        <v>149</v>
      </c>
      <c r="L523" t="s">
        <v>214</v>
      </c>
      <c r="M523" t="s">
        <v>76</v>
      </c>
      <c r="N523" t="s">
        <v>215</v>
      </c>
      <c r="O523" s="57">
        <v>46273.716620370367</v>
      </c>
      <c r="P523" s="57">
        <v>46273.879386574074</v>
      </c>
      <c r="Q523">
        <v>69386392</v>
      </c>
      <c r="S523">
        <v>152507224353</v>
      </c>
      <c r="T523" t="s">
        <v>3044</v>
      </c>
      <c r="U523" t="s">
        <v>3814</v>
      </c>
      <c r="V523" t="s">
        <v>3815</v>
      </c>
      <c r="Z523">
        <v>113.83474758186399</v>
      </c>
      <c r="AA523">
        <v>-8.0016938969004503</v>
      </c>
      <c r="AB523" t="s">
        <v>3816</v>
      </c>
      <c r="AC523" t="s">
        <v>236</v>
      </c>
      <c r="AL523" t="s">
        <v>217</v>
      </c>
      <c r="AM523" t="s">
        <v>3817</v>
      </c>
      <c r="AN523" t="s">
        <v>6</v>
      </c>
      <c r="AO523" s="57">
        <v>46243.726122685184</v>
      </c>
      <c r="AP523" s="57">
        <v>46274.625</v>
      </c>
      <c r="AR523" t="s">
        <v>218</v>
      </c>
      <c r="AS523" t="s">
        <v>100</v>
      </c>
      <c r="AT523" t="s">
        <v>230</v>
      </c>
      <c r="AU523">
        <v>20260908</v>
      </c>
      <c r="AV523" t="s">
        <v>221</v>
      </c>
      <c r="AW523" t="s">
        <v>886</v>
      </c>
      <c r="AX523" t="s">
        <v>222</v>
      </c>
      <c r="BA523" s="57">
        <v>46274.625</v>
      </c>
      <c r="BB523" t="s">
        <v>3817</v>
      </c>
      <c r="BC523">
        <v>2026</v>
      </c>
      <c r="BD523">
        <v>9</v>
      </c>
      <c r="BE523">
        <v>8</v>
      </c>
      <c r="BF523" s="6">
        <f t="shared" si="24"/>
        <v>46273</v>
      </c>
      <c r="BG523">
        <f t="shared" si="25"/>
        <v>-1.625</v>
      </c>
      <c r="BH523" t="str">
        <f t="shared" si="26"/>
        <v>COMPLY</v>
      </c>
      <c r="BI523" t="str">
        <f>VLOOKUP(H523,Sheet2!$A$1:$B$270,2,FALSE)</f>
        <v>JEMBER</v>
      </c>
    </row>
    <row r="524" spans="1:61">
      <c r="A524">
        <v>523</v>
      </c>
      <c r="B524">
        <v>1002576574</v>
      </c>
      <c r="C524">
        <v>3</v>
      </c>
      <c r="D524" t="s">
        <v>34</v>
      </c>
      <c r="E524">
        <v>5</v>
      </c>
      <c r="F524" t="s">
        <v>563</v>
      </c>
      <c r="G524" t="s">
        <v>86</v>
      </c>
      <c r="H524" t="s">
        <v>272</v>
      </c>
      <c r="I524" t="s">
        <v>212</v>
      </c>
      <c r="J524" t="s">
        <v>213</v>
      </c>
      <c r="K524" t="s">
        <v>149</v>
      </c>
      <c r="M524" t="s">
        <v>76</v>
      </c>
      <c r="N524" t="s">
        <v>215</v>
      </c>
      <c r="O524" s="57">
        <v>46273.454085648147</v>
      </c>
      <c r="P524" s="57">
        <v>46274.382997685185</v>
      </c>
      <c r="Q524">
        <v>69369522</v>
      </c>
      <c r="S524">
        <v>172418758299</v>
      </c>
      <c r="T524" t="s">
        <v>5628</v>
      </c>
      <c r="U524" t="s">
        <v>5629</v>
      </c>
      <c r="V524" t="s">
        <v>5630</v>
      </c>
      <c r="Z524">
        <v>115.23067208000001</v>
      </c>
      <c r="AA524">
        <v>-8.6355672410000004</v>
      </c>
      <c r="AB524" t="s">
        <v>5631</v>
      </c>
      <c r="AC524" t="s">
        <v>216</v>
      </c>
      <c r="AL524" t="s">
        <v>217</v>
      </c>
      <c r="AM524" t="s">
        <v>5632</v>
      </c>
      <c r="AN524" t="s">
        <v>6</v>
      </c>
      <c r="AO524" s="57">
        <v>46243.454791666663</v>
      </c>
      <c r="AR524" t="s">
        <v>218</v>
      </c>
      <c r="AS524" t="s">
        <v>86</v>
      </c>
      <c r="AT524" t="s">
        <v>230</v>
      </c>
      <c r="AU524">
        <v>20260909</v>
      </c>
      <c r="AV524" t="s">
        <v>221</v>
      </c>
      <c r="AW524" t="s">
        <v>567</v>
      </c>
      <c r="AX524" t="s">
        <v>222</v>
      </c>
      <c r="BA524" s="57">
        <v>46273.291666666664</v>
      </c>
      <c r="BB524" t="s">
        <v>5632</v>
      </c>
      <c r="BC524">
        <v>2026</v>
      </c>
      <c r="BD524">
        <v>9</v>
      </c>
      <c r="BE524">
        <v>9</v>
      </c>
      <c r="BF524" s="6">
        <f t="shared" si="24"/>
        <v>46274</v>
      </c>
      <c r="BG524">
        <f t="shared" si="25"/>
        <v>0.70833333333575865</v>
      </c>
      <c r="BH524" t="str">
        <f t="shared" si="26"/>
        <v>COMPLY</v>
      </c>
      <c r="BI524" t="str">
        <f>VLOOKUP(H524,Sheet2!$A$1:$B$270,2,FALSE)</f>
        <v>UBUNG</v>
      </c>
    </row>
    <row r="525" spans="1:61">
      <c r="A525">
        <v>524</v>
      </c>
      <c r="B525">
        <v>1002577696</v>
      </c>
      <c r="C525">
        <v>3</v>
      </c>
      <c r="D525" t="s">
        <v>45</v>
      </c>
      <c r="E525">
        <v>5</v>
      </c>
      <c r="F525" t="s">
        <v>210</v>
      </c>
      <c r="G525" t="s">
        <v>116</v>
      </c>
      <c r="H525" t="s">
        <v>268</v>
      </c>
      <c r="I525" t="s">
        <v>212</v>
      </c>
      <c r="J525" t="s">
        <v>213</v>
      </c>
      <c r="K525" t="s">
        <v>149</v>
      </c>
      <c r="M525" t="s">
        <v>76</v>
      </c>
      <c r="N525" t="s">
        <v>215</v>
      </c>
      <c r="O525" s="57">
        <v>46273.72146990741</v>
      </c>
      <c r="P525" s="57">
        <v>46273.856076388889</v>
      </c>
      <c r="Q525">
        <v>69379192</v>
      </c>
      <c r="S525">
        <v>172604214310</v>
      </c>
      <c r="T525" t="s">
        <v>3818</v>
      </c>
      <c r="U525" t="s">
        <v>3819</v>
      </c>
      <c r="V525" t="s">
        <v>3820</v>
      </c>
      <c r="Z525">
        <v>116.02933729999999</v>
      </c>
      <c r="AA525">
        <v>-8.3431467000000001</v>
      </c>
      <c r="AB525" t="s">
        <v>3821</v>
      </c>
      <c r="AC525" t="s">
        <v>284</v>
      </c>
      <c r="AL525" t="s">
        <v>217</v>
      </c>
      <c r="AM525" t="s">
        <v>3822</v>
      </c>
      <c r="AN525" t="s">
        <v>6</v>
      </c>
      <c r="AO525" s="57">
        <v>46243.726122685184</v>
      </c>
      <c r="AR525" t="s">
        <v>218</v>
      </c>
      <c r="AS525" t="s">
        <v>911</v>
      </c>
      <c r="AT525" t="s">
        <v>230</v>
      </c>
      <c r="AU525">
        <v>20260908</v>
      </c>
      <c r="AV525" t="s">
        <v>221</v>
      </c>
      <c r="AW525" t="s">
        <v>545</v>
      </c>
      <c r="AX525" t="s">
        <v>222</v>
      </c>
      <c r="BA525" s="57">
        <v>46273.291666666664</v>
      </c>
      <c r="BB525" t="s">
        <v>3822</v>
      </c>
      <c r="BC525">
        <v>2026</v>
      </c>
      <c r="BD525">
        <v>9</v>
      </c>
      <c r="BE525">
        <v>8</v>
      </c>
      <c r="BF525" s="6">
        <f t="shared" si="24"/>
        <v>46273</v>
      </c>
      <c r="BG525">
        <f t="shared" si="25"/>
        <v>-0.29166666666424135</v>
      </c>
      <c r="BH525" t="str">
        <f t="shared" si="26"/>
        <v>COMPLY</v>
      </c>
      <c r="BI525" t="str">
        <f>VLOOKUP(H525,Sheet2!$A$1:$B$270,2,FALSE)</f>
        <v>SELONG</v>
      </c>
    </row>
    <row r="526" spans="1:61">
      <c r="A526">
        <v>525</v>
      </c>
      <c r="B526">
        <v>1002576535</v>
      </c>
      <c r="C526">
        <v>3</v>
      </c>
      <c r="D526" t="s">
        <v>51</v>
      </c>
      <c r="E526">
        <v>4</v>
      </c>
      <c r="F526" t="s">
        <v>269</v>
      </c>
      <c r="G526" t="s">
        <v>823</v>
      </c>
      <c r="H526" t="s">
        <v>3823</v>
      </c>
      <c r="I526" t="s">
        <v>212</v>
      </c>
      <c r="J526" t="s">
        <v>213</v>
      </c>
      <c r="K526" t="s">
        <v>149</v>
      </c>
      <c r="M526" t="s">
        <v>76</v>
      </c>
      <c r="N526" t="s">
        <v>215</v>
      </c>
      <c r="O526" s="57">
        <v>46273.447500000002</v>
      </c>
      <c r="P526" s="57">
        <v>46273.713437500002</v>
      </c>
      <c r="Q526">
        <v>69384648</v>
      </c>
      <c r="S526">
        <v>146508109182</v>
      </c>
      <c r="T526" t="s">
        <v>3824</v>
      </c>
      <c r="U526" t="s">
        <v>3825</v>
      </c>
      <c r="V526" t="s">
        <v>3826</v>
      </c>
      <c r="Z526">
        <v>110.906222</v>
      </c>
      <c r="AA526">
        <v>-6.5016670000000003</v>
      </c>
      <c r="AB526" t="s">
        <v>3827</v>
      </c>
      <c r="AC526" t="s">
        <v>3828</v>
      </c>
      <c r="AL526" t="s">
        <v>217</v>
      </c>
      <c r="AM526" t="s">
        <v>3829</v>
      </c>
      <c r="AN526" t="s">
        <v>6</v>
      </c>
      <c r="AO526" s="57">
        <v>46243.454791666663</v>
      </c>
      <c r="AR526" t="s">
        <v>218</v>
      </c>
      <c r="AS526" t="s">
        <v>219</v>
      </c>
      <c r="AT526" t="s">
        <v>230</v>
      </c>
      <c r="AU526">
        <v>20260908</v>
      </c>
      <c r="AV526" t="s">
        <v>221</v>
      </c>
      <c r="AW526" t="s">
        <v>545</v>
      </c>
      <c r="AX526" t="s">
        <v>222</v>
      </c>
      <c r="BA526" s="57">
        <v>46273.291666666664</v>
      </c>
      <c r="BB526" t="s">
        <v>3829</v>
      </c>
      <c r="BC526">
        <v>2026</v>
      </c>
      <c r="BD526">
        <v>9</v>
      </c>
      <c r="BE526">
        <v>8</v>
      </c>
      <c r="BF526" s="6">
        <f t="shared" si="24"/>
        <v>46273</v>
      </c>
      <c r="BG526">
        <f t="shared" si="25"/>
        <v>-0.29166666666424135</v>
      </c>
      <c r="BH526" t="str">
        <f t="shared" si="26"/>
        <v>COMPLY</v>
      </c>
      <c r="BI526" t="e">
        <f>VLOOKUP(H526,Sheet2!$A$1:$B$270,2,FALSE)</f>
        <v>#N/A</v>
      </c>
    </row>
    <row r="527" spans="1:61">
      <c r="A527">
        <v>526</v>
      </c>
      <c r="B527">
        <v>1002576568</v>
      </c>
      <c r="C527">
        <v>3</v>
      </c>
      <c r="D527" t="s">
        <v>42</v>
      </c>
      <c r="E527">
        <v>5</v>
      </c>
      <c r="F527" t="s">
        <v>232</v>
      </c>
      <c r="G527" t="s">
        <v>105</v>
      </c>
      <c r="H527" t="s">
        <v>434</v>
      </c>
      <c r="I527" t="s">
        <v>212</v>
      </c>
      <c r="J527" t="s">
        <v>213</v>
      </c>
      <c r="K527" t="s">
        <v>149</v>
      </c>
      <c r="M527" t="s">
        <v>76</v>
      </c>
      <c r="N527" t="s">
        <v>581</v>
      </c>
      <c r="O527" s="57">
        <v>46273.453090277777</v>
      </c>
      <c r="P527" s="57">
        <v>46273.666620370372</v>
      </c>
      <c r="Q527">
        <v>66525052</v>
      </c>
      <c r="S527">
        <v>152330220837</v>
      </c>
      <c r="T527" t="s">
        <v>3830</v>
      </c>
      <c r="U527" t="s">
        <v>3831</v>
      </c>
      <c r="V527" t="s">
        <v>3832</v>
      </c>
      <c r="Z527">
        <v>112.55914810635799</v>
      </c>
      <c r="AA527">
        <v>-7.5131939864823103</v>
      </c>
      <c r="AB527" t="s">
        <v>3833</v>
      </c>
      <c r="AC527" t="s">
        <v>225</v>
      </c>
      <c r="AL527" t="s">
        <v>217</v>
      </c>
      <c r="AM527" t="s">
        <v>3834</v>
      </c>
      <c r="AN527" t="s">
        <v>6</v>
      </c>
      <c r="AO527" s="57">
        <v>46243.454791666663</v>
      </c>
      <c r="AR527" t="s">
        <v>218</v>
      </c>
      <c r="AS527" t="s">
        <v>105</v>
      </c>
      <c r="AT527" t="s">
        <v>230</v>
      </c>
      <c r="AU527">
        <v>20260908</v>
      </c>
      <c r="AV527" t="s">
        <v>221</v>
      </c>
      <c r="AW527" t="s">
        <v>3835</v>
      </c>
      <c r="AX527" t="s">
        <v>222</v>
      </c>
      <c r="BA527" s="57">
        <v>46273.291666666664</v>
      </c>
      <c r="BB527" t="s">
        <v>3834</v>
      </c>
      <c r="BC527">
        <v>2026</v>
      </c>
      <c r="BD527">
        <v>9</v>
      </c>
      <c r="BE527">
        <v>8</v>
      </c>
      <c r="BF527" s="6">
        <f t="shared" si="24"/>
        <v>46273</v>
      </c>
      <c r="BG527">
        <f t="shared" si="25"/>
        <v>-0.29166666666424135</v>
      </c>
      <c r="BH527" t="str">
        <f t="shared" si="26"/>
        <v>COMPLY</v>
      </c>
      <c r="BI527" t="str">
        <f>VLOOKUP(H527,Sheet2!$A$1:$B$270,2,FALSE)</f>
        <v>MOJOKERTO</v>
      </c>
    </row>
    <row r="528" spans="1:61">
      <c r="A528">
        <v>527</v>
      </c>
      <c r="B528">
        <v>1002577347</v>
      </c>
      <c r="C528">
        <v>3</v>
      </c>
      <c r="D528" t="s">
        <v>55</v>
      </c>
      <c r="E528">
        <v>5</v>
      </c>
      <c r="F528" t="s">
        <v>261</v>
      </c>
      <c r="G528" t="s">
        <v>122</v>
      </c>
      <c r="H528" t="s">
        <v>347</v>
      </c>
      <c r="I528" t="s">
        <v>212</v>
      </c>
      <c r="J528" t="s">
        <v>213</v>
      </c>
      <c r="K528" t="s">
        <v>149</v>
      </c>
      <c r="M528" t="s">
        <v>76</v>
      </c>
      <c r="N528" t="s">
        <v>215</v>
      </c>
      <c r="O528" s="57">
        <v>46273.637013888889</v>
      </c>
      <c r="P528" s="57">
        <v>46274.404062499998</v>
      </c>
      <c r="Q528">
        <v>69385407</v>
      </c>
      <c r="S528">
        <v>152421262663</v>
      </c>
      <c r="T528" t="s">
        <v>2932</v>
      </c>
      <c r="U528" t="s">
        <v>3675</v>
      </c>
      <c r="V528" t="s">
        <v>3676</v>
      </c>
      <c r="Z528">
        <v>112.617221</v>
      </c>
      <c r="AA528">
        <v>-7.1481079999999997</v>
      </c>
      <c r="AB528" t="s">
        <v>3677</v>
      </c>
      <c r="AC528" t="s">
        <v>216</v>
      </c>
      <c r="AL528" t="s">
        <v>217</v>
      </c>
      <c r="AM528" t="s">
        <v>3678</v>
      </c>
      <c r="AN528" t="s">
        <v>6</v>
      </c>
      <c r="AO528" s="57">
        <v>46243.642685185187</v>
      </c>
      <c r="AR528" t="s">
        <v>218</v>
      </c>
      <c r="AS528" t="s">
        <v>122</v>
      </c>
      <c r="AT528" t="s">
        <v>230</v>
      </c>
      <c r="AU528">
        <v>20260909</v>
      </c>
      <c r="AV528" t="s">
        <v>221</v>
      </c>
      <c r="AW528" t="s">
        <v>546</v>
      </c>
      <c r="AX528" t="s">
        <v>222</v>
      </c>
      <c r="BA528" s="57">
        <v>46273.291666666664</v>
      </c>
      <c r="BB528" t="s">
        <v>3678</v>
      </c>
      <c r="BC528">
        <v>2026</v>
      </c>
      <c r="BD528">
        <v>9</v>
      </c>
      <c r="BE528">
        <v>9</v>
      </c>
      <c r="BF528" s="6">
        <f t="shared" si="24"/>
        <v>46274</v>
      </c>
      <c r="BG528">
        <f t="shared" si="25"/>
        <v>0.70833333333575865</v>
      </c>
      <c r="BH528" t="str">
        <f t="shared" si="26"/>
        <v>COMPLY</v>
      </c>
      <c r="BI528" t="str">
        <f>VLOOKUP(H528,Sheet2!$A$1:$B$270,2,FALSE)</f>
        <v>GRESIK</v>
      </c>
    </row>
    <row r="529" spans="1:61">
      <c r="A529">
        <v>528</v>
      </c>
      <c r="B529">
        <v>1002577361</v>
      </c>
      <c r="C529">
        <v>3</v>
      </c>
      <c r="D529" t="s">
        <v>59</v>
      </c>
      <c r="E529">
        <v>4</v>
      </c>
      <c r="F529" t="s">
        <v>223</v>
      </c>
      <c r="G529" t="s">
        <v>314</v>
      </c>
      <c r="H529" t="s">
        <v>315</v>
      </c>
      <c r="I529" t="s">
        <v>212</v>
      </c>
      <c r="J529" t="s">
        <v>213</v>
      </c>
      <c r="K529" t="s">
        <v>149</v>
      </c>
      <c r="L529" t="s">
        <v>214</v>
      </c>
      <c r="M529" t="s">
        <v>76</v>
      </c>
      <c r="N529" t="s">
        <v>215</v>
      </c>
      <c r="O529" s="57">
        <v>46273.639537037037</v>
      </c>
      <c r="P529" s="57">
        <v>46274.561006944445</v>
      </c>
      <c r="Q529">
        <v>69386273</v>
      </c>
      <c r="S529">
        <v>146372102288</v>
      </c>
      <c r="T529" t="s">
        <v>3287</v>
      </c>
      <c r="U529" t="s">
        <v>6428</v>
      </c>
      <c r="V529" t="s">
        <v>3288</v>
      </c>
      <c r="Z529">
        <v>109.73034350860701</v>
      </c>
      <c r="AA529">
        <v>-7.2707749439398199</v>
      </c>
      <c r="AB529" t="s">
        <v>3289</v>
      </c>
      <c r="AC529" t="s">
        <v>236</v>
      </c>
      <c r="AL529" t="s">
        <v>217</v>
      </c>
      <c r="AM529" t="s">
        <v>3290</v>
      </c>
      <c r="AN529" t="s">
        <v>6</v>
      </c>
      <c r="AO529" s="57">
        <v>46243.642685185187</v>
      </c>
      <c r="AP529" s="57">
        <v>46275.333333333336</v>
      </c>
      <c r="AR529" t="s">
        <v>218</v>
      </c>
      <c r="AS529" t="s">
        <v>219</v>
      </c>
      <c r="AT529" t="s">
        <v>230</v>
      </c>
      <c r="AU529">
        <v>20260909</v>
      </c>
      <c r="AV529" t="s">
        <v>221</v>
      </c>
      <c r="AW529" t="s">
        <v>881</v>
      </c>
      <c r="AX529" t="s">
        <v>222</v>
      </c>
      <c r="BA529" s="57">
        <v>46275.333333333336</v>
      </c>
      <c r="BB529" t="s">
        <v>3290</v>
      </c>
      <c r="BC529">
        <v>2026</v>
      </c>
      <c r="BD529">
        <v>9</v>
      </c>
      <c r="BE529">
        <v>9</v>
      </c>
      <c r="BF529" s="6">
        <f t="shared" si="24"/>
        <v>46274</v>
      </c>
      <c r="BG529">
        <f t="shared" si="25"/>
        <v>-1.3333333333357587</v>
      </c>
      <c r="BH529" t="str">
        <f t="shared" si="26"/>
        <v>COMPLY</v>
      </c>
      <c r="BI529" t="e">
        <f>VLOOKUP(H529,Sheet2!$A$1:$B$270,2,FALSE)</f>
        <v>#N/A</v>
      </c>
    </row>
    <row r="530" spans="1:61">
      <c r="A530">
        <v>529</v>
      </c>
      <c r="B530">
        <v>1002576024</v>
      </c>
      <c r="C530">
        <v>3</v>
      </c>
      <c r="D530" t="s">
        <v>55</v>
      </c>
      <c r="E530">
        <v>5</v>
      </c>
      <c r="F530" t="s">
        <v>307</v>
      </c>
      <c r="G530" t="s">
        <v>128</v>
      </c>
      <c r="H530" t="s">
        <v>418</v>
      </c>
      <c r="I530" t="s">
        <v>212</v>
      </c>
      <c r="J530" t="s">
        <v>213</v>
      </c>
      <c r="K530" t="s">
        <v>149</v>
      </c>
      <c r="L530" t="s">
        <v>214</v>
      </c>
      <c r="M530" t="s">
        <v>76</v>
      </c>
      <c r="N530" t="s">
        <v>215</v>
      </c>
      <c r="O530" s="57">
        <v>46273.333287037036</v>
      </c>
      <c r="P530" s="57">
        <v>46273.683819444443</v>
      </c>
      <c r="Q530">
        <v>69385685</v>
      </c>
      <c r="S530">
        <v>152301273749</v>
      </c>
      <c r="T530" t="s">
        <v>3836</v>
      </c>
      <c r="U530" t="s">
        <v>3837</v>
      </c>
      <c r="V530" t="s">
        <v>3838</v>
      </c>
      <c r="Z530">
        <v>112.7351128</v>
      </c>
      <c r="AA530">
        <v>-7.2864155999999998</v>
      </c>
      <c r="AB530" t="s">
        <v>3839</v>
      </c>
      <c r="AC530" t="s">
        <v>236</v>
      </c>
      <c r="AL530" t="s">
        <v>217</v>
      </c>
      <c r="AM530" t="s">
        <v>3840</v>
      </c>
      <c r="AN530" t="s">
        <v>6</v>
      </c>
      <c r="AO530" s="57">
        <v>46243.340219907404</v>
      </c>
      <c r="AP530" s="57">
        <v>46274.333333333336</v>
      </c>
      <c r="AR530" t="s">
        <v>218</v>
      </c>
      <c r="AS530" t="s">
        <v>906</v>
      </c>
      <c r="AT530" t="s">
        <v>344</v>
      </c>
      <c r="AU530">
        <v>20260908</v>
      </c>
      <c r="AV530" t="s">
        <v>221</v>
      </c>
      <c r="AW530" t="s">
        <v>1183</v>
      </c>
      <c r="AX530" t="s">
        <v>222</v>
      </c>
      <c r="BA530" s="57">
        <v>46274.333333333336</v>
      </c>
      <c r="BB530" t="s">
        <v>3840</v>
      </c>
      <c r="BC530">
        <v>2026</v>
      </c>
      <c r="BD530">
        <v>9</v>
      </c>
      <c r="BE530">
        <v>8</v>
      </c>
      <c r="BF530" s="6">
        <f t="shared" si="24"/>
        <v>46273</v>
      </c>
      <c r="BG530">
        <f t="shared" si="25"/>
        <v>-1.3333333333357587</v>
      </c>
      <c r="BH530" t="str">
        <f t="shared" si="26"/>
        <v>COMPLY</v>
      </c>
      <c r="BI530" t="str">
        <f>VLOOKUP(H530,Sheet2!$A$1:$B$270,2,FALSE)</f>
        <v>SURABAYA UTARA</v>
      </c>
    </row>
    <row r="531" spans="1:61">
      <c r="A531">
        <v>530</v>
      </c>
      <c r="B531">
        <v>1002577288</v>
      </c>
      <c r="C531">
        <v>3</v>
      </c>
      <c r="D531" t="s">
        <v>42</v>
      </c>
      <c r="E531">
        <v>5</v>
      </c>
      <c r="F531" t="s">
        <v>232</v>
      </c>
      <c r="G531" t="s">
        <v>101</v>
      </c>
      <c r="H531" t="s">
        <v>300</v>
      </c>
      <c r="I531" t="s">
        <v>212</v>
      </c>
      <c r="J531" t="s">
        <v>213</v>
      </c>
      <c r="K531" t="s">
        <v>149</v>
      </c>
      <c r="L531" t="s">
        <v>1751</v>
      </c>
      <c r="M531" t="s">
        <v>76</v>
      </c>
      <c r="N531" t="s">
        <v>215</v>
      </c>
      <c r="O531" s="57">
        <v>46273.6249537037</v>
      </c>
      <c r="P531" s="57">
        <v>46274.575949074075</v>
      </c>
      <c r="Q531">
        <v>69386251</v>
      </c>
      <c r="R531">
        <v>3135914987</v>
      </c>
      <c r="S531">
        <v>152332253236</v>
      </c>
      <c r="T531" t="s">
        <v>3296</v>
      </c>
      <c r="U531" t="s">
        <v>3297</v>
      </c>
      <c r="V531" t="s">
        <v>3298</v>
      </c>
      <c r="Z531">
        <v>112.66976200000001</v>
      </c>
      <c r="AA531">
        <v>-7.3637589999999999</v>
      </c>
      <c r="AB531" t="s">
        <v>3299</v>
      </c>
      <c r="AC531" t="s">
        <v>236</v>
      </c>
      <c r="AL531" t="s">
        <v>217</v>
      </c>
      <c r="AM531" t="s">
        <v>3300</v>
      </c>
      <c r="AN531" t="s">
        <v>6</v>
      </c>
      <c r="AO531" s="57">
        <v>46243.632222222222</v>
      </c>
      <c r="AP531" s="57">
        <v>46274.458333333336</v>
      </c>
      <c r="AR531" t="s">
        <v>218</v>
      </c>
      <c r="AS531" t="s">
        <v>579</v>
      </c>
      <c r="AT531" t="s">
        <v>230</v>
      </c>
      <c r="AU531">
        <v>20260909</v>
      </c>
      <c r="AV531" t="s">
        <v>221</v>
      </c>
      <c r="AW531" t="s">
        <v>3301</v>
      </c>
      <c r="AX531" t="s">
        <v>222</v>
      </c>
      <c r="BA531" s="57">
        <v>46274.458333333336</v>
      </c>
      <c r="BB531" t="s">
        <v>3300</v>
      </c>
      <c r="BC531">
        <v>2026</v>
      </c>
      <c r="BD531">
        <v>9</v>
      </c>
      <c r="BE531">
        <v>9</v>
      </c>
      <c r="BF531" s="6">
        <f t="shared" si="24"/>
        <v>46274</v>
      </c>
      <c r="BG531">
        <f t="shared" si="25"/>
        <v>-0.45833333333575865</v>
      </c>
      <c r="BH531" t="str">
        <f t="shared" si="26"/>
        <v>COMPLY</v>
      </c>
      <c r="BI531" t="str">
        <f>VLOOKUP(H531,Sheet2!$A$1:$B$270,2,FALSE)</f>
        <v>SIDOARJO</v>
      </c>
    </row>
    <row r="532" spans="1:61">
      <c r="A532">
        <v>531</v>
      </c>
      <c r="B532">
        <v>1002577318</v>
      </c>
      <c r="C532">
        <v>3</v>
      </c>
      <c r="D532" t="s">
        <v>49</v>
      </c>
      <c r="E532">
        <v>4</v>
      </c>
      <c r="F532" t="s">
        <v>250</v>
      </c>
      <c r="G532" t="s">
        <v>253</v>
      </c>
      <c r="H532" t="s">
        <v>821</v>
      </c>
      <c r="I532" t="s">
        <v>212</v>
      </c>
      <c r="J532" t="s">
        <v>213</v>
      </c>
      <c r="K532" t="s">
        <v>149</v>
      </c>
      <c r="M532" t="s">
        <v>76</v>
      </c>
      <c r="N532" t="s">
        <v>215</v>
      </c>
      <c r="O532" s="57">
        <v>46273.631157407406</v>
      </c>
      <c r="P532" s="57">
        <v>46274.755578703705</v>
      </c>
      <c r="Q532">
        <v>69385185</v>
      </c>
      <c r="S532">
        <v>142206131390</v>
      </c>
      <c r="T532" t="s">
        <v>5298</v>
      </c>
      <c r="U532" t="s">
        <v>5299</v>
      </c>
      <c r="V532" t="s">
        <v>5300</v>
      </c>
      <c r="Z532">
        <v>109.025247991283</v>
      </c>
      <c r="AA532">
        <v>-7.0945536246306897</v>
      </c>
      <c r="AB532" t="s">
        <v>5301</v>
      </c>
      <c r="AC532" t="s">
        <v>225</v>
      </c>
      <c r="AL532" t="s">
        <v>217</v>
      </c>
      <c r="AM532" t="s">
        <v>5302</v>
      </c>
      <c r="AN532" t="s">
        <v>6</v>
      </c>
      <c r="AO532" s="57">
        <v>46243.632222222222</v>
      </c>
      <c r="AR532" t="s">
        <v>218</v>
      </c>
      <c r="AS532" t="s">
        <v>219</v>
      </c>
      <c r="AT532" t="s">
        <v>230</v>
      </c>
      <c r="AU532">
        <v>20260909</v>
      </c>
      <c r="AV532" t="s">
        <v>221</v>
      </c>
      <c r="AW532" t="s">
        <v>571</v>
      </c>
      <c r="AX532" t="s">
        <v>222</v>
      </c>
      <c r="BA532" s="57">
        <v>46273.291666666664</v>
      </c>
      <c r="BB532" t="s">
        <v>5302</v>
      </c>
      <c r="BC532">
        <v>2026</v>
      </c>
      <c r="BD532">
        <v>9</v>
      </c>
      <c r="BE532">
        <v>9</v>
      </c>
      <c r="BF532" s="6">
        <f t="shared" si="24"/>
        <v>46274</v>
      </c>
      <c r="BG532">
        <f t="shared" si="25"/>
        <v>0.70833333333575865</v>
      </c>
      <c r="BH532" t="str">
        <f t="shared" si="26"/>
        <v>COMPLY</v>
      </c>
      <c r="BI532" t="e">
        <f>VLOOKUP(H532,Sheet2!$A$1:$B$270,2,FALSE)</f>
        <v>#N/A</v>
      </c>
    </row>
    <row r="533" spans="1:61">
      <c r="A533">
        <v>532</v>
      </c>
      <c r="B533">
        <v>1002576412</v>
      </c>
      <c r="C533">
        <v>3</v>
      </c>
      <c r="D533" t="s">
        <v>49</v>
      </c>
      <c r="E533">
        <v>4</v>
      </c>
      <c r="F533" t="s">
        <v>250</v>
      </c>
      <c r="G533" t="s">
        <v>253</v>
      </c>
      <c r="H533" t="s">
        <v>821</v>
      </c>
      <c r="I533" t="s">
        <v>212</v>
      </c>
      <c r="J533" t="s">
        <v>213</v>
      </c>
      <c r="K533" t="s">
        <v>149</v>
      </c>
      <c r="M533" t="s">
        <v>76</v>
      </c>
      <c r="N533" t="s">
        <v>215</v>
      </c>
      <c r="O533" s="57">
        <v>46273.430636574078</v>
      </c>
      <c r="P533" s="57">
        <v>46274.628877314812</v>
      </c>
      <c r="Q533">
        <v>69385848</v>
      </c>
      <c r="S533">
        <v>142206131392</v>
      </c>
      <c r="T533" t="s">
        <v>3311</v>
      </c>
      <c r="U533" t="s">
        <v>6429</v>
      </c>
      <c r="V533" t="s">
        <v>3312</v>
      </c>
      <c r="Z533">
        <v>109.00596952707799</v>
      </c>
      <c r="AA533">
        <v>-7.1078911464929098</v>
      </c>
      <c r="AB533" t="s">
        <v>3313</v>
      </c>
      <c r="AC533" t="s">
        <v>225</v>
      </c>
      <c r="AL533" t="s">
        <v>217</v>
      </c>
      <c r="AM533" t="s">
        <v>3314</v>
      </c>
      <c r="AN533" t="s">
        <v>6</v>
      </c>
      <c r="AO533" s="57">
        <v>46243.43445601852</v>
      </c>
      <c r="AP533" s="57">
        <v>46275.333333333336</v>
      </c>
      <c r="AR533" t="s">
        <v>218</v>
      </c>
      <c r="AS533" t="s">
        <v>219</v>
      </c>
      <c r="AT533" t="s">
        <v>230</v>
      </c>
      <c r="AU533">
        <v>20260909</v>
      </c>
      <c r="AV533" t="s">
        <v>221</v>
      </c>
      <c r="AW533" t="s">
        <v>544</v>
      </c>
      <c r="AX533" t="s">
        <v>222</v>
      </c>
      <c r="BA533" s="57">
        <v>46275.333333333336</v>
      </c>
      <c r="BB533" t="s">
        <v>3314</v>
      </c>
      <c r="BC533">
        <v>2026</v>
      </c>
      <c r="BD533">
        <v>9</v>
      </c>
      <c r="BE533">
        <v>9</v>
      </c>
      <c r="BF533" s="6">
        <f t="shared" si="24"/>
        <v>46274</v>
      </c>
      <c r="BG533">
        <f t="shared" si="25"/>
        <v>-1.3333333333357587</v>
      </c>
      <c r="BH533" t="str">
        <f t="shared" si="26"/>
        <v>COMPLY</v>
      </c>
      <c r="BI533" t="e">
        <f>VLOOKUP(H533,Sheet2!$A$1:$B$270,2,FALSE)</f>
        <v>#N/A</v>
      </c>
    </row>
    <row r="534" spans="1:61">
      <c r="A534">
        <v>533</v>
      </c>
      <c r="B534">
        <v>1002576429</v>
      </c>
      <c r="C534">
        <v>3</v>
      </c>
      <c r="D534" t="s">
        <v>59</v>
      </c>
      <c r="E534">
        <v>4</v>
      </c>
      <c r="F534" t="s">
        <v>223</v>
      </c>
      <c r="G534" t="s">
        <v>223</v>
      </c>
      <c r="H534" t="s">
        <v>827</v>
      </c>
      <c r="I534" t="s">
        <v>212</v>
      </c>
      <c r="J534" t="s">
        <v>213</v>
      </c>
      <c r="K534" t="s">
        <v>149</v>
      </c>
      <c r="M534" t="s">
        <v>76</v>
      </c>
      <c r="N534" t="s">
        <v>215</v>
      </c>
      <c r="O534" s="57">
        <v>46273.427384259259</v>
      </c>
      <c r="P534" s="57">
        <v>46274.646516203706</v>
      </c>
      <c r="Q534">
        <v>69380672</v>
      </c>
      <c r="R534">
        <v>2812958244</v>
      </c>
      <c r="S534">
        <v>146303629084</v>
      </c>
      <c r="T534" t="s">
        <v>5303</v>
      </c>
      <c r="U534" t="s">
        <v>5304</v>
      </c>
      <c r="V534" t="s">
        <v>5305</v>
      </c>
      <c r="Z534">
        <v>109.21626809999999</v>
      </c>
      <c r="AA534">
        <v>-7.4229453000000003</v>
      </c>
      <c r="AB534" t="s">
        <v>5306</v>
      </c>
      <c r="AC534" t="s">
        <v>284</v>
      </c>
      <c r="AL534" t="s">
        <v>217</v>
      </c>
      <c r="AM534" t="s">
        <v>5307</v>
      </c>
      <c r="AN534" t="s">
        <v>6</v>
      </c>
      <c r="AO534" s="57">
        <v>46243.43445601852</v>
      </c>
      <c r="AR534" t="s">
        <v>218</v>
      </c>
      <c r="AS534" t="s">
        <v>219</v>
      </c>
      <c r="AT534" t="s">
        <v>230</v>
      </c>
      <c r="AU534">
        <v>20260909</v>
      </c>
      <c r="AV534" t="s">
        <v>221</v>
      </c>
      <c r="AW534" t="s">
        <v>585</v>
      </c>
      <c r="AX534" t="s">
        <v>222</v>
      </c>
      <c r="BA534" s="57">
        <v>46273.291666666664</v>
      </c>
      <c r="BB534" t="s">
        <v>5307</v>
      </c>
      <c r="BC534">
        <v>2026</v>
      </c>
      <c r="BD534">
        <v>9</v>
      </c>
      <c r="BE534">
        <v>9</v>
      </c>
      <c r="BF534" s="6">
        <f t="shared" si="24"/>
        <v>46274</v>
      </c>
      <c r="BG534">
        <f t="shared" si="25"/>
        <v>0.70833333333575865</v>
      </c>
      <c r="BH534" t="str">
        <f t="shared" si="26"/>
        <v>COMPLY</v>
      </c>
      <c r="BI534" t="e">
        <f>VLOOKUP(H534,Sheet2!$A$1:$B$270,2,FALSE)</f>
        <v>#N/A</v>
      </c>
    </row>
    <row r="535" spans="1:61">
      <c r="A535">
        <v>534</v>
      </c>
      <c r="B535">
        <v>1002576411</v>
      </c>
      <c r="C535">
        <v>3</v>
      </c>
      <c r="D535" t="s">
        <v>55</v>
      </c>
      <c r="E535">
        <v>5</v>
      </c>
      <c r="F535" t="s">
        <v>227</v>
      </c>
      <c r="G535" t="s">
        <v>121</v>
      </c>
      <c r="H535" t="s">
        <v>481</v>
      </c>
      <c r="I535" t="s">
        <v>212</v>
      </c>
      <c r="J535" t="s">
        <v>213</v>
      </c>
      <c r="K535" t="s">
        <v>149</v>
      </c>
      <c r="M535" t="s">
        <v>76</v>
      </c>
      <c r="N535" t="s">
        <v>215</v>
      </c>
      <c r="O535" s="57">
        <v>46273.425879629627</v>
      </c>
      <c r="P535" s="57">
        <v>46274.65766203704</v>
      </c>
      <c r="Q535">
        <v>69385847</v>
      </c>
      <c r="S535">
        <v>152458900510</v>
      </c>
      <c r="T535" t="s">
        <v>3542</v>
      </c>
      <c r="U535" t="s">
        <v>3543</v>
      </c>
      <c r="V535" t="s">
        <v>3544</v>
      </c>
      <c r="Z535">
        <v>113.0807248</v>
      </c>
      <c r="AA535">
        <v>-6.8866182</v>
      </c>
      <c r="AB535" t="s">
        <v>3545</v>
      </c>
      <c r="AC535" t="s">
        <v>229</v>
      </c>
      <c r="AL535" t="s">
        <v>217</v>
      </c>
      <c r="AM535" t="s">
        <v>3546</v>
      </c>
      <c r="AN535" t="s">
        <v>6</v>
      </c>
      <c r="AO535" s="57">
        <v>46243.43445601852</v>
      </c>
      <c r="AP535" s="57">
        <v>46274.458333333336</v>
      </c>
      <c r="AR535" t="s">
        <v>218</v>
      </c>
      <c r="AS535" t="s">
        <v>219</v>
      </c>
      <c r="AT535" t="s">
        <v>220</v>
      </c>
      <c r="AU535">
        <v>20260909</v>
      </c>
      <c r="AV535" t="s">
        <v>221</v>
      </c>
      <c r="AW535" t="s">
        <v>545</v>
      </c>
      <c r="AX535" t="s">
        <v>222</v>
      </c>
      <c r="BA535" s="57">
        <v>46274.458333333336</v>
      </c>
      <c r="BB535" t="s">
        <v>3546</v>
      </c>
      <c r="BC535">
        <v>2026</v>
      </c>
      <c r="BD535">
        <v>9</v>
      </c>
      <c r="BE535">
        <v>9</v>
      </c>
      <c r="BF535" s="6">
        <f t="shared" si="24"/>
        <v>46274</v>
      </c>
      <c r="BG535">
        <f t="shared" si="25"/>
        <v>-0.45833333333575865</v>
      </c>
      <c r="BH535" t="str">
        <f t="shared" si="26"/>
        <v>COMPLY</v>
      </c>
      <c r="BI535" t="str">
        <f>VLOOKUP(H535,Sheet2!$A$1:$B$270,2,FALSE)</f>
        <v>MADURA</v>
      </c>
    </row>
    <row r="536" spans="1:61">
      <c r="A536">
        <v>535</v>
      </c>
      <c r="B536">
        <v>1002576862</v>
      </c>
      <c r="C536">
        <v>3</v>
      </c>
      <c r="D536" t="s">
        <v>51</v>
      </c>
      <c r="E536">
        <v>4</v>
      </c>
      <c r="F536" t="s">
        <v>234</v>
      </c>
      <c r="G536" t="s">
        <v>1765</v>
      </c>
      <c r="H536" t="s">
        <v>3552</v>
      </c>
      <c r="I536" t="s">
        <v>212</v>
      </c>
      <c r="J536" t="s">
        <v>213</v>
      </c>
      <c r="K536" t="s">
        <v>149</v>
      </c>
      <c r="L536" t="s">
        <v>214</v>
      </c>
      <c r="M536" t="s">
        <v>76</v>
      </c>
      <c r="N536" t="s">
        <v>215</v>
      </c>
      <c r="O536" s="57">
        <v>46273.535393518519</v>
      </c>
      <c r="P536" s="57">
        <v>46274.692002314812</v>
      </c>
      <c r="Q536">
        <v>69386049</v>
      </c>
      <c r="S536">
        <v>142510106248</v>
      </c>
      <c r="T536" t="s">
        <v>3553</v>
      </c>
      <c r="U536" t="s">
        <v>3554</v>
      </c>
      <c r="V536" t="s">
        <v>3555</v>
      </c>
      <c r="Z536">
        <v>110.6687838</v>
      </c>
      <c r="AA536">
        <v>-7.6982951000000002</v>
      </c>
      <c r="AB536" t="s">
        <v>3556</v>
      </c>
      <c r="AC536" t="s">
        <v>236</v>
      </c>
      <c r="AL536" t="s">
        <v>217</v>
      </c>
      <c r="AM536" t="s">
        <v>3557</v>
      </c>
      <c r="AN536" t="s">
        <v>6</v>
      </c>
      <c r="AO536" s="57">
        <v>46243.538055555553</v>
      </c>
      <c r="AP536" s="57">
        <v>46274.458333333336</v>
      </c>
      <c r="AR536" t="s">
        <v>218</v>
      </c>
      <c r="AS536" t="s">
        <v>219</v>
      </c>
      <c r="AT536" t="s">
        <v>230</v>
      </c>
      <c r="AU536">
        <v>20260909</v>
      </c>
      <c r="AV536" t="s">
        <v>221</v>
      </c>
      <c r="AW536" t="s">
        <v>889</v>
      </c>
      <c r="AX536" t="s">
        <v>222</v>
      </c>
      <c r="BA536" s="57">
        <v>46274.458333333336</v>
      </c>
      <c r="BB536" t="s">
        <v>3557</v>
      </c>
      <c r="BC536">
        <v>2026</v>
      </c>
      <c r="BD536">
        <v>9</v>
      </c>
      <c r="BE536">
        <v>9</v>
      </c>
      <c r="BF536" s="6">
        <f t="shared" si="24"/>
        <v>46274</v>
      </c>
      <c r="BG536">
        <f t="shared" si="25"/>
        <v>-0.45833333333575865</v>
      </c>
      <c r="BH536" t="str">
        <f t="shared" si="26"/>
        <v>COMPLY</v>
      </c>
      <c r="BI536" t="e">
        <f>VLOOKUP(H536,Sheet2!$A$1:$B$270,2,FALSE)</f>
        <v>#N/A</v>
      </c>
    </row>
    <row r="537" spans="1:61">
      <c r="A537">
        <v>536</v>
      </c>
      <c r="B537">
        <v>1002576848</v>
      </c>
      <c r="C537">
        <v>3</v>
      </c>
      <c r="D537" t="s">
        <v>49</v>
      </c>
      <c r="E537">
        <v>4</v>
      </c>
      <c r="F537" t="s">
        <v>245</v>
      </c>
      <c r="G537" t="s">
        <v>1920</v>
      </c>
      <c r="H537" t="s">
        <v>1921</v>
      </c>
      <c r="I537" t="s">
        <v>212</v>
      </c>
      <c r="J537" t="s">
        <v>213</v>
      </c>
      <c r="K537" t="s">
        <v>149</v>
      </c>
      <c r="L537" t="s">
        <v>214</v>
      </c>
      <c r="M537" t="s">
        <v>76</v>
      </c>
      <c r="N537" t="s">
        <v>215</v>
      </c>
      <c r="O537" s="57">
        <v>46273.529131944444</v>
      </c>
      <c r="P537" s="57">
        <v>46274.613217592596</v>
      </c>
      <c r="Q537">
        <v>69386031</v>
      </c>
      <c r="S537">
        <v>141459106717</v>
      </c>
      <c r="T537" t="s">
        <v>3315</v>
      </c>
      <c r="U537" t="s">
        <v>3316</v>
      </c>
      <c r="V537" t="s">
        <v>3317</v>
      </c>
      <c r="Z537">
        <v>110.295874847435</v>
      </c>
      <c r="AA537">
        <v>-7.3055455822061903</v>
      </c>
      <c r="AB537" t="s">
        <v>3318</v>
      </c>
      <c r="AC537" t="s">
        <v>236</v>
      </c>
      <c r="AL537" t="s">
        <v>217</v>
      </c>
      <c r="AM537" t="s">
        <v>3190</v>
      </c>
      <c r="AN537" t="s">
        <v>6</v>
      </c>
      <c r="AO537" s="57">
        <v>46243.538055555553</v>
      </c>
      <c r="AP537" s="57">
        <v>46274.458333333336</v>
      </c>
      <c r="AR537" t="s">
        <v>218</v>
      </c>
      <c r="AS537" t="s">
        <v>1927</v>
      </c>
      <c r="AT537" t="s">
        <v>230</v>
      </c>
      <c r="AU537">
        <v>20260909</v>
      </c>
      <c r="AV537" t="s">
        <v>221</v>
      </c>
      <c r="AW537" t="s">
        <v>890</v>
      </c>
      <c r="AX537" t="s">
        <v>222</v>
      </c>
      <c r="BA537" s="57">
        <v>46274.458333333336</v>
      </c>
      <c r="BB537" t="s">
        <v>3190</v>
      </c>
      <c r="BC537">
        <v>2026</v>
      </c>
      <c r="BD537">
        <v>9</v>
      </c>
      <c r="BE537">
        <v>9</v>
      </c>
      <c r="BF537" s="6">
        <f t="shared" si="24"/>
        <v>46274</v>
      </c>
      <c r="BG537">
        <f t="shared" si="25"/>
        <v>-0.45833333333575865</v>
      </c>
      <c r="BH537" t="str">
        <f t="shared" si="26"/>
        <v>COMPLY</v>
      </c>
      <c r="BI537" t="e">
        <f>VLOOKUP(H537,Sheet2!$A$1:$B$270,2,FALSE)</f>
        <v>#N/A</v>
      </c>
    </row>
    <row r="538" spans="1:61">
      <c r="A538">
        <v>537</v>
      </c>
      <c r="B538">
        <v>1002577773</v>
      </c>
      <c r="C538">
        <v>3</v>
      </c>
      <c r="D538" t="s">
        <v>45</v>
      </c>
      <c r="E538">
        <v>5</v>
      </c>
      <c r="F538" t="s">
        <v>113</v>
      </c>
      <c r="G538" t="s">
        <v>111</v>
      </c>
      <c r="H538" t="s">
        <v>255</v>
      </c>
      <c r="I538" t="s">
        <v>212</v>
      </c>
      <c r="J538" t="s">
        <v>213</v>
      </c>
      <c r="K538" t="s">
        <v>149</v>
      </c>
      <c r="L538" t="s">
        <v>214</v>
      </c>
      <c r="M538" t="s">
        <v>76</v>
      </c>
      <c r="N538" t="s">
        <v>215</v>
      </c>
      <c r="O538" s="57">
        <v>46273.785370370373</v>
      </c>
      <c r="P538" s="57">
        <v>46275.361967592595</v>
      </c>
      <c r="Q538">
        <v>69386448</v>
      </c>
      <c r="S538">
        <v>172506789199</v>
      </c>
      <c r="T538" t="s">
        <v>3319</v>
      </c>
      <c r="U538" t="s">
        <v>3320</v>
      </c>
      <c r="V538" t="s">
        <v>3321</v>
      </c>
      <c r="Z538">
        <v>121.668288927988</v>
      </c>
      <c r="AA538">
        <v>-8.8478063783438703</v>
      </c>
      <c r="AB538" t="s">
        <v>3322</v>
      </c>
      <c r="AC538" t="s">
        <v>236</v>
      </c>
      <c r="AL538" t="s">
        <v>217</v>
      </c>
      <c r="AM538" t="s">
        <v>3323</v>
      </c>
      <c r="AN538" t="s">
        <v>6</v>
      </c>
      <c r="AO538" s="57">
        <v>46243.788113425922</v>
      </c>
      <c r="AP538" s="57">
        <v>46274.625</v>
      </c>
      <c r="AR538" t="s">
        <v>218</v>
      </c>
      <c r="AS538" t="s">
        <v>111</v>
      </c>
      <c r="AT538" t="s">
        <v>230</v>
      </c>
      <c r="AU538">
        <v>20260910</v>
      </c>
      <c r="AV538" t="s">
        <v>221</v>
      </c>
      <c r="AW538" t="s">
        <v>574</v>
      </c>
      <c r="AX538" t="s">
        <v>222</v>
      </c>
      <c r="BA538" s="57">
        <v>46274.625</v>
      </c>
      <c r="BB538" t="s">
        <v>3323</v>
      </c>
      <c r="BC538">
        <v>2026</v>
      </c>
      <c r="BD538">
        <v>9</v>
      </c>
      <c r="BE538">
        <v>10</v>
      </c>
      <c r="BF538" s="6">
        <f t="shared" si="24"/>
        <v>46275</v>
      </c>
      <c r="BG538">
        <f t="shared" si="25"/>
        <v>0.375</v>
      </c>
      <c r="BH538" t="str">
        <f t="shared" si="26"/>
        <v>COMPLY</v>
      </c>
      <c r="BI538" t="str">
        <f>VLOOKUP(H538,Sheet2!$A$1:$B$270,2,FALSE)</f>
        <v>ENDE</v>
      </c>
    </row>
    <row r="539" spans="1:61">
      <c r="A539">
        <v>538</v>
      </c>
      <c r="B539">
        <v>1002577771</v>
      </c>
      <c r="C539">
        <v>3</v>
      </c>
      <c r="D539" t="s">
        <v>59</v>
      </c>
      <c r="E539">
        <v>4</v>
      </c>
      <c r="F539" t="s">
        <v>549</v>
      </c>
      <c r="G539" t="s">
        <v>1694</v>
      </c>
      <c r="H539" t="s">
        <v>3324</v>
      </c>
      <c r="I539" t="s">
        <v>212</v>
      </c>
      <c r="J539" t="s">
        <v>213</v>
      </c>
      <c r="K539" t="s">
        <v>149</v>
      </c>
      <c r="L539" t="s">
        <v>214</v>
      </c>
      <c r="M539" t="s">
        <v>76</v>
      </c>
      <c r="N539" t="s">
        <v>215</v>
      </c>
      <c r="O539" s="57">
        <v>46273.7812037037</v>
      </c>
      <c r="P539" s="57">
        <v>46274.551608796297</v>
      </c>
      <c r="Q539">
        <v>69386433</v>
      </c>
      <c r="S539">
        <v>146133133231</v>
      </c>
      <c r="T539" t="s">
        <v>3325</v>
      </c>
      <c r="U539" t="s">
        <v>3326</v>
      </c>
      <c r="V539" t="s">
        <v>3327</v>
      </c>
      <c r="Z539">
        <v>110.3661901</v>
      </c>
      <c r="AA539">
        <v>-7.7253774999999996</v>
      </c>
      <c r="AB539" t="s">
        <v>3328</v>
      </c>
      <c r="AC539" t="s">
        <v>236</v>
      </c>
      <c r="AL539" t="s">
        <v>217</v>
      </c>
      <c r="AM539" t="s">
        <v>3329</v>
      </c>
      <c r="AN539" t="s">
        <v>6</v>
      </c>
      <c r="AO539" s="57">
        <v>46243.788113425922</v>
      </c>
      <c r="AP539" s="57">
        <v>46275.333333333336</v>
      </c>
      <c r="AR539" t="s">
        <v>218</v>
      </c>
      <c r="AS539" t="s">
        <v>219</v>
      </c>
      <c r="AT539" t="s">
        <v>230</v>
      </c>
      <c r="AU539">
        <v>20260909</v>
      </c>
      <c r="AV539" t="s">
        <v>221</v>
      </c>
      <c r="AW539" t="s">
        <v>2327</v>
      </c>
      <c r="AX539" t="s">
        <v>222</v>
      </c>
      <c r="BA539" s="57">
        <v>46275.333333333336</v>
      </c>
      <c r="BB539" t="s">
        <v>3329</v>
      </c>
      <c r="BC539">
        <v>2026</v>
      </c>
      <c r="BD539">
        <v>9</v>
      </c>
      <c r="BE539">
        <v>9</v>
      </c>
      <c r="BF539" s="6">
        <f t="shared" si="24"/>
        <v>46274</v>
      </c>
      <c r="BG539">
        <f t="shared" si="25"/>
        <v>-1.3333333333357587</v>
      </c>
      <c r="BH539" t="str">
        <f t="shared" si="26"/>
        <v>COMPLY</v>
      </c>
      <c r="BI539" t="e">
        <f>VLOOKUP(H539,Sheet2!$A$1:$B$270,2,FALSE)</f>
        <v>#N/A</v>
      </c>
    </row>
    <row r="540" spans="1:61">
      <c r="A540">
        <v>539</v>
      </c>
      <c r="B540">
        <v>1002577721</v>
      </c>
      <c r="C540">
        <v>3</v>
      </c>
      <c r="D540" t="s">
        <v>38</v>
      </c>
      <c r="E540">
        <v>5</v>
      </c>
      <c r="F540" t="s">
        <v>90</v>
      </c>
      <c r="G540" t="s">
        <v>90</v>
      </c>
      <c r="H540" t="s">
        <v>430</v>
      </c>
      <c r="I540" t="s">
        <v>212</v>
      </c>
      <c r="J540" t="s">
        <v>213</v>
      </c>
      <c r="K540" t="s">
        <v>149</v>
      </c>
      <c r="L540" t="s">
        <v>214</v>
      </c>
      <c r="M540" t="s">
        <v>76</v>
      </c>
      <c r="N540" t="s">
        <v>215</v>
      </c>
      <c r="O540" s="57">
        <v>46273.735381944447</v>
      </c>
      <c r="P540" s="57">
        <v>46274.676458333335</v>
      </c>
      <c r="Q540">
        <v>69386397</v>
      </c>
      <c r="S540">
        <v>152651207998</v>
      </c>
      <c r="T540" t="s">
        <v>3334</v>
      </c>
      <c r="U540" t="s">
        <v>6430</v>
      </c>
      <c r="V540" t="s">
        <v>3335</v>
      </c>
      <c r="Z540">
        <v>112.032246887683</v>
      </c>
      <c r="AA540">
        <v>-7.8908415356057704</v>
      </c>
      <c r="AB540" t="s">
        <v>3336</v>
      </c>
      <c r="AC540" t="s">
        <v>216</v>
      </c>
      <c r="AL540" t="s">
        <v>217</v>
      </c>
      <c r="AM540" t="s">
        <v>3337</v>
      </c>
      <c r="AN540" t="s">
        <v>6</v>
      </c>
      <c r="AO540" s="57">
        <v>46243.735972222225</v>
      </c>
      <c r="AP540" s="57">
        <v>46274.625</v>
      </c>
      <c r="AR540" t="s">
        <v>218</v>
      </c>
      <c r="AS540" t="s">
        <v>556</v>
      </c>
      <c r="AT540" t="s">
        <v>230</v>
      </c>
      <c r="AU540">
        <v>20260909</v>
      </c>
      <c r="AV540" t="s">
        <v>221</v>
      </c>
      <c r="AW540" t="s">
        <v>881</v>
      </c>
      <c r="AX540" t="s">
        <v>222</v>
      </c>
      <c r="BA540" s="57">
        <v>46274.625</v>
      </c>
      <c r="BB540" t="s">
        <v>3337</v>
      </c>
      <c r="BC540">
        <v>2026</v>
      </c>
      <c r="BD540">
        <v>9</v>
      </c>
      <c r="BE540">
        <v>9</v>
      </c>
      <c r="BF540" s="6">
        <f t="shared" si="24"/>
        <v>46274</v>
      </c>
      <c r="BG540">
        <f t="shared" si="25"/>
        <v>-0.625</v>
      </c>
      <c r="BH540" t="str">
        <f t="shared" si="26"/>
        <v>COMPLY</v>
      </c>
      <c r="BI540" t="str">
        <f>VLOOKUP(H540,Sheet2!$A$1:$B$270,2,FALSE)</f>
        <v>KEDIRI</v>
      </c>
    </row>
    <row r="541" spans="1:61">
      <c r="A541">
        <v>540</v>
      </c>
      <c r="B541">
        <v>1002577717</v>
      </c>
      <c r="C541">
        <v>3</v>
      </c>
      <c r="D541" t="s">
        <v>51</v>
      </c>
      <c r="E541">
        <v>4</v>
      </c>
      <c r="F541" t="s">
        <v>234</v>
      </c>
      <c r="G541" t="s">
        <v>3668</v>
      </c>
      <c r="H541" t="s">
        <v>3669</v>
      </c>
      <c r="I541" t="s">
        <v>212</v>
      </c>
      <c r="J541" t="s">
        <v>213</v>
      </c>
      <c r="K541" t="s">
        <v>149</v>
      </c>
      <c r="M541" t="s">
        <v>76</v>
      </c>
      <c r="N541" t="s">
        <v>215</v>
      </c>
      <c r="O541" s="57">
        <v>46273.734606481485</v>
      </c>
      <c r="P541" s="57">
        <v>46274.465775462966</v>
      </c>
      <c r="Q541">
        <v>69356637</v>
      </c>
      <c r="R541">
        <v>2762970020</v>
      </c>
      <c r="S541">
        <v>141553109622</v>
      </c>
      <c r="T541" t="s">
        <v>3670</v>
      </c>
      <c r="U541" t="s">
        <v>3671</v>
      </c>
      <c r="V541" t="s">
        <v>5308</v>
      </c>
      <c r="Z541">
        <v>110.603082014313</v>
      </c>
      <c r="AA541">
        <v>-7.49221999906307</v>
      </c>
      <c r="AB541" t="s">
        <v>5309</v>
      </c>
      <c r="AC541" t="s">
        <v>285</v>
      </c>
      <c r="AL541" t="s">
        <v>217</v>
      </c>
      <c r="AM541" t="s">
        <v>3674</v>
      </c>
      <c r="AN541" t="s">
        <v>6</v>
      </c>
      <c r="AO541" s="57">
        <v>46243.735972222225</v>
      </c>
      <c r="AR541" t="s">
        <v>218</v>
      </c>
      <c r="AS541" t="s">
        <v>3668</v>
      </c>
      <c r="AT541" t="s">
        <v>230</v>
      </c>
      <c r="AU541">
        <v>20260909</v>
      </c>
      <c r="AV541" t="s">
        <v>221</v>
      </c>
      <c r="AW541" t="s">
        <v>585</v>
      </c>
      <c r="AX541" t="s">
        <v>222</v>
      </c>
      <c r="BA541" s="57">
        <v>46273.291666666664</v>
      </c>
      <c r="BB541" t="s">
        <v>3674</v>
      </c>
      <c r="BC541">
        <v>2026</v>
      </c>
      <c r="BD541">
        <v>9</v>
      </c>
      <c r="BE541">
        <v>9</v>
      </c>
      <c r="BF541" s="6">
        <f t="shared" si="24"/>
        <v>46274</v>
      </c>
      <c r="BG541">
        <f t="shared" si="25"/>
        <v>0.70833333333575865</v>
      </c>
      <c r="BH541" t="str">
        <f t="shared" si="26"/>
        <v>COMPLY</v>
      </c>
      <c r="BI541" t="e">
        <f>VLOOKUP(H541,Sheet2!$A$1:$B$270,2,FALSE)</f>
        <v>#N/A</v>
      </c>
    </row>
    <row r="542" spans="1:61">
      <c r="A542">
        <v>541</v>
      </c>
      <c r="B542">
        <v>1002577710</v>
      </c>
      <c r="C542">
        <v>3</v>
      </c>
      <c r="D542" t="s">
        <v>59</v>
      </c>
      <c r="E542">
        <v>4</v>
      </c>
      <c r="F542" t="s">
        <v>549</v>
      </c>
      <c r="G542" t="s">
        <v>1694</v>
      </c>
      <c r="H542" t="s">
        <v>2333</v>
      </c>
      <c r="I542" t="s">
        <v>212</v>
      </c>
      <c r="J542" t="s">
        <v>213</v>
      </c>
      <c r="K542" t="s">
        <v>149</v>
      </c>
      <c r="L542" t="s">
        <v>214</v>
      </c>
      <c r="M542" t="s">
        <v>76</v>
      </c>
      <c r="N542" t="s">
        <v>215</v>
      </c>
      <c r="O542" s="57">
        <v>46273.729120370372</v>
      </c>
      <c r="P542" s="57">
        <v>46274.726006944446</v>
      </c>
      <c r="Q542">
        <v>69386416</v>
      </c>
      <c r="S542">
        <v>146145133031</v>
      </c>
      <c r="T542" t="s">
        <v>3338</v>
      </c>
      <c r="U542" t="s">
        <v>6431</v>
      </c>
      <c r="V542" t="s">
        <v>3339</v>
      </c>
      <c r="Z542">
        <v>110.50243561567</v>
      </c>
      <c r="AA542">
        <v>-7.7257712701566099</v>
      </c>
      <c r="AB542" t="s">
        <v>3340</v>
      </c>
      <c r="AC542" t="s">
        <v>236</v>
      </c>
      <c r="AL542" t="s">
        <v>217</v>
      </c>
      <c r="AM542" t="s">
        <v>3341</v>
      </c>
      <c r="AN542" t="s">
        <v>6</v>
      </c>
      <c r="AO542" s="57">
        <v>46243.735972222225</v>
      </c>
      <c r="AP542" s="57">
        <v>46275.458333333336</v>
      </c>
      <c r="AR542" t="s">
        <v>218</v>
      </c>
      <c r="AS542" t="s">
        <v>2339</v>
      </c>
      <c r="AT542" t="s">
        <v>230</v>
      </c>
      <c r="AU542">
        <v>20260909</v>
      </c>
      <c r="AV542" t="s">
        <v>221</v>
      </c>
      <c r="AW542" t="s">
        <v>884</v>
      </c>
      <c r="AX542" t="s">
        <v>222</v>
      </c>
      <c r="BA542" s="57">
        <v>46275.458333333336</v>
      </c>
      <c r="BB542" t="s">
        <v>3341</v>
      </c>
      <c r="BC542">
        <v>2026</v>
      </c>
      <c r="BD542">
        <v>9</v>
      </c>
      <c r="BE542">
        <v>9</v>
      </c>
      <c r="BF542" s="6">
        <f t="shared" si="24"/>
        <v>46274</v>
      </c>
      <c r="BG542">
        <f t="shared" si="25"/>
        <v>-1.4583333333357587</v>
      </c>
      <c r="BH542" t="str">
        <f t="shared" si="26"/>
        <v>COMPLY</v>
      </c>
      <c r="BI542" t="e">
        <f>VLOOKUP(H542,Sheet2!$A$1:$B$270,2,FALSE)</f>
        <v>#N/A</v>
      </c>
    </row>
    <row r="543" spans="1:61">
      <c r="A543">
        <v>542</v>
      </c>
      <c r="B543">
        <v>1002577711</v>
      </c>
      <c r="C543">
        <v>3</v>
      </c>
      <c r="D543" t="s">
        <v>45</v>
      </c>
      <c r="E543">
        <v>5</v>
      </c>
      <c r="F543" t="s">
        <v>210</v>
      </c>
      <c r="G543" t="s">
        <v>118</v>
      </c>
      <c r="H543" t="s">
        <v>211</v>
      </c>
      <c r="I543" t="s">
        <v>212</v>
      </c>
      <c r="J543" t="s">
        <v>213</v>
      </c>
      <c r="K543" t="s">
        <v>149</v>
      </c>
      <c r="L543" t="s">
        <v>214</v>
      </c>
      <c r="M543" t="s">
        <v>76</v>
      </c>
      <c r="N543" t="s">
        <v>215</v>
      </c>
      <c r="O543" s="57">
        <v>46273.729131944441</v>
      </c>
      <c r="P543" s="57">
        <v>46274.798032407409</v>
      </c>
      <c r="Q543">
        <v>69386417</v>
      </c>
      <c r="S543">
        <v>172606792480</v>
      </c>
      <c r="T543" t="s">
        <v>3342</v>
      </c>
      <c r="U543" t="s">
        <v>6432</v>
      </c>
      <c r="V543" t="s">
        <v>3343</v>
      </c>
      <c r="Z543">
        <v>117.427147552371</v>
      </c>
      <c r="AA543">
        <v>-8.5060856675774108</v>
      </c>
      <c r="AB543" t="s">
        <v>3344</v>
      </c>
      <c r="AC543" t="s">
        <v>216</v>
      </c>
      <c r="AL543" t="s">
        <v>217</v>
      </c>
      <c r="AM543" t="s">
        <v>3345</v>
      </c>
      <c r="AN543" t="s">
        <v>6</v>
      </c>
      <c r="AO543" s="57">
        <v>46243.735972222225</v>
      </c>
      <c r="AP543" s="57">
        <v>46274.625</v>
      </c>
      <c r="AR543" t="s">
        <v>218</v>
      </c>
      <c r="AS543" t="s">
        <v>219</v>
      </c>
      <c r="AT543" t="s">
        <v>344</v>
      </c>
      <c r="AU543">
        <v>20260909</v>
      </c>
      <c r="AV543" t="s">
        <v>221</v>
      </c>
      <c r="AW543" t="s">
        <v>1886</v>
      </c>
      <c r="AX543" t="s">
        <v>222</v>
      </c>
      <c r="BA543" s="57">
        <v>46274.625</v>
      </c>
      <c r="BB543" t="s">
        <v>3345</v>
      </c>
      <c r="BC543">
        <v>2026</v>
      </c>
      <c r="BD543">
        <v>9</v>
      </c>
      <c r="BE543">
        <v>9</v>
      </c>
      <c r="BF543" s="6">
        <f t="shared" si="24"/>
        <v>46274</v>
      </c>
      <c r="BG543">
        <f t="shared" si="25"/>
        <v>-0.625</v>
      </c>
      <c r="BH543" t="str">
        <f t="shared" si="26"/>
        <v>COMPLY</v>
      </c>
      <c r="BI543" t="str">
        <f>VLOOKUP(H543,Sheet2!$A$1:$B$270,2,FALSE)</f>
        <v>SUMBAWA</v>
      </c>
    </row>
    <row r="544" spans="1:61">
      <c r="A544">
        <v>543</v>
      </c>
      <c r="B544">
        <v>1002575998</v>
      </c>
      <c r="C544">
        <v>3</v>
      </c>
      <c r="D544" t="s">
        <v>45</v>
      </c>
      <c r="E544">
        <v>5</v>
      </c>
      <c r="F544" t="s">
        <v>210</v>
      </c>
      <c r="G544" t="s">
        <v>118</v>
      </c>
      <c r="H544" t="s">
        <v>454</v>
      </c>
      <c r="I544" t="s">
        <v>212</v>
      </c>
      <c r="J544" t="s">
        <v>213</v>
      </c>
      <c r="K544" t="s">
        <v>149</v>
      </c>
      <c r="L544" t="s">
        <v>214</v>
      </c>
      <c r="M544" t="s">
        <v>76</v>
      </c>
      <c r="N544" t="s">
        <v>215</v>
      </c>
      <c r="O544" s="57">
        <v>46273.3124537037</v>
      </c>
      <c r="P544" s="57">
        <v>46274.771898148145</v>
      </c>
      <c r="Q544">
        <v>69385670</v>
      </c>
      <c r="S544">
        <v>172608206302</v>
      </c>
      <c r="T544" t="s">
        <v>5310</v>
      </c>
      <c r="U544" t="s">
        <v>5311</v>
      </c>
      <c r="V544" t="s">
        <v>5312</v>
      </c>
      <c r="Z544">
        <v>116.754972501181</v>
      </c>
      <c r="AA544">
        <v>-8.8993871011954901</v>
      </c>
      <c r="AB544" t="s">
        <v>5313</v>
      </c>
      <c r="AC544" t="s">
        <v>236</v>
      </c>
      <c r="AL544" t="s">
        <v>217</v>
      </c>
      <c r="AM544" t="s">
        <v>3683</v>
      </c>
      <c r="AN544" t="s">
        <v>6</v>
      </c>
      <c r="AO544" s="57">
        <v>46243.31931712963</v>
      </c>
      <c r="AP544" s="57">
        <v>46274.333333333336</v>
      </c>
      <c r="AR544" t="s">
        <v>218</v>
      </c>
      <c r="AS544" t="s">
        <v>907</v>
      </c>
      <c r="AT544" t="s">
        <v>220</v>
      </c>
      <c r="AU544">
        <v>20260909</v>
      </c>
      <c r="AV544" t="s">
        <v>221</v>
      </c>
      <c r="AW544" t="s">
        <v>3016</v>
      </c>
      <c r="AX544" t="s">
        <v>222</v>
      </c>
      <c r="BA544" s="57">
        <v>46274.333333333336</v>
      </c>
      <c r="BB544" t="s">
        <v>3683</v>
      </c>
      <c r="BC544">
        <v>2026</v>
      </c>
      <c r="BD544">
        <v>9</v>
      </c>
      <c r="BE544">
        <v>9</v>
      </c>
      <c r="BF544" s="6">
        <f t="shared" si="24"/>
        <v>46274</v>
      </c>
      <c r="BG544">
        <f t="shared" si="25"/>
        <v>-0.33333333333575865</v>
      </c>
      <c r="BH544" t="str">
        <f t="shared" si="26"/>
        <v>COMPLY</v>
      </c>
      <c r="BI544" t="str">
        <f>VLOOKUP(H544,Sheet2!$A$1:$B$270,2,FALSE)</f>
        <v>SUMBAWA</v>
      </c>
    </row>
    <row r="545" spans="1:61">
      <c r="A545">
        <v>544</v>
      </c>
      <c r="B545">
        <v>1002576779</v>
      </c>
      <c r="C545">
        <v>3</v>
      </c>
      <c r="D545" t="s">
        <v>55</v>
      </c>
      <c r="E545">
        <v>5</v>
      </c>
      <c r="F545" t="s">
        <v>307</v>
      </c>
      <c r="G545" t="s">
        <v>126</v>
      </c>
      <c r="H545" t="s">
        <v>372</v>
      </c>
      <c r="I545" t="s">
        <v>212</v>
      </c>
      <c r="J545" t="s">
        <v>213</v>
      </c>
      <c r="K545" t="s">
        <v>149</v>
      </c>
      <c r="L545" t="s">
        <v>214</v>
      </c>
      <c r="M545" t="s">
        <v>76</v>
      </c>
      <c r="N545" t="s">
        <v>215</v>
      </c>
      <c r="O545" s="57">
        <v>46273.495787037034</v>
      </c>
      <c r="P545" s="57">
        <v>46274.581412037034</v>
      </c>
      <c r="Q545">
        <v>69386000</v>
      </c>
      <c r="S545">
        <v>152303243554</v>
      </c>
      <c r="T545" t="s">
        <v>3351</v>
      </c>
      <c r="U545" t="s">
        <v>6433</v>
      </c>
      <c r="V545" t="s">
        <v>3352</v>
      </c>
      <c r="Z545">
        <v>112.775955997214</v>
      </c>
      <c r="AA545">
        <v>-7.2891271379809801</v>
      </c>
      <c r="AB545" t="s">
        <v>3353</v>
      </c>
      <c r="AC545" t="s">
        <v>236</v>
      </c>
      <c r="AL545" t="s">
        <v>217</v>
      </c>
      <c r="AM545" t="s">
        <v>3354</v>
      </c>
      <c r="AN545" t="s">
        <v>6</v>
      </c>
      <c r="AO545" s="57">
        <v>46243.496655092589</v>
      </c>
      <c r="AP545" s="57">
        <v>46278.458333333336</v>
      </c>
      <c r="AR545" t="s">
        <v>218</v>
      </c>
      <c r="AS545" t="s">
        <v>126</v>
      </c>
      <c r="AT545" t="s">
        <v>230</v>
      </c>
      <c r="AU545">
        <v>20260909</v>
      </c>
      <c r="AV545" t="s">
        <v>221</v>
      </c>
      <c r="AW545" t="s">
        <v>237</v>
      </c>
      <c r="AX545" t="s">
        <v>222</v>
      </c>
      <c r="BA545" s="57">
        <v>46278.458333333336</v>
      </c>
      <c r="BB545" t="s">
        <v>3354</v>
      </c>
      <c r="BC545">
        <v>2026</v>
      </c>
      <c r="BD545">
        <v>9</v>
      </c>
      <c r="BE545">
        <v>9</v>
      </c>
      <c r="BF545" s="6">
        <f t="shared" si="24"/>
        <v>46274</v>
      </c>
      <c r="BG545">
        <f t="shared" si="25"/>
        <v>-4.4583333333357587</v>
      </c>
      <c r="BH545" t="str">
        <f t="shared" si="26"/>
        <v>COMPLY</v>
      </c>
      <c r="BI545" t="str">
        <f>VLOOKUP(H545,Sheet2!$A$1:$B$270,2,FALSE)</f>
        <v>SURABAYA SELATAN</v>
      </c>
    </row>
    <row r="546" spans="1:61">
      <c r="A546">
        <v>545</v>
      </c>
      <c r="B546">
        <v>1002575995</v>
      </c>
      <c r="C546">
        <v>3</v>
      </c>
      <c r="D546" t="s">
        <v>42</v>
      </c>
      <c r="E546">
        <v>5</v>
      </c>
      <c r="F546" t="s">
        <v>232</v>
      </c>
      <c r="G546" t="s">
        <v>101</v>
      </c>
      <c r="H546" t="s">
        <v>259</v>
      </c>
      <c r="I546" t="s">
        <v>212</v>
      </c>
      <c r="J546" t="s">
        <v>213</v>
      </c>
      <c r="K546" t="s">
        <v>149</v>
      </c>
      <c r="L546" t="s">
        <v>214</v>
      </c>
      <c r="M546" t="s">
        <v>76</v>
      </c>
      <c r="N546" t="s">
        <v>215</v>
      </c>
      <c r="O546" s="57">
        <v>46273.310370370367</v>
      </c>
      <c r="P546" s="57">
        <v>46273.789456018516</v>
      </c>
      <c r="Q546">
        <v>69385653</v>
      </c>
      <c r="S546">
        <v>152316232671</v>
      </c>
      <c r="T546" t="s">
        <v>3841</v>
      </c>
      <c r="U546" t="s">
        <v>3842</v>
      </c>
      <c r="V546" t="s">
        <v>3843</v>
      </c>
      <c r="Z546">
        <v>112.726204</v>
      </c>
      <c r="AA546">
        <v>-7.4845920000000001</v>
      </c>
      <c r="AB546" t="s">
        <v>3844</v>
      </c>
      <c r="AC546" t="s">
        <v>236</v>
      </c>
      <c r="AL546" t="s">
        <v>217</v>
      </c>
      <c r="AM546" t="s">
        <v>3840</v>
      </c>
      <c r="AN546" t="s">
        <v>6</v>
      </c>
      <c r="AO546" s="57">
        <v>46243.31931712963</v>
      </c>
      <c r="AP546" s="57">
        <v>46274.333333333336</v>
      </c>
      <c r="AR546" t="s">
        <v>218</v>
      </c>
      <c r="AS546" t="s">
        <v>232</v>
      </c>
      <c r="AT546" t="s">
        <v>230</v>
      </c>
      <c r="AU546">
        <v>20260908</v>
      </c>
      <c r="AV546" t="s">
        <v>221</v>
      </c>
      <c r="AW546" t="s">
        <v>889</v>
      </c>
      <c r="AX546" t="s">
        <v>222</v>
      </c>
      <c r="BA546" s="57">
        <v>46274.333333333336</v>
      </c>
      <c r="BB546" t="s">
        <v>3840</v>
      </c>
      <c r="BC546">
        <v>2026</v>
      </c>
      <c r="BD546">
        <v>9</v>
      </c>
      <c r="BE546">
        <v>8</v>
      </c>
      <c r="BF546" s="6">
        <f t="shared" si="24"/>
        <v>46273</v>
      </c>
      <c r="BG546">
        <f t="shared" si="25"/>
        <v>-1.3333333333357587</v>
      </c>
      <c r="BH546" t="str">
        <f t="shared" si="26"/>
        <v>COMPLY</v>
      </c>
      <c r="BI546" t="str">
        <f>VLOOKUP(H546,Sheet2!$A$1:$B$270,2,FALSE)</f>
        <v>SIDOARJO</v>
      </c>
    </row>
    <row r="547" spans="1:61">
      <c r="A547">
        <v>546</v>
      </c>
      <c r="B547">
        <v>1002576013</v>
      </c>
      <c r="C547">
        <v>3</v>
      </c>
      <c r="D547" t="s">
        <v>38</v>
      </c>
      <c r="E547">
        <v>5</v>
      </c>
      <c r="F547" t="s">
        <v>90</v>
      </c>
      <c r="G547" t="s">
        <v>98</v>
      </c>
      <c r="H547" t="s">
        <v>295</v>
      </c>
      <c r="I547" t="s">
        <v>212</v>
      </c>
      <c r="J547" t="s">
        <v>213</v>
      </c>
      <c r="K547" t="s">
        <v>149</v>
      </c>
      <c r="L547" t="s">
        <v>214</v>
      </c>
      <c r="M547" t="s">
        <v>76</v>
      </c>
      <c r="N547" t="s">
        <v>215</v>
      </c>
      <c r="O547" s="57">
        <v>46273.322870370372</v>
      </c>
      <c r="P547" s="57">
        <v>46274.441458333335</v>
      </c>
      <c r="Q547">
        <v>69385681</v>
      </c>
      <c r="S547">
        <v>152606246539</v>
      </c>
      <c r="T547" t="s">
        <v>3679</v>
      </c>
      <c r="U547" t="s">
        <v>3680</v>
      </c>
      <c r="V547" t="s">
        <v>3681</v>
      </c>
      <c r="Z547">
        <v>111.943164020776</v>
      </c>
      <c r="AA547">
        <v>-7.9834668557083397</v>
      </c>
      <c r="AB547" t="s">
        <v>3682</v>
      </c>
      <c r="AC547" t="s">
        <v>216</v>
      </c>
      <c r="AL547" t="s">
        <v>217</v>
      </c>
      <c r="AM547" t="s">
        <v>3683</v>
      </c>
      <c r="AN547" t="s">
        <v>6</v>
      </c>
      <c r="AO547" s="57">
        <v>46243.329907407409</v>
      </c>
      <c r="AP547" s="57">
        <v>46274.333333333336</v>
      </c>
      <c r="AR547" t="s">
        <v>218</v>
      </c>
      <c r="AS547" t="s">
        <v>98</v>
      </c>
      <c r="AT547" t="s">
        <v>230</v>
      </c>
      <c r="AU547">
        <v>20260909</v>
      </c>
      <c r="AV547" t="s">
        <v>221</v>
      </c>
      <c r="AW547" t="s">
        <v>884</v>
      </c>
      <c r="AX547" t="s">
        <v>222</v>
      </c>
      <c r="BA547" s="57">
        <v>46274.333333333336</v>
      </c>
      <c r="BB547" t="s">
        <v>3683</v>
      </c>
      <c r="BC547">
        <v>2026</v>
      </c>
      <c r="BD547">
        <v>9</v>
      </c>
      <c r="BE547">
        <v>9</v>
      </c>
      <c r="BF547" s="6">
        <f t="shared" si="24"/>
        <v>46274</v>
      </c>
      <c r="BG547">
        <f t="shared" si="25"/>
        <v>-0.33333333333575865</v>
      </c>
      <c r="BH547" t="str">
        <f t="shared" si="26"/>
        <v>COMPLY</v>
      </c>
      <c r="BI547" t="str">
        <f>VLOOKUP(H547,Sheet2!$A$1:$B$270,2,FALSE)</f>
        <v>BLITAR</v>
      </c>
    </row>
    <row r="548" spans="1:61">
      <c r="A548">
        <v>547</v>
      </c>
      <c r="B548">
        <v>1002576084</v>
      </c>
      <c r="C548">
        <v>3</v>
      </c>
      <c r="D548" t="s">
        <v>55</v>
      </c>
      <c r="E548">
        <v>5</v>
      </c>
      <c r="F548" t="s">
        <v>227</v>
      </c>
      <c r="G548" t="s">
        <v>121</v>
      </c>
      <c r="H548" t="s">
        <v>444</v>
      </c>
      <c r="I548" t="s">
        <v>212</v>
      </c>
      <c r="J548" t="s">
        <v>213</v>
      </c>
      <c r="K548" t="s">
        <v>149</v>
      </c>
      <c r="L548" t="s">
        <v>214</v>
      </c>
      <c r="M548" t="s">
        <v>76</v>
      </c>
      <c r="N548" t="s">
        <v>215</v>
      </c>
      <c r="O548" s="57">
        <v>46273.354131944441</v>
      </c>
      <c r="P548" s="57">
        <v>46274.537685185183</v>
      </c>
      <c r="Q548">
        <v>69385704</v>
      </c>
      <c r="S548">
        <v>152436205863</v>
      </c>
      <c r="T548" t="s">
        <v>3355</v>
      </c>
      <c r="U548" t="s">
        <v>3356</v>
      </c>
      <c r="V548" t="s">
        <v>3357</v>
      </c>
      <c r="Z548">
        <v>112.7739124</v>
      </c>
      <c r="AA548">
        <v>-7.1421577000000003</v>
      </c>
      <c r="AB548" t="s">
        <v>3358</v>
      </c>
      <c r="AC548" t="s">
        <v>236</v>
      </c>
      <c r="AL548" t="s">
        <v>217</v>
      </c>
      <c r="AM548" t="s">
        <v>3359</v>
      </c>
      <c r="AN548" t="s">
        <v>6</v>
      </c>
      <c r="AO548" s="57">
        <v>46243.361030092594</v>
      </c>
      <c r="AP548" s="57">
        <v>46274.458333333336</v>
      </c>
      <c r="AR548" t="s">
        <v>218</v>
      </c>
      <c r="AS548" t="s">
        <v>219</v>
      </c>
      <c r="AT548" t="s">
        <v>230</v>
      </c>
      <c r="AU548">
        <v>20260909</v>
      </c>
      <c r="AV548" t="s">
        <v>221</v>
      </c>
      <c r="AW548" t="s">
        <v>883</v>
      </c>
      <c r="AX548" t="s">
        <v>222</v>
      </c>
      <c r="BA548" s="57">
        <v>46274.458333333336</v>
      </c>
      <c r="BB548" t="s">
        <v>3359</v>
      </c>
      <c r="BC548">
        <v>2026</v>
      </c>
      <c r="BD548">
        <v>9</v>
      </c>
      <c r="BE548">
        <v>9</v>
      </c>
      <c r="BF548" s="6">
        <f t="shared" si="24"/>
        <v>46274</v>
      </c>
      <c r="BG548">
        <f t="shared" si="25"/>
        <v>-0.45833333333575865</v>
      </c>
      <c r="BH548" t="str">
        <f t="shared" si="26"/>
        <v>COMPLY</v>
      </c>
      <c r="BI548" t="str">
        <f>VLOOKUP(H548,Sheet2!$A$1:$B$270,2,FALSE)</f>
        <v>MADURA</v>
      </c>
    </row>
    <row r="549" spans="1:61">
      <c r="A549">
        <v>548</v>
      </c>
      <c r="B549">
        <v>1002576101</v>
      </c>
      <c r="C549">
        <v>3</v>
      </c>
      <c r="D549" t="s">
        <v>42</v>
      </c>
      <c r="E549">
        <v>5</v>
      </c>
      <c r="F549" t="s">
        <v>102</v>
      </c>
      <c r="G549" t="s">
        <v>99</v>
      </c>
      <c r="H549" t="s">
        <v>491</v>
      </c>
      <c r="I549" t="s">
        <v>212</v>
      </c>
      <c r="J549" t="s">
        <v>213</v>
      </c>
      <c r="K549" t="s">
        <v>149</v>
      </c>
      <c r="L549" t="s">
        <v>214</v>
      </c>
      <c r="M549" t="s">
        <v>76</v>
      </c>
      <c r="N549" t="s">
        <v>215</v>
      </c>
      <c r="O549" s="57">
        <v>46273.358287037037</v>
      </c>
      <c r="P549" s="57">
        <v>46273.723240740743</v>
      </c>
      <c r="Q549">
        <v>69385710</v>
      </c>
      <c r="S549">
        <v>152520202470</v>
      </c>
      <c r="T549" t="s">
        <v>3845</v>
      </c>
      <c r="U549" t="s">
        <v>3846</v>
      </c>
      <c r="V549" t="s">
        <v>3847</v>
      </c>
      <c r="Z549">
        <v>113.98723440000001</v>
      </c>
      <c r="AA549">
        <v>-8.2940874999999998</v>
      </c>
      <c r="AB549" t="s">
        <v>3848</v>
      </c>
      <c r="AC549" t="s">
        <v>216</v>
      </c>
      <c r="AL549" t="s">
        <v>217</v>
      </c>
      <c r="AM549" t="s">
        <v>3849</v>
      </c>
      <c r="AN549" t="s">
        <v>6</v>
      </c>
      <c r="AO549" s="57">
        <v>46243.361030092594</v>
      </c>
      <c r="AP549" s="57">
        <v>46274.333333333336</v>
      </c>
      <c r="AR549" t="s">
        <v>218</v>
      </c>
      <c r="AS549" t="s">
        <v>568</v>
      </c>
      <c r="AT549" t="s">
        <v>230</v>
      </c>
      <c r="AU549">
        <v>20260908</v>
      </c>
      <c r="AV549" t="s">
        <v>221</v>
      </c>
      <c r="AW549" t="s">
        <v>883</v>
      </c>
      <c r="AX549" t="s">
        <v>222</v>
      </c>
      <c r="BA549" s="57">
        <v>46274.333333333336</v>
      </c>
      <c r="BB549" t="s">
        <v>3849</v>
      </c>
      <c r="BC549">
        <v>2026</v>
      </c>
      <c r="BD549">
        <v>9</v>
      </c>
      <c r="BE549">
        <v>8</v>
      </c>
      <c r="BF549" s="6">
        <f t="shared" si="24"/>
        <v>46273</v>
      </c>
      <c r="BG549">
        <f t="shared" si="25"/>
        <v>-1.3333333333357587</v>
      </c>
      <c r="BH549" t="str">
        <f t="shared" si="26"/>
        <v>COMPLY</v>
      </c>
      <c r="BI549" t="str">
        <f>VLOOKUP(H549,Sheet2!$A$1:$B$270,2,FALSE)</f>
        <v>BANYUWANGI</v>
      </c>
    </row>
    <row r="550" spans="1:61">
      <c r="A550">
        <v>549</v>
      </c>
      <c r="B550">
        <v>1002576771</v>
      </c>
      <c r="C550">
        <v>3</v>
      </c>
      <c r="D550" t="s">
        <v>38</v>
      </c>
      <c r="E550">
        <v>5</v>
      </c>
      <c r="F550" t="s">
        <v>92</v>
      </c>
      <c r="G550" t="s">
        <v>89</v>
      </c>
      <c r="H550" t="s">
        <v>399</v>
      </c>
      <c r="I550" t="s">
        <v>212</v>
      </c>
      <c r="J550" t="s">
        <v>213</v>
      </c>
      <c r="K550" t="s">
        <v>149</v>
      </c>
      <c r="L550" t="s">
        <v>214</v>
      </c>
      <c r="M550" t="s">
        <v>76</v>
      </c>
      <c r="N550" t="s">
        <v>215</v>
      </c>
      <c r="O550" s="57">
        <v>46273.493703703702</v>
      </c>
      <c r="P550" s="57">
        <v>46273.822326388887</v>
      </c>
      <c r="Q550">
        <v>69385975</v>
      </c>
      <c r="S550">
        <v>152609258257</v>
      </c>
      <c r="T550" t="s">
        <v>3850</v>
      </c>
      <c r="U550" t="s">
        <v>3851</v>
      </c>
      <c r="V550" t="s">
        <v>3852</v>
      </c>
      <c r="Z550">
        <v>111.868675082537</v>
      </c>
      <c r="AA550">
        <v>-7.2004116387418904</v>
      </c>
      <c r="AB550" t="s">
        <v>3853</v>
      </c>
      <c r="AC550" t="s">
        <v>236</v>
      </c>
      <c r="AL550" t="s">
        <v>217</v>
      </c>
      <c r="AM550" t="s">
        <v>3854</v>
      </c>
      <c r="AN550" t="s">
        <v>6</v>
      </c>
      <c r="AO550" s="57">
        <v>46243.496655092589</v>
      </c>
      <c r="AP550" s="57">
        <v>46276.333333333336</v>
      </c>
      <c r="AR550" t="s">
        <v>218</v>
      </c>
      <c r="AS550" t="s">
        <v>219</v>
      </c>
      <c r="AT550" t="s">
        <v>230</v>
      </c>
      <c r="AU550">
        <v>20260908</v>
      </c>
      <c r="AV550" t="s">
        <v>221</v>
      </c>
      <c r="AW550" t="s">
        <v>890</v>
      </c>
      <c r="AX550" t="s">
        <v>222</v>
      </c>
      <c r="BA550" s="57">
        <v>46276.333333333336</v>
      </c>
      <c r="BB550" t="s">
        <v>3854</v>
      </c>
      <c r="BC550">
        <v>2026</v>
      </c>
      <c r="BD550">
        <v>9</v>
      </c>
      <c r="BE550">
        <v>8</v>
      </c>
      <c r="BF550" s="6">
        <f t="shared" si="24"/>
        <v>46273</v>
      </c>
      <c r="BG550">
        <f t="shared" si="25"/>
        <v>-3.3333333333357587</v>
      </c>
      <c r="BH550" t="str">
        <f t="shared" si="26"/>
        <v>COMPLY</v>
      </c>
      <c r="BI550" t="str">
        <f>VLOOKUP(H550,Sheet2!$A$1:$B$270,2,FALSE)</f>
        <v>BOJONEGORO</v>
      </c>
    </row>
    <row r="551" spans="1:61">
      <c r="A551">
        <v>550</v>
      </c>
      <c r="B551">
        <v>1002576773</v>
      </c>
      <c r="C551">
        <v>3</v>
      </c>
      <c r="D551" t="s">
        <v>38</v>
      </c>
      <c r="E551">
        <v>5</v>
      </c>
      <c r="F551" t="s">
        <v>90</v>
      </c>
      <c r="G551" t="s">
        <v>96</v>
      </c>
      <c r="H551" t="s">
        <v>283</v>
      </c>
      <c r="I551" t="s">
        <v>212</v>
      </c>
      <c r="J551" t="s">
        <v>213</v>
      </c>
      <c r="K551" t="s">
        <v>149</v>
      </c>
      <c r="L551" t="s">
        <v>214</v>
      </c>
      <c r="M551" t="s">
        <v>76</v>
      </c>
      <c r="N551" t="s">
        <v>215</v>
      </c>
      <c r="O551" s="57">
        <v>46273.493703703702</v>
      </c>
      <c r="P551" s="57">
        <v>46273.710763888892</v>
      </c>
      <c r="Q551">
        <v>69385997</v>
      </c>
      <c r="S551">
        <v>152608209198</v>
      </c>
      <c r="T551" t="s">
        <v>3855</v>
      </c>
      <c r="U551" t="s">
        <v>3856</v>
      </c>
      <c r="V551" t="s">
        <v>3857</v>
      </c>
      <c r="Z551">
        <v>111.71620799999999</v>
      </c>
      <c r="AA551">
        <v>-8.0919779999999992</v>
      </c>
      <c r="AB551" t="s">
        <v>3858</v>
      </c>
      <c r="AC551" t="s">
        <v>236</v>
      </c>
      <c r="AL551" t="s">
        <v>217</v>
      </c>
      <c r="AM551" t="s">
        <v>3859</v>
      </c>
      <c r="AN551" t="s">
        <v>6</v>
      </c>
      <c r="AO551" s="57">
        <v>46243.496655092589</v>
      </c>
      <c r="AP551" s="57">
        <v>46274.333333333336</v>
      </c>
      <c r="AR551" t="s">
        <v>218</v>
      </c>
      <c r="AS551" t="s">
        <v>96</v>
      </c>
      <c r="AT551" t="s">
        <v>230</v>
      </c>
      <c r="AU551">
        <v>20260908</v>
      </c>
      <c r="AV551" t="s">
        <v>221</v>
      </c>
      <c r="AW551" t="s">
        <v>883</v>
      </c>
      <c r="AX551" t="s">
        <v>222</v>
      </c>
      <c r="BA551" s="57">
        <v>46274.333333333336</v>
      </c>
      <c r="BB551" t="s">
        <v>3859</v>
      </c>
      <c r="BC551">
        <v>2026</v>
      </c>
      <c r="BD551">
        <v>9</v>
      </c>
      <c r="BE551">
        <v>8</v>
      </c>
      <c r="BF551" s="6">
        <f t="shared" si="24"/>
        <v>46273</v>
      </c>
      <c r="BG551">
        <f t="shared" si="25"/>
        <v>-1.3333333333357587</v>
      </c>
      <c r="BH551" t="str">
        <f t="shared" si="26"/>
        <v>COMPLY</v>
      </c>
      <c r="BI551" t="str">
        <f>VLOOKUP(H551,Sheet2!$A$1:$B$270,2,FALSE)</f>
        <v>PONOROGO</v>
      </c>
    </row>
    <row r="552" spans="1:61">
      <c r="A552">
        <v>551</v>
      </c>
      <c r="B552">
        <v>1002576821</v>
      </c>
      <c r="C552">
        <v>3</v>
      </c>
      <c r="D552" t="s">
        <v>59</v>
      </c>
      <c r="E552">
        <v>4</v>
      </c>
      <c r="F552" t="s">
        <v>242</v>
      </c>
      <c r="G552" t="s">
        <v>1540</v>
      </c>
      <c r="H552" t="s">
        <v>1541</v>
      </c>
      <c r="I552" t="s">
        <v>212</v>
      </c>
      <c r="J552" t="s">
        <v>213</v>
      </c>
      <c r="K552" t="s">
        <v>149</v>
      </c>
      <c r="L552" t="s">
        <v>214</v>
      </c>
      <c r="M552" t="s">
        <v>76</v>
      </c>
      <c r="N552" t="s">
        <v>215</v>
      </c>
      <c r="O552" s="57">
        <v>46273.514537037037</v>
      </c>
      <c r="P552" s="57">
        <v>46274.676574074074</v>
      </c>
      <c r="Q552">
        <v>69386018</v>
      </c>
      <c r="S552">
        <v>141373127612</v>
      </c>
      <c r="T552" t="s">
        <v>3360</v>
      </c>
      <c r="U552" t="s">
        <v>3361</v>
      </c>
      <c r="V552" t="s">
        <v>3362</v>
      </c>
      <c r="Z552">
        <v>109.941838261684</v>
      </c>
      <c r="AA552">
        <v>-7.2348463234302196</v>
      </c>
      <c r="AB552" t="s">
        <v>3363</v>
      </c>
      <c r="AC552" t="s">
        <v>236</v>
      </c>
      <c r="AL552" t="s">
        <v>217</v>
      </c>
      <c r="AM552" t="s">
        <v>3364</v>
      </c>
      <c r="AN552" t="s">
        <v>6</v>
      </c>
      <c r="AO552" s="57">
        <v>46243.517731481479</v>
      </c>
      <c r="AP552" s="57">
        <v>46274.458333333336</v>
      </c>
      <c r="AR552" t="s">
        <v>218</v>
      </c>
      <c r="AS552" t="s">
        <v>219</v>
      </c>
      <c r="AT552" t="s">
        <v>230</v>
      </c>
      <c r="AU552">
        <v>20260909</v>
      </c>
      <c r="AV552" t="s">
        <v>221</v>
      </c>
      <c r="AW552" t="s">
        <v>885</v>
      </c>
      <c r="AX552" t="s">
        <v>222</v>
      </c>
      <c r="BA552" s="57">
        <v>46274.458333333336</v>
      </c>
      <c r="BB552" t="s">
        <v>3364</v>
      </c>
      <c r="BC552">
        <v>2026</v>
      </c>
      <c r="BD552">
        <v>9</v>
      </c>
      <c r="BE552">
        <v>9</v>
      </c>
      <c r="BF552" s="6">
        <f t="shared" si="24"/>
        <v>46274</v>
      </c>
      <c r="BG552">
        <f t="shared" si="25"/>
        <v>-0.45833333333575865</v>
      </c>
      <c r="BH552" t="str">
        <f t="shared" si="26"/>
        <v>COMPLY</v>
      </c>
      <c r="BI552" t="e">
        <f>VLOOKUP(H552,Sheet2!$A$1:$B$270,2,FALSE)</f>
        <v>#N/A</v>
      </c>
    </row>
    <row r="553" spans="1:61">
      <c r="A553">
        <v>552</v>
      </c>
      <c r="B553">
        <v>1002576815</v>
      </c>
      <c r="C553">
        <v>3</v>
      </c>
      <c r="D553" t="s">
        <v>59</v>
      </c>
      <c r="E553">
        <v>4</v>
      </c>
      <c r="F553" t="s">
        <v>549</v>
      </c>
      <c r="G553" t="s">
        <v>582</v>
      </c>
      <c r="H553" t="s">
        <v>835</v>
      </c>
      <c r="I553" t="s">
        <v>212</v>
      </c>
      <c r="J553" t="s">
        <v>213</v>
      </c>
      <c r="K553" t="s">
        <v>149</v>
      </c>
      <c r="M553" t="s">
        <v>76</v>
      </c>
      <c r="N553" t="s">
        <v>215</v>
      </c>
      <c r="O553" s="57">
        <v>46273.513784722221</v>
      </c>
      <c r="P553" s="57">
        <v>46274.527708333335</v>
      </c>
      <c r="Q553">
        <v>69386017</v>
      </c>
      <c r="S553">
        <v>146113147385</v>
      </c>
      <c r="T553" t="s">
        <v>3365</v>
      </c>
      <c r="U553" t="s">
        <v>6434</v>
      </c>
      <c r="V553" t="s">
        <v>3366</v>
      </c>
      <c r="Z553">
        <v>106.824617385864</v>
      </c>
      <c r="AA553">
        <v>-6.17131832546462</v>
      </c>
      <c r="AB553" t="s">
        <v>3367</v>
      </c>
      <c r="AC553" t="s">
        <v>284</v>
      </c>
      <c r="AL553" t="s">
        <v>217</v>
      </c>
      <c r="AM553" t="s">
        <v>3368</v>
      </c>
      <c r="AN553" t="s">
        <v>6</v>
      </c>
      <c r="AO553" s="57">
        <v>46243.517731481479</v>
      </c>
      <c r="AP553" s="57">
        <v>46274.458333333336</v>
      </c>
      <c r="AR553" t="s">
        <v>218</v>
      </c>
      <c r="AS553" t="s">
        <v>219</v>
      </c>
      <c r="AT553" t="s">
        <v>230</v>
      </c>
      <c r="AU553">
        <v>20260909</v>
      </c>
      <c r="AV553" t="s">
        <v>221</v>
      </c>
      <c r="AW553" t="s">
        <v>572</v>
      </c>
      <c r="AX553" t="s">
        <v>222</v>
      </c>
      <c r="BA553" s="57">
        <v>46274.458333333336</v>
      </c>
      <c r="BB553" t="s">
        <v>3368</v>
      </c>
      <c r="BC553">
        <v>2026</v>
      </c>
      <c r="BD553">
        <v>9</v>
      </c>
      <c r="BE553">
        <v>9</v>
      </c>
      <c r="BF553" s="6">
        <f t="shared" si="24"/>
        <v>46274</v>
      </c>
      <c r="BG553">
        <f t="shared" si="25"/>
        <v>-0.45833333333575865</v>
      </c>
      <c r="BH553" t="str">
        <f t="shared" si="26"/>
        <v>COMPLY</v>
      </c>
      <c r="BI553" t="e">
        <f>VLOOKUP(H553,Sheet2!$A$1:$B$270,2,FALSE)</f>
        <v>#N/A</v>
      </c>
    </row>
    <row r="554" spans="1:61">
      <c r="A554">
        <v>553</v>
      </c>
      <c r="B554">
        <v>1002576760</v>
      </c>
      <c r="C554">
        <v>3</v>
      </c>
      <c r="D554" t="s">
        <v>51</v>
      </c>
      <c r="E554">
        <v>4</v>
      </c>
      <c r="F554" t="s">
        <v>269</v>
      </c>
      <c r="G554" t="s">
        <v>823</v>
      </c>
      <c r="H554" t="s">
        <v>870</v>
      </c>
      <c r="I554" t="s">
        <v>212</v>
      </c>
      <c r="J554" t="s">
        <v>213</v>
      </c>
      <c r="K554" t="s">
        <v>149</v>
      </c>
      <c r="L554" t="s">
        <v>214</v>
      </c>
      <c r="M554" t="s">
        <v>76</v>
      </c>
      <c r="N554" t="s">
        <v>215</v>
      </c>
      <c r="O554" s="57">
        <v>46273.489537037036</v>
      </c>
      <c r="P554" s="57">
        <v>46274.678668981483</v>
      </c>
      <c r="Q554">
        <v>69385992</v>
      </c>
      <c r="S554">
        <v>142539118005</v>
      </c>
      <c r="T554" t="s">
        <v>5319</v>
      </c>
      <c r="U554" t="s">
        <v>5320</v>
      </c>
      <c r="V554" t="s">
        <v>5321</v>
      </c>
      <c r="Z554">
        <v>110.70499700000001</v>
      </c>
      <c r="AA554">
        <v>-6.6079688000000001</v>
      </c>
      <c r="AB554" t="s">
        <v>5322</v>
      </c>
      <c r="AC554" t="s">
        <v>236</v>
      </c>
      <c r="AL554" t="s">
        <v>217</v>
      </c>
      <c r="AM554" t="s">
        <v>5323</v>
      </c>
      <c r="AN554" t="s">
        <v>6</v>
      </c>
      <c r="AO554" s="57">
        <v>46243.496655092589</v>
      </c>
      <c r="AP554" s="57">
        <v>46274.333333333336</v>
      </c>
      <c r="AR554" t="s">
        <v>218</v>
      </c>
      <c r="AS554" t="s">
        <v>219</v>
      </c>
      <c r="AT554" t="s">
        <v>230</v>
      </c>
      <c r="AU554">
        <v>20260909</v>
      </c>
      <c r="AV554" t="s">
        <v>221</v>
      </c>
      <c r="AW554" t="s">
        <v>3041</v>
      </c>
      <c r="AX554" t="s">
        <v>222</v>
      </c>
      <c r="BA554" s="57">
        <v>46274.333333333336</v>
      </c>
      <c r="BB554" t="s">
        <v>5323</v>
      </c>
      <c r="BC554">
        <v>2026</v>
      </c>
      <c r="BD554">
        <v>9</v>
      </c>
      <c r="BE554">
        <v>9</v>
      </c>
      <c r="BF554" s="6">
        <f t="shared" si="24"/>
        <v>46274</v>
      </c>
      <c r="BG554">
        <f t="shared" si="25"/>
        <v>-0.33333333333575865</v>
      </c>
      <c r="BH554" t="str">
        <f t="shared" si="26"/>
        <v>COMPLY</v>
      </c>
      <c r="BI554" t="e">
        <f>VLOOKUP(H554,Sheet2!$A$1:$B$270,2,FALSE)</f>
        <v>#N/A</v>
      </c>
    </row>
    <row r="555" spans="1:61">
      <c r="A555">
        <v>554</v>
      </c>
      <c r="B555">
        <v>1002576186</v>
      </c>
      <c r="C555">
        <v>3</v>
      </c>
      <c r="D555" t="s">
        <v>55</v>
      </c>
      <c r="E555">
        <v>5</v>
      </c>
      <c r="F555" t="s">
        <v>227</v>
      </c>
      <c r="G555" t="s">
        <v>127</v>
      </c>
      <c r="H555" t="s">
        <v>228</v>
      </c>
      <c r="I555" t="s">
        <v>212</v>
      </c>
      <c r="J555" t="s">
        <v>213</v>
      </c>
      <c r="K555" t="s">
        <v>149</v>
      </c>
      <c r="M555" t="s">
        <v>76</v>
      </c>
      <c r="N555" t="s">
        <v>215</v>
      </c>
      <c r="O555" s="57">
        <v>46273.399675925924</v>
      </c>
      <c r="P555" s="57">
        <v>46273.817685185182</v>
      </c>
      <c r="Q555">
        <v>69385743</v>
      </c>
      <c r="S555">
        <v>152426928691</v>
      </c>
      <c r="T555" t="s">
        <v>3860</v>
      </c>
      <c r="U555" t="s">
        <v>3861</v>
      </c>
      <c r="V555" t="s">
        <v>3862</v>
      </c>
      <c r="Z555">
        <v>113.4649452</v>
      </c>
      <c r="AA555">
        <v>-7.0851046999999996</v>
      </c>
      <c r="AB555" t="s">
        <v>3863</v>
      </c>
      <c r="AC555" t="s">
        <v>229</v>
      </c>
      <c r="AL555" t="s">
        <v>217</v>
      </c>
      <c r="AM555" t="s">
        <v>3864</v>
      </c>
      <c r="AN555" t="s">
        <v>6</v>
      </c>
      <c r="AO555" s="57">
        <v>46243.402650462966</v>
      </c>
      <c r="AP555" s="57">
        <v>46274.458333333336</v>
      </c>
      <c r="AR555" t="s">
        <v>218</v>
      </c>
      <c r="AS555" t="s">
        <v>127</v>
      </c>
      <c r="AT555" t="s">
        <v>230</v>
      </c>
      <c r="AU555">
        <v>20260908</v>
      </c>
      <c r="AV555" t="s">
        <v>221</v>
      </c>
      <c r="AW555" t="s">
        <v>1671</v>
      </c>
      <c r="AX555" t="s">
        <v>222</v>
      </c>
      <c r="BA555" s="57">
        <v>46274.458333333336</v>
      </c>
      <c r="BB555" t="s">
        <v>3864</v>
      </c>
      <c r="BC555">
        <v>2026</v>
      </c>
      <c r="BD555">
        <v>9</v>
      </c>
      <c r="BE555">
        <v>8</v>
      </c>
      <c r="BF555" s="6">
        <f t="shared" si="24"/>
        <v>46273</v>
      </c>
      <c r="BG555">
        <f t="shared" si="25"/>
        <v>-1.4583333333357587</v>
      </c>
      <c r="BH555" t="str">
        <f t="shared" si="26"/>
        <v>COMPLY</v>
      </c>
      <c r="BI555" t="str">
        <f>VLOOKUP(H555,Sheet2!$A$1:$B$270,2,FALSE)</f>
        <v>MADURA</v>
      </c>
    </row>
    <row r="556" spans="1:61">
      <c r="A556">
        <v>555</v>
      </c>
      <c r="B556">
        <v>1002577385</v>
      </c>
      <c r="C556">
        <v>3</v>
      </c>
      <c r="D556" t="s">
        <v>59</v>
      </c>
      <c r="E556">
        <v>4</v>
      </c>
      <c r="F556" t="s">
        <v>549</v>
      </c>
      <c r="G556" t="s">
        <v>1694</v>
      </c>
      <c r="H556" t="s">
        <v>2003</v>
      </c>
      <c r="I556" t="s">
        <v>212</v>
      </c>
      <c r="J556" t="s">
        <v>213</v>
      </c>
      <c r="K556" t="s">
        <v>149</v>
      </c>
      <c r="M556" t="s">
        <v>76</v>
      </c>
      <c r="N556" t="s">
        <v>215</v>
      </c>
      <c r="O556" s="57">
        <v>46273.645243055558</v>
      </c>
      <c r="P556" s="57">
        <v>46273.693564814814</v>
      </c>
      <c r="Q556">
        <v>69385088</v>
      </c>
      <c r="S556">
        <v>146144118771</v>
      </c>
      <c r="T556" t="s">
        <v>3865</v>
      </c>
      <c r="U556" t="s">
        <v>3866</v>
      </c>
      <c r="V556" t="s">
        <v>3867</v>
      </c>
      <c r="Z556">
        <v>110.489413</v>
      </c>
      <c r="AA556">
        <v>-7.6947950000000001</v>
      </c>
      <c r="AB556" t="s">
        <v>3868</v>
      </c>
      <c r="AC556" t="s">
        <v>284</v>
      </c>
      <c r="AL556" t="s">
        <v>217</v>
      </c>
      <c r="AM556" t="s">
        <v>3869</v>
      </c>
      <c r="AN556" t="s">
        <v>6</v>
      </c>
      <c r="AO556" s="57">
        <v>46243.652951388889</v>
      </c>
      <c r="AR556" t="s">
        <v>218</v>
      </c>
      <c r="AS556" t="s">
        <v>219</v>
      </c>
      <c r="AT556" t="s">
        <v>230</v>
      </c>
      <c r="AU556">
        <v>20260908</v>
      </c>
      <c r="AV556" t="s">
        <v>221</v>
      </c>
      <c r="AW556" t="s">
        <v>553</v>
      </c>
      <c r="AX556" t="s">
        <v>222</v>
      </c>
      <c r="BA556" s="57">
        <v>46273.291666666664</v>
      </c>
      <c r="BB556" t="s">
        <v>3869</v>
      </c>
      <c r="BC556">
        <v>2026</v>
      </c>
      <c r="BD556">
        <v>9</v>
      </c>
      <c r="BE556">
        <v>8</v>
      </c>
      <c r="BF556" s="6">
        <f t="shared" si="24"/>
        <v>46273</v>
      </c>
      <c r="BG556">
        <f t="shared" si="25"/>
        <v>-0.29166666666424135</v>
      </c>
      <c r="BH556" t="str">
        <f t="shared" si="26"/>
        <v>COMPLY</v>
      </c>
      <c r="BI556" t="e">
        <f>VLOOKUP(H556,Sheet2!$A$1:$B$270,2,FALSE)</f>
        <v>#N/A</v>
      </c>
    </row>
    <row r="557" spans="1:61">
      <c r="A557">
        <v>556</v>
      </c>
      <c r="B557">
        <v>1002577397</v>
      </c>
      <c r="C557">
        <v>3</v>
      </c>
      <c r="D557" t="s">
        <v>59</v>
      </c>
      <c r="E557">
        <v>4</v>
      </c>
      <c r="F557" t="s">
        <v>549</v>
      </c>
      <c r="G557" t="s">
        <v>1694</v>
      </c>
      <c r="H557" t="s">
        <v>3324</v>
      </c>
      <c r="I557" t="s">
        <v>212</v>
      </c>
      <c r="J557" t="s">
        <v>213</v>
      </c>
      <c r="K557" t="s">
        <v>149</v>
      </c>
      <c r="L557" t="s">
        <v>214</v>
      </c>
      <c r="M557" t="s">
        <v>76</v>
      </c>
      <c r="N557" t="s">
        <v>215</v>
      </c>
      <c r="O557" s="57">
        <v>46273.647870370369</v>
      </c>
      <c r="P557" s="57">
        <v>46274.520509259259</v>
      </c>
      <c r="Q557">
        <v>69386303</v>
      </c>
      <c r="S557">
        <v>146133133229</v>
      </c>
      <c r="T557" t="s">
        <v>3374</v>
      </c>
      <c r="U557" t="s">
        <v>3375</v>
      </c>
      <c r="V557" t="s">
        <v>3376</v>
      </c>
      <c r="Z557">
        <v>110.365852</v>
      </c>
      <c r="AA557">
        <v>-7.7375980000000002</v>
      </c>
      <c r="AB557" t="s">
        <v>3377</v>
      </c>
      <c r="AC557" t="s">
        <v>236</v>
      </c>
      <c r="AL557" t="s">
        <v>217</v>
      </c>
      <c r="AM557" t="s">
        <v>3378</v>
      </c>
      <c r="AN557" t="s">
        <v>6</v>
      </c>
      <c r="AO557" s="57">
        <v>46243.652951388889</v>
      </c>
      <c r="AP557" s="57">
        <v>46274.625</v>
      </c>
      <c r="AR557" t="s">
        <v>218</v>
      </c>
      <c r="AS557" t="s">
        <v>219</v>
      </c>
      <c r="AT557" t="s">
        <v>230</v>
      </c>
      <c r="AU557">
        <v>20260909</v>
      </c>
      <c r="AV557" t="s">
        <v>221</v>
      </c>
      <c r="AW557" t="s">
        <v>885</v>
      </c>
      <c r="AX557" t="s">
        <v>222</v>
      </c>
      <c r="BA557" s="57">
        <v>46274.625</v>
      </c>
      <c r="BB557" t="s">
        <v>3378</v>
      </c>
      <c r="BC557">
        <v>2026</v>
      </c>
      <c r="BD557">
        <v>9</v>
      </c>
      <c r="BE557">
        <v>9</v>
      </c>
      <c r="BF557" s="6">
        <f t="shared" si="24"/>
        <v>46274</v>
      </c>
      <c r="BG557">
        <f t="shared" si="25"/>
        <v>-0.625</v>
      </c>
      <c r="BH557" t="str">
        <f t="shared" si="26"/>
        <v>COMPLY</v>
      </c>
      <c r="BI557" t="e">
        <f>VLOOKUP(H557,Sheet2!$A$1:$B$270,2,FALSE)</f>
        <v>#N/A</v>
      </c>
    </row>
    <row r="558" spans="1:61">
      <c r="A558">
        <v>557</v>
      </c>
      <c r="B558">
        <v>1002577378</v>
      </c>
      <c r="C558">
        <v>3</v>
      </c>
      <c r="D558" t="s">
        <v>49</v>
      </c>
      <c r="E558">
        <v>4</v>
      </c>
      <c r="F558" t="s">
        <v>250</v>
      </c>
      <c r="G558" t="s">
        <v>4875</v>
      </c>
      <c r="H558" t="s">
        <v>4876</v>
      </c>
      <c r="I558" t="s">
        <v>212</v>
      </c>
      <c r="J558" t="s">
        <v>213</v>
      </c>
      <c r="K558" t="s">
        <v>149</v>
      </c>
      <c r="M558" t="s">
        <v>76</v>
      </c>
      <c r="N558" t="s">
        <v>215</v>
      </c>
      <c r="O558" s="57">
        <v>46273.644328703704</v>
      </c>
      <c r="P558" s="57">
        <v>46274.556134259263</v>
      </c>
      <c r="Q558">
        <v>69384980</v>
      </c>
      <c r="S558">
        <v>142212119721</v>
      </c>
      <c r="T558" t="s">
        <v>5462</v>
      </c>
      <c r="U558" t="s">
        <v>5620</v>
      </c>
      <c r="V558" t="s">
        <v>5621</v>
      </c>
      <c r="Z558">
        <v>109.278272</v>
      </c>
      <c r="AA558">
        <v>-6.8785249999999998</v>
      </c>
      <c r="AB558" t="s">
        <v>5465</v>
      </c>
      <c r="AC558" t="s">
        <v>216</v>
      </c>
      <c r="AL558" t="s">
        <v>217</v>
      </c>
      <c r="AM558" t="s">
        <v>5622</v>
      </c>
      <c r="AN558" t="s">
        <v>6</v>
      </c>
      <c r="AO558" s="57">
        <v>46243.652951388889</v>
      </c>
      <c r="AR558" t="s">
        <v>218</v>
      </c>
      <c r="AS558" t="s">
        <v>219</v>
      </c>
      <c r="AT558" t="s">
        <v>230</v>
      </c>
      <c r="AU558">
        <v>20260909</v>
      </c>
      <c r="AV558" t="s">
        <v>221</v>
      </c>
      <c r="AW558" t="s">
        <v>546</v>
      </c>
      <c r="AX558" t="s">
        <v>222</v>
      </c>
      <c r="BA558" s="57">
        <v>46273.291666666664</v>
      </c>
      <c r="BB558" t="s">
        <v>5622</v>
      </c>
      <c r="BC558">
        <v>2026</v>
      </c>
      <c r="BD558">
        <v>9</v>
      </c>
      <c r="BE558">
        <v>9</v>
      </c>
      <c r="BF558" s="6">
        <f t="shared" si="24"/>
        <v>46274</v>
      </c>
      <c r="BG558">
        <f t="shared" si="25"/>
        <v>0.70833333333575865</v>
      </c>
      <c r="BH558" t="str">
        <f t="shared" si="26"/>
        <v>COMPLY</v>
      </c>
      <c r="BI558" t="e">
        <f>VLOOKUP(H558,Sheet2!$A$1:$B$270,2,FALSE)</f>
        <v>#N/A</v>
      </c>
    </row>
    <row r="559" spans="1:61">
      <c r="A559">
        <v>558</v>
      </c>
      <c r="B559">
        <v>1002577381</v>
      </c>
      <c r="C559">
        <v>3</v>
      </c>
      <c r="D559" t="s">
        <v>55</v>
      </c>
      <c r="E559">
        <v>5</v>
      </c>
      <c r="F559" t="s">
        <v>307</v>
      </c>
      <c r="G559" t="s">
        <v>128</v>
      </c>
      <c r="H559" t="s">
        <v>418</v>
      </c>
      <c r="I559" t="s">
        <v>212</v>
      </c>
      <c r="J559" t="s">
        <v>213</v>
      </c>
      <c r="K559" t="s">
        <v>149</v>
      </c>
      <c r="L559" t="s">
        <v>214</v>
      </c>
      <c r="M559" t="s">
        <v>76</v>
      </c>
      <c r="N559" t="s">
        <v>215</v>
      </c>
      <c r="O559" s="57">
        <v>46273.643726851849</v>
      </c>
      <c r="P559" s="57">
        <v>46274.632256944446</v>
      </c>
      <c r="Q559">
        <v>69386292</v>
      </c>
      <c r="S559">
        <v>152301273816</v>
      </c>
      <c r="T559" t="s">
        <v>3568</v>
      </c>
      <c r="U559" t="s">
        <v>3569</v>
      </c>
      <c r="V559" t="s">
        <v>3570</v>
      </c>
      <c r="Z559">
        <v>112.71486590000001</v>
      </c>
      <c r="AA559">
        <v>-7.2831497000000001</v>
      </c>
      <c r="AB559" t="s">
        <v>3571</v>
      </c>
      <c r="AC559" t="s">
        <v>216</v>
      </c>
      <c r="AL559" t="s">
        <v>217</v>
      </c>
      <c r="AM559" t="s">
        <v>3252</v>
      </c>
      <c r="AN559" t="s">
        <v>6</v>
      </c>
      <c r="AO559" s="57">
        <v>46243.652951388889</v>
      </c>
      <c r="AP559" s="57">
        <v>46274.625</v>
      </c>
      <c r="AR559" t="s">
        <v>218</v>
      </c>
      <c r="AS559" t="s">
        <v>906</v>
      </c>
      <c r="AT559" t="s">
        <v>230</v>
      </c>
      <c r="AU559">
        <v>20260909</v>
      </c>
      <c r="AV559" t="s">
        <v>221</v>
      </c>
      <c r="AW559" t="s">
        <v>889</v>
      </c>
      <c r="AX559" t="s">
        <v>222</v>
      </c>
      <c r="BA559" s="57">
        <v>46274.625</v>
      </c>
      <c r="BB559" t="s">
        <v>3252</v>
      </c>
      <c r="BC559">
        <v>2026</v>
      </c>
      <c r="BD559">
        <v>9</v>
      </c>
      <c r="BE559">
        <v>9</v>
      </c>
      <c r="BF559" s="6">
        <f t="shared" si="24"/>
        <v>46274</v>
      </c>
      <c r="BG559">
        <f t="shared" si="25"/>
        <v>-0.625</v>
      </c>
      <c r="BH559" t="str">
        <f t="shared" si="26"/>
        <v>COMPLY</v>
      </c>
      <c r="BI559" t="str">
        <f>VLOOKUP(H559,Sheet2!$A$1:$B$270,2,FALSE)</f>
        <v>SURABAYA UTARA</v>
      </c>
    </row>
    <row r="560" spans="1:61">
      <c r="A560">
        <v>559</v>
      </c>
      <c r="B560">
        <v>1002576296</v>
      </c>
      <c r="C560">
        <v>3</v>
      </c>
      <c r="D560" t="s">
        <v>51</v>
      </c>
      <c r="E560">
        <v>4</v>
      </c>
      <c r="F560" t="s">
        <v>269</v>
      </c>
      <c r="G560" t="s">
        <v>551</v>
      </c>
      <c r="H560" t="s">
        <v>2565</v>
      </c>
      <c r="I560" t="s">
        <v>212</v>
      </c>
      <c r="J560" t="s">
        <v>213</v>
      </c>
      <c r="K560" t="s">
        <v>149</v>
      </c>
      <c r="L560" t="s">
        <v>214</v>
      </c>
      <c r="M560" t="s">
        <v>76</v>
      </c>
      <c r="N560" t="s">
        <v>215</v>
      </c>
      <c r="O560" s="57">
        <v>46273.397870370369</v>
      </c>
      <c r="P560" s="57">
        <v>46274.597430555557</v>
      </c>
      <c r="Q560">
        <v>69385785</v>
      </c>
      <c r="S560">
        <v>141568113984</v>
      </c>
      <c r="T560" t="s">
        <v>3572</v>
      </c>
      <c r="U560" t="s">
        <v>3573</v>
      </c>
      <c r="V560" t="s">
        <v>3574</v>
      </c>
      <c r="Z560">
        <v>110.913347</v>
      </c>
      <c r="AA560">
        <v>-7.0859189999999996</v>
      </c>
      <c r="AB560" t="s">
        <v>3575</v>
      </c>
      <c r="AC560" t="s">
        <v>236</v>
      </c>
      <c r="AL560" t="s">
        <v>217</v>
      </c>
      <c r="AM560" t="s">
        <v>3576</v>
      </c>
      <c r="AN560" t="s">
        <v>6</v>
      </c>
      <c r="AO560" s="57">
        <v>46243.402650462966</v>
      </c>
      <c r="AP560" s="57">
        <v>46274.333333333336</v>
      </c>
      <c r="AR560" t="s">
        <v>218</v>
      </c>
      <c r="AS560" t="s">
        <v>219</v>
      </c>
      <c r="AT560" t="s">
        <v>230</v>
      </c>
      <c r="AU560">
        <v>20260909</v>
      </c>
      <c r="AV560" t="s">
        <v>221</v>
      </c>
      <c r="AW560" t="s">
        <v>885</v>
      </c>
      <c r="AX560" t="s">
        <v>222</v>
      </c>
      <c r="BA560" s="57">
        <v>46274.333333333336</v>
      </c>
      <c r="BB560" t="s">
        <v>3576</v>
      </c>
      <c r="BC560">
        <v>2026</v>
      </c>
      <c r="BD560">
        <v>9</v>
      </c>
      <c r="BE560">
        <v>9</v>
      </c>
      <c r="BF560" s="6">
        <f t="shared" si="24"/>
        <v>46274</v>
      </c>
      <c r="BG560">
        <f t="shared" si="25"/>
        <v>-0.33333333333575865</v>
      </c>
      <c r="BH560" t="str">
        <f t="shared" si="26"/>
        <v>COMPLY</v>
      </c>
      <c r="BI560" t="e">
        <f>VLOOKUP(H560,Sheet2!$A$1:$B$270,2,FALSE)</f>
        <v>#N/A</v>
      </c>
    </row>
    <row r="561" spans="1:61">
      <c r="A561">
        <v>560</v>
      </c>
      <c r="B561">
        <v>1002576787</v>
      </c>
      <c r="C561">
        <v>3</v>
      </c>
      <c r="D561" t="s">
        <v>49</v>
      </c>
      <c r="E561">
        <v>4</v>
      </c>
      <c r="F561" t="s">
        <v>250</v>
      </c>
      <c r="G561" t="s">
        <v>539</v>
      </c>
      <c r="H561" t="s">
        <v>2902</v>
      </c>
      <c r="I561" t="s">
        <v>212</v>
      </c>
      <c r="J561" t="s">
        <v>213</v>
      </c>
      <c r="K561" t="s">
        <v>149</v>
      </c>
      <c r="L561" t="s">
        <v>214</v>
      </c>
      <c r="M561" t="s">
        <v>76</v>
      </c>
      <c r="N561" t="s">
        <v>215</v>
      </c>
      <c r="O561" s="57">
        <v>46273.497870370367</v>
      </c>
      <c r="P561" s="57">
        <v>46274.72587962963</v>
      </c>
      <c r="Q561">
        <v>69386004</v>
      </c>
      <c r="S561">
        <v>146284108071</v>
      </c>
      <c r="T561" t="s">
        <v>5331</v>
      </c>
      <c r="U561" t="s">
        <v>5332</v>
      </c>
      <c r="V561" t="s">
        <v>5333</v>
      </c>
      <c r="Z561">
        <v>109.03666399419301</v>
      </c>
      <c r="AA561">
        <v>-6.8979767466952202</v>
      </c>
      <c r="AB561" t="s">
        <v>5334</v>
      </c>
      <c r="AC561" t="s">
        <v>216</v>
      </c>
      <c r="AL561" t="s">
        <v>217</v>
      </c>
      <c r="AM561" t="s">
        <v>3683</v>
      </c>
      <c r="AN561" t="s">
        <v>6</v>
      </c>
      <c r="AO561" s="57">
        <v>46243.506851851853</v>
      </c>
      <c r="AP561" s="57">
        <v>46274.333333333336</v>
      </c>
      <c r="AR561" t="s">
        <v>218</v>
      </c>
      <c r="AS561" t="s">
        <v>219</v>
      </c>
      <c r="AT561" t="s">
        <v>230</v>
      </c>
      <c r="AU561">
        <v>20260909</v>
      </c>
      <c r="AV561" t="s">
        <v>221</v>
      </c>
      <c r="AW561" t="s">
        <v>887</v>
      </c>
      <c r="AX561" t="s">
        <v>222</v>
      </c>
      <c r="BA561" s="57">
        <v>46274.333333333336</v>
      </c>
      <c r="BB561" t="s">
        <v>3683</v>
      </c>
      <c r="BC561">
        <v>2026</v>
      </c>
      <c r="BD561">
        <v>9</v>
      </c>
      <c r="BE561">
        <v>9</v>
      </c>
      <c r="BF561" s="6">
        <f t="shared" si="24"/>
        <v>46274</v>
      </c>
      <c r="BG561">
        <f t="shared" si="25"/>
        <v>-0.33333333333575865</v>
      </c>
      <c r="BH561" t="str">
        <f t="shared" si="26"/>
        <v>COMPLY</v>
      </c>
      <c r="BI561" t="e">
        <f>VLOOKUP(H561,Sheet2!$A$1:$B$270,2,FALSE)</f>
        <v>#N/A</v>
      </c>
    </row>
    <row r="562" spans="1:61">
      <c r="A562">
        <v>561</v>
      </c>
      <c r="B562">
        <v>1002576790</v>
      </c>
      <c r="C562">
        <v>3</v>
      </c>
      <c r="D562" t="s">
        <v>42</v>
      </c>
      <c r="E562">
        <v>5</v>
      </c>
      <c r="F562" t="s">
        <v>102</v>
      </c>
      <c r="G562" t="s">
        <v>100</v>
      </c>
      <c r="H562" t="s">
        <v>368</v>
      </c>
      <c r="I562" t="s">
        <v>212</v>
      </c>
      <c r="J562" t="s">
        <v>213</v>
      </c>
      <c r="K562" t="s">
        <v>149</v>
      </c>
      <c r="L562" t="s">
        <v>1751</v>
      </c>
      <c r="M562" t="s">
        <v>76</v>
      </c>
      <c r="N562" t="s">
        <v>215</v>
      </c>
      <c r="O562" s="57">
        <v>46273.499976851854</v>
      </c>
      <c r="P562" s="57">
        <v>46274.872129629628</v>
      </c>
      <c r="Q562">
        <v>69385976</v>
      </c>
      <c r="R562">
        <v>3322012015</v>
      </c>
      <c r="S562">
        <v>152525202537</v>
      </c>
      <c r="T562" t="s">
        <v>5335</v>
      </c>
      <c r="U562" t="s">
        <v>5336</v>
      </c>
      <c r="V562" t="s">
        <v>5337</v>
      </c>
      <c r="Z562">
        <v>113.96567160823101</v>
      </c>
      <c r="AA562">
        <v>-7.9454244592589101</v>
      </c>
      <c r="AB562" t="s">
        <v>5338</v>
      </c>
      <c r="AC562" t="s">
        <v>236</v>
      </c>
      <c r="AL562" t="s">
        <v>217</v>
      </c>
      <c r="AM562" t="s">
        <v>5339</v>
      </c>
      <c r="AN562" t="s">
        <v>6</v>
      </c>
      <c r="AO562" s="57">
        <v>46243.506851851853</v>
      </c>
      <c r="AP562" s="57">
        <v>46274.333333333336</v>
      </c>
      <c r="AR562" t="s">
        <v>218</v>
      </c>
      <c r="AS562" t="s">
        <v>100</v>
      </c>
      <c r="AT562" t="s">
        <v>230</v>
      </c>
      <c r="AU562">
        <v>20260909</v>
      </c>
      <c r="AV562" t="s">
        <v>221</v>
      </c>
      <c r="AW562" t="s">
        <v>2454</v>
      </c>
      <c r="AX562" t="s">
        <v>222</v>
      </c>
      <c r="BA562" s="57">
        <v>46274.333333333336</v>
      </c>
      <c r="BB562" t="s">
        <v>5339</v>
      </c>
      <c r="BC562">
        <v>2026</v>
      </c>
      <c r="BD562">
        <v>9</v>
      </c>
      <c r="BE562">
        <v>9</v>
      </c>
      <c r="BF562" s="6">
        <f t="shared" si="24"/>
        <v>46274</v>
      </c>
      <c r="BG562">
        <f t="shared" si="25"/>
        <v>-0.33333333333575865</v>
      </c>
      <c r="BH562" t="str">
        <f t="shared" si="26"/>
        <v>COMPLY</v>
      </c>
      <c r="BI562" t="str">
        <f>VLOOKUP(H562,Sheet2!$A$1:$B$270,2,FALSE)</f>
        <v>JEMBER</v>
      </c>
    </row>
    <row r="563" spans="1:61">
      <c r="A563">
        <v>562</v>
      </c>
      <c r="B563">
        <v>1002576789</v>
      </c>
      <c r="C563">
        <v>3</v>
      </c>
      <c r="D563" t="s">
        <v>49</v>
      </c>
      <c r="E563">
        <v>4</v>
      </c>
      <c r="F563" t="s">
        <v>250</v>
      </c>
      <c r="G563" t="s">
        <v>250</v>
      </c>
      <c r="H563" t="s">
        <v>611</v>
      </c>
      <c r="I563" t="s">
        <v>212</v>
      </c>
      <c r="J563" t="s">
        <v>213</v>
      </c>
      <c r="K563" t="s">
        <v>149</v>
      </c>
      <c r="L563" t="s">
        <v>214</v>
      </c>
      <c r="M563" t="s">
        <v>76</v>
      </c>
      <c r="N563" t="s">
        <v>215</v>
      </c>
      <c r="O563" s="57">
        <v>46273.499965277777</v>
      </c>
      <c r="P563" s="57">
        <v>46274.637939814813</v>
      </c>
      <c r="Q563">
        <v>69386007</v>
      </c>
      <c r="S563">
        <v>146285103946</v>
      </c>
      <c r="T563" t="s">
        <v>5340</v>
      </c>
      <c r="U563" t="s">
        <v>5341</v>
      </c>
      <c r="V563" t="s">
        <v>5342</v>
      </c>
      <c r="Z563">
        <v>109.651756605003</v>
      </c>
      <c r="AA563">
        <v>-6.9673434475462903</v>
      </c>
      <c r="AB563" t="s">
        <v>5343</v>
      </c>
      <c r="AC563" t="s">
        <v>236</v>
      </c>
      <c r="AL563" t="s">
        <v>217</v>
      </c>
      <c r="AM563" t="s">
        <v>5344</v>
      </c>
      <c r="AN563" t="s">
        <v>6</v>
      </c>
      <c r="AO563" s="57">
        <v>46243.506851851853</v>
      </c>
      <c r="AP563" s="57">
        <v>46274.333333333336</v>
      </c>
      <c r="AR563" t="s">
        <v>218</v>
      </c>
      <c r="AS563" t="s">
        <v>898</v>
      </c>
      <c r="AT563" t="s">
        <v>230</v>
      </c>
      <c r="AU563">
        <v>20260909</v>
      </c>
      <c r="AV563" t="s">
        <v>221</v>
      </c>
      <c r="AW563" t="s">
        <v>885</v>
      </c>
      <c r="AX563" t="s">
        <v>222</v>
      </c>
      <c r="BA563" s="57">
        <v>46274.333333333336</v>
      </c>
      <c r="BB563" t="s">
        <v>5344</v>
      </c>
      <c r="BC563">
        <v>2026</v>
      </c>
      <c r="BD563">
        <v>9</v>
      </c>
      <c r="BE563">
        <v>9</v>
      </c>
      <c r="BF563" s="6">
        <f t="shared" si="24"/>
        <v>46274</v>
      </c>
      <c r="BG563">
        <f t="shared" si="25"/>
        <v>-0.33333333333575865</v>
      </c>
      <c r="BH563" t="str">
        <f t="shared" si="26"/>
        <v>COMPLY</v>
      </c>
      <c r="BI563" t="e">
        <f>VLOOKUP(H563,Sheet2!$A$1:$B$270,2,FALSE)</f>
        <v>#N/A</v>
      </c>
    </row>
    <row r="564" spans="1:61">
      <c r="A564">
        <v>563</v>
      </c>
      <c r="B564">
        <v>1002577793</v>
      </c>
      <c r="C564">
        <v>3</v>
      </c>
      <c r="D564" t="s">
        <v>38</v>
      </c>
      <c r="E564">
        <v>5</v>
      </c>
      <c r="F564" t="s">
        <v>90</v>
      </c>
      <c r="G564" t="s">
        <v>90</v>
      </c>
      <c r="H564" t="s">
        <v>449</v>
      </c>
      <c r="I564" t="s">
        <v>212</v>
      </c>
      <c r="J564" t="s">
        <v>213</v>
      </c>
      <c r="K564" t="s">
        <v>149</v>
      </c>
      <c r="L564" t="s">
        <v>214</v>
      </c>
      <c r="M564" t="s">
        <v>76</v>
      </c>
      <c r="N564" t="s">
        <v>215</v>
      </c>
      <c r="O564" s="57">
        <v>46273.806203703702</v>
      </c>
      <c r="P564" s="57">
        <v>46274.504699074074</v>
      </c>
      <c r="Q564">
        <v>69386440</v>
      </c>
      <c r="S564">
        <v>152640225991</v>
      </c>
      <c r="T564" t="s">
        <v>3400</v>
      </c>
      <c r="U564" t="s">
        <v>6435</v>
      </c>
      <c r="V564" t="s">
        <v>3401</v>
      </c>
      <c r="Z564">
        <v>111.916149146854</v>
      </c>
      <c r="AA564">
        <v>-7.7482681630719297</v>
      </c>
      <c r="AB564" t="s">
        <v>3402</v>
      </c>
      <c r="AC564" t="s">
        <v>216</v>
      </c>
      <c r="AL564" t="s">
        <v>217</v>
      </c>
      <c r="AM564" t="s">
        <v>3403</v>
      </c>
      <c r="AN564" t="s">
        <v>6</v>
      </c>
      <c r="AO564" s="57">
        <v>46243.809421296297</v>
      </c>
      <c r="AP564" s="57">
        <v>46275.333333333336</v>
      </c>
      <c r="AR564" t="s">
        <v>218</v>
      </c>
      <c r="AS564" t="s">
        <v>556</v>
      </c>
      <c r="AT564" t="s">
        <v>230</v>
      </c>
      <c r="AU564">
        <v>20260909</v>
      </c>
      <c r="AV564" t="s">
        <v>221</v>
      </c>
      <c r="AW564" t="s">
        <v>887</v>
      </c>
      <c r="AX564" t="s">
        <v>222</v>
      </c>
      <c r="BA564" s="57">
        <v>46275.333333333336</v>
      </c>
      <c r="BB564" t="s">
        <v>3403</v>
      </c>
      <c r="BC564">
        <v>2026</v>
      </c>
      <c r="BD564">
        <v>9</v>
      </c>
      <c r="BE564">
        <v>9</v>
      </c>
      <c r="BF564" s="6">
        <f t="shared" si="24"/>
        <v>46274</v>
      </c>
      <c r="BG564">
        <f t="shared" si="25"/>
        <v>-1.3333333333357587</v>
      </c>
      <c r="BH564" t="str">
        <f t="shared" si="26"/>
        <v>COMPLY</v>
      </c>
      <c r="BI564" t="str">
        <f>VLOOKUP(H564,Sheet2!$A$1:$B$270,2,FALSE)</f>
        <v>KEDIRI</v>
      </c>
    </row>
    <row r="565" spans="1:61">
      <c r="A565">
        <v>564</v>
      </c>
      <c r="B565">
        <v>1002577639</v>
      </c>
      <c r="C565">
        <v>3</v>
      </c>
      <c r="D565" t="s">
        <v>59</v>
      </c>
      <c r="E565">
        <v>4</v>
      </c>
      <c r="F565" t="s">
        <v>242</v>
      </c>
      <c r="G565" t="s">
        <v>600</v>
      </c>
      <c r="H565" t="s">
        <v>601</v>
      </c>
      <c r="I565" t="s">
        <v>212</v>
      </c>
      <c r="J565" t="s">
        <v>213</v>
      </c>
      <c r="K565" t="s">
        <v>149</v>
      </c>
      <c r="L565" t="s">
        <v>214</v>
      </c>
      <c r="M565" t="s">
        <v>76</v>
      </c>
      <c r="N565" t="s">
        <v>215</v>
      </c>
      <c r="O565" s="57">
        <v>46273.702037037037</v>
      </c>
      <c r="P565" s="57">
        <v>46274.634340277778</v>
      </c>
      <c r="Q565">
        <v>69386379</v>
      </c>
      <c r="S565">
        <v>141149112972</v>
      </c>
      <c r="T565" t="s">
        <v>3404</v>
      </c>
      <c r="U565" t="s">
        <v>3405</v>
      </c>
      <c r="V565" t="s">
        <v>3406</v>
      </c>
      <c r="Z565">
        <v>110.05742600000001</v>
      </c>
      <c r="AA565">
        <v>-7.2035910000000003</v>
      </c>
      <c r="AB565" t="s">
        <v>3407</v>
      </c>
      <c r="AC565" t="s">
        <v>236</v>
      </c>
      <c r="AL565" t="s">
        <v>217</v>
      </c>
      <c r="AM565" t="s">
        <v>3408</v>
      </c>
      <c r="AN565" t="s">
        <v>6</v>
      </c>
      <c r="AO565" s="57">
        <v>46243.704826388886</v>
      </c>
      <c r="AP565" s="57">
        <v>46274.625</v>
      </c>
      <c r="AR565" t="s">
        <v>218</v>
      </c>
      <c r="AS565" t="s">
        <v>919</v>
      </c>
      <c r="AT565" t="s">
        <v>230</v>
      </c>
      <c r="AU565">
        <v>20260909</v>
      </c>
      <c r="AV565" t="s">
        <v>221</v>
      </c>
      <c r="AW565" t="s">
        <v>885</v>
      </c>
      <c r="AX565" t="s">
        <v>222</v>
      </c>
      <c r="BA565" s="57">
        <v>46274.625</v>
      </c>
      <c r="BB565" t="s">
        <v>3408</v>
      </c>
      <c r="BC565">
        <v>2026</v>
      </c>
      <c r="BD565">
        <v>9</v>
      </c>
      <c r="BE565">
        <v>9</v>
      </c>
      <c r="BF565" s="6">
        <f t="shared" si="24"/>
        <v>46274</v>
      </c>
      <c r="BG565">
        <f t="shared" si="25"/>
        <v>-0.625</v>
      </c>
      <c r="BH565" t="str">
        <f t="shared" si="26"/>
        <v>COMPLY</v>
      </c>
      <c r="BI565" t="e">
        <f>VLOOKUP(H565,Sheet2!$A$1:$B$270,2,FALSE)</f>
        <v>#N/A</v>
      </c>
    </row>
    <row r="566" spans="1:61">
      <c r="A566">
        <v>565</v>
      </c>
      <c r="B566">
        <v>1002577558</v>
      </c>
      <c r="C566">
        <v>3</v>
      </c>
      <c r="D566" t="s">
        <v>45</v>
      </c>
      <c r="E566">
        <v>5</v>
      </c>
      <c r="F566" t="s">
        <v>210</v>
      </c>
      <c r="G566" t="s">
        <v>115</v>
      </c>
      <c r="H566" t="s">
        <v>273</v>
      </c>
      <c r="I566" t="s">
        <v>212</v>
      </c>
      <c r="J566" t="s">
        <v>213</v>
      </c>
      <c r="K566" t="s">
        <v>149</v>
      </c>
      <c r="M566" t="s">
        <v>76</v>
      </c>
      <c r="N566" t="s">
        <v>215</v>
      </c>
      <c r="O566" s="57">
        <v>46273.684467592589</v>
      </c>
      <c r="P566" s="57">
        <v>46273.832951388889</v>
      </c>
      <c r="Q566">
        <v>69385447</v>
      </c>
      <c r="S566">
        <v>172603791355</v>
      </c>
      <c r="T566" t="s">
        <v>3870</v>
      </c>
      <c r="U566" t="s">
        <v>3871</v>
      </c>
      <c r="V566" t="s">
        <v>3872</v>
      </c>
      <c r="Z566">
        <v>116.3199087</v>
      </c>
      <c r="AA566">
        <v>-8.5877320000000008</v>
      </c>
      <c r="AB566" t="s">
        <v>3873</v>
      </c>
      <c r="AC566" t="s">
        <v>216</v>
      </c>
      <c r="AL566" t="s">
        <v>217</v>
      </c>
      <c r="AM566" t="s">
        <v>3874</v>
      </c>
      <c r="AN566" t="s">
        <v>6</v>
      </c>
      <c r="AO566" s="57">
        <v>46243.694398148145</v>
      </c>
      <c r="AR566" t="s">
        <v>218</v>
      </c>
      <c r="AS566" t="s">
        <v>900</v>
      </c>
      <c r="AT566" t="s">
        <v>230</v>
      </c>
      <c r="AU566">
        <v>20260908</v>
      </c>
      <c r="AV566" t="s">
        <v>221</v>
      </c>
      <c r="AW566" t="s">
        <v>545</v>
      </c>
      <c r="AX566" t="s">
        <v>222</v>
      </c>
      <c r="BA566" s="57">
        <v>46273.291666666664</v>
      </c>
      <c r="BB566" t="s">
        <v>3874</v>
      </c>
      <c r="BC566">
        <v>2026</v>
      </c>
      <c r="BD566">
        <v>9</v>
      </c>
      <c r="BE566">
        <v>8</v>
      </c>
      <c r="BF566" s="6">
        <f t="shared" si="24"/>
        <v>46273</v>
      </c>
      <c r="BG566">
        <f t="shared" si="25"/>
        <v>-0.29166666666424135</v>
      </c>
      <c r="BH566" t="str">
        <f t="shared" si="26"/>
        <v>COMPLY</v>
      </c>
      <c r="BI566" t="str">
        <f>VLOOKUP(H566,Sheet2!$A$1:$B$270,2,FALSE)</f>
        <v>SELONG</v>
      </c>
    </row>
    <row r="567" spans="1:61">
      <c r="A567">
        <v>566</v>
      </c>
      <c r="B567">
        <v>1002577223</v>
      </c>
      <c r="C567">
        <v>3</v>
      </c>
      <c r="D567" t="s">
        <v>42</v>
      </c>
      <c r="E567">
        <v>5</v>
      </c>
      <c r="F567" t="s">
        <v>106</v>
      </c>
      <c r="G567" t="s">
        <v>104</v>
      </c>
      <c r="H567" t="s">
        <v>415</v>
      </c>
      <c r="I567" t="s">
        <v>212</v>
      </c>
      <c r="J567" t="s">
        <v>213</v>
      </c>
      <c r="K567" t="s">
        <v>149</v>
      </c>
      <c r="L567" t="s">
        <v>214</v>
      </c>
      <c r="M567" t="s">
        <v>76</v>
      </c>
      <c r="N567" t="s">
        <v>215</v>
      </c>
      <c r="O567" s="57">
        <v>46273.614537037036</v>
      </c>
      <c r="P567" s="57">
        <v>46274.615532407406</v>
      </c>
      <c r="Q567">
        <v>69386221</v>
      </c>
      <c r="S567">
        <v>152504261597</v>
      </c>
      <c r="T567" t="s">
        <v>3582</v>
      </c>
      <c r="U567" t="s">
        <v>3583</v>
      </c>
      <c r="V567" t="s">
        <v>3584</v>
      </c>
      <c r="Z567">
        <v>113.23885260156899</v>
      </c>
      <c r="AA567">
        <v>-8.1859722461130708</v>
      </c>
      <c r="AB567" t="s">
        <v>3585</v>
      </c>
      <c r="AC567" t="s">
        <v>236</v>
      </c>
      <c r="AL567" t="s">
        <v>217</v>
      </c>
      <c r="AM567" t="s">
        <v>3586</v>
      </c>
      <c r="AN567" t="s">
        <v>6</v>
      </c>
      <c r="AO567" s="57">
        <v>46243.621770833335</v>
      </c>
      <c r="AP567" s="57">
        <v>46274.458333333336</v>
      </c>
      <c r="AR567" t="s">
        <v>218</v>
      </c>
      <c r="AS567" t="s">
        <v>104</v>
      </c>
      <c r="AT567" t="s">
        <v>230</v>
      </c>
      <c r="AU567">
        <v>20260909</v>
      </c>
      <c r="AV567" t="s">
        <v>221</v>
      </c>
      <c r="AW567" t="s">
        <v>884</v>
      </c>
      <c r="AX567" t="s">
        <v>222</v>
      </c>
      <c r="BA567" s="57">
        <v>46274.458333333336</v>
      </c>
      <c r="BB567" t="s">
        <v>3586</v>
      </c>
      <c r="BC567">
        <v>2026</v>
      </c>
      <c r="BD567">
        <v>9</v>
      </c>
      <c r="BE567">
        <v>9</v>
      </c>
      <c r="BF567" s="6">
        <f t="shared" si="24"/>
        <v>46274</v>
      </c>
      <c r="BG567">
        <f t="shared" si="25"/>
        <v>-0.45833333333575865</v>
      </c>
      <c r="BH567" t="str">
        <f t="shared" si="26"/>
        <v>COMPLY</v>
      </c>
      <c r="BI567" t="str">
        <f>VLOOKUP(H567,Sheet2!$A$1:$B$270,2,FALSE)</f>
        <v>PROBOLINGGO</v>
      </c>
    </row>
    <row r="568" spans="1:61">
      <c r="A568">
        <v>567</v>
      </c>
      <c r="B568">
        <v>1002577234</v>
      </c>
      <c r="C568">
        <v>3</v>
      </c>
      <c r="D568" t="s">
        <v>45</v>
      </c>
      <c r="E568">
        <v>5</v>
      </c>
      <c r="F568" t="s">
        <v>210</v>
      </c>
      <c r="G568" t="s">
        <v>116</v>
      </c>
      <c r="H568" t="s">
        <v>351</v>
      </c>
      <c r="I568" t="s">
        <v>212</v>
      </c>
      <c r="J568" t="s">
        <v>213</v>
      </c>
      <c r="K568" t="s">
        <v>149</v>
      </c>
      <c r="M568" t="s">
        <v>76</v>
      </c>
      <c r="N568" t="s">
        <v>215</v>
      </c>
      <c r="O568" s="57">
        <v>46273.617094907408</v>
      </c>
      <c r="P568" s="57">
        <v>46274.705694444441</v>
      </c>
      <c r="Q568">
        <v>69384440</v>
      </c>
      <c r="S568">
        <v>172620205090</v>
      </c>
      <c r="T568" t="s">
        <v>3684</v>
      </c>
      <c r="U568" t="s">
        <v>3685</v>
      </c>
      <c r="V568" t="s">
        <v>3686</v>
      </c>
      <c r="Z568">
        <v>116.4116853</v>
      </c>
      <c r="AA568">
        <v>-8.6404057000000005</v>
      </c>
      <c r="AB568" t="s">
        <v>3687</v>
      </c>
      <c r="AC568" t="s">
        <v>284</v>
      </c>
      <c r="AL568" t="s">
        <v>217</v>
      </c>
      <c r="AM568" t="s">
        <v>3688</v>
      </c>
      <c r="AN568" t="s">
        <v>6</v>
      </c>
      <c r="AO568" s="57">
        <v>46243.621770833335</v>
      </c>
      <c r="AR568" t="s">
        <v>218</v>
      </c>
      <c r="AS568" t="s">
        <v>1710</v>
      </c>
      <c r="AT568" t="s">
        <v>230</v>
      </c>
      <c r="AU568">
        <v>20260909</v>
      </c>
      <c r="AV568" t="s">
        <v>221</v>
      </c>
      <c r="AW568" t="s">
        <v>545</v>
      </c>
      <c r="AX568" t="s">
        <v>222</v>
      </c>
      <c r="BA568" s="57">
        <v>46273.291666666664</v>
      </c>
      <c r="BB568" t="s">
        <v>3688</v>
      </c>
      <c r="BC568">
        <v>2026</v>
      </c>
      <c r="BD568">
        <v>9</v>
      </c>
      <c r="BE568">
        <v>9</v>
      </c>
      <c r="BF568" s="6">
        <f t="shared" si="24"/>
        <v>46274</v>
      </c>
      <c r="BG568">
        <f t="shared" si="25"/>
        <v>0.70833333333575865</v>
      </c>
      <c r="BH568" t="str">
        <f t="shared" si="26"/>
        <v>COMPLY</v>
      </c>
      <c r="BI568" t="str">
        <f>VLOOKUP(H568,Sheet2!$A$1:$B$270,2,FALSE)</f>
        <v>SELONG</v>
      </c>
    </row>
    <row r="569" spans="1:61">
      <c r="A569">
        <v>568</v>
      </c>
      <c r="B569">
        <v>1002577262</v>
      </c>
      <c r="C569">
        <v>3</v>
      </c>
      <c r="D569" t="s">
        <v>55</v>
      </c>
      <c r="E569">
        <v>5</v>
      </c>
      <c r="F569" t="s">
        <v>261</v>
      </c>
      <c r="G569" t="s">
        <v>122</v>
      </c>
      <c r="H569" t="s">
        <v>291</v>
      </c>
      <c r="I569" t="s">
        <v>212</v>
      </c>
      <c r="J569" t="s">
        <v>213</v>
      </c>
      <c r="K569" t="s">
        <v>149</v>
      </c>
      <c r="L569" t="s">
        <v>214</v>
      </c>
      <c r="M569" t="s">
        <v>76</v>
      </c>
      <c r="N569" t="s">
        <v>215</v>
      </c>
      <c r="O569" s="57">
        <v>46273.620787037034</v>
      </c>
      <c r="P569" s="57">
        <v>46274.740254629629</v>
      </c>
      <c r="Q569">
        <v>69386232</v>
      </c>
      <c r="S569">
        <v>152446246378</v>
      </c>
      <c r="T569" t="s">
        <v>3418</v>
      </c>
      <c r="U569" t="s">
        <v>3419</v>
      </c>
      <c r="V569" t="s">
        <v>3420</v>
      </c>
      <c r="Z569">
        <v>112.54818186163899</v>
      </c>
      <c r="AA569">
        <v>-7.2248648706058303</v>
      </c>
      <c r="AB569" t="s">
        <v>3421</v>
      </c>
      <c r="AC569" t="s">
        <v>216</v>
      </c>
      <c r="AL569" t="s">
        <v>217</v>
      </c>
      <c r="AM569" t="s">
        <v>3262</v>
      </c>
      <c r="AN569" t="s">
        <v>6</v>
      </c>
      <c r="AO569" s="57">
        <v>46243.621770833335</v>
      </c>
      <c r="AP569" s="57">
        <v>46276.333333333336</v>
      </c>
      <c r="AR569" t="s">
        <v>218</v>
      </c>
      <c r="AS569" t="s">
        <v>1764</v>
      </c>
      <c r="AT569" t="s">
        <v>230</v>
      </c>
      <c r="AU569">
        <v>20260909</v>
      </c>
      <c r="AV569" t="s">
        <v>221</v>
      </c>
      <c r="AW569" t="s">
        <v>883</v>
      </c>
      <c r="AX569" t="s">
        <v>222</v>
      </c>
      <c r="BA569" s="57">
        <v>46276.333333333336</v>
      </c>
      <c r="BB569" t="s">
        <v>3262</v>
      </c>
      <c r="BC569">
        <v>2026</v>
      </c>
      <c r="BD569">
        <v>9</v>
      </c>
      <c r="BE569">
        <v>9</v>
      </c>
      <c r="BF569" s="6">
        <f t="shared" si="24"/>
        <v>46274</v>
      </c>
      <c r="BG569">
        <f t="shared" si="25"/>
        <v>-2.3333333333357587</v>
      </c>
      <c r="BH569" t="str">
        <f t="shared" si="26"/>
        <v>COMPLY</v>
      </c>
      <c r="BI569" t="str">
        <f>VLOOKUP(H569,Sheet2!$A$1:$B$270,2,FALSE)</f>
        <v>GRESIK</v>
      </c>
    </row>
    <row r="570" spans="1:61">
      <c r="A570">
        <v>569</v>
      </c>
      <c r="B570">
        <v>1002577646</v>
      </c>
      <c r="C570">
        <v>3</v>
      </c>
      <c r="D570" t="s">
        <v>49</v>
      </c>
      <c r="E570">
        <v>4</v>
      </c>
      <c r="F570" t="s">
        <v>245</v>
      </c>
      <c r="G570" t="s">
        <v>246</v>
      </c>
      <c r="H570" t="s">
        <v>832</v>
      </c>
      <c r="I570" t="s">
        <v>212</v>
      </c>
      <c r="J570" t="s">
        <v>213</v>
      </c>
      <c r="K570" t="s">
        <v>149</v>
      </c>
      <c r="L570" t="s">
        <v>214</v>
      </c>
      <c r="M570" t="s">
        <v>76</v>
      </c>
      <c r="N570" t="s">
        <v>215</v>
      </c>
      <c r="O570" s="57">
        <v>46273.704143518517</v>
      </c>
      <c r="P570" s="57">
        <v>46274.70071759259</v>
      </c>
      <c r="Q570">
        <v>69386382</v>
      </c>
      <c r="S570">
        <v>142406122874</v>
      </c>
      <c r="T570" t="s">
        <v>3422</v>
      </c>
      <c r="U570" t="s">
        <v>3169</v>
      </c>
      <c r="V570" t="s">
        <v>3423</v>
      </c>
      <c r="Z570">
        <v>110.4055503</v>
      </c>
      <c r="AA570">
        <v>-6.9829996999999997</v>
      </c>
      <c r="AB570" t="s">
        <v>3424</v>
      </c>
      <c r="AC570" t="s">
        <v>216</v>
      </c>
      <c r="AL570" t="s">
        <v>217</v>
      </c>
      <c r="AM570" t="s">
        <v>3425</v>
      </c>
      <c r="AN570" t="s">
        <v>6</v>
      </c>
      <c r="AO570" s="57">
        <v>46243.704826388886</v>
      </c>
      <c r="AP570" s="57">
        <v>46274.625</v>
      </c>
      <c r="AR570" t="s">
        <v>218</v>
      </c>
      <c r="AS570" t="s">
        <v>899</v>
      </c>
      <c r="AT570" t="s">
        <v>230</v>
      </c>
      <c r="AU570">
        <v>20260909</v>
      </c>
      <c r="AV570" t="s">
        <v>221</v>
      </c>
      <c r="AW570" t="s">
        <v>920</v>
      </c>
      <c r="AX570" t="s">
        <v>222</v>
      </c>
      <c r="BA570" s="57">
        <v>46274.625</v>
      </c>
      <c r="BB570" t="s">
        <v>3425</v>
      </c>
      <c r="BC570">
        <v>2026</v>
      </c>
      <c r="BD570">
        <v>9</v>
      </c>
      <c r="BE570">
        <v>9</v>
      </c>
      <c r="BF570" s="6">
        <f t="shared" si="24"/>
        <v>46274</v>
      </c>
      <c r="BG570">
        <f t="shared" si="25"/>
        <v>-0.625</v>
      </c>
      <c r="BH570" t="str">
        <f t="shared" si="26"/>
        <v>COMPLY</v>
      </c>
      <c r="BI570" t="e">
        <f>VLOOKUP(H570,Sheet2!$A$1:$B$270,2,FALSE)</f>
        <v>#N/A</v>
      </c>
    </row>
    <row r="571" spans="1:61">
      <c r="A571">
        <v>570</v>
      </c>
      <c r="B571">
        <v>1002576684</v>
      </c>
      <c r="C571">
        <v>3</v>
      </c>
      <c r="D571" t="s">
        <v>55</v>
      </c>
      <c r="E571">
        <v>5</v>
      </c>
      <c r="F571" t="s">
        <v>227</v>
      </c>
      <c r="G571" t="s">
        <v>127</v>
      </c>
      <c r="H571" t="s">
        <v>228</v>
      </c>
      <c r="I571" t="s">
        <v>212</v>
      </c>
      <c r="J571" t="s">
        <v>213</v>
      </c>
      <c r="K571" t="s">
        <v>149</v>
      </c>
      <c r="L571" t="s">
        <v>214</v>
      </c>
      <c r="M571" t="s">
        <v>76</v>
      </c>
      <c r="N571" t="s">
        <v>215</v>
      </c>
      <c r="O571" s="57">
        <v>46273.474965277775</v>
      </c>
      <c r="P571" s="57">
        <v>46274.611944444441</v>
      </c>
      <c r="Q571">
        <v>69385952</v>
      </c>
      <c r="S571">
        <v>152426928687</v>
      </c>
      <c r="T571" t="s">
        <v>3587</v>
      </c>
      <c r="U571" t="s">
        <v>3588</v>
      </c>
      <c r="V571" t="s">
        <v>3589</v>
      </c>
      <c r="Z571">
        <v>113.4991654</v>
      </c>
      <c r="AA571">
        <v>-7.1190151999999998</v>
      </c>
      <c r="AB571" t="s">
        <v>3590</v>
      </c>
      <c r="AC571" t="s">
        <v>216</v>
      </c>
      <c r="AL571" t="s">
        <v>217</v>
      </c>
      <c r="AM571" t="s">
        <v>3591</v>
      </c>
      <c r="AN571" t="s">
        <v>6</v>
      </c>
      <c r="AO571" s="57">
        <v>46243.475949074076</v>
      </c>
      <c r="AP571" s="57">
        <v>46274.333333333336</v>
      </c>
      <c r="AR571" t="s">
        <v>218</v>
      </c>
      <c r="AS571" t="s">
        <v>127</v>
      </c>
      <c r="AT571" t="s">
        <v>220</v>
      </c>
      <c r="AU571">
        <v>20260909</v>
      </c>
      <c r="AV571" t="s">
        <v>221</v>
      </c>
      <c r="AW571" t="s">
        <v>3592</v>
      </c>
      <c r="AX571" t="s">
        <v>222</v>
      </c>
      <c r="BA571" s="57">
        <v>46274.333333333336</v>
      </c>
      <c r="BB571" t="s">
        <v>3591</v>
      </c>
      <c r="BC571">
        <v>2026</v>
      </c>
      <c r="BD571">
        <v>9</v>
      </c>
      <c r="BE571">
        <v>9</v>
      </c>
      <c r="BF571" s="6">
        <f t="shared" si="24"/>
        <v>46274</v>
      </c>
      <c r="BG571">
        <f t="shared" si="25"/>
        <v>-0.33333333333575865</v>
      </c>
      <c r="BH571" t="str">
        <f t="shared" si="26"/>
        <v>COMPLY</v>
      </c>
      <c r="BI571" t="str">
        <f>VLOOKUP(H571,Sheet2!$A$1:$B$270,2,FALSE)</f>
        <v>MADURA</v>
      </c>
    </row>
    <row r="572" spans="1:61">
      <c r="A572">
        <v>571</v>
      </c>
      <c r="B572">
        <v>1002577538</v>
      </c>
      <c r="C572">
        <v>3</v>
      </c>
      <c r="D572" t="s">
        <v>55</v>
      </c>
      <c r="E572">
        <v>5</v>
      </c>
      <c r="F572" t="s">
        <v>227</v>
      </c>
      <c r="G572" t="s">
        <v>121</v>
      </c>
      <c r="H572" t="s">
        <v>377</v>
      </c>
      <c r="I572" t="s">
        <v>212</v>
      </c>
      <c r="J572" t="s">
        <v>213</v>
      </c>
      <c r="K572" t="s">
        <v>149</v>
      </c>
      <c r="L572" t="s">
        <v>214</v>
      </c>
      <c r="M572" t="s">
        <v>76</v>
      </c>
      <c r="N572" t="s">
        <v>215</v>
      </c>
      <c r="O572" s="57">
        <v>46273.679131944446</v>
      </c>
      <c r="P572" s="57">
        <v>46274.569687499999</v>
      </c>
      <c r="Q572">
        <v>69386346</v>
      </c>
      <c r="S572">
        <v>152435910352</v>
      </c>
      <c r="T572" t="s">
        <v>3426</v>
      </c>
      <c r="U572" t="s">
        <v>3197</v>
      </c>
      <c r="V572" t="s">
        <v>3427</v>
      </c>
      <c r="Z572">
        <v>112.751651355551</v>
      </c>
      <c r="AA572">
        <v>-7.0923796107894299</v>
      </c>
      <c r="AB572" t="s">
        <v>3428</v>
      </c>
      <c r="AC572" t="s">
        <v>216</v>
      </c>
      <c r="AL572" t="s">
        <v>217</v>
      </c>
      <c r="AM572" t="s">
        <v>3429</v>
      </c>
      <c r="AN572" t="s">
        <v>6</v>
      </c>
      <c r="AO572" s="57">
        <v>46243.684351851851</v>
      </c>
      <c r="AP572" s="57">
        <v>46275.333333333336</v>
      </c>
      <c r="AR572" t="s">
        <v>218</v>
      </c>
      <c r="AS572" t="s">
        <v>219</v>
      </c>
      <c r="AT572" t="s">
        <v>220</v>
      </c>
      <c r="AU572">
        <v>20260909</v>
      </c>
      <c r="AV572" t="s">
        <v>221</v>
      </c>
      <c r="AW572" t="s">
        <v>3078</v>
      </c>
      <c r="AX572" t="s">
        <v>222</v>
      </c>
      <c r="BA572" s="57">
        <v>46275.333333333336</v>
      </c>
      <c r="BB572" t="s">
        <v>3429</v>
      </c>
      <c r="BC572">
        <v>2026</v>
      </c>
      <c r="BD572">
        <v>9</v>
      </c>
      <c r="BE572">
        <v>9</v>
      </c>
      <c r="BF572" s="6">
        <f t="shared" si="24"/>
        <v>46274</v>
      </c>
      <c r="BG572">
        <f t="shared" si="25"/>
        <v>-1.3333333333357587</v>
      </c>
      <c r="BH572" t="str">
        <f t="shared" si="26"/>
        <v>COMPLY</v>
      </c>
      <c r="BI572" t="str">
        <f>VLOOKUP(H572,Sheet2!$A$1:$B$270,2,FALSE)</f>
        <v>MADURA</v>
      </c>
    </row>
    <row r="573" spans="1:61">
      <c r="A573">
        <v>572</v>
      </c>
      <c r="B573">
        <v>1002577539</v>
      </c>
      <c r="C573">
        <v>3</v>
      </c>
      <c r="D573" t="s">
        <v>59</v>
      </c>
      <c r="E573">
        <v>4</v>
      </c>
      <c r="F573" t="s">
        <v>549</v>
      </c>
      <c r="G573" t="s">
        <v>849</v>
      </c>
      <c r="H573" t="s">
        <v>850</v>
      </c>
      <c r="I573" t="s">
        <v>212</v>
      </c>
      <c r="J573" t="s">
        <v>213</v>
      </c>
      <c r="K573" t="s">
        <v>149</v>
      </c>
      <c r="L573" t="s">
        <v>214</v>
      </c>
      <c r="M573" t="s">
        <v>76</v>
      </c>
      <c r="N573" t="s">
        <v>215</v>
      </c>
      <c r="O573" s="57">
        <v>46273.679131944446</v>
      </c>
      <c r="P573" s="57">
        <v>46274.516192129631</v>
      </c>
      <c r="Q573">
        <v>69386366</v>
      </c>
      <c r="S573">
        <v>143135115219</v>
      </c>
      <c r="T573" t="s">
        <v>3430</v>
      </c>
      <c r="U573" t="s">
        <v>3431</v>
      </c>
      <c r="V573" t="s">
        <v>3432</v>
      </c>
      <c r="Z573">
        <v>110.668708</v>
      </c>
      <c r="AA573">
        <v>-7.9516982</v>
      </c>
      <c r="AB573" t="s">
        <v>3433</v>
      </c>
      <c r="AC573" t="s">
        <v>236</v>
      </c>
      <c r="AL573" t="s">
        <v>217</v>
      </c>
      <c r="AM573" t="s">
        <v>3434</v>
      </c>
      <c r="AN573" t="s">
        <v>6</v>
      </c>
      <c r="AO573" s="57">
        <v>46243.684351851851</v>
      </c>
      <c r="AP573" s="57">
        <v>46274.625</v>
      </c>
      <c r="AR573" t="s">
        <v>218</v>
      </c>
      <c r="AS573" t="s">
        <v>902</v>
      </c>
      <c r="AT573" t="s">
        <v>230</v>
      </c>
      <c r="AU573">
        <v>20260909</v>
      </c>
      <c r="AV573" t="s">
        <v>221</v>
      </c>
      <c r="AW573" t="s">
        <v>886</v>
      </c>
      <c r="AX573" t="s">
        <v>222</v>
      </c>
      <c r="BA573" s="57">
        <v>46274.625</v>
      </c>
      <c r="BB573" t="s">
        <v>3434</v>
      </c>
      <c r="BC573">
        <v>2026</v>
      </c>
      <c r="BD573">
        <v>9</v>
      </c>
      <c r="BE573">
        <v>9</v>
      </c>
      <c r="BF573" s="6">
        <f t="shared" si="24"/>
        <v>46274</v>
      </c>
      <c r="BG573">
        <f t="shared" si="25"/>
        <v>-0.625</v>
      </c>
      <c r="BH573" t="str">
        <f t="shared" si="26"/>
        <v>COMPLY</v>
      </c>
      <c r="BI573" t="e">
        <f>VLOOKUP(H573,Sheet2!$A$1:$B$270,2,FALSE)</f>
        <v>#N/A</v>
      </c>
    </row>
    <row r="574" spans="1:61">
      <c r="A574">
        <v>573</v>
      </c>
      <c r="B574">
        <v>1002577522</v>
      </c>
      <c r="C574">
        <v>3</v>
      </c>
      <c r="D574" t="s">
        <v>51</v>
      </c>
      <c r="E574">
        <v>4</v>
      </c>
      <c r="F574" t="s">
        <v>234</v>
      </c>
      <c r="G574" t="s">
        <v>562</v>
      </c>
      <c r="H574" t="s">
        <v>853</v>
      </c>
      <c r="I574" t="s">
        <v>212</v>
      </c>
      <c r="J574" t="s">
        <v>213</v>
      </c>
      <c r="K574" t="s">
        <v>149</v>
      </c>
      <c r="L574" t="s">
        <v>214</v>
      </c>
      <c r="M574" t="s">
        <v>76</v>
      </c>
      <c r="N574" t="s">
        <v>215</v>
      </c>
      <c r="O574" s="57">
        <v>46273.674953703703</v>
      </c>
      <c r="P574" s="57">
        <v>46275.413136574076</v>
      </c>
      <c r="Q574">
        <v>69386342</v>
      </c>
      <c r="S574">
        <v>142566104279</v>
      </c>
      <c r="T574" t="s">
        <v>2281</v>
      </c>
      <c r="U574" t="s">
        <v>973</v>
      </c>
      <c r="V574" t="s">
        <v>3598</v>
      </c>
      <c r="Z574">
        <v>110.80564149999999</v>
      </c>
      <c r="AA574">
        <v>-7.4641721999999904</v>
      </c>
      <c r="AB574" t="s">
        <v>3599</v>
      </c>
      <c r="AC574" t="s">
        <v>236</v>
      </c>
      <c r="AL574" t="s">
        <v>217</v>
      </c>
      <c r="AM574" t="s">
        <v>3600</v>
      </c>
      <c r="AN574" t="s">
        <v>6</v>
      </c>
      <c r="AO574" s="57">
        <v>46243.684351851851</v>
      </c>
      <c r="AP574" s="57">
        <v>46274.625</v>
      </c>
      <c r="AR574" t="s">
        <v>218</v>
      </c>
      <c r="AS574" t="s">
        <v>913</v>
      </c>
      <c r="AT574" t="s">
        <v>230</v>
      </c>
      <c r="AU574">
        <v>20260910</v>
      </c>
      <c r="AV574" t="s">
        <v>221</v>
      </c>
      <c r="AW574" t="s">
        <v>885</v>
      </c>
      <c r="AX574" t="s">
        <v>222</v>
      </c>
      <c r="BA574" s="57">
        <v>46274.625</v>
      </c>
      <c r="BB574" t="s">
        <v>3600</v>
      </c>
      <c r="BC574">
        <v>2026</v>
      </c>
      <c r="BD574">
        <v>9</v>
      </c>
      <c r="BE574">
        <v>10</v>
      </c>
      <c r="BF574" s="6">
        <f t="shared" si="24"/>
        <v>46275</v>
      </c>
      <c r="BG574">
        <f t="shared" si="25"/>
        <v>0.375</v>
      </c>
      <c r="BH574" t="str">
        <f t="shared" si="26"/>
        <v>COMPLY</v>
      </c>
      <c r="BI574" t="e">
        <f>VLOOKUP(H574,Sheet2!$A$1:$B$270,2,FALSE)</f>
        <v>#N/A</v>
      </c>
    </row>
    <row r="575" spans="1:61">
      <c r="A575">
        <v>574</v>
      </c>
      <c r="B575">
        <v>1002576669</v>
      </c>
      <c r="C575">
        <v>3</v>
      </c>
      <c r="D575" t="s">
        <v>38</v>
      </c>
      <c r="E575">
        <v>5</v>
      </c>
      <c r="F575" t="s">
        <v>90</v>
      </c>
      <c r="G575" t="s">
        <v>96</v>
      </c>
      <c r="H575" t="s">
        <v>283</v>
      </c>
      <c r="I575" t="s">
        <v>212</v>
      </c>
      <c r="J575" t="s">
        <v>213</v>
      </c>
      <c r="K575" t="s">
        <v>149</v>
      </c>
      <c r="L575" t="s">
        <v>214</v>
      </c>
      <c r="M575" t="s">
        <v>76</v>
      </c>
      <c r="N575" t="s">
        <v>215</v>
      </c>
      <c r="O575" s="57">
        <v>46273.472870370373</v>
      </c>
      <c r="P575" s="57">
        <v>46273.748993055553</v>
      </c>
      <c r="Q575">
        <v>69385946</v>
      </c>
      <c r="S575">
        <v>152608209197</v>
      </c>
      <c r="T575" t="s">
        <v>3875</v>
      </c>
      <c r="U575" t="s">
        <v>3876</v>
      </c>
      <c r="V575" t="s">
        <v>3877</v>
      </c>
      <c r="Z575">
        <v>111.50416319999999</v>
      </c>
      <c r="AA575">
        <v>-8.3026955999999998</v>
      </c>
      <c r="AB575" t="s">
        <v>3878</v>
      </c>
      <c r="AC575" t="s">
        <v>236</v>
      </c>
      <c r="AL575" t="s">
        <v>217</v>
      </c>
      <c r="AM575" t="s">
        <v>3879</v>
      </c>
      <c r="AN575" t="s">
        <v>6</v>
      </c>
      <c r="AO575" s="57">
        <v>46243.475949074076</v>
      </c>
      <c r="AP575" s="57">
        <v>46274.333333333336</v>
      </c>
      <c r="AR575" t="s">
        <v>218</v>
      </c>
      <c r="AS575" t="s">
        <v>96</v>
      </c>
      <c r="AT575" t="s">
        <v>220</v>
      </c>
      <c r="AU575">
        <v>20260908</v>
      </c>
      <c r="AV575" t="s">
        <v>221</v>
      </c>
      <c r="AW575" t="s">
        <v>3016</v>
      </c>
      <c r="AX575" t="s">
        <v>222</v>
      </c>
      <c r="BA575" s="57">
        <v>46274.333333333336</v>
      </c>
      <c r="BB575" t="s">
        <v>3879</v>
      </c>
      <c r="BC575">
        <v>2026</v>
      </c>
      <c r="BD575">
        <v>9</v>
      </c>
      <c r="BE575">
        <v>8</v>
      </c>
      <c r="BF575" s="6">
        <f t="shared" si="24"/>
        <v>46273</v>
      </c>
      <c r="BG575">
        <f t="shared" si="25"/>
        <v>-1.3333333333357587</v>
      </c>
      <c r="BH575" t="str">
        <f t="shared" si="26"/>
        <v>COMPLY</v>
      </c>
      <c r="BI575" t="str">
        <f>VLOOKUP(H575,Sheet2!$A$1:$B$270,2,FALSE)</f>
        <v>PONOROGO</v>
      </c>
    </row>
    <row r="576" spans="1:61">
      <c r="A576">
        <v>575</v>
      </c>
      <c r="B576">
        <v>1002576487</v>
      </c>
      <c r="C576">
        <v>3</v>
      </c>
      <c r="D576" t="s">
        <v>59</v>
      </c>
      <c r="E576">
        <v>4</v>
      </c>
      <c r="F576" t="s">
        <v>549</v>
      </c>
      <c r="G576" t="s">
        <v>849</v>
      </c>
      <c r="H576" t="s">
        <v>850</v>
      </c>
      <c r="I576" t="s">
        <v>212</v>
      </c>
      <c r="J576" t="s">
        <v>213</v>
      </c>
      <c r="K576" t="s">
        <v>149</v>
      </c>
      <c r="L576" t="s">
        <v>214</v>
      </c>
      <c r="M576" t="s">
        <v>76</v>
      </c>
      <c r="N576" t="s">
        <v>215</v>
      </c>
      <c r="O576" s="57">
        <v>46273.437465277777</v>
      </c>
      <c r="P576" s="57">
        <v>46274.615543981483</v>
      </c>
      <c r="Q576">
        <v>69385868</v>
      </c>
      <c r="S576">
        <v>143135115058</v>
      </c>
      <c r="T576" t="s">
        <v>5350</v>
      </c>
      <c r="U576" t="s">
        <v>5351</v>
      </c>
      <c r="V576" t="s">
        <v>5352</v>
      </c>
      <c r="Z576">
        <v>110.7423474</v>
      </c>
      <c r="AA576">
        <v>-8.0193338000000001</v>
      </c>
      <c r="AB576" t="s">
        <v>5353</v>
      </c>
      <c r="AC576" t="s">
        <v>236</v>
      </c>
      <c r="AL576" t="s">
        <v>217</v>
      </c>
      <c r="AM576" t="s">
        <v>5354</v>
      </c>
      <c r="AN576" t="s">
        <v>6</v>
      </c>
      <c r="AO576" s="57">
        <v>46243.444363425922</v>
      </c>
      <c r="AP576" s="57">
        <v>46274.333333333336</v>
      </c>
      <c r="AR576" t="s">
        <v>218</v>
      </c>
      <c r="AS576" t="s">
        <v>902</v>
      </c>
      <c r="AT576" t="s">
        <v>230</v>
      </c>
      <c r="AU576">
        <v>20260909</v>
      </c>
      <c r="AV576" t="s">
        <v>221</v>
      </c>
      <c r="AW576" t="s">
        <v>836</v>
      </c>
      <c r="AX576" t="s">
        <v>222</v>
      </c>
      <c r="BA576" s="57">
        <v>46274.333333333336</v>
      </c>
      <c r="BB576" t="s">
        <v>5354</v>
      </c>
      <c r="BC576">
        <v>2026</v>
      </c>
      <c r="BD576">
        <v>9</v>
      </c>
      <c r="BE576">
        <v>9</v>
      </c>
      <c r="BF576" s="6">
        <f t="shared" si="24"/>
        <v>46274</v>
      </c>
      <c r="BG576">
        <f t="shared" si="25"/>
        <v>-0.33333333333575865</v>
      </c>
      <c r="BH576" t="str">
        <f t="shared" si="26"/>
        <v>COMPLY</v>
      </c>
      <c r="BI576" t="e">
        <f>VLOOKUP(H576,Sheet2!$A$1:$B$270,2,FALSE)</f>
        <v>#N/A</v>
      </c>
    </row>
    <row r="577" spans="1:61">
      <c r="A577">
        <v>576</v>
      </c>
      <c r="B577">
        <v>1002576486</v>
      </c>
      <c r="C577">
        <v>3</v>
      </c>
      <c r="D577" t="s">
        <v>51</v>
      </c>
      <c r="E577">
        <v>4</v>
      </c>
      <c r="F577" t="s">
        <v>234</v>
      </c>
      <c r="G577" t="s">
        <v>3668</v>
      </c>
      <c r="H577" t="s">
        <v>3669</v>
      </c>
      <c r="I577" t="s">
        <v>212</v>
      </c>
      <c r="J577" t="s">
        <v>213</v>
      </c>
      <c r="K577" t="s">
        <v>149</v>
      </c>
      <c r="M577" t="s">
        <v>76</v>
      </c>
      <c r="N577" t="s">
        <v>215</v>
      </c>
      <c r="O577" s="57">
        <v>46273.438136574077</v>
      </c>
      <c r="P577" s="57">
        <v>46273.894895833335</v>
      </c>
      <c r="Q577">
        <v>69385870</v>
      </c>
      <c r="S577">
        <v>141553109698</v>
      </c>
      <c r="T577" t="s">
        <v>3880</v>
      </c>
      <c r="U577" t="s">
        <v>3881</v>
      </c>
      <c r="V577" t="s">
        <v>3882</v>
      </c>
      <c r="Z577">
        <v>110.69518815726001</v>
      </c>
      <c r="AA577">
        <v>-7.4854521759417496</v>
      </c>
      <c r="AB577" t="s">
        <v>3883</v>
      </c>
      <c r="AC577" t="s">
        <v>229</v>
      </c>
      <c r="AL577" t="s">
        <v>217</v>
      </c>
      <c r="AM577" t="s">
        <v>3546</v>
      </c>
      <c r="AN577" t="s">
        <v>6</v>
      </c>
      <c r="AO577" s="57">
        <v>46243.444363425922</v>
      </c>
      <c r="AP577" s="57">
        <v>46274.458333333336</v>
      </c>
      <c r="AR577" t="s">
        <v>218</v>
      </c>
      <c r="AS577" t="s">
        <v>3668</v>
      </c>
      <c r="AT577" t="s">
        <v>230</v>
      </c>
      <c r="AU577">
        <v>20260908</v>
      </c>
      <c r="AV577" t="s">
        <v>221</v>
      </c>
      <c r="AW577" t="s">
        <v>545</v>
      </c>
      <c r="AX577" t="s">
        <v>222</v>
      </c>
      <c r="BA577" s="57">
        <v>46274.458333333336</v>
      </c>
      <c r="BB577" t="s">
        <v>3546</v>
      </c>
      <c r="BC577">
        <v>2026</v>
      </c>
      <c r="BD577">
        <v>9</v>
      </c>
      <c r="BE577">
        <v>8</v>
      </c>
      <c r="BF577" s="6">
        <f t="shared" si="24"/>
        <v>46273</v>
      </c>
      <c r="BG577">
        <f t="shared" si="25"/>
        <v>-1.4583333333357587</v>
      </c>
      <c r="BH577" t="str">
        <f t="shared" si="26"/>
        <v>COMPLY</v>
      </c>
      <c r="BI577" t="e">
        <f>VLOOKUP(H577,Sheet2!$A$1:$B$270,2,FALSE)</f>
        <v>#N/A</v>
      </c>
    </row>
    <row r="578" spans="1:61">
      <c r="A578">
        <v>577</v>
      </c>
      <c r="B578">
        <v>1002576624</v>
      </c>
      <c r="C578">
        <v>3</v>
      </c>
      <c r="D578" t="s">
        <v>38</v>
      </c>
      <c r="E578">
        <v>5</v>
      </c>
      <c r="F578" t="s">
        <v>92</v>
      </c>
      <c r="G578" t="s">
        <v>89</v>
      </c>
      <c r="H578" t="s">
        <v>360</v>
      </c>
      <c r="I578" t="s">
        <v>212</v>
      </c>
      <c r="J578" t="s">
        <v>213</v>
      </c>
      <c r="K578" t="s">
        <v>149</v>
      </c>
      <c r="L578" t="s">
        <v>214</v>
      </c>
      <c r="M578" t="s">
        <v>76</v>
      </c>
      <c r="N578" t="s">
        <v>215</v>
      </c>
      <c r="O578" s="57">
        <v>46273.464548611111</v>
      </c>
      <c r="P578" s="57">
        <v>46273.855462962965</v>
      </c>
      <c r="Q578">
        <v>69385921</v>
      </c>
      <c r="S578">
        <v>152644206771</v>
      </c>
      <c r="T578" t="s">
        <v>3884</v>
      </c>
      <c r="U578" t="s">
        <v>3885</v>
      </c>
      <c r="V578" t="s">
        <v>3886</v>
      </c>
      <c r="Z578">
        <v>111.613076492467</v>
      </c>
      <c r="AA578">
        <v>-7.1623855401006598</v>
      </c>
      <c r="AB578" t="s">
        <v>3887</v>
      </c>
      <c r="AC578" t="s">
        <v>236</v>
      </c>
      <c r="AL578" t="s">
        <v>217</v>
      </c>
      <c r="AM578" t="s">
        <v>3888</v>
      </c>
      <c r="AN578" t="s">
        <v>6</v>
      </c>
      <c r="AO578" s="57">
        <v>46243.465543981481</v>
      </c>
      <c r="AP578" s="57">
        <v>46274.458333333336</v>
      </c>
      <c r="AR578" t="s">
        <v>218</v>
      </c>
      <c r="AS578" t="s">
        <v>1594</v>
      </c>
      <c r="AT578" t="s">
        <v>230</v>
      </c>
      <c r="AU578">
        <v>20260908</v>
      </c>
      <c r="AV578" t="s">
        <v>221</v>
      </c>
      <c r="AW578" t="s">
        <v>884</v>
      </c>
      <c r="AX578" t="s">
        <v>222</v>
      </c>
      <c r="BA578" s="57">
        <v>46274.458333333336</v>
      </c>
      <c r="BB578" t="s">
        <v>3888</v>
      </c>
      <c r="BC578">
        <v>2026</v>
      </c>
      <c r="BD578">
        <v>9</v>
      </c>
      <c r="BE578">
        <v>8</v>
      </c>
      <c r="BF578" s="6">
        <f t="shared" ref="BF578:BF641" si="27">DATE(BC578,BD578,BE578)</f>
        <v>46273</v>
      </c>
      <c r="BG578">
        <f t="shared" ref="BG578:BG641" si="28">BF578-BA578</f>
        <v>-1.4583333333357587</v>
      </c>
      <c r="BH578" t="str">
        <f t="shared" ref="BH578:BH641" si="29">IF(BG578=1,"COMPLY",IF(BG578&lt;1,"COMPLY","NOT COMPLY"))</f>
        <v>COMPLY</v>
      </c>
      <c r="BI578" t="str">
        <f>VLOOKUP(H578,Sheet2!$A$1:$B$270,2,FALSE)</f>
        <v>BOJONEGORO</v>
      </c>
    </row>
    <row r="579" spans="1:61">
      <c r="A579">
        <v>578</v>
      </c>
      <c r="B579">
        <v>1002576478</v>
      </c>
      <c r="C579">
        <v>3</v>
      </c>
      <c r="D579" t="s">
        <v>42</v>
      </c>
      <c r="E579">
        <v>5</v>
      </c>
      <c r="F579" t="s">
        <v>106</v>
      </c>
      <c r="G579" t="s">
        <v>104</v>
      </c>
      <c r="H579" t="s">
        <v>415</v>
      </c>
      <c r="I579" t="s">
        <v>212</v>
      </c>
      <c r="J579" t="s">
        <v>213</v>
      </c>
      <c r="K579" t="s">
        <v>149</v>
      </c>
      <c r="M579" t="s">
        <v>76</v>
      </c>
      <c r="N579" t="s">
        <v>215</v>
      </c>
      <c r="O579" s="57">
        <v>46273.436562499999</v>
      </c>
      <c r="P579" s="57">
        <v>46273.776226851849</v>
      </c>
      <c r="Q579">
        <v>69385869</v>
      </c>
      <c r="S579">
        <v>152504261590</v>
      </c>
      <c r="T579" t="s">
        <v>3889</v>
      </c>
      <c r="U579" t="s">
        <v>3890</v>
      </c>
      <c r="V579" t="s">
        <v>3891</v>
      </c>
      <c r="Z579">
        <v>113.2368804</v>
      </c>
      <c r="AA579">
        <v>-8.0778768999999997</v>
      </c>
      <c r="AB579" t="s">
        <v>3892</v>
      </c>
      <c r="AC579" t="s">
        <v>229</v>
      </c>
      <c r="AL579" t="s">
        <v>217</v>
      </c>
      <c r="AM579" t="s">
        <v>3893</v>
      </c>
      <c r="AN579" t="s">
        <v>6</v>
      </c>
      <c r="AO579" s="57">
        <v>46243.444363425922</v>
      </c>
      <c r="AP579" s="57">
        <v>46274.458333333336</v>
      </c>
      <c r="AR579" t="s">
        <v>218</v>
      </c>
      <c r="AS579" t="s">
        <v>104</v>
      </c>
      <c r="AT579" t="s">
        <v>230</v>
      </c>
      <c r="AU579">
        <v>20260908</v>
      </c>
      <c r="AV579" t="s">
        <v>221</v>
      </c>
      <c r="AW579" t="s">
        <v>546</v>
      </c>
      <c r="AX579" t="s">
        <v>222</v>
      </c>
      <c r="BA579" s="57">
        <v>46274.458333333336</v>
      </c>
      <c r="BB579" t="s">
        <v>3893</v>
      </c>
      <c r="BC579">
        <v>2026</v>
      </c>
      <c r="BD579">
        <v>9</v>
      </c>
      <c r="BE579">
        <v>8</v>
      </c>
      <c r="BF579" s="6">
        <f t="shared" si="27"/>
        <v>46273</v>
      </c>
      <c r="BG579">
        <f t="shared" si="28"/>
        <v>-1.4583333333357587</v>
      </c>
      <c r="BH579" t="str">
        <f t="shared" si="29"/>
        <v>COMPLY</v>
      </c>
      <c r="BI579" t="str">
        <f>VLOOKUP(H579,Sheet2!$A$1:$B$270,2,FALSE)</f>
        <v>PROBOLINGGO</v>
      </c>
    </row>
    <row r="580" spans="1:61">
      <c r="A580">
        <v>579</v>
      </c>
      <c r="B580">
        <v>1002575856</v>
      </c>
      <c r="C580">
        <v>3</v>
      </c>
      <c r="D580" t="s">
        <v>55</v>
      </c>
      <c r="E580">
        <v>5</v>
      </c>
      <c r="F580" t="s">
        <v>307</v>
      </c>
      <c r="G580" t="s">
        <v>126</v>
      </c>
      <c r="H580" t="s">
        <v>372</v>
      </c>
      <c r="I580" t="s">
        <v>212</v>
      </c>
      <c r="J580" t="s">
        <v>213</v>
      </c>
      <c r="K580" t="s">
        <v>149</v>
      </c>
      <c r="L580" t="s">
        <v>214</v>
      </c>
      <c r="M580" t="s">
        <v>76</v>
      </c>
      <c r="N580" t="s">
        <v>215</v>
      </c>
      <c r="O580" s="57">
        <v>46272.714537037034</v>
      </c>
      <c r="P580" s="57">
        <v>46273.567152777781</v>
      </c>
      <c r="Q580">
        <v>69385575</v>
      </c>
      <c r="S580">
        <v>152303246225</v>
      </c>
      <c r="T580" t="s">
        <v>3894</v>
      </c>
      <c r="U580" t="s">
        <v>3895</v>
      </c>
      <c r="V580" t="s">
        <v>3896</v>
      </c>
      <c r="Z580">
        <v>112.7922916</v>
      </c>
      <c r="AA580">
        <v>-7.3067650000000004</v>
      </c>
      <c r="AB580" t="s">
        <v>3897</v>
      </c>
      <c r="AC580" t="s">
        <v>216</v>
      </c>
      <c r="AL580" t="s">
        <v>217</v>
      </c>
      <c r="AM580" t="s">
        <v>3898</v>
      </c>
      <c r="AN580" t="s">
        <v>6</v>
      </c>
      <c r="AO580" s="57">
        <v>46212.715578703705</v>
      </c>
      <c r="AP580" s="57">
        <v>46277.333333333336</v>
      </c>
      <c r="AR580" t="s">
        <v>218</v>
      </c>
      <c r="AS580" t="s">
        <v>126</v>
      </c>
      <c r="AT580" t="s">
        <v>344</v>
      </c>
      <c r="AU580">
        <v>20260908</v>
      </c>
      <c r="AV580" t="s">
        <v>221</v>
      </c>
      <c r="AW580" t="s">
        <v>3730</v>
      </c>
      <c r="AX580" t="s">
        <v>222</v>
      </c>
      <c r="BA580" s="57">
        <v>46277.333333333336</v>
      </c>
      <c r="BB580" t="s">
        <v>3898</v>
      </c>
      <c r="BC580">
        <v>2026</v>
      </c>
      <c r="BD580">
        <v>9</v>
      </c>
      <c r="BE580">
        <v>8</v>
      </c>
      <c r="BF580" s="6">
        <f t="shared" si="27"/>
        <v>46273</v>
      </c>
      <c r="BG580">
        <f t="shared" si="28"/>
        <v>-4.3333333333357587</v>
      </c>
      <c r="BH580" t="str">
        <f t="shared" si="29"/>
        <v>COMPLY</v>
      </c>
      <c r="BI580" t="str">
        <f>VLOOKUP(H580,Sheet2!$A$1:$B$270,2,FALSE)</f>
        <v>SURABAYA SELATAN</v>
      </c>
    </row>
    <row r="581" spans="1:61">
      <c r="A581">
        <v>580</v>
      </c>
      <c r="B581">
        <v>1002575817</v>
      </c>
      <c r="C581">
        <v>3</v>
      </c>
      <c r="D581" t="s">
        <v>55</v>
      </c>
      <c r="E581">
        <v>5</v>
      </c>
      <c r="F581" t="s">
        <v>307</v>
      </c>
      <c r="G581" t="s">
        <v>126</v>
      </c>
      <c r="H581" t="s">
        <v>308</v>
      </c>
      <c r="I581" t="s">
        <v>212</v>
      </c>
      <c r="J581" t="s">
        <v>213</v>
      </c>
      <c r="K581" t="s">
        <v>149</v>
      </c>
      <c r="M581" t="s">
        <v>76</v>
      </c>
      <c r="N581" t="s">
        <v>215</v>
      </c>
      <c r="O581" s="57">
        <v>46272.70548611111</v>
      </c>
      <c r="P581" s="57">
        <v>46273.748993055553</v>
      </c>
      <c r="Q581">
        <v>69385568</v>
      </c>
      <c r="S581">
        <v>152320246405</v>
      </c>
      <c r="T581" t="s">
        <v>3899</v>
      </c>
      <c r="U581" t="s">
        <v>3900</v>
      </c>
      <c r="V581" t="s">
        <v>3901</v>
      </c>
      <c r="Z581">
        <v>112.75609129999999</v>
      </c>
      <c r="AA581">
        <v>-7.2723201</v>
      </c>
      <c r="AB581" t="s">
        <v>3902</v>
      </c>
      <c r="AC581" t="s">
        <v>284</v>
      </c>
      <c r="AL581" t="s">
        <v>217</v>
      </c>
      <c r="AM581" t="s">
        <v>3903</v>
      </c>
      <c r="AN581" t="s">
        <v>6</v>
      </c>
      <c r="AO581" s="57">
        <v>46212.715578703705</v>
      </c>
      <c r="AP581" s="57">
        <v>46276.625</v>
      </c>
      <c r="AR581" t="s">
        <v>218</v>
      </c>
      <c r="AS581" t="s">
        <v>906</v>
      </c>
      <c r="AT581" t="s">
        <v>230</v>
      </c>
      <c r="AU581">
        <v>20260908</v>
      </c>
      <c r="AV581" t="s">
        <v>221</v>
      </c>
      <c r="AW581" t="s">
        <v>544</v>
      </c>
      <c r="AX581" t="s">
        <v>222</v>
      </c>
      <c r="BA581" s="57">
        <v>46276.625</v>
      </c>
      <c r="BB581" t="s">
        <v>3903</v>
      </c>
      <c r="BC581">
        <v>2026</v>
      </c>
      <c r="BD581">
        <v>9</v>
      </c>
      <c r="BE581">
        <v>8</v>
      </c>
      <c r="BF581" s="6">
        <f t="shared" si="27"/>
        <v>46273</v>
      </c>
      <c r="BG581">
        <f t="shared" si="28"/>
        <v>-3.625</v>
      </c>
      <c r="BH581" t="str">
        <f t="shared" si="29"/>
        <v>COMPLY</v>
      </c>
      <c r="BI581" t="str">
        <f>VLOOKUP(H581,Sheet2!$A$1:$B$270,2,FALSE)</f>
        <v>SURABAYA SELATAN</v>
      </c>
    </row>
    <row r="582" spans="1:61">
      <c r="A582">
        <v>581</v>
      </c>
      <c r="B582">
        <v>1002574372</v>
      </c>
      <c r="C582">
        <v>3</v>
      </c>
      <c r="D582" t="s">
        <v>34</v>
      </c>
      <c r="E582">
        <v>5</v>
      </c>
      <c r="F582" t="s">
        <v>554</v>
      </c>
      <c r="G582" t="s">
        <v>79</v>
      </c>
      <c r="H582" t="s">
        <v>282</v>
      </c>
      <c r="I582" t="s">
        <v>212</v>
      </c>
      <c r="J582" t="s">
        <v>213</v>
      </c>
      <c r="K582" t="s">
        <v>149</v>
      </c>
      <c r="M582" t="s">
        <v>76</v>
      </c>
      <c r="N582" t="s">
        <v>215</v>
      </c>
      <c r="O582" s="57">
        <v>46272.448576388888</v>
      </c>
      <c r="P582" s="57">
        <v>46273.721087962964</v>
      </c>
      <c r="Q582">
        <v>69385076</v>
      </c>
      <c r="R582">
        <v>3619588920</v>
      </c>
      <c r="S582">
        <v>172408248268</v>
      </c>
      <c r="T582" t="s">
        <v>3904</v>
      </c>
      <c r="U582" t="s">
        <v>3905</v>
      </c>
      <c r="V582" t="s">
        <v>3906</v>
      </c>
      <c r="Z582">
        <v>115.2662165</v>
      </c>
      <c r="AA582">
        <v>-8.5020173999999997</v>
      </c>
      <c r="AB582" t="s">
        <v>3907</v>
      </c>
      <c r="AC582" t="s">
        <v>229</v>
      </c>
      <c r="AL582" t="s">
        <v>217</v>
      </c>
      <c r="AM582" t="s">
        <v>3908</v>
      </c>
      <c r="AN582" t="s">
        <v>6</v>
      </c>
      <c r="AO582" s="57">
        <v>46212.454884259256</v>
      </c>
      <c r="AP582" s="57">
        <v>46273.333333333336</v>
      </c>
      <c r="AR582" t="s">
        <v>218</v>
      </c>
      <c r="AS582" t="s">
        <v>609</v>
      </c>
      <c r="AT582" t="s">
        <v>230</v>
      </c>
      <c r="AU582">
        <v>20260908</v>
      </c>
      <c r="AV582" t="s">
        <v>221</v>
      </c>
      <c r="AW582" t="s">
        <v>545</v>
      </c>
      <c r="AX582" t="s">
        <v>222</v>
      </c>
      <c r="BA582" s="57">
        <v>46273.333333333336</v>
      </c>
      <c r="BB582" t="s">
        <v>3908</v>
      </c>
      <c r="BC582">
        <v>2026</v>
      </c>
      <c r="BD582">
        <v>9</v>
      </c>
      <c r="BE582">
        <v>8</v>
      </c>
      <c r="BF582" s="6">
        <f t="shared" si="27"/>
        <v>46273</v>
      </c>
      <c r="BG582">
        <f t="shared" si="28"/>
        <v>-0.33333333333575865</v>
      </c>
      <c r="BH582" t="str">
        <f t="shared" si="29"/>
        <v>COMPLY</v>
      </c>
      <c r="BI582" t="str">
        <f>VLOOKUP(H582,Sheet2!$A$1:$B$270,2,FALSE)</f>
        <v>GIANYAR</v>
      </c>
    </row>
    <row r="583" spans="1:61">
      <c r="A583">
        <v>582</v>
      </c>
      <c r="B583">
        <v>1002575629</v>
      </c>
      <c r="C583">
        <v>3</v>
      </c>
      <c r="D583" t="s">
        <v>59</v>
      </c>
      <c r="E583">
        <v>4</v>
      </c>
      <c r="F583" t="s">
        <v>223</v>
      </c>
      <c r="G583" t="s">
        <v>223</v>
      </c>
      <c r="H583" t="s">
        <v>827</v>
      </c>
      <c r="I583" t="s">
        <v>212</v>
      </c>
      <c r="J583" t="s">
        <v>213</v>
      </c>
      <c r="K583" t="s">
        <v>149</v>
      </c>
      <c r="M583" t="s">
        <v>76</v>
      </c>
      <c r="N583" t="s">
        <v>215</v>
      </c>
      <c r="O583" s="57">
        <v>46272.668495370373</v>
      </c>
      <c r="P583" s="57">
        <v>46272.729849537034</v>
      </c>
      <c r="Q583">
        <v>69384026</v>
      </c>
      <c r="S583">
        <v>146303629078</v>
      </c>
      <c r="T583" t="s">
        <v>3909</v>
      </c>
      <c r="U583" t="s">
        <v>3910</v>
      </c>
      <c r="V583" t="s">
        <v>3911</v>
      </c>
      <c r="Z583">
        <v>109.27000940000001</v>
      </c>
      <c r="AA583">
        <v>-7.4139692000000004</v>
      </c>
      <c r="AB583" t="s">
        <v>3912</v>
      </c>
      <c r="AC583" t="s">
        <v>285</v>
      </c>
      <c r="AL583" t="s">
        <v>217</v>
      </c>
      <c r="AM583" t="s">
        <v>3913</v>
      </c>
      <c r="AN583" t="s">
        <v>6</v>
      </c>
      <c r="AO583" s="57">
        <v>46212.674201388887</v>
      </c>
      <c r="AR583" t="s">
        <v>218</v>
      </c>
      <c r="AS583" t="s">
        <v>219</v>
      </c>
      <c r="AT583" t="s">
        <v>33</v>
      </c>
      <c r="AU583">
        <v>20260907</v>
      </c>
      <c r="AV583" t="s">
        <v>221</v>
      </c>
      <c r="AW583" t="s">
        <v>3914</v>
      </c>
      <c r="AX583" t="s">
        <v>3915</v>
      </c>
      <c r="BA583" s="57">
        <v>46272.291666666664</v>
      </c>
      <c r="BB583" t="s">
        <v>3913</v>
      </c>
      <c r="BC583">
        <v>2026</v>
      </c>
      <c r="BD583">
        <v>9</v>
      </c>
      <c r="BE583">
        <v>7</v>
      </c>
      <c r="BF583" s="6">
        <f t="shared" si="27"/>
        <v>46272</v>
      </c>
      <c r="BG583">
        <f t="shared" si="28"/>
        <v>-0.29166666666424135</v>
      </c>
      <c r="BH583" t="str">
        <f t="shared" si="29"/>
        <v>COMPLY</v>
      </c>
      <c r="BI583" t="e">
        <f>VLOOKUP(H583,Sheet2!$A$1:$B$270,2,FALSE)</f>
        <v>#N/A</v>
      </c>
    </row>
    <row r="584" spans="1:61">
      <c r="A584">
        <v>583</v>
      </c>
      <c r="B584">
        <v>1002574357</v>
      </c>
      <c r="C584">
        <v>3</v>
      </c>
      <c r="D584" t="s">
        <v>38</v>
      </c>
      <c r="E584">
        <v>5</v>
      </c>
      <c r="F584" t="s">
        <v>92</v>
      </c>
      <c r="G584" t="s">
        <v>89</v>
      </c>
      <c r="H584" t="s">
        <v>266</v>
      </c>
      <c r="I584" t="s">
        <v>212</v>
      </c>
      <c r="J584" t="s">
        <v>213</v>
      </c>
      <c r="K584" t="s">
        <v>149</v>
      </c>
      <c r="L584" t="s">
        <v>214</v>
      </c>
      <c r="M584" t="s">
        <v>76</v>
      </c>
      <c r="N584" t="s">
        <v>215</v>
      </c>
      <c r="O584" s="57">
        <v>46272.445787037039</v>
      </c>
      <c r="P584" s="57">
        <v>46273.865011574075</v>
      </c>
      <c r="Q584">
        <v>69385074</v>
      </c>
      <c r="S584">
        <v>152643201665</v>
      </c>
      <c r="T584" t="s">
        <v>3916</v>
      </c>
      <c r="U584" t="s">
        <v>3690</v>
      </c>
      <c r="V584" t="s">
        <v>3917</v>
      </c>
      <c r="Z584">
        <v>111.7590579</v>
      </c>
      <c r="AA584">
        <v>-7.1869365999999903</v>
      </c>
      <c r="AB584" t="s">
        <v>3918</v>
      </c>
      <c r="AC584" t="s">
        <v>236</v>
      </c>
      <c r="AL584" t="s">
        <v>217</v>
      </c>
      <c r="AM584" t="s">
        <v>3919</v>
      </c>
      <c r="AN584" t="s">
        <v>6</v>
      </c>
      <c r="AO584" s="57">
        <v>46212.454884259256</v>
      </c>
      <c r="AP584" s="57">
        <v>46273.333333333336</v>
      </c>
      <c r="AR584" t="s">
        <v>218</v>
      </c>
      <c r="AS584" t="s">
        <v>1594</v>
      </c>
      <c r="AT584" t="s">
        <v>552</v>
      </c>
      <c r="AU584">
        <v>20260908</v>
      </c>
      <c r="AV584" t="s">
        <v>221</v>
      </c>
      <c r="AW584" t="s">
        <v>3694</v>
      </c>
      <c r="AX584" t="s">
        <v>222</v>
      </c>
      <c r="BA584" s="57">
        <v>46273.333333333336</v>
      </c>
      <c r="BB584" t="s">
        <v>3919</v>
      </c>
      <c r="BC584">
        <v>2026</v>
      </c>
      <c r="BD584">
        <v>9</v>
      </c>
      <c r="BE584">
        <v>8</v>
      </c>
      <c r="BF584" s="6">
        <f t="shared" si="27"/>
        <v>46273</v>
      </c>
      <c r="BG584">
        <f t="shared" si="28"/>
        <v>-0.33333333333575865</v>
      </c>
      <c r="BH584" t="str">
        <f t="shared" si="29"/>
        <v>COMPLY</v>
      </c>
      <c r="BI584" t="str">
        <f>VLOOKUP(H584,Sheet2!$A$1:$B$270,2,FALSE)</f>
        <v>BOJONEGORO</v>
      </c>
    </row>
    <row r="585" spans="1:61">
      <c r="A585">
        <v>584</v>
      </c>
      <c r="B585">
        <v>1002574438</v>
      </c>
      <c r="C585">
        <v>3</v>
      </c>
      <c r="D585" t="s">
        <v>38</v>
      </c>
      <c r="E585">
        <v>5</v>
      </c>
      <c r="F585" t="s">
        <v>90</v>
      </c>
      <c r="G585" t="s">
        <v>90</v>
      </c>
      <c r="H585" t="s">
        <v>346</v>
      </c>
      <c r="I585" t="s">
        <v>212</v>
      </c>
      <c r="J585" t="s">
        <v>213</v>
      </c>
      <c r="K585" t="s">
        <v>149</v>
      </c>
      <c r="L585" t="s">
        <v>214</v>
      </c>
      <c r="M585" t="s">
        <v>76</v>
      </c>
      <c r="N585" t="s">
        <v>215</v>
      </c>
      <c r="O585" s="57">
        <v>46272.45412037037</v>
      </c>
      <c r="P585" s="57">
        <v>46273.657106481478</v>
      </c>
      <c r="Q585">
        <v>69385102</v>
      </c>
      <c r="S585">
        <v>152639219304</v>
      </c>
      <c r="T585" t="s">
        <v>3920</v>
      </c>
      <c r="U585" t="s">
        <v>3921</v>
      </c>
      <c r="V585" t="s">
        <v>3922</v>
      </c>
      <c r="Z585">
        <v>112.26701991854701</v>
      </c>
      <c r="AA585">
        <v>-7.8650736144265201</v>
      </c>
      <c r="AB585" t="s">
        <v>3923</v>
      </c>
      <c r="AC585" t="s">
        <v>236</v>
      </c>
      <c r="AL585" t="s">
        <v>217</v>
      </c>
      <c r="AM585" t="s">
        <v>3924</v>
      </c>
      <c r="AN585" t="s">
        <v>6</v>
      </c>
      <c r="AO585" s="57">
        <v>46212.454884259256</v>
      </c>
      <c r="AP585" s="57">
        <v>46273.541666666664</v>
      </c>
      <c r="AR585" t="s">
        <v>218</v>
      </c>
      <c r="AS585" t="s">
        <v>304</v>
      </c>
      <c r="AT585" t="s">
        <v>344</v>
      </c>
      <c r="AU585">
        <v>20260908</v>
      </c>
      <c r="AV585" t="s">
        <v>221</v>
      </c>
      <c r="AW585" t="s">
        <v>3730</v>
      </c>
      <c r="AX585" t="s">
        <v>222</v>
      </c>
      <c r="BA585" s="57">
        <v>46273.541666666664</v>
      </c>
      <c r="BB585" t="s">
        <v>3924</v>
      </c>
      <c r="BC585">
        <v>2026</v>
      </c>
      <c r="BD585">
        <v>9</v>
      </c>
      <c r="BE585">
        <v>8</v>
      </c>
      <c r="BF585" s="6">
        <f t="shared" si="27"/>
        <v>46273</v>
      </c>
      <c r="BG585">
        <f t="shared" si="28"/>
        <v>-0.54166666666424135</v>
      </c>
      <c r="BH585" t="str">
        <f t="shared" si="29"/>
        <v>COMPLY</v>
      </c>
      <c r="BI585" t="str">
        <f>VLOOKUP(H585,Sheet2!$A$1:$B$270,2,FALSE)</f>
        <v>KEDIRI</v>
      </c>
    </row>
    <row r="586" spans="1:61">
      <c r="A586">
        <v>585</v>
      </c>
      <c r="B586">
        <v>1002574437</v>
      </c>
      <c r="C586">
        <v>3</v>
      </c>
      <c r="D586" t="s">
        <v>38</v>
      </c>
      <c r="E586">
        <v>5</v>
      </c>
      <c r="F586" t="s">
        <v>92</v>
      </c>
      <c r="G586" t="s">
        <v>89</v>
      </c>
      <c r="H586" t="s">
        <v>266</v>
      </c>
      <c r="I586" t="s">
        <v>212</v>
      </c>
      <c r="J586" t="s">
        <v>213</v>
      </c>
      <c r="K586" t="s">
        <v>149</v>
      </c>
      <c r="L586" t="s">
        <v>214</v>
      </c>
      <c r="M586" t="s">
        <v>76</v>
      </c>
      <c r="N586" t="s">
        <v>215</v>
      </c>
      <c r="O586" s="57">
        <v>46272.45412037037</v>
      </c>
      <c r="P586" s="57">
        <v>46274.526979166665</v>
      </c>
      <c r="Q586">
        <v>69385083</v>
      </c>
      <c r="S586">
        <v>152643201666</v>
      </c>
      <c r="T586" t="s">
        <v>3689</v>
      </c>
      <c r="U586" t="s">
        <v>3690</v>
      </c>
      <c r="V586" t="s">
        <v>3691</v>
      </c>
      <c r="Z586">
        <v>111.7590579</v>
      </c>
      <c r="AA586">
        <v>-7.1869365999999903</v>
      </c>
      <c r="AB586" t="s">
        <v>3692</v>
      </c>
      <c r="AC586" t="s">
        <v>236</v>
      </c>
      <c r="AL586" t="s">
        <v>217</v>
      </c>
      <c r="AM586" t="s">
        <v>3693</v>
      </c>
      <c r="AN586" t="s">
        <v>6</v>
      </c>
      <c r="AO586" s="57">
        <v>46212.454884259256</v>
      </c>
      <c r="AP586" s="57">
        <v>46273.333333333336</v>
      </c>
      <c r="AR586" t="s">
        <v>218</v>
      </c>
      <c r="AS586" t="s">
        <v>1594</v>
      </c>
      <c r="AT586" t="s">
        <v>552</v>
      </c>
      <c r="AU586">
        <v>20260909</v>
      </c>
      <c r="AV586" t="s">
        <v>221</v>
      </c>
      <c r="AW586" t="s">
        <v>3694</v>
      </c>
      <c r="AX586" t="s">
        <v>222</v>
      </c>
      <c r="BA586" s="57">
        <v>46273.333333333336</v>
      </c>
      <c r="BB586" t="s">
        <v>3693</v>
      </c>
      <c r="BC586">
        <v>2026</v>
      </c>
      <c r="BD586">
        <v>9</v>
      </c>
      <c r="BE586">
        <v>9</v>
      </c>
      <c r="BF586" s="6">
        <f t="shared" si="27"/>
        <v>46274</v>
      </c>
      <c r="BG586">
        <f t="shared" si="28"/>
        <v>0.66666666666424135</v>
      </c>
      <c r="BH586" t="str">
        <f t="shared" si="29"/>
        <v>COMPLY</v>
      </c>
      <c r="BI586" t="str">
        <f>VLOOKUP(H586,Sheet2!$A$1:$B$270,2,FALSE)</f>
        <v>BOJONEGORO</v>
      </c>
    </row>
    <row r="587" spans="1:61">
      <c r="A587">
        <v>586</v>
      </c>
      <c r="B587">
        <v>1002575744</v>
      </c>
      <c r="C587">
        <v>3</v>
      </c>
      <c r="D587" t="s">
        <v>59</v>
      </c>
      <c r="E587">
        <v>4</v>
      </c>
      <c r="F587" t="s">
        <v>549</v>
      </c>
      <c r="G587" t="s">
        <v>825</v>
      </c>
      <c r="H587" t="s">
        <v>1600</v>
      </c>
      <c r="I587" t="s">
        <v>212</v>
      </c>
      <c r="J587" t="s">
        <v>213</v>
      </c>
      <c r="K587" t="s">
        <v>149</v>
      </c>
      <c r="L587" t="s">
        <v>214</v>
      </c>
      <c r="M587" t="s">
        <v>76</v>
      </c>
      <c r="N587" t="s">
        <v>215</v>
      </c>
      <c r="O587" s="57">
        <v>46272.687465277777</v>
      </c>
      <c r="P587" s="57">
        <v>46273.731759259259</v>
      </c>
      <c r="Q587">
        <v>69385556</v>
      </c>
      <c r="S587">
        <v>146143118551</v>
      </c>
      <c r="T587" t="s">
        <v>3925</v>
      </c>
      <c r="U587" t="s">
        <v>3926</v>
      </c>
      <c r="V587" t="s">
        <v>3927</v>
      </c>
      <c r="Z587">
        <v>110.10133</v>
      </c>
      <c r="AA587">
        <v>-7.8407249999999999</v>
      </c>
      <c r="AB587" t="s">
        <v>3928</v>
      </c>
      <c r="AC587" t="s">
        <v>236</v>
      </c>
      <c r="AL587" t="s">
        <v>217</v>
      </c>
      <c r="AM587" t="s">
        <v>3929</v>
      </c>
      <c r="AN587" t="s">
        <v>6</v>
      </c>
      <c r="AO587" s="57">
        <v>46212.694421296299</v>
      </c>
      <c r="AP587" s="57">
        <v>46273.625</v>
      </c>
      <c r="AR587" t="s">
        <v>218</v>
      </c>
      <c r="AS587" t="s">
        <v>1605</v>
      </c>
      <c r="AT587" t="s">
        <v>230</v>
      </c>
      <c r="AU587">
        <v>20260908</v>
      </c>
      <c r="AV587" t="s">
        <v>221</v>
      </c>
      <c r="AW587" t="s">
        <v>893</v>
      </c>
      <c r="AX587" t="s">
        <v>222</v>
      </c>
      <c r="BA587" s="57">
        <v>46273.625</v>
      </c>
      <c r="BB587" t="s">
        <v>3929</v>
      </c>
      <c r="BC587">
        <v>2026</v>
      </c>
      <c r="BD587">
        <v>9</v>
      </c>
      <c r="BE587">
        <v>8</v>
      </c>
      <c r="BF587" s="6">
        <f t="shared" si="27"/>
        <v>46273</v>
      </c>
      <c r="BG587">
        <f t="shared" si="28"/>
        <v>-0.625</v>
      </c>
      <c r="BH587" t="str">
        <f t="shared" si="29"/>
        <v>COMPLY</v>
      </c>
      <c r="BI587" t="e">
        <f>VLOOKUP(H587,Sheet2!$A$1:$B$270,2,FALSE)</f>
        <v>#N/A</v>
      </c>
    </row>
    <row r="588" spans="1:61">
      <c r="A588">
        <v>587</v>
      </c>
      <c r="B588">
        <v>1002575143</v>
      </c>
      <c r="C588">
        <v>3</v>
      </c>
      <c r="D588" t="s">
        <v>51</v>
      </c>
      <c r="E588">
        <v>4</v>
      </c>
      <c r="F588" t="s">
        <v>234</v>
      </c>
      <c r="G588" t="s">
        <v>2557</v>
      </c>
      <c r="H588" t="s">
        <v>3612</v>
      </c>
      <c r="I588" t="s">
        <v>212</v>
      </c>
      <c r="J588" t="s">
        <v>213</v>
      </c>
      <c r="K588" t="s">
        <v>149</v>
      </c>
      <c r="M588" t="s">
        <v>76</v>
      </c>
      <c r="N588" t="s">
        <v>215</v>
      </c>
      <c r="O588" s="57">
        <v>46272.590474537035</v>
      </c>
      <c r="P588" s="57">
        <v>46272.621932870374</v>
      </c>
      <c r="Q588">
        <v>69384324</v>
      </c>
      <c r="S588">
        <v>146565009867</v>
      </c>
      <c r="T588" t="s">
        <v>3930</v>
      </c>
      <c r="U588" t="s">
        <v>3931</v>
      </c>
      <c r="V588" t="s">
        <v>3932</v>
      </c>
      <c r="Z588">
        <v>111.01690388</v>
      </c>
      <c r="AA588">
        <v>-7.4196076509999997</v>
      </c>
      <c r="AB588" t="s">
        <v>3933</v>
      </c>
      <c r="AC588" t="s">
        <v>285</v>
      </c>
      <c r="AL588" t="s">
        <v>217</v>
      </c>
      <c r="AM588" t="s">
        <v>3934</v>
      </c>
      <c r="AN588" t="s">
        <v>6</v>
      </c>
      <c r="AO588" s="57">
        <v>46212.600995370369</v>
      </c>
      <c r="AR588" t="s">
        <v>218</v>
      </c>
      <c r="AS588" t="s">
        <v>219</v>
      </c>
      <c r="AT588" t="s">
        <v>230</v>
      </c>
      <c r="AU588">
        <v>20260907</v>
      </c>
      <c r="AV588" t="s">
        <v>221</v>
      </c>
      <c r="AW588" t="s">
        <v>560</v>
      </c>
      <c r="AX588" t="s">
        <v>222</v>
      </c>
      <c r="BA588" s="57">
        <v>46272.291666666664</v>
      </c>
      <c r="BB588" t="s">
        <v>3934</v>
      </c>
      <c r="BC588">
        <v>2026</v>
      </c>
      <c r="BD588">
        <v>9</v>
      </c>
      <c r="BE588">
        <v>7</v>
      </c>
      <c r="BF588" s="6">
        <f t="shared" si="27"/>
        <v>46272</v>
      </c>
      <c r="BG588">
        <f t="shared" si="28"/>
        <v>-0.29166666666424135</v>
      </c>
      <c r="BH588" t="str">
        <f t="shared" si="29"/>
        <v>COMPLY</v>
      </c>
      <c r="BI588" t="e">
        <f>VLOOKUP(H588,Sheet2!$A$1:$B$270,2,FALSE)</f>
        <v>#N/A</v>
      </c>
    </row>
    <row r="589" spans="1:61">
      <c r="A589">
        <v>588</v>
      </c>
      <c r="B589">
        <v>1002575152</v>
      </c>
      <c r="C589">
        <v>3</v>
      </c>
      <c r="D589" t="s">
        <v>38</v>
      </c>
      <c r="E589">
        <v>5</v>
      </c>
      <c r="F589" t="s">
        <v>90</v>
      </c>
      <c r="G589" t="s">
        <v>93</v>
      </c>
      <c r="H589" t="s">
        <v>381</v>
      </c>
      <c r="I589" t="s">
        <v>212</v>
      </c>
      <c r="J589" t="s">
        <v>213</v>
      </c>
      <c r="K589" t="s">
        <v>149</v>
      </c>
      <c r="L589" t="s">
        <v>214</v>
      </c>
      <c r="M589" t="s">
        <v>76</v>
      </c>
      <c r="N589" t="s">
        <v>215</v>
      </c>
      <c r="O589" s="57">
        <v>46272.591631944444</v>
      </c>
      <c r="P589" s="57">
        <v>46273.614861111113</v>
      </c>
      <c r="Q589">
        <v>69385347</v>
      </c>
      <c r="S589">
        <v>152615203569</v>
      </c>
      <c r="T589" t="s">
        <v>3935</v>
      </c>
      <c r="U589" t="s">
        <v>3936</v>
      </c>
      <c r="V589" t="s">
        <v>3937</v>
      </c>
      <c r="Z589">
        <v>112.09845445701799</v>
      </c>
      <c r="AA589">
        <v>-7.5232218758991598</v>
      </c>
      <c r="AB589" t="s">
        <v>3938</v>
      </c>
      <c r="AC589" t="s">
        <v>236</v>
      </c>
      <c r="AL589" t="s">
        <v>217</v>
      </c>
      <c r="AM589" t="s">
        <v>3939</v>
      </c>
      <c r="AN589" t="s">
        <v>6</v>
      </c>
      <c r="AO589" s="57">
        <v>46212.600995370369</v>
      </c>
      <c r="AP589" s="57">
        <v>46273.541666666664</v>
      </c>
      <c r="AR589" t="s">
        <v>218</v>
      </c>
      <c r="AS589" t="s">
        <v>589</v>
      </c>
      <c r="AT589" t="s">
        <v>344</v>
      </c>
      <c r="AU589">
        <v>20260908</v>
      </c>
      <c r="AV589" t="s">
        <v>221</v>
      </c>
      <c r="AW589" t="s">
        <v>3730</v>
      </c>
      <c r="AX589" t="s">
        <v>222</v>
      </c>
      <c r="BA589" s="57">
        <v>46273.541666666664</v>
      </c>
      <c r="BB589" t="s">
        <v>3939</v>
      </c>
      <c r="BC589">
        <v>2026</v>
      </c>
      <c r="BD589">
        <v>9</v>
      </c>
      <c r="BE589">
        <v>8</v>
      </c>
      <c r="BF589" s="6">
        <f t="shared" si="27"/>
        <v>46273</v>
      </c>
      <c r="BG589">
        <f t="shared" si="28"/>
        <v>-0.54166666666424135</v>
      </c>
      <c r="BH589" t="str">
        <f t="shared" si="29"/>
        <v>COMPLY</v>
      </c>
      <c r="BI589" t="str">
        <f>VLOOKUP(H589,Sheet2!$A$1:$B$270,2,FALSE)</f>
        <v>NGANJUK</v>
      </c>
    </row>
    <row r="590" spans="1:61">
      <c r="A590">
        <v>589</v>
      </c>
      <c r="B590">
        <v>1002574349</v>
      </c>
      <c r="C590">
        <v>3</v>
      </c>
      <c r="D590" t="s">
        <v>51</v>
      </c>
      <c r="E590">
        <v>4</v>
      </c>
      <c r="F590" t="s">
        <v>234</v>
      </c>
      <c r="G590" t="s">
        <v>562</v>
      </c>
      <c r="H590" t="s">
        <v>2484</v>
      </c>
      <c r="I590" t="s">
        <v>212</v>
      </c>
      <c r="J590" t="s">
        <v>213</v>
      </c>
      <c r="K590" t="s">
        <v>149</v>
      </c>
      <c r="M590" t="s">
        <v>76</v>
      </c>
      <c r="N590" t="s">
        <v>215</v>
      </c>
      <c r="O590" s="57">
        <v>46272.445011574076</v>
      </c>
      <c r="P590" s="57">
        <v>46272.673877314817</v>
      </c>
      <c r="Q590">
        <v>69383202</v>
      </c>
      <c r="S590">
        <v>146528601010</v>
      </c>
      <c r="T590" t="s">
        <v>2485</v>
      </c>
      <c r="U590" t="s">
        <v>3940</v>
      </c>
      <c r="V590" t="s">
        <v>3941</v>
      </c>
      <c r="Z590">
        <v>110.736847</v>
      </c>
      <c r="AA590">
        <v>-7.5601479999999999</v>
      </c>
      <c r="AB590" t="s">
        <v>2488</v>
      </c>
      <c r="AC590" t="s">
        <v>285</v>
      </c>
      <c r="AL590" t="s">
        <v>217</v>
      </c>
      <c r="AM590" t="s">
        <v>3942</v>
      </c>
      <c r="AN590" t="s">
        <v>6</v>
      </c>
      <c r="AO590" s="57">
        <v>46212.454884259256</v>
      </c>
      <c r="AR590" t="s">
        <v>218</v>
      </c>
      <c r="AS590" t="s">
        <v>2490</v>
      </c>
      <c r="AT590" t="s">
        <v>230</v>
      </c>
      <c r="AU590">
        <v>20260907</v>
      </c>
      <c r="AV590" t="s">
        <v>221</v>
      </c>
      <c r="AW590" t="s">
        <v>3500</v>
      </c>
      <c r="AX590" t="s">
        <v>222</v>
      </c>
      <c r="BA590" s="57">
        <v>46272.291666666664</v>
      </c>
      <c r="BB590" t="s">
        <v>3942</v>
      </c>
      <c r="BC590">
        <v>2026</v>
      </c>
      <c r="BD590">
        <v>9</v>
      </c>
      <c r="BE590">
        <v>7</v>
      </c>
      <c r="BF590" s="6">
        <f t="shared" si="27"/>
        <v>46272</v>
      </c>
      <c r="BG590">
        <f t="shared" si="28"/>
        <v>-0.29166666666424135</v>
      </c>
      <c r="BH590" t="str">
        <f t="shared" si="29"/>
        <v>COMPLY</v>
      </c>
      <c r="BI590" t="e">
        <f>VLOOKUP(H590,Sheet2!$A$1:$B$270,2,FALSE)</f>
        <v>#N/A</v>
      </c>
    </row>
    <row r="591" spans="1:61">
      <c r="A591">
        <v>590</v>
      </c>
      <c r="B591">
        <v>1002575180</v>
      </c>
      <c r="C591">
        <v>3</v>
      </c>
      <c r="D591" t="s">
        <v>55</v>
      </c>
      <c r="E591">
        <v>5</v>
      </c>
      <c r="F591" t="s">
        <v>227</v>
      </c>
      <c r="G591" t="s">
        <v>127</v>
      </c>
      <c r="H591" t="s">
        <v>228</v>
      </c>
      <c r="I591" t="s">
        <v>212</v>
      </c>
      <c r="J591" t="s">
        <v>213</v>
      </c>
      <c r="K591" t="s">
        <v>149</v>
      </c>
      <c r="L591" t="s">
        <v>214</v>
      </c>
      <c r="M591" t="s">
        <v>76</v>
      </c>
      <c r="N591" t="s">
        <v>215</v>
      </c>
      <c r="O591" s="57">
        <v>46272.597881944443</v>
      </c>
      <c r="P591" s="57">
        <v>46273.779236111113</v>
      </c>
      <c r="Q591">
        <v>69385373</v>
      </c>
      <c r="S591">
        <v>152426928677</v>
      </c>
      <c r="T591" t="s">
        <v>3943</v>
      </c>
      <c r="U591" t="s">
        <v>3944</v>
      </c>
      <c r="V591" t="s">
        <v>3945</v>
      </c>
      <c r="Z591">
        <v>113.398142717778</v>
      </c>
      <c r="AA591">
        <v>-7.0481100611906502</v>
      </c>
      <c r="AB591" t="s">
        <v>3946</v>
      </c>
      <c r="AC591" t="s">
        <v>216</v>
      </c>
      <c r="AL591" t="s">
        <v>217</v>
      </c>
      <c r="AM591" t="s">
        <v>3947</v>
      </c>
      <c r="AN591" t="s">
        <v>6</v>
      </c>
      <c r="AO591" s="57">
        <v>46212.600995370369</v>
      </c>
      <c r="AP591" s="57">
        <v>46273.458333333336</v>
      </c>
      <c r="AQ591" t="s">
        <v>2178</v>
      </c>
      <c r="AR591" t="s">
        <v>218</v>
      </c>
      <c r="AS591" t="s">
        <v>127</v>
      </c>
      <c r="AT591" t="s">
        <v>230</v>
      </c>
      <c r="AU591">
        <v>20260908</v>
      </c>
      <c r="AV591" t="s">
        <v>221</v>
      </c>
      <c r="AW591" t="s">
        <v>886</v>
      </c>
      <c r="AX591" t="s">
        <v>222</v>
      </c>
      <c r="BA591" s="57">
        <v>46273.458333333336</v>
      </c>
      <c r="BB591" t="s">
        <v>3947</v>
      </c>
      <c r="BC591">
        <v>2026</v>
      </c>
      <c r="BD591">
        <v>9</v>
      </c>
      <c r="BE591">
        <v>8</v>
      </c>
      <c r="BF591" s="6">
        <f t="shared" si="27"/>
        <v>46273</v>
      </c>
      <c r="BG591">
        <f t="shared" si="28"/>
        <v>-0.45833333333575865</v>
      </c>
      <c r="BH591" t="str">
        <f t="shared" si="29"/>
        <v>COMPLY</v>
      </c>
      <c r="BI591" t="str">
        <f>VLOOKUP(H591,Sheet2!$A$1:$B$270,2,FALSE)</f>
        <v>MADURA</v>
      </c>
    </row>
    <row r="592" spans="1:61">
      <c r="A592">
        <v>591</v>
      </c>
      <c r="B592">
        <v>1002575543</v>
      </c>
      <c r="C592">
        <v>3</v>
      </c>
      <c r="D592" t="s">
        <v>55</v>
      </c>
      <c r="E592">
        <v>5</v>
      </c>
      <c r="F592" t="s">
        <v>227</v>
      </c>
      <c r="G592" t="s">
        <v>127</v>
      </c>
      <c r="H592" t="s">
        <v>228</v>
      </c>
      <c r="I592" t="s">
        <v>212</v>
      </c>
      <c r="J592" t="s">
        <v>213</v>
      </c>
      <c r="K592" t="s">
        <v>149</v>
      </c>
      <c r="L592" t="s">
        <v>214</v>
      </c>
      <c r="M592" t="s">
        <v>76</v>
      </c>
      <c r="N592" t="s">
        <v>215</v>
      </c>
      <c r="O592" s="57">
        <v>46272.654120370367</v>
      </c>
      <c r="P592" s="57">
        <v>46273.46329861111</v>
      </c>
      <c r="Q592">
        <v>69385478</v>
      </c>
      <c r="S592">
        <v>152426928679</v>
      </c>
      <c r="T592" t="s">
        <v>3948</v>
      </c>
      <c r="U592" t="s">
        <v>3949</v>
      </c>
      <c r="V592" t="s">
        <v>3950</v>
      </c>
      <c r="Z592">
        <v>113.4709623456</v>
      </c>
      <c r="AA592">
        <v>-7.1187076545463803</v>
      </c>
      <c r="AB592" t="s">
        <v>3951</v>
      </c>
      <c r="AC592" t="s">
        <v>216</v>
      </c>
      <c r="AL592" t="s">
        <v>217</v>
      </c>
      <c r="AM592" t="s">
        <v>3952</v>
      </c>
      <c r="AN592" t="s">
        <v>6</v>
      </c>
      <c r="AO592" s="57">
        <v>46212.663414351853</v>
      </c>
      <c r="AP592" s="57">
        <v>46273.625</v>
      </c>
      <c r="AR592" t="s">
        <v>218</v>
      </c>
      <c r="AS592" t="s">
        <v>127</v>
      </c>
      <c r="AT592" t="s">
        <v>230</v>
      </c>
      <c r="AU592">
        <v>20260908</v>
      </c>
      <c r="AV592" t="s">
        <v>221</v>
      </c>
      <c r="AW592" t="s">
        <v>883</v>
      </c>
      <c r="AX592" t="s">
        <v>222</v>
      </c>
      <c r="BA592" s="57">
        <v>46273.625</v>
      </c>
      <c r="BB592" t="s">
        <v>3952</v>
      </c>
      <c r="BC592">
        <v>2026</v>
      </c>
      <c r="BD592">
        <v>9</v>
      </c>
      <c r="BE592">
        <v>8</v>
      </c>
      <c r="BF592" s="6">
        <f t="shared" si="27"/>
        <v>46273</v>
      </c>
      <c r="BG592">
        <f t="shared" si="28"/>
        <v>-0.625</v>
      </c>
      <c r="BH592" t="str">
        <f t="shared" si="29"/>
        <v>COMPLY</v>
      </c>
      <c r="BI592" t="str">
        <f>VLOOKUP(H592,Sheet2!$A$1:$B$270,2,FALSE)</f>
        <v>MADURA</v>
      </c>
    </row>
    <row r="593" spans="1:61">
      <c r="A593">
        <v>592</v>
      </c>
      <c r="B593">
        <v>1002575558</v>
      </c>
      <c r="C593">
        <v>3</v>
      </c>
      <c r="D593" t="s">
        <v>49</v>
      </c>
      <c r="E593">
        <v>4</v>
      </c>
      <c r="F593" t="s">
        <v>245</v>
      </c>
      <c r="G593" t="s">
        <v>564</v>
      </c>
      <c r="H593" t="s">
        <v>565</v>
      </c>
      <c r="I593" t="s">
        <v>212</v>
      </c>
      <c r="J593" t="s">
        <v>213</v>
      </c>
      <c r="K593" t="s">
        <v>149</v>
      </c>
      <c r="L593" t="s">
        <v>214</v>
      </c>
      <c r="M593" t="s">
        <v>76</v>
      </c>
      <c r="N593" t="s">
        <v>215</v>
      </c>
      <c r="O593" s="57">
        <v>46272.656215277777</v>
      </c>
      <c r="P593" s="57">
        <v>46273.703287037039</v>
      </c>
      <c r="Q593">
        <v>69385501</v>
      </c>
      <c r="S593">
        <v>142434111628</v>
      </c>
      <c r="T593" t="s">
        <v>3953</v>
      </c>
      <c r="U593" t="s">
        <v>3954</v>
      </c>
      <c r="V593" t="s">
        <v>3955</v>
      </c>
      <c r="Z593">
        <v>110.4833177</v>
      </c>
      <c r="AA593">
        <v>-7.3019319999999999</v>
      </c>
      <c r="AB593" t="s">
        <v>3956</v>
      </c>
      <c r="AC593" t="s">
        <v>236</v>
      </c>
      <c r="AL593" t="s">
        <v>217</v>
      </c>
      <c r="AM593" t="s">
        <v>3957</v>
      </c>
      <c r="AN593" t="s">
        <v>6</v>
      </c>
      <c r="AO593" s="57">
        <v>46212.663414351853</v>
      </c>
      <c r="AP593" s="57">
        <v>46273.541666666664</v>
      </c>
      <c r="AR593" t="s">
        <v>218</v>
      </c>
      <c r="AS593" t="s">
        <v>219</v>
      </c>
      <c r="AT593" t="s">
        <v>230</v>
      </c>
      <c r="AU593">
        <v>20260908</v>
      </c>
      <c r="AV593" t="s">
        <v>221</v>
      </c>
      <c r="AW593" t="s">
        <v>883</v>
      </c>
      <c r="AX593" t="s">
        <v>222</v>
      </c>
      <c r="BA593" s="57">
        <v>46273.541666666664</v>
      </c>
      <c r="BB593" t="s">
        <v>3957</v>
      </c>
      <c r="BC593">
        <v>2026</v>
      </c>
      <c r="BD593">
        <v>9</v>
      </c>
      <c r="BE593">
        <v>8</v>
      </c>
      <c r="BF593" s="6">
        <f t="shared" si="27"/>
        <v>46273</v>
      </c>
      <c r="BG593">
        <f t="shared" si="28"/>
        <v>-0.54166666666424135</v>
      </c>
      <c r="BH593" t="str">
        <f t="shared" si="29"/>
        <v>COMPLY</v>
      </c>
      <c r="BI593" t="e">
        <f>VLOOKUP(H593,Sheet2!$A$1:$B$270,2,FALSE)</f>
        <v>#N/A</v>
      </c>
    </row>
    <row r="594" spans="1:61">
      <c r="A594">
        <v>593</v>
      </c>
      <c r="B594">
        <v>1002575560</v>
      </c>
      <c r="C594">
        <v>3</v>
      </c>
      <c r="D594" t="s">
        <v>51</v>
      </c>
      <c r="E594">
        <v>4</v>
      </c>
      <c r="F594" t="s">
        <v>234</v>
      </c>
      <c r="G594" t="s">
        <v>562</v>
      </c>
      <c r="H594" t="s">
        <v>847</v>
      </c>
      <c r="I594" t="s">
        <v>212</v>
      </c>
      <c r="J594" t="s">
        <v>213</v>
      </c>
      <c r="K594" t="s">
        <v>149</v>
      </c>
      <c r="L594" t="s">
        <v>214</v>
      </c>
      <c r="M594" t="s">
        <v>76</v>
      </c>
      <c r="N594" t="s">
        <v>215</v>
      </c>
      <c r="O594" s="57">
        <v>46272.656215277777</v>
      </c>
      <c r="P594" s="57">
        <v>46274.23101851852</v>
      </c>
      <c r="Q594">
        <v>69385503</v>
      </c>
      <c r="S594">
        <v>146514602618</v>
      </c>
      <c r="T594" t="s">
        <v>3958</v>
      </c>
      <c r="U594" t="s">
        <v>3959</v>
      </c>
      <c r="V594" t="s">
        <v>3960</v>
      </c>
      <c r="Z594">
        <v>110.82563705742299</v>
      </c>
      <c r="AA594">
        <v>-7.5840311081304002</v>
      </c>
      <c r="AB594" t="s">
        <v>3961</v>
      </c>
      <c r="AC594" t="s">
        <v>216</v>
      </c>
      <c r="AL594" t="s">
        <v>217</v>
      </c>
      <c r="AM594" t="s">
        <v>3962</v>
      </c>
      <c r="AN594" t="s">
        <v>6</v>
      </c>
      <c r="AO594" s="57">
        <v>46212.663414351853</v>
      </c>
      <c r="AP594" s="57">
        <v>46273.541666666664</v>
      </c>
      <c r="AR594" t="s">
        <v>218</v>
      </c>
      <c r="AS594" t="s">
        <v>219</v>
      </c>
      <c r="AT594" t="s">
        <v>230</v>
      </c>
      <c r="AU594">
        <v>20260909</v>
      </c>
      <c r="AV594" t="s">
        <v>221</v>
      </c>
      <c r="AW594" t="s">
        <v>886</v>
      </c>
      <c r="AX594" t="s">
        <v>222</v>
      </c>
      <c r="BA594" s="57">
        <v>46273.541666666664</v>
      </c>
      <c r="BB594" t="s">
        <v>3962</v>
      </c>
      <c r="BC594">
        <v>2026</v>
      </c>
      <c r="BD594">
        <v>9</v>
      </c>
      <c r="BE594">
        <v>9</v>
      </c>
      <c r="BF594" s="6">
        <f t="shared" si="27"/>
        <v>46274</v>
      </c>
      <c r="BG594">
        <f t="shared" si="28"/>
        <v>0.45833333333575865</v>
      </c>
      <c r="BH594" t="str">
        <f t="shared" si="29"/>
        <v>COMPLY</v>
      </c>
      <c r="BI594" t="e">
        <f>VLOOKUP(H594,Sheet2!$A$1:$B$270,2,FALSE)</f>
        <v>#N/A</v>
      </c>
    </row>
    <row r="595" spans="1:61">
      <c r="A595">
        <v>594</v>
      </c>
      <c r="B595">
        <v>1002574951</v>
      </c>
      <c r="C595">
        <v>3</v>
      </c>
      <c r="D595" t="s">
        <v>49</v>
      </c>
      <c r="E595">
        <v>4</v>
      </c>
      <c r="F595" t="s">
        <v>250</v>
      </c>
      <c r="G595" t="s">
        <v>539</v>
      </c>
      <c r="H595" t="s">
        <v>838</v>
      </c>
      <c r="I595" t="s">
        <v>212</v>
      </c>
      <c r="J595" t="s">
        <v>213</v>
      </c>
      <c r="K595" t="s">
        <v>149</v>
      </c>
      <c r="L595" t="s">
        <v>214</v>
      </c>
      <c r="M595" t="s">
        <v>76</v>
      </c>
      <c r="N595" t="s">
        <v>215</v>
      </c>
      <c r="O595" s="57">
        <v>46272.560381944444</v>
      </c>
      <c r="P595" s="57">
        <v>46272.723935185182</v>
      </c>
      <c r="Q595">
        <v>69385288</v>
      </c>
      <c r="S595">
        <v>142205105826</v>
      </c>
      <c r="T595" t="s">
        <v>3963</v>
      </c>
      <c r="U595" t="s">
        <v>3964</v>
      </c>
      <c r="V595" t="s">
        <v>3965</v>
      </c>
      <c r="Z595">
        <v>108.983358397519</v>
      </c>
      <c r="AA595">
        <v>-6.8995343911189702</v>
      </c>
      <c r="AB595" t="s">
        <v>3966</v>
      </c>
      <c r="AC595" t="s">
        <v>236</v>
      </c>
      <c r="AL595" t="s">
        <v>217</v>
      </c>
      <c r="AM595" t="s">
        <v>3967</v>
      </c>
      <c r="AN595" t="s">
        <v>6</v>
      </c>
      <c r="AO595" s="57">
        <v>46212.56958333333</v>
      </c>
      <c r="AP595" s="57">
        <v>46273.541666666664</v>
      </c>
      <c r="AR595" t="s">
        <v>218</v>
      </c>
      <c r="AS595" t="s">
        <v>219</v>
      </c>
      <c r="AT595" t="s">
        <v>230</v>
      </c>
      <c r="AU595">
        <v>20260907</v>
      </c>
      <c r="AV595" t="s">
        <v>221</v>
      </c>
      <c r="AW595" t="s">
        <v>886</v>
      </c>
      <c r="AX595" t="s">
        <v>222</v>
      </c>
      <c r="BA595" s="57">
        <v>46273.541666666664</v>
      </c>
      <c r="BB595" t="s">
        <v>3967</v>
      </c>
      <c r="BC595">
        <v>2026</v>
      </c>
      <c r="BD595">
        <v>9</v>
      </c>
      <c r="BE595">
        <v>7</v>
      </c>
      <c r="BF595" s="6">
        <f t="shared" si="27"/>
        <v>46272</v>
      </c>
      <c r="BG595">
        <f t="shared" si="28"/>
        <v>-1.5416666666642413</v>
      </c>
      <c r="BH595" t="str">
        <f t="shared" si="29"/>
        <v>COMPLY</v>
      </c>
      <c r="BI595" t="e">
        <f>VLOOKUP(H595,Sheet2!$A$1:$B$270,2,FALSE)</f>
        <v>#N/A</v>
      </c>
    </row>
    <row r="596" spans="1:61">
      <c r="A596">
        <v>595</v>
      </c>
      <c r="B596">
        <v>1002574884</v>
      </c>
      <c r="C596">
        <v>3</v>
      </c>
      <c r="D596" t="s">
        <v>42</v>
      </c>
      <c r="E596">
        <v>5</v>
      </c>
      <c r="F596" t="s">
        <v>232</v>
      </c>
      <c r="G596" t="s">
        <v>103</v>
      </c>
      <c r="H596" t="s">
        <v>363</v>
      </c>
      <c r="I596" t="s">
        <v>212</v>
      </c>
      <c r="J596" t="s">
        <v>213</v>
      </c>
      <c r="K596" t="s">
        <v>149</v>
      </c>
      <c r="M596" t="s">
        <v>76</v>
      </c>
      <c r="N596" t="s">
        <v>215</v>
      </c>
      <c r="O596" s="57">
        <v>46272.54859953704</v>
      </c>
      <c r="P596" s="57">
        <v>46272.674884259257</v>
      </c>
      <c r="Q596">
        <v>69385243</v>
      </c>
      <c r="S596">
        <v>152333218441</v>
      </c>
      <c r="T596" t="s">
        <v>3968</v>
      </c>
      <c r="U596" t="s">
        <v>3969</v>
      </c>
      <c r="V596" t="s">
        <v>3970</v>
      </c>
      <c r="Z596">
        <v>112.221324</v>
      </c>
      <c r="AA596">
        <v>-7.4441324</v>
      </c>
      <c r="AB596" t="s">
        <v>3971</v>
      </c>
      <c r="AC596" t="s">
        <v>229</v>
      </c>
      <c r="AL596" t="s">
        <v>217</v>
      </c>
      <c r="AM596" t="s">
        <v>3972</v>
      </c>
      <c r="AN596" t="s">
        <v>6</v>
      </c>
      <c r="AO596" s="57">
        <v>46212.559571759259</v>
      </c>
      <c r="AP596" s="57">
        <v>46273.458333333336</v>
      </c>
      <c r="AR596" t="s">
        <v>218</v>
      </c>
      <c r="AS596" t="s">
        <v>103</v>
      </c>
      <c r="AT596" t="s">
        <v>230</v>
      </c>
      <c r="AU596">
        <v>20260907</v>
      </c>
      <c r="AV596" t="s">
        <v>221</v>
      </c>
      <c r="AW596" t="s">
        <v>546</v>
      </c>
      <c r="AX596" t="s">
        <v>222</v>
      </c>
      <c r="BA596" s="57">
        <v>46273.458333333336</v>
      </c>
      <c r="BB596" t="s">
        <v>3972</v>
      </c>
      <c r="BC596">
        <v>2026</v>
      </c>
      <c r="BD596">
        <v>9</v>
      </c>
      <c r="BE596">
        <v>7</v>
      </c>
      <c r="BF596" s="6">
        <f t="shared" si="27"/>
        <v>46272</v>
      </c>
      <c r="BG596">
        <f t="shared" si="28"/>
        <v>-1.4583333333357587</v>
      </c>
      <c r="BH596" t="str">
        <f t="shared" si="29"/>
        <v>COMPLY</v>
      </c>
      <c r="BI596" t="str">
        <f>VLOOKUP(H596,Sheet2!$A$1:$B$270,2,FALSE)</f>
        <v>MOJOKERTO</v>
      </c>
    </row>
    <row r="597" spans="1:61">
      <c r="A597">
        <v>596</v>
      </c>
      <c r="B597">
        <v>1002574956</v>
      </c>
      <c r="C597">
        <v>3</v>
      </c>
      <c r="D597" t="s">
        <v>45</v>
      </c>
      <c r="E597">
        <v>5</v>
      </c>
      <c r="F597" t="s">
        <v>210</v>
      </c>
      <c r="G597" t="s">
        <v>110</v>
      </c>
      <c r="H597" t="s">
        <v>247</v>
      </c>
      <c r="I597" t="s">
        <v>212</v>
      </c>
      <c r="J597" t="s">
        <v>213</v>
      </c>
      <c r="K597" t="s">
        <v>149</v>
      </c>
      <c r="M597" t="s">
        <v>76</v>
      </c>
      <c r="N597" t="s">
        <v>215</v>
      </c>
      <c r="O597" s="57">
        <v>46272.562731481485</v>
      </c>
      <c r="P597" s="57">
        <v>46272.78019675926</v>
      </c>
      <c r="Q597">
        <v>69383793</v>
      </c>
      <c r="S597">
        <v>172616802101</v>
      </c>
      <c r="T597" t="s">
        <v>3973</v>
      </c>
      <c r="U597" t="s">
        <v>3974</v>
      </c>
      <c r="V597" t="s">
        <v>3975</v>
      </c>
      <c r="Z597">
        <v>118.7490825</v>
      </c>
      <c r="AA597">
        <v>-8.4728458</v>
      </c>
      <c r="AB597" t="s">
        <v>3976</v>
      </c>
      <c r="AC597" t="s">
        <v>216</v>
      </c>
      <c r="AL597" t="s">
        <v>217</v>
      </c>
      <c r="AM597" t="s">
        <v>3977</v>
      </c>
      <c r="AN597" t="s">
        <v>6</v>
      </c>
      <c r="AO597" s="57">
        <v>46212.56958333333</v>
      </c>
      <c r="AR597" t="s">
        <v>218</v>
      </c>
      <c r="AS597" t="s">
        <v>219</v>
      </c>
      <c r="AT597" t="s">
        <v>220</v>
      </c>
      <c r="AU597">
        <v>20260907</v>
      </c>
      <c r="AV597" t="s">
        <v>221</v>
      </c>
      <c r="AW597" t="s">
        <v>545</v>
      </c>
      <c r="AX597" t="s">
        <v>222</v>
      </c>
      <c r="BA597" s="57">
        <v>46272.291666666664</v>
      </c>
      <c r="BB597" t="s">
        <v>3977</v>
      </c>
      <c r="BC597">
        <v>2026</v>
      </c>
      <c r="BD597">
        <v>9</v>
      </c>
      <c r="BE597">
        <v>7</v>
      </c>
      <c r="BF597" s="6">
        <f t="shared" si="27"/>
        <v>46272</v>
      </c>
      <c r="BG597">
        <f t="shared" si="28"/>
        <v>-0.29166666666424135</v>
      </c>
      <c r="BH597" t="str">
        <f t="shared" si="29"/>
        <v>COMPLY</v>
      </c>
      <c r="BI597" t="str">
        <f>VLOOKUP(H597,Sheet2!$A$1:$B$270,2,FALSE)</f>
        <v>BIMA</v>
      </c>
    </row>
    <row r="598" spans="1:61">
      <c r="A598">
        <v>597</v>
      </c>
      <c r="B598">
        <v>1002574910</v>
      </c>
      <c r="C598">
        <v>3</v>
      </c>
      <c r="D598" t="s">
        <v>38</v>
      </c>
      <c r="E598">
        <v>5</v>
      </c>
      <c r="F598" t="s">
        <v>248</v>
      </c>
      <c r="G598" t="s">
        <v>87</v>
      </c>
      <c r="H598" t="s">
        <v>286</v>
      </c>
      <c r="I598" t="s">
        <v>212</v>
      </c>
      <c r="J598" t="s">
        <v>213</v>
      </c>
      <c r="K598" t="s">
        <v>149</v>
      </c>
      <c r="M598" t="s">
        <v>76</v>
      </c>
      <c r="N598" t="s">
        <v>215</v>
      </c>
      <c r="O598" s="57">
        <v>46272.555138888885</v>
      </c>
      <c r="P598" s="57">
        <v>46272.647337962961</v>
      </c>
      <c r="Q598">
        <v>69384153</v>
      </c>
      <c r="S598">
        <v>152711247570</v>
      </c>
      <c r="T598" t="s">
        <v>3978</v>
      </c>
      <c r="U598" t="s">
        <v>3979</v>
      </c>
      <c r="V598" t="s">
        <v>3980</v>
      </c>
      <c r="Z598">
        <v>112.5844171</v>
      </c>
      <c r="AA598">
        <v>-7.9153028000000001</v>
      </c>
      <c r="AB598" t="s">
        <v>3981</v>
      </c>
      <c r="AC598" t="s">
        <v>216</v>
      </c>
      <c r="AL598" t="s">
        <v>217</v>
      </c>
      <c r="AM598" t="s">
        <v>3982</v>
      </c>
      <c r="AN598" t="s">
        <v>6</v>
      </c>
      <c r="AO598" s="57">
        <v>46212.559571759259</v>
      </c>
      <c r="AR598" t="s">
        <v>218</v>
      </c>
      <c r="AS598" t="s">
        <v>3983</v>
      </c>
      <c r="AT598" t="s">
        <v>230</v>
      </c>
      <c r="AU598">
        <v>20260907</v>
      </c>
      <c r="AV598" t="s">
        <v>221</v>
      </c>
      <c r="AW598" t="s">
        <v>546</v>
      </c>
      <c r="AX598" t="s">
        <v>222</v>
      </c>
      <c r="BA598" s="57">
        <v>46272.291666666664</v>
      </c>
      <c r="BB598" t="s">
        <v>3982</v>
      </c>
      <c r="BC598">
        <v>2026</v>
      </c>
      <c r="BD598">
        <v>9</v>
      </c>
      <c r="BE598">
        <v>7</v>
      </c>
      <c r="BF598" s="6">
        <f t="shared" si="27"/>
        <v>46272</v>
      </c>
      <c r="BG598">
        <f t="shared" si="28"/>
        <v>-0.29166666666424135</v>
      </c>
      <c r="BH598" t="str">
        <f t="shared" si="29"/>
        <v>COMPLY</v>
      </c>
      <c r="BI598" t="str">
        <f>VLOOKUP(H598,Sheet2!$A$1:$B$270,2,FALSE)</f>
        <v>BATU</v>
      </c>
    </row>
    <row r="599" spans="1:61">
      <c r="A599">
        <v>598</v>
      </c>
      <c r="B599">
        <v>1002574115</v>
      </c>
      <c r="C599">
        <v>3</v>
      </c>
      <c r="D599" t="s">
        <v>49</v>
      </c>
      <c r="E599">
        <v>4</v>
      </c>
      <c r="F599" t="s">
        <v>245</v>
      </c>
      <c r="G599" t="s">
        <v>564</v>
      </c>
      <c r="H599" t="s">
        <v>565</v>
      </c>
      <c r="I599" t="s">
        <v>212</v>
      </c>
      <c r="J599" t="s">
        <v>213</v>
      </c>
      <c r="K599" t="s">
        <v>149</v>
      </c>
      <c r="L599" t="s">
        <v>214</v>
      </c>
      <c r="M599" t="s">
        <v>76</v>
      </c>
      <c r="N599" t="s">
        <v>215</v>
      </c>
      <c r="O599" s="57">
        <v>46272.40828703704</v>
      </c>
      <c r="P599" s="57">
        <v>46273.789618055554</v>
      </c>
      <c r="Q599">
        <v>69385014</v>
      </c>
      <c r="S599">
        <v>142434111617</v>
      </c>
      <c r="T599" t="s">
        <v>3984</v>
      </c>
      <c r="U599" t="s">
        <v>3985</v>
      </c>
      <c r="V599" t="s">
        <v>3986</v>
      </c>
      <c r="Z599">
        <v>110.4008202</v>
      </c>
      <c r="AA599">
        <v>-7.4036969999999904</v>
      </c>
      <c r="AB599" t="s">
        <v>3987</v>
      </c>
      <c r="AC599" t="s">
        <v>236</v>
      </c>
      <c r="AL599" t="s">
        <v>217</v>
      </c>
      <c r="AM599" t="s">
        <v>3988</v>
      </c>
      <c r="AN599" t="s">
        <v>6</v>
      </c>
      <c r="AO599" s="57">
        <v>46212.413171296299</v>
      </c>
      <c r="AP599" s="57">
        <v>46273.333333333336</v>
      </c>
      <c r="AR599" t="s">
        <v>218</v>
      </c>
      <c r="AS599" t="s">
        <v>219</v>
      </c>
      <c r="AT599" t="s">
        <v>230</v>
      </c>
      <c r="AU599">
        <v>20260908</v>
      </c>
      <c r="AV599" t="s">
        <v>221</v>
      </c>
      <c r="AW599" t="s">
        <v>885</v>
      </c>
      <c r="AX599" t="s">
        <v>222</v>
      </c>
      <c r="BA599" s="57">
        <v>46273.333333333336</v>
      </c>
      <c r="BB599" t="s">
        <v>3988</v>
      </c>
      <c r="BC599">
        <v>2026</v>
      </c>
      <c r="BD599">
        <v>9</v>
      </c>
      <c r="BE599">
        <v>8</v>
      </c>
      <c r="BF599" s="6">
        <f t="shared" si="27"/>
        <v>46273</v>
      </c>
      <c r="BG599">
        <f t="shared" si="28"/>
        <v>-0.33333333333575865</v>
      </c>
      <c r="BH599" t="str">
        <f t="shared" si="29"/>
        <v>COMPLY</v>
      </c>
      <c r="BI599" t="e">
        <f>VLOOKUP(H599,Sheet2!$A$1:$B$270,2,FALSE)</f>
        <v>#N/A</v>
      </c>
    </row>
    <row r="600" spans="1:61">
      <c r="A600">
        <v>599</v>
      </c>
      <c r="B600">
        <v>1002574893</v>
      </c>
      <c r="C600">
        <v>3</v>
      </c>
      <c r="D600" t="s">
        <v>38</v>
      </c>
      <c r="E600">
        <v>5</v>
      </c>
      <c r="F600" t="s">
        <v>92</v>
      </c>
      <c r="G600" t="s">
        <v>97</v>
      </c>
      <c r="H600" t="s">
        <v>463</v>
      </c>
      <c r="I600" t="s">
        <v>212</v>
      </c>
      <c r="J600" t="s">
        <v>213</v>
      </c>
      <c r="K600" t="s">
        <v>149</v>
      </c>
      <c r="L600" t="s">
        <v>214</v>
      </c>
      <c r="M600" t="s">
        <v>76</v>
      </c>
      <c r="N600" t="s">
        <v>215</v>
      </c>
      <c r="O600" s="57">
        <v>46272.54996527778</v>
      </c>
      <c r="P600" s="57">
        <v>46273.746504629627</v>
      </c>
      <c r="Q600">
        <v>69385244</v>
      </c>
      <c r="S600">
        <v>152646205912</v>
      </c>
      <c r="T600" t="s">
        <v>3989</v>
      </c>
      <c r="U600" t="s">
        <v>3990</v>
      </c>
      <c r="V600" t="s">
        <v>3991</v>
      </c>
      <c r="Z600">
        <v>112.075264826416</v>
      </c>
      <c r="AA600">
        <v>-7.0480688011060497</v>
      </c>
      <c r="AB600" t="s">
        <v>3992</v>
      </c>
      <c r="AC600" t="s">
        <v>216</v>
      </c>
      <c r="AL600" t="s">
        <v>217</v>
      </c>
      <c r="AM600" t="s">
        <v>3993</v>
      </c>
      <c r="AN600" t="s">
        <v>6</v>
      </c>
      <c r="AO600" s="57">
        <v>46212.559571759259</v>
      </c>
      <c r="AP600" s="57">
        <v>46273.625</v>
      </c>
      <c r="AR600" t="s">
        <v>218</v>
      </c>
      <c r="AS600" t="s">
        <v>2431</v>
      </c>
      <c r="AT600" t="s">
        <v>230</v>
      </c>
      <c r="AU600">
        <v>20260908</v>
      </c>
      <c r="AV600" t="s">
        <v>221</v>
      </c>
      <c r="AW600" t="s">
        <v>886</v>
      </c>
      <c r="AX600" t="s">
        <v>222</v>
      </c>
      <c r="BA600" s="57">
        <v>46273.625</v>
      </c>
      <c r="BB600" t="s">
        <v>3993</v>
      </c>
      <c r="BC600">
        <v>2026</v>
      </c>
      <c r="BD600">
        <v>9</v>
      </c>
      <c r="BE600">
        <v>8</v>
      </c>
      <c r="BF600" s="6">
        <f t="shared" si="27"/>
        <v>46273</v>
      </c>
      <c r="BG600">
        <f t="shared" si="28"/>
        <v>-0.625</v>
      </c>
      <c r="BH600" t="str">
        <f t="shared" si="29"/>
        <v>COMPLY</v>
      </c>
      <c r="BI600" t="str">
        <f>VLOOKUP(H600,Sheet2!$A$1:$B$270,2,FALSE)</f>
        <v>BOJONEGORO</v>
      </c>
    </row>
    <row r="601" spans="1:61">
      <c r="A601">
        <v>600</v>
      </c>
      <c r="B601">
        <v>1002574924</v>
      </c>
      <c r="C601">
        <v>3</v>
      </c>
      <c r="D601" t="s">
        <v>38</v>
      </c>
      <c r="E601">
        <v>5</v>
      </c>
      <c r="F601" t="s">
        <v>248</v>
      </c>
      <c r="G601" t="s">
        <v>91</v>
      </c>
      <c r="H601" t="s">
        <v>388</v>
      </c>
      <c r="I601" t="s">
        <v>212</v>
      </c>
      <c r="J601" t="s">
        <v>213</v>
      </c>
      <c r="K601" t="s">
        <v>149</v>
      </c>
      <c r="L601" t="s">
        <v>214</v>
      </c>
      <c r="M601" t="s">
        <v>76</v>
      </c>
      <c r="N601" t="s">
        <v>215</v>
      </c>
      <c r="O601" s="57">
        <v>46272.556203703702</v>
      </c>
      <c r="P601" s="57">
        <v>46272.824282407404</v>
      </c>
      <c r="Q601">
        <v>69385269</v>
      </c>
      <c r="S601">
        <v>152703903780</v>
      </c>
      <c r="T601" t="s">
        <v>3994</v>
      </c>
      <c r="U601" t="s">
        <v>3995</v>
      </c>
      <c r="V601" t="s">
        <v>3996</v>
      </c>
      <c r="Z601">
        <v>112.60561600327399</v>
      </c>
      <c r="AA601">
        <v>-7.9917339046707596</v>
      </c>
      <c r="AB601" t="s">
        <v>3997</v>
      </c>
      <c r="AC601" t="s">
        <v>216</v>
      </c>
      <c r="AL601" t="s">
        <v>217</v>
      </c>
      <c r="AM601" t="s">
        <v>3957</v>
      </c>
      <c r="AN601" t="s">
        <v>6</v>
      </c>
      <c r="AO601" s="57">
        <v>46212.559571759259</v>
      </c>
      <c r="AP601" s="57">
        <v>46273.541666666664</v>
      </c>
      <c r="AR601" t="s">
        <v>218</v>
      </c>
      <c r="AS601" t="s">
        <v>557</v>
      </c>
      <c r="AT601" t="s">
        <v>230</v>
      </c>
      <c r="AU601">
        <v>20260907</v>
      </c>
      <c r="AV601" t="s">
        <v>221</v>
      </c>
      <c r="AW601" t="s">
        <v>885</v>
      </c>
      <c r="AX601" t="s">
        <v>222</v>
      </c>
      <c r="BA601" s="57">
        <v>46273.541666666664</v>
      </c>
      <c r="BB601" t="s">
        <v>3957</v>
      </c>
      <c r="BC601">
        <v>2026</v>
      </c>
      <c r="BD601">
        <v>9</v>
      </c>
      <c r="BE601">
        <v>7</v>
      </c>
      <c r="BF601" s="6">
        <f t="shared" si="27"/>
        <v>46272</v>
      </c>
      <c r="BG601">
        <f t="shared" si="28"/>
        <v>-1.5416666666642413</v>
      </c>
      <c r="BH601" t="str">
        <f t="shared" si="29"/>
        <v>COMPLY</v>
      </c>
      <c r="BI601" t="str">
        <f>VLOOKUP(H601,Sheet2!$A$1:$B$270,2,FALSE)</f>
        <v>MALANG</v>
      </c>
    </row>
    <row r="602" spans="1:61">
      <c r="A602">
        <v>601</v>
      </c>
      <c r="B602">
        <v>1002574744</v>
      </c>
      <c r="C602">
        <v>3</v>
      </c>
      <c r="D602" t="s">
        <v>38</v>
      </c>
      <c r="E602">
        <v>5</v>
      </c>
      <c r="F602" t="s">
        <v>92</v>
      </c>
      <c r="G602" t="s">
        <v>95</v>
      </c>
      <c r="H602" t="s">
        <v>353</v>
      </c>
      <c r="I602" t="s">
        <v>212</v>
      </c>
      <c r="J602" t="s">
        <v>213</v>
      </c>
      <c r="K602" t="s">
        <v>149</v>
      </c>
      <c r="L602" t="s">
        <v>214</v>
      </c>
      <c r="M602" t="s">
        <v>76</v>
      </c>
      <c r="N602" t="s">
        <v>215</v>
      </c>
      <c r="O602" s="57">
        <v>46272.50203703704</v>
      </c>
      <c r="P602" s="57">
        <v>46273.679386574076</v>
      </c>
      <c r="Q602">
        <v>69385181</v>
      </c>
      <c r="S602">
        <v>152607221773</v>
      </c>
      <c r="T602" t="s">
        <v>3998</v>
      </c>
      <c r="U602" t="s">
        <v>3999</v>
      </c>
      <c r="V602" t="s">
        <v>4000</v>
      </c>
      <c r="Z602">
        <v>111.18027069999999</v>
      </c>
      <c r="AA602">
        <v>-7.9903719999999998</v>
      </c>
      <c r="AB602" t="s">
        <v>4001</v>
      </c>
      <c r="AC602" t="s">
        <v>236</v>
      </c>
      <c r="AL602" t="s">
        <v>217</v>
      </c>
      <c r="AM602" t="s">
        <v>4002</v>
      </c>
      <c r="AN602" t="s">
        <v>6</v>
      </c>
      <c r="AO602" s="57">
        <v>46212.507037037038</v>
      </c>
      <c r="AP602" s="57">
        <v>46273.333333333336</v>
      </c>
      <c r="AR602" t="s">
        <v>218</v>
      </c>
      <c r="AS602" t="s">
        <v>608</v>
      </c>
      <c r="AT602" t="s">
        <v>344</v>
      </c>
      <c r="AU602">
        <v>20260908</v>
      </c>
      <c r="AV602" t="s">
        <v>221</v>
      </c>
      <c r="AW602" t="s">
        <v>1716</v>
      </c>
      <c r="AX602" t="s">
        <v>222</v>
      </c>
      <c r="BA602" s="57">
        <v>46273.333333333336</v>
      </c>
      <c r="BB602" t="s">
        <v>4002</v>
      </c>
      <c r="BC602">
        <v>2026</v>
      </c>
      <c r="BD602">
        <v>9</v>
      </c>
      <c r="BE602">
        <v>8</v>
      </c>
      <c r="BF602" s="6">
        <f t="shared" si="27"/>
        <v>46273</v>
      </c>
      <c r="BG602">
        <f t="shared" si="28"/>
        <v>-0.33333333333575865</v>
      </c>
      <c r="BH602" t="str">
        <f t="shared" si="29"/>
        <v>COMPLY</v>
      </c>
      <c r="BI602" t="str">
        <f>VLOOKUP(H602,Sheet2!$A$1:$B$270,2,FALSE)</f>
        <v>PONOROGO</v>
      </c>
    </row>
    <row r="603" spans="1:61">
      <c r="A603">
        <v>602</v>
      </c>
      <c r="B603">
        <v>1002574994</v>
      </c>
      <c r="C603">
        <v>3</v>
      </c>
      <c r="D603" t="s">
        <v>59</v>
      </c>
      <c r="E603">
        <v>4</v>
      </c>
      <c r="F603" t="s">
        <v>549</v>
      </c>
      <c r="G603" t="s">
        <v>1694</v>
      </c>
      <c r="H603" t="s">
        <v>1695</v>
      </c>
      <c r="I603" t="s">
        <v>212</v>
      </c>
      <c r="J603" t="s">
        <v>213</v>
      </c>
      <c r="K603" t="s">
        <v>149</v>
      </c>
      <c r="M603" t="s">
        <v>76</v>
      </c>
      <c r="N603" t="s">
        <v>215</v>
      </c>
      <c r="O603" s="57">
        <v>46272.567349537036</v>
      </c>
      <c r="P603" s="57">
        <v>46272.636805555558</v>
      </c>
      <c r="Q603">
        <v>69383976</v>
      </c>
      <c r="R603">
        <v>2745043043</v>
      </c>
      <c r="S603">
        <v>146136130419</v>
      </c>
      <c r="T603" t="s">
        <v>4003</v>
      </c>
      <c r="U603" t="s">
        <v>4004</v>
      </c>
      <c r="V603" t="s">
        <v>4005</v>
      </c>
      <c r="Z603">
        <v>110.283794</v>
      </c>
      <c r="AA603">
        <v>-7.8096199999999998</v>
      </c>
      <c r="AB603" t="s">
        <v>4006</v>
      </c>
      <c r="AC603" t="s">
        <v>284</v>
      </c>
      <c r="AL603" t="s">
        <v>217</v>
      </c>
      <c r="AM603" t="s">
        <v>4007</v>
      </c>
      <c r="AN603" t="s">
        <v>6</v>
      </c>
      <c r="AO603" s="57">
        <v>46212.56958333333</v>
      </c>
      <c r="AR603" t="s">
        <v>218</v>
      </c>
      <c r="AS603" t="s">
        <v>219</v>
      </c>
      <c r="AT603" t="s">
        <v>230</v>
      </c>
      <c r="AU603">
        <v>20260907</v>
      </c>
      <c r="AV603" t="s">
        <v>221</v>
      </c>
      <c r="AW603" t="s">
        <v>585</v>
      </c>
      <c r="AX603" t="s">
        <v>222</v>
      </c>
      <c r="BA603" s="57">
        <v>46272.291666666664</v>
      </c>
      <c r="BB603" t="s">
        <v>4007</v>
      </c>
      <c r="BC603">
        <v>2026</v>
      </c>
      <c r="BD603">
        <v>9</v>
      </c>
      <c r="BE603">
        <v>7</v>
      </c>
      <c r="BF603" s="6">
        <f t="shared" si="27"/>
        <v>46272</v>
      </c>
      <c r="BG603">
        <f t="shared" si="28"/>
        <v>-0.29166666666424135</v>
      </c>
      <c r="BH603" t="str">
        <f t="shared" si="29"/>
        <v>COMPLY</v>
      </c>
      <c r="BI603" t="e">
        <f>VLOOKUP(H603,Sheet2!$A$1:$B$270,2,FALSE)</f>
        <v>#N/A</v>
      </c>
    </row>
    <row r="604" spans="1:61">
      <c r="A604">
        <v>603</v>
      </c>
      <c r="B604">
        <v>1002574733</v>
      </c>
      <c r="C604">
        <v>3</v>
      </c>
      <c r="D604" t="s">
        <v>49</v>
      </c>
      <c r="E604">
        <v>4</v>
      </c>
      <c r="F604" t="s">
        <v>250</v>
      </c>
      <c r="G604" t="s">
        <v>539</v>
      </c>
      <c r="H604" t="s">
        <v>3241</v>
      </c>
      <c r="I604" t="s">
        <v>212</v>
      </c>
      <c r="J604" t="s">
        <v>213</v>
      </c>
      <c r="K604" t="s">
        <v>149</v>
      </c>
      <c r="M604" t="s">
        <v>76</v>
      </c>
      <c r="N604" t="s">
        <v>215</v>
      </c>
      <c r="O604" s="57">
        <v>46272.500937500001</v>
      </c>
      <c r="P604" s="57">
        <v>46272.552314814813</v>
      </c>
      <c r="Q604">
        <v>69384257</v>
      </c>
      <c r="S604">
        <v>146281108913</v>
      </c>
      <c r="T604" t="s">
        <v>4008</v>
      </c>
      <c r="U604" t="s">
        <v>4009</v>
      </c>
      <c r="V604" t="s">
        <v>4010</v>
      </c>
      <c r="Z604">
        <v>109.014888978752</v>
      </c>
      <c r="AA604">
        <v>-7.1689670053666701</v>
      </c>
      <c r="AB604" t="s">
        <v>4011</v>
      </c>
      <c r="AC604" t="s">
        <v>284</v>
      </c>
      <c r="AL604" t="s">
        <v>217</v>
      </c>
      <c r="AM604" t="s">
        <v>4012</v>
      </c>
      <c r="AN604" t="s">
        <v>6</v>
      </c>
      <c r="AO604" s="57">
        <v>46212.507037037038</v>
      </c>
      <c r="AR604" t="s">
        <v>218</v>
      </c>
      <c r="AS604" t="s">
        <v>3247</v>
      </c>
      <c r="AT604" t="s">
        <v>230</v>
      </c>
      <c r="AU604">
        <v>20260907</v>
      </c>
      <c r="AV604" t="s">
        <v>221</v>
      </c>
      <c r="AW604" t="s">
        <v>545</v>
      </c>
      <c r="AX604" t="s">
        <v>222</v>
      </c>
      <c r="BA604" s="57">
        <v>46272.291666666664</v>
      </c>
      <c r="BB604" t="s">
        <v>4012</v>
      </c>
      <c r="BC604">
        <v>2026</v>
      </c>
      <c r="BD604">
        <v>9</v>
      </c>
      <c r="BE604">
        <v>7</v>
      </c>
      <c r="BF604" s="6">
        <f t="shared" si="27"/>
        <v>46272</v>
      </c>
      <c r="BG604">
        <f t="shared" si="28"/>
        <v>-0.29166666666424135</v>
      </c>
      <c r="BH604" t="str">
        <f t="shared" si="29"/>
        <v>COMPLY</v>
      </c>
      <c r="BI604" t="e">
        <f>VLOOKUP(H604,Sheet2!$A$1:$B$270,2,FALSE)</f>
        <v>#N/A</v>
      </c>
    </row>
    <row r="605" spans="1:61">
      <c r="A605">
        <v>604</v>
      </c>
      <c r="B605">
        <v>1002574942</v>
      </c>
      <c r="C605">
        <v>3</v>
      </c>
      <c r="D605" t="s">
        <v>34</v>
      </c>
      <c r="E605">
        <v>5</v>
      </c>
      <c r="F605" t="s">
        <v>554</v>
      </c>
      <c r="G605" t="s">
        <v>79</v>
      </c>
      <c r="H605" t="s">
        <v>282</v>
      </c>
      <c r="I605" t="s">
        <v>212</v>
      </c>
      <c r="J605" t="s">
        <v>213</v>
      </c>
      <c r="K605" t="s">
        <v>149</v>
      </c>
      <c r="M605" t="s">
        <v>76</v>
      </c>
      <c r="N605" t="s">
        <v>215</v>
      </c>
      <c r="O605" s="57">
        <v>46272.558946759258</v>
      </c>
      <c r="P605" s="57">
        <v>46274.541944444441</v>
      </c>
      <c r="Q605">
        <v>69385289</v>
      </c>
      <c r="S605">
        <v>172408248275</v>
      </c>
      <c r="T605" t="s">
        <v>3695</v>
      </c>
      <c r="U605" t="s">
        <v>3696</v>
      </c>
      <c r="V605" t="s">
        <v>3697</v>
      </c>
      <c r="Z605">
        <v>115.30275279999999</v>
      </c>
      <c r="AA605">
        <v>-8.5169596999999992</v>
      </c>
      <c r="AB605" t="s">
        <v>3698</v>
      </c>
      <c r="AC605" t="s">
        <v>229</v>
      </c>
      <c r="AL605" t="s">
        <v>217</v>
      </c>
      <c r="AM605" t="s">
        <v>3699</v>
      </c>
      <c r="AN605" t="s">
        <v>6</v>
      </c>
      <c r="AO605" s="57">
        <v>46212.56958333333</v>
      </c>
      <c r="AP605" s="57">
        <v>46273.458333333336</v>
      </c>
      <c r="AR605" t="s">
        <v>218</v>
      </c>
      <c r="AS605" t="s">
        <v>609</v>
      </c>
      <c r="AT605" t="s">
        <v>230</v>
      </c>
      <c r="AU605">
        <v>20260909</v>
      </c>
      <c r="AV605" t="s">
        <v>221</v>
      </c>
      <c r="AW605" t="s">
        <v>545</v>
      </c>
      <c r="AX605" t="s">
        <v>222</v>
      </c>
      <c r="BA605" s="57">
        <v>46273.458333333336</v>
      </c>
      <c r="BB605" t="s">
        <v>3699</v>
      </c>
      <c r="BC605">
        <v>2026</v>
      </c>
      <c r="BD605">
        <v>9</v>
      </c>
      <c r="BE605">
        <v>9</v>
      </c>
      <c r="BF605" s="6">
        <f t="shared" si="27"/>
        <v>46274</v>
      </c>
      <c r="BG605">
        <f t="shared" si="28"/>
        <v>0.54166666666424135</v>
      </c>
      <c r="BH605" t="str">
        <f t="shared" si="29"/>
        <v>COMPLY</v>
      </c>
      <c r="BI605" t="str">
        <f>VLOOKUP(H605,Sheet2!$A$1:$B$270,2,FALSE)</f>
        <v>GIANYAR</v>
      </c>
    </row>
    <row r="606" spans="1:61">
      <c r="A606">
        <v>605</v>
      </c>
      <c r="B606">
        <v>1002574963</v>
      </c>
      <c r="C606">
        <v>3</v>
      </c>
      <c r="D606" t="s">
        <v>45</v>
      </c>
      <c r="E606">
        <v>5</v>
      </c>
      <c r="F606" t="s">
        <v>113</v>
      </c>
      <c r="G606" t="s">
        <v>114</v>
      </c>
      <c r="H606" t="s">
        <v>389</v>
      </c>
      <c r="I606" t="s">
        <v>212</v>
      </c>
      <c r="J606" t="s">
        <v>213</v>
      </c>
      <c r="K606" t="s">
        <v>149</v>
      </c>
      <c r="L606" t="s">
        <v>214</v>
      </c>
      <c r="M606" t="s">
        <v>76</v>
      </c>
      <c r="N606" t="s">
        <v>215</v>
      </c>
      <c r="O606" s="57">
        <v>46272.5624537037</v>
      </c>
      <c r="P606" s="57">
        <v>46274.658356481479</v>
      </c>
      <c r="Q606">
        <v>69385291</v>
      </c>
      <c r="S606">
        <v>172512452602</v>
      </c>
      <c r="T606" t="s">
        <v>5623</v>
      </c>
      <c r="U606" t="s">
        <v>5624</v>
      </c>
      <c r="V606" t="s">
        <v>5625</v>
      </c>
      <c r="Z606">
        <v>119.909145087003</v>
      </c>
      <c r="AA606">
        <v>-8.5026629994831104</v>
      </c>
      <c r="AB606" t="s">
        <v>5626</v>
      </c>
      <c r="AC606" t="s">
        <v>216</v>
      </c>
      <c r="AL606" t="s">
        <v>217</v>
      </c>
      <c r="AM606" t="s">
        <v>5627</v>
      </c>
      <c r="AN606" t="s">
        <v>6</v>
      </c>
      <c r="AO606" s="57">
        <v>46212.56958333333</v>
      </c>
      <c r="AP606" s="57">
        <v>46273.541666666664</v>
      </c>
      <c r="AR606" t="s">
        <v>218</v>
      </c>
      <c r="AS606" t="s">
        <v>592</v>
      </c>
      <c r="AT606" t="s">
        <v>230</v>
      </c>
      <c r="AU606">
        <v>20260909</v>
      </c>
      <c r="AV606" t="s">
        <v>221</v>
      </c>
      <c r="AW606" t="s">
        <v>881</v>
      </c>
      <c r="AX606" t="s">
        <v>222</v>
      </c>
      <c r="BA606" s="57">
        <v>46273.541666666664</v>
      </c>
      <c r="BB606" t="s">
        <v>5627</v>
      </c>
      <c r="BC606">
        <v>2026</v>
      </c>
      <c r="BD606">
        <v>9</v>
      </c>
      <c r="BE606">
        <v>9</v>
      </c>
      <c r="BF606" s="6">
        <f t="shared" si="27"/>
        <v>46274</v>
      </c>
      <c r="BG606">
        <f t="shared" si="28"/>
        <v>0.45833333333575865</v>
      </c>
      <c r="BH606" t="str">
        <f t="shared" si="29"/>
        <v>COMPLY</v>
      </c>
      <c r="BI606" t="str">
        <f>VLOOKUP(H606,Sheet2!$A$1:$B$270,2,FALSE)</f>
        <v>LABOAN BAJO</v>
      </c>
    </row>
    <row r="607" spans="1:61">
      <c r="A607">
        <v>606</v>
      </c>
      <c r="B607">
        <v>1002574955</v>
      </c>
      <c r="C607">
        <v>3</v>
      </c>
      <c r="D607" t="s">
        <v>38</v>
      </c>
      <c r="E607">
        <v>5</v>
      </c>
      <c r="F607" t="s">
        <v>248</v>
      </c>
      <c r="G607" t="s">
        <v>87</v>
      </c>
      <c r="H607" t="s">
        <v>286</v>
      </c>
      <c r="I607" t="s">
        <v>212</v>
      </c>
      <c r="J607" t="s">
        <v>213</v>
      </c>
      <c r="K607" t="s">
        <v>149</v>
      </c>
      <c r="M607" t="s">
        <v>76</v>
      </c>
      <c r="N607" t="s">
        <v>215</v>
      </c>
      <c r="O607" s="57">
        <v>46272.562361111108</v>
      </c>
      <c r="P607" s="57">
        <v>46272.590636574074</v>
      </c>
      <c r="Q607">
        <v>69384247</v>
      </c>
      <c r="S607">
        <v>152711247572</v>
      </c>
      <c r="T607" t="s">
        <v>4013</v>
      </c>
      <c r="U607" t="s">
        <v>4014</v>
      </c>
      <c r="V607" t="s">
        <v>4015</v>
      </c>
      <c r="Z607">
        <v>112.5757801</v>
      </c>
      <c r="AA607">
        <v>-7.9216423999999996</v>
      </c>
      <c r="AB607" t="s">
        <v>4016</v>
      </c>
      <c r="AC607" t="s">
        <v>216</v>
      </c>
      <c r="AL607" t="s">
        <v>217</v>
      </c>
      <c r="AM607" t="s">
        <v>4017</v>
      </c>
      <c r="AN607" t="s">
        <v>6</v>
      </c>
      <c r="AO607" s="57">
        <v>46212.56958333333</v>
      </c>
      <c r="AR607" t="s">
        <v>218</v>
      </c>
      <c r="AS607" t="s">
        <v>3983</v>
      </c>
      <c r="AT607" t="s">
        <v>230</v>
      </c>
      <c r="AU607">
        <v>20260907</v>
      </c>
      <c r="AV607" t="s">
        <v>221</v>
      </c>
      <c r="AW607" t="s">
        <v>544</v>
      </c>
      <c r="AX607" t="s">
        <v>222</v>
      </c>
      <c r="BA607" s="57">
        <v>46272.291666666664</v>
      </c>
      <c r="BB607" t="s">
        <v>4017</v>
      </c>
      <c r="BC607">
        <v>2026</v>
      </c>
      <c r="BD607">
        <v>9</v>
      </c>
      <c r="BE607">
        <v>7</v>
      </c>
      <c r="BF607" s="6">
        <f t="shared" si="27"/>
        <v>46272</v>
      </c>
      <c r="BG607">
        <f t="shared" si="28"/>
        <v>-0.29166666666424135</v>
      </c>
      <c r="BH607" t="str">
        <f t="shared" si="29"/>
        <v>COMPLY</v>
      </c>
      <c r="BI607" t="str">
        <f>VLOOKUP(H607,Sheet2!$A$1:$B$270,2,FALSE)</f>
        <v>BATU</v>
      </c>
    </row>
    <row r="608" spans="1:61">
      <c r="A608">
        <v>607</v>
      </c>
      <c r="B608">
        <v>1002574069</v>
      </c>
      <c r="C608">
        <v>3</v>
      </c>
      <c r="D608" t="s">
        <v>42</v>
      </c>
      <c r="E608">
        <v>5</v>
      </c>
      <c r="F608" t="s">
        <v>102</v>
      </c>
      <c r="G608" t="s">
        <v>102</v>
      </c>
      <c r="H608" t="s">
        <v>494</v>
      </c>
      <c r="I608" t="s">
        <v>212</v>
      </c>
      <c r="J608" t="s">
        <v>213</v>
      </c>
      <c r="K608" t="s">
        <v>149</v>
      </c>
      <c r="M608" t="s">
        <v>76</v>
      </c>
      <c r="N608" t="s">
        <v>215</v>
      </c>
      <c r="O608" s="57">
        <v>46272.40048611111</v>
      </c>
      <c r="P608" s="57">
        <v>46272.661736111113</v>
      </c>
      <c r="Q608">
        <v>69383077</v>
      </c>
      <c r="S608">
        <v>152515203046</v>
      </c>
      <c r="T608" t="s">
        <v>2504</v>
      </c>
      <c r="U608" t="s">
        <v>4018</v>
      </c>
      <c r="V608" t="s">
        <v>4019</v>
      </c>
      <c r="Z608">
        <v>113.472959</v>
      </c>
      <c r="AA608">
        <v>-8.3696730000000006</v>
      </c>
      <c r="AB608" t="s">
        <v>2507</v>
      </c>
      <c r="AC608" t="s">
        <v>216</v>
      </c>
      <c r="AL608" t="s">
        <v>217</v>
      </c>
      <c r="AM608" t="s">
        <v>4020</v>
      </c>
      <c r="AN608" t="s">
        <v>6</v>
      </c>
      <c r="AO608" s="57">
        <v>46212.403136574074</v>
      </c>
      <c r="AR608" t="s">
        <v>218</v>
      </c>
      <c r="AS608" t="s">
        <v>2509</v>
      </c>
      <c r="AT608" t="s">
        <v>230</v>
      </c>
      <c r="AU608">
        <v>20260907</v>
      </c>
      <c r="AV608" t="s">
        <v>221</v>
      </c>
      <c r="AW608" t="s">
        <v>546</v>
      </c>
      <c r="AX608" t="s">
        <v>222</v>
      </c>
      <c r="BA608" s="57">
        <v>46272.291666666664</v>
      </c>
      <c r="BB608" t="s">
        <v>4020</v>
      </c>
      <c r="BC608">
        <v>2026</v>
      </c>
      <c r="BD608">
        <v>9</v>
      </c>
      <c r="BE608">
        <v>7</v>
      </c>
      <c r="BF608" s="6">
        <f t="shared" si="27"/>
        <v>46272</v>
      </c>
      <c r="BG608">
        <f t="shared" si="28"/>
        <v>-0.29166666666424135</v>
      </c>
      <c r="BH608" t="str">
        <f t="shared" si="29"/>
        <v>COMPLY</v>
      </c>
      <c r="BI608" t="str">
        <f>VLOOKUP(H608,Sheet2!$A$1:$B$270,2,FALSE)</f>
        <v>JEMBER</v>
      </c>
    </row>
    <row r="609" spans="1:61">
      <c r="A609">
        <v>608</v>
      </c>
      <c r="B609">
        <v>1002575686</v>
      </c>
      <c r="C609">
        <v>3</v>
      </c>
      <c r="D609" t="s">
        <v>45</v>
      </c>
      <c r="E609">
        <v>5</v>
      </c>
      <c r="F609" t="s">
        <v>113</v>
      </c>
      <c r="G609" t="s">
        <v>117</v>
      </c>
      <c r="H609" t="s">
        <v>456</v>
      </c>
      <c r="I609" t="s">
        <v>212</v>
      </c>
      <c r="J609" t="s">
        <v>213</v>
      </c>
      <c r="K609" t="s">
        <v>149</v>
      </c>
      <c r="L609" t="s">
        <v>214</v>
      </c>
      <c r="M609" t="s">
        <v>76</v>
      </c>
      <c r="N609" t="s">
        <v>215</v>
      </c>
      <c r="O609" s="57">
        <v>46272.677037037036</v>
      </c>
      <c r="P609" s="57">
        <v>46274.579918981479</v>
      </c>
      <c r="Q609">
        <v>69385534</v>
      </c>
      <c r="S609">
        <v>172508209112</v>
      </c>
      <c r="T609" t="s">
        <v>3700</v>
      </c>
      <c r="U609" t="s">
        <v>3701</v>
      </c>
      <c r="V609" t="s">
        <v>3702</v>
      </c>
      <c r="Z609">
        <v>122.21484001725899</v>
      </c>
      <c r="AA609">
        <v>-8.6788333794909001</v>
      </c>
      <c r="AB609" t="s">
        <v>3703</v>
      </c>
      <c r="AC609" t="s">
        <v>216</v>
      </c>
      <c r="AL609" t="s">
        <v>217</v>
      </c>
      <c r="AM609" t="s">
        <v>3704</v>
      </c>
      <c r="AN609" t="s">
        <v>6</v>
      </c>
      <c r="AO609" s="57">
        <v>46212.684479166666</v>
      </c>
      <c r="AP609" s="57">
        <v>46273.541666666664</v>
      </c>
      <c r="AR609" t="s">
        <v>218</v>
      </c>
      <c r="AS609" t="s">
        <v>219</v>
      </c>
      <c r="AT609" t="s">
        <v>230</v>
      </c>
      <c r="AU609">
        <v>20260909</v>
      </c>
      <c r="AV609" t="s">
        <v>221</v>
      </c>
      <c r="AW609" t="s">
        <v>1858</v>
      </c>
      <c r="AX609" t="s">
        <v>222</v>
      </c>
      <c r="BA609" s="57">
        <v>46273.541666666664</v>
      </c>
      <c r="BB609" t="s">
        <v>3704</v>
      </c>
      <c r="BC609">
        <v>2026</v>
      </c>
      <c r="BD609">
        <v>9</v>
      </c>
      <c r="BE609">
        <v>9</v>
      </c>
      <c r="BF609" s="6">
        <f t="shared" si="27"/>
        <v>46274</v>
      </c>
      <c r="BG609">
        <f t="shared" si="28"/>
        <v>0.45833333333575865</v>
      </c>
      <c r="BH609" t="str">
        <f t="shared" si="29"/>
        <v>COMPLY</v>
      </c>
      <c r="BI609" t="str">
        <f>VLOOKUP(H609,Sheet2!$A$1:$B$270,2,FALSE)</f>
        <v>MAUMERE</v>
      </c>
    </row>
    <row r="610" spans="1:61">
      <c r="A610">
        <v>609</v>
      </c>
      <c r="B610">
        <v>1002575677</v>
      </c>
      <c r="C610">
        <v>3</v>
      </c>
      <c r="D610" t="s">
        <v>49</v>
      </c>
      <c r="E610">
        <v>4</v>
      </c>
      <c r="F610" t="s">
        <v>245</v>
      </c>
      <c r="G610" t="s">
        <v>564</v>
      </c>
      <c r="H610" t="s">
        <v>565</v>
      </c>
      <c r="I610" t="s">
        <v>212</v>
      </c>
      <c r="J610" t="s">
        <v>213</v>
      </c>
      <c r="K610" t="s">
        <v>149</v>
      </c>
      <c r="L610" t="s">
        <v>214</v>
      </c>
      <c r="M610" t="s">
        <v>76</v>
      </c>
      <c r="N610" t="s">
        <v>215</v>
      </c>
      <c r="O610" s="57">
        <v>46272.674953703703</v>
      </c>
      <c r="P610" s="57">
        <v>46274.55609953704</v>
      </c>
      <c r="Q610">
        <v>69385533</v>
      </c>
      <c r="S610">
        <v>142434111625</v>
      </c>
      <c r="T610" t="s">
        <v>5253</v>
      </c>
      <c r="U610" t="s">
        <v>5254</v>
      </c>
      <c r="V610" t="s">
        <v>5255</v>
      </c>
      <c r="Z610">
        <v>110.6404526</v>
      </c>
      <c r="AA610">
        <v>-7.3571396</v>
      </c>
      <c r="AB610" t="s">
        <v>5256</v>
      </c>
      <c r="AC610" t="s">
        <v>236</v>
      </c>
      <c r="AL610" t="s">
        <v>217</v>
      </c>
      <c r="AM610" t="s">
        <v>5257</v>
      </c>
      <c r="AN610" t="s">
        <v>6</v>
      </c>
      <c r="AO610" s="57">
        <v>46212.684479166666</v>
      </c>
      <c r="AP610" s="57">
        <v>46273.541666666664</v>
      </c>
      <c r="AR610" t="s">
        <v>218</v>
      </c>
      <c r="AS610" t="s">
        <v>219</v>
      </c>
      <c r="AT610" t="s">
        <v>230</v>
      </c>
      <c r="AU610">
        <v>20260909</v>
      </c>
      <c r="AV610" t="s">
        <v>221</v>
      </c>
      <c r="AW610" t="s">
        <v>890</v>
      </c>
      <c r="AX610" t="s">
        <v>222</v>
      </c>
      <c r="BA610" s="57">
        <v>46273.541666666664</v>
      </c>
      <c r="BB610" t="s">
        <v>5257</v>
      </c>
      <c r="BC610">
        <v>2026</v>
      </c>
      <c r="BD610">
        <v>9</v>
      </c>
      <c r="BE610">
        <v>9</v>
      </c>
      <c r="BF610" s="6">
        <f t="shared" si="27"/>
        <v>46274</v>
      </c>
      <c r="BG610">
        <f t="shared" si="28"/>
        <v>0.45833333333575865</v>
      </c>
      <c r="BH610" t="str">
        <f t="shared" si="29"/>
        <v>COMPLY</v>
      </c>
      <c r="BI610" t="e">
        <f>VLOOKUP(H610,Sheet2!$A$1:$B$270,2,FALSE)</f>
        <v>#N/A</v>
      </c>
    </row>
    <row r="611" spans="1:61">
      <c r="A611">
        <v>610</v>
      </c>
      <c r="B611">
        <v>1002575678</v>
      </c>
      <c r="C611">
        <v>3</v>
      </c>
      <c r="D611" t="s">
        <v>55</v>
      </c>
      <c r="E611">
        <v>5</v>
      </c>
      <c r="F611" t="s">
        <v>307</v>
      </c>
      <c r="G611" t="s">
        <v>126</v>
      </c>
      <c r="H611" t="s">
        <v>355</v>
      </c>
      <c r="I611" t="s">
        <v>212</v>
      </c>
      <c r="J611" t="s">
        <v>213</v>
      </c>
      <c r="K611" t="s">
        <v>149</v>
      </c>
      <c r="L611" t="s">
        <v>214</v>
      </c>
      <c r="M611" t="s">
        <v>76</v>
      </c>
      <c r="N611" t="s">
        <v>215</v>
      </c>
      <c r="O611" s="57">
        <v>46272.674953703703</v>
      </c>
      <c r="P611" s="57">
        <v>46273.763807870368</v>
      </c>
      <c r="Q611">
        <v>69385521</v>
      </c>
      <c r="S611">
        <v>152310255642</v>
      </c>
      <c r="T611" t="s">
        <v>4021</v>
      </c>
      <c r="U611" t="s">
        <v>4022</v>
      </c>
      <c r="V611" t="s">
        <v>4023</v>
      </c>
      <c r="Z611">
        <v>112.7822252</v>
      </c>
      <c r="AA611">
        <v>-7.3314406999999999</v>
      </c>
      <c r="AB611" t="s">
        <v>4024</v>
      </c>
      <c r="AC611" t="s">
        <v>236</v>
      </c>
      <c r="AL611" t="s">
        <v>217</v>
      </c>
      <c r="AM611" t="s">
        <v>4025</v>
      </c>
      <c r="AN611" t="s">
        <v>6</v>
      </c>
      <c r="AO611" s="57">
        <v>46212.684479166666</v>
      </c>
      <c r="AP611" s="57">
        <v>46273.625</v>
      </c>
      <c r="AR611" t="s">
        <v>218</v>
      </c>
      <c r="AS611" t="s">
        <v>607</v>
      </c>
      <c r="AT611" t="s">
        <v>344</v>
      </c>
      <c r="AU611">
        <v>20260908</v>
      </c>
      <c r="AV611" t="s">
        <v>221</v>
      </c>
      <c r="AW611" t="s">
        <v>1183</v>
      </c>
      <c r="AX611" t="s">
        <v>222</v>
      </c>
      <c r="BA611" s="57">
        <v>46273.625</v>
      </c>
      <c r="BB611" t="s">
        <v>4025</v>
      </c>
      <c r="BC611">
        <v>2026</v>
      </c>
      <c r="BD611">
        <v>9</v>
      </c>
      <c r="BE611">
        <v>8</v>
      </c>
      <c r="BF611" s="6">
        <f t="shared" si="27"/>
        <v>46273</v>
      </c>
      <c r="BG611">
        <f t="shared" si="28"/>
        <v>-0.625</v>
      </c>
      <c r="BH611" t="str">
        <f t="shared" si="29"/>
        <v>COMPLY</v>
      </c>
      <c r="BI611" t="str">
        <f>VLOOKUP(H611,Sheet2!$A$1:$B$270,2,FALSE)</f>
        <v>SURABAYA SELATAN</v>
      </c>
    </row>
    <row r="612" spans="1:61">
      <c r="A612">
        <v>611</v>
      </c>
      <c r="B612">
        <v>1002575705</v>
      </c>
      <c r="C612">
        <v>3</v>
      </c>
      <c r="D612" t="s">
        <v>45</v>
      </c>
      <c r="E612">
        <v>5</v>
      </c>
      <c r="F612" t="s">
        <v>210</v>
      </c>
      <c r="G612" t="s">
        <v>115</v>
      </c>
      <c r="H612" t="s">
        <v>395</v>
      </c>
      <c r="I612" t="s">
        <v>212</v>
      </c>
      <c r="J612" t="s">
        <v>213</v>
      </c>
      <c r="K612" t="s">
        <v>149</v>
      </c>
      <c r="M612" t="s">
        <v>76</v>
      </c>
      <c r="N612" t="s">
        <v>215</v>
      </c>
      <c r="O612" s="57">
        <v>46272.681307870371</v>
      </c>
      <c r="P612" s="57">
        <v>46273.719305555554</v>
      </c>
      <c r="Q612">
        <v>69384062</v>
      </c>
      <c r="S612">
        <v>172602203213</v>
      </c>
      <c r="T612" t="s">
        <v>4026</v>
      </c>
      <c r="U612" t="s">
        <v>4027</v>
      </c>
      <c r="V612" t="s">
        <v>4028</v>
      </c>
      <c r="Z612">
        <v>116.1736295</v>
      </c>
      <c r="AA612">
        <v>-8.6904609480000001</v>
      </c>
      <c r="AB612" t="s">
        <v>4029</v>
      </c>
      <c r="AC612" t="s">
        <v>284</v>
      </c>
      <c r="AL612" t="s">
        <v>217</v>
      </c>
      <c r="AM612" t="s">
        <v>4030</v>
      </c>
      <c r="AN612" t="s">
        <v>6</v>
      </c>
      <c r="AO612" s="57">
        <v>46212.684479166666</v>
      </c>
      <c r="AQ612" t="s">
        <v>2159</v>
      </c>
      <c r="AR612" t="s">
        <v>218</v>
      </c>
      <c r="AS612" t="s">
        <v>900</v>
      </c>
      <c r="AT612" t="s">
        <v>230</v>
      </c>
      <c r="AU612">
        <v>20260908</v>
      </c>
      <c r="AV612" t="s">
        <v>221</v>
      </c>
      <c r="AW612" t="s">
        <v>1539</v>
      </c>
      <c r="AX612" t="s">
        <v>222</v>
      </c>
      <c r="BA612" s="57">
        <v>46272.291666666664</v>
      </c>
      <c r="BB612" t="s">
        <v>4030</v>
      </c>
      <c r="BC612">
        <v>2026</v>
      </c>
      <c r="BD612">
        <v>9</v>
      </c>
      <c r="BE612">
        <v>8</v>
      </c>
      <c r="BF612" s="6">
        <f t="shared" si="27"/>
        <v>46273</v>
      </c>
      <c r="BG612">
        <f t="shared" si="28"/>
        <v>0.70833333333575865</v>
      </c>
      <c r="BH612" t="str">
        <f t="shared" si="29"/>
        <v>COMPLY</v>
      </c>
      <c r="BI612" t="str">
        <f>VLOOKUP(H612,Sheet2!$A$1:$B$270,2,FALSE)</f>
        <v>SELONG</v>
      </c>
    </row>
    <row r="613" spans="1:61">
      <c r="A613">
        <v>612</v>
      </c>
      <c r="B613">
        <v>1002574880</v>
      </c>
      <c r="C613">
        <v>3</v>
      </c>
      <c r="D613" t="s">
        <v>49</v>
      </c>
      <c r="E613">
        <v>4</v>
      </c>
      <c r="F613" t="s">
        <v>250</v>
      </c>
      <c r="G613" t="s">
        <v>539</v>
      </c>
      <c r="H613" t="s">
        <v>577</v>
      </c>
      <c r="I613" t="s">
        <v>212</v>
      </c>
      <c r="J613" t="s">
        <v>213</v>
      </c>
      <c r="K613" t="s">
        <v>149</v>
      </c>
      <c r="M613" t="s">
        <v>76</v>
      </c>
      <c r="N613" t="s">
        <v>215</v>
      </c>
      <c r="O613" s="57">
        <v>46272.547800925924</v>
      </c>
      <c r="P613" s="57">
        <v>46272.630127314813</v>
      </c>
      <c r="Q613">
        <v>69384143</v>
      </c>
      <c r="S613">
        <v>142214107664</v>
      </c>
      <c r="T613" t="s">
        <v>4031</v>
      </c>
      <c r="U613" t="s">
        <v>4032</v>
      </c>
      <c r="V613" t="s">
        <v>4033</v>
      </c>
      <c r="Z613">
        <v>108.94684096715901</v>
      </c>
      <c r="AA613">
        <v>-6.9704429689385696</v>
      </c>
      <c r="AB613" t="s">
        <v>4034</v>
      </c>
      <c r="AC613" t="s">
        <v>216</v>
      </c>
      <c r="AL613" t="s">
        <v>217</v>
      </c>
      <c r="AM613" t="s">
        <v>4035</v>
      </c>
      <c r="AN613" t="s">
        <v>6</v>
      </c>
      <c r="AO613" s="57">
        <v>46212.548761574071</v>
      </c>
      <c r="AR613" t="s">
        <v>218</v>
      </c>
      <c r="AS613" t="s">
        <v>908</v>
      </c>
      <c r="AT613" t="s">
        <v>230</v>
      </c>
      <c r="AU613">
        <v>20260907</v>
      </c>
      <c r="AV613" t="s">
        <v>221</v>
      </c>
      <c r="AW613" t="s">
        <v>4036</v>
      </c>
      <c r="AX613" t="s">
        <v>222</v>
      </c>
      <c r="BA613" s="57">
        <v>46272.291666666664</v>
      </c>
      <c r="BB613" t="s">
        <v>4035</v>
      </c>
      <c r="BC613">
        <v>2026</v>
      </c>
      <c r="BD613">
        <v>9</v>
      </c>
      <c r="BE613">
        <v>7</v>
      </c>
      <c r="BF613" s="6">
        <f t="shared" si="27"/>
        <v>46272</v>
      </c>
      <c r="BG613">
        <f t="shared" si="28"/>
        <v>-0.29166666666424135</v>
      </c>
      <c r="BH613" t="str">
        <f t="shared" si="29"/>
        <v>COMPLY</v>
      </c>
      <c r="BI613" t="e">
        <f>VLOOKUP(H613,Sheet2!$A$1:$B$270,2,FALSE)</f>
        <v>#N/A</v>
      </c>
    </row>
    <row r="614" spans="1:61">
      <c r="A614">
        <v>613</v>
      </c>
      <c r="B614">
        <v>1002574875</v>
      </c>
      <c r="C614">
        <v>3</v>
      </c>
      <c r="D614" t="s">
        <v>55</v>
      </c>
      <c r="E614">
        <v>5</v>
      </c>
      <c r="F614" t="s">
        <v>261</v>
      </c>
      <c r="G614" t="s">
        <v>123</v>
      </c>
      <c r="H614" t="s">
        <v>267</v>
      </c>
      <c r="I614" t="s">
        <v>212</v>
      </c>
      <c r="J614" t="s">
        <v>213</v>
      </c>
      <c r="K614" t="s">
        <v>149</v>
      </c>
      <c r="M614" t="s">
        <v>76</v>
      </c>
      <c r="N614" t="s">
        <v>215</v>
      </c>
      <c r="O614" s="57">
        <v>46272.54755787037</v>
      </c>
      <c r="P614" s="57">
        <v>46272.632800925923</v>
      </c>
      <c r="Q614">
        <v>69384442</v>
      </c>
      <c r="R614">
        <v>3135963059</v>
      </c>
      <c r="S614">
        <v>152407282306</v>
      </c>
      <c r="T614" t="s">
        <v>4037</v>
      </c>
      <c r="U614" t="s">
        <v>4038</v>
      </c>
      <c r="V614" t="s">
        <v>4039</v>
      </c>
      <c r="Z614">
        <v>112.77670559000001</v>
      </c>
      <c r="AA614">
        <v>-7.2608013830000004</v>
      </c>
      <c r="AB614" t="s">
        <v>4040</v>
      </c>
      <c r="AC614" t="s">
        <v>216</v>
      </c>
      <c r="AL614" t="s">
        <v>217</v>
      </c>
      <c r="AM614" t="s">
        <v>4041</v>
      </c>
      <c r="AN614" t="s">
        <v>6</v>
      </c>
      <c r="AO614" s="57">
        <v>46212.548761574071</v>
      </c>
      <c r="AR614" t="s">
        <v>218</v>
      </c>
      <c r="AS614" t="s">
        <v>123</v>
      </c>
      <c r="AT614" t="s">
        <v>230</v>
      </c>
      <c r="AU614">
        <v>20260907</v>
      </c>
      <c r="AV614" t="s">
        <v>221</v>
      </c>
      <c r="AW614" t="s">
        <v>585</v>
      </c>
      <c r="AX614" t="s">
        <v>222</v>
      </c>
      <c r="BA614" s="57">
        <v>46272.291666666664</v>
      </c>
      <c r="BB614" t="s">
        <v>4041</v>
      </c>
      <c r="BC614">
        <v>2026</v>
      </c>
      <c r="BD614">
        <v>9</v>
      </c>
      <c r="BE614">
        <v>7</v>
      </c>
      <c r="BF614" s="6">
        <f t="shared" si="27"/>
        <v>46272</v>
      </c>
      <c r="BG614">
        <f t="shared" si="28"/>
        <v>-0.29166666666424135</v>
      </c>
      <c r="BH614" t="str">
        <f t="shared" si="29"/>
        <v>COMPLY</v>
      </c>
      <c r="BI614" t="str">
        <f>VLOOKUP(H614,Sheet2!$A$1:$B$270,2,FALSE)</f>
        <v>SURABAYA UTARA</v>
      </c>
    </row>
    <row r="615" spans="1:61">
      <c r="A615">
        <v>614</v>
      </c>
      <c r="B615">
        <v>1002575104</v>
      </c>
      <c r="C615">
        <v>3</v>
      </c>
      <c r="D615" t="s">
        <v>38</v>
      </c>
      <c r="E615">
        <v>5</v>
      </c>
      <c r="F615" t="s">
        <v>92</v>
      </c>
      <c r="G615" t="s">
        <v>89</v>
      </c>
      <c r="H615" t="s">
        <v>399</v>
      </c>
      <c r="I615" t="s">
        <v>212</v>
      </c>
      <c r="J615" t="s">
        <v>213</v>
      </c>
      <c r="K615" t="s">
        <v>149</v>
      </c>
      <c r="L615" t="s">
        <v>214</v>
      </c>
      <c r="M615" t="s">
        <v>76</v>
      </c>
      <c r="N615" t="s">
        <v>215</v>
      </c>
      <c r="O615" s="57">
        <v>46272.583298611113</v>
      </c>
      <c r="P615" s="57">
        <v>46273.834456018521</v>
      </c>
      <c r="Q615">
        <v>69385332</v>
      </c>
      <c r="S615">
        <v>152609258720</v>
      </c>
      <c r="T615" t="s">
        <v>4042</v>
      </c>
      <c r="U615" t="s">
        <v>4043</v>
      </c>
      <c r="V615" t="s">
        <v>4044</v>
      </c>
      <c r="Z615">
        <v>111.885913899999</v>
      </c>
      <c r="AA615">
        <v>-7.1525873999999998</v>
      </c>
      <c r="AB615" t="s">
        <v>4045</v>
      </c>
      <c r="AC615" t="s">
        <v>236</v>
      </c>
      <c r="AL615" t="s">
        <v>217</v>
      </c>
      <c r="AM615" t="s">
        <v>3446</v>
      </c>
      <c r="AN615" t="s">
        <v>6</v>
      </c>
      <c r="AO615" s="57">
        <v>46212.590370370373</v>
      </c>
      <c r="AP615" s="57">
        <v>46275.625</v>
      </c>
      <c r="AR615" t="s">
        <v>218</v>
      </c>
      <c r="AS615" t="s">
        <v>219</v>
      </c>
      <c r="AT615" t="s">
        <v>230</v>
      </c>
      <c r="AU615">
        <v>20260908</v>
      </c>
      <c r="AV615" t="s">
        <v>221</v>
      </c>
      <c r="AW615" t="s">
        <v>883</v>
      </c>
      <c r="AX615" t="s">
        <v>222</v>
      </c>
      <c r="BA615" s="57">
        <v>46275.625</v>
      </c>
      <c r="BB615" t="s">
        <v>3446</v>
      </c>
      <c r="BC615">
        <v>2026</v>
      </c>
      <c r="BD615">
        <v>9</v>
      </c>
      <c r="BE615">
        <v>8</v>
      </c>
      <c r="BF615" s="6">
        <f t="shared" si="27"/>
        <v>46273</v>
      </c>
      <c r="BG615">
        <f t="shared" si="28"/>
        <v>-2.625</v>
      </c>
      <c r="BH615" t="str">
        <f t="shared" si="29"/>
        <v>COMPLY</v>
      </c>
      <c r="BI615" t="str">
        <f>VLOOKUP(H615,Sheet2!$A$1:$B$270,2,FALSE)</f>
        <v>BOJONEGORO</v>
      </c>
    </row>
    <row r="616" spans="1:61">
      <c r="A616">
        <v>615</v>
      </c>
      <c r="B616">
        <v>1002575332</v>
      </c>
      <c r="C616">
        <v>3</v>
      </c>
      <c r="D616" t="s">
        <v>55</v>
      </c>
      <c r="E616">
        <v>5</v>
      </c>
      <c r="F616" t="s">
        <v>261</v>
      </c>
      <c r="G616" t="s">
        <v>122</v>
      </c>
      <c r="H616" t="s">
        <v>347</v>
      </c>
      <c r="I616" t="s">
        <v>212</v>
      </c>
      <c r="J616" t="s">
        <v>213</v>
      </c>
      <c r="K616" t="s">
        <v>149</v>
      </c>
      <c r="L616" t="s">
        <v>214</v>
      </c>
      <c r="M616" t="s">
        <v>76</v>
      </c>
      <c r="N616" t="s">
        <v>215</v>
      </c>
      <c r="O616" s="57">
        <v>46272.618703703702</v>
      </c>
      <c r="P616" s="57">
        <v>46274.695601851854</v>
      </c>
      <c r="Q616">
        <v>69385408</v>
      </c>
      <c r="S616">
        <v>152421262640</v>
      </c>
      <c r="T616" t="s">
        <v>3450</v>
      </c>
      <c r="U616" t="s">
        <v>3451</v>
      </c>
      <c r="V616" t="s">
        <v>3452</v>
      </c>
      <c r="Z616">
        <v>112.648104</v>
      </c>
      <c r="AA616">
        <v>-7.1671179999999897</v>
      </c>
      <c r="AB616" t="s">
        <v>3453</v>
      </c>
      <c r="AC616" t="s">
        <v>236</v>
      </c>
      <c r="AL616" t="s">
        <v>217</v>
      </c>
      <c r="AM616" t="s">
        <v>3454</v>
      </c>
      <c r="AN616" t="s">
        <v>6</v>
      </c>
      <c r="AO616" s="57">
        <v>46212.621689814812</v>
      </c>
      <c r="AP616" s="57">
        <v>46277.458333333336</v>
      </c>
      <c r="AR616" t="s">
        <v>218</v>
      </c>
      <c r="AS616" t="s">
        <v>122</v>
      </c>
      <c r="AT616" t="s">
        <v>230</v>
      </c>
      <c r="AU616">
        <v>20260909</v>
      </c>
      <c r="AV616" t="s">
        <v>221</v>
      </c>
      <c r="AW616" t="s">
        <v>882</v>
      </c>
      <c r="AX616" t="s">
        <v>222</v>
      </c>
      <c r="BA616" s="57">
        <v>46277.458333333336</v>
      </c>
      <c r="BB616" t="s">
        <v>3454</v>
      </c>
      <c r="BC616">
        <v>2026</v>
      </c>
      <c r="BD616">
        <v>9</v>
      </c>
      <c r="BE616">
        <v>9</v>
      </c>
      <c r="BF616" s="6">
        <f t="shared" si="27"/>
        <v>46274</v>
      </c>
      <c r="BG616">
        <f t="shared" si="28"/>
        <v>-3.4583333333357587</v>
      </c>
      <c r="BH616" t="str">
        <f t="shared" si="29"/>
        <v>COMPLY</v>
      </c>
      <c r="BI616" t="str">
        <f>VLOOKUP(H616,Sheet2!$A$1:$B$270,2,FALSE)</f>
        <v>GRESIK</v>
      </c>
    </row>
    <row r="617" spans="1:61">
      <c r="A617">
        <v>616</v>
      </c>
      <c r="B617">
        <v>1002573990</v>
      </c>
      <c r="C617">
        <v>3</v>
      </c>
      <c r="D617" t="s">
        <v>49</v>
      </c>
      <c r="E617">
        <v>4</v>
      </c>
      <c r="F617" t="s">
        <v>250</v>
      </c>
      <c r="G617" t="s">
        <v>250</v>
      </c>
      <c r="H617" t="s">
        <v>2106</v>
      </c>
      <c r="I617" t="s">
        <v>212</v>
      </c>
      <c r="J617" t="s">
        <v>213</v>
      </c>
      <c r="K617" t="s">
        <v>149</v>
      </c>
      <c r="L617" t="s">
        <v>214</v>
      </c>
      <c r="M617" t="s">
        <v>76</v>
      </c>
      <c r="N617" t="s">
        <v>215</v>
      </c>
      <c r="O617" s="57">
        <v>46272.385370370372</v>
      </c>
      <c r="P617" s="57">
        <v>46274.507951388892</v>
      </c>
      <c r="Q617">
        <v>69384993</v>
      </c>
      <c r="S617">
        <v>142202154717</v>
      </c>
      <c r="T617" t="s">
        <v>5374</v>
      </c>
      <c r="U617" t="s">
        <v>5375</v>
      </c>
      <c r="V617" t="s">
        <v>5376</v>
      </c>
      <c r="Z617">
        <v>109.63324799999999</v>
      </c>
      <c r="AA617">
        <v>-6.9066253999999896</v>
      </c>
      <c r="AB617" t="s">
        <v>5377</v>
      </c>
      <c r="AC617" t="s">
        <v>236</v>
      </c>
      <c r="AL617" t="s">
        <v>217</v>
      </c>
      <c r="AM617" t="s">
        <v>5378</v>
      </c>
      <c r="AN617" t="s">
        <v>6</v>
      </c>
      <c r="AO617" s="57">
        <v>46212.392395833333</v>
      </c>
      <c r="AP617" s="57">
        <v>46274.333333333336</v>
      </c>
      <c r="AR617" t="s">
        <v>218</v>
      </c>
      <c r="AS617" t="s">
        <v>219</v>
      </c>
      <c r="AT617" t="s">
        <v>230</v>
      </c>
      <c r="AU617">
        <v>20260909</v>
      </c>
      <c r="AV617" t="s">
        <v>221</v>
      </c>
      <c r="AW617" t="s">
        <v>881</v>
      </c>
      <c r="AX617" t="s">
        <v>222</v>
      </c>
      <c r="BA617" s="57">
        <v>46274.333333333336</v>
      </c>
      <c r="BB617" t="s">
        <v>5378</v>
      </c>
      <c r="BC617">
        <v>2026</v>
      </c>
      <c r="BD617">
        <v>9</v>
      </c>
      <c r="BE617">
        <v>9</v>
      </c>
      <c r="BF617" s="6">
        <f t="shared" si="27"/>
        <v>46274</v>
      </c>
      <c r="BG617">
        <f t="shared" si="28"/>
        <v>-0.33333333333575865</v>
      </c>
      <c r="BH617" t="str">
        <f t="shared" si="29"/>
        <v>COMPLY</v>
      </c>
      <c r="BI617" t="e">
        <f>VLOOKUP(H617,Sheet2!$A$1:$B$270,2,FALSE)</f>
        <v>#N/A</v>
      </c>
    </row>
    <row r="618" spans="1:61">
      <c r="A618">
        <v>617</v>
      </c>
      <c r="B618">
        <v>1002574027</v>
      </c>
      <c r="C618">
        <v>3</v>
      </c>
      <c r="D618" t="s">
        <v>38</v>
      </c>
      <c r="E618">
        <v>5</v>
      </c>
      <c r="F618" t="s">
        <v>248</v>
      </c>
      <c r="G618" t="s">
        <v>87</v>
      </c>
      <c r="H618" t="s">
        <v>439</v>
      </c>
      <c r="I618" t="s">
        <v>212</v>
      </c>
      <c r="J618" t="s">
        <v>213</v>
      </c>
      <c r="K618" t="s">
        <v>149</v>
      </c>
      <c r="L618" t="s">
        <v>214</v>
      </c>
      <c r="M618" t="s">
        <v>76</v>
      </c>
      <c r="N618" t="s">
        <v>215</v>
      </c>
      <c r="O618" s="57">
        <v>46272.391631944447</v>
      </c>
      <c r="P618" s="57">
        <v>46273.612881944442</v>
      </c>
      <c r="Q618">
        <v>69384997</v>
      </c>
      <c r="S618">
        <v>152710214306</v>
      </c>
      <c r="T618" t="s">
        <v>4046</v>
      </c>
      <c r="U618" t="s">
        <v>4047</v>
      </c>
      <c r="V618" t="s">
        <v>4048</v>
      </c>
      <c r="Z618">
        <v>112.74556967885</v>
      </c>
      <c r="AA618">
        <v>-7.9495653579349996</v>
      </c>
      <c r="AB618" t="s">
        <v>4049</v>
      </c>
      <c r="AC618" t="s">
        <v>236</v>
      </c>
      <c r="AL618" t="s">
        <v>217</v>
      </c>
      <c r="AM618" t="s">
        <v>4050</v>
      </c>
      <c r="AN618" t="s">
        <v>6</v>
      </c>
      <c r="AO618" s="57">
        <v>46212.392395833333</v>
      </c>
      <c r="AP618" s="57">
        <v>46273.333333333336</v>
      </c>
      <c r="AR618" t="s">
        <v>218</v>
      </c>
      <c r="AS618" t="s">
        <v>586</v>
      </c>
      <c r="AT618" t="s">
        <v>230</v>
      </c>
      <c r="AU618">
        <v>20260908</v>
      </c>
      <c r="AV618" t="s">
        <v>221</v>
      </c>
      <c r="AW618" t="s">
        <v>886</v>
      </c>
      <c r="AX618" t="s">
        <v>222</v>
      </c>
      <c r="BA618" s="57">
        <v>46273.333333333336</v>
      </c>
      <c r="BB618" t="s">
        <v>4050</v>
      </c>
      <c r="BC618">
        <v>2026</v>
      </c>
      <c r="BD618">
        <v>9</v>
      </c>
      <c r="BE618">
        <v>8</v>
      </c>
      <c r="BF618" s="6">
        <f t="shared" si="27"/>
        <v>46273</v>
      </c>
      <c r="BG618">
        <f t="shared" si="28"/>
        <v>-0.33333333333575865</v>
      </c>
      <c r="BH618" t="str">
        <f t="shared" si="29"/>
        <v>COMPLY</v>
      </c>
      <c r="BI618" t="str">
        <f>VLOOKUP(H618,Sheet2!$A$1:$B$270,2,FALSE)</f>
        <v>BATU</v>
      </c>
    </row>
    <row r="619" spans="1:61">
      <c r="A619">
        <v>618</v>
      </c>
      <c r="B619">
        <v>1002575331</v>
      </c>
      <c r="C619">
        <v>3</v>
      </c>
      <c r="D619" t="s">
        <v>38</v>
      </c>
      <c r="E619">
        <v>5</v>
      </c>
      <c r="F619" t="s">
        <v>248</v>
      </c>
      <c r="G619" t="s">
        <v>91</v>
      </c>
      <c r="H619" t="s">
        <v>515</v>
      </c>
      <c r="I619" t="s">
        <v>212</v>
      </c>
      <c r="J619" t="s">
        <v>213</v>
      </c>
      <c r="K619" t="s">
        <v>149</v>
      </c>
      <c r="L619" t="s">
        <v>214</v>
      </c>
      <c r="M619" t="s">
        <v>76</v>
      </c>
      <c r="N619" t="s">
        <v>215</v>
      </c>
      <c r="O619" s="57">
        <v>46272.618703703702</v>
      </c>
      <c r="P619" s="57">
        <v>46273.657800925925</v>
      </c>
      <c r="Q619">
        <v>69385409</v>
      </c>
      <c r="S619">
        <v>152726201460</v>
      </c>
      <c r="T619" t="s">
        <v>4051</v>
      </c>
      <c r="U619" t="s">
        <v>4052</v>
      </c>
      <c r="V619" t="s">
        <v>4053</v>
      </c>
      <c r="Z619">
        <v>112.429552450776</v>
      </c>
      <c r="AA619">
        <v>-8.2878476804077597</v>
      </c>
      <c r="AB619" t="s">
        <v>4054</v>
      </c>
      <c r="AC619" t="s">
        <v>216</v>
      </c>
      <c r="AL619" t="s">
        <v>217</v>
      </c>
      <c r="AM619" t="s">
        <v>4055</v>
      </c>
      <c r="AN619" t="s">
        <v>6</v>
      </c>
      <c r="AO619" s="57">
        <v>46212.621689814812</v>
      </c>
      <c r="AP619" s="57">
        <v>46273.541666666664</v>
      </c>
      <c r="AR619" t="s">
        <v>218</v>
      </c>
      <c r="AS619" t="s">
        <v>91</v>
      </c>
      <c r="AT619" t="s">
        <v>230</v>
      </c>
      <c r="AU619">
        <v>20260908</v>
      </c>
      <c r="AV619" t="s">
        <v>221</v>
      </c>
      <c r="AW619" t="s">
        <v>885</v>
      </c>
      <c r="AX619" t="s">
        <v>222</v>
      </c>
      <c r="BA619" s="57">
        <v>46273.541666666664</v>
      </c>
      <c r="BB619" t="s">
        <v>4055</v>
      </c>
      <c r="BC619">
        <v>2026</v>
      </c>
      <c r="BD619">
        <v>9</v>
      </c>
      <c r="BE619">
        <v>8</v>
      </c>
      <c r="BF619" s="6">
        <f t="shared" si="27"/>
        <v>46273</v>
      </c>
      <c r="BG619">
        <f t="shared" si="28"/>
        <v>-0.54166666666424135</v>
      </c>
      <c r="BH619" t="str">
        <f t="shared" si="29"/>
        <v>COMPLY</v>
      </c>
      <c r="BI619" t="str">
        <f>VLOOKUP(H619,Sheet2!$A$1:$B$270,2,FALSE)</f>
        <v>MALANG</v>
      </c>
    </row>
    <row r="620" spans="1:61">
      <c r="A620">
        <v>619</v>
      </c>
      <c r="B620">
        <v>1002575945</v>
      </c>
      <c r="C620">
        <v>3</v>
      </c>
      <c r="D620" t="s">
        <v>42</v>
      </c>
      <c r="E620">
        <v>5</v>
      </c>
      <c r="F620" t="s">
        <v>102</v>
      </c>
      <c r="G620" t="s">
        <v>100</v>
      </c>
      <c r="H620" t="s">
        <v>368</v>
      </c>
      <c r="I620" t="s">
        <v>212</v>
      </c>
      <c r="J620" t="s">
        <v>213</v>
      </c>
      <c r="K620" t="s">
        <v>149</v>
      </c>
      <c r="L620" t="s">
        <v>1751</v>
      </c>
      <c r="M620" t="s">
        <v>76</v>
      </c>
      <c r="N620" t="s">
        <v>215</v>
      </c>
      <c r="O620" s="57">
        <v>46272.802048611113</v>
      </c>
      <c r="P620" s="57">
        <v>46273.798900462964</v>
      </c>
      <c r="Q620">
        <v>69385639</v>
      </c>
      <c r="R620">
        <v>3322012014</v>
      </c>
      <c r="S620">
        <v>152525202536</v>
      </c>
      <c r="T620" t="s">
        <v>4056</v>
      </c>
      <c r="U620" t="s">
        <v>4057</v>
      </c>
      <c r="V620" t="s">
        <v>4058</v>
      </c>
      <c r="Z620">
        <v>113.993354873474</v>
      </c>
      <c r="AA620">
        <v>-7.9795168552066498</v>
      </c>
      <c r="AB620" t="s">
        <v>4059</v>
      </c>
      <c r="AC620" t="s">
        <v>236</v>
      </c>
      <c r="AL620" t="s">
        <v>217</v>
      </c>
      <c r="AM620" t="s">
        <v>4060</v>
      </c>
      <c r="AN620" t="s">
        <v>6</v>
      </c>
      <c r="AO620" s="57">
        <v>46212.809502314813</v>
      </c>
      <c r="AP620" s="57">
        <v>46274.333333333336</v>
      </c>
      <c r="AR620" t="s">
        <v>218</v>
      </c>
      <c r="AS620" t="s">
        <v>100</v>
      </c>
      <c r="AT620" t="s">
        <v>230</v>
      </c>
      <c r="AU620">
        <v>20260908</v>
      </c>
      <c r="AV620" t="s">
        <v>221</v>
      </c>
      <c r="AW620" t="s">
        <v>2454</v>
      </c>
      <c r="AX620" t="s">
        <v>222</v>
      </c>
      <c r="BA620" s="57">
        <v>46274.333333333336</v>
      </c>
      <c r="BB620" t="s">
        <v>4060</v>
      </c>
      <c r="BC620">
        <v>2026</v>
      </c>
      <c r="BD620">
        <v>9</v>
      </c>
      <c r="BE620">
        <v>8</v>
      </c>
      <c r="BF620" s="6">
        <f t="shared" si="27"/>
        <v>46273</v>
      </c>
      <c r="BG620">
        <f t="shared" si="28"/>
        <v>-1.3333333333357587</v>
      </c>
      <c r="BH620" t="str">
        <f t="shared" si="29"/>
        <v>COMPLY</v>
      </c>
      <c r="BI620" t="str">
        <f>VLOOKUP(H620,Sheet2!$A$1:$B$270,2,FALSE)</f>
        <v>JEMBER</v>
      </c>
    </row>
    <row r="621" spans="1:61">
      <c r="A621">
        <v>620</v>
      </c>
      <c r="B621">
        <v>1002575944</v>
      </c>
      <c r="C621">
        <v>3</v>
      </c>
      <c r="D621" t="s">
        <v>55</v>
      </c>
      <c r="E621">
        <v>5</v>
      </c>
      <c r="F621" t="s">
        <v>227</v>
      </c>
      <c r="G621" t="s">
        <v>121</v>
      </c>
      <c r="H621" t="s">
        <v>326</v>
      </c>
      <c r="I621" t="s">
        <v>212</v>
      </c>
      <c r="J621" t="s">
        <v>213</v>
      </c>
      <c r="K621" t="s">
        <v>149</v>
      </c>
      <c r="L621" t="s">
        <v>214</v>
      </c>
      <c r="M621" t="s">
        <v>76</v>
      </c>
      <c r="N621" t="s">
        <v>215</v>
      </c>
      <c r="O621" s="57">
        <v>46272.799953703703</v>
      </c>
      <c r="P621" s="57">
        <v>46274.636435185188</v>
      </c>
      <c r="Q621">
        <v>69385618</v>
      </c>
      <c r="S621">
        <v>152459201818</v>
      </c>
      <c r="T621" t="s">
        <v>5185</v>
      </c>
      <c r="U621" t="s">
        <v>5186</v>
      </c>
      <c r="V621" t="s">
        <v>5187</v>
      </c>
      <c r="Z621">
        <v>113.04748814553</v>
      </c>
      <c r="AA621">
        <v>-7.1385619301118899</v>
      </c>
      <c r="AB621" t="s">
        <v>5188</v>
      </c>
      <c r="AC621" t="s">
        <v>216</v>
      </c>
      <c r="AL621" t="s">
        <v>217</v>
      </c>
      <c r="AM621" t="s">
        <v>5189</v>
      </c>
      <c r="AN621" t="s">
        <v>6</v>
      </c>
      <c r="AO621" s="57">
        <v>46212.809502314813</v>
      </c>
      <c r="AP621" s="57">
        <v>46274.333333333336</v>
      </c>
      <c r="AQ621" t="s">
        <v>2178</v>
      </c>
      <c r="AR621" t="s">
        <v>218</v>
      </c>
      <c r="AS621" t="s">
        <v>219</v>
      </c>
      <c r="AT621" t="s">
        <v>220</v>
      </c>
      <c r="AU621">
        <v>20260909</v>
      </c>
      <c r="AV621" t="s">
        <v>221</v>
      </c>
      <c r="AW621" t="s">
        <v>3078</v>
      </c>
      <c r="AX621" t="s">
        <v>222</v>
      </c>
      <c r="BA621" s="57">
        <v>46274.333333333336</v>
      </c>
      <c r="BB621" t="s">
        <v>5189</v>
      </c>
      <c r="BC621">
        <v>2026</v>
      </c>
      <c r="BD621">
        <v>9</v>
      </c>
      <c r="BE621">
        <v>9</v>
      </c>
      <c r="BF621" s="6">
        <f t="shared" si="27"/>
        <v>46274</v>
      </c>
      <c r="BG621">
        <f t="shared" si="28"/>
        <v>-0.33333333333575865</v>
      </c>
      <c r="BH621" t="str">
        <f t="shared" si="29"/>
        <v>COMPLY</v>
      </c>
      <c r="BI621" t="str">
        <f>VLOOKUP(H621,Sheet2!$A$1:$B$270,2,FALSE)</f>
        <v>MADURA</v>
      </c>
    </row>
    <row r="622" spans="1:61">
      <c r="A622">
        <v>621</v>
      </c>
      <c r="B622">
        <v>1002575117</v>
      </c>
      <c r="C622">
        <v>3</v>
      </c>
      <c r="D622" t="s">
        <v>49</v>
      </c>
      <c r="E622">
        <v>4</v>
      </c>
      <c r="F622" t="s">
        <v>245</v>
      </c>
      <c r="G622" t="s">
        <v>246</v>
      </c>
      <c r="H622" t="s">
        <v>2028</v>
      </c>
      <c r="I622" t="s">
        <v>212</v>
      </c>
      <c r="J622" t="s">
        <v>213</v>
      </c>
      <c r="K622" t="s">
        <v>149</v>
      </c>
      <c r="L622" t="s">
        <v>214</v>
      </c>
      <c r="M622" t="s">
        <v>76</v>
      </c>
      <c r="N622" t="s">
        <v>215</v>
      </c>
      <c r="O622" s="57">
        <v>46272.585370370369</v>
      </c>
      <c r="P622" s="57">
        <v>46274.528402777774</v>
      </c>
      <c r="Q622">
        <v>69385336</v>
      </c>
      <c r="S622">
        <v>141420160189</v>
      </c>
      <c r="T622" t="s">
        <v>5379</v>
      </c>
      <c r="U622" t="s">
        <v>5380</v>
      </c>
      <c r="V622" t="s">
        <v>5381</v>
      </c>
      <c r="Z622">
        <v>110.4005542</v>
      </c>
      <c r="AA622">
        <v>-6.9740394999999999</v>
      </c>
      <c r="AB622" t="s">
        <v>5382</v>
      </c>
      <c r="AC622" t="s">
        <v>236</v>
      </c>
      <c r="AL622" t="s">
        <v>217</v>
      </c>
      <c r="AM622" t="s">
        <v>5383</v>
      </c>
      <c r="AN622" t="s">
        <v>6</v>
      </c>
      <c r="AO622" s="57">
        <v>46212.590370370373</v>
      </c>
      <c r="AP622" s="57">
        <v>46273.541666666664</v>
      </c>
      <c r="AR622" t="s">
        <v>218</v>
      </c>
      <c r="AS622" t="s">
        <v>1961</v>
      </c>
      <c r="AT622" t="s">
        <v>230</v>
      </c>
      <c r="AU622">
        <v>20260909</v>
      </c>
      <c r="AV622" t="s">
        <v>221</v>
      </c>
      <c r="AW622" t="s">
        <v>882</v>
      </c>
      <c r="AX622" t="s">
        <v>222</v>
      </c>
      <c r="BA622" s="57">
        <v>46273.541666666664</v>
      </c>
      <c r="BB622" t="s">
        <v>5383</v>
      </c>
      <c r="BC622">
        <v>2026</v>
      </c>
      <c r="BD622">
        <v>9</v>
      </c>
      <c r="BE622">
        <v>9</v>
      </c>
      <c r="BF622" s="6">
        <f t="shared" si="27"/>
        <v>46274</v>
      </c>
      <c r="BG622">
        <f t="shared" si="28"/>
        <v>0.45833333333575865</v>
      </c>
      <c r="BH622" t="str">
        <f t="shared" si="29"/>
        <v>COMPLY</v>
      </c>
      <c r="BI622" t="e">
        <f>VLOOKUP(H622,Sheet2!$A$1:$B$270,2,FALSE)</f>
        <v>#N/A</v>
      </c>
    </row>
    <row r="623" spans="1:61">
      <c r="A623">
        <v>622</v>
      </c>
      <c r="B623">
        <v>1002575316</v>
      </c>
      <c r="C623">
        <v>3</v>
      </c>
      <c r="D623" t="s">
        <v>38</v>
      </c>
      <c r="E623">
        <v>5</v>
      </c>
      <c r="F623" t="s">
        <v>92</v>
      </c>
      <c r="G623" t="s">
        <v>95</v>
      </c>
      <c r="H623" t="s">
        <v>244</v>
      </c>
      <c r="I623" t="s">
        <v>212</v>
      </c>
      <c r="J623" t="s">
        <v>213</v>
      </c>
      <c r="K623" t="s">
        <v>149</v>
      </c>
      <c r="L623" t="s">
        <v>214</v>
      </c>
      <c r="M623" t="s">
        <v>76</v>
      </c>
      <c r="N623" t="s">
        <v>215</v>
      </c>
      <c r="O623" s="57">
        <v>46272.616631944446</v>
      </c>
      <c r="P623" s="57">
        <v>46273.807314814818</v>
      </c>
      <c r="Q623">
        <v>69385405</v>
      </c>
      <c r="S623">
        <v>152604231116</v>
      </c>
      <c r="T623" t="s">
        <v>3450</v>
      </c>
      <c r="U623" t="s">
        <v>4061</v>
      </c>
      <c r="V623" t="s">
        <v>4062</v>
      </c>
      <c r="Z623">
        <v>111.4909162</v>
      </c>
      <c r="AA623">
        <v>-7.8563220999999999</v>
      </c>
      <c r="AB623" t="s">
        <v>4063</v>
      </c>
      <c r="AC623" t="s">
        <v>236</v>
      </c>
      <c r="AL623" t="s">
        <v>217</v>
      </c>
      <c r="AM623" t="s">
        <v>4064</v>
      </c>
      <c r="AN623" t="s">
        <v>6</v>
      </c>
      <c r="AO623" s="57">
        <v>46212.621689814812</v>
      </c>
      <c r="AP623" s="57">
        <v>46273.541666666664</v>
      </c>
      <c r="AR623" t="s">
        <v>218</v>
      </c>
      <c r="AS623" t="s">
        <v>2788</v>
      </c>
      <c r="AT623" t="s">
        <v>230</v>
      </c>
      <c r="AU623">
        <v>20260908</v>
      </c>
      <c r="AV623" t="s">
        <v>221</v>
      </c>
      <c r="AW623" t="s">
        <v>882</v>
      </c>
      <c r="AX623" t="s">
        <v>222</v>
      </c>
      <c r="BA623" s="57">
        <v>46273.541666666664</v>
      </c>
      <c r="BB623" t="s">
        <v>4064</v>
      </c>
      <c r="BC623">
        <v>2026</v>
      </c>
      <c r="BD623">
        <v>9</v>
      </c>
      <c r="BE623">
        <v>8</v>
      </c>
      <c r="BF623" s="6">
        <f t="shared" si="27"/>
        <v>46273</v>
      </c>
      <c r="BG623">
        <f t="shared" si="28"/>
        <v>-0.54166666666424135</v>
      </c>
      <c r="BH623" t="str">
        <f t="shared" si="29"/>
        <v>COMPLY</v>
      </c>
      <c r="BI623" t="str">
        <f>VLOOKUP(H623,Sheet2!$A$1:$B$270,2,FALSE)</f>
        <v>PONOROGO</v>
      </c>
    </row>
    <row r="624" spans="1:61">
      <c r="A624">
        <v>623</v>
      </c>
      <c r="B624">
        <v>1002575292</v>
      </c>
      <c r="C624">
        <v>3</v>
      </c>
      <c r="D624" t="s">
        <v>55</v>
      </c>
      <c r="E624">
        <v>5</v>
      </c>
      <c r="F624" t="s">
        <v>261</v>
      </c>
      <c r="G624" t="s">
        <v>122</v>
      </c>
      <c r="H624" t="s">
        <v>291</v>
      </c>
      <c r="I624" t="s">
        <v>212</v>
      </c>
      <c r="J624" t="s">
        <v>213</v>
      </c>
      <c r="K624" t="s">
        <v>149</v>
      </c>
      <c r="M624" t="s">
        <v>76</v>
      </c>
      <c r="N624" t="s">
        <v>215</v>
      </c>
      <c r="O624" s="57">
        <v>46272.613217592596</v>
      </c>
      <c r="P624" s="57">
        <v>46272.651863425926</v>
      </c>
      <c r="Q624">
        <v>69383139</v>
      </c>
      <c r="S624">
        <v>152446246365</v>
      </c>
      <c r="T624" t="s">
        <v>2580</v>
      </c>
      <c r="U624" t="s">
        <v>4065</v>
      </c>
      <c r="V624" t="s">
        <v>4066</v>
      </c>
      <c r="Z624">
        <v>112.5737606</v>
      </c>
      <c r="AA624">
        <v>-7.2489121000000001</v>
      </c>
      <c r="AB624" t="s">
        <v>2583</v>
      </c>
      <c r="AC624" t="s">
        <v>216</v>
      </c>
      <c r="AL624" t="s">
        <v>217</v>
      </c>
      <c r="AM624" t="s">
        <v>4067</v>
      </c>
      <c r="AN624" t="s">
        <v>6</v>
      </c>
      <c r="AO624" s="57">
        <v>46212.621689814812</v>
      </c>
      <c r="AR624" t="s">
        <v>218</v>
      </c>
      <c r="AS624" t="s">
        <v>1764</v>
      </c>
      <c r="AT624" t="s">
        <v>230</v>
      </c>
      <c r="AU624">
        <v>20260907</v>
      </c>
      <c r="AV624" t="s">
        <v>221</v>
      </c>
      <c r="AW624" t="s">
        <v>545</v>
      </c>
      <c r="AX624" t="s">
        <v>222</v>
      </c>
      <c r="BA624" s="57">
        <v>46272.291666666664</v>
      </c>
      <c r="BB624" t="s">
        <v>4067</v>
      </c>
      <c r="BC624">
        <v>2026</v>
      </c>
      <c r="BD624">
        <v>9</v>
      </c>
      <c r="BE624">
        <v>7</v>
      </c>
      <c r="BF624" s="6">
        <f t="shared" si="27"/>
        <v>46272</v>
      </c>
      <c r="BG624">
        <f t="shared" si="28"/>
        <v>-0.29166666666424135</v>
      </c>
      <c r="BH624" t="str">
        <f t="shared" si="29"/>
        <v>COMPLY</v>
      </c>
      <c r="BI624" t="str">
        <f>VLOOKUP(H624,Sheet2!$A$1:$B$270,2,FALSE)</f>
        <v>GRESIK</v>
      </c>
    </row>
    <row r="625" spans="1:61">
      <c r="A625">
        <v>624</v>
      </c>
      <c r="B625">
        <v>1002575128</v>
      </c>
      <c r="C625">
        <v>3</v>
      </c>
      <c r="D625" t="s">
        <v>49</v>
      </c>
      <c r="E625">
        <v>4</v>
      </c>
      <c r="F625" t="s">
        <v>245</v>
      </c>
      <c r="G625" t="s">
        <v>564</v>
      </c>
      <c r="H625" t="s">
        <v>565</v>
      </c>
      <c r="I625" t="s">
        <v>212</v>
      </c>
      <c r="J625" t="s">
        <v>213</v>
      </c>
      <c r="K625" t="s">
        <v>149</v>
      </c>
      <c r="M625" t="s">
        <v>76</v>
      </c>
      <c r="N625" t="s">
        <v>215</v>
      </c>
      <c r="O625" s="57">
        <v>46272.587858796294</v>
      </c>
      <c r="P625" s="57">
        <v>46272.651400462964</v>
      </c>
      <c r="Q625">
        <v>69384251</v>
      </c>
      <c r="S625">
        <v>142434111621</v>
      </c>
      <c r="T625" t="s">
        <v>4068</v>
      </c>
      <c r="U625" t="s">
        <v>4069</v>
      </c>
      <c r="V625" t="s">
        <v>4070</v>
      </c>
      <c r="Z625">
        <v>110.50448337788499</v>
      </c>
      <c r="AA625">
        <v>-7.3235308900007601</v>
      </c>
      <c r="AB625" t="s">
        <v>4071</v>
      </c>
      <c r="AC625" t="s">
        <v>216</v>
      </c>
      <c r="AL625" t="s">
        <v>217</v>
      </c>
      <c r="AM625" t="s">
        <v>4072</v>
      </c>
      <c r="AN625" t="s">
        <v>6</v>
      </c>
      <c r="AO625" s="57">
        <v>46212.590370370373</v>
      </c>
      <c r="AR625" t="s">
        <v>218</v>
      </c>
      <c r="AS625" t="s">
        <v>219</v>
      </c>
      <c r="AT625" t="s">
        <v>230</v>
      </c>
      <c r="AU625">
        <v>20260907</v>
      </c>
      <c r="AV625" t="s">
        <v>221</v>
      </c>
      <c r="AW625" t="s">
        <v>545</v>
      </c>
      <c r="AX625" t="s">
        <v>222</v>
      </c>
      <c r="BA625" s="57">
        <v>46272.291666666664</v>
      </c>
      <c r="BB625" t="s">
        <v>4072</v>
      </c>
      <c r="BC625">
        <v>2026</v>
      </c>
      <c r="BD625">
        <v>9</v>
      </c>
      <c r="BE625">
        <v>7</v>
      </c>
      <c r="BF625" s="6">
        <f t="shared" si="27"/>
        <v>46272</v>
      </c>
      <c r="BG625">
        <f t="shared" si="28"/>
        <v>-0.29166666666424135</v>
      </c>
      <c r="BH625" t="str">
        <f t="shared" si="29"/>
        <v>COMPLY</v>
      </c>
      <c r="BI625" t="e">
        <f>VLOOKUP(H625,Sheet2!$A$1:$B$270,2,FALSE)</f>
        <v>#N/A</v>
      </c>
    </row>
    <row r="626" spans="1:61">
      <c r="A626">
        <v>625</v>
      </c>
      <c r="B626">
        <v>1002575284</v>
      </c>
      <c r="C626">
        <v>3</v>
      </c>
      <c r="D626" t="s">
        <v>49</v>
      </c>
      <c r="E626">
        <v>4</v>
      </c>
      <c r="F626" t="s">
        <v>245</v>
      </c>
      <c r="G626" t="s">
        <v>246</v>
      </c>
      <c r="H626" t="s">
        <v>2590</v>
      </c>
      <c r="I626" t="s">
        <v>212</v>
      </c>
      <c r="J626" t="s">
        <v>213</v>
      </c>
      <c r="K626" t="s">
        <v>149</v>
      </c>
      <c r="M626" t="s">
        <v>76</v>
      </c>
      <c r="N626" t="s">
        <v>215</v>
      </c>
      <c r="O626" s="57">
        <v>46272.617118055554</v>
      </c>
      <c r="P626" s="57">
        <v>46273.368263888886</v>
      </c>
      <c r="Q626">
        <v>69384409</v>
      </c>
      <c r="S626">
        <v>141423136836</v>
      </c>
      <c r="T626" t="s">
        <v>4073</v>
      </c>
      <c r="U626" t="s">
        <v>4074</v>
      </c>
      <c r="V626" t="s">
        <v>4075</v>
      </c>
      <c r="Z626">
        <v>110.421251</v>
      </c>
      <c r="AA626">
        <v>-7.0475849999999998</v>
      </c>
      <c r="AB626" t="s">
        <v>4076</v>
      </c>
      <c r="AC626" t="s">
        <v>216</v>
      </c>
      <c r="AL626" t="s">
        <v>217</v>
      </c>
      <c r="AM626" t="s">
        <v>4077</v>
      </c>
      <c r="AN626" t="s">
        <v>6</v>
      </c>
      <c r="AO626" s="57">
        <v>46212.621689814812</v>
      </c>
      <c r="AR626" t="s">
        <v>218</v>
      </c>
      <c r="AS626" t="s">
        <v>219</v>
      </c>
      <c r="AT626" t="s">
        <v>230</v>
      </c>
      <c r="AU626">
        <v>20260908</v>
      </c>
      <c r="AV626" t="s">
        <v>221</v>
      </c>
      <c r="AW626" t="s">
        <v>545</v>
      </c>
      <c r="AX626" t="s">
        <v>222</v>
      </c>
      <c r="BA626" s="57">
        <v>46272.291666666664</v>
      </c>
      <c r="BB626" t="s">
        <v>4077</v>
      </c>
      <c r="BC626">
        <v>2026</v>
      </c>
      <c r="BD626">
        <v>9</v>
      </c>
      <c r="BE626">
        <v>8</v>
      </c>
      <c r="BF626" s="6">
        <f t="shared" si="27"/>
        <v>46273</v>
      </c>
      <c r="BG626">
        <f t="shared" si="28"/>
        <v>0.70833333333575865</v>
      </c>
      <c r="BH626" t="str">
        <f t="shared" si="29"/>
        <v>COMPLY</v>
      </c>
      <c r="BI626" t="e">
        <f>VLOOKUP(H626,Sheet2!$A$1:$B$270,2,FALSE)</f>
        <v>#N/A</v>
      </c>
    </row>
    <row r="627" spans="1:61">
      <c r="A627">
        <v>626</v>
      </c>
      <c r="B627">
        <v>1002575129</v>
      </c>
      <c r="C627">
        <v>3</v>
      </c>
      <c r="D627" t="s">
        <v>45</v>
      </c>
      <c r="E627">
        <v>5</v>
      </c>
      <c r="F627" t="s">
        <v>113</v>
      </c>
      <c r="G627" t="s">
        <v>120</v>
      </c>
      <c r="H627" t="s">
        <v>312</v>
      </c>
      <c r="I627" t="s">
        <v>212</v>
      </c>
      <c r="J627" t="s">
        <v>213</v>
      </c>
      <c r="K627" t="s">
        <v>149</v>
      </c>
      <c r="L627" t="s">
        <v>214</v>
      </c>
      <c r="M627" t="s">
        <v>76</v>
      </c>
      <c r="N627" t="s">
        <v>215</v>
      </c>
      <c r="O627" s="57">
        <v>46272.587453703702</v>
      </c>
      <c r="P627" s="57">
        <v>46275.355844907404</v>
      </c>
      <c r="Q627">
        <v>69385320</v>
      </c>
      <c r="S627">
        <v>172517222647</v>
      </c>
      <c r="T627" t="s">
        <v>3710</v>
      </c>
      <c r="U627" t="s">
        <v>3711</v>
      </c>
      <c r="V627" t="s">
        <v>3712</v>
      </c>
      <c r="Z627">
        <v>120.26388350000001</v>
      </c>
      <c r="AA627">
        <v>-9.6544176000000004</v>
      </c>
      <c r="AB627" t="s">
        <v>3713</v>
      </c>
      <c r="AC627" t="s">
        <v>236</v>
      </c>
      <c r="AL627" t="s">
        <v>217</v>
      </c>
      <c r="AM627" t="s">
        <v>3714</v>
      </c>
      <c r="AN627" t="s">
        <v>6</v>
      </c>
      <c r="AO627" s="57">
        <v>46212.590370370373</v>
      </c>
      <c r="AP627" s="57">
        <v>46273.625</v>
      </c>
      <c r="AR627" t="s">
        <v>218</v>
      </c>
      <c r="AS627" t="s">
        <v>219</v>
      </c>
      <c r="AT627" t="s">
        <v>230</v>
      </c>
      <c r="AU627">
        <v>20260910</v>
      </c>
      <c r="AV627" t="s">
        <v>221</v>
      </c>
      <c r="AW627" t="s">
        <v>882</v>
      </c>
      <c r="AX627" t="s">
        <v>222</v>
      </c>
      <c r="BA627" s="57">
        <v>46273.625</v>
      </c>
      <c r="BB627" t="s">
        <v>3714</v>
      </c>
      <c r="BC627">
        <v>2026</v>
      </c>
      <c r="BD627">
        <v>9</v>
      </c>
      <c r="BE627">
        <v>10</v>
      </c>
      <c r="BF627" s="6">
        <f t="shared" si="27"/>
        <v>46275</v>
      </c>
      <c r="BG627">
        <f t="shared" si="28"/>
        <v>1.375</v>
      </c>
      <c r="BH627" t="str">
        <f t="shared" si="29"/>
        <v>NOT COMPLY</v>
      </c>
      <c r="BI627" t="str">
        <f>VLOOKUP(H627,Sheet2!$A$1:$B$270,2,FALSE)</f>
        <v>WAINGAPU</v>
      </c>
    </row>
    <row r="628" spans="1:61">
      <c r="A628">
        <v>627</v>
      </c>
      <c r="B628">
        <v>1002574012</v>
      </c>
      <c r="C628">
        <v>3</v>
      </c>
      <c r="D628" t="s">
        <v>49</v>
      </c>
      <c r="E628">
        <v>4</v>
      </c>
      <c r="F628" t="s">
        <v>250</v>
      </c>
      <c r="G628" t="s">
        <v>4078</v>
      </c>
      <c r="H628" t="s">
        <v>4079</v>
      </c>
      <c r="I628" t="s">
        <v>212</v>
      </c>
      <c r="J628" t="s">
        <v>213</v>
      </c>
      <c r="K628" t="s">
        <v>149</v>
      </c>
      <c r="L628" t="s">
        <v>214</v>
      </c>
      <c r="M628" t="s">
        <v>76</v>
      </c>
      <c r="N628" t="s">
        <v>215</v>
      </c>
      <c r="O628" s="57">
        <v>46272.389548611114</v>
      </c>
      <c r="P628" s="57">
        <v>46273.741446759261</v>
      </c>
      <c r="Q628">
        <v>69384996</v>
      </c>
      <c r="S628">
        <v>142200200975</v>
      </c>
      <c r="T628" t="s">
        <v>4080</v>
      </c>
      <c r="U628" t="s">
        <v>4081</v>
      </c>
      <c r="V628" t="s">
        <v>4082</v>
      </c>
      <c r="Z628">
        <v>109.9023114</v>
      </c>
      <c r="AA628">
        <v>-6.9768762000000004</v>
      </c>
      <c r="AB628" t="s">
        <v>4083</v>
      </c>
      <c r="AC628" t="s">
        <v>236</v>
      </c>
      <c r="AL628" t="s">
        <v>217</v>
      </c>
      <c r="AM628" t="s">
        <v>4084</v>
      </c>
      <c r="AN628" t="s">
        <v>6</v>
      </c>
      <c r="AO628" s="57">
        <v>46212.392395833333</v>
      </c>
      <c r="AP628" s="57">
        <v>46273.333333333336</v>
      </c>
      <c r="AR628" t="s">
        <v>218</v>
      </c>
      <c r="AS628" t="s">
        <v>4085</v>
      </c>
      <c r="AT628" t="s">
        <v>230</v>
      </c>
      <c r="AU628">
        <v>20260908</v>
      </c>
      <c r="AV628" t="s">
        <v>221</v>
      </c>
      <c r="AW628" t="s">
        <v>887</v>
      </c>
      <c r="AX628" t="s">
        <v>222</v>
      </c>
      <c r="BA628" s="57">
        <v>46273.333333333336</v>
      </c>
      <c r="BB628" t="s">
        <v>4084</v>
      </c>
      <c r="BC628">
        <v>2026</v>
      </c>
      <c r="BD628">
        <v>9</v>
      </c>
      <c r="BE628">
        <v>8</v>
      </c>
      <c r="BF628" s="6">
        <f t="shared" si="27"/>
        <v>46273</v>
      </c>
      <c r="BG628">
        <f t="shared" si="28"/>
        <v>-0.33333333333575865</v>
      </c>
      <c r="BH628" t="str">
        <f t="shared" si="29"/>
        <v>COMPLY</v>
      </c>
      <c r="BI628" t="e">
        <f>VLOOKUP(H628,Sheet2!$A$1:$B$270,2,FALSE)</f>
        <v>#N/A</v>
      </c>
    </row>
    <row r="629" spans="1:61">
      <c r="A629">
        <v>628</v>
      </c>
      <c r="B629">
        <v>1002575952</v>
      </c>
      <c r="C629">
        <v>3</v>
      </c>
      <c r="D629" t="s">
        <v>55</v>
      </c>
      <c r="E629">
        <v>5</v>
      </c>
      <c r="F629" t="s">
        <v>261</v>
      </c>
      <c r="G629" t="s">
        <v>125</v>
      </c>
      <c r="H629" t="s">
        <v>349</v>
      </c>
      <c r="I629" t="s">
        <v>212</v>
      </c>
      <c r="J629" t="s">
        <v>213</v>
      </c>
      <c r="K629" t="s">
        <v>149</v>
      </c>
      <c r="L629" t="s">
        <v>1751</v>
      </c>
      <c r="M629" t="s">
        <v>76</v>
      </c>
      <c r="N629" t="s">
        <v>215</v>
      </c>
      <c r="O629" s="57">
        <v>46272.818715277775</v>
      </c>
      <c r="P629" s="57">
        <v>46273.70758101852</v>
      </c>
      <c r="Q629">
        <v>69385641</v>
      </c>
      <c r="R629">
        <v>3228803005</v>
      </c>
      <c r="S629">
        <v>152457201380</v>
      </c>
      <c r="T629" t="s">
        <v>4086</v>
      </c>
      <c r="U629" t="s">
        <v>4087</v>
      </c>
      <c r="V629" t="s">
        <v>4088</v>
      </c>
      <c r="Z629">
        <v>112.382588</v>
      </c>
      <c r="AA629">
        <v>-6.9855559999999999</v>
      </c>
      <c r="AB629" t="s">
        <v>4089</v>
      </c>
      <c r="AC629" t="s">
        <v>236</v>
      </c>
      <c r="AL629" t="s">
        <v>217</v>
      </c>
      <c r="AM629" t="s">
        <v>4090</v>
      </c>
      <c r="AN629" t="s">
        <v>6</v>
      </c>
      <c r="AO629" s="57">
        <v>46212.819409722222</v>
      </c>
      <c r="AP629" s="57">
        <v>46274.458333333336</v>
      </c>
      <c r="AR629" t="s">
        <v>218</v>
      </c>
      <c r="AS629" t="s">
        <v>219</v>
      </c>
      <c r="AT629" t="s">
        <v>230</v>
      </c>
      <c r="AU629">
        <v>20260908</v>
      </c>
      <c r="AV629" t="s">
        <v>221</v>
      </c>
      <c r="AW629" t="s">
        <v>4091</v>
      </c>
      <c r="AX629" t="s">
        <v>222</v>
      </c>
      <c r="BA629" s="57">
        <v>46274.458333333336</v>
      </c>
      <c r="BB629" t="s">
        <v>4090</v>
      </c>
      <c r="BC629">
        <v>2026</v>
      </c>
      <c r="BD629">
        <v>9</v>
      </c>
      <c r="BE629">
        <v>8</v>
      </c>
      <c r="BF629" s="6">
        <f t="shared" si="27"/>
        <v>46273</v>
      </c>
      <c r="BG629">
        <f t="shared" si="28"/>
        <v>-1.4583333333357587</v>
      </c>
      <c r="BH629" t="str">
        <f t="shared" si="29"/>
        <v>COMPLY</v>
      </c>
      <c r="BI629" t="str">
        <f>VLOOKUP(H629,Sheet2!$A$1:$B$270,2,FALSE)</f>
        <v>GRESIK</v>
      </c>
    </row>
    <row r="630" spans="1:61">
      <c r="A630">
        <v>629</v>
      </c>
      <c r="B630">
        <v>1002575908</v>
      </c>
      <c r="C630">
        <v>3</v>
      </c>
      <c r="D630" t="s">
        <v>34</v>
      </c>
      <c r="E630">
        <v>5</v>
      </c>
      <c r="F630" t="s">
        <v>554</v>
      </c>
      <c r="G630" t="s">
        <v>80</v>
      </c>
      <c r="H630" t="s">
        <v>332</v>
      </c>
      <c r="I630" t="s">
        <v>212</v>
      </c>
      <c r="J630" t="s">
        <v>213</v>
      </c>
      <c r="K630" t="s">
        <v>149</v>
      </c>
      <c r="L630" t="s">
        <v>214</v>
      </c>
      <c r="M630" t="s">
        <v>76</v>
      </c>
      <c r="N630" t="s">
        <v>215</v>
      </c>
      <c r="O630" s="57">
        <v>46272.754131944443</v>
      </c>
      <c r="P630" s="57">
        <v>46273.818842592591</v>
      </c>
      <c r="Q630">
        <v>69385628</v>
      </c>
      <c r="S630">
        <v>172411226196</v>
      </c>
      <c r="T630" t="s">
        <v>4092</v>
      </c>
      <c r="U630" t="s">
        <v>4093</v>
      </c>
      <c r="V630" t="s">
        <v>4094</v>
      </c>
      <c r="Z630">
        <v>114.647458911565</v>
      </c>
      <c r="AA630">
        <v>-8.4021715641036003</v>
      </c>
      <c r="AB630" t="s">
        <v>4095</v>
      </c>
      <c r="AC630" t="s">
        <v>236</v>
      </c>
      <c r="AL630" t="s">
        <v>217</v>
      </c>
      <c r="AM630" t="s">
        <v>4096</v>
      </c>
      <c r="AN630" t="s">
        <v>6</v>
      </c>
      <c r="AO630" s="57">
        <v>46212.757060185184</v>
      </c>
      <c r="AP630" s="57">
        <v>46273.625</v>
      </c>
      <c r="AR630" t="s">
        <v>218</v>
      </c>
      <c r="AS630" t="s">
        <v>809</v>
      </c>
      <c r="AT630" t="s">
        <v>230</v>
      </c>
      <c r="AU630">
        <v>20260908</v>
      </c>
      <c r="AV630" t="s">
        <v>221</v>
      </c>
      <c r="AW630" t="s">
        <v>882</v>
      </c>
      <c r="AX630" t="s">
        <v>222</v>
      </c>
      <c r="BA630" s="57">
        <v>46273.625</v>
      </c>
      <c r="BB630" t="s">
        <v>4096</v>
      </c>
      <c r="BC630">
        <v>2026</v>
      </c>
      <c r="BD630">
        <v>9</v>
      </c>
      <c r="BE630">
        <v>8</v>
      </c>
      <c r="BF630" s="6">
        <f t="shared" si="27"/>
        <v>46273</v>
      </c>
      <c r="BG630">
        <f t="shared" si="28"/>
        <v>-0.625</v>
      </c>
      <c r="BH630" t="str">
        <f t="shared" si="29"/>
        <v>COMPLY</v>
      </c>
      <c r="BI630" t="str">
        <f>VLOOKUP(H630,Sheet2!$A$1:$B$270,2,FALSE)</f>
        <v>TABANAN</v>
      </c>
    </row>
    <row r="631" spans="1:61">
      <c r="A631">
        <v>630</v>
      </c>
      <c r="B631">
        <v>1002575783</v>
      </c>
      <c r="C631">
        <v>3</v>
      </c>
      <c r="D631" t="s">
        <v>49</v>
      </c>
      <c r="E631">
        <v>4</v>
      </c>
      <c r="F631" t="s">
        <v>250</v>
      </c>
      <c r="G631" t="s">
        <v>539</v>
      </c>
      <c r="H631" t="s">
        <v>3241</v>
      </c>
      <c r="I631" t="s">
        <v>212</v>
      </c>
      <c r="J631" t="s">
        <v>213</v>
      </c>
      <c r="K631" t="s">
        <v>149</v>
      </c>
      <c r="M631" t="s">
        <v>76</v>
      </c>
      <c r="N631" t="s">
        <v>215</v>
      </c>
      <c r="O631" s="57">
        <v>46272.697789351849</v>
      </c>
      <c r="P631" s="57">
        <v>46272.843298611115</v>
      </c>
      <c r="Q631">
        <v>69383885</v>
      </c>
      <c r="S631">
        <v>146281109038</v>
      </c>
      <c r="T631" t="s">
        <v>4097</v>
      </c>
      <c r="U631" t="s">
        <v>4098</v>
      </c>
      <c r="V631" t="s">
        <v>4099</v>
      </c>
      <c r="Z631">
        <v>109.008112447575</v>
      </c>
      <c r="AA631">
        <v>-7.2597140143129302</v>
      </c>
      <c r="AB631" t="s">
        <v>4100</v>
      </c>
      <c r="AC631" t="s">
        <v>284</v>
      </c>
      <c r="AL631" t="s">
        <v>217</v>
      </c>
      <c r="AM631" t="s">
        <v>4101</v>
      </c>
      <c r="AN631" t="s">
        <v>6</v>
      </c>
      <c r="AO631" s="57">
        <v>46212.704895833333</v>
      </c>
      <c r="AR631" t="s">
        <v>218</v>
      </c>
      <c r="AS631" t="s">
        <v>3247</v>
      </c>
      <c r="AT631" t="s">
        <v>230</v>
      </c>
      <c r="AU631">
        <v>20260907</v>
      </c>
      <c r="AV631" t="s">
        <v>221</v>
      </c>
      <c r="AW631" t="s">
        <v>546</v>
      </c>
      <c r="AX631" t="s">
        <v>222</v>
      </c>
      <c r="BA631" s="57">
        <v>46272.291666666664</v>
      </c>
      <c r="BB631" t="s">
        <v>4101</v>
      </c>
      <c r="BC631">
        <v>2026</v>
      </c>
      <c r="BD631">
        <v>9</v>
      </c>
      <c r="BE631">
        <v>7</v>
      </c>
      <c r="BF631" s="6">
        <f t="shared" si="27"/>
        <v>46272</v>
      </c>
      <c r="BG631">
        <f t="shared" si="28"/>
        <v>-0.29166666666424135</v>
      </c>
      <c r="BH631" t="str">
        <f t="shared" si="29"/>
        <v>COMPLY</v>
      </c>
      <c r="BI631" t="e">
        <f>VLOOKUP(H631,Sheet2!$A$1:$B$270,2,FALSE)</f>
        <v>#N/A</v>
      </c>
    </row>
    <row r="632" spans="1:61">
      <c r="A632">
        <v>631</v>
      </c>
      <c r="B632">
        <v>1002574566</v>
      </c>
      <c r="C632">
        <v>3</v>
      </c>
      <c r="D632" t="s">
        <v>38</v>
      </c>
      <c r="E632">
        <v>5</v>
      </c>
      <c r="F632" t="s">
        <v>248</v>
      </c>
      <c r="G632" t="s">
        <v>87</v>
      </c>
      <c r="H632" t="s">
        <v>439</v>
      </c>
      <c r="I632" t="s">
        <v>212</v>
      </c>
      <c r="J632" t="s">
        <v>213</v>
      </c>
      <c r="K632" t="s">
        <v>149</v>
      </c>
      <c r="L632" t="s">
        <v>214</v>
      </c>
      <c r="M632" t="s">
        <v>76</v>
      </c>
      <c r="N632" t="s">
        <v>215</v>
      </c>
      <c r="O632" s="57">
        <v>46272.472870370373</v>
      </c>
      <c r="P632" s="57">
        <v>46272.728101851855</v>
      </c>
      <c r="Q632">
        <v>69385123</v>
      </c>
      <c r="S632">
        <v>152710214308</v>
      </c>
      <c r="T632" t="s">
        <v>4102</v>
      </c>
      <c r="U632" t="s">
        <v>4103</v>
      </c>
      <c r="V632" t="s">
        <v>4104</v>
      </c>
      <c r="Z632">
        <v>112.7293131</v>
      </c>
      <c r="AA632">
        <v>-7.9523424999999897</v>
      </c>
      <c r="AB632" t="s">
        <v>4105</v>
      </c>
      <c r="AC632" t="s">
        <v>236</v>
      </c>
      <c r="AL632" t="s">
        <v>217</v>
      </c>
      <c r="AM632" t="s">
        <v>4106</v>
      </c>
      <c r="AN632" t="s">
        <v>6</v>
      </c>
      <c r="AO632" s="57">
        <v>46212.476527777777</v>
      </c>
      <c r="AP632" s="57">
        <v>46273.333333333336</v>
      </c>
      <c r="AR632" t="s">
        <v>218</v>
      </c>
      <c r="AS632" t="s">
        <v>586</v>
      </c>
      <c r="AT632" t="s">
        <v>230</v>
      </c>
      <c r="AU632">
        <v>20260907</v>
      </c>
      <c r="AV632" t="s">
        <v>221</v>
      </c>
      <c r="AW632" t="s">
        <v>886</v>
      </c>
      <c r="AX632" t="s">
        <v>222</v>
      </c>
      <c r="BA632" s="57">
        <v>46273.333333333336</v>
      </c>
      <c r="BB632" t="s">
        <v>4106</v>
      </c>
      <c r="BC632">
        <v>2026</v>
      </c>
      <c r="BD632">
        <v>9</v>
      </c>
      <c r="BE632">
        <v>7</v>
      </c>
      <c r="BF632" s="6">
        <f t="shared" si="27"/>
        <v>46272</v>
      </c>
      <c r="BG632">
        <f t="shared" si="28"/>
        <v>-1.3333333333357587</v>
      </c>
      <c r="BH632" t="str">
        <f t="shared" si="29"/>
        <v>COMPLY</v>
      </c>
      <c r="BI632" t="str">
        <f>VLOOKUP(H632,Sheet2!$A$1:$B$270,2,FALSE)</f>
        <v>BATU</v>
      </c>
    </row>
    <row r="633" spans="1:61">
      <c r="A633">
        <v>632</v>
      </c>
      <c r="B633">
        <v>1002575455</v>
      </c>
      <c r="C633">
        <v>3</v>
      </c>
      <c r="D633" t="s">
        <v>51</v>
      </c>
      <c r="E633">
        <v>4</v>
      </c>
      <c r="F633" t="s">
        <v>234</v>
      </c>
      <c r="G633" t="s">
        <v>2557</v>
      </c>
      <c r="H633" t="s">
        <v>3612</v>
      </c>
      <c r="I633" t="s">
        <v>212</v>
      </c>
      <c r="J633" t="s">
        <v>213</v>
      </c>
      <c r="K633" t="s">
        <v>149</v>
      </c>
      <c r="L633" t="s">
        <v>214</v>
      </c>
      <c r="M633" t="s">
        <v>76</v>
      </c>
      <c r="N633" t="s">
        <v>215</v>
      </c>
      <c r="O633" s="57">
        <v>46272.637453703705</v>
      </c>
      <c r="P633" s="57">
        <v>46273.711921296293</v>
      </c>
      <c r="Q633">
        <v>69385433</v>
      </c>
      <c r="S633">
        <v>146565009869</v>
      </c>
      <c r="T633" t="s">
        <v>4107</v>
      </c>
      <c r="U633" t="s">
        <v>4108</v>
      </c>
      <c r="V633" t="s">
        <v>4109</v>
      </c>
      <c r="Z633">
        <v>111.03967645924899</v>
      </c>
      <c r="AA633">
        <v>-7.4442384062649296</v>
      </c>
      <c r="AB633" t="s">
        <v>4110</v>
      </c>
      <c r="AC633" t="s">
        <v>236</v>
      </c>
      <c r="AL633" t="s">
        <v>217</v>
      </c>
      <c r="AM633" t="s">
        <v>3939</v>
      </c>
      <c r="AN633" t="s">
        <v>6</v>
      </c>
      <c r="AO633" s="57">
        <v>46212.642754629633</v>
      </c>
      <c r="AP633" s="57">
        <v>46273.541666666664</v>
      </c>
      <c r="AR633" t="s">
        <v>218</v>
      </c>
      <c r="AS633" t="s">
        <v>219</v>
      </c>
      <c r="AT633" t="s">
        <v>230</v>
      </c>
      <c r="AU633">
        <v>20260908</v>
      </c>
      <c r="AV633" t="s">
        <v>221</v>
      </c>
      <c r="AW633" t="s">
        <v>883</v>
      </c>
      <c r="AX633" t="s">
        <v>222</v>
      </c>
      <c r="BA633" s="57">
        <v>46273.541666666664</v>
      </c>
      <c r="BB633" t="s">
        <v>3939</v>
      </c>
      <c r="BC633">
        <v>2026</v>
      </c>
      <c r="BD633">
        <v>9</v>
      </c>
      <c r="BE633">
        <v>8</v>
      </c>
      <c r="BF633" s="6">
        <f t="shared" si="27"/>
        <v>46273</v>
      </c>
      <c r="BG633">
        <f t="shared" si="28"/>
        <v>-0.54166666666424135</v>
      </c>
      <c r="BH633" t="str">
        <f t="shared" si="29"/>
        <v>COMPLY</v>
      </c>
      <c r="BI633" t="e">
        <f>VLOOKUP(H633,Sheet2!$A$1:$B$270,2,FALSE)</f>
        <v>#N/A</v>
      </c>
    </row>
    <row r="634" spans="1:61">
      <c r="A634">
        <v>633</v>
      </c>
      <c r="B634">
        <v>1002574529</v>
      </c>
      <c r="C634">
        <v>3</v>
      </c>
      <c r="D634" t="s">
        <v>55</v>
      </c>
      <c r="E634">
        <v>5</v>
      </c>
      <c r="F634" t="s">
        <v>261</v>
      </c>
      <c r="G634" t="s">
        <v>125</v>
      </c>
      <c r="H634" t="s">
        <v>405</v>
      </c>
      <c r="I634" t="s">
        <v>212</v>
      </c>
      <c r="J634" t="s">
        <v>213</v>
      </c>
      <c r="K634" t="s">
        <v>149</v>
      </c>
      <c r="L634" t="s">
        <v>214</v>
      </c>
      <c r="M634" t="s">
        <v>76</v>
      </c>
      <c r="N634" t="s">
        <v>215</v>
      </c>
      <c r="O634" s="57">
        <v>46272.466631944444</v>
      </c>
      <c r="P634" s="57">
        <v>46272.745983796296</v>
      </c>
      <c r="Q634">
        <v>69385117</v>
      </c>
      <c r="S634">
        <v>152433910174</v>
      </c>
      <c r="T634" t="s">
        <v>4111</v>
      </c>
      <c r="U634" t="s">
        <v>4112</v>
      </c>
      <c r="V634" t="s">
        <v>4113</v>
      </c>
      <c r="Z634">
        <v>112.425211966037</v>
      </c>
      <c r="AA634">
        <v>-7.1424509105434604</v>
      </c>
      <c r="AB634" t="s">
        <v>4114</v>
      </c>
      <c r="AC634" t="s">
        <v>216</v>
      </c>
      <c r="AL634" t="s">
        <v>217</v>
      </c>
      <c r="AM634" t="s">
        <v>4115</v>
      </c>
      <c r="AN634" t="s">
        <v>6</v>
      </c>
      <c r="AO634" s="57">
        <v>46212.476527777777</v>
      </c>
      <c r="AP634" s="57">
        <v>46273.416666666664</v>
      </c>
      <c r="AR634" t="s">
        <v>218</v>
      </c>
      <c r="AS634" t="s">
        <v>125</v>
      </c>
      <c r="AT634" t="s">
        <v>230</v>
      </c>
      <c r="AU634">
        <v>20260907</v>
      </c>
      <c r="AV634" t="s">
        <v>221</v>
      </c>
      <c r="AW634" t="s">
        <v>883</v>
      </c>
      <c r="AX634" t="s">
        <v>222</v>
      </c>
      <c r="BA634" s="57">
        <v>46273.416666666664</v>
      </c>
      <c r="BB634" t="s">
        <v>4115</v>
      </c>
      <c r="BC634">
        <v>2026</v>
      </c>
      <c r="BD634">
        <v>9</v>
      </c>
      <c r="BE634">
        <v>7</v>
      </c>
      <c r="BF634" s="6">
        <f t="shared" si="27"/>
        <v>46272</v>
      </c>
      <c r="BG634">
        <f t="shared" si="28"/>
        <v>-1.4166666666642413</v>
      </c>
      <c r="BH634" t="str">
        <f t="shared" si="29"/>
        <v>COMPLY</v>
      </c>
      <c r="BI634" t="str">
        <f>VLOOKUP(H634,Sheet2!$A$1:$B$270,2,FALSE)</f>
        <v>GRESIK</v>
      </c>
    </row>
    <row r="635" spans="1:61">
      <c r="A635">
        <v>634</v>
      </c>
      <c r="B635">
        <v>1002575362</v>
      </c>
      <c r="C635">
        <v>3</v>
      </c>
      <c r="D635" t="s">
        <v>55</v>
      </c>
      <c r="E635">
        <v>5</v>
      </c>
      <c r="F635" t="s">
        <v>227</v>
      </c>
      <c r="G635" t="s">
        <v>127</v>
      </c>
      <c r="H635" t="s">
        <v>228</v>
      </c>
      <c r="I635" t="s">
        <v>212</v>
      </c>
      <c r="J635" t="s">
        <v>213</v>
      </c>
      <c r="K635" t="s">
        <v>149</v>
      </c>
      <c r="M635" t="s">
        <v>76</v>
      </c>
      <c r="N635" t="s">
        <v>215</v>
      </c>
      <c r="O635" s="57">
        <v>46272.622511574074</v>
      </c>
      <c r="P635" s="57">
        <v>46272.732060185182</v>
      </c>
      <c r="Q635">
        <v>69384972</v>
      </c>
      <c r="S635">
        <v>152426928678</v>
      </c>
      <c r="T635" t="s">
        <v>4116</v>
      </c>
      <c r="U635" t="s">
        <v>4117</v>
      </c>
      <c r="V635" t="s">
        <v>4118</v>
      </c>
      <c r="Z635">
        <v>113.432658288471</v>
      </c>
      <c r="AA635">
        <v>-7.1350195905871203</v>
      </c>
      <c r="AB635" t="s">
        <v>4119</v>
      </c>
      <c r="AC635" t="s">
        <v>216</v>
      </c>
      <c r="AL635" t="s">
        <v>217</v>
      </c>
      <c r="AM635" t="s">
        <v>4120</v>
      </c>
      <c r="AN635" t="s">
        <v>6</v>
      </c>
      <c r="AO635" s="57">
        <v>46212.632013888891</v>
      </c>
      <c r="AR635" t="s">
        <v>218</v>
      </c>
      <c r="AS635" t="s">
        <v>127</v>
      </c>
      <c r="AT635" t="s">
        <v>220</v>
      </c>
      <c r="AU635">
        <v>20260907</v>
      </c>
      <c r="AV635" t="s">
        <v>221</v>
      </c>
      <c r="AW635" t="s">
        <v>598</v>
      </c>
      <c r="AX635" t="s">
        <v>222</v>
      </c>
      <c r="BA635" s="57">
        <v>46272.291666666664</v>
      </c>
      <c r="BB635" t="s">
        <v>4120</v>
      </c>
      <c r="BC635">
        <v>2026</v>
      </c>
      <c r="BD635">
        <v>9</v>
      </c>
      <c r="BE635">
        <v>7</v>
      </c>
      <c r="BF635" s="6">
        <f t="shared" si="27"/>
        <v>46272</v>
      </c>
      <c r="BG635">
        <f t="shared" si="28"/>
        <v>-0.29166666666424135</v>
      </c>
      <c r="BH635" t="str">
        <f t="shared" si="29"/>
        <v>COMPLY</v>
      </c>
      <c r="BI635" t="str">
        <f>VLOOKUP(H635,Sheet2!$A$1:$B$270,2,FALSE)</f>
        <v>MADURA</v>
      </c>
    </row>
    <row r="636" spans="1:61">
      <c r="A636">
        <v>635</v>
      </c>
      <c r="B636">
        <v>1002575366</v>
      </c>
      <c r="C636">
        <v>3</v>
      </c>
      <c r="D636" t="s">
        <v>59</v>
      </c>
      <c r="E636">
        <v>4</v>
      </c>
      <c r="F636" t="s">
        <v>549</v>
      </c>
      <c r="G636" t="s">
        <v>825</v>
      </c>
      <c r="H636" t="s">
        <v>830</v>
      </c>
      <c r="I636" t="s">
        <v>212</v>
      </c>
      <c r="J636" t="s">
        <v>213</v>
      </c>
      <c r="K636" t="s">
        <v>149</v>
      </c>
      <c r="M636" t="s">
        <v>76</v>
      </c>
      <c r="N636" t="s">
        <v>215</v>
      </c>
      <c r="O636" s="57">
        <v>46272.622800925928</v>
      </c>
      <c r="P636" s="57">
        <v>46272.717534722222</v>
      </c>
      <c r="Q636">
        <v>69375204</v>
      </c>
      <c r="S636">
        <v>146129128845</v>
      </c>
      <c r="T636" t="s">
        <v>4121</v>
      </c>
      <c r="U636" t="s">
        <v>4122</v>
      </c>
      <c r="V636" t="s">
        <v>4123</v>
      </c>
      <c r="Z636">
        <v>110.373041519811</v>
      </c>
      <c r="AA636">
        <v>-7.9035367273123196</v>
      </c>
      <c r="AB636" t="s">
        <v>4124</v>
      </c>
      <c r="AC636" t="s">
        <v>225</v>
      </c>
      <c r="AL636" t="s">
        <v>217</v>
      </c>
      <c r="AM636" t="s">
        <v>4125</v>
      </c>
      <c r="AN636" t="s">
        <v>6</v>
      </c>
      <c r="AO636" s="57">
        <v>46212.632013888891</v>
      </c>
      <c r="AR636" t="s">
        <v>218</v>
      </c>
      <c r="AS636" t="s">
        <v>219</v>
      </c>
      <c r="AT636" t="s">
        <v>230</v>
      </c>
      <c r="AU636">
        <v>20260907</v>
      </c>
      <c r="AV636" t="s">
        <v>221</v>
      </c>
      <c r="AW636" t="s">
        <v>4126</v>
      </c>
      <c r="AX636" t="s">
        <v>222</v>
      </c>
      <c r="BA636" s="57">
        <v>46272.291666666664</v>
      </c>
      <c r="BB636" t="s">
        <v>4125</v>
      </c>
      <c r="BC636">
        <v>2026</v>
      </c>
      <c r="BD636">
        <v>9</v>
      </c>
      <c r="BE636">
        <v>7</v>
      </c>
      <c r="BF636" s="6">
        <f t="shared" si="27"/>
        <v>46272</v>
      </c>
      <c r="BG636">
        <f t="shared" si="28"/>
        <v>-0.29166666666424135</v>
      </c>
      <c r="BH636" t="str">
        <f t="shared" si="29"/>
        <v>COMPLY</v>
      </c>
      <c r="BI636" t="e">
        <f>VLOOKUP(H636,Sheet2!$A$1:$B$270,2,FALSE)</f>
        <v>#N/A</v>
      </c>
    </row>
    <row r="637" spans="1:61">
      <c r="A637">
        <v>636</v>
      </c>
      <c r="B637">
        <v>1002575348</v>
      </c>
      <c r="C637">
        <v>3</v>
      </c>
      <c r="D637" t="s">
        <v>51</v>
      </c>
      <c r="E637">
        <v>4</v>
      </c>
      <c r="F637" t="s">
        <v>269</v>
      </c>
      <c r="G637" t="s">
        <v>551</v>
      </c>
      <c r="H637" t="s">
        <v>2565</v>
      </c>
      <c r="I637" t="s">
        <v>212</v>
      </c>
      <c r="J637" t="s">
        <v>213</v>
      </c>
      <c r="K637" t="s">
        <v>149</v>
      </c>
      <c r="M637" t="s">
        <v>76</v>
      </c>
      <c r="N637" t="s">
        <v>215</v>
      </c>
      <c r="O637" s="57">
        <v>46272.621469907404</v>
      </c>
      <c r="P637" s="57">
        <v>46274.740717592591</v>
      </c>
      <c r="Q637">
        <v>69385412</v>
      </c>
      <c r="R637">
        <v>2922952036</v>
      </c>
      <c r="S637">
        <v>141568113981</v>
      </c>
      <c r="T637" t="s">
        <v>4130</v>
      </c>
      <c r="U637" t="s">
        <v>5384</v>
      </c>
      <c r="V637" t="s">
        <v>5385</v>
      </c>
      <c r="Z637">
        <v>110.91865559999999</v>
      </c>
      <c r="AA637">
        <v>-7.0492417999999999</v>
      </c>
      <c r="AB637" t="s">
        <v>5386</v>
      </c>
      <c r="AC637" t="s">
        <v>225</v>
      </c>
      <c r="AL637" t="s">
        <v>217</v>
      </c>
      <c r="AM637" t="s">
        <v>5387</v>
      </c>
      <c r="AN637" t="s">
        <v>6</v>
      </c>
      <c r="AO637" s="57">
        <v>46212.632013888891</v>
      </c>
      <c r="AP637" s="57">
        <v>46274.333333333336</v>
      </c>
      <c r="AR637" t="s">
        <v>218</v>
      </c>
      <c r="AS637" t="s">
        <v>219</v>
      </c>
      <c r="AT637" t="s">
        <v>230</v>
      </c>
      <c r="AU637">
        <v>20260909</v>
      </c>
      <c r="AV637" t="s">
        <v>221</v>
      </c>
      <c r="AW637" t="s">
        <v>585</v>
      </c>
      <c r="AX637" t="s">
        <v>222</v>
      </c>
      <c r="BA637" s="57">
        <v>46274.333333333336</v>
      </c>
      <c r="BB637" t="s">
        <v>5387</v>
      </c>
      <c r="BC637">
        <v>2026</v>
      </c>
      <c r="BD637">
        <v>9</v>
      </c>
      <c r="BE637">
        <v>9</v>
      </c>
      <c r="BF637" s="6">
        <f t="shared" si="27"/>
        <v>46274</v>
      </c>
      <c r="BG637">
        <f t="shared" si="28"/>
        <v>-0.33333333333575865</v>
      </c>
      <c r="BH637" t="str">
        <f t="shared" si="29"/>
        <v>COMPLY</v>
      </c>
      <c r="BI637" t="e">
        <f>VLOOKUP(H637,Sheet2!$A$1:$B$270,2,FALSE)</f>
        <v>#N/A</v>
      </c>
    </row>
    <row r="638" spans="1:61">
      <c r="A638">
        <v>637</v>
      </c>
      <c r="B638">
        <v>1002574578</v>
      </c>
      <c r="C638">
        <v>3</v>
      </c>
      <c r="D638" t="s">
        <v>38</v>
      </c>
      <c r="E638">
        <v>5</v>
      </c>
      <c r="F638" t="s">
        <v>248</v>
      </c>
      <c r="G638" t="s">
        <v>87</v>
      </c>
      <c r="H638" t="s">
        <v>439</v>
      </c>
      <c r="I638" t="s">
        <v>212</v>
      </c>
      <c r="J638" t="s">
        <v>213</v>
      </c>
      <c r="K638" t="s">
        <v>149</v>
      </c>
      <c r="L638" t="s">
        <v>214</v>
      </c>
      <c r="M638" t="s">
        <v>76</v>
      </c>
      <c r="N638" t="s">
        <v>215</v>
      </c>
      <c r="O638" s="57">
        <v>46272.474965277775</v>
      </c>
      <c r="P638" s="57">
        <v>46273.747083333335</v>
      </c>
      <c r="Q638">
        <v>69385145</v>
      </c>
      <c r="S638">
        <v>152710214309</v>
      </c>
      <c r="T638" t="s">
        <v>4102</v>
      </c>
      <c r="U638" t="s">
        <v>4127</v>
      </c>
      <c r="V638" t="s">
        <v>4128</v>
      </c>
      <c r="Z638">
        <v>112.7293131</v>
      </c>
      <c r="AA638">
        <v>-7.9523424999999897</v>
      </c>
      <c r="AB638" t="s">
        <v>4129</v>
      </c>
      <c r="AC638" t="s">
        <v>236</v>
      </c>
      <c r="AL638" t="s">
        <v>217</v>
      </c>
      <c r="AM638" t="s">
        <v>4106</v>
      </c>
      <c r="AN638" t="s">
        <v>6</v>
      </c>
      <c r="AO638" s="57">
        <v>46212.476527777777</v>
      </c>
      <c r="AP638" s="57">
        <v>46273.333333333336</v>
      </c>
      <c r="AQ638" t="s">
        <v>2156</v>
      </c>
      <c r="AR638" t="s">
        <v>218</v>
      </c>
      <c r="AS638" t="s">
        <v>586</v>
      </c>
      <c r="AT638" t="s">
        <v>230</v>
      </c>
      <c r="AU638">
        <v>20260908</v>
      </c>
      <c r="AV638" t="s">
        <v>221</v>
      </c>
      <c r="AW638" t="s">
        <v>882</v>
      </c>
      <c r="AX638" t="s">
        <v>222</v>
      </c>
      <c r="BA638" s="57">
        <v>46273.333333333336</v>
      </c>
      <c r="BB638" t="s">
        <v>4106</v>
      </c>
      <c r="BC638">
        <v>2026</v>
      </c>
      <c r="BD638">
        <v>9</v>
      </c>
      <c r="BE638">
        <v>8</v>
      </c>
      <c r="BF638" s="6">
        <f t="shared" si="27"/>
        <v>46273</v>
      </c>
      <c r="BG638">
        <f t="shared" si="28"/>
        <v>-0.33333333333575865</v>
      </c>
      <c r="BH638" t="str">
        <f t="shared" si="29"/>
        <v>COMPLY</v>
      </c>
      <c r="BI638" t="str">
        <f>VLOOKUP(H638,Sheet2!$A$1:$B$270,2,FALSE)</f>
        <v>BATU</v>
      </c>
    </row>
    <row r="639" spans="1:61">
      <c r="A639">
        <v>638</v>
      </c>
      <c r="B639">
        <v>1002573870</v>
      </c>
      <c r="C639">
        <v>3</v>
      </c>
      <c r="D639" t="s">
        <v>42</v>
      </c>
      <c r="E639">
        <v>5</v>
      </c>
      <c r="F639" t="s">
        <v>232</v>
      </c>
      <c r="G639" t="s">
        <v>103</v>
      </c>
      <c r="H639" t="s">
        <v>391</v>
      </c>
      <c r="I639" t="s">
        <v>212</v>
      </c>
      <c r="J639" t="s">
        <v>213</v>
      </c>
      <c r="K639" t="s">
        <v>149</v>
      </c>
      <c r="M639" t="s">
        <v>76</v>
      </c>
      <c r="N639" t="s">
        <v>215</v>
      </c>
      <c r="O639" s="57">
        <v>46272.357210648152</v>
      </c>
      <c r="P639" s="57">
        <v>46272.551030092596</v>
      </c>
      <c r="Q639">
        <v>69384943</v>
      </c>
      <c r="S639">
        <v>152318240535</v>
      </c>
      <c r="T639" t="s">
        <v>4130</v>
      </c>
      <c r="U639" t="s">
        <v>4131</v>
      </c>
      <c r="V639" t="s">
        <v>4132</v>
      </c>
      <c r="Z639">
        <v>112.156942</v>
      </c>
      <c r="AA639">
        <v>-7.5801568000000001</v>
      </c>
      <c r="AB639" t="s">
        <v>4133</v>
      </c>
      <c r="AC639" t="s">
        <v>229</v>
      </c>
      <c r="AL639" t="s">
        <v>217</v>
      </c>
      <c r="AM639" t="s">
        <v>4134</v>
      </c>
      <c r="AN639" t="s">
        <v>6</v>
      </c>
      <c r="AO639" s="57">
        <v>46212.361030092594</v>
      </c>
      <c r="AP639" s="57">
        <v>46273.333333333336</v>
      </c>
      <c r="AR639" t="s">
        <v>218</v>
      </c>
      <c r="AS639" t="s">
        <v>103</v>
      </c>
      <c r="AT639" t="s">
        <v>230</v>
      </c>
      <c r="AU639">
        <v>20260907</v>
      </c>
      <c r="AV639" t="s">
        <v>221</v>
      </c>
      <c r="AW639" t="s">
        <v>546</v>
      </c>
      <c r="AX639" t="s">
        <v>222</v>
      </c>
      <c r="BA639" s="57">
        <v>46273.333333333336</v>
      </c>
      <c r="BB639" t="s">
        <v>4134</v>
      </c>
      <c r="BC639">
        <v>2026</v>
      </c>
      <c r="BD639">
        <v>9</v>
      </c>
      <c r="BE639">
        <v>7</v>
      </c>
      <c r="BF639" s="6">
        <f t="shared" si="27"/>
        <v>46272</v>
      </c>
      <c r="BG639">
        <f t="shared" si="28"/>
        <v>-1.3333333333357587</v>
      </c>
      <c r="BH639" t="str">
        <f t="shared" si="29"/>
        <v>COMPLY</v>
      </c>
      <c r="BI639" t="str">
        <f>VLOOKUP(H639,Sheet2!$A$1:$B$270,2,FALSE)</f>
        <v>MOJOKERTO</v>
      </c>
    </row>
    <row r="640" spans="1:61">
      <c r="A640">
        <v>639</v>
      </c>
      <c r="B640">
        <v>1002573857</v>
      </c>
      <c r="C640">
        <v>3</v>
      </c>
      <c r="D640" t="s">
        <v>45</v>
      </c>
      <c r="E640">
        <v>5</v>
      </c>
      <c r="F640" t="s">
        <v>113</v>
      </c>
      <c r="G640" t="s">
        <v>113</v>
      </c>
      <c r="H640" t="s">
        <v>408</v>
      </c>
      <c r="I640" t="s">
        <v>212</v>
      </c>
      <c r="J640" t="s">
        <v>213</v>
      </c>
      <c r="K640" t="s">
        <v>149</v>
      </c>
      <c r="L640" t="s">
        <v>214</v>
      </c>
      <c r="M640" t="s">
        <v>76</v>
      </c>
      <c r="N640" t="s">
        <v>215</v>
      </c>
      <c r="O640" s="57">
        <v>46272.352037037039</v>
      </c>
      <c r="P640" s="57">
        <v>46272.634837962964</v>
      </c>
      <c r="Q640">
        <v>69384939</v>
      </c>
      <c r="S640">
        <v>172502311735</v>
      </c>
      <c r="T640" t="s">
        <v>4135</v>
      </c>
      <c r="U640" t="s">
        <v>4136</v>
      </c>
      <c r="V640" t="s">
        <v>4137</v>
      </c>
      <c r="Z640">
        <v>123.61365790000001</v>
      </c>
      <c r="AA640">
        <v>-10.195548199999999</v>
      </c>
      <c r="AB640" t="s">
        <v>4138</v>
      </c>
      <c r="AC640" t="s">
        <v>236</v>
      </c>
      <c r="AL640" t="s">
        <v>217</v>
      </c>
      <c r="AM640" t="s">
        <v>4139</v>
      </c>
      <c r="AN640" t="s">
        <v>6</v>
      </c>
      <c r="AO640" s="57">
        <v>46212.361030092594</v>
      </c>
      <c r="AP640" s="57">
        <v>46273.333333333336</v>
      </c>
      <c r="AR640" t="s">
        <v>218</v>
      </c>
      <c r="AS640" t="s">
        <v>113</v>
      </c>
      <c r="AT640" t="s">
        <v>230</v>
      </c>
      <c r="AU640">
        <v>20260907</v>
      </c>
      <c r="AV640" t="s">
        <v>221</v>
      </c>
      <c r="AW640" t="s">
        <v>885</v>
      </c>
      <c r="AX640" t="s">
        <v>222</v>
      </c>
      <c r="BA640" s="57">
        <v>46273.333333333336</v>
      </c>
      <c r="BB640" t="s">
        <v>4139</v>
      </c>
      <c r="BC640">
        <v>2026</v>
      </c>
      <c r="BD640">
        <v>9</v>
      </c>
      <c r="BE640">
        <v>7</v>
      </c>
      <c r="BF640" s="6">
        <f t="shared" si="27"/>
        <v>46272</v>
      </c>
      <c r="BG640">
        <f t="shared" si="28"/>
        <v>-1.3333333333357587</v>
      </c>
      <c r="BH640" t="str">
        <f t="shared" si="29"/>
        <v>COMPLY</v>
      </c>
      <c r="BI640" t="str">
        <f>VLOOKUP(H640,Sheet2!$A$1:$B$270,2,FALSE)</f>
        <v>KUPANG</v>
      </c>
    </row>
    <row r="641" spans="1:61">
      <c r="A641">
        <v>640</v>
      </c>
      <c r="B641">
        <v>1002575354</v>
      </c>
      <c r="C641">
        <v>3</v>
      </c>
      <c r="D641" t="s">
        <v>45</v>
      </c>
      <c r="E641">
        <v>5</v>
      </c>
      <c r="F641" t="s">
        <v>210</v>
      </c>
      <c r="G641" t="s">
        <v>112</v>
      </c>
      <c r="H641" t="s">
        <v>243</v>
      </c>
      <c r="I641" t="s">
        <v>212</v>
      </c>
      <c r="J641" t="s">
        <v>213</v>
      </c>
      <c r="K641" t="s">
        <v>149</v>
      </c>
      <c r="M641" t="s">
        <v>76</v>
      </c>
      <c r="N641" t="s">
        <v>215</v>
      </c>
      <c r="O641" s="57">
        <v>46272.621342592596</v>
      </c>
      <c r="P641" s="57">
        <v>46272.769421296296</v>
      </c>
      <c r="Q641">
        <v>69380978</v>
      </c>
      <c r="S641">
        <v>172605804378</v>
      </c>
      <c r="T641" t="s">
        <v>4140</v>
      </c>
      <c r="U641" t="s">
        <v>4141</v>
      </c>
      <c r="V641" t="s">
        <v>4142</v>
      </c>
      <c r="Z641">
        <v>116.15948499</v>
      </c>
      <c r="AA641">
        <v>-8.6622718289999998</v>
      </c>
      <c r="AB641" t="s">
        <v>4143</v>
      </c>
      <c r="AC641" t="s">
        <v>284</v>
      </c>
      <c r="AL641" t="s">
        <v>217</v>
      </c>
      <c r="AM641" t="s">
        <v>4144</v>
      </c>
      <c r="AN641" t="s">
        <v>6</v>
      </c>
      <c r="AO641" s="57">
        <v>46212.632013888891</v>
      </c>
      <c r="AR641" t="s">
        <v>218</v>
      </c>
      <c r="AS641" t="s">
        <v>219</v>
      </c>
      <c r="AT641" t="s">
        <v>230</v>
      </c>
      <c r="AU641">
        <v>20260907</v>
      </c>
      <c r="AV641" t="s">
        <v>221</v>
      </c>
      <c r="AW641" t="s">
        <v>828</v>
      </c>
      <c r="AX641" t="s">
        <v>222</v>
      </c>
      <c r="BA641" s="57">
        <v>46272.291666666664</v>
      </c>
      <c r="BB641" t="s">
        <v>4144</v>
      </c>
      <c r="BC641">
        <v>2026</v>
      </c>
      <c r="BD641">
        <v>9</v>
      </c>
      <c r="BE641">
        <v>7</v>
      </c>
      <c r="BF641" s="6">
        <f t="shared" si="27"/>
        <v>46272</v>
      </c>
      <c r="BG641">
        <f t="shared" si="28"/>
        <v>-0.29166666666424135</v>
      </c>
      <c r="BH641" t="str">
        <f t="shared" si="29"/>
        <v>COMPLY</v>
      </c>
      <c r="BI641" t="str">
        <f>VLOOKUP(H641,Sheet2!$A$1:$B$270,2,FALSE)</f>
        <v>MATARAM</v>
      </c>
    </row>
    <row r="642" spans="1:61">
      <c r="A642">
        <v>641</v>
      </c>
      <c r="B642">
        <v>1002574276</v>
      </c>
      <c r="C642">
        <v>3</v>
      </c>
      <c r="D642" t="s">
        <v>38</v>
      </c>
      <c r="E642">
        <v>5</v>
      </c>
      <c r="F642" t="s">
        <v>90</v>
      </c>
      <c r="G642" t="s">
        <v>88</v>
      </c>
      <c r="H642" t="s">
        <v>426</v>
      </c>
      <c r="I642" t="s">
        <v>212</v>
      </c>
      <c r="J642" t="s">
        <v>213</v>
      </c>
      <c r="K642" t="s">
        <v>149</v>
      </c>
      <c r="M642" t="s">
        <v>76</v>
      </c>
      <c r="N642" t="s">
        <v>581</v>
      </c>
      <c r="O642" s="57">
        <v>46272.435416666667</v>
      </c>
      <c r="P642" s="57">
        <v>46273.729733796295</v>
      </c>
      <c r="Q642">
        <v>66525052</v>
      </c>
      <c r="S642">
        <v>152730235590</v>
      </c>
      <c r="T642" t="s">
        <v>3830</v>
      </c>
      <c r="U642" t="s">
        <v>4145</v>
      </c>
      <c r="V642" t="s">
        <v>4146</v>
      </c>
      <c r="Z642">
        <v>112.167298793792</v>
      </c>
      <c r="AA642">
        <v>-8.0999769187033692</v>
      </c>
      <c r="AB642" t="s">
        <v>4147</v>
      </c>
      <c r="AC642" t="s">
        <v>225</v>
      </c>
      <c r="AL642" t="s">
        <v>217</v>
      </c>
      <c r="AM642" t="s">
        <v>4148</v>
      </c>
      <c r="AN642" t="s">
        <v>6</v>
      </c>
      <c r="AO642" s="57">
        <v>46212.444421296299</v>
      </c>
      <c r="AP642" s="57">
        <v>46273.625</v>
      </c>
      <c r="AR642" t="s">
        <v>218</v>
      </c>
      <c r="AS642" t="s">
        <v>219</v>
      </c>
      <c r="AT642" t="s">
        <v>230</v>
      </c>
      <c r="AU642">
        <v>20260908</v>
      </c>
      <c r="AV642" t="s">
        <v>221</v>
      </c>
      <c r="AW642" t="s">
        <v>550</v>
      </c>
      <c r="AX642" t="s">
        <v>222</v>
      </c>
      <c r="BA642" s="57">
        <v>46273.625</v>
      </c>
      <c r="BB642" t="s">
        <v>4148</v>
      </c>
      <c r="BC642">
        <v>2026</v>
      </c>
      <c r="BD642">
        <v>9</v>
      </c>
      <c r="BE642">
        <v>8</v>
      </c>
      <c r="BF642" s="6">
        <f t="shared" ref="BF642:BF705" si="30">DATE(BC642,BD642,BE642)</f>
        <v>46273</v>
      </c>
      <c r="BG642">
        <f t="shared" ref="BG642:BG705" si="31">BF642-BA642</f>
        <v>-0.625</v>
      </c>
      <c r="BH642" t="str">
        <f t="shared" ref="BH642:BH705" si="32">IF(BG642=1,"COMPLY",IF(BG642&lt;1,"COMPLY","NOT COMPLY"))</f>
        <v>COMPLY</v>
      </c>
      <c r="BI642" t="str">
        <f>VLOOKUP(H642,Sheet2!$A$1:$B$270,2,FALSE)</f>
        <v>BLITAR</v>
      </c>
    </row>
    <row r="643" spans="1:61">
      <c r="A643">
        <v>642</v>
      </c>
      <c r="B643">
        <v>1002574319</v>
      </c>
      <c r="C643">
        <v>3</v>
      </c>
      <c r="D643" t="s">
        <v>51</v>
      </c>
      <c r="E643">
        <v>4</v>
      </c>
      <c r="F643" t="s">
        <v>234</v>
      </c>
      <c r="G643" t="s">
        <v>1765</v>
      </c>
      <c r="H643" t="s">
        <v>1766</v>
      </c>
      <c r="I643" t="s">
        <v>212</v>
      </c>
      <c r="J643" t="s">
        <v>213</v>
      </c>
      <c r="K643" t="s">
        <v>149</v>
      </c>
      <c r="L643" t="s">
        <v>214</v>
      </c>
      <c r="M643" t="s">
        <v>76</v>
      </c>
      <c r="N643" t="s">
        <v>215</v>
      </c>
      <c r="O643" s="57">
        <v>46272.43953703704</v>
      </c>
      <c r="P643" s="57">
        <v>46273.58421296296</v>
      </c>
      <c r="Q643">
        <v>69385090</v>
      </c>
      <c r="S643">
        <v>146550124381</v>
      </c>
      <c r="T643" t="s">
        <v>4149</v>
      </c>
      <c r="U643" t="s">
        <v>4150</v>
      </c>
      <c r="V643" t="s">
        <v>4151</v>
      </c>
      <c r="Z643">
        <v>110.593001084655</v>
      </c>
      <c r="AA643">
        <v>-7.7573329902780701</v>
      </c>
      <c r="AB643" t="s">
        <v>4152</v>
      </c>
      <c r="AC643" t="s">
        <v>236</v>
      </c>
      <c r="AL643" t="s">
        <v>217</v>
      </c>
      <c r="AM643" t="s">
        <v>4153</v>
      </c>
      <c r="AN643" t="s">
        <v>6</v>
      </c>
      <c r="AO643" s="57">
        <v>46212.444421296299</v>
      </c>
      <c r="AP643" s="57">
        <v>46273.333333333336</v>
      </c>
      <c r="AR643" t="s">
        <v>218</v>
      </c>
      <c r="AS643" t="s">
        <v>219</v>
      </c>
      <c r="AT643" t="s">
        <v>230</v>
      </c>
      <c r="AU643">
        <v>20260908</v>
      </c>
      <c r="AV643" t="s">
        <v>221</v>
      </c>
      <c r="AW643" t="s">
        <v>885</v>
      </c>
      <c r="AX643" t="s">
        <v>222</v>
      </c>
      <c r="BA643" s="57">
        <v>46273.333333333336</v>
      </c>
      <c r="BB643" t="s">
        <v>4153</v>
      </c>
      <c r="BC643">
        <v>2026</v>
      </c>
      <c r="BD643">
        <v>9</v>
      </c>
      <c r="BE643">
        <v>8</v>
      </c>
      <c r="BF643" s="6">
        <f t="shared" si="30"/>
        <v>46273</v>
      </c>
      <c r="BG643">
        <f t="shared" si="31"/>
        <v>-0.33333333333575865</v>
      </c>
      <c r="BH643" t="str">
        <f t="shared" si="32"/>
        <v>COMPLY</v>
      </c>
      <c r="BI643" t="e">
        <f>VLOOKUP(H643,Sheet2!$A$1:$B$270,2,FALSE)</f>
        <v>#N/A</v>
      </c>
    </row>
    <row r="644" spans="1:61">
      <c r="A644">
        <v>643</v>
      </c>
      <c r="B644">
        <v>1002574303</v>
      </c>
      <c r="C644">
        <v>3</v>
      </c>
      <c r="D644" t="s">
        <v>51</v>
      </c>
      <c r="E644">
        <v>4</v>
      </c>
      <c r="F644" t="s">
        <v>269</v>
      </c>
      <c r="G644" t="s">
        <v>1928</v>
      </c>
      <c r="H644" t="s">
        <v>4154</v>
      </c>
      <c r="I644" t="s">
        <v>212</v>
      </c>
      <c r="J644" t="s">
        <v>213</v>
      </c>
      <c r="K644" t="s">
        <v>149</v>
      </c>
      <c r="L644" t="s">
        <v>214</v>
      </c>
      <c r="M644" t="s">
        <v>76</v>
      </c>
      <c r="N644" t="s">
        <v>215</v>
      </c>
      <c r="O644" s="57">
        <v>46272.4374537037</v>
      </c>
      <c r="P644" s="57">
        <v>46273.695891203701</v>
      </c>
      <c r="Q644">
        <v>69385085</v>
      </c>
      <c r="S644">
        <v>142512103124</v>
      </c>
      <c r="T644" t="s">
        <v>4155</v>
      </c>
      <c r="U644" t="s">
        <v>4156</v>
      </c>
      <c r="V644" t="s">
        <v>4157</v>
      </c>
      <c r="Z644">
        <v>111.39362300000001</v>
      </c>
      <c r="AA644">
        <v>-7.1906080000000001</v>
      </c>
      <c r="AB644" t="s">
        <v>4158</v>
      </c>
      <c r="AC644" t="s">
        <v>236</v>
      </c>
      <c r="AL644" t="s">
        <v>217</v>
      </c>
      <c r="AM644" t="s">
        <v>4159</v>
      </c>
      <c r="AN644" t="s">
        <v>6</v>
      </c>
      <c r="AO644" s="57">
        <v>46212.444421296299</v>
      </c>
      <c r="AP644" s="57">
        <v>46273.333333333336</v>
      </c>
      <c r="AR644" t="s">
        <v>218</v>
      </c>
      <c r="AS644" t="s">
        <v>1947</v>
      </c>
      <c r="AT644" t="s">
        <v>230</v>
      </c>
      <c r="AU644">
        <v>20260908</v>
      </c>
      <c r="AV644" t="s">
        <v>221</v>
      </c>
      <c r="AW644" t="s">
        <v>887</v>
      </c>
      <c r="AX644" t="s">
        <v>222</v>
      </c>
      <c r="BA644" s="57">
        <v>46273.333333333336</v>
      </c>
      <c r="BB644" t="s">
        <v>4159</v>
      </c>
      <c r="BC644">
        <v>2026</v>
      </c>
      <c r="BD644">
        <v>9</v>
      </c>
      <c r="BE644">
        <v>8</v>
      </c>
      <c r="BF644" s="6">
        <f t="shared" si="30"/>
        <v>46273</v>
      </c>
      <c r="BG644">
        <f t="shared" si="31"/>
        <v>-0.33333333333575865</v>
      </c>
      <c r="BH644" t="str">
        <f t="shared" si="32"/>
        <v>COMPLY</v>
      </c>
      <c r="BI644" t="e">
        <f>VLOOKUP(H644,Sheet2!$A$1:$B$270,2,FALSE)</f>
        <v>#N/A</v>
      </c>
    </row>
    <row r="645" spans="1:61">
      <c r="A645">
        <v>644</v>
      </c>
      <c r="B645">
        <v>1002575921</v>
      </c>
      <c r="C645">
        <v>3</v>
      </c>
      <c r="D645" t="s">
        <v>38</v>
      </c>
      <c r="E645">
        <v>5</v>
      </c>
      <c r="F645" t="s">
        <v>90</v>
      </c>
      <c r="G645" t="s">
        <v>90</v>
      </c>
      <c r="H645" t="s">
        <v>506</v>
      </c>
      <c r="I645" t="s">
        <v>212</v>
      </c>
      <c r="J645" t="s">
        <v>213</v>
      </c>
      <c r="K645" t="s">
        <v>149</v>
      </c>
      <c r="L645" t="s">
        <v>214</v>
      </c>
      <c r="M645" t="s">
        <v>76</v>
      </c>
      <c r="N645" t="s">
        <v>215</v>
      </c>
      <c r="O645" s="57">
        <v>46272.770798611113</v>
      </c>
      <c r="P645" s="57">
        <v>46273.654675925929</v>
      </c>
      <c r="Q645">
        <v>69385609</v>
      </c>
      <c r="S645">
        <v>152653205777</v>
      </c>
      <c r="T645" t="s">
        <v>4160</v>
      </c>
      <c r="U645" t="s">
        <v>4161</v>
      </c>
      <c r="V645" t="s">
        <v>4162</v>
      </c>
      <c r="Z645">
        <v>112.28158999999999</v>
      </c>
      <c r="AA645">
        <v>-7.7567550000000001</v>
      </c>
      <c r="AB645" t="s">
        <v>4163</v>
      </c>
      <c r="AC645" t="s">
        <v>236</v>
      </c>
      <c r="AL645" t="s">
        <v>217</v>
      </c>
      <c r="AM645" t="s">
        <v>4164</v>
      </c>
      <c r="AN645" t="s">
        <v>6</v>
      </c>
      <c r="AO645" s="57">
        <v>46212.777685185189</v>
      </c>
      <c r="AP645" s="57">
        <v>46273.625</v>
      </c>
      <c r="AR645" t="s">
        <v>218</v>
      </c>
      <c r="AS645" t="s">
        <v>304</v>
      </c>
      <c r="AT645" t="s">
        <v>230</v>
      </c>
      <c r="AU645">
        <v>20260908</v>
      </c>
      <c r="AV645" t="s">
        <v>221</v>
      </c>
      <c r="AW645" t="s">
        <v>574</v>
      </c>
      <c r="AX645" t="s">
        <v>222</v>
      </c>
      <c r="BA645" s="57">
        <v>46273.625</v>
      </c>
      <c r="BB645" t="s">
        <v>4164</v>
      </c>
      <c r="BC645">
        <v>2026</v>
      </c>
      <c r="BD645">
        <v>9</v>
      </c>
      <c r="BE645">
        <v>8</v>
      </c>
      <c r="BF645" s="6">
        <f t="shared" si="30"/>
        <v>46273</v>
      </c>
      <c r="BG645">
        <f t="shared" si="31"/>
        <v>-0.625</v>
      </c>
      <c r="BH645" t="str">
        <f t="shared" si="32"/>
        <v>COMPLY</v>
      </c>
      <c r="BI645" t="str">
        <f>VLOOKUP(H645,Sheet2!$A$1:$B$270,2,FALSE)</f>
        <v>KEDIRI</v>
      </c>
    </row>
    <row r="646" spans="1:61">
      <c r="A646">
        <v>645</v>
      </c>
      <c r="B646">
        <v>1002573847</v>
      </c>
      <c r="C646">
        <v>3</v>
      </c>
      <c r="D646" t="s">
        <v>49</v>
      </c>
      <c r="E646">
        <v>4</v>
      </c>
      <c r="F646" t="s">
        <v>245</v>
      </c>
      <c r="G646" t="s">
        <v>246</v>
      </c>
      <c r="H646" t="s">
        <v>2028</v>
      </c>
      <c r="I646" t="s">
        <v>212</v>
      </c>
      <c r="J646" t="s">
        <v>213</v>
      </c>
      <c r="K646" t="s">
        <v>149</v>
      </c>
      <c r="M646" t="s">
        <v>76</v>
      </c>
      <c r="N646" t="s">
        <v>581</v>
      </c>
      <c r="O646" s="57">
        <v>46272.349178240744</v>
      </c>
      <c r="P646" s="57">
        <v>46273.648055555554</v>
      </c>
      <c r="Q646">
        <v>69384955</v>
      </c>
      <c r="S646">
        <v>141420144957</v>
      </c>
      <c r="T646" t="s">
        <v>4165</v>
      </c>
      <c r="U646" t="s">
        <v>4166</v>
      </c>
      <c r="V646" t="s">
        <v>4167</v>
      </c>
      <c r="Z646">
        <v>110.38139879139899</v>
      </c>
      <c r="AA646">
        <v>-6.9918126607813704</v>
      </c>
      <c r="AB646" t="s">
        <v>4168</v>
      </c>
      <c r="AC646" t="s">
        <v>284</v>
      </c>
      <c r="AL646" t="s">
        <v>217</v>
      </c>
      <c r="AM646" t="s">
        <v>4169</v>
      </c>
      <c r="AN646" t="s">
        <v>6</v>
      </c>
      <c r="AO646" s="57">
        <v>46212.350775462961</v>
      </c>
      <c r="AP646" s="57">
        <v>46273.625</v>
      </c>
      <c r="AR646" t="s">
        <v>218</v>
      </c>
      <c r="AS646" t="s">
        <v>1961</v>
      </c>
      <c r="AT646" t="s">
        <v>230</v>
      </c>
      <c r="AU646">
        <v>20260908</v>
      </c>
      <c r="AV646" t="s">
        <v>221</v>
      </c>
      <c r="AW646" t="s">
        <v>545</v>
      </c>
      <c r="AX646" t="s">
        <v>222</v>
      </c>
      <c r="BA646" s="57">
        <v>46273.625</v>
      </c>
      <c r="BB646" t="s">
        <v>4169</v>
      </c>
      <c r="BC646">
        <v>2026</v>
      </c>
      <c r="BD646">
        <v>9</v>
      </c>
      <c r="BE646">
        <v>8</v>
      </c>
      <c r="BF646" s="6">
        <f t="shared" si="30"/>
        <v>46273</v>
      </c>
      <c r="BG646">
        <f t="shared" si="31"/>
        <v>-0.625</v>
      </c>
      <c r="BH646" t="str">
        <f t="shared" si="32"/>
        <v>COMPLY</v>
      </c>
      <c r="BI646" t="e">
        <f>VLOOKUP(H646,Sheet2!$A$1:$B$270,2,FALSE)</f>
        <v>#N/A</v>
      </c>
    </row>
    <row r="647" spans="1:61">
      <c r="A647">
        <v>646</v>
      </c>
      <c r="B647">
        <v>1002574628</v>
      </c>
      <c r="C647">
        <v>3</v>
      </c>
      <c r="D647" t="s">
        <v>55</v>
      </c>
      <c r="E647">
        <v>5</v>
      </c>
      <c r="F647" t="s">
        <v>261</v>
      </c>
      <c r="G647" t="s">
        <v>126</v>
      </c>
      <c r="H647" t="s">
        <v>262</v>
      </c>
      <c r="I647" t="s">
        <v>212</v>
      </c>
      <c r="J647" t="s">
        <v>213</v>
      </c>
      <c r="K647" t="s">
        <v>149</v>
      </c>
      <c r="M647" t="s">
        <v>76</v>
      </c>
      <c r="N647" t="s">
        <v>215</v>
      </c>
      <c r="O647" s="57">
        <v>46272.483483796299</v>
      </c>
      <c r="P647" s="57">
        <v>46272.751898148148</v>
      </c>
      <c r="Q647">
        <v>69382215</v>
      </c>
      <c r="S647">
        <v>152413168003</v>
      </c>
      <c r="T647" t="s">
        <v>1878</v>
      </c>
      <c r="U647" t="s">
        <v>4170</v>
      </c>
      <c r="V647" t="s">
        <v>4171</v>
      </c>
      <c r="Z647">
        <v>112.747832</v>
      </c>
      <c r="AA647">
        <v>-7.2626970000000002</v>
      </c>
      <c r="AB647" t="s">
        <v>1881</v>
      </c>
      <c r="AC647" t="s">
        <v>229</v>
      </c>
      <c r="AL647" t="s">
        <v>217</v>
      </c>
      <c r="AM647" t="s">
        <v>4172</v>
      </c>
      <c r="AN647" t="s">
        <v>6</v>
      </c>
      <c r="AO647" s="57">
        <v>46212.486145833333</v>
      </c>
      <c r="AR647" t="s">
        <v>218</v>
      </c>
      <c r="AS647" t="s">
        <v>575</v>
      </c>
      <c r="AT647" t="s">
        <v>230</v>
      </c>
      <c r="AU647">
        <v>20260907</v>
      </c>
      <c r="AV647" t="s">
        <v>221</v>
      </c>
      <c r="AW647" t="s">
        <v>545</v>
      </c>
      <c r="AX647" t="s">
        <v>222</v>
      </c>
      <c r="BA647" s="57">
        <v>46272.291666666664</v>
      </c>
      <c r="BB647" t="s">
        <v>4172</v>
      </c>
      <c r="BC647">
        <v>2026</v>
      </c>
      <c r="BD647">
        <v>9</v>
      </c>
      <c r="BE647">
        <v>7</v>
      </c>
      <c r="BF647" s="6">
        <f t="shared" si="30"/>
        <v>46272</v>
      </c>
      <c r="BG647">
        <f t="shared" si="31"/>
        <v>-0.29166666666424135</v>
      </c>
      <c r="BH647" t="str">
        <f t="shared" si="32"/>
        <v>COMPLY</v>
      </c>
      <c r="BI647" t="str">
        <f>VLOOKUP(H647,Sheet2!$A$1:$B$270,2,FALSE)</f>
        <v>SURABAYA SELATAN</v>
      </c>
    </row>
    <row r="648" spans="1:61">
      <c r="A648">
        <v>647</v>
      </c>
      <c r="B648">
        <v>1002574698</v>
      </c>
      <c r="C648">
        <v>3</v>
      </c>
      <c r="D648" t="s">
        <v>51</v>
      </c>
      <c r="E648">
        <v>4</v>
      </c>
      <c r="F648" t="s">
        <v>234</v>
      </c>
      <c r="G648" t="s">
        <v>2557</v>
      </c>
      <c r="H648" t="s">
        <v>3612</v>
      </c>
      <c r="I648" t="s">
        <v>212</v>
      </c>
      <c r="J648" t="s">
        <v>213</v>
      </c>
      <c r="K648" t="s">
        <v>149</v>
      </c>
      <c r="L648" t="s">
        <v>214</v>
      </c>
      <c r="M648" t="s">
        <v>76</v>
      </c>
      <c r="N648" t="s">
        <v>215</v>
      </c>
      <c r="O648" s="57">
        <v>46272.493715277778</v>
      </c>
      <c r="P648" s="57">
        <v>46274.532465277778</v>
      </c>
      <c r="Q648">
        <v>69385175</v>
      </c>
      <c r="S648">
        <v>146565009718</v>
      </c>
      <c r="T648" t="s">
        <v>3613</v>
      </c>
      <c r="U648" t="s">
        <v>3614</v>
      </c>
      <c r="V648" t="s">
        <v>3615</v>
      </c>
      <c r="Z648">
        <v>110.974335</v>
      </c>
      <c r="AA648">
        <v>-7.4107286999999999</v>
      </c>
      <c r="AB648" t="s">
        <v>3616</v>
      </c>
      <c r="AC648" t="s">
        <v>236</v>
      </c>
      <c r="AL648" t="s">
        <v>217</v>
      </c>
      <c r="AM648" t="s">
        <v>3403</v>
      </c>
      <c r="AN648" t="s">
        <v>6</v>
      </c>
      <c r="AO648" s="57">
        <v>46212.496481481481</v>
      </c>
      <c r="AP648" s="57">
        <v>46275.333333333336</v>
      </c>
      <c r="AR648" t="s">
        <v>218</v>
      </c>
      <c r="AS648" t="s">
        <v>219</v>
      </c>
      <c r="AT648" t="s">
        <v>230</v>
      </c>
      <c r="AU648">
        <v>20260909</v>
      </c>
      <c r="AV648" t="s">
        <v>221</v>
      </c>
      <c r="AW648" t="s">
        <v>889</v>
      </c>
      <c r="AX648" t="s">
        <v>222</v>
      </c>
      <c r="BA648" s="57">
        <v>46275.333333333336</v>
      </c>
      <c r="BB648" t="s">
        <v>3403</v>
      </c>
      <c r="BC648">
        <v>2026</v>
      </c>
      <c r="BD648">
        <v>9</v>
      </c>
      <c r="BE648">
        <v>9</v>
      </c>
      <c r="BF648" s="6">
        <f t="shared" si="30"/>
        <v>46274</v>
      </c>
      <c r="BG648">
        <f t="shared" si="31"/>
        <v>-1.3333333333357587</v>
      </c>
      <c r="BH648" t="str">
        <f t="shared" si="32"/>
        <v>COMPLY</v>
      </c>
      <c r="BI648" t="e">
        <f>VLOOKUP(H648,Sheet2!$A$1:$B$270,2,FALSE)</f>
        <v>#N/A</v>
      </c>
    </row>
    <row r="649" spans="1:61">
      <c r="A649">
        <v>648</v>
      </c>
      <c r="B649">
        <v>1002574647</v>
      </c>
      <c r="C649">
        <v>3</v>
      </c>
      <c r="D649" t="s">
        <v>51</v>
      </c>
      <c r="E649">
        <v>4</v>
      </c>
      <c r="F649" t="s">
        <v>269</v>
      </c>
      <c r="G649" t="s">
        <v>1928</v>
      </c>
      <c r="H649" t="s">
        <v>4154</v>
      </c>
      <c r="I649" t="s">
        <v>212</v>
      </c>
      <c r="J649" t="s">
        <v>213</v>
      </c>
      <c r="K649" t="s">
        <v>149</v>
      </c>
      <c r="L649" t="s">
        <v>214</v>
      </c>
      <c r="M649" t="s">
        <v>76</v>
      </c>
      <c r="N649" t="s">
        <v>215</v>
      </c>
      <c r="O649" s="57">
        <v>46272.48537037037</v>
      </c>
      <c r="P649" s="57">
        <v>46273.70821759259</v>
      </c>
      <c r="Q649">
        <v>69385159</v>
      </c>
      <c r="S649">
        <v>142512103125</v>
      </c>
      <c r="T649" t="s">
        <v>4173</v>
      </c>
      <c r="U649" t="s">
        <v>4174</v>
      </c>
      <c r="V649" t="s">
        <v>4175</v>
      </c>
      <c r="Z649">
        <v>111.39232</v>
      </c>
      <c r="AA649">
        <v>-7.2146179999999998</v>
      </c>
      <c r="AB649" t="s">
        <v>4176</v>
      </c>
      <c r="AC649" t="s">
        <v>236</v>
      </c>
      <c r="AL649" t="s">
        <v>217</v>
      </c>
      <c r="AM649" t="s">
        <v>4177</v>
      </c>
      <c r="AN649" t="s">
        <v>6</v>
      </c>
      <c r="AO649" s="57">
        <v>46212.486145833333</v>
      </c>
      <c r="AP649" s="57">
        <v>46273.333333333336</v>
      </c>
      <c r="AR649" t="s">
        <v>218</v>
      </c>
      <c r="AS649" t="s">
        <v>1947</v>
      </c>
      <c r="AT649" t="s">
        <v>230</v>
      </c>
      <c r="AU649">
        <v>20260908</v>
      </c>
      <c r="AV649" t="s">
        <v>221</v>
      </c>
      <c r="AW649" t="s">
        <v>887</v>
      </c>
      <c r="AX649" t="s">
        <v>222</v>
      </c>
      <c r="BA649" s="57">
        <v>46273.333333333336</v>
      </c>
      <c r="BB649" t="s">
        <v>4177</v>
      </c>
      <c r="BC649">
        <v>2026</v>
      </c>
      <c r="BD649">
        <v>9</v>
      </c>
      <c r="BE649">
        <v>8</v>
      </c>
      <c r="BF649" s="6">
        <f t="shared" si="30"/>
        <v>46273</v>
      </c>
      <c r="BG649">
        <f t="shared" si="31"/>
        <v>-0.33333333333575865</v>
      </c>
      <c r="BH649" t="str">
        <f t="shared" si="32"/>
        <v>COMPLY</v>
      </c>
      <c r="BI649" t="e">
        <f>VLOOKUP(H649,Sheet2!$A$1:$B$270,2,FALSE)</f>
        <v>#N/A</v>
      </c>
    </row>
    <row r="650" spans="1:61">
      <c r="A650">
        <v>649</v>
      </c>
      <c r="B650">
        <v>1002574600</v>
      </c>
      <c r="C650">
        <v>3</v>
      </c>
      <c r="D650" t="s">
        <v>51</v>
      </c>
      <c r="E650">
        <v>4</v>
      </c>
      <c r="F650" t="s">
        <v>269</v>
      </c>
      <c r="G650" t="s">
        <v>289</v>
      </c>
      <c r="H650" t="s">
        <v>824</v>
      </c>
      <c r="I650" t="s">
        <v>212</v>
      </c>
      <c r="J650" t="s">
        <v>213</v>
      </c>
      <c r="K650" t="s">
        <v>149</v>
      </c>
      <c r="M650" t="s">
        <v>76</v>
      </c>
      <c r="N650" t="s">
        <v>215</v>
      </c>
      <c r="O650" s="57">
        <v>46272.478958333333</v>
      </c>
      <c r="P650" s="57">
        <v>46274.652569444443</v>
      </c>
      <c r="Q650">
        <v>69385152</v>
      </c>
      <c r="S650">
        <v>142551119594</v>
      </c>
      <c r="T650" t="s">
        <v>5195</v>
      </c>
      <c r="U650" t="s">
        <v>5196</v>
      </c>
      <c r="V650" t="s">
        <v>5197</v>
      </c>
      <c r="Z650">
        <v>111.1047482</v>
      </c>
      <c r="AA650">
        <v>-6.8090187000000002</v>
      </c>
      <c r="AB650" t="s">
        <v>5198</v>
      </c>
      <c r="AC650" t="s">
        <v>225</v>
      </c>
      <c r="AL650" t="s">
        <v>217</v>
      </c>
      <c r="AM650" t="s">
        <v>5199</v>
      </c>
      <c r="AN650" t="s">
        <v>6</v>
      </c>
      <c r="AO650" s="57">
        <v>46212.486145833333</v>
      </c>
      <c r="AP650" s="57">
        <v>46273.541666666664</v>
      </c>
      <c r="AR650" t="s">
        <v>218</v>
      </c>
      <c r="AS650" t="s">
        <v>219</v>
      </c>
      <c r="AT650" t="s">
        <v>230</v>
      </c>
      <c r="AU650">
        <v>20260909</v>
      </c>
      <c r="AV650" t="s">
        <v>221</v>
      </c>
      <c r="AW650" t="s">
        <v>545</v>
      </c>
      <c r="AX650" t="s">
        <v>222</v>
      </c>
      <c r="BA650" s="57">
        <v>46273.541666666664</v>
      </c>
      <c r="BB650" t="s">
        <v>5199</v>
      </c>
      <c r="BC650">
        <v>2026</v>
      </c>
      <c r="BD650">
        <v>9</v>
      </c>
      <c r="BE650">
        <v>9</v>
      </c>
      <c r="BF650" s="6">
        <f t="shared" si="30"/>
        <v>46274</v>
      </c>
      <c r="BG650">
        <f t="shared" si="31"/>
        <v>0.45833333333575865</v>
      </c>
      <c r="BH650" t="str">
        <f t="shared" si="32"/>
        <v>COMPLY</v>
      </c>
      <c r="BI650" t="e">
        <f>VLOOKUP(H650,Sheet2!$A$1:$B$270,2,FALSE)</f>
        <v>#N/A</v>
      </c>
    </row>
    <row r="651" spans="1:61">
      <c r="A651">
        <v>650</v>
      </c>
      <c r="B651">
        <v>1002574639</v>
      </c>
      <c r="C651">
        <v>3</v>
      </c>
      <c r="D651" t="s">
        <v>45</v>
      </c>
      <c r="E651">
        <v>5</v>
      </c>
      <c r="F651" t="s">
        <v>210</v>
      </c>
      <c r="G651" t="s">
        <v>112</v>
      </c>
      <c r="H651" t="s">
        <v>243</v>
      </c>
      <c r="I651" t="s">
        <v>212</v>
      </c>
      <c r="J651" t="s">
        <v>213</v>
      </c>
      <c r="K651" t="s">
        <v>149</v>
      </c>
      <c r="M651" t="s">
        <v>76</v>
      </c>
      <c r="N651" t="s">
        <v>215</v>
      </c>
      <c r="O651" s="57">
        <v>46272.485914351855</v>
      </c>
      <c r="P651" s="57">
        <v>46272.551145833335</v>
      </c>
      <c r="Q651">
        <v>69383223</v>
      </c>
      <c r="S651">
        <v>172605804374</v>
      </c>
      <c r="T651" t="s">
        <v>2389</v>
      </c>
      <c r="U651" t="s">
        <v>4178</v>
      </c>
      <c r="V651" t="s">
        <v>4179</v>
      </c>
      <c r="Z651">
        <v>116.1472349</v>
      </c>
      <c r="AA651">
        <v>-8.5769228000000002</v>
      </c>
      <c r="AB651" t="s">
        <v>2392</v>
      </c>
      <c r="AC651" t="s">
        <v>216</v>
      </c>
      <c r="AL651" t="s">
        <v>217</v>
      </c>
      <c r="AM651" t="s">
        <v>4180</v>
      </c>
      <c r="AN651" t="s">
        <v>6</v>
      </c>
      <c r="AO651" s="57">
        <v>46212.496481481481</v>
      </c>
      <c r="AR651" t="s">
        <v>218</v>
      </c>
      <c r="AS651" t="s">
        <v>219</v>
      </c>
      <c r="AT651" t="s">
        <v>230</v>
      </c>
      <c r="AU651">
        <v>20260907</v>
      </c>
      <c r="AV651" t="s">
        <v>221</v>
      </c>
      <c r="AW651" t="s">
        <v>572</v>
      </c>
      <c r="AX651" t="s">
        <v>222</v>
      </c>
      <c r="BA651" s="57">
        <v>46272.291666666664</v>
      </c>
      <c r="BB651" t="s">
        <v>4180</v>
      </c>
      <c r="BC651">
        <v>2026</v>
      </c>
      <c r="BD651">
        <v>9</v>
      </c>
      <c r="BE651">
        <v>7</v>
      </c>
      <c r="BF651" s="6">
        <f t="shared" si="30"/>
        <v>46272</v>
      </c>
      <c r="BG651">
        <f t="shared" si="31"/>
        <v>-0.29166666666424135</v>
      </c>
      <c r="BH651" t="str">
        <f t="shared" si="32"/>
        <v>COMPLY</v>
      </c>
      <c r="BI651" t="str">
        <f>VLOOKUP(H651,Sheet2!$A$1:$B$270,2,FALSE)</f>
        <v>MATARAM</v>
      </c>
    </row>
    <row r="652" spans="1:61">
      <c r="A652">
        <v>651</v>
      </c>
      <c r="B652">
        <v>1002574649</v>
      </c>
      <c r="C652">
        <v>3</v>
      </c>
      <c r="D652" t="s">
        <v>49</v>
      </c>
      <c r="E652">
        <v>4</v>
      </c>
      <c r="F652" t="s">
        <v>250</v>
      </c>
      <c r="G652" t="s">
        <v>539</v>
      </c>
      <c r="H652" t="s">
        <v>2902</v>
      </c>
      <c r="I652" t="s">
        <v>212</v>
      </c>
      <c r="J652" t="s">
        <v>213</v>
      </c>
      <c r="K652" t="s">
        <v>149</v>
      </c>
      <c r="M652" t="s">
        <v>76</v>
      </c>
      <c r="N652" t="s">
        <v>215</v>
      </c>
      <c r="O652" s="57">
        <v>46272.487199074072</v>
      </c>
      <c r="P652" s="57">
        <v>46272.52853009259</v>
      </c>
      <c r="Q652">
        <v>69382886</v>
      </c>
      <c r="S652">
        <v>146284107245</v>
      </c>
      <c r="T652" t="s">
        <v>2903</v>
      </c>
      <c r="U652" t="s">
        <v>4181</v>
      </c>
      <c r="V652" t="s">
        <v>4182</v>
      </c>
      <c r="Z652">
        <v>109.02776004014299</v>
      </c>
      <c r="AA652">
        <v>-6.9090500335505096</v>
      </c>
      <c r="AB652" t="s">
        <v>2906</v>
      </c>
      <c r="AC652" t="s">
        <v>284</v>
      </c>
      <c r="AL652" t="s">
        <v>217</v>
      </c>
      <c r="AM652" t="s">
        <v>4183</v>
      </c>
      <c r="AN652" t="s">
        <v>6</v>
      </c>
      <c r="AO652" s="57">
        <v>46212.496481481481</v>
      </c>
      <c r="AR652" t="s">
        <v>218</v>
      </c>
      <c r="AS652" t="s">
        <v>219</v>
      </c>
      <c r="AT652" t="s">
        <v>230</v>
      </c>
      <c r="AU652">
        <v>20260907</v>
      </c>
      <c r="AV652" t="s">
        <v>221</v>
      </c>
      <c r="AW652" t="s">
        <v>546</v>
      </c>
      <c r="AX652" t="s">
        <v>222</v>
      </c>
      <c r="BA652" s="57">
        <v>46272.291666666664</v>
      </c>
      <c r="BB652" t="s">
        <v>4183</v>
      </c>
      <c r="BC652">
        <v>2026</v>
      </c>
      <c r="BD652">
        <v>9</v>
      </c>
      <c r="BE652">
        <v>7</v>
      </c>
      <c r="BF652" s="6">
        <f t="shared" si="30"/>
        <v>46272</v>
      </c>
      <c r="BG652">
        <f t="shared" si="31"/>
        <v>-0.29166666666424135</v>
      </c>
      <c r="BH652" t="str">
        <f t="shared" si="32"/>
        <v>COMPLY</v>
      </c>
      <c r="BI652" t="e">
        <f>VLOOKUP(H652,Sheet2!$A$1:$B$270,2,FALSE)</f>
        <v>#N/A</v>
      </c>
    </row>
    <row r="653" spans="1:61">
      <c r="A653">
        <v>652</v>
      </c>
      <c r="B653">
        <v>1002574664</v>
      </c>
      <c r="C653">
        <v>3</v>
      </c>
      <c r="D653" t="s">
        <v>59</v>
      </c>
      <c r="E653">
        <v>4</v>
      </c>
      <c r="F653" t="s">
        <v>242</v>
      </c>
      <c r="G653" t="s">
        <v>242</v>
      </c>
      <c r="H653" t="s">
        <v>288</v>
      </c>
      <c r="I653" t="s">
        <v>212</v>
      </c>
      <c r="J653" t="s">
        <v>213</v>
      </c>
      <c r="K653" t="s">
        <v>149</v>
      </c>
      <c r="L653" t="s">
        <v>214</v>
      </c>
      <c r="M653" t="s">
        <v>76</v>
      </c>
      <c r="N653" t="s">
        <v>215</v>
      </c>
      <c r="O653" s="57">
        <v>46272.487453703703</v>
      </c>
      <c r="P653" s="57">
        <v>46272.701273148145</v>
      </c>
      <c r="Q653">
        <v>69385187</v>
      </c>
      <c r="S653">
        <v>146137147883</v>
      </c>
      <c r="T653" t="s">
        <v>4184</v>
      </c>
      <c r="U653" t="s">
        <v>4185</v>
      </c>
      <c r="V653" t="s">
        <v>4186</v>
      </c>
      <c r="Z653">
        <v>110.2158989</v>
      </c>
      <c r="AA653">
        <v>-7.4853499000000001</v>
      </c>
      <c r="AB653" t="s">
        <v>4187</v>
      </c>
      <c r="AC653" t="s">
        <v>236</v>
      </c>
      <c r="AL653" t="s">
        <v>217</v>
      </c>
      <c r="AM653" t="s">
        <v>4188</v>
      </c>
      <c r="AN653" t="s">
        <v>6</v>
      </c>
      <c r="AO653" s="57">
        <v>46212.496481481481</v>
      </c>
      <c r="AP653" s="57">
        <v>46276.333333333336</v>
      </c>
      <c r="AR653" t="s">
        <v>218</v>
      </c>
      <c r="AS653" t="s">
        <v>219</v>
      </c>
      <c r="AT653" t="s">
        <v>230</v>
      </c>
      <c r="AU653">
        <v>20260907</v>
      </c>
      <c r="AV653" t="s">
        <v>221</v>
      </c>
      <c r="AW653" t="s">
        <v>893</v>
      </c>
      <c r="AX653" t="s">
        <v>222</v>
      </c>
      <c r="BA653" s="57">
        <v>46276.333333333336</v>
      </c>
      <c r="BB653" t="s">
        <v>4188</v>
      </c>
      <c r="BC653">
        <v>2026</v>
      </c>
      <c r="BD653">
        <v>9</v>
      </c>
      <c r="BE653">
        <v>7</v>
      </c>
      <c r="BF653" s="6">
        <f t="shared" si="30"/>
        <v>46272</v>
      </c>
      <c r="BG653">
        <f t="shared" si="31"/>
        <v>-4.3333333333357587</v>
      </c>
      <c r="BH653" t="str">
        <f t="shared" si="32"/>
        <v>COMPLY</v>
      </c>
      <c r="BI653" t="e">
        <f>VLOOKUP(H653,Sheet2!$A$1:$B$270,2,FALSE)</f>
        <v>#N/A</v>
      </c>
    </row>
    <row r="654" spans="1:61">
      <c r="A654">
        <v>653</v>
      </c>
      <c r="B654">
        <v>1002574820</v>
      </c>
      <c r="C654">
        <v>3</v>
      </c>
      <c r="D654" t="s">
        <v>38</v>
      </c>
      <c r="E654">
        <v>5</v>
      </c>
      <c r="F654" t="s">
        <v>90</v>
      </c>
      <c r="G654" t="s">
        <v>90</v>
      </c>
      <c r="H654" t="s">
        <v>303</v>
      </c>
      <c r="I654" t="s">
        <v>212</v>
      </c>
      <c r="J654" t="s">
        <v>213</v>
      </c>
      <c r="K654" t="s">
        <v>149</v>
      </c>
      <c r="L654" t="s">
        <v>214</v>
      </c>
      <c r="M654" t="s">
        <v>76</v>
      </c>
      <c r="N654" t="s">
        <v>215</v>
      </c>
      <c r="O654" s="57">
        <v>46272.527048611111</v>
      </c>
      <c r="P654" s="57">
        <v>46272.710682870369</v>
      </c>
      <c r="Q654">
        <v>69385220</v>
      </c>
      <c r="S654">
        <v>152650209199</v>
      </c>
      <c r="T654" t="s">
        <v>4189</v>
      </c>
      <c r="U654" t="s">
        <v>4190</v>
      </c>
      <c r="V654" t="s">
        <v>4191</v>
      </c>
      <c r="Z654">
        <v>112.1807506</v>
      </c>
      <c r="AA654">
        <v>-7.9323872</v>
      </c>
      <c r="AB654" t="s">
        <v>4192</v>
      </c>
      <c r="AC654" t="s">
        <v>236</v>
      </c>
      <c r="AL654" t="s">
        <v>217</v>
      </c>
      <c r="AM654" t="s">
        <v>4193</v>
      </c>
      <c r="AN654" t="s">
        <v>6</v>
      </c>
      <c r="AO654" s="57">
        <v>46212.527754629627</v>
      </c>
      <c r="AP654" s="57">
        <v>46273.541666666664</v>
      </c>
      <c r="AR654" t="s">
        <v>218</v>
      </c>
      <c r="AS654" t="s">
        <v>304</v>
      </c>
      <c r="AT654" t="s">
        <v>230</v>
      </c>
      <c r="AU654">
        <v>20260907</v>
      </c>
      <c r="AV654" t="s">
        <v>221</v>
      </c>
      <c r="AW654" t="s">
        <v>884</v>
      </c>
      <c r="AX654" t="s">
        <v>222</v>
      </c>
      <c r="BA654" s="57">
        <v>46273.541666666664</v>
      </c>
      <c r="BB654" t="s">
        <v>4193</v>
      </c>
      <c r="BC654">
        <v>2026</v>
      </c>
      <c r="BD654">
        <v>9</v>
      </c>
      <c r="BE654">
        <v>7</v>
      </c>
      <c r="BF654" s="6">
        <f t="shared" si="30"/>
        <v>46272</v>
      </c>
      <c r="BG654">
        <f t="shared" si="31"/>
        <v>-1.5416666666642413</v>
      </c>
      <c r="BH654" t="str">
        <f t="shared" si="32"/>
        <v>COMPLY</v>
      </c>
      <c r="BI654" t="str">
        <f>VLOOKUP(H654,Sheet2!$A$1:$B$270,2,FALSE)</f>
        <v>KEDIRI</v>
      </c>
    </row>
    <row r="655" spans="1:61">
      <c r="A655">
        <v>654</v>
      </c>
      <c r="B655">
        <v>1002574806</v>
      </c>
      <c r="C655">
        <v>3</v>
      </c>
      <c r="D655" t="s">
        <v>38</v>
      </c>
      <c r="E655">
        <v>5</v>
      </c>
      <c r="F655" t="s">
        <v>90</v>
      </c>
      <c r="G655" t="s">
        <v>98</v>
      </c>
      <c r="H655" t="s">
        <v>393</v>
      </c>
      <c r="I655" t="s">
        <v>212</v>
      </c>
      <c r="J655" t="s">
        <v>213</v>
      </c>
      <c r="K655" t="s">
        <v>149</v>
      </c>
      <c r="L655" t="s">
        <v>214</v>
      </c>
      <c r="M655" t="s">
        <v>76</v>
      </c>
      <c r="N655" t="s">
        <v>215</v>
      </c>
      <c r="O655" s="57">
        <v>46272.524953703702</v>
      </c>
      <c r="P655" s="57">
        <v>46273.763229166667</v>
      </c>
      <c r="Q655">
        <v>69385218</v>
      </c>
      <c r="S655">
        <v>152624202069</v>
      </c>
      <c r="T655" t="s">
        <v>4194</v>
      </c>
      <c r="U655" t="s">
        <v>4195</v>
      </c>
      <c r="V655" t="s">
        <v>4196</v>
      </c>
      <c r="Z655">
        <v>111.95151809602901</v>
      </c>
      <c r="AA655">
        <v>-8.14586612623199</v>
      </c>
      <c r="AB655" t="s">
        <v>4197</v>
      </c>
      <c r="AC655" t="s">
        <v>216</v>
      </c>
      <c r="AL655" t="s">
        <v>217</v>
      </c>
      <c r="AM655" t="s">
        <v>3939</v>
      </c>
      <c r="AN655" t="s">
        <v>6</v>
      </c>
      <c r="AO655" s="57">
        <v>46212.527754629627</v>
      </c>
      <c r="AP655" s="57">
        <v>46273.541666666664</v>
      </c>
      <c r="AR655" t="s">
        <v>218</v>
      </c>
      <c r="AS655" t="s">
        <v>98</v>
      </c>
      <c r="AT655" t="s">
        <v>230</v>
      </c>
      <c r="AU655">
        <v>20260908</v>
      </c>
      <c r="AV655" t="s">
        <v>221</v>
      </c>
      <c r="AW655" t="s">
        <v>885</v>
      </c>
      <c r="AX655" t="s">
        <v>222</v>
      </c>
      <c r="BA655" s="57">
        <v>46273.541666666664</v>
      </c>
      <c r="BB655" t="s">
        <v>3939</v>
      </c>
      <c r="BC655">
        <v>2026</v>
      </c>
      <c r="BD655">
        <v>9</v>
      </c>
      <c r="BE655">
        <v>8</v>
      </c>
      <c r="BF655" s="6">
        <f t="shared" si="30"/>
        <v>46273</v>
      </c>
      <c r="BG655">
        <f t="shared" si="31"/>
        <v>-0.54166666666424135</v>
      </c>
      <c r="BH655" t="str">
        <f t="shared" si="32"/>
        <v>COMPLY</v>
      </c>
      <c r="BI655" t="str">
        <f>VLOOKUP(H655,Sheet2!$A$1:$B$270,2,FALSE)</f>
        <v>BLITAR</v>
      </c>
    </row>
    <row r="656" spans="1:61">
      <c r="A656">
        <v>655</v>
      </c>
      <c r="B656">
        <v>1002575860</v>
      </c>
      <c r="C656">
        <v>3</v>
      </c>
      <c r="D656" t="s">
        <v>38</v>
      </c>
      <c r="E656">
        <v>5</v>
      </c>
      <c r="F656" t="s">
        <v>90</v>
      </c>
      <c r="G656" t="s">
        <v>90</v>
      </c>
      <c r="H656" t="s">
        <v>449</v>
      </c>
      <c r="I656" t="s">
        <v>212</v>
      </c>
      <c r="J656" t="s">
        <v>213</v>
      </c>
      <c r="K656" t="s">
        <v>149</v>
      </c>
      <c r="L656" t="s">
        <v>214</v>
      </c>
      <c r="M656" t="s">
        <v>76</v>
      </c>
      <c r="N656" t="s">
        <v>215</v>
      </c>
      <c r="O656" s="57">
        <v>46272.716631944444</v>
      </c>
      <c r="P656" s="57">
        <v>46273.765555555554</v>
      </c>
      <c r="Q656">
        <v>69385577</v>
      </c>
      <c r="S656">
        <v>152640225665</v>
      </c>
      <c r="T656" t="s">
        <v>3400</v>
      </c>
      <c r="U656" t="s">
        <v>4198</v>
      </c>
      <c r="V656" t="s">
        <v>4199</v>
      </c>
      <c r="Z656">
        <v>111.911265850067</v>
      </c>
      <c r="AA656">
        <v>-7.7491558407412198</v>
      </c>
      <c r="AB656" t="s">
        <v>4200</v>
      </c>
      <c r="AC656" t="s">
        <v>216</v>
      </c>
      <c r="AL656" t="s">
        <v>217</v>
      </c>
      <c r="AM656" t="s">
        <v>4201</v>
      </c>
      <c r="AN656" t="s">
        <v>6</v>
      </c>
      <c r="AO656" s="57">
        <v>46212.726331018515</v>
      </c>
      <c r="AP656" s="57">
        <v>46273.625</v>
      </c>
      <c r="AR656" t="s">
        <v>218</v>
      </c>
      <c r="AS656" t="s">
        <v>556</v>
      </c>
      <c r="AT656" t="s">
        <v>230</v>
      </c>
      <c r="AU656">
        <v>20260908</v>
      </c>
      <c r="AV656" t="s">
        <v>221</v>
      </c>
      <c r="AW656" t="s">
        <v>887</v>
      </c>
      <c r="AX656" t="s">
        <v>222</v>
      </c>
      <c r="BA656" s="57">
        <v>46273.625</v>
      </c>
      <c r="BB656" t="s">
        <v>4201</v>
      </c>
      <c r="BC656">
        <v>2026</v>
      </c>
      <c r="BD656">
        <v>9</v>
      </c>
      <c r="BE656">
        <v>8</v>
      </c>
      <c r="BF656" s="6">
        <f t="shared" si="30"/>
        <v>46273</v>
      </c>
      <c r="BG656">
        <f t="shared" si="31"/>
        <v>-0.625</v>
      </c>
      <c r="BH656" t="str">
        <f t="shared" si="32"/>
        <v>COMPLY</v>
      </c>
      <c r="BI656" t="str">
        <f>VLOOKUP(H656,Sheet2!$A$1:$B$270,2,FALSE)</f>
        <v>KEDIRI</v>
      </c>
    </row>
    <row r="657" spans="1:61">
      <c r="A657">
        <v>656</v>
      </c>
      <c r="B657">
        <v>1002575874</v>
      </c>
      <c r="C657">
        <v>3</v>
      </c>
      <c r="D657" t="s">
        <v>45</v>
      </c>
      <c r="E657">
        <v>5</v>
      </c>
      <c r="F657" t="s">
        <v>113</v>
      </c>
      <c r="G657" t="s">
        <v>111</v>
      </c>
      <c r="H657" t="s">
        <v>255</v>
      </c>
      <c r="I657" t="s">
        <v>212</v>
      </c>
      <c r="J657" t="s">
        <v>213</v>
      </c>
      <c r="K657" t="s">
        <v>149</v>
      </c>
      <c r="L657" t="s">
        <v>214</v>
      </c>
      <c r="M657" t="s">
        <v>76</v>
      </c>
      <c r="N657" t="s">
        <v>215</v>
      </c>
      <c r="O657" s="57">
        <v>46272.72078703704</v>
      </c>
      <c r="P657" s="57">
        <v>46274.700023148151</v>
      </c>
      <c r="Q657">
        <v>69385579</v>
      </c>
      <c r="S657">
        <v>172506789187</v>
      </c>
      <c r="T657" t="s">
        <v>5393</v>
      </c>
      <c r="U657" t="s">
        <v>3475</v>
      </c>
      <c r="V657" t="s">
        <v>5394</v>
      </c>
      <c r="Z657">
        <v>121.63986269999999</v>
      </c>
      <c r="AA657">
        <v>-8.8574339000000002</v>
      </c>
      <c r="AB657" t="s">
        <v>5395</v>
      </c>
      <c r="AC657" t="s">
        <v>236</v>
      </c>
      <c r="AL657" t="s">
        <v>217</v>
      </c>
      <c r="AM657" t="s">
        <v>5396</v>
      </c>
      <c r="AN657" t="s">
        <v>6</v>
      </c>
      <c r="AO657" s="57">
        <v>46212.726331018515</v>
      </c>
      <c r="AP657" s="57">
        <v>46273.625</v>
      </c>
      <c r="AR657" t="s">
        <v>218</v>
      </c>
      <c r="AS657" t="s">
        <v>111</v>
      </c>
      <c r="AT657" t="s">
        <v>230</v>
      </c>
      <c r="AU657">
        <v>20260909</v>
      </c>
      <c r="AV657" t="s">
        <v>221</v>
      </c>
      <c r="AW657" t="s">
        <v>883</v>
      </c>
      <c r="AX657" t="s">
        <v>222</v>
      </c>
      <c r="BA657" s="57">
        <v>46273.625</v>
      </c>
      <c r="BB657" t="s">
        <v>5396</v>
      </c>
      <c r="BC657">
        <v>2026</v>
      </c>
      <c r="BD657">
        <v>9</v>
      </c>
      <c r="BE657">
        <v>9</v>
      </c>
      <c r="BF657" s="6">
        <f t="shared" si="30"/>
        <v>46274</v>
      </c>
      <c r="BG657">
        <f t="shared" si="31"/>
        <v>0.375</v>
      </c>
      <c r="BH657" t="str">
        <f t="shared" si="32"/>
        <v>COMPLY</v>
      </c>
      <c r="BI657" t="str">
        <f>VLOOKUP(H657,Sheet2!$A$1:$B$270,2,FALSE)</f>
        <v>ENDE</v>
      </c>
    </row>
    <row r="658" spans="1:61">
      <c r="A658">
        <v>657</v>
      </c>
      <c r="B658">
        <v>1002574605</v>
      </c>
      <c r="C658">
        <v>3</v>
      </c>
      <c r="D658" t="s">
        <v>55</v>
      </c>
      <c r="E658">
        <v>5</v>
      </c>
      <c r="F658" t="s">
        <v>261</v>
      </c>
      <c r="G658" t="s">
        <v>128</v>
      </c>
      <c r="H658" t="s">
        <v>305</v>
      </c>
      <c r="I658" t="s">
        <v>212</v>
      </c>
      <c r="J658" t="s">
        <v>213</v>
      </c>
      <c r="K658" t="s">
        <v>149</v>
      </c>
      <c r="M658" t="s">
        <v>76</v>
      </c>
      <c r="N658" t="s">
        <v>215</v>
      </c>
      <c r="O658" s="57">
        <v>46272.479305555556</v>
      </c>
      <c r="P658" s="57">
        <v>46273.439027777778</v>
      </c>
      <c r="Q658">
        <v>69383818</v>
      </c>
      <c r="S658">
        <v>152417234204</v>
      </c>
      <c r="T658" t="s">
        <v>4202</v>
      </c>
      <c r="U658" t="s">
        <v>4203</v>
      </c>
      <c r="V658" t="s">
        <v>4204</v>
      </c>
      <c r="Z658">
        <v>112.6035</v>
      </c>
      <c r="AA658">
        <v>-7.3578000000000001</v>
      </c>
      <c r="AB658" t="s">
        <v>4205</v>
      </c>
      <c r="AC658" t="s">
        <v>229</v>
      </c>
      <c r="AL658" t="s">
        <v>217</v>
      </c>
      <c r="AM658" t="s">
        <v>4206</v>
      </c>
      <c r="AN658" t="s">
        <v>6</v>
      </c>
      <c r="AO658" s="57">
        <v>46212.486145833333</v>
      </c>
      <c r="AR658" t="s">
        <v>218</v>
      </c>
      <c r="AS658" t="s">
        <v>602</v>
      </c>
      <c r="AT658" t="s">
        <v>230</v>
      </c>
      <c r="AU658">
        <v>20260908</v>
      </c>
      <c r="AV658" t="s">
        <v>221</v>
      </c>
      <c r="AW658" t="s">
        <v>4126</v>
      </c>
      <c r="AX658" t="s">
        <v>222</v>
      </c>
      <c r="BA658" s="57">
        <v>46272.291666666664</v>
      </c>
      <c r="BB658" t="s">
        <v>4206</v>
      </c>
      <c r="BC658">
        <v>2026</v>
      </c>
      <c r="BD658">
        <v>9</v>
      </c>
      <c r="BE658">
        <v>8</v>
      </c>
      <c r="BF658" s="6">
        <f t="shared" si="30"/>
        <v>46273</v>
      </c>
      <c r="BG658">
        <f t="shared" si="31"/>
        <v>0.70833333333575865</v>
      </c>
      <c r="BH658" t="str">
        <f t="shared" si="32"/>
        <v>COMPLY</v>
      </c>
      <c r="BI658" t="str">
        <f>VLOOKUP(H658,Sheet2!$A$1:$B$270,2,FALSE)</f>
        <v>SURABAYA UTARA</v>
      </c>
    </row>
    <row r="659" spans="1:61">
      <c r="A659">
        <v>658</v>
      </c>
      <c r="B659">
        <v>1002574619</v>
      </c>
      <c r="C659">
        <v>3</v>
      </c>
      <c r="D659" t="s">
        <v>38</v>
      </c>
      <c r="E659">
        <v>5</v>
      </c>
      <c r="F659" t="s">
        <v>90</v>
      </c>
      <c r="G659" t="s">
        <v>90</v>
      </c>
      <c r="H659" t="s">
        <v>409</v>
      </c>
      <c r="I659" t="s">
        <v>212</v>
      </c>
      <c r="J659" t="s">
        <v>213</v>
      </c>
      <c r="K659" t="s">
        <v>149</v>
      </c>
      <c r="L659" t="s">
        <v>214</v>
      </c>
      <c r="M659" t="s">
        <v>76</v>
      </c>
      <c r="N659" t="s">
        <v>215</v>
      </c>
      <c r="O659" s="57">
        <v>46272.481215277781</v>
      </c>
      <c r="P659" s="57">
        <v>46274.467905092592</v>
      </c>
      <c r="Q659">
        <v>69385154</v>
      </c>
      <c r="S659">
        <v>152610241606</v>
      </c>
      <c r="T659" t="s">
        <v>5397</v>
      </c>
      <c r="U659" t="s">
        <v>5398</v>
      </c>
      <c r="V659" t="s">
        <v>5399</v>
      </c>
      <c r="Z659">
        <v>112.042089253664</v>
      </c>
      <c r="AA659">
        <v>-7.8080396953444904</v>
      </c>
      <c r="AB659" t="s">
        <v>5400</v>
      </c>
      <c r="AC659" t="s">
        <v>216</v>
      </c>
      <c r="AL659" t="s">
        <v>217</v>
      </c>
      <c r="AM659" t="s">
        <v>4217</v>
      </c>
      <c r="AN659" t="s">
        <v>6</v>
      </c>
      <c r="AO659" s="57">
        <v>46212.486145833333</v>
      </c>
      <c r="AP659" s="57">
        <v>46273.333333333336</v>
      </c>
      <c r="AR659" t="s">
        <v>218</v>
      </c>
      <c r="AS659" t="s">
        <v>219</v>
      </c>
      <c r="AT659" t="s">
        <v>230</v>
      </c>
      <c r="AU659">
        <v>20260909</v>
      </c>
      <c r="AV659" t="s">
        <v>221</v>
      </c>
      <c r="AW659" t="s">
        <v>886</v>
      </c>
      <c r="AX659" t="s">
        <v>222</v>
      </c>
      <c r="BA659" s="57">
        <v>46273.333333333336</v>
      </c>
      <c r="BB659" t="s">
        <v>4217</v>
      </c>
      <c r="BC659">
        <v>2026</v>
      </c>
      <c r="BD659">
        <v>9</v>
      </c>
      <c r="BE659">
        <v>9</v>
      </c>
      <c r="BF659" s="6">
        <f t="shared" si="30"/>
        <v>46274</v>
      </c>
      <c r="BG659">
        <f t="shared" si="31"/>
        <v>0.66666666666424135</v>
      </c>
      <c r="BH659" t="str">
        <f t="shared" si="32"/>
        <v>COMPLY</v>
      </c>
      <c r="BI659" t="str">
        <f>VLOOKUP(H659,Sheet2!$A$1:$B$270,2,FALSE)</f>
        <v>KEDIRI</v>
      </c>
    </row>
    <row r="660" spans="1:61">
      <c r="A660">
        <v>659</v>
      </c>
      <c r="B660">
        <v>1002575861</v>
      </c>
      <c r="C660">
        <v>3</v>
      </c>
      <c r="D660" t="s">
        <v>55</v>
      </c>
      <c r="E660">
        <v>5</v>
      </c>
      <c r="F660" t="s">
        <v>307</v>
      </c>
      <c r="G660" t="s">
        <v>126</v>
      </c>
      <c r="H660" t="s">
        <v>372</v>
      </c>
      <c r="I660" t="s">
        <v>212</v>
      </c>
      <c r="J660" t="s">
        <v>213</v>
      </c>
      <c r="K660" t="s">
        <v>149</v>
      </c>
      <c r="L660" t="s">
        <v>214</v>
      </c>
      <c r="M660" t="s">
        <v>76</v>
      </c>
      <c r="N660" t="s">
        <v>215</v>
      </c>
      <c r="O660" s="57">
        <v>46272.716643518521</v>
      </c>
      <c r="P660" s="57">
        <v>46273.767175925925</v>
      </c>
      <c r="Q660">
        <v>69385578</v>
      </c>
      <c r="S660">
        <v>152303245742</v>
      </c>
      <c r="T660" t="s">
        <v>4207</v>
      </c>
      <c r="U660" t="s">
        <v>4208</v>
      </c>
      <c r="V660" t="s">
        <v>4209</v>
      </c>
      <c r="Z660">
        <v>112.7820873</v>
      </c>
      <c r="AA660">
        <v>-7.3049833</v>
      </c>
      <c r="AB660" t="s">
        <v>4210</v>
      </c>
      <c r="AC660" t="s">
        <v>216</v>
      </c>
      <c r="AL660" t="s">
        <v>217</v>
      </c>
      <c r="AM660" t="s">
        <v>4211</v>
      </c>
      <c r="AN660" t="s">
        <v>6</v>
      </c>
      <c r="AO660" s="57">
        <v>46212.726331018515</v>
      </c>
      <c r="AP660" s="57">
        <v>46277.333333333336</v>
      </c>
      <c r="AR660" t="s">
        <v>218</v>
      </c>
      <c r="AS660" t="s">
        <v>126</v>
      </c>
      <c r="AT660" t="s">
        <v>220</v>
      </c>
      <c r="AU660">
        <v>20260908</v>
      </c>
      <c r="AV660" t="s">
        <v>221</v>
      </c>
      <c r="AW660" t="s">
        <v>4212</v>
      </c>
      <c r="AX660" t="s">
        <v>222</v>
      </c>
      <c r="BA660" s="57">
        <v>46277.333333333336</v>
      </c>
      <c r="BB660" t="s">
        <v>4211</v>
      </c>
      <c r="BC660">
        <v>2026</v>
      </c>
      <c r="BD660">
        <v>9</v>
      </c>
      <c r="BE660">
        <v>8</v>
      </c>
      <c r="BF660" s="6">
        <f t="shared" si="30"/>
        <v>46273</v>
      </c>
      <c r="BG660">
        <f t="shared" si="31"/>
        <v>-4.3333333333357587</v>
      </c>
      <c r="BH660" t="str">
        <f t="shared" si="32"/>
        <v>COMPLY</v>
      </c>
      <c r="BI660" t="str">
        <f>VLOOKUP(H660,Sheet2!$A$1:$B$270,2,FALSE)</f>
        <v>SURABAYA SELATAN</v>
      </c>
    </row>
    <row r="661" spans="1:61">
      <c r="A661">
        <v>660</v>
      </c>
      <c r="B661">
        <v>1002574607</v>
      </c>
      <c r="C661">
        <v>3</v>
      </c>
      <c r="D661" t="s">
        <v>45</v>
      </c>
      <c r="E661">
        <v>5</v>
      </c>
      <c r="F661" t="s">
        <v>113</v>
      </c>
      <c r="G661" t="s">
        <v>114</v>
      </c>
      <c r="H661" t="s">
        <v>359</v>
      </c>
      <c r="I661" t="s">
        <v>212</v>
      </c>
      <c r="J661" t="s">
        <v>213</v>
      </c>
      <c r="K661" t="s">
        <v>149</v>
      </c>
      <c r="L661" t="s">
        <v>214</v>
      </c>
      <c r="M661" t="s">
        <v>76</v>
      </c>
      <c r="N661" t="s">
        <v>215</v>
      </c>
      <c r="O661" s="57">
        <v>46272.479120370372</v>
      </c>
      <c r="P661" s="57">
        <v>46273.85732638889</v>
      </c>
      <c r="Q661">
        <v>69385149</v>
      </c>
      <c r="S661">
        <v>172514217082</v>
      </c>
      <c r="T661" t="s">
        <v>4213</v>
      </c>
      <c r="U661" t="s">
        <v>4214</v>
      </c>
      <c r="V661" t="s">
        <v>4215</v>
      </c>
      <c r="Z661">
        <v>120.472470772151</v>
      </c>
      <c r="AA661">
        <v>-8.5917692667987993</v>
      </c>
      <c r="AB661" t="s">
        <v>4216</v>
      </c>
      <c r="AC661" t="s">
        <v>236</v>
      </c>
      <c r="AL661" t="s">
        <v>217</v>
      </c>
      <c r="AM661" t="s">
        <v>4217</v>
      </c>
      <c r="AN661" t="s">
        <v>6</v>
      </c>
      <c r="AO661" s="57">
        <v>46212.486145833333</v>
      </c>
      <c r="AP661" s="57">
        <v>46273.333333333336</v>
      </c>
      <c r="AR661" t="s">
        <v>218</v>
      </c>
      <c r="AS661" t="s">
        <v>219</v>
      </c>
      <c r="AT661" t="s">
        <v>230</v>
      </c>
      <c r="AU661">
        <v>20260908</v>
      </c>
      <c r="AV661" t="s">
        <v>221</v>
      </c>
      <c r="AW661" t="s">
        <v>887</v>
      </c>
      <c r="AX661" t="s">
        <v>222</v>
      </c>
      <c r="BA661" s="57">
        <v>46273.333333333336</v>
      </c>
      <c r="BB661" t="s">
        <v>4217</v>
      </c>
      <c r="BC661">
        <v>2026</v>
      </c>
      <c r="BD661">
        <v>9</v>
      </c>
      <c r="BE661">
        <v>8</v>
      </c>
      <c r="BF661" s="6">
        <f t="shared" si="30"/>
        <v>46273</v>
      </c>
      <c r="BG661">
        <f t="shared" si="31"/>
        <v>-0.33333333333575865</v>
      </c>
      <c r="BH661" t="str">
        <f t="shared" si="32"/>
        <v>COMPLY</v>
      </c>
      <c r="BI661" t="str">
        <f>VLOOKUP(H661,Sheet2!$A$1:$B$270,2,FALSE)</f>
        <v>LABOAN BAJO</v>
      </c>
    </row>
    <row r="662" spans="1:61">
      <c r="A662">
        <v>661</v>
      </c>
      <c r="B662">
        <v>1002574609</v>
      </c>
      <c r="C662">
        <v>3</v>
      </c>
      <c r="D662" t="s">
        <v>42</v>
      </c>
      <c r="E662">
        <v>5</v>
      </c>
      <c r="F662" t="s">
        <v>232</v>
      </c>
      <c r="G662" t="s">
        <v>101</v>
      </c>
      <c r="H662" t="s">
        <v>233</v>
      </c>
      <c r="I662" t="s">
        <v>212</v>
      </c>
      <c r="J662" t="s">
        <v>213</v>
      </c>
      <c r="K662" t="s">
        <v>149</v>
      </c>
      <c r="L662" t="s">
        <v>214</v>
      </c>
      <c r="M662" t="s">
        <v>76</v>
      </c>
      <c r="N662" t="s">
        <v>215</v>
      </c>
      <c r="O662" s="57">
        <v>46272.479120370372</v>
      </c>
      <c r="P662" s="57">
        <v>46274.374837962961</v>
      </c>
      <c r="Q662">
        <v>69385141</v>
      </c>
      <c r="S662">
        <v>152327226572</v>
      </c>
      <c r="T662" t="s">
        <v>4218</v>
      </c>
      <c r="U662" t="s">
        <v>4219</v>
      </c>
      <c r="V662" t="s">
        <v>4220</v>
      </c>
      <c r="Z662">
        <v>112.625758051872</v>
      </c>
      <c r="AA662">
        <v>-7.4897200812315798</v>
      </c>
      <c r="AB662" t="s">
        <v>4221</v>
      </c>
      <c r="AC662" t="s">
        <v>216</v>
      </c>
      <c r="AL662" t="s">
        <v>217</v>
      </c>
      <c r="AM662" t="s">
        <v>4222</v>
      </c>
      <c r="AN662" t="s">
        <v>6</v>
      </c>
      <c r="AO662" s="57">
        <v>46212.486145833333</v>
      </c>
      <c r="AP662" s="57">
        <v>46273.333333333336</v>
      </c>
      <c r="AQ662" t="s">
        <v>2159</v>
      </c>
      <c r="AR662" t="s">
        <v>218</v>
      </c>
      <c r="AS662" t="s">
        <v>770</v>
      </c>
      <c r="AT662" t="s">
        <v>230</v>
      </c>
      <c r="AU662">
        <v>20260909</v>
      </c>
      <c r="AV662" t="s">
        <v>221</v>
      </c>
      <c r="AW662" t="s">
        <v>883</v>
      </c>
      <c r="AX662" t="s">
        <v>222</v>
      </c>
      <c r="BA662" s="57">
        <v>46273.333333333336</v>
      </c>
      <c r="BB662" t="s">
        <v>4222</v>
      </c>
      <c r="BC662">
        <v>2026</v>
      </c>
      <c r="BD662">
        <v>9</v>
      </c>
      <c r="BE662">
        <v>9</v>
      </c>
      <c r="BF662" s="6">
        <f t="shared" si="30"/>
        <v>46274</v>
      </c>
      <c r="BG662">
        <f t="shared" si="31"/>
        <v>0.66666666666424135</v>
      </c>
      <c r="BH662" t="str">
        <f t="shared" si="32"/>
        <v>COMPLY</v>
      </c>
      <c r="BI662" t="str">
        <f>VLOOKUP(H662,Sheet2!$A$1:$B$270,2,FALSE)</f>
        <v>SIDOARJO</v>
      </c>
    </row>
    <row r="663" spans="1:61">
      <c r="A663">
        <v>662</v>
      </c>
      <c r="B663">
        <v>1002574656</v>
      </c>
      <c r="C663">
        <v>3</v>
      </c>
      <c r="D663" t="s">
        <v>38</v>
      </c>
      <c r="E663">
        <v>5</v>
      </c>
      <c r="F663" t="s">
        <v>90</v>
      </c>
      <c r="G663" t="s">
        <v>88</v>
      </c>
      <c r="H663" t="s">
        <v>426</v>
      </c>
      <c r="I663" t="s">
        <v>212</v>
      </c>
      <c r="J663" t="s">
        <v>213</v>
      </c>
      <c r="K663" t="s">
        <v>149</v>
      </c>
      <c r="M663" t="s">
        <v>76</v>
      </c>
      <c r="N663" t="s">
        <v>215</v>
      </c>
      <c r="O663" s="57">
        <v>46272.487314814818</v>
      </c>
      <c r="P663" s="57">
        <v>46272.694537037038</v>
      </c>
      <c r="Q663">
        <v>69382891</v>
      </c>
      <c r="S663">
        <v>152730235593</v>
      </c>
      <c r="T663" t="s">
        <v>2655</v>
      </c>
      <c r="U663" t="s">
        <v>4223</v>
      </c>
      <c r="V663" t="s">
        <v>4224</v>
      </c>
      <c r="Z663">
        <v>112.169483</v>
      </c>
      <c r="AA663">
        <v>-8.0993759999999995</v>
      </c>
      <c r="AB663" t="s">
        <v>2658</v>
      </c>
      <c r="AC663" t="s">
        <v>229</v>
      </c>
      <c r="AL663" t="s">
        <v>217</v>
      </c>
      <c r="AM663" t="s">
        <v>4225</v>
      </c>
      <c r="AN663" t="s">
        <v>6</v>
      </c>
      <c r="AO663" s="57">
        <v>46212.496481481481</v>
      </c>
      <c r="AQ663" t="s">
        <v>2159</v>
      </c>
      <c r="AR663" t="s">
        <v>218</v>
      </c>
      <c r="AS663" t="s">
        <v>219</v>
      </c>
      <c r="AT663" t="s">
        <v>230</v>
      </c>
      <c r="AU663">
        <v>20260907</v>
      </c>
      <c r="AV663" t="s">
        <v>221</v>
      </c>
      <c r="AW663" t="s">
        <v>544</v>
      </c>
      <c r="AX663" t="s">
        <v>222</v>
      </c>
      <c r="BA663" s="57">
        <v>46272.291666666664</v>
      </c>
      <c r="BB663" t="s">
        <v>4225</v>
      </c>
      <c r="BC663">
        <v>2026</v>
      </c>
      <c r="BD663">
        <v>9</v>
      </c>
      <c r="BE663">
        <v>7</v>
      </c>
      <c r="BF663" s="6">
        <f t="shared" si="30"/>
        <v>46272</v>
      </c>
      <c r="BG663">
        <f t="shared" si="31"/>
        <v>-0.29166666666424135</v>
      </c>
      <c r="BH663" t="str">
        <f t="shared" si="32"/>
        <v>COMPLY</v>
      </c>
      <c r="BI663" t="str">
        <f>VLOOKUP(H663,Sheet2!$A$1:$B$270,2,FALSE)</f>
        <v>BLITAR</v>
      </c>
    </row>
    <row r="664" spans="1:61">
      <c r="A664">
        <v>663</v>
      </c>
      <c r="B664">
        <v>1002574702</v>
      </c>
      <c r="C664">
        <v>3</v>
      </c>
      <c r="D664" t="s">
        <v>42</v>
      </c>
      <c r="E664">
        <v>5</v>
      </c>
      <c r="F664" t="s">
        <v>102</v>
      </c>
      <c r="G664" t="s">
        <v>99</v>
      </c>
      <c r="H664" t="s">
        <v>341</v>
      </c>
      <c r="I664" t="s">
        <v>212</v>
      </c>
      <c r="J664" t="s">
        <v>213</v>
      </c>
      <c r="K664" t="s">
        <v>149</v>
      </c>
      <c r="L664" t="s">
        <v>214</v>
      </c>
      <c r="M664" t="s">
        <v>76</v>
      </c>
      <c r="N664" t="s">
        <v>215</v>
      </c>
      <c r="O664" s="57">
        <v>46272.493715277778</v>
      </c>
      <c r="P664" s="57">
        <v>46273.708437499998</v>
      </c>
      <c r="Q664">
        <v>69385176</v>
      </c>
      <c r="S664">
        <v>152516208098</v>
      </c>
      <c r="T664" t="s">
        <v>4226</v>
      </c>
      <c r="U664" t="s">
        <v>4227</v>
      </c>
      <c r="V664" t="s">
        <v>4228</v>
      </c>
      <c r="Z664">
        <v>114.288675002753</v>
      </c>
      <c r="AA664">
        <v>-8.3142225466155395</v>
      </c>
      <c r="AB664" t="s">
        <v>4229</v>
      </c>
      <c r="AC664" t="s">
        <v>216</v>
      </c>
      <c r="AL664" t="s">
        <v>217</v>
      </c>
      <c r="AM664" t="s">
        <v>4230</v>
      </c>
      <c r="AN664" t="s">
        <v>6</v>
      </c>
      <c r="AO664" s="57">
        <v>46212.496481481481</v>
      </c>
      <c r="AP664" s="57">
        <v>46273.333333333336</v>
      </c>
      <c r="AR664" t="s">
        <v>218</v>
      </c>
      <c r="AS664" t="s">
        <v>99</v>
      </c>
      <c r="AT664" t="s">
        <v>220</v>
      </c>
      <c r="AU664">
        <v>20260908</v>
      </c>
      <c r="AV664" t="s">
        <v>221</v>
      </c>
      <c r="AW664" t="s">
        <v>852</v>
      </c>
      <c r="AX664" t="s">
        <v>222</v>
      </c>
      <c r="BA664" s="57">
        <v>46273.333333333336</v>
      </c>
      <c r="BB664" t="s">
        <v>4230</v>
      </c>
      <c r="BC664">
        <v>2026</v>
      </c>
      <c r="BD664">
        <v>9</v>
      </c>
      <c r="BE664">
        <v>8</v>
      </c>
      <c r="BF664" s="6">
        <f t="shared" si="30"/>
        <v>46273</v>
      </c>
      <c r="BG664">
        <f t="shared" si="31"/>
        <v>-0.33333333333575865</v>
      </c>
      <c r="BH664" t="str">
        <f t="shared" si="32"/>
        <v>COMPLY</v>
      </c>
      <c r="BI664" t="str">
        <f>VLOOKUP(H664,Sheet2!$A$1:$B$270,2,FALSE)</f>
        <v>BANYUWANGI</v>
      </c>
    </row>
    <row r="665" spans="1:61">
      <c r="A665">
        <v>664</v>
      </c>
      <c r="B665">
        <v>1002574701</v>
      </c>
      <c r="C665">
        <v>3</v>
      </c>
      <c r="D665" t="s">
        <v>45</v>
      </c>
      <c r="E665">
        <v>5</v>
      </c>
      <c r="F665" t="s">
        <v>113</v>
      </c>
      <c r="G665" t="s">
        <v>120</v>
      </c>
      <c r="H665" t="s">
        <v>312</v>
      </c>
      <c r="I665" t="s">
        <v>212</v>
      </c>
      <c r="J665" t="s">
        <v>213</v>
      </c>
      <c r="K665" t="s">
        <v>149</v>
      </c>
      <c r="L665" t="s">
        <v>214</v>
      </c>
      <c r="M665" t="s">
        <v>76</v>
      </c>
      <c r="N665" t="s">
        <v>215</v>
      </c>
      <c r="O665" s="57">
        <v>46272.493715277778</v>
      </c>
      <c r="P665" s="57">
        <v>46273.659328703703</v>
      </c>
      <c r="Q665">
        <v>69385193</v>
      </c>
      <c r="S665">
        <v>172517222645</v>
      </c>
      <c r="T665" t="s">
        <v>4231</v>
      </c>
      <c r="U665" t="s">
        <v>4232</v>
      </c>
      <c r="V665" t="s">
        <v>4233</v>
      </c>
      <c r="Z665">
        <v>120.2456219</v>
      </c>
      <c r="AA665">
        <v>-9.6605001000000001</v>
      </c>
      <c r="AB665" t="s">
        <v>4234</v>
      </c>
      <c r="AC665" t="s">
        <v>236</v>
      </c>
      <c r="AL665" t="s">
        <v>217</v>
      </c>
      <c r="AM665" t="s">
        <v>4235</v>
      </c>
      <c r="AN665" t="s">
        <v>6</v>
      </c>
      <c r="AO665" s="57">
        <v>46212.496481481481</v>
      </c>
      <c r="AP665" s="57">
        <v>46273.333333333336</v>
      </c>
      <c r="AR665" t="s">
        <v>218</v>
      </c>
      <c r="AS665" t="s">
        <v>219</v>
      </c>
      <c r="AT665" t="s">
        <v>230</v>
      </c>
      <c r="AU665">
        <v>20260908</v>
      </c>
      <c r="AV665" t="s">
        <v>221</v>
      </c>
      <c r="AW665" t="s">
        <v>885</v>
      </c>
      <c r="AX665" t="s">
        <v>222</v>
      </c>
      <c r="BA665" s="57">
        <v>46273.333333333336</v>
      </c>
      <c r="BB665" t="s">
        <v>4235</v>
      </c>
      <c r="BC665">
        <v>2026</v>
      </c>
      <c r="BD665">
        <v>9</v>
      </c>
      <c r="BE665">
        <v>8</v>
      </c>
      <c r="BF665" s="6">
        <f t="shared" si="30"/>
        <v>46273</v>
      </c>
      <c r="BG665">
        <f t="shared" si="31"/>
        <v>-0.33333333333575865</v>
      </c>
      <c r="BH665" t="str">
        <f t="shared" si="32"/>
        <v>COMPLY</v>
      </c>
      <c r="BI665" t="str">
        <f>VLOOKUP(H665,Sheet2!$A$1:$B$270,2,FALSE)</f>
        <v>WAINGAPU</v>
      </c>
    </row>
    <row r="666" spans="1:61">
      <c r="A666">
        <v>665</v>
      </c>
      <c r="B666">
        <v>1002574211</v>
      </c>
      <c r="C666">
        <v>3</v>
      </c>
      <c r="D666" t="s">
        <v>38</v>
      </c>
      <c r="E666">
        <v>5</v>
      </c>
      <c r="F666" t="s">
        <v>92</v>
      </c>
      <c r="G666" t="s">
        <v>89</v>
      </c>
      <c r="H666" t="s">
        <v>399</v>
      </c>
      <c r="I666" t="s">
        <v>212</v>
      </c>
      <c r="J666" t="s">
        <v>213</v>
      </c>
      <c r="K666" t="s">
        <v>149</v>
      </c>
      <c r="L666" t="s">
        <v>214</v>
      </c>
      <c r="M666" t="s">
        <v>76</v>
      </c>
      <c r="N666" t="s">
        <v>215</v>
      </c>
      <c r="O666" s="57">
        <v>46272.42287037037</v>
      </c>
      <c r="P666" s="57">
        <v>46272.692696759259</v>
      </c>
      <c r="Q666">
        <v>69385047</v>
      </c>
      <c r="S666">
        <v>152609253970</v>
      </c>
      <c r="T666" t="s">
        <v>4236</v>
      </c>
      <c r="U666" t="s">
        <v>4237</v>
      </c>
      <c r="V666" t="s">
        <v>4238</v>
      </c>
      <c r="Z666">
        <v>111.89985299999999</v>
      </c>
      <c r="AA666">
        <v>-7.156987</v>
      </c>
      <c r="AB666" t="s">
        <v>4239</v>
      </c>
      <c r="AC666" t="s">
        <v>236</v>
      </c>
      <c r="AL666" t="s">
        <v>217</v>
      </c>
      <c r="AM666" t="s">
        <v>4240</v>
      </c>
      <c r="AN666" t="s">
        <v>6</v>
      </c>
      <c r="AO666" s="57">
        <v>46212.424027777779</v>
      </c>
      <c r="AP666" s="57">
        <v>46275.625</v>
      </c>
      <c r="AR666" t="s">
        <v>218</v>
      </c>
      <c r="AS666" t="s">
        <v>219</v>
      </c>
      <c r="AT666" t="s">
        <v>230</v>
      </c>
      <c r="AU666">
        <v>20260907</v>
      </c>
      <c r="AV666" t="s">
        <v>221</v>
      </c>
      <c r="AW666" t="s">
        <v>886</v>
      </c>
      <c r="AX666" t="s">
        <v>222</v>
      </c>
      <c r="BA666" s="57">
        <v>46275.625</v>
      </c>
      <c r="BB666" t="s">
        <v>4240</v>
      </c>
      <c r="BC666">
        <v>2026</v>
      </c>
      <c r="BD666">
        <v>9</v>
      </c>
      <c r="BE666">
        <v>7</v>
      </c>
      <c r="BF666" s="6">
        <f t="shared" si="30"/>
        <v>46272</v>
      </c>
      <c r="BG666">
        <f t="shared" si="31"/>
        <v>-3.625</v>
      </c>
      <c r="BH666" t="str">
        <f t="shared" si="32"/>
        <v>COMPLY</v>
      </c>
      <c r="BI666" t="str">
        <f>VLOOKUP(H666,Sheet2!$A$1:$B$270,2,FALSE)</f>
        <v>BOJONEGORO</v>
      </c>
    </row>
    <row r="667" spans="1:61">
      <c r="A667">
        <v>666</v>
      </c>
      <c r="B667">
        <v>1002575222</v>
      </c>
      <c r="C667">
        <v>3</v>
      </c>
      <c r="D667" t="s">
        <v>38</v>
      </c>
      <c r="E667">
        <v>5</v>
      </c>
      <c r="F667" t="s">
        <v>90</v>
      </c>
      <c r="G667" t="s">
        <v>90</v>
      </c>
      <c r="H667" t="s">
        <v>303</v>
      </c>
      <c r="I667" t="s">
        <v>212</v>
      </c>
      <c r="J667" t="s">
        <v>213</v>
      </c>
      <c r="K667" t="s">
        <v>149</v>
      </c>
      <c r="L667" t="s">
        <v>214</v>
      </c>
      <c r="M667" t="s">
        <v>76</v>
      </c>
      <c r="N667" t="s">
        <v>215</v>
      </c>
      <c r="O667" s="57">
        <v>46272.604131944441</v>
      </c>
      <c r="P667" s="57">
        <v>46273.591168981482</v>
      </c>
      <c r="Q667">
        <v>69385358</v>
      </c>
      <c r="S667">
        <v>152650209200</v>
      </c>
      <c r="T667" t="s">
        <v>4241</v>
      </c>
      <c r="U667" t="s">
        <v>4242</v>
      </c>
      <c r="V667" t="s">
        <v>4243</v>
      </c>
      <c r="Z667">
        <v>112.1540145</v>
      </c>
      <c r="AA667">
        <v>-7.9017127</v>
      </c>
      <c r="AB667" t="s">
        <v>4244</v>
      </c>
      <c r="AC667" t="s">
        <v>216</v>
      </c>
      <c r="AL667" t="s">
        <v>217</v>
      </c>
      <c r="AM667" t="s">
        <v>4245</v>
      </c>
      <c r="AN667" t="s">
        <v>6</v>
      </c>
      <c r="AO667" s="57">
        <v>46212.611157407409</v>
      </c>
      <c r="AP667" s="57">
        <v>46273.541666666664</v>
      </c>
      <c r="AR667" t="s">
        <v>218</v>
      </c>
      <c r="AS667" t="s">
        <v>304</v>
      </c>
      <c r="AT667" t="s">
        <v>230</v>
      </c>
      <c r="AU667">
        <v>20260908</v>
      </c>
      <c r="AV667" t="s">
        <v>221</v>
      </c>
      <c r="AW667" t="s">
        <v>889</v>
      </c>
      <c r="AX667" t="s">
        <v>222</v>
      </c>
      <c r="BA667" s="57">
        <v>46273.541666666664</v>
      </c>
      <c r="BB667" t="s">
        <v>4245</v>
      </c>
      <c r="BC667">
        <v>2026</v>
      </c>
      <c r="BD667">
        <v>9</v>
      </c>
      <c r="BE667">
        <v>8</v>
      </c>
      <c r="BF667" s="6">
        <f t="shared" si="30"/>
        <v>46273</v>
      </c>
      <c r="BG667">
        <f t="shared" si="31"/>
        <v>-0.54166666666424135</v>
      </c>
      <c r="BH667" t="str">
        <f t="shared" si="32"/>
        <v>COMPLY</v>
      </c>
      <c r="BI667" t="str">
        <f>VLOOKUP(H667,Sheet2!$A$1:$B$270,2,FALSE)</f>
        <v>KEDIRI</v>
      </c>
    </row>
    <row r="668" spans="1:61">
      <c r="A668">
        <v>667</v>
      </c>
      <c r="B668">
        <v>1002574129</v>
      </c>
      <c r="C668">
        <v>3</v>
      </c>
      <c r="D668" t="s">
        <v>38</v>
      </c>
      <c r="E668">
        <v>5</v>
      </c>
      <c r="F668" t="s">
        <v>92</v>
      </c>
      <c r="G668" t="s">
        <v>89</v>
      </c>
      <c r="H668" t="s">
        <v>399</v>
      </c>
      <c r="I668" t="s">
        <v>212</v>
      </c>
      <c r="J668" t="s">
        <v>213</v>
      </c>
      <c r="K668" t="s">
        <v>149</v>
      </c>
      <c r="M668" t="s">
        <v>76</v>
      </c>
      <c r="N668" t="s">
        <v>581</v>
      </c>
      <c r="O668" s="57">
        <v>46272.412893518522</v>
      </c>
      <c r="P668" s="57">
        <v>46272.65965277778</v>
      </c>
      <c r="Q668">
        <v>66525052</v>
      </c>
      <c r="S668">
        <v>152609253894</v>
      </c>
      <c r="T668" t="s">
        <v>3830</v>
      </c>
      <c r="U668" t="s">
        <v>4246</v>
      </c>
      <c r="V668" t="s">
        <v>4247</v>
      </c>
      <c r="Z668">
        <v>112.16717172788999</v>
      </c>
      <c r="AA668">
        <v>-8.0999555800488601</v>
      </c>
      <c r="AB668" t="s">
        <v>4248</v>
      </c>
      <c r="AC668" t="s">
        <v>225</v>
      </c>
      <c r="AL668" t="s">
        <v>217</v>
      </c>
      <c r="AM668" t="s">
        <v>4249</v>
      </c>
      <c r="AN668" t="s">
        <v>6</v>
      </c>
      <c r="AO668" s="57">
        <v>46212.424027777779</v>
      </c>
      <c r="AP668" s="57">
        <v>46275.625</v>
      </c>
      <c r="AR668" t="s">
        <v>218</v>
      </c>
      <c r="AS668" t="s">
        <v>219</v>
      </c>
      <c r="AT668" t="s">
        <v>230</v>
      </c>
      <c r="AU668">
        <v>20260907</v>
      </c>
      <c r="AV668" t="s">
        <v>221</v>
      </c>
      <c r="AW668" t="s">
        <v>545</v>
      </c>
      <c r="AX668" t="s">
        <v>222</v>
      </c>
      <c r="BA668" s="57">
        <v>46275.625</v>
      </c>
      <c r="BB668" t="s">
        <v>4249</v>
      </c>
      <c r="BC668">
        <v>2026</v>
      </c>
      <c r="BD668">
        <v>9</v>
      </c>
      <c r="BE668">
        <v>7</v>
      </c>
      <c r="BF668" s="6">
        <f t="shared" si="30"/>
        <v>46272</v>
      </c>
      <c r="BG668">
        <f t="shared" si="31"/>
        <v>-3.625</v>
      </c>
      <c r="BH668" t="str">
        <f t="shared" si="32"/>
        <v>COMPLY</v>
      </c>
      <c r="BI668" t="str">
        <f>VLOOKUP(H668,Sheet2!$A$1:$B$270,2,FALSE)</f>
        <v>BOJONEGORO</v>
      </c>
    </row>
    <row r="669" spans="1:61">
      <c r="A669">
        <v>668</v>
      </c>
      <c r="B669">
        <v>1002574831</v>
      </c>
      <c r="C669">
        <v>3</v>
      </c>
      <c r="D669" t="s">
        <v>55</v>
      </c>
      <c r="E669">
        <v>5</v>
      </c>
      <c r="F669" t="s">
        <v>227</v>
      </c>
      <c r="G669" t="s">
        <v>121</v>
      </c>
      <c r="H669" t="s">
        <v>278</v>
      </c>
      <c r="I669" t="s">
        <v>212</v>
      </c>
      <c r="J669" t="s">
        <v>213</v>
      </c>
      <c r="K669" t="s">
        <v>149</v>
      </c>
      <c r="L669" t="s">
        <v>214</v>
      </c>
      <c r="M669" t="s">
        <v>76</v>
      </c>
      <c r="N669" t="s">
        <v>215</v>
      </c>
      <c r="O669" s="57">
        <v>46272.531215277777</v>
      </c>
      <c r="P669" s="57">
        <v>46273.769733796296</v>
      </c>
      <c r="Q669">
        <v>69385245</v>
      </c>
      <c r="S669">
        <v>152437905762</v>
      </c>
      <c r="T669" t="s">
        <v>3061</v>
      </c>
      <c r="U669" t="s">
        <v>4250</v>
      </c>
      <c r="V669" t="s">
        <v>4251</v>
      </c>
      <c r="Z669">
        <v>113.275966085493</v>
      </c>
      <c r="AA669">
        <v>-6.9391890108413898</v>
      </c>
      <c r="AB669" t="s">
        <v>4252</v>
      </c>
      <c r="AC669" t="s">
        <v>216</v>
      </c>
      <c r="AL669" t="s">
        <v>217</v>
      </c>
      <c r="AM669" t="s">
        <v>4253</v>
      </c>
      <c r="AN669" t="s">
        <v>6</v>
      </c>
      <c r="AO669" s="57">
        <v>46212.538206018522</v>
      </c>
      <c r="AP669" s="57">
        <v>46273.458333333336</v>
      </c>
      <c r="AR669" t="s">
        <v>218</v>
      </c>
      <c r="AS669" t="s">
        <v>219</v>
      </c>
      <c r="AT669" t="s">
        <v>220</v>
      </c>
      <c r="AU669">
        <v>20260908</v>
      </c>
      <c r="AV669" t="s">
        <v>221</v>
      </c>
      <c r="AW669" t="s">
        <v>3532</v>
      </c>
      <c r="AX669" t="s">
        <v>222</v>
      </c>
      <c r="BA669" s="57">
        <v>46273.458333333336</v>
      </c>
      <c r="BB669" t="s">
        <v>4253</v>
      </c>
      <c r="BC669">
        <v>2026</v>
      </c>
      <c r="BD669">
        <v>9</v>
      </c>
      <c r="BE669">
        <v>8</v>
      </c>
      <c r="BF669" s="6">
        <f t="shared" si="30"/>
        <v>46273</v>
      </c>
      <c r="BG669">
        <f t="shared" si="31"/>
        <v>-0.45833333333575865</v>
      </c>
      <c r="BH669" t="str">
        <f t="shared" si="32"/>
        <v>COMPLY</v>
      </c>
      <c r="BI669" t="str">
        <f>VLOOKUP(H669,Sheet2!$A$1:$B$270,2,FALSE)</f>
        <v>MADURA</v>
      </c>
    </row>
    <row r="670" spans="1:61">
      <c r="A670">
        <v>669</v>
      </c>
      <c r="B670">
        <v>1002574849</v>
      </c>
      <c r="C670">
        <v>3</v>
      </c>
      <c r="D670" t="s">
        <v>38</v>
      </c>
      <c r="E670">
        <v>5</v>
      </c>
      <c r="F670" t="s">
        <v>90</v>
      </c>
      <c r="G670" t="s">
        <v>90</v>
      </c>
      <c r="H670" t="s">
        <v>449</v>
      </c>
      <c r="I670" t="s">
        <v>212</v>
      </c>
      <c r="J670" t="s">
        <v>213</v>
      </c>
      <c r="K670" t="s">
        <v>149</v>
      </c>
      <c r="L670" t="s">
        <v>214</v>
      </c>
      <c r="M670" t="s">
        <v>76</v>
      </c>
      <c r="N670" t="s">
        <v>215</v>
      </c>
      <c r="O670" s="57">
        <v>46272.537453703706</v>
      </c>
      <c r="P670" s="57">
        <v>46273.801400462966</v>
      </c>
      <c r="Q670">
        <v>69385252</v>
      </c>
      <c r="S670">
        <v>152640225980</v>
      </c>
      <c r="T670" t="s">
        <v>4254</v>
      </c>
      <c r="U670" t="s">
        <v>4255</v>
      </c>
      <c r="V670" t="s">
        <v>4256</v>
      </c>
      <c r="Z670">
        <v>112.005775161087</v>
      </c>
      <c r="AA670">
        <v>-7.8160398780370697</v>
      </c>
      <c r="AB670" t="s">
        <v>4257</v>
      </c>
      <c r="AC670" t="s">
        <v>216</v>
      </c>
      <c r="AL670" t="s">
        <v>217</v>
      </c>
      <c r="AM670" t="s">
        <v>3939</v>
      </c>
      <c r="AN670" t="s">
        <v>6</v>
      </c>
      <c r="AO670" s="57">
        <v>46212.538206018522</v>
      </c>
      <c r="AP670" s="57">
        <v>46273.541666666664</v>
      </c>
      <c r="AR670" t="s">
        <v>218</v>
      </c>
      <c r="AS670" t="s">
        <v>556</v>
      </c>
      <c r="AT670" t="s">
        <v>344</v>
      </c>
      <c r="AU670">
        <v>20260908</v>
      </c>
      <c r="AV670" t="s">
        <v>221</v>
      </c>
      <c r="AW670" t="s">
        <v>1886</v>
      </c>
      <c r="AX670" t="s">
        <v>222</v>
      </c>
      <c r="BA670" s="57">
        <v>46273.541666666664</v>
      </c>
      <c r="BB670" t="s">
        <v>3939</v>
      </c>
      <c r="BC670">
        <v>2026</v>
      </c>
      <c r="BD670">
        <v>9</v>
      </c>
      <c r="BE670">
        <v>8</v>
      </c>
      <c r="BF670" s="6">
        <f t="shared" si="30"/>
        <v>46273</v>
      </c>
      <c r="BG670">
        <f t="shared" si="31"/>
        <v>-0.54166666666424135</v>
      </c>
      <c r="BH670" t="str">
        <f t="shared" si="32"/>
        <v>COMPLY</v>
      </c>
      <c r="BI670" t="str">
        <f>VLOOKUP(H670,Sheet2!$A$1:$B$270,2,FALSE)</f>
        <v>KEDIRI</v>
      </c>
    </row>
    <row r="671" spans="1:61">
      <c r="A671">
        <v>670</v>
      </c>
      <c r="B671">
        <v>1002574177</v>
      </c>
      <c r="C671">
        <v>3</v>
      </c>
      <c r="D671" t="s">
        <v>49</v>
      </c>
      <c r="E671">
        <v>4</v>
      </c>
      <c r="F671" t="s">
        <v>250</v>
      </c>
      <c r="G671" t="s">
        <v>250</v>
      </c>
      <c r="H671" t="s">
        <v>611</v>
      </c>
      <c r="I671" t="s">
        <v>212</v>
      </c>
      <c r="J671" t="s">
        <v>213</v>
      </c>
      <c r="K671" t="s">
        <v>149</v>
      </c>
      <c r="L671" t="s">
        <v>214</v>
      </c>
      <c r="M671" t="s">
        <v>76</v>
      </c>
      <c r="N671" t="s">
        <v>215</v>
      </c>
      <c r="O671" s="57">
        <v>46272.416620370372</v>
      </c>
      <c r="P671" s="57">
        <v>46273.786261574074</v>
      </c>
      <c r="Q671">
        <v>69385035</v>
      </c>
      <c r="S671">
        <v>146285103937</v>
      </c>
      <c r="T671" t="s">
        <v>4258</v>
      </c>
      <c r="U671" t="s">
        <v>4259</v>
      </c>
      <c r="V671" t="s">
        <v>4260</v>
      </c>
      <c r="Z671">
        <v>109.651899765751</v>
      </c>
      <c r="AA671">
        <v>-6.96652054734618</v>
      </c>
      <c r="AB671" t="s">
        <v>4261</v>
      </c>
      <c r="AC671" t="s">
        <v>236</v>
      </c>
      <c r="AL671" t="s">
        <v>217</v>
      </c>
      <c r="AM671" t="s">
        <v>4262</v>
      </c>
      <c r="AN671" t="s">
        <v>6</v>
      </c>
      <c r="AO671" s="57">
        <v>46212.424027777779</v>
      </c>
      <c r="AP671" s="57">
        <v>46273.333333333336</v>
      </c>
      <c r="AR671" t="s">
        <v>218</v>
      </c>
      <c r="AS671" t="s">
        <v>898</v>
      </c>
      <c r="AT671" t="s">
        <v>230</v>
      </c>
      <c r="AU671">
        <v>20260908</v>
      </c>
      <c r="AV671" t="s">
        <v>221</v>
      </c>
      <c r="AW671" t="s">
        <v>887</v>
      </c>
      <c r="AX671" t="s">
        <v>222</v>
      </c>
      <c r="BA671" s="57">
        <v>46273.333333333336</v>
      </c>
      <c r="BB671" t="s">
        <v>4262</v>
      </c>
      <c r="BC671">
        <v>2026</v>
      </c>
      <c r="BD671">
        <v>9</v>
      </c>
      <c r="BE671">
        <v>8</v>
      </c>
      <c r="BF671" s="6">
        <f t="shared" si="30"/>
        <v>46273</v>
      </c>
      <c r="BG671">
        <f t="shared" si="31"/>
        <v>-0.33333333333575865</v>
      </c>
      <c r="BH671" t="str">
        <f t="shared" si="32"/>
        <v>COMPLY</v>
      </c>
      <c r="BI671" t="e">
        <f>VLOOKUP(H671,Sheet2!$A$1:$B$270,2,FALSE)</f>
        <v>#N/A</v>
      </c>
    </row>
    <row r="672" spans="1:61">
      <c r="A672">
        <v>671</v>
      </c>
      <c r="B672">
        <v>1002573750</v>
      </c>
      <c r="C672">
        <v>3</v>
      </c>
      <c r="D672" t="s">
        <v>38</v>
      </c>
      <c r="E672">
        <v>5</v>
      </c>
      <c r="F672" t="s">
        <v>90</v>
      </c>
      <c r="G672" t="s">
        <v>98</v>
      </c>
      <c r="H672" t="s">
        <v>295</v>
      </c>
      <c r="I672" t="s">
        <v>212</v>
      </c>
      <c r="J672" t="s">
        <v>213</v>
      </c>
      <c r="K672" t="s">
        <v>149</v>
      </c>
      <c r="L672" t="s">
        <v>214</v>
      </c>
      <c r="M672" t="s">
        <v>76</v>
      </c>
      <c r="N672" t="s">
        <v>215</v>
      </c>
      <c r="O672" s="57">
        <v>46271.785370370373</v>
      </c>
      <c r="P672" s="57">
        <v>46272.567627314813</v>
      </c>
      <c r="Q672">
        <v>69384889</v>
      </c>
      <c r="S672">
        <v>152606246214</v>
      </c>
      <c r="T672" t="s">
        <v>4263</v>
      </c>
      <c r="U672" t="s">
        <v>4264</v>
      </c>
      <c r="V672" t="s">
        <v>4265</v>
      </c>
      <c r="Z672">
        <v>111.867531090974</v>
      </c>
      <c r="AA672">
        <v>-8.0333840129119292</v>
      </c>
      <c r="AB672" t="s">
        <v>4266</v>
      </c>
      <c r="AC672" t="s">
        <v>216</v>
      </c>
      <c r="AL672" t="s">
        <v>217</v>
      </c>
      <c r="AM672" t="s">
        <v>4267</v>
      </c>
      <c r="AN672" t="s">
        <v>6</v>
      </c>
      <c r="AO672" s="57">
        <v>46182.788055555553</v>
      </c>
      <c r="AP672" s="57">
        <v>46272.625</v>
      </c>
      <c r="AR672" t="s">
        <v>218</v>
      </c>
      <c r="AS672" t="s">
        <v>98</v>
      </c>
      <c r="AT672" t="s">
        <v>230</v>
      </c>
      <c r="AU672">
        <v>20260907</v>
      </c>
      <c r="AV672" t="s">
        <v>221</v>
      </c>
      <c r="AW672" t="s">
        <v>883</v>
      </c>
      <c r="AX672" t="s">
        <v>222</v>
      </c>
      <c r="BA672" s="57">
        <v>46272.625</v>
      </c>
      <c r="BB672" t="s">
        <v>4267</v>
      </c>
      <c r="BC672">
        <v>2026</v>
      </c>
      <c r="BD672">
        <v>9</v>
      </c>
      <c r="BE672">
        <v>7</v>
      </c>
      <c r="BF672" s="6">
        <f t="shared" si="30"/>
        <v>46272</v>
      </c>
      <c r="BG672">
        <f t="shared" si="31"/>
        <v>-0.625</v>
      </c>
      <c r="BH672" t="str">
        <f t="shared" si="32"/>
        <v>COMPLY</v>
      </c>
      <c r="BI672" t="str">
        <f>VLOOKUP(H672,Sheet2!$A$1:$B$270,2,FALSE)</f>
        <v>BLITAR</v>
      </c>
    </row>
    <row r="673" spans="1:61">
      <c r="A673">
        <v>672</v>
      </c>
      <c r="B673">
        <v>1002573762</v>
      </c>
      <c r="C673">
        <v>3</v>
      </c>
      <c r="D673" t="s">
        <v>55</v>
      </c>
      <c r="E673">
        <v>5</v>
      </c>
      <c r="F673" t="s">
        <v>261</v>
      </c>
      <c r="G673" t="s">
        <v>123</v>
      </c>
      <c r="H673" t="s">
        <v>267</v>
      </c>
      <c r="I673" t="s">
        <v>212</v>
      </c>
      <c r="J673" t="s">
        <v>213</v>
      </c>
      <c r="K673" t="s">
        <v>149</v>
      </c>
      <c r="L673" t="s">
        <v>214</v>
      </c>
      <c r="M673" t="s">
        <v>76</v>
      </c>
      <c r="N673" t="s">
        <v>215</v>
      </c>
      <c r="O673" s="57">
        <v>46271.818703703706</v>
      </c>
      <c r="P673" s="57">
        <v>46272.647731481484</v>
      </c>
      <c r="Q673">
        <v>69384910</v>
      </c>
      <c r="S673">
        <v>152407282289</v>
      </c>
      <c r="T673" t="s">
        <v>4268</v>
      </c>
      <c r="U673" t="s">
        <v>4269</v>
      </c>
      <c r="V673" t="s">
        <v>4270</v>
      </c>
      <c r="Z673">
        <v>112.7929451</v>
      </c>
      <c r="AA673">
        <v>-7.2506075999999897</v>
      </c>
      <c r="AB673" t="s">
        <v>4271</v>
      </c>
      <c r="AC673" t="s">
        <v>236</v>
      </c>
      <c r="AL673" t="s">
        <v>217</v>
      </c>
      <c r="AM673" t="s">
        <v>4272</v>
      </c>
      <c r="AN673" t="s">
        <v>6</v>
      </c>
      <c r="AO673" s="57">
        <v>46182.819374999999</v>
      </c>
      <c r="AP673" s="57">
        <v>46273.333333333336</v>
      </c>
      <c r="AR673" t="s">
        <v>218</v>
      </c>
      <c r="AS673" t="s">
        <v>123</v>
      </c>
      <c r="AT673" t="s">
        <v>344</v>
      </c>
      <c r="AU673">
        <v>20260907</v>
      </c>
      <c r="AV673" t="s">
        <v>221</v>
      </c>
      <c r="AW673" t="s">
        <v>1660</v>
      </c>
      <c r="AX673" t="s">
        <v>222</v>
      </c>
      <c r="BA673" s="57">
        <v>46273.333333333336</v>
      </c>
      <c r="BB673" t="s">
        <v>4272</v>
      </c>
      <c r="BC673">
        <v>2026</v>
      </c>
      <c r="BD673">
        <v>9</v>
      </c>
      <c r="BE673">
        <v>7</v>
      </c>
      <c r="BF673" s="6">
        <f t="shared" si="30"/>
        <v>46272</v>
      </c>
      <c r="BG673">
        <f t="shared" si="31"/>
        <v>-1.3333333333357587</v>
      </c>
      <c r="BH673" t="str">
        <f t="shared" si="32"/>
        <v>COMPLY</v>
      </c>
      <c r="BI673" t="str">
        <f>VLOOKUP(H673,Sheet2!$A$1:$B$270,2,FALSE)</f>
        <v>SURABAYA UTARA</v>
      </c>
    </row>
    <row r="674" spans="1:61">
      <c r="A674">
        <v>673</v>
      </c>
      <c r="B674">
        <v>1002573692</v>
      </c>
      <c r="C674">
        <v>3</v>
      </c>
      <c r="D674" t="s">
        <v>45</v>
      </c>
      <c r="E674">
        <v>5</v>
      </c>
      <c r="F674" t="s">
        <v>210</v>
      </c>
      <c r="G674" t="s">
        <v>115</v>
      </c>
      <c r="H674" t="s">
        <v>273</v>
      </c>
      <c r="I674" t="s">
        <v>212</v>
      </c>
      <c r="J674" t="s">
        <v>213</v>
      </c>
      <c r="K674" t="s">
        <v>149</v>
      </c>
      <c r="M674" t="s">
        <v>76</v>
      </c>
      <c r="N674" t="s">
        <v>215</v>
      </c>
      <c r="O674" s="57">
        <v>46271.687175925923</v>
      </c>
      <c r="P674" s="57">
        <v>46271.782881944448</v>
      </c>
      <c r="Q674">
        <v>69376157</v>
      </c>
      <c r="S674">
        <v>172603791849</v>
      </c>
      <c r="T674" t="s">
        <v>941</v>
      </c>
      <c r="U674" t="s">
        <v>2151</v>
      </c>
      <c r="V674" t="s">
        <v>4273</v>
      </c>
      <c r="Z674">
        <v>116.3390948</v>
      </c>
      <c r="AA674">
        <v>-8.6628478999999992</v>
      </c>
      <c r="AB674" t="s">
        <v>943</v>
      </c>
      <c r="AC674" t="s">
        <v>284</v>
      </c>
      <c r="AL674" t="s">
        <v>217</v>
      </c>
      <c r="AM674" t="s">
        <v>2152</v>
      </c>
      <c r="AN674" t="s">
        <v>6</v>
      </c>
      <c r="AO674" s="57">
        <v>46182.694398148145</v>
      </c>
      <c r="AR674" t="s">
        <v>218</v>
      </c>
      <c r="AS674" t="s">
        <v>900</v>
      </c>
      <c r="AT674" t="s">
        <v>230</v>
      </c>
      <c r="AU674">
        <v>20260906</v>
      </c>
      <c r="AV674" t="s">
        <v>221</v>
      </c>
      <c r="AW674" t="s">
        <v>545</v>
      </c>
      <c r="AX674" t="s">
        <v>222</v>
      </c>
      <c r="BA674" s="57">
        <v>46271.291666666664</v>
      </c>
      <c r="BB674" t="s">
        <v>2152</v>
      </c>
      <c r="BC674">
        <v>2026</v>
      </c>
      <c r="BD674">
        <v>9</v>
      </c>
      <c r="BE674">
        <v>6</v>
      </c>
      <c r="BF674" s="6">
        <f t="shared" si="30"/>
        <v>46271</v>
      </c>
      <c r="BG674">
        <f t="shared" si="31"/>
        <v>-0.29166666666424135</v>
      </c>
      <c r="BH674" t="str">
        <f t="shared" si="32"/>
        <v>COMPLY</v>
      </c>
      <c r="BI674" t="str">
        <f>VLOOKUP(H674,Sheet2!$A$1:$B$270,2,FALSE)</f>
        <v>SELONG</v>
      </c>
    </row>
    <row r="675" spans="1:61">
      <c r="A675">
        <v>674</v>
      </c>
      <c r="B675">
        <v>1002573697</v>
      </c>
      <c r="C675">
        <v>3</v>
      </c>
      <c r="D675" t="s">
        <v>45</v>
      </c>
      <c r="E675">
        <v>5</v>
      </c>
      <c r="F675" t="s">
        <v>210</v>
      </c>
      <c r="G675" t="s">
        <v>115</v>
      </c>
      <c r="H675" t="s">
        <v>395</v>
      </c>
      <c r="I675" t="s">
        <v>212</v>
      </c>
      <c r="J675" t="s">
        <v>213</v>
      </c>
      <c r="K675" t="s">
        <v>149</v>
      </c>
      <c r="M675" t="s">
        <v>76</v>
      </c>
      <c r="N675" t="s">
        <v>215</v>
      </c>
      <c r="O675" s="57">
        <v>46271.690381944441</v>
      </c>
      <c r="P675" s="57">
        <v>46272.338125000002</v>
      </c>
      <c r="Q675">
        <v>69384654</v>
      </c>
      <c r="S675">
        <v>172602203038</v>
      </c>
      <c r="T675" t="s">
        <v>4274</v>
      </c>
      <c r="U675" t="s">
        <v>4275</v>
      </c>
      <c r="V675" t="s">
        <v>4276</v>
      </c>
      <c r="Z675">
        <v>116.06590009999999</v>
      </c>
      <c r="AA675">
        <v>-8.7192798000000007</v>
      </c>
      <c r="AB675" t="s">
        <v>4277</v>
      </c>
      <c r="AC675" t="s">
        <v>284</v>
      </c>
      <c r="AL675" t="s">
        <v>217</v>
      </c>
      <c r="AM675" t="s">
        <v>4278</v>
      </c>
      <c r="AN675" t="s">
        <v>6</v>
      </c>
      <c r="AO675" s="57">
        <v>46182.694398148145</v>
      </c>
      <c r="AR675" t="s">
        <v>218</v>
      </c>
      <c r="AS675" t="s">
        <v>900</v>
      </c>
      <c r="AT675" t="s">
        <v>230</v>
      </c>
      <c r="AU675">
        <v>20260907</v>
      </c>
      <c r="AV675" t="s">
        <v>221</v>
      </c>
      <c r="AW675" t="s">
        <v>545</v>
      </c>
      <c r="AX675" t="s">
        <v>222</v>
      </c>
      <c r="BA675" s="57">
        <v>46271.291666666664</v>
      </c>
      <c r="BB675" t="s">
        <v>4278</v>
      </c>
      <c r="BC675">
        <v>2026</v>
      </c>
      <c r="BD675">
        <v>9</v>
      </c>
      <c r="BE675">
        <v>7</v>
      </c>
      <c r="BF675" s="6">
        <f t="shared" si="30"/>
        <v>46272</v>
      </c>
      <c r="BG675">
        <f t="shared" si="31"/>
        <v>0.70833333333575865</v>
      </c>
      <c r="BH675" t="str">
        <f t="shared" si="32"/>
        <v>COMPLY</v>
      </c>
      <c r="BI675" t="str">
        <f>VLOOKUP(H675,Sheet2!$A$1:$B$270,2,FALSE)</f>
        <v>SELONG</v>
      </c>
    </row>
    <row r="676" spans="1:61">
      <c r="A676">
        <v>675</v>
      </c>
      <c r="B676">
        <v>1002573708</v>
      </c>
      <c r="C676">
        <v>3</v>
      </c>
      <c r="D676" t="s">
        <v>34</v>
      </c>
      <c r="E676">
        <v>5</v>
      </c>
      <c r="F676" t="s">
        <v>554</v>
      </c>
      <c r="G676" t="s">
        <v>80</v>
      </c>
      <c r="H676" t="s">
        <v>332</v>
      </c>
      <c r="I676" t="s">
        <v>212</v>
      </c>
      <c r="J676" t="s">
        <v>213</v>
      </c>
      <c r="K676" t="s">
        <v>149</v>
      </c>
      <c r="L676" t="s">
        <v>214</v>
      </c>
      <c r="M676" t="s">
        <v>76</v>
      </c>
      <c r="N676" t="s">
        <v>215</v>
      </c>
      <c r="O676" s="57">
        <v>46271.697870370372</v>
      </c>
      <c r="P676" s="57">
        <v>46272.64261574074</v>
      </c>
      <c r="Q676">
        <v>69384873</v>
      </c>
      <c r="S676">
        <v>172411226193</v>
      </c>
      <c r="T676" t="s">
        <v>4279</v>
      </c>
      <c r="U676" t="s">
        <v>4280</v>
      </c>
      <c r="V676" t="s">
        <v>4281</v>
      </c>
      <c r="Z676">
        <v>114.62988322541401</v>
      </c>
      <c r="AA676">
        <v>-8.3449602331822792</v>
      </c>
      <c r="AB676" t="s">
        <v>4282</v>
      </c>
      <c r="AC676" t="s">
        <v>216</v>
      </c>
      <c r="AL676" t="s">
        <v>217</v>
      </c>
      <c r="AM676" t="s">
        <v>4283</v>
      </c>
      <c r="AN676" t="s">
        <v>6</v>
      </c>
      <c r="AO676" s="57">
        <v>46182.704826388886</v>
      </c>
      <c r="AP676" s="57">
        <v>46272.625</v>
      </c>
      <c r="AR676" t="s">
        <v>218</v>
      </c>
      <c r="AS676" t="s">
        <v>809</v>
      </c>
      <c r="AT676" t="s">
        <v>230</v>
      </c>
      <c r="AU676">
        <v>20260907</v>
      </c>
      <c r="AV676" t="s">
        <v>221</v>
      </c>
      <c r="AW676" t="s">
        <v>881</v>
      </c>
      <c r="AX676" t="s">
        <v>222</v>
      </c>
      <c r="BA676" s="57">
        <v>46272.625</v>
      </c>
      <c r="BB676" t="s">
        <v>4283</v>
      </c>
      <c r="BC676">
        <v>2026</v>
      </c>
      <c r="BD676">
        <v>9</v>
      </c>
      <c r="BE676">
        <v>7</v>
      </c>
      <c r="BF676" s="6">
        <f t="shared" si="30"/>
        <v>46272</v>
      </c>
      <c r="BG676">
        <f t="shared" si="31"/>
        <v>-0.625</v>
      </c>
      <c r="BH676" t="str">
        <f t="shared" si="32"/>
        <v>COMPLY</v>
      </c>
      <c r="BI676" t="str">
        <f>VLOOKUP(H676,Sheet2!$A$1:$B$270,2,FALSE)</f>
        <v>TABANAN</v>
      </c>
    </row>
    <row r="677" spans="1:61">
      <c r="A677">
        <v>676</v>
      </c>
      <c r="B677">
        <v>1002573709</v>
      </c>
      <c r="C677">
        <v>3</v>
      </c>
      <c r="D677" t="s">
        <v>49</v>
      </c>
      <c r="E677">
        <v>4</v>
      </c>
      <c r="F677" t="s">
        <v>245</v>
      </c>
      <c r="G677" t="s">
        <v>564</v>
      </c>
      <c r="H677" t="s">
        <v>565</v>
      </c>
      <c r="I677" t="s">
        <v>212</v>
      </c>
      <c r="J677" t="s">
        <v>213</v>
      </c>
      <c r="K677" t="s">
        <v>149</v>
      </c>
      <c r="L677" t="s">
        <v>214</v>
      </c>
      <c r="M677" t="s">
        <v>76</v>
      </c>
      <c r="N677" t="s">
        <v>215</v>
      </c>
      <c r="O677" s="57">
        <v>46271.697881944441</v>
      </c>
      <c r="P677" s="57">
        <v>46272.509965277779</v>
      </c>
      <c r="Q677">
        <v>69384872</v>
      </c>
      <c r="S677">
        <v>142434111612</v>
      </c>
      <c r="T677" t="s">
        <v>4284</v>
      </c>
      <c r="U677" t="s">
        <v>4285</v>
      </c>
      <c r="V677" t="s">
        <v>4286</v>
      </c>
      <c r="Z677">
        <v>110.499603822827</v>
      </c>
      <c r="AA677">
        <v>-7.4219901342026002</v>
      </c>
      <c r="AB677" t="s">
        <v>4287</v>
      </c>
      <c r="AC677" t="s">
        <v>216</v>
      </c>
      <c r="AL677" t="s">
        <v>217</v>
      </c>
      <c r="AM677" t="s">
        <v>4288</v>
      </c>
      <c r="AN677" t="s">
        <v>6</v>
      </c>
      <c r="AO677" s="57">
        <v>46182.704826388886</v>
      </c>
      <c r="AP677" s="57">
        <v>46272.541666666664</v>
      </c>
      <c r="AR677" t="s">
        <v>218</v>
      </c>
      <c r="AS677" t="s">
        <v>219</v>
      </c>
      <c r="AT677" t="s">
        <v>230</v>
      </c>
      <c r="AU677">
        <v>20260907</v>
      </c>
      <c r="AV677" t="s">
        <v>221</v>
      </c>
      <c r="AW677" t="s">
        <v>884</v>
      </c>
      <c r="AX677" t="s">
        <v>222</v>
      </c>
      <c r="BA677" s="57">
        <v>46272.541666666664</v>
      </c>
      <c r="BB677" t="s">
        <v>4288</v>
      </c>
      <c r="BC677">
        <v>2026</v>
      </c>
      <c r="BD677">
        <v>9</v>
      </c>
      <c r="BE677">
        <v>7</v>
      </c>
      <c r="BF677" s="6">
        <f t="shared" si="30"/>
        <v>46272</v>
      </c>
      <c r="BG677">
        <f t="shared" si="31"/>
        <v>-0.54166666666424135</v>
      </c>
      <c r="BH677" t="str">
        <f t="shared" si="32"/>
        <v>COMPLY</v>
      </c>
      <c r="BI677" t="e">
        <f>VLOOKUP(H677,Sheet2!$A$1:$B$270,2,FALSE)</f>
        <v>#N/A</v>
      </c>
    </row>
    <row r="678" spans="1:61">
      <c r="A678">
        <v>677</v>
      </c>
      <c r="B678">
        <v>1002573711</v>
      </c>
      <c r="C678">
        <v>3</v>
      </c>
      <c r="D678" t="s">
        <v>49</v>
      </c>
      <c r="E678">
        <v>4</v>
      </c>
      <c r="F678" t="s">
        <v>245</v>
      </c>
      <c r="G678" t="s">
        <v>1920</v>
      </c>
      <c r="H678" t="s">
        <v>1921</v>
      </c>
      <c r="I678" t="s">
        <v>212</v>
      </c>
      <c r="J678" t="s">
        <v>213</v>
      </c>
      <c r="K678" t="s">
        <v>149</v>
      </c>
      <c r="L678" t="s">
        <v>214</v>
      </c>
      <c r="M678" t="s">
        <v>76</v>
      </c>
      <c r="N678" t="s">
        <v>215</v>
      </c>
      <c r="O678" s="57">
        <v>46271.699965277781</v>
      </c>
      <c r="P678" s="57">
        <v>46272.877847222226</v>
      </c>
      <c r="Q678">
        <v>69384875</v>
      </c>
      <c r="S678">
        <v>141459109433</v>
      </c>
      <c r="T678" t="s">
        <v>4289</v>
      </c>
      <c r="U678" t="s">
        <v>4290</v>
      </c>
      <c r="V678" t="s">
        <v>4291</v>
      </c>
      <c r="Z678">
        <v>110.380087</v>
      </c>
      <c r="AA678">
        <v>-7.2705260000000003</v>
      </c>
      <c r="AB678" t="s">
        <v>4292</v>
      </c>
      <c r="AC678" t="s">
        <v>236</v>
      </c>
      <c r="AL678" t="s">
        <v>217</v>
      </c>
      <c r="AM678" t="s">
        <v>4293</v>
      </c>
      <c r="AN678" t="s">
        <v>6</v>
      </c>
      <c r="AO678" s="57">
        <v>46182.704826388886</v>
      </c>
      <c r="AP678" s="57">
        <v>46272.541666666664</v>
      </c>
      <c r="AR678" t="s">
        <v>218</v>
      </c>
      <c r="AS678" t="s">
        <v>1927</v>
      </c>
      <c r="AT678" t="s">
        <v>230</v>
      </c>
      <c r="AU678">
        <v>20260907</v>
      </c>
      <c r="AV678" t="s">
        <v>221</v>
      </c>
      <c r="AW678" t="s">
        <v>881</v>
      </c>
      <c r="AX678" t="s">
        <v>222</v>
      </c>
      <c r="BA678" s="57">
        <v>46272.541666666664</v>
      </c>
      <c r="BB678" t="s">
        <v>4293</v>
      </c>
      <c r="BC678">
        <v>2026</v>
      </c>
      <c r="BD678">
        <v>9</v>
      </c>
      <c r="BE678">
        <v>7</v>
      </c>
      <c r="BF678" s="6">
        <f t="shared" si="30"/>
        <v>46272</v>
      </c>
      <c r="BG678">
        <f t="shared" si="31"/>
        <v>-0.54166666666424135</v>
      </c>
      <c r="BH678" t="str">
        <f t="shared" si="32"/>
        <v>COMPLY</v>
      </c>
      <c r="BI678" t="e">
        <f>VLOOKUP(H678,Sheet2!$A$1:$B$270,2,FALSE)</f>
        <v>#N/A</v>
      </c>
    </row>
    <row r="679" spans="1:61">
      <c r="A679">
        <v>678</v>
      </c>
      <c r="B679">
        <v>1002573722</v>
      </c>
      <c r="C679">
        <v>3</v>
      </c>
      <c r="D679" t="s">
        <v>55</v>
      </c>
      <c r="E679">
        <v>5</v>
      </c>
      <c r="F679" t="s">
        <v>227</v>
      </c>
      <c r="G679" t="s">
        <v>127</v>
      </c>
      <c r="H679" t="s">
        <v>228</v>
      </c>
      <c r="I679" t="s">
        <v>212</v>
      </c>
      <c r="J679" t="s">
        <v>213</v>
      </c>
      <c r="K679" t="s">
        <v>149</v>
      </c>
      <c r="L679" t="s">
        <v>214</v>
      </c>
      <c r="M679" t="s">
        <v>76</v>
      </c>
      <c r="N679" t="s">
        <v>215</v>
      </c>
      <c r="O679" s="57">
        <v>46271.72078703704</v>
      </c>
      <c r="P679" s="57">
        <v>46272.508692129632</v>
      </c>
      <c r="Q679">
        <v>69384882</v>
      </c>
      <c r="S679">
        <v>152426928664</v>
      </c>
      <c r="T679" t="s">
        <v>4294</v>
      </c>
      <c r="U679" t="s">
        <v>4295</v>
      </c>
      <c r="V679" t="s">
        <v>4296</v>
      </c>
      <c r="Z679">
        <v>113.4896741</v>
      </c>
      <c r="AA679">
        <v>-7.1341026999999997</v>
      </c>
      <c r="AB679" t="s">
        <v>4297</v>
      </c>
      <c r="AC679" t="s">
        <v>216</v>
      </c>
      <c r="AL679" t="s">
        <v>217</v>
      </c>
      <c r="AM679" t="s">
        <v>4298</v>
      </c>
      <c r="AN679" t="s">
        <v>6</v>
      </c>
      <c r="AO679" s="57">
        <v>46182.72587962963</v>
      </c>
      <c r="AP679" s="57">
        <v>46272.625</v>
      </c>
      <c r="AR679" t="s">
        <v>218</v>
      </c>
      <c r="AS679" t="s">
        <v>127</v>
      </c>
      <c r="AT679" t="s">
        <v>220</v>
      </c>
      <c r="AU679">
        <v>20260907</v>
      </c>
      <c r="AV679" t="s">
        <v>221</v>
      </c>
      <c r="AW679" t="s">
        <v>3592</v>
      </c>
      <c r="AX679" t="s">
        <v>222</v>
      </c>
      <c r="BA679" s="57">
        <v>46272.625</v>
      </c>
      <c r="BB679" t="s">
        <v>4298</v>
      </c>
      <c r="BC679">
        <v>2026</v>
      </c>
      <c r="BD679">
        <v>9</v>
      </c>
      <c r="BE679">
        <v>7</v>
      </c>
      <c r="BF679" s="6">
        <f t="shared" si="30"/>
        <v>46272</v>
      </c>
      <c r="BG679">
        <f t="shared" si="31"/>
        <v>-0.625</v>
      </c>
      <c r="BH679" t="str">
        <f t="shared" si="32"/>
        <v>COMPLY</v>
      </c>
      <c r="BI679" t="str">
        <f>VLOOKUP(H679,Sheet2!$A$1:$B$270,2,FALSE)</f>
        <v>MADURA</v>
      </c>
    </row>
    <row r="680" spans="1:61">
      <c r="A680">
        <v>679</v>
      </c>
      <c r="B680">
        <v>1002573657</v>
      </c>
      <c r="C680">
        <v>3</v>
      </c>
      <c r="D680" t="s">
        <v>38</v>
      </c>
      <c r="E680">
        <v>5</v>
      </c>
      <c r="F680" t="s">
        <v>90</v>
      </c>
      <c r="G680" t="s">
        <v>96</v>
      </c>
      <c r="H680" t="s">
        <v>283</v>
      </c>
      <c r="I680" t="s">
        <v>212</v>
      </c>
      <c r="J680" t="s">
        <v>213</v>
      </c>
      <c r="K680" t="s">
        <v>149</v>
      </c>
      <c r="L680" t="s">
        <v>214</v>
      </c>
      <c r="M680" t="s">
        <v>76</v>
      </c>
      <c r="N680" t="s">
        <v>215</v>
      </c>
      <c r="O680" s="57">
        <v>46271.637453703705</v>
      </c>
      <c r="P680" s="57">
        <v>46272.672476851854</v>
      </c>
      <c r="Q680">
        <v>69384819</v>
      </c>
      <c r="S680">
        <v>152608209373</v>
      </c>
      <c r="T680" t="s">
        <v>4299</v>
      </c>
      <c r="U680" t="s">
        <v>4300</v>
      </c>
      <c r="V680" t="s">
        <v>4301</v>
      </c>
      <c r="Z680">
        <v>111.6333885</v>
      </c>
      <c r="AA680">
        <v>-8.09367359999999</v>
      </c>
      <c r="AB680" t="s">
        <v>4302</v>
      </c>
      <c r="AC680" t="s">
        <v>236</v>
      </c>
      <c r="AL680" t="s">
        <v>217</v>
      </c>
      <c r="AM680" t="s">
        <v>4303</v>
      </c>
      <c r="AN680" t="s">
        <v>6</v>
      </c>
      <c r="AO680" s="57">
        <v>46182.642627314817</v>
      </c>
      <c r="AP680" s="57">
        <v>46272.541666666664</v>
      </c>
      <c r="AR680" t="s">
        <v>218</v>
      </c>
      <c r="AS680" t="s">
        <v>96</v>
      </c>
      <c r="AT680" t="s">
        <v>220</v>
      </c>
      <c r="AU680">
        <v>20260907</v>
      </c>
      <c r="AV680" t="s">
        <v>221</v>
      </c>
      <c r="AW680" t="s">
        <v>3016</v>
      </c>
      <c r="AX680" t="s">
        <v>222</v>
      </c>
      <c r="BA680" s="57">
        <v>46272.541666666664</v>
      </c>
      <c r="BB680" t="s">
        <v>4303</v>
      </c>
      <c r="BC680">
        <v>2026</v>
      </c>
      <c r="BD680">
        <v>9</v>
      </c>
      <c r="BE680">
        <v>7</v>
      </c>
      <c r="BF680" s="6">
        <f t="shared" si="30"/>
        <v>46272</v>
      </c>
      <c r="BG680">
        <f t="shared" si="31"/>
        <v>-0.54166666666424135</v>
      </c>
      <c r="BH680" t="str">
        <f t="shared" si="32"/>
        <v>COMPLY</v>
      </c>
      <c r="BI680" t="str">
        <f>VLOOKUP(H680,Sheet2!$A$1:$B$270,2,FALSE)</f>
        <v>PONOROGO</v>
      </c>
    </row>
    <row r="681" spans="1:61">
      <c r="A681">
        <v>680</v>
      </c>
      <c r="B681">
        <v>1002573565</v>
      </c>
      <c r="C681">
        <v>3</v>
      </c>
      <c r="D681" t="s">
        <v>42</v>
      </c>
      <c r="E681">
        <v>5</v>
      </c>
      <c r="F681" t="s">
        <v>232</v>
      </c>
      <c r="G681" t="s">
        <v>106</v>
      </c>
      <c r="H681" t="s">
        <v>446</v>
      </c>
      <c r="I681" t="s">
        <v>212</v>
      </c>
      <c r="J681" t="s">
        <v>213</v>
      </c>
      <c r="K681" t="s">
        <v>149</v>
      </c>
      <c r="L681" t="s">
        <v>214</v>
      </c>
      <c r="M681" t="s">
        <v>76</v>
      </c>
      <c r="N681" t="s">
        <v>215</v>
      </c>
      <c r="O681" s="57">
        <v>46271.512453703705</v>
      </c>
      <c r="P681" s="57">
        <v>46271.811180555553</v>
      </c>
      <c r="Q681">
        <v>69384755</v>
      </c>
      <c r="S681">
        <v>152746208679</v>
      </c>
      <c r="T681" t="s">
        <v>4304</v>
      </c>
      <c r="U681" t="s">
        <v>4305</v>
      </c>
      <c r="V681" t="s">
        <v>4306</v>
      </c>
      <c r="Z681">
        <v>112.5803701</v>
      </c>
      <c r="AA681">
        <v>-7.6577358000000002</v>
      </c>
      <c r="AB681" t="s">
        <v>4307</v>
      </c>
      <c r="AC681" t="s">
        <v>236</v>
      </c>
      <c r="AL681" t="s">
        <v>217</v>
      </c>
      <c r="AM681" t="s">
        <v>4308</v>
      </c>
      <c r="AN681" t="s">
        <v>6</v>
      </c>
      <c r="AO681" s="57">
        <v>46182.51798611111</v>
      </c>
      <c r="AP681" s="57">
        <v>46272.458333333336</v>
      </c>
      <c r="AR681" t="s">
        <v>218</v>
      </c>
      <c r="AS681" t="s">
        <v>1510</v>
      </c>
      <c r="AT681" t="s">
        <v>220</v>
      </c>
      <c r="AU681">
        <v>20260906</v>
      </c>
      <c r="AV681" t="s">
        <v>221</v>
      </c>
      <c r="AW681" t="s">
        <v>840</v>
      </c>
      <c r="AX681" t="s">
        <v>222</v>
      </c>
      <c r="BA681" s="57">
        <v>46272.458333333336</v>
      </c>
      <c r="BB681" t="s">
        <v>4308</v>
      </c>
      <c r="BC681">
        <v>2026</v>
      </c>
      <c r="BD681">
        <v>9</v>
      </c>
      <c r="BE681">
        <v>6</v>
      </c>
      <c r="BF681" s="6">
        <f t="shared" si="30"/>
        <v>46271</v>
      </c>
      <c r="BG681">
        <f t="shared" si="31"/>
        <v>-1.4583333333357587</v>
      </c>
      <c r="BH681" t="str">
        <f t="shared" si="32"/>
        <v>COMPLY</v>
      </c>
      <c r="BI681" t="str">
        <f>VLOOKUP(H681,Sheet2!$A$1:$B$270,2,FALSE)</f>
        <v>PASURUAN</v>
      </c>
    </row>
    <row r="682" spans="1:61">
      <c r="A682">
        <v>681</v>
      </c>
      <c r="B682">
        <v>1002573564</v>
      </c>
      <c r="C682">
        <v>3</v>
      </c>
      <c r="D682" t="s">
        <v>38</v>
      </c>
      <c r="E682">
        <v>5</v>
      </c>
      <c r="F682" t="s">
        <v>248</v>
      </c>
      <c r="G682" t="s">
        <v>91</v>
      </c>
      <c r="H682" t="s">
        <v>398</v>
      </c>
      <c r="I682" t="s">
        <v>212</v>
      </c>
      <c r="J682" t="s">
        <v>213</v>
      </c>
      <c r="K682" t="s">
        <v>149</v>
      </c>
      <c r="L682" t="s">
        <v>214</v>
      </c>
      <c r="M682" t="s">
        <v>76</v>
      </c>
      <c r="N682" t="s">
        <v>215</v>
      </c>
      <c r="O682" s="57">
        <v>46271.512465277781</v>
      </c>
      <c r="P682" s="57">
        <v>46272.53398148148</v>
      </c>
      <c r="Q682">
        <v>69384775</v>
      </c>
      <c r="S682">
        <v>152718219092</v>
      </c>
      <c r="T682" t="s">
        <v>4309</v>
      </c>
      <c r="U682" t="s">
        <v>4310</v>
      </c>
      <c r="V682" t="s">
        <v>4311</v>
      </c>
      <c r="Z682">
        <v>112.5728486</v>
      </c>
      <c r="AA682">
        <v>-8.1238455999999992</v>
      </c>
      <c r="AB682" t="s">
        <v>4312</v>
      </c>
      <c r="AC682" t="s">
        <v>236</v>
      </c>
      <c r="AL682" t="s">
        <v>217</v>
      </c>
      <c r="AM682" t="s">
        <v>4313</v>
      </c>
      <c r="AN682" t="s">
        <v>6</v>
      </c>
      <c r="AO682" s="57">
        <v>46182.51798611111</v>
      </c>
      <c r="AP682" s="57">
        <v>46272.541666666664</v>
      </c>
      <c r="AR682" t="s">
        <v>218</v>
      </c>
      <c r="AS682" t="s">
        <v>91</v>
      </c>
      <c r="AT682" t="s">
        <v>230</v>
      </c>
      <c r="AU682">
        <v>20260907</v>
      </c>
      <c r="AV682" t="s">
        <v>221</v>
      </c>
      <c r="AW682" t="s">
        <v>885</v>
      </c>
      <c r="AX682" t="s">
        <v>222</v>
      </c>
      <c r="BA682" s="57">
        <v>46272.541666666664</v>
      </c>
      <c r="BB682" t="s">
        <v>4313</v>
      </c>
      <c r="BC682">
        <v>2026</v>
      </c>
      <c r="BD682">
        <v>9</v>
      </c>
      <c r="BE682">
        <v>7</v>
      </c>
      <c r="BF682" s="6">
        <f t="shared" si="30"/>
        <v>46272</v>
      </c>
      <c r="BG682">
        <f t="shared" si="31"/>
        <v>-0.54166666666424135</v>
      </c>
      <c r="BH682" t="str">
        <f t="shared" si="32"/>
        <v>COMPLY</v>
      </c>
      <c r="BI682" t="str">
        <f>VLOOKUP(H682,Sheet2!$A$1:$B$270,2,FALSE)</f>
        <v>MALANG</v>
      </c>
    </row>
    <row r="683" spans="1:61">
      <c r="A683">
        <v>682</v>
      </c>
      <c r="B683">
        <v>1002573561</v>
      </c>
      <c r="C683">
        <v>3</v>
      </c>
      <c r="D683" t="s">
        <v>42</v>
      </c>
      <c r="E683">
        <v>5</v>
      </c>
      <c r="F683" t="s">
        <v>102</v>
      </c>
      <c r="G683" t="s">
        <v>102</v>
      </c>
      <c r="H683" t="s">
        <v>384</v>
      </c>
      <c r="I683" t="s">
        <v>212</v>
      </c>
      <c r="J683" t="s">
        <v>213</v>
      </c>
      <c r="K683" t="s">
        <v>149</v>
      </c>
      <c r="L683" t="s">
        <v>214</v>
      </c>
      <c r="M683" t="s">
        <v>76</v>
      </c>
      <c r="N683" t="s">
        <v>215</v>
      </c>
      <c r="O683" s="57">
        <v>46271.510381944441</v>
      </c>
      <c r="P683" s="57">
        <v>46272.765706018516</v>
      </c>
      <c r="Q683">
        <v>69384774</v>
      </c>
      <c r="S683">
        <v>152532204428</v>
      </c>
      <c r="T683" t="s">
        <v>4314</v>
      </c>
      <c r="U683" t="s">
        <v>4315</v>
      </c>
      <c r="V683" t="s">
        <v>4316</v>
      </c>
      <c r="Z683">
        <v>113.60639713704499</v>
      </c>
      <c r="AA683">
        <v>-8.2107088424084296</v>
      </c>
      <c r="AB683" t="s">
        <v>4317</v>
      </c>
      <c r="AC683" t="s">
        <v>216</v>
      </c>
      <c r="AL683" t="s">
        <v>217</v>
      </c>
      <c r="AM683" t="s">
        <v>4318</v>
      </c>
      <c r="AN683" t="s">
        <v>6</v>
      </c>
      <c r="AO683" s="57">
        <v>46182.51798611111</v>
      </c>
      <c r="AP683" s="57">
        <v>46272.541666666664</v>
      </c>
      <c r="AR683" t="s">
        <v>218</v>
      </c>
      <c r="AS683" t="s">
        <v>595</v>
      </c>
      <c r="AT683" t="s">
        <v>230</v>
      </c>
      <c r="AU683">
        <v>20260907</v>
      </c>
      <c r="AV683" t="s">
        <v>221</v>
      </c>
      <c r="AW683" t="s">
        <v>885</v>
      </c>
      <c r="AX683" t="s">
        <v>222</v>
      </c>
      <c r="BA683" s="57">
        <v>46272.541666666664</v>
      </c>
      <c r="BB683" t="s">
        <v>4318</v>
      </c>
      <c r="BC683">
        <v>2026</v>
      </c>
      <c r="BD683">
        <v>9</v>
      </c>
      <c r="BE683">
        <v>7</v>
      </c>
      <c r="BF683" s="6">
        <f t="shared" si="30"/>
        <v>46272</v>
      </c>
      <c r="BG683">
        <f t="shared" si="31"/>
        <v>-0.54166666666424135</v>
      </c>
      <c r="BH683" t="str">
        <f t="shared" si="32"/>
        <v>COMPLY</v>
      </c>
      <c r="BI683" t="str">
        <f>VLOOKUP(H683,Sheet2!$A$1:$B$270,2,FALSE)</f>
        <v>JEMBER</v>
      </c>
    </row>
    <row r="684" spans="1:61">
      <c r="A684">
        <v>683</v>
      </c>
      <c r="B684">
        <v>1002573488</v>
      </c>
      <c r="C684">
        <v>3</v>
      </c>
      <c r="D684" t="s">
        <v>45</v>
      </c>
      <c r="E684">
        <v>5</v>
      </c>
      <c r="F684" t="s">
        <v>210</v>
      </c>
      <c r="G684" t="s">
        <v>115</v>
      </c>
      <c r="H684" t="s">
        <v>273</v>
      </c>
      <c r="I684" t="s">
        <v>212</v>
      </c>
      <c r="J684" t="s">
        <v>213</v>
      </c>
      <c r="K684" t="s">
        <v>149</v>
      </c>
      <c r="L684" t="s">
        <v>214</v>
      </c>
      <c r="M684" t="s">
        <v>76</v>
      </c>
      <c r="N684" t="s">
        <v>215</v>
      </c>
      <c r="O684" s="57">
        <v>46271.40828703704</v>
      </c>
      <c r="P684" s="57">
        <v>46272.847708333335</v>
      </c>
      <c r="Q684">
        <v>69384732</v>
      </c>
      <c r="S684">
        <v>172603791328</v>
      </c>
      <c r="T684" t="s">
        <v>4319</v>
      </c>
      <c r="U684" t="s">
        <v>4320</v>
      </c>
      <c r="V684" t="s">
        <v>4321</v>
      </c>
      <c r="Z684">
        <v>116.33638434112</v>
      </c>
      <c r="AA684">
        <v>-8.7196005786086292</v>
      </c>
      <c r="AB684" t="s">
        <v>4322</v>
      </c>
      <c r="AC684" t="s">
        <v>216</v>
      </c>
      <c r="AL684" t="s">
        <v>217</v>
      </c>
      <c r="AM684" t="s">
        <v>4323</v>
      </c>
      <c r="AN684" t="s">
        <v>6</v>
      </c>
      <c r="AO684" s="57">
        <v>46182.413124999999</v>
      </c>
      <c r="AP684" s="57">
        <v>46272.333333333336</v>
      </c>
      <c r="AR684" t="s">
        <v>218</v>
      </c>
      <c r="AS684" t="s">
        <v>900</v>
      </c>
      <c r="AT684" t="s">
        <v>230</v>
      </c>
      <c r="AU684">
        <v>20260907</v>
      </c>
      <c r="AV684" t="s">
        <v>221</v>
      </c>
      <c r="AW684" t="s">
        <v>537</v>
      </c>
      <c r="AX684" t="s">
        <v>222</v>
      </c>
      <c r="BA684" s="57">
        <v>46272.333333333336</v>
      </c>
      <c r="BB684" t="s">
        <v>4323</v>
      </c>
      <c r="BC684">
        <v>2026</v>
      </c>
      <c r="BD684">
        <v>9</v>
      </c>
      <c r="BE684">
        <v>7</v>
      </c>
      <c r="BF684" s="6">
        <f t="shared" si="30"/>
        <v>46272</v>
      </c>
      <c r="BG684">
        <f t="shared" si="31"/>
        <v>-0.33333333333575865</v>
      </c>
      <c r="BH684" t="str">
        <f t="shared" si="32"/>
        <v>COMPLY</v>
      </c>
      <c r="BI684" t="str">
        <f>VLOOKUP(H684,Sheet2!$A$1:$B$270,2,FALSE)</f>
        <v>SELONG</v>
      </c>
    </row>
    <row r="685" spans="1:61">
      <c r="A685">
        <v>684</v>
      </c>
      <c r="B685">
        <v>1002573443</v>
      </c>
      <c r="C685">
        <v>3</v>
      </c>
      <c r="D685" t="s">
        <v>42</v>
      </c>
      <c r="E685">
        <v>5</v>
      </c>
      <c r="F685" t="s">
        <v>232</v>
      </c>
      <c r="G685" t="s">
        <v>101</v>
      </c>
      <c r="H685" t="s">
        <v>259</v>
      </c>
      <c r="I685" t="s">
        <v>212</v>
      </c>
      <c r="J685" t="s">
        <v>213</v>
      </c>
      <c r="K685" t="s">
        <v>149</v>
      </c>
      <c r="M685" t="s">
        <v>76</v>
      </c>
      <c r="N685" t="s">
        <v>215</v>
      </c>
      <c r="O685" s="57">
        <v>46271.348877314813</v>
      </c>
      <c r="P685" s="57">
        <v>46272.700833333336</v>
      </c>
      <c r="Q685">
        <v>69384670</v>
      </c>
      <c r="S685">
        <v>152316231117</v>
      </c>
      <c r="T685" t="s">
        <v>4324</v>
      </c>
      <c r="U685" t="s">
        <v>4325</v>
      </c>
      <c r="V685" t="s">
        <v>4326</v>
      </c>
      <c r="Z685">
        <v>112.7178614</v>
      </c>
      <c r="AA685">
        <v>-7.4460407999999996</v>
      </c>
      <c r="AB685" t="s">
        <v>4327</v>
      </c>
      <c r="AC685" t="s">
        <v>229</v>
      </c>
      <c r="AL685" t="s">
        <v>217</v>
      </c>
      <c r="AM685" t="s">
        <v>4328</v>
      </c>
      <c r="AN685" t="s">
        <v>6</v>
      </c>
      <c r="AO685" s="57">
        <v>46182.351319444446</v>
      </c>
      <c r="AP685" s="57">
        <v>46272.333333333336</v>
      </c>
      <c r="AR685" t="s">
        <v>218</v>
      </c>
      <c r="AS685" t="s">
        <v>232</v>
      </c>
      <c r="AT685" t="s">
        <v>230</v>
      </c>
      <c r="AU685">
        <v>20260907</v>
      </c>
      <c r="AV685" t="s">
        <v>221</v>
      </c>
      <c r="AW685" t="s">
        <v>828</v>
      </c>
      <c r="AX685" t="s">
        <v>222</v>
      </c>
      <c r="BA685" s="57">
        <v>46272.333333333336</v>
      </c>
      <c r="BB685" t="s">
        <v>4328</v>
      </c>
      <c r="BC685">
        <v>2026</v>
      </c>
      <c r="BD685">
        <v>9</v>
      </c>
      <c r="BE685">
        <v>7</v>
      </c>
      <c r="BF685" s="6">
        <f t="shared" si="30"/>
        <v>46272</v>
      </c>
      <c r="BG685">
        <f t="shared" si="31"/>
        <v>-0.33333333333575865</v>
      </c>
      <c r="BH685" t="str">
        <f t="shared" si="32"/>
        <v>COMPLY</v>
      </c>
      <c r="BI685" t="str">
        <f>VLOOKUP(H685,Sheet2!$A$1:$B$270,2,FALSE)</f>
        <v>SIDOARJO</v>
      </c>
    </row>
    <row r="686" spans="1:61">
      <c r="A686">
        <v>685</v>
      </c>
      <c r="B686">
        <v>1002573613</v>
      </c>
      <c r="C686">
        <v>3</v>
      </c>
      <c r="D686" t="s">
        <v>55</v>
      </c>
      <c r="E686">
        <v>5</v>
      </c>
      <c r="F686" t="s">
        <v>227</v>
      </c>
      <c r="G686" t="s">
        <v>121</v>
      </c>
      <c r="H686" t="s">
        <v>278</v>
      </c>
      <c r="I686" t="s">
        <v>212</v>
      </c>
      <c r="J686" t="s">
        <v>213</v>
      </c>
      <c r="K686" t="s">
        <v>149</v>
      </c>
      <c r="M686" t="s">
        <v>76</v>
      </c>
      <c r="N686" t="s">
        <v>215</v>
      </c>
      <c r="O686" s="57">
        <v>46271.583680555559</v>
      </c>
      <c r="P686" s="57">
        <v>46271.870775462965</v>
      </c>
      <c r="Q686">
        <v>69384006</v>
      </c>
      <c r="S686">
        <v>152437905757</v>
      </c>
      <c r="T686" t="s">
        <v>4329</v>
      </c>
      <c r="U686" t="s">
        <v>4330</v>
      </c>
      <c r="V686" t="s">
        <v>4331</v>
      </c>
      <c r="Z686">
        <v>113.424062218401</v>
      </c>
      <c r="AA686">
        <v>-6.9235287725010002</v>
      </c>
      <c r="AB686" t="s">
        <v>4332</v>
      </c>
      <c r="AC686" t="s">
        <v>216</v>
      </c>
      <c r="AL686" t="s">
        <v>217</v>
      </c>
      <c r="AM686" t="s">
        <v>4333</v>
      </c>
      <c r="AN686" t="s">
        <v>6</v>
      </c>
      <c r="AO686" s="57">
        <v>46182.590115740742</v>
      </c>
      <c r="AR686" t="s">
        <v>218</v>
      </c>
      <c r="AS686" t="s">
        <v>219</v>
      </c>
      <c r="AT686" t="s">
        <v>220</v>
      </c>
      <c r="AU686">
        <v>20260906</v>
      </c>
      <c r="AV686" t="s">
        <v>221</v>
      </c>
      <c r="AW686" t="s">
        <v>546</v>
      </c>
      <c r="AX686" t="s">
        <v>222</v>
      </c>
      <c r="BA686" s="57">
        <v>46271.291666666664</v>
      </c>
      <c r="BB686" t="s">
        <v>4333</v>
      </c>
      <c r="BC686">
        <v>2026</v>
      </c>
      <c r="BD686">
        <v>9</v>
      </c>
      <c r="BE686">
        <v>6</v>
      </c>
      <c r="BF686" s="6">
        <f t="shared" si="30"/>
        <v>46271</v>
      </c>
      <c r="BG686">
        <f t="shared" si="31"/>
        <v>-0.29166666666424135</v>
      </c>
      <c r="BH686" t="str">
        <f t="shared" si="32"/>
        <v>COMPLY</v>
      </c>
      <c r="BI686" t="str">
        <f>VLOOKUP(H686,Sheet2!$A$1:$B$270,2,FALSE)</f>
        <v>MADURA</v>
      </c>
    </row>
    <row r="687" spans="1:61">
      <c r="A687">
        <v>686</v>
      </c>
      <c r="B687">
        <v>1002573535</v>
      </c>
      <c r="C687">
        <v>3</v>
      </c>
      <c r="D687" t="s">
        <v>55</v>
      </c>
      <c r="E687">
        <v>5</v>
      </c>
      <c r="F687" t="s">
        <v>261</v>
      </c>
      <c r="G687" t="s">
        <v>123</v>
      </c>
      <c r="H687" t="s">
        <v>267</v>
      </c>
      <c r="I687" t="s">
        <v>212</v>
      </c>
      <c r="J687" t="s">
        <v>213</v>
      </c>
      <c r="K687" t="s">
        <v>149</v>
      </c>
      <c r="L687" t="s">
        <v>214</v>
      </c>
      <c r="M687" t="s">
        <v>76</v>
      </c>
      <c r="N687" t="s">
        <v>215</v>
      </c>
      <c r="O687" s="57">
        <v>46271.479131944441</v>
      </c>
      <c r="P687" s="57">
        <v>46272.741111111114</v>
      </c>
      <c r="Q687">
        <v>69384744</v>
      </c>
      <c r="S687">
        <v>152407282288</v>
      </c>
      <c r="T687" t="s">
        <v>4334</v>
      </c>
      <c r="U687" t="s">
        <v>4335</v>
      </c>
      <c r="V687" t="s">
        <v>4336</v>
      </c>
      <c r="Z687">
        <v>112.77753490000001</v>
      </c>
      <c r="AA687">
        <v>-7.2357703000000004</v>
      </c>
      <c r="AB687" t="s">
        <v>4337</v>
      </c>
      <c r="AC687" t="s">
        <v>236</v>
      </c>
      <c r="AL687" t="s">
        <v>217</v>
      </c>
      <c r="AM687" t="s">
        <v>4338</v>
      </c>
      <c r="AN687" t="s">
        <v>6</v>
      </c>
      <c r="AO687" s="57">
        <v>46182.486087962963</v>
      </c>
      <c r="AP687" s="57">
        <v>46273.333333333336</v>
      </c>
      <c r="AR687" t="s">
        <v>218</v>
      </c>
      <c r="AS687" t="s">
        <v>123</v>
      </c>
      <c r="AT687" t="s">
        <v>230</v>
      </c>
      <c r="AU687">
        <v>20260907</v>
      </c>
      <c r="AV687" t="s">
        <v>221</v>
      </c>
      <c r="AW687" t="s">
        <v>885</v>
      </c>
      <c r="AX687" t="s">
        <v>222</v>
      </c>
      <c r="BA687" s="57">
        <v>46273.333333333336</v>
      </c>
      <c r="BB687" t="s">
        <v>4338</v>
      </c>
      <c r="BC687">
        <v>2026</v>
      </c>
      <c r="BD687">
        <v>9</v>
      </c>
      <c r="BE687">
        <v>7</v>
      </c>
      <c r="BF687" s="6">
        <f t="shared" si="30"/>
        <v>46272</v>
      </c>
      <c r="BG687">
        <f t="shared" si="31"/>
        <v>-1.3333333333357587</v>
      </c>
      <c r="BH687" t="str">
        <f t="shared" si="32"/>
        <v>COMPLY</v>
      </c>
      <c r="BI687" t="str">
        <f>VLOOKUP(H687,Sheet2!$A$1:$B$270,2,FALSE)</f>
        <v>SURABAYA UTARA</v>
      </c>
    </row>
    <row r="688" spans="1:61">
      <c r="A688">
        <v>687</v>
      </c>
      <c r="B688">
        <v>1002573538</v>
      </c>
      <c r="C688">
        <v>3</v>
      </c>
      <c r="D688" t="s">
        <v>38</v>
      </c>
      <c r="E688">
        <v>5</v>
      </c>
      <c r="F688" t="s">
        <v>92</v>
      </c>
      <c r="G688" t="s">
        <v>97</v>
      </c>
      <c r="H688" t="s">
        <v>298</v>
      </c>
      <c r="I688" t="s">
        <v>212</v>
      </c>
      <c r="J688" t="s">
        <v>213</v>
      </c>
      <c r="K688" t="s">
        <v>149</v>
      </c>
      <c r="M688" t="s">
        <v>76</v>
      </c>
      <c r="N688" t="s">
        <v>215</v>
      </c>
      <c r="O688" s="57">
        <v>46271.481400462966</v>
      </c>
      <c r="P688" s="57">
        <v>46271.653240740743</v>
      </c>
      <c r="Q688">
        <v>69383492</v>
      </c>
      <c r="S688">
        <v>152647206526</v>
      </c>
      <c r="T688" t="s">
        <v>2427</v>
      </c>
      <c r="U688" t="s">
        <v>4339</v>
      </c>
      <c r="V688" t="s">
        <v>4340</v>
      </c>
      <c r="Z688">
        <v>111.94182511256101</v>
      </c>
      <c r="AA688">
        <v>-6.9051838576333404</v>
      </c>
      <c r="AB688" t="s">
        <v>2433</v>
      </c>
      <c r="AC688" t="s">
        <v>216</v>
      </c>
      <c r="AL688" t="s">
        <v>217</v>
      </c>
      <c r="AM688" t="s">
        <v>4341</v>
      </c>
      <c r="AN688" t="s">
        <v>6</v>
      </c>
      <c r="AO688" s="57">
        <v>46182.486087962963</v>
      </c>
      <c r="AR688" t="s">
        <v>218</v>
      </c>
      <c r="AS688" t="s">
        <v>2431</v>
      </c>
      <c r="AT688" t="s">
        <v>230</v>
      </c>
      <c r="AU688">
        <v>20260906</v>
      </c>
      <c r="AV688" t="s">
        <v>221</v>
      </c>
      <c r="AW688" t="s">
        <v>545</v>
      </c>
      <c r="AX688" t="s">
        <v>222</v>
      </c>
      <c r="BA688" s="57">
        <v>46271.291666666664</v>
      </c>
      <c r="BB688" t="s">
        <v>4341</v>
      </c>
      <c r="BC688">
        <v>2026</v>
      </c>
      <c r="BD688">
        <v>9</v>
      </c>
      <c r="BE688">
        <v>6</v>
      </c>
      <c r="BF688" s="6">
        <f t="shared" si="30"/>
        <v>46271</v>
      </c>
      <c r="BG688">
        <f t="shared" si="31"/>
        <v>-0.29166666666424135</v>
      </c>
      <c r="BH688" t="str">
        <f t="shared" si="32"/>
        <v>COMPLY</v>
      </c>
      <c r="BI688" t="str">
        <f>VLOOKUP(H688,Sheet2!$A$1:$B$270,2,FALSE)</f>
        <v>BOJONEGORO</v>
      </c>
    </row>
    <row r="689" spans="1:61">
      <c r="A689">
        <v>688</v>
      </c>
      <c r="B689">
        <v>1002573543</v>
      </c>
      <c r="C689">
        <v>3</v>
      </c>
      <c r="D689" t="s">
        <v>38</v>
      </c>
      <c r="E689">
        <v>5</v>
      </c>
      <c r="F689" t="s">
        <v>90</v>
      </c>
      <c r="G689" t="s">
        <v>90</v>
      </c>
      <c r="H689" t="s">
        <v>346</v>
      </c>
      <c r="I689" t="s">
        <v>212</v>
      </c>
      <c r="J689" t="s">
        <v>213</v>
      </c>
      <c r="K689" t="s">
        <v>149</v>
      </c>
      <c r="L689" t="s">
        <v>214</v>
      </c>
      <c r="M689" t="s">
        <v>76</v>
      </c>
      <c r="N689" t="s">
        <v>215</v>
      </c>
      <c r="O689" s="57">
        <v>46271.483310185184</v>
      </c>
      <c r="P689" s="57">
        <v>46272.543263888889</v>
      </c>
      <c r="Q689">
        <v>69384752</v>
      </c>
      <c r="S689">
        <v>152639219554</v>
      </c>
      <c r="T689" t="s">
        <v>4342</v>
      </c>
      <c r="U689" t="s">
        <v>4343</v>
      </c>
      <c r="V689" t="s">
        <v>4344</v>
      </c>
      <c r="Z689">
        <v>112.296563163399</v>
      </c>
      <c r="AA689">
        <v>-7.8090541343010003</v>
      </c>
      <c r="AB689" t="s">
        <v>4345</v>
      </c>
      <c r="AC689" t="s">
        <v>216</v>
      </c>
      <c r="AL689" t="s">
        <v>217</v>
      </c>
      <c r="AM689" t="s">
        <v>4346</v>
      </c>
      <c r="AN689" t="s">
        <v>6</v>
      </c>
      <c r="AO689" s="57">
        <v>46182.486087962963</v>
      </c>
      <c r="AP689" s="57">
        <v>46273.333333333336</v>
      </c>
      <c r="AR689" t="s">
        <v>218</v>
      </c>
      <c r="AS689" t="s">
        <v>304</v>
      </c>
      <c r="AT689" t="s">
        <v>344</v>
      </c>
      <c r="AU689">
        <v>20260907</v>
      </c>
      <c r="AV689" t="s">
        <v>221</v>
      </c>
      <c r="AW689" t="s">
        <v>3028</v>
      </c>
      <c r="AX689" t="s">
        <v>222</v>
      </c>
      <c r="BA689" s="57">
        <v>46273.333333333336</v>
      </c>
      <c r="BB689" t="s">
        <v>4346</v>
      </c>
      <c r="BC689">
        <v>2026</v>
      </c>
      <c r="BD689">
        <v>9</v>
      </c>
      <c r="BE689">
        <v>7</v>
      </c>
      <c r="BF689" s="6">
        <f t="shared" si="30"/>
        <v>46272</v>
      </c>
      <c r="BG689">
        <f t="shared" si="31"/>
        <v>-1.3333333333357587</v>
      </c>
      <c r="BH689" t="str">
        <f t="shared" si="32"/>
        <v>COMPLY</v>
      </c>
      <c r="BI689" t="str">
        <f>VLOOKUP(H689,Sheet2!$A$1:$B$270,2,FALSE)</f>
        <v>KEDIRI</v>
      </c>
    </row>
    <row r="690" spans="1:61">
      <c r="A690">
        <v>689</v>
      </c>
      <c r="B690">
        <v>1002573534</v>
      </c>
      <c r="C690">
        <v>3</v>
      </c>
      <c r="D690" t="s">
        <v>38</v>
      </c>
      <c r="E690">
        <v>5</v>
      </c>
      <c r="F690" t="s">
        <v>92</v>
      </c>
      <c r="G690" t="s">
        <v>97</v>
      </c>
      <c r="H690" t="s">
        <v>298</v>
      </c>
      <c r="I690" t="s">
        <v>212</v>
      </c>
      <c r="J690" t="s">
        <v>213</v>
      </c>
      <c r="K690" t="s">
        <v>149</v>
      </c>
      <c r="M690" t="s">
        <v>76</v>
      </c>
      <c r="N690" t="s">
        <v>215</v>
      </c>
      <c r="O690" s="57">
        <v>46271.477187500001</v>
      </c>
      <c r="P690" s="57">
        <v>46271.652314814812</v>
      </c>
      <c r="Q690">
        <v>69383491</v>
      </c>
      <c r="S690">
        <v>152647206525</v>
      </c>
      <c r="T690" t="s">
        <v>2427</v>
      </c>
      <c r="U690" t="s">
        <v>4339</v>
      </c>
      <c r="V690" t="s">
        <v>4347</v>
      </c>
      <c r="Z690">
        <v>111.94204499999999</v>
      </c>
      <c r="AA690">
        <v>-6.9044790000000003</v>
      </c>
      <c r="AB690" t="s">
        <v>2430</v>
      </c>
      <c r="AC690" t="s">
        <v>216</v>
      </c>
      <c r="AL690" t="s">
        <v>217</v>
      </c>
      <c r="AM690" t="s">
        <v>4341</v>
      </c>
      <c r="AN690" t="s">
        <v>6</v>
      </c>
      <c r="AO690" s="57">
        <v>46182.486087962963</v>
      </c>
      <c r="AR690" t="s">
        <v>218</v>
      </c>
      <c r="AS690" t="s">
        <v>2431</v>
      </c>
      <c r="AT690" t="s">
        <v>230</v>
      </c>
      <c r="AU690">
        <v>20260906</v>
      </c>
      <c r="AV690" t="s">
        <v>221</v>
      </c>
      <c r="AW690" t="s">
        <v>545</v>
      </c>
      <c r="AX690" t="s">
        <v>222</v>
      </c>
      <c r="BA690" s="57">
        <v>46271.291666666664</v>
      </c>
      <c r="BB690" t="s">
        <v>4341</v>
      </c>
      <c r="BC690">
        <v>2026</v>
      </c>
      <c r="BD690">
        <v>9</v>
      </c>
      <c r="BE690">
        <v>6</v>
      </c>
      <c r="BF690" s="6">
        <f t="shared" si="30"/>
        <v>46271</v>
      </c>
      <c r="BG690">
        <f t="shared" si="31"/>
        <v>-0.29166666666424135</v>
      </c>
      <c r="BH690" t="str">
        <f t="shared" si="32"/>
        <v>COMPLY</v>
      </c>
      <c r="BI690" t="str">
        <f>VLOOKUP(H690,Sheet2!$A$1:$B$270,2,FALSE)</f>
        <v>BOJONEGORO</v>
      </c>
    </row>
    <row r="691" spans="1:61">
      <c r="A691">
        <v>690</v>
      </c>
      <c r="B691">
        <v>1002573502</v>
      </c>
      <c r="C691">
        <v>3</v>
      </c>
      <c r="D691" t="s">
        <v>55</v>
      </c>
      <c r="E691">
        <v>5</v>
      </c>
      <c r="F691" t="s">
        <v>307</v>
      </c>
      <c r="G691" t="s">
        <v>126</v>
      </c>
      <c r="H691" t="s">
        <v>372</v>
      </c>
      <c r="I691" t="s">
        <v>212</v>
      </c>
      <c r="J691" t="s">
        <v>213</v>
      </c>
      <c r="K691" t="s">
        <v>149</v>
      </c>
      <c r="M691" t="s">
        <v>76</v>
      </c>
      <c r="N691" t="s">
        <v>215</v>
      </c>
      <c r="O691" s="57">
        <v>46271.437268518515</v>
      </c>
      <c r="P691" s="57">
        <v>46273.358078703706</v>
      </c>
      <c r="Q691">
        <v>69384734</v>
      </c>
      <c r="S691">
        <v>152303244247</v>
      </c>
      <c r="T691" t="s">
        <v>4348</v>
      </c>
      <c r="U691" t="s">
        <v>4349</v>
      </c>
      <c r="V691" t="s">
        <v>4350</v>
      </c>
      <c r="Z691">
        <v>112.76540749999999</v>
      </c>
      <c r="AA691">
        <v>-7.2824561000000001</v>
      </c>
      <c r="AB691" t="s">
        <v>4351</v>
      </c>
      <c r="AC691" t="s">
        <v>229</v>
      </c>
      <c r="AL691" t="s">
        <v>217</v>
      </c>
      <c r="AM691" t="s">
        <v>4352</v>
      </c>
      <c r="AN691" t="s">
        <v>6</v>
      </c>
      <c r="AO691" s="57">
        <v>46182.444398148145</v>
      </c>
      <c r="AP691" s="57">
        <v>46275.458333333336</v>
      </c>
      <c r="AR691" t="s">
        <v>218</v>
      </c>
      <c r="AS691" t="s">
        <v>126</v>
      </c>
      <c r="AT691" t="s">
        <v>230</v>
      </c>
      <c r="AU691">
        <v>20260908</v>
      </c>
      <c r="AV691" t="s">
        <v>221</v>
      </c>
      <c r="AW691" t="s">
        <v>571</v>
      </c>
      <c r="AX691" t="s">
        <v>222</v>
      </c>
      <c r="BA691" s="57">
        <v>46275.458333333336</v>
      </c>
      <c r="BB691" t="s">
        <v>4352</v>
      </c>
      <c r="BC691">
        <v>2026</v>
      </c>
      <c r="BD691">
        <v>9</v>
      </c>
      <c r="BE691">
        <v>8</v>
      </c>
      <c r="BF691" s="6">
        <f t="shared" si="30"/>
        <v>46273</v>
      </c>
      <c r="BG691">
        <f t="shared" si="31"/>
        <v>-2.4583333333357587</v>
      </c>
      <c r="BH691" t="str">
        <f t="shared" si="32"/>
        <v>COMPLY</v>
      </c>
      <c r="BI691" t="str">
        <f>VLOOKUP(H691,Sheet2!$A$1:$B$270,2,FALSE)</f>
        <v>SURABAYA SELATAN</v>
      </c>
    </row>
    <row r="692" spans="1:61">
      <c r="A692">
        <v>691</v>
      </c>
      <c r="B692">
        <v>1002573509</v>
      </c>
      <c r="C692">
        <v>3</v>
      </c>
      <c r="D692" t="s">
        <v>45</v>
      </c>
      <c r="E692">
        <v>5</v>
      </c>
      <c r="F692" t="s">
        <v>210</v>
      </c>
      <c r="G692" t="s">
        <v>116</v>
      </c>
      <c r="H692" t="s">
        <v>268</v>
      </c>
      <c r="I692" t="s">
        <v>212</v>
      </c>
      <c r="J692" t="s">
        <v>213</v>
      </c>
      <c r="K692" t="s">
        <v>149</v>
      </c>
      <c r="M692" t="s">
        <v>76</v>
      </c>
      <c r="N692" t="s">
        <v>215</v>
      </c>
      <c r="O692" s="57">
        <v>46271.44358796296</v>
      </c>
      <c r="P692" s="57">
        <v>46271.753553240742</v>
      </c>
      <c r="Q692">
        <v>69364895</v>
      </c>
      <c r="S692">
        <v>172604213744</v>
      </c>
      <c r="T692" t="s">
        <v>4353</v>
      </c>
      <c r="U692" t="s">
        <v>2779</v>
      </c>
      <c r="V692" t="s">
        <v>4354</v>
      </c>
      <c r="Z692">
        <v>116.04362089999999</v>
      </c>
      <c r="AA692">
        <v>-8.3532959000000009</v>
      </c>
      <c r="AB692" t="s">
        <v>4355</v>
      </c>
      <c r="AC692" t="s">
        <v>285</v>
      </c>
      <c r="AL692" t="s">
        <v>217</v>
      </c>
      <c r="AM692" t="s">
        <v>4356</v>
      </c>
      <c r="AN692" t="s">
        <v>6</v>
      </c>
      <c r="AO692" s="57">
        <v>46182.444398148145</v>
      </c>
      <c r="AR692" t="s">
        <v>218</v>
      </c>
      <c r="AS692" t="s">
        <v>911</v>
      </c>
      <c r="AT692" t="s">
        <v>220</v>
      </c>
      <c r="AU692">
        <v>20260906</v>
      </c>
      <c r="AV692" t="s">
        <v>221</v>
      </c>
      <c r="AW692" t="s">
        <v>4357</v>
      </c>
      <c r="AX692" t="s">
        <v>222</v>
      </c>
      <c r="BA692" s="57">
        <v>46271.291666666664</v>
      </c>
      <c r="BB692" t="s">
        <v>4356</v>
      </c>
      <c r="BC692">
        <v>2026</v>
      </c>
      <c r="BD692">
        <v>9</v>
      </c>
      <c r="BE692">
        <v>6</v>
      </c>
      <c r="BF692" s="6">
        <f t="shared" si="30"/>
        <v>46271</v>
      </c>
      <c r="BG692">
        <f t="shared" si="31"/>
        <v>-0.29166666666424135</v>
      </c>
      <c r="BH692" t="str">
        <f t="shared" si="32"/>
        <v>COMPLY</v>
      </c>
      <c r="BI692" t="str">
        <f>VLOOKUP(H692,Sheet2!$A$1:$B$270,2,FALSE)</f>
        <v>SELONG</v>
      </c>
    </row>
    <row r="693" spans="1:61">
      <c r="A693">
        <v>692</v>
      </c>
      <c r="B693">
        <v>1002573494</v>
      </c>
      <c r="C693">
        <v>3</v>
      </c>
      <c r="D693" t="s">
        <v>42</v>
      </c>
      <c r="E693">
        <v>5</v>
      </c>
      <c r="F693" t="s">
        <v>102</v>
      </c>
      <c r="G693" t="s">
        <v>102</v>
      </c>
      <c r="H693" t="s">
        <v>419</v>
      </c>
      <c r="I693" t="s">
        <v>212</v>
      </c>
      <c r="J693" t="s">
        <v>213</v>
      </c>
      <c r="K693" t="s">
        <v>149</v>
      </c>
      <c r="L693" t="s">
        <v>214</v>
      </c>
      <c r="M693" t="s">
        <v>76</v>
      </c>
      <c r="N693" t="s">
        <v>215</v>
      </c>
      <c r="O693" s="57">
        <v>46271.420914351853</v>
      </c>
      <c r="P693" s="57">
        <v>46272.774050925924</v>
      </c>
      <c r="Q693">
        <v>69384717</v>
      </c>
      <c r="S693">
        <v>152502216978</v>
      </c>
      <c r="T693" t="s">
        <v>4358</v>
      </c>
      <c r="U693" t="s">
        <v>4359</v>
      </c>
      <c r="V693" t="s">
        <v>4360</v>
      </c>
      <c r="Z693">
        <v>113.710345476865</v>
      </c>
      <c r="AA693">
        <v>-8.1643020463875704</v>
      </c>
      <c r="AB693" t="s">
        <v>4361</v>
      </c>
      <c r="AC693" t="s">
        <v>216</v>
      </c>
      <c r="AL693" t="s">
        <v>217</v>
      </c>
      <c r="AM693" t="s">
        <v>4362</v>
      </c>
      <c r="AN693" t="s">
        <v>6</v>
      </c>
      <c r="AO693" s="57">
        <v>46182.423888888887</v>
      </c>
      <c r="AP693" s="57">
        <v>46272.333333333336</v>
      </c>
      <c r="AR693" t="s">
        <v>218</v>
      </c>
      <c r="AS693" t="s">
        <v>2188</v>
      </c>
      <c r="AT693" t="s">
        <v>230</v>
      </c>
      <c r="AU693">
        <v>20260907</v>
      </c>
      <c r="AV693" t="s">
        <v>221</v>
      </c>
      <c r="AW693" t="s">
        <v>886</v>
      </c>
      <c r="AX693" t="s">
        <v>222</v>
      </c>
      <c r="BA693" s="57">
        <v>46272.333333333336</v>
      </c>
      <c r="BB693" t="s">
        <v>4362</v>
      </c>
      <c r="BC693">
        <v>2026</v>
      </c>
      <c r="BD693">
        <v>9</v>
      </c>
      <c r="BE693">
        <v>7</v>
      </c>
      <c r="BF693" s="6">
        <f t="shared" si="30"/>
        <v>46272</v>
      </c>
      <c r="BG693">
        <f t="shared" si="31"/>
        <v>-0.33333333333575865</v>
      </c>
      <c r="BH693" t="str">
        <f t="shared" si="32"/>
        <v>COMPLY</v>
      </c>
      <c r="BI693" t="str">
        <f>VLOOKUP(H693,Sheet2!$A$1:$B$270,2,FALSE)</f>
        <v>JEMBER</v>
      </c>
    </row>
    <row r="694" spans="1:61">
      <c r="A694">
        <v>693</v>
      </c>
      <c r="B694">
        <v>1002573492</v>
      </c>
      <c r="C694">
        <v>3</v>
      </c>
      <c r="D694" t="s">
        <v>38</v>
      </c>
      <c r="E694">
        <v>5</v>
      </c>
      <c r="F694" t="s">
        <v>92</v>
      </c>
      <c r="G694" t="s">
        <v>95</v>
      </c>
      <c r="H694" t="s">
        <v>244</v>
      </c>
      <c r="I694" t="s">
        <v>212</v>
      </c>
      <c r="J694" t="s">
        <v>213</v>
      </c>
      <c r="K694" t="s">
        <v>149</v>
      </c>
      <c r="L694" t="s">
        <v>214</v>
      </c>
      <c r="M694" t="s">
        <v>76</v>
      </c>
      <c r="N694" t="s">
        <v>215</v>
      </c>
      <c r="O694" s="57">
        <v>46271.418703703705</v>
      </c>
      <c r="P694" s="57">
        <v>46272.686747685184</v>
      </c>
      <c r="Q694">
        <v>69384716</v>
      </c>
      <c r="S694">
        <v>152604231067</v>
      </c>
      <c r="T694" t="s">
        <v>4363</v>
      </c>
      <c r="U694" t="s">
        <v>4364</v>
      </c>
      <c r="V694" t="s">
        <v>4365</v>
      </c>
      <c r="Z694">
        <v>111.45914196968</v>
      </c>
      <c r="AA694">
        <v>-7.8619819021422899</v>
      </c>
      <c r="AB694" t="s">
        <v>4366</v>
      </c>
      <c r="AC694" t="s">
        <v>216</v>
      </c>
      <c r="AL694" t="s">
        <v>217</v>
      </c>
      <c r="AM694" t="s">
        <v>4367</v>
      </c>
      <c r="AN694" t="s">
        <v>6</v>
      </c>
      <c r="AO694" s="57">
        <v>46182.423888888887</v>
      </c>
      <c r="AP694" s="57">
        <v>46272.333333333336</v>
      </c>
      <c r="AR694" t="s">
        <v>218</v>
      </c>
      <c r="AS694" t="s">
        <v>2788</v>
      </c>
      <c r="AT694" t="s">
        <v>344</v>
      </c>
      <c r="AU694">
        <v>20260907</v>
      </c>
      <c r="AV694" t="s">
        <v>221</v>
      </c>
      <c r="AW694" t="s">
        <v>1901</v>
      </c>
      <c r="AX694" t="s">
        <v>222</v>
      </c>
      <c r="BA694" s="57">
        <v>46272.333333333336</v>
      </c>
      <c r="BB694" t="s">
        <v>4367</v>
      </c>
      <c r="BC694">
        <v>2026</v>
      </c>
      <c r="BD694">
        <v>9</v>
      </c>
      <c r="BE694">
        <v>7</v>
      </c>
      <c r="BF694" s="6">
        <f t="shared" si="30"/>
        <v>46272</v>
      </c>
      <c r="BG694">
        <f t="shared" si="31"/>
        <v>-0.33333333333575865</v>
      </c>
      <c r="BH694" t="str">
        <f t="shared" si="32"/>
        <v>COMPLY</v>
      </c>
      <c r="BI694" t="str">
        <f>VLOOKUP(H694,Sheet2!$A$1:$B$270,2,FALSE)</f>
        <v>PONOROGO</v>
      </c>
    </row>
    <row r="695" spans="1:61">
      <c r="A695">
        <v>694</v>
      </c>
      <c r="B695">
        <v>1002573632</v>
      </c>
      <c r="C695">
        <v>3</v>
      </c>
      <c r="D695" t="s">
        <v>55</v>
      </c>
      <c r="E695">
        <v>5</v>
      </c>
      <c r="F695" t="s">
        <v>227</v>
      </c>
      <c r="G695" t="s">
        <v>127</v>
      </c>
      <c r="H695" t="s">
        <v>228</v>
      </c>
      <c r="I695" t="s">
        <v>212</v>
      </c>
      <c r="J695" t="s">
        <v>213</v>
      </c>
      <c r="K695" t="s">
        <v>149</v>
      </c>
      <c r="L695" t="s">
        <v>214</v>
      </c>
      <c r="M695" t="s">
        <v>76</v>
      </c>
      <c r="N695" t="s">
        <v>215</v>
      </c>
      <c r="O695" s="57">
        <v>46271.618703703702</v>
      </c>
      <c r="P695" s="57">
        <v>46272.769421296296</v>
      </c>
      <c r="Q695">
        <v>69384810</v>
      </c>
      <c r="S695">
        <v>152426928032</v>
      </c>
      <c r="T695" t="s">
        <v>4368</v>
      </c>
      <c r="U695" t="s">
        <v>4369</v>
      </c>
      <c r="V695" t="s">
        <v>4370</v>
      </c>
      <c r="Z695">
        <v>113.46115887165</v>
      </c>
      <c r="AA695">
        <v>-7.0873550535597403</v>
      </c>
      <c r="AB695" t="s">
        <v>4371</v>
      </c>
      <c r="AC695" t="s">
        <v>216</v>
      </c>
      <c r="AL695" t="s">
        <v>217</v>
      </c>
      <c r="AM695" t="s">
        <v>4372</v>
      </c>
      <c r="AN695" t="s">
        <v>6</v>
      </c>
      <c r="AO695" s="57">
        <v>46182.621435185189</v>
      </c>
      <c r="AP695" s="57">
        <v>46272.458333333336</v>
      </c>
      <c r="AR695" t="s">
        <v>218</v>
      </c>
      <c r="AS695" t="s">
        <v>127</v>
      </c>
      <c r="AT695" t="s">
        <v>220</v>
      </c>
      <c r="AU695">
        <v>20260907</v>
      </c>
      <c r="AV695" t="s">
        <v>221</v>
      </c>
      <c r="AW695" t="s">
        <v>3532</v>
      </c>
      <c r="AX695" t="s">
        <v>222</v>
      </c>
      <c r="BA695" s="57">
        <v>46272.458333333336</v>
      </c>
      <c r="BB695" t="s">
        <v>4372</v>
      </c>
      <c r="BC695">
        <v>2026</v>
      </c>
      <c r="BD695">
        <v>9</v>
      </c>
      <c r="BE695">
        <v>7</v>
      </c>
      <c r="BF695" s="6">
        <f t="shared" si="30"/>
        <v>46272</v>
      </c>
      <c r="BG695">
        <f t="shared" si="31"/>
        <v>-0.45833333333575865</v>
      </c>
      <c r="BH695" t="str">
        <f t="shared" si="32"/>
        <v>COMPLY</v>
      </c>
      <c r="BI695" t="str">
        <f>VLOOKUP(H695,Sheet2!$A$1:$B$270,2,FALSE)</f>
        <v>MADURA</v>
      </c>
    </row>
    <row r="696" spans="1:61">
      <c r="A696">
        <v>695</v>
      </c>
      <c r="B696">
        <v>1002573446</v>
      </c>
      <c r="C696">
        <v>3</v>
      </c>
      <c r="D696" t="s">
        <v>38</v>
      </c>
      <c r="E696">
        <v>5</v>
      </c>
      <c r="F696" t="s">
        <v>90</v>
      </c>
      <c r="G696" t="s">
        <v>90</v>
      </c>
      <c r="H696" t="s">
        <v>346</v>
      </c>
      <c r="I696" t="s">
        <v>212</v>
      </c>
      <c r="J696" t="s">
        <v>213</v>
      </c>
      <c r="K696" t="s">
        <v>149</v>
      </c>
      <c r="L696" t="s">
        <v>214</v>
      </c>
      <c r="M696" t="s">
        <v>76</v>
      </c>
      <c r="N696" t="s">
        <v>215</v>
      </c>
      <c r="O696" s="57">
        <v>46271.352060185185</v>
      </c>
      <c r="P696" s="57">
        <v>46272.591562499998</v>
      </c>
      <c r="Q696">
        <v>69384672</v>
      </c>
      <c r="S696">
        <v>152639219549</v>
      </c>
      <c r="T696" t="s">
        <v>4373</v>
      </c>
      <c r="U696" t="s">
        <v>4374</v>
      </c>
      <c r="V696" t="s">
        <v>4375</v>
      </c>
      <c r="Z696">
        <v>112.17811399999999</v>
      </c>
      <c r="AA696">
        <v>-7.7708760000000003</v>
      </c>
      <c r="AB696" t="s">
        <v>4376</v>
      </c>
      <c r="AC696" t="s">
        <v>236</v>
      </c>
      <c r="AL696" t="s">
        <v>217</v>
      </c>
      <c r="AM696" t="s">
        <v>4377</v>
      </c>
      <c r="AN696" t="s">
        <v>6</v>
      </c>
      <c r="AO696" s="57">
        <v>46182.36109953704</v>
      </c>
      <c r="AP696" s="57">
        <v>46273.541666666664</v>
      </c>
      <c r="AR696" t="s">
        <v>218</v>
      </c>
      <c r="AS696" t="s">
        <v>304</v>
      </c>
      <c r="AT696" t="s">
        <v>230</v>
      </c>
      <c r="AU696">
        <v>20260907</v>
      </c>
      <c r="AV696" t="s">
        <v>221</v>
      </c>
      <c r="AW696" t="s">
        <v>883</v>
      </c>
      <c r="AX696" t="s">
        <v>222</v>
      </c>
      <c r="BA696" s="57">
        <v>46273.541666666664</v>
      </c>
      <c r="BB696" t="s">
        <v>4377</v>
      </c>
      <c r="BC696">
        <v>2026</v>
      </c>
      <c r="BD696">
        <v>9</v>
      </c>
      <c r="BE696">
        <v>7</v>
      </c>
      <c r="BF696" s="6">
        <f t="shared" si="30"/>
        <v>46272</v>
      </c>
      <c r="BG696">
        <f t="shared" si="31"/>
        <v>-1.5416666666642413</v>
      </c>
      <c r="BH696" t="str">
        <f t="shared" si="32"/>
        <v>COMPLY</v>
      </c>
      <c r="BI696" t="str">
        <f>VLOOKUP(H696,Sheet2!$A$1:$B$270,2,FALSE)</f>
        <v>KEDIRI</v>
      </c>
    </row>
    <row r="697" spans="1:61">
      <c r="A697">
        <v>696</v>
      </c>
      <c r="B697">
        <v>1002573623</v>
      </c>
      <c r="C697">
        <v>3</v>
      </c>
      <c r="D697" t="s">
        <v>42</v>
      </c>
      <c r="E697">
        <v>5</v>
      </c>
      <c r="F697" t="s">
        <v>102</v>
      </c>
      <c r="G697" t="s">
        <v>99</v>
      </c>
      <c r="H697" t="s">
        <v>341</v>
      </c>
      <c r="I697" t="s">
        <v>212</v>
      </c>
      <c r="J697" t="s">
        <v>213</v>
      </c>
      <c r="K697" t="s">
        <v>149</v>
      </c>
      <c r="L697" t="s">
        <v>214</v>
      </c>
      <c r="M697" t="s">
        <v>76</v>
      </c>
      <c r="N697" t="s">
        <v>215</v>
      </c>
      <c r="O697" s="57">
        <v>46271.606203703705</v>
      </c>
      <c r="P697" s="57">
        <v>46273.43613425926</v>
      </c>
      <c r="Q697">
        <v>69384803</v>
      </c>
      <c r="S697">
        <v>152516209077</v>
      </c>
      <c r="T697" t="s">
        <v>4378</v>
      </c>
      <c r="U697" t="s">
        <v>4379</v>
      </c>
      <c r="V697" t="s">
        <v>4380</v>
      </c>
      <c r="Z697">
        <v>114.297339878976</v>
      </c>
      <c r="AA697">
        <v>-8.3033210129153492</v>
      </c>
      <c r="AB697" t="s">
        <v>4381</v>
      </c>
      <c r="AC697" t="s">
        <v>216</v>
      </c>
      <c r="AL697" t="s">
        <v>217</v>
      </c>
      <c r="AM697" t="s">
        <v>4303</v>
      </c>
      <c r="AN697" t="s">
        <v>6</v>
      </c>
      <c r="AO697" s="57">
        <v>46182.611122685186</v>
      </c>
      <c r="AP697" s="57">
        <v>46272.541666666664</v>
      </c>
      <c r="AR697" t="s">
        <v>218</v>
      </c>
      <c r="AS697" t="s">
        <v>99</v>
      </c>
      <c r="AT697" t="s">
        <v>230</v>
      </c>
      <c r="AU697">
        <v>20260908</v>
      </c>
      <c r="AV697" t="s">
        <v>221</v>
      </c>
      <c r="AW697" t="s">
        <v>886</v>
      </c>
      <c r="AX697" t="s">
        <v>222</v>
      </c>
      <c r="BA697" s="57">
        <v>46272.541666666664</v>
      </c>
      <c r="BB697" t="s">
        <v>4303</v>
      </c>
      <c r="BC697">
        <v>2026</v>
      </c>
      <c r="BD697">
        <v>9</v>
      </c>
      <c r="BE697">
        <v>8</v>
      </c>
      <c r="BF697" s="6">
        <f t="shared" si="30"/>
        <v>46273</v>
      </c>
      <c r="BG697">
        <f t="shared" si="31"/>
        <v>0.45833333333575865</v>
      </c>
      <c r="BH697" t="str">
        <f t="shared" si="32"/>
        <v>COMPLY</v>
      </c>
      <c r="BI697" t="str">
        <f>VLOOKUP(H697,Sheet2!$A$1:$B$270,2,FALSE)</f>
        <v>BANYUWANGI</v>
      </c>
    </row>
    <row r="698" spans="1:61">
      <c r="A698">
        <v>697</v>
      </c>
      <c r="B698">
        <v>1002573473</v>
      </c>
      <c r="C698">
        <v>3</v>
      </c>
      <c r="D698" t="s">
        <v>51</v>
      </c>
      <c r="E698">
        <v>4</v>
      </c>
      <c r="F698" t="s">
        <v>269</v>
      </c>
      <c r="G698" t="s">
        <v>269</v>
      </c>
      <c r="H698" t="s">
        <v>839</v>
      </c>
      <c r="I698" t="s">
        <v>212</v>
      </c>
      <c r="J698" t="s">
        <v>213</v>
      </c>
      <c r="K698" t="s">
        <v>149</v>
      </c>
      <c r="L698" t="s">
        <v>214</v>
      </c>
      <c r="M698" t="s">
        <v>76</v>
      </c>
      <c r="N698" t="s">
        <v>215</v>
      </c>
      <c r="O698" s="57">
        <v>46271.393703703703</v>
      </c>
      <c r="P698" s="57">
        <v>46272.609166666669</v>
      </c>
      <c r="Q698">
        <v>69384705</v>
      </c>
      <c r="S698">
        <v>142401146218</v>
      </c>
      <c r="T698" t="s">
        <v>4382</v>
      </c>
      <c r="U698" t="s">
        <v>4383</v>
      </c>
      <c r="V698" t="s">
        <v>4384</v>
      </c>
      <c r="Z698">
        <v>110.83504499999999</v>
      </c>
      <c r="AA698">
        <v>-6.8587660000000001</v>
      </c>
      <c r="AB698" t="s">
        <v>4385</v>
      </c>
      <c r="AC698" t="s">
        <v>236</v>
      </c>
      <c r="AL698" t="s">
        <v>217</v>
      </c>
      <c r="AM698" t="s">
        <v>4386</v>
      </c>
      <c r="AN698" t="s">
        <v>6</v>
      </c>
      <c r="AO698" s="57">
        <v>46182.402870370373</v>
      </c>
      <c r="AP698" s="57">
        <v>46272.333333333336</v>
      </c>
      <c r="AR698" t="s">
        <v>218</v>
      </c>
      <c r="AS698" t="s">
        <v>219</v>
      </c>
      <c r="AT698" t="s">
        <v>230</v>
      </c>
      <c r="AU698">
        <v>20260907</v>
      </c>
      <c r="AV698" t="s">
        <v>221</v>
      </c>
      <c r="AW698" t="s">
        <v>886</v>
      </c>
      <c r="AX698" t="s">
        <v>222</v>
      </c>
      <c r="BA698" s="57">
        <v>46272.333333333336</v>
      </c>
      <c r="BB698" t="s">
        <v>4386</v>
      </c>
      <c r="BC698">
        <v>2026</v>
      </c>
      <c r="BD698">
        <v>9</v>
      </c>
      <c r="BE698">
        <v>7</v>
      </c>
      <c r="BF698" s="6">
        <f t="shared" si="30"/>
        <v>46272</v>
      </c>
      <c r="BG698">
        <f t="shared" si="31"/>
        <v>-0.33333333333575865</v>
      </c>
      <c r="BH698" t="str">
        <f t="shared" si="32"/>
        <v>COMPLY</v>
      </c>
      <c r="BI698" t="e">
        <f>VLOOKUP(H698,Sheet2!$A$1:$B$270,2,FALSE)</f>
        <v>#N/A</v>
      </c>
    </row>
    <row r="699" spans="1:61">
      <c r="A699">
        <v>698</v>
      </c>
      <c r="B699">
        <v>1002573464</v>
      </c>
      <c r="C699">
        <v>3</v>
      </c>
      <c r="D699" t="s">
        <v>42</v>
      </c>
      <c r="E699">
        <v>5</v>
      </c>
      <c r="F699" t="s">
        <v>232</v>
      </c>
      <c r="G699" t="s">
        <v>101</v>
      </c>
      <c r="H699" t="s">
        <v>427</v>
      </c>
      <c r="I699" t="s">
        <v>212</v>
      </c>
      <c r="J699" t="s">
        <v>213</v>
      </c>
      <c r="K699" t="s">
        <v>149</v>
      </c>
      <c r="M699" t="s">
        <v>76</v>
      </c>
      <c r="N699" t="s">
        <v>215</v>
      </c>
      <c r="O699" s="57">
        <v>46271.388032407405</v>
      </c>
      <c r="P699" s="57">
        <v>46272.661435185182</v>
      </c>
      <c r="Q699">
        <v>69384704</v>
      </c>
      <c r="S699">
        <v>152331251417</v>
      </c>
      <c r="T699" t="s">
        <v>4387</v>
      </c>
      <c r="U699" t="s">
        <v>4388</v>
      </c>
      <c r="V699" t="s">
        <v>4389</v>
      </c>
      <c r="Z699">
        <v>112.5852186</v>
      </c>
      <c r="AA699">
        <v>-7.4060300999999997</v>
      </c>
      <c r="AB699" t="s">
        <v>4390</v>
      </c>
      <c r="AC699" t="s">
        <v>229</v>
      </c>
      <c r="AL699" t="s">
        <v>217</v>
      </c>
      <c r="AM699" t="s">
        <v>4391</v>
      </c>
      <c r="AN699" t="s">
        <v>6</v>
      </c>
      <c r="AO699" s="57">
        <v>46182.392997685187</v>
      </c>
      <c r="AP699" s="57">
        <v>46272.333333333336</v>
      </c>
      <c r="AR699" t="s">
        <v>218</v>
      </c>
      <c r="AS699" t="s">
        <v>573</v>
      </c>
      <c r="AT699" t="s">
        <v>230</v>
      </c>
      <c r="AU699">
        <v>20260907</v>
      </c>
      <c r="AV699" t="s">
        <v>221</v>
      </c>
      <c r="AW699" t="s">
        <v>545</v>
      </c>
      <c r="AX699" t="s">
        <v>222</v>
      </c>
      <c r="BA699" s="57">
        <v>46272.333333333336</v>
      </c>
      <c r="BB699" t="s">
        <v>4391</v>
      </c>
      <c r="BC699">
        <v>2026</v>
      </c>
      <c r="BD699">
        <v>9</v>
      </c>
      <c r="BE699">
        <v>7</v>
      </c>
      <c r="BF699" s="6">
        <f t="shared" si="30"/>
        <v>46272</v>
      </c>
      <c r="BG699">
        <f t="shared" si="31"/>
        <v>-0.33333333333575865</v>
      </c>
      <c r="BH699" t="str">
        <f t="shared" si="32"/>
        <v>COMPLY</v>
      </c>
      <c r="BI699" t="str">
        <f>VLOOKUP(H699,Sheet2!$A$1:$B$270,2,FALSE)</f>
        <v>SIDOARJO</v>
      </c>
    </row>
    <row r="700" spans="1:61">
      <c r="A700">
        <v>699</v>
      </c>
      <c r="B700">
        <v>1002573461</v>
      </c>
      <c r="C700">
        <v>3</v>
      </c>
      <c r="D700" t="s">
        <v>38</v>
      </c>
      <c r="E700">
        <v>5</v>
      </c>
      <c r="F700" t="s">
        <v>92</v>
      </c>
      <c r="G700" t="s">
        <v>89</v>
      </c>
      <c r="H700" t="s">
        <v>399</v>
      </c>
      <c r="I700" t="s">
        <v>212</v>
      </c>
      <c r="J700" t="s">
        <v>213</v>
      </c>
      <c r="K700" t="s">
        <v>149</v>
      </c>
      <c r="L700" t="s">
        <v>214</v>
      </c>
      <c r="M700" t="s">
        <v>76</v>
      </c>
      <c r="N700" t="s">
        <v>215</v>
      </c>
      <c r="O700" s="57">
        <v>46271.383298611108</v>
      </c>
      <c r="P700" s="57">
        <v>46272.645520833335</v>
      </c>
      <c r="Q700">
        <v>69384679</v>
      </c>
      <c r="S700">
        <v>152609258532</v>
      </c>
      <c r="T700" t="s">
        <v>4392</v>
      </c>
      <c r="U700" t="s">
        <v>2405</v>
      </c>
      <c r="V700" t="s">
        <v>4393</v>
      </c>
      <c r="Z700">
        <v>111.88257553799301</v>
      </c>
      <c r="AA700">
        <v>-7.1518239452950798</v>
      </c>
      <c r="AB700" t="s">
        <v>4394</v>
      </c>
      <c r="AC700" t="s">
        <v>236</v>
      </c>
      <c r="AL700" t="s">
        <v>217</v>
      </c>
      <c r="AM700" t="s">
        <v>4395</v>
      </c>
      <c r="AN700" t="s">
        <v>6</v>
      </c>
      <c r="AO700" s="57">
        <v>46182.392997685187</v>
      </c>
      <c r="AP700" s="57">
        <v>46274.333333333336</v>
      </c>
      <c r="AR700" t="s">
        <v>218</v>
      </c>
      <c r="AS700" t="s">
        <v>219</v>
      </c>
      <c r="AT700" t="s">
        <v>230</v>
      </c>
      <c r="AU700">
        <v>20260907</v>
      </c>
      <c r="AV700" t="s">
        <v>221</v>
      </c>
      <c r="AW700" t="s">
        <v>883</v>
      </c>
      <c r="AX700" t="s">
        <v>222</v>
      </c>
      <c r="BA700" s="57">
        <v>46274.333333333336</v>
      </c>
      <c r="BB700" t="s">
        <v>4395</v>
      </c>
      <c r="BC700">
        <v>2026</v>
      </c>
      <c r="BD700">
        <v>9</v>
      </c>
      <c r="BE700">
        <v>7</v>
      </c>
      <c r="BF700" s="6">
        <f t="shared" si="30"/>
        <v>46272</v>
      </c>
      <c r="BG700">
        <f t="shared" si="31"/>
        <v>-2.3333333333357587</v>
      </c>
      <c r="BH700" t="str">
        <f t="shared" si="32"/>
        <v>COMPLY</v>
      </c>
      <c r="BI700" t="str">
        <f>VLOOKUP(H700,Sheet2!$A$1:$B$270,2,FALSE)</f>
        <v>BOJONEGORO</v>
      </c>
    </row>
    <row r="701" spans="1:61">
      <c r="A701">
        <v>700</v>
      </c>
      <c r="B701">
        <v>1002573513</v>
      </c>
      <c r="C701">
        <v>3</v>
      </c>
      <c r="D701" t="s">
        <v>55</v>
      </c>
      <c r="E701">
        <v>5</v>
      </c>
      <c r="F701" t="s">
        <v>307</v>
      </c>
      <c r="G701" t="s">
        <v>126</v>
      </c>
      <c r="H701" t="s">
        <v>372</v>
      </c>
      <c r="I701" t="s">
        <v>212</v>
      </c>
      <c r="J701" t="s">
        <v>213</v>
      </c>
      <c r="K701" t="s">
        <v>149</v>
      </c>
      <c r="M701" t="s">
        <v>76</v>
      </c>
      <c r="N701" t="s">
        <v>215</v>
      </c>
      <c r="O701" s="57">
        <v>46271.451550925929</v>
      </c>
      <c r="P701" s="57">
        <v>46272.830775462964</v>
      </c>
      <c r="Q701">
        <v>69384736</v>
      </c>
      <c r="S701">
        <v>152303244248</v>
      </c>
      <c r="T701" t="s">
        <v>4396</v>
      </c>
      <c r="U701" t="s">
        <v>4349</v>
      </c>
      <c r="V701" t="s">
        <v>4397</v>
      </c>
      <c r="Z701">
        <v>112.76540749999999</v>
      </c>
      <c r="AA701">
        <v>-7.2824561000000001</v>
      </c>
      <c r="AB701" t="s">
        <v>4398</v>
      </c>
      <c r="AC701" t="s">
        <v>229</v>
      </c>
      <c r="AL701" t="s">
        <v>217</v>
      </c>
      <c r="AM701" t="s">
        <v>4399</v>
      </c>
      <c r="AN701" t="s">
        <v>6</v>
      </c>
      <c r="AO701" s="57">
        <v>46182.454907407409</v>
      </c>
      <c r="AP701" s="57">
        <v>46278.333333333336</v>
      </c>
      <c r="AR701" t="s">
        <v>218</v>
      </c>
      <c r="AS701" t="s">
        <v>126</v>
      </c>
      <c r="AT701" t="s">
        <v>230</v>
      </c>
      <c r="AU701">
        <v>20260907</v>
      </c>
      <c r="AV701" t="s">
        <v>221</v>
      </c>
      <c r="AW701" t="s">
        <v>545</v>
      </c>
      <c r="AX701" t="s">
        <v>222</v>
      </c>
      <c r="BA701" s="57">
        <v>46278.333333333336</v>
      </c>
      <c r="BB701" t="s">
        <v>4399</v>
      </c>
      <c r="BC701">
        <v>2026</v>
      </c>
      <c r="BD701">
        <v>9</v>
      </c>
      <c r="BE701">
        <v>7</v>
      </c>
      <c r="BF701" s="6">
        <f t="shared" si="30"/>
        <v>46272</v>
      </c>
      <c r="BG701">
        <f t="shared" si="31"/>
        <v>-6.3333333333357587</v>
      </c>
      <c r="BH701" t="str">
        <f t="shared" si="32"/>
        <v>COMPLY</v>
      </c>
      <c r="BI701" t="str">
        <f>VLOOKUP(H701,Sheet2!$A$1:$B$270,2,FALSE)</f>
        <v>SURABAYA SELATAN</v>
      </c>
    </row>
    <row r="702" spans="1:61">
      <c r="A702">
        <v>701</v>
      </c>
      <c r="B702">
        <v>1002573484</v>
      </c>
      <c r="C702">
        <v>3</v>
      </c>
      <c r="D702" t="s">
        <v>45</v>
      </c>
      <c r="E702">
        <v>5</v>
      </c>
      <c r="F702" t="s">
        <v>113</v>
      </c>
      <c r="G702" t="s">
        <v>117</v>
      </c>
      <c r="H702" t="s">
        <v>456</v>
      </c>
      <c r="I702" t="s">
        <v>212</v>
      </c>
      <c r="J702" t="s">
        <v>213</v>
      </c>
      <c r="K702" t="s">
        <v>149</v>
      </c>
      <c r="L702" t="s">
        <v>214</v>
      </c>
      <c r="M702" t="s">
        <v>76</v>
      </c>
      <c r="N702" t="s">
        <v>215</v>
      </c>
      <c r="O702" s="57">
        <v>46271.402048611111</v>
      </c>
      <c r="P702" s="57">
        <v>46274.579317129632</v>
      </c>
      <c r="Q702">
        <v>69384713</v>
      </c>
      <c r="S702">
        <v>172508209092</v>
      </c>
      <c r="T702" t="s">
        <v>3715</v>
      </c>
      <c r="U702" t="s">
        <v>3716</v>
      </c>
      <c r="V702" t="s">
        <v>3717</v>
      </c>
      <c r="Z702">
        <v>122.45714943855999</v>
      </c>
      <c r="AA702">
        <v>-8.6108097078429395</v>
      </c>
      <c r="AB702" t="s">
        <v>3718</v>
      </c>
      <c r="AC702" t="s">
        <v>216</v>
      </c>
      <c r="AL702" t="s">
        <v>217</v>
      </c>
      <c r="AM702" t="s">
        <v>2403</v>
      </c>
      <c r="AN702" t="s">
        <v>6</v>
      </c>
      <c r="AO702" s="57">
        <v>46182.402870370373</v>
      </c>
      <c r="AP702" s="57">
        <v>46272.333333333336</v>
      </c>
      <c r="AR702" t="s">
        <v>218</v>
      </c>
      <c r="AS702" t="s">
        <v>219</v>
      </c>
      <c r="AT702" t="s">
        <v>230</v>
      </c>
      <c r="AU702">
        <v>20260909</v>
      </c>
      <c r="AV702" t="s">
        <v>221</v>
      </c>
      <c r="AW702" t="s">
        <v>3719</v>
      </c>
      <c r="AX702" t="s">
        <v>222</v>
      </c>
      <c r="BA702" s="57">
        <v>46272.333333333336</v>
      </c>
      <c r="BB702" t="s">
        <v>2403</v>
      </c>
      <c r="BC702">
        <v>2026</v>
      </c>
      <c r="BD702">
        <v>9</v>
      </c>
      <c r="BE702">
        <v>9</v>
      </c>
      <c r="BF702" s="6">
        <f t="shared" si="30"/>
        <v>46274</v>
      </c>
      <c r="BG702">
        <f t="shared" si="31"/>
        <v>1.6666666666642413</v>
      </c>
      <c r="BH702" t="str">
        <f t="shared" si="32"/>
        <v>NOT COMPLY</v>
      </c>
      <c r="BI702" t="str">
        <f>VLOOKUP(H702,Sheet2!$A$1:$B$270,2,FALSE)</f>
        <v>MAUMERE</v>
      </c>
    </row>
    <row r="703" spans="1:61">
      <c r="A703">
        <v>702</v>
      </c>
      <c r="B703">
        <v>1002573481</v>
      </c>
      <c r="C703">
        <v>3</v>
      </c>
      <c r="D703" t="s">
        <v>45</v>
      </c>
      <c r="E703">
        <v>5</v>
      </c>
      <c r="F703" t="s">
        <v>210</v>
      </c>
      <c r="G703" t="s">
        <v>118</v>
      </c>
      <c r="H703" t="s">
        <v>211</v>
      </c>
      <c r="I703" t="s">
        <v>212</v>
      </c>
      <c r="J703" t="s">
        <v>213</v>
      </c>
      <c r="K703" t="s">
        <v>149</v>
      </c>
      <c r="L703" t="s">
        <v>214</v>
      </c>
      <c r="M703" t="s">
        <v>76</v>
      </c>
      <c r="N703" t="s">
        <v>215</v>
      </c>
      <c r="O703" s="57">
        <v>46271.397881944446</v>
      </c>
      <c r="P703" s="57">
        <v>46272.752592592595</v>
      </c>
      <c r="Q703">
        <v>69384709</v>
      </c>
      <c r="S703">
        <v>172606791753</v>
      </c>
      <c r="T703" t="s">
        <v>4400</v>
      </c>
      <c r="U703" t="s">
        <v>4401</v>
      </c>
      <c r="V703" t="s">
        <v>4402</v>
      </c>
      <c r="Z703">
        <v>117.451582476496</v>
      </c>
      <c r="AA703">
        <v>-8.5988620378998704</v>
      </c>
      <c r="AB703" t="s">
        <v>4403</v>
      </c>
      <c r="AC703" t="s">
        <v>216</v>
      </c>
      <c r="AL703" t="s">
        <v>217</v>
      </c>
      <c r="AM703" t="s">
        <v>3939</v>
      </c>
      <c r="AN703" t="s">
        <v>6</v>
      </c>
      <c r="AO703" s="57">
        <v>46182.402870370373</v>
      </c>
      <c r="AP703" s="57">
        <v>46273.541666666664</v>
      </c>
      <c r="AR703" t="s">
        <v>218</v>
      </c>
      <c r="AS703" t="s">
        <v>219</v>
      </c>
      <c r="AT703" t="s">
        <v>220</v>
      </c>
      <c r="AU703">
        <v>20260907</v>
      </c>
      <c r="AV703" t="s">
        <v>221</v>
      </c>
      <c r="AW703" t="s">
        <v>3078</v>
      </c>
      <c r="AX703" t="s">
        <v>222</v>
      </c>
      <c r="BA703" s="57">
        <v>46273.541666666664</v>
      </c>
      <c r="BB703" t="s">
        <v>3939</v>
      </c>
      <c r="BC703">
        <v>2026</v>
      </c>
      <c r="BD703">
        <v>9</v>
      </c>
      <c r="BE703">
        <v>7</v>
      </c>
      <c r="BF703" s="6">
        <f t="shared" si="30"/>
        <v>46272</v>
      </c>
      <c r="BG703">
        <f t="shared" si="31"/>
        <v>-1.5416666666642413</v>
      </c>
      <c r="BH703" t="str">
        <f t="shared" si="32"/>
        <v>COMPLY</v>
      </c>
      <c r="BI703" t="str">
        <f>VLOOKUP(H703,Sheet2!$A$1:$B$270,2,FALSE)</f>
        <v>SUMBAWA</v>
      </c>
    </row>
    <row r="704" spans="1:61">
      <c r="A704">
        <v>703</v>
      </c>
      <c r="B704">
        <v>1002573593</v>
      </c>
      <c r="C704">
        <v>3</v>
      </c>
      <c r="D704" t="s">
        <v>55</v>
      </c>
      <c r="E704">
        <v>5</v>
      </c>
      <c r="F704" t="s">
        <v>227</v>
      </c>
      <c r="G704" t="s">
        <v>127</v>
      </c>
      <c r="H704" t="s">
        <v>228</v>
      </c>
      <c r="I704" t="s">
        <v>212</v>
      </c>
      <c r="J704" t="s">
        <v>213</v>
      </c>
      <c r="K704" t="s">
        <v>149</v>
      </c>
      <c r="L704" t="s">
        <v>214</v>
      </c>
      <c r="M704" t="s">
        <v>76</v>
      </c>
      <c r="N704" t="s">
        <v>215</v>
      </c>
      <c r="O704" s="57">
        <v>46271.554131944446</v>
      </c>
      <c r="P704" s="57">
        <v>46271.679490740738</v>
      </c>
      <c r="Q704">
        <v>69384792</v>
      </c>
      <c r="S704">
        <v>152426928662</v>
      </c>
      <c r="T704" t="s">
        <v>4404</v>
      </c>
      <c r="U704" t="s">
        <v>4405</v>
      </c>
      <c r="V704" t="s">
        <v>4406</v>
      </c>
      <c r="Z704">
        <v>113.534817025065</v>
      </c>
      <c r="AA704">
        <v>-7.1342071642862903</v>
      </c>
      <c r="AB704" t="s">
        <v>4407</v>
      </c>
      <c r="AC704" t="s">
        <v>216</v>
      </c>
      <c r="AL704" t="s">
        <v>217</v>
      </c>
      <c r="AM704" t="s">
        <v>4408</v>
      </c>
      <c r="AN704" t="s">
        <v>6</v>
      </c>
      <c r="AO704" s="57">
        <v>46182.559178240743</v>
      </c>
      <c r="AP704" s="57">
        <v>46272.458333333336</v>
      </c>
      <c r="AR704" t="s">
        <v>218</v>
      </c>
      <c r="AS704" t="s">
        <v>127</v>
      </c>
      <c r="AT704" t="s">
        <v>220</v>
      </c>
      <c r="AU704">
        <v>20260906</v>
      </c>
      <c r="AV704" t="s">
        <v>221</v>
      </c>
      <c r="AW704" t="s">
        <v>833</v>
      </c>
      <c r="AX704" t="s">
        <v>222</v>
      </c>
      <c r="BA704" s="57">
        <v>46272.458333333336</v>
      </c>
      <c r="BB704" t="s">
        <v>4408</v>
      </c>
      <c r="BC704">
        <v>2026</v>
      </c>
      <c r="BD704">
        <v>9</v>
      </c>
      <c r="BE704">
        <v>6</v>
      </c>
      <c r="BF704" s="6">
        <f t="shared" si="30"/>
        <v>46271</v>
      </c>
      <c r="BG704">
        <f t="shared" si="31"/>
        <v>-1.4583333333357587</v>
      </c>
      <c r="BH704" t="str">
        <f t="shared" si="32"/>
        <v>COMPLY</v>
      </c>
      <c r="BI704" t="str">
        <f>VLOOKUP(H704,Sheet2!$A$1:$B$270,2,FALSE)</f>
        <v>MADURA</v>
      </c>
    </row>
    <row r="705" spans="1:61">
      <c r="A705">
        <v>704</v>
      </c>
      <c r="B705">
        <v>1002573744</v>
      </c>
      <c r="C705">
        <v>3</v>
      </c>
      <c r="D705" t="s">
        <v>55</v>
      </c>
      <c r="E705">
        <v>5</v>
      </c>
      <c r="F705" t="s">
        <v>227</v>
      </c>
      <c r="G705" t="s">
        <v>127</v>
      </c>
      <c r="H705" t="s">
        <v>228</v>
      </c>
      <c r="I705" t="s">
        <v>212</v>
      </c>
      <c r="J705" t="s">
        <v>213</v>
      </c>
      <c r="K705" t="s">
        <v>149</v>
      </c>
      <c r="L705" t="s">
        <v>214</v>
      </c>
      <c r="M705" t="s">
        <v>76</v>
      </c>
      <c r="N705" t="s">
        <v>215</v>
      </c>
      <c r="O705" s="57">
        <v>46271.774976851855</v>
      </c>
      <c r="P705" s="57">
        <v>46272.486759259256</v>
      </c>
      <c r="Q705">
        <v>69384887</v>
      </c>
      <c r="S705">
        <v>152426928666</v>
      </c>
      <c r="T705" t="s">
        <v>4409</v>
      </c>
      <c r="U705" t="s">
        <v>4410</v>
      </c>
      <c r="V705" t="s">
        <v>4411</v>
      </c>
      <c r="Z705">
        <v>113.4384396</v>
      </c>
      <c r="AA705">
        <v>-7.2204258000000001</v>
      </c>
      <c r="AB705" t="s">
        <v>4412</v>
      </c>
      <c r="AC705" t="s">
        <v>216</v>
      </c>
      <c r="AL705" t="s">
        <v>217</v>
      </c>
      <c r="AM705" t="s">
        <v>4413</v>
      </c>
      <c r="AN705" t="s">
        <v>6</v>
      </c>
      <c r="AO705" s="57">
        <v>46182.777673611112</v>
      </c>
      <c r="AP705" s="57">
        <v>46272.625</v>
      </c>
      <c r="AR705" t="s">
        <v>218</v>
      </c>
      <c r="AS705" t="s">
        <v>127</v>
      </c>
      <c r="AT705" t="s">
        <v>220</v>
      </c>
      <c r="AU705">
        <v>20260907</v>
      </c>
      <c r="AV705" t="s">
        <v>221</v>
      </c>
      <c r="AW705" t="s">
        <v>4414</v>
      </c>
      <c r="AX705" t="s">
        <v>222</v>
      </c>
      <c r="BA705" s="57">
        <v>46272.625</v>
      </c>
      <c r="BB705" t="s">
        <v>4413</v>
      </c>
      <c r="BC705">
        <v>2026</v>
      </c>
      <c r="BD705">
        <v>9</v>
      </c>
      <c r="BE705">
        <v>7</v>
      </c>
      <c r="BF705" s="6">
        <f t="shared" si="30"/>
        <v>46272</v>
      </c>
      <c r="BG705">
        <f t="shared" si="31"/>
        <v>-0.625</v>
      </c>
      <c r="BH705" t="str">
        <f t="shared" si="32"/>
        <v>COMPLY</v>
      </c>
      <c r="BI705" t="str">
        <f>VLOOKUP(H705,Sheet2!$A$1:$B$270,2,FALSE)</f>
        <v>MADURA</v>
      </c>
    </row>
    <row r="706" spans="1:61">
      <c r="A706">
        <v>705</v>
      </c>
      <c r="B706">
        <v>1002573674</v>
      </c>
      <c r="C706">
        <v>3</v>
      </c>
      <c r="D706" t="s">
        <v>59</v>
      </c>
      <c r="E706">
        <v>4</v>
      </c>
      <c r="F706" t="s">
        <v>223</v>
      </c>
      <c r="G706" t="s">
        <v>314</v>
      </c>
      <c r="H706" t="s">
        <v>315</v>
      </c>
      <c r="I706" t="s">
        <v>212</v>
      </c>
      <c r="J706" t="s">
        <v>213</v>
      </c>
      <c r="K706" t="s">
        <v>149</v>
      </c>
      <c r="L706" t="s">
        <v>214</v>
      </c>
      <c r="M706" t="s">
        <v>76</v>
      </c>
      <c r="N706" t="s">
        <v>215</v>
      </c>
      <c r="O706" s="57">
        <v>46271.660393518519</v>
      </c>
      <c r="P706" s="57">
        <v>46272.54755787037</v>
      </c>
      <c r="Q706">
        <v>69384836</v>
      </c>
      <c r="S706">
        <v>146372101984</v>
      </c>
      <c r="T706" t="s">
        <v>4415</v>
      </c>
      <c r="U706" t="s">
        <v>4416</v>
      </c>
      <c r="V706" t="s">
        <v>4417</v>
      </c>
      <c r="Z706">
        <v>109.682472298389</v>
      </c>
      <c r="AA706">
        <v>-7.4051269303267304</v>
      </c>
      <c r="AB706" t="s">
        <v>4418</v>
      </c>
      <c r="AC706" t="s">
        <v>236</v>
      </c>
      <c r="AL706" t="s">
        <v>217</v>
      </c>
      <c r="AM706" t="s">
        <v>4288</v>
      </c>
      <c r="AN706" t="s">
        <v>6</v>
      </c>
      <c r="AO706" s="57">
        <v>46182.663101851853</v>
      </c>
      <c r="AP706" s="57">
        <v>46272.541666666664</v>
      </c>
      <c r="AR706" t="s">
        <v>218</v>
      </c>
      <c r="AS706" t="s">
        <v>219</v>
      </c>
      <c r="AT706" t="s">
        <v>230</v>
      </c>
      <c r="AU706">
        <v>20260907</v>
      </c>
      <c r="AV706" t="s">
        <v>221</v>
      </c>
      <c r="AW706" t="s">
        <v>920</v>
      </c>
      <c r="AX706" t="s">
        <v>222</v>
      </c>
      <c r="BA706" s="57">
        <v>46272.541666666664</v>
      </c>
      <c r="BB706" t="s">
        <v>4288</v>
      </c>
      <c r="BC706">
        <v>2026</v>
      </c>
      <c r="BD706">
        <v>9</v>
      </c>
      <c r="BE706">
        <v>7</v>
      </c>
      <c r="BF706" s="6">
        <f t="shared" ref="BF706:BF769" si="33">DATE(BC706,BD706,BE706)</f>
        <v>46272</v>
      </c>
      <c r="BG706">
        <f t="shared" ref="BG706:BG769" si="34">BF706-BA706</f>
        <v>-0.54166666666424135</v>
      </c>
      <c r="BH706" t="str">
        <f t="shared" ref="BH706:BH769" si="35">IF(BG706=1,"COMPLY",IF(BG706&lt;1,"COMPLY","NOT COMPLY"))</f>
        <v>COMPLY</v>
      </c>
      <c r="BI706" t="e">
        <f>VLOOKUP(H706,Sheet2!$A$1:$B$270,2,FALSE)</f>
        <v>#N/A</v>
      </c>
    </row>
    <row r="707" spans="1:61">
      <c r="A707">
        <v>706</v>
      </c>
      <c r="B707">
        <v>1002573673</v>
      </c>
      <c r="C707">
        <v>3</v>
      </c>
      <c r="D707" t="s">
        <v>38</v>
      </c>
      <c r="E707">
        <v>5</v>
      </c>
      <c r="F707" t="s">
        <v>90</v>
      </c>
      <c r="G707" t="s">
        <v>90</v>
      </c>
      <c r="H707" t="s">
        <v>382</v>
      </c>
      <c r="I707" t="s">
        <v>212</v>
      </c>
      <c r="J707" t="s">
        <v>213</v>
      </c>
      <c r="K707" t="s">
        <v>149</v>
      </c>
      <c r="L707" t="s">
        <v>214</v>
      </c>
      <c r="M707" t="s">
        <v>76</v>
      </c>
      <c r="N707" t="s">
        <v>215</v>
      </c>
      <c r="O707" s="57">
        <v>46271.660393518519</v>
      </c>
      <c r="P707" s="57">
        <v>46272.673946759256</v>
      </c>
      <c r="Q707">
        <v>69384846</v>
      </c>
      <c r="S707">
        <v>152626202944</v>
      </c>
      <c r="T707" t="s">
        <v>4419</v>
      </c>
      <c r="U707" t="s">
        <v>4420</v>
      </c>
      <c r="V707" t="s">
        <v>4421</v>
      </c>
      <c r="Z707">
        <v>112.03542698174699</v>
      </c>
      <c r="AA707">
        <v>-7.9836298807822397</v>
      </c>
      <c r="AB707" t="s">
        <v>4422</v>
      </c>
      <c r="AC707" t="s">
        <v>216</v>
      </c>
      <c r="AL707" t="s">
        <v>217</v>
      </c>
      <c r="AM707" t="s">
        <v>4423</v>
      </c>
      <c r="AN707" t="s">
        <v>6</v>
      </c>
      <c r="AO707" s="57">
        <v>46182.663101851853</v>
      </c>
      <c r="AP707" s="57">
        <v>46272.541666666664</v>
      </c>
      <c r="AR707" t="s">
        <v>218</v>
      </c>
      <c r="AS707" t="s">
        <v>556</v>
      </c>
      <c r="AT707" t="s">
        <v>230</v>
      </c>
      <c r="AU707">
        <v>20260907</v>
      </c>
      <c r="AV707" t="s">
        <v>221</v>
      </c>
      <c r="AW707" t="s">
        <v>883</v>
      </c>
      <c r="AX707" t="s">
        <v>222</v>
      </c>
      <c r="BA707" s="57">
        <v>46272.541666666664</v>
      </c>
      <c r="BB707" t="s">
        <v>4423</v>
      </c>
      <c r="BC707">
        <v>2026</v>
      </c>
      <c r="BD707">
        <v>9</v>
      </c>
      <c r="BE707">
        <v>7</v>
      </c>
      <c r="BF707" s="6">
        <f t="shared" si="33"/>
        <v>46272</v>
      </c>
      <c r="BG707">
        <f t="shared" si="34"/>
        <v>-0.54166666666424135</v>
      </c>
      <c r="BH707" t="str">
        <f t="shared" si="35"/>
        <v>COMPLY</v>
      </c>
      <c r="BI707" t="str">
        <f>VLOOKUP(H707,Sheet2!$A$1:$B$270,2,FALSE)</f>
        <v>KEDIRI</v>
      </c>
    </row>
    <row r="708" spans="1:61">
      <c r="A708">
        <v>707</v>
      </c>
      <c r="B708">
        <v>1002573595</v>
      </c>
      <c r="C708">
        <v>3</v>
      </c>
      <c r="D708" t="s">
        <v>55</v>
      </c>
      <c r="E708">
        <v>5</v>
      </c>
      <c r="F708" t="s">
        <v>227</v>
      </c>
      <c r="G708" t="s">
        <v>121</v>
      </c>
      <c r="H708" t="s">
        <v>377</v>
      </c>
      <c r="I708" t="s">
        <v>212</v>
      </c>
      <c r="J708" t="s">
        <v>213</v>
      </c>
      <c r="K708" t="s">
        <v>149</v>
      </c>
      <c r="M708" t="s">
        <v>76</v>
      </c>
      <c r="N708" t="s">
        <v>215</v>
      </c>
      <c r="O708" s="57">
        <v>46271.560162037036</v>
      </c>
      <c r="P708" s="57">
        <v>46271.689004629632</v>
      </c>
      <c r="Q708">
        <v>69382999</v>
      </c>
      <c r="S708">
        <v>152435910005</v>
      </c>
      <c r="T708" t="s">
        <v>2967</v>
      </c>
      <c r="U708" t="s">
        <v>4424</v>
      </c>
      <c r="V708" t="s">
        <v>4425</v>
      </c>
      <c r="Z708">
        <v>112.73820000000001</v>
      </c>
      <c r="AA708">
        <v>-7.0427999999999997</v>
      </c>
      <c r="AB708" t="s">
        <v>2970</v>
      </c>
      <c r="AC708" t="s">
        <v>229</v>
      </c>
      <c r="AL708" t="s">
        <v>217</v>
      </c>
      <c r="AM708" t="s">
        <v>4426</v>
      </c>
      <c r="AN708" t="s">
        <v>6</v>
      </c>
      <c r="AO708" s="57">
        <v>46182.569444444445</v>
      </c>
      <c r="AR708" t="s">
        <v>218</v>
      </c>
      <c r="AS708" t="s">
        <v>219</v>
      </c>
      <c r="AT708" t="s">
        <v>230</v>
      </c>
      <c r="AU708">
        <v>20260906</v>
      </c>
      <c r="AV708" t="s">
        <v>221</v>
      </c>
      <c r="AW708" t="s">
        <v>567</v>
      </c>
      <c r="AX708" t="s">
        <v>222</v>
      </c>
      <c r="BA708" s="57">
        <v>46271.291666666664</v>
      </c>
      <c r="BB708" t="s">
        <v>4426</v>
      </c>
      <c r="BC708">
        <v>2026</v>
      </c>
      <c r="BD708">
        <v>9</v>
      </c>
      <c r="BE708">
        <v>6</v>
      </c>
      <c r="BF708" s="6">
        <f t="shared" si="33"/>
        <v>46271</v>
      </c>
      <c r="BG708">
        <f t="shared" si="34"/>
        <v>-0.29166666666424135</v>
      </c>
      <c r="BH708" t="str">
        <f t="shared" si="35"/>
        <v>COMPLY</v>
      </c>
      <c r="BI708" t="str">
        <f>VLOOKUP(H708,Sheet2!$A$1:$B$270,2,FALSE)</f>
        <v>MADURA</v>
      </c>
    </row>
    <row r="709" spans="1:61">
      <c r="A709">
        <v>708</v>
      </c>
      <c r="B709">
        <v>1002573570</v>
      </c>
      <c r="C709">
        <v>3</v>
      </c>
      <c r="D709" t="s">
        <v>51</v>
      </c>
      <c r="E709">
        <v>4</v>
      </c>
      <c r="F709" t="s">
        <v>269</v>
      </c>
      <c r="G709" t="s">
        <v>1928</v>
      </c>
      <c r="H709" t="s">
        <v>1941</v>
      </c>
      <c r="I709" t="s">
        <v>212</v>
      </c>
      <c r="J709" t="s">
        <v>213</v>
      </c>
      <c r="K709" t="s">
        <v>149</v>
      </c>
      <c r="L709" t="s">
        <v>214</v>
      </c>
      <c r="M709" t="s">
        <v>76</v>
      </c>
      <c r="N709" t="s">
        <v>215</v>
      </c>
      <c r="O709" s="57">
        <v>46271.527048611111</v>
      </c>
      <c r="P709" s="57">
        <v>46273.727708333332</v>
      </c>
      <c r="Q709">
        <v>69384762</v>
      </c>
      <c r="S709">
        <v>142552107830</v>
      </c>
      <c r="T709" t="s">
        <v>4427</v>
      </c>
      <c r="U709" t="s">
        <v>4428</v>
      </c>
      <c r="V709" t="s">
        <v>4429</v>
      </c>
      <c r="Z709">
        <v>111.50149380000001</v>
      </c>
      <c r="AA709">
        <v>-7.1684380000000001</v>
      </c>
      <c r="AB709" t="s">
        <v>4430</v>
      </c>
      <c r="AC709" t="s">
        <v>236</v>
      </c>
      <c r="AL709" t="s">
        <v>217</v>
      </c>
      <c r="AM709" t="s">
        <v>4431</v>
      </c>
      <c r="AN709" t="s">
        <v>6</v>
      </c>
      <c r="AO709" s="57">
        <v>46182.527974537035</v>
      </c>
      <c r="AP709" s="57">
        <v>46272.541666666664</v>
      </c>
      <c r="AR709" t="s">
        <v>218</v>
      </c>
      <c r="AS709" t="s">
        <v>1947</v>
      </c>
      <c r="AT709" t="s">
        <v>230</v>
      </c>
      <c r="AU709">
        <v>20260908</v>
      </c>
      <c r="AV709" t="s">
        <v>221</v>
      </c>
      <c r="AW709" t="s">
        <v>885</v>
      </c>
      <c r="AX709" t="s">
        <v>222</v>
      </c>
      <c r="BA709" s="57">
        <v>46272.541666666664</v>
      </c>
      <c r="BB709" t="s">
        <v>4431</v>
      </c>
      <c r="BC709">
        <v>2026</v>
      </c>
      <c r="BD709">
        <v>9</v>
      </c>
      <c r="BE709">
        <v>8</v>
      </c>
      <c r="BF709" s="6">
        <f t="shared" si="33"/>
        <v>46273</v>
      </c>
      <c r="BG709">
        <f t="shared" si="34"/>
        <v>0.45833333333575865</v>
      </c>
      <c r="BH709" t="str">
        <f t="shared" si="35"/>
        <v>COMPLY</v>
      </c>
      <c r="BI709" t="e">
        <f>VLOOKUP(H709,Sheet2!$A$1:$B$270,2,FALSE)</f>
        <v>#N/A</v>
      </c>
    </row>
    <row r="710" spans="1:61">
      <c r="A710">
        <v>709</v>
      </c>
      <c r="B710">
        <v>1002573556</v>
      </c>
      <c r="C710">
        <v>3</v>
      </c>
      <c r="D710" t="s">
        <v>59</v>
      </c>
      <c r="E710">
        <v>4</v>
      </c>
      <c r="F710" t="s">
        <v>223</v>
      </c>
      <c r="G710" t="s">
        <v>314</v>
      </c>
      <c r="H710" t="s">
        <v>315</v>
      </c>
      <c r="I710" t="s">
        <v>212</v>
      </c>
      <c r="J710" t="s">
        <v>213</v>
      </c>
      <c r="K710" t="s">
        <v>149</v>
      </c>
      <c r="L710" t="s">
        <v>214</v>
      </c>
      <c r="M710" t="s">
        <v>76</v>
      </c>
      <c r="N710" t="s">
        <v>215</v>
      </c>
      <c r="O710" s="57">
        <v>46271.4999537037</v>
      </c>
      <c r="P710" s="57">
        <v>46273.682511574072</v>
      </c>
      <c r="Q710">
        <v>69384754</v>
      </c>
      <c r="S710">
        <v>146372102144</v>
      </c>
      <c r="T710" t="s">
        <v>4432</v>
      </c>
      <c r="U710" t="s">
        <v>4433</v>
      </c>
      <c r="V710" t="s">
        <v>4434</v>
      </c>
      <c r="Z710">
        <v>109.58813646811799</v>
      </c>
      <c r="AA710">
        <v>-7.4904222748101201</v>
      </c>
      <c r="AB710" t="s">
        <v>4435</v>
      </c>
      <c r="AC710" t="s">
        <v>236</v>
      </c>
      <c r="AL710" t="s">
        <v>217</v>
      </c>
      <c r="AM710" t="s">
        <v>4436</v>
      </c>
      <c r="AN710" t="s">
        <v>6</v>
      </c>
      <c r="AO710" s="57">
        <v>46182.507048611114</v>
      </c>
      <c r="AP710" s="57">
        <v>46274.333333333336</v>
      </c>
      <c r="AR710" t="s">
        <v>218</v>
      </c>
      <c r="AS710" t="s">
        <v>219</v>
      </c>
      <c r="AT710" t="s">
        <v>230</v>
      </c>
      <c r="AU710">
        <v>20260908</v>
      </c>
      <c r="AV710" t="s">
        <v>221</v>
      </c>
      <c r="AW710" t="s">
        <v>884</v>
      </c>
      <c r="AX710" t="s">
        <v>222</v>
      </c>
      <c r="BA710" s="57">
        <v>46274.333333333336</v>
      </c>
      <c r="BB710" t="s">
        <v>4436</v>
      </c>
      <c r="BC710">
        <v>2026</v>
      </c>
      <c r="BD710">
        <v>9</v>
      </c>
      <c r="BE710">
        <v>8</v>
      </c>
      <c r="BF710" s="6">
        <f t="shared" si="33"/>
        <v>46273</v>
      </c>
      <c r="BG710">
        <f t="shared" si="34"/>
        <v>-1.3333333333357587</v>
      </c>
      <c r="BH710" t="str">
        <f t="shared" si="35"/>
        <v>COMPLY</v>
      </c>
      <c r="BI710" t="e">
        <f>VLOOKUP(H710,Sheet2!$A$1:$B$270,2,FALSE)</f>
        <v>#N/A</v>
      </c>
    </row>
    <row r="711" spans="1:61">
      <c r="A711">
        <v>710</v>
      </c>
      <c r="B711">
        <v>1002573557</v>
      </c>
      <c r="C711">
        <v>3</v>
      </c>
      <c r="D711" t="s">
        <v>55</v>
      </c>
      <c r="E711">
        <v>5</v>
      </c>
      <c r="F711" t="s">
        <v>261</v>
      </c>
      <c r="G711" t="s">
        <v>122</v>
      </c>
      <c r="H711" t="s">
        <v>291</v>
      </c>
      <c r="I711" t="s">
        <v>212</v>
      </c>
      <c r="J711" t="s">
        <v>213</v>
      </c>
      <c r="K711" t="s">
        <v>149</v>
      </c>
      <c r="L711" t="s">
        <v>214</v>
      </c>
      <c r="M711" t="s">
        <v>76</v>
      </c>
      <c r="N711" t="s">
        <v>215</v>
      </c>
      <c r="O711" s="57">
        <v>46271.504120370373</v>
      </c>
      <c r="P711" s="57">
        <v>46272.65047453704</v>
      </c>
      <c r="Q711">
        <v>69384772</v>
      </c>
      <c r="S711">
        <v>152446245912</v>
      </c>
      <c r="T711" t="s">
        <v>4437</v>
      </c>
      <c r="U711" t="s">
        <v>3443</v>
      </c>
      <c r="V711" t="s">
        <v>4438</v>
      </c>
      <c r="Z711">
        <v>112.555245794355</v>
      </c>
      <c r="AA711">
        <v>-7.1875879383221699</v>
      </c>
      <c r="AB711" t="s">
        <v>4439</v>
      </c>
      <c r="AC711" t="s">
        <v>216</v>
      </c>
      <c r="AL711" t="s">
        <v>217</v>
      </c>
      <c r="AM711" t="s">
        <v>4440</v>
      </c>
      <c r="AN711" t="s">
        <v>6</v>
      </c>
      <c r="AO711" s="57">
        <v>46182.507048611114</v>
      </c>
      <c r="AP711" s="57">
        <v>46274.333333333336</v>
      </c>
      <c r="AQ711" t="s">
        <v>2178</v>
      </c>
      <c r="AR711" t="s">
        <v>218</v>
      </c>
      <c r="AS711" t="s">
        <v>1764</v>
      </c>
      <c r="AT711" t="s">
        <v>230</v>
      </c>
      <c r="AU711">
        <v>20260907</v>
      </c>
      <c r="AV711" t="s">
        <v>221</v>
      </c>
      <c r="AW711" t="s">
        <v>885</v>
      </c>
      <c r="AX711" t="s">
        <v>222</v>
      </c>
      <c r="BA711" s="57">
        <v>46274.333333333336</v>
      </c>
      <c r="BB711" t="s">
        <v>4440</v>
      </c>
      <c r="BC711">
        <v>2026</v>
      </c>
      <c r="BD711">
        <v>9</v>
      </c>
      <c r="BE711">
        <v>7</v>
      </c>
      <c r="BF711" s="6">
        <f t="shared" si="33"/>
        <v>46272</v>
      </c>
      <c r="BG711">
        <f t="shared" si="34"/>
        <v>-2.3333333333357587</v>
      </c>
      <c r="BH711" t="str">
        <f t="shared" si="35"/>
        <v>COMPLY</v>
      </c>
      <c r="BI711" t="str">
        <f>VLOOKUP(H711,Sheet2!$A$1:$B$270,2,FALSE)</f>
        <v>GRESIK</v>
      </c>
    </row>
    <row r="712" spans="1:61">
      <c r="A712">
        <v>711</v>
      </c>
      <c r="B712">
        <v>1002573496</v>
      </c>
      <c r="C712">
        <v>3</v>
      </c>
      <c r="D712" t="s">
        <v>59</v>
      </c>
      <c r="E712">
        <v>4</v>
      </c>
      <c r="F712" t="s">
        <v>549</v>
      </c>
      <c r="G712" t="s">
        <v>1694</v>
      </c>
      <c r="H712" t="s">
        <v>2003</v>
      </c>
      <c r="I712" t="s">
        <v>212</v>
      </c>
      <c r="J712" t="s">
        <v>213</v>
      </c>
      <c r="K712" t="s">
        <v>149</v>
      </c>
      <c r="M712" t="s">
        <v>76</v>
      </c>
      <c r="N712" t="s">
        <v>215</v>
      </c>
      <c r="O712" s="57">
        <v>46271.428391203706</v>
      </c>
      <c r="P712" s="57">
        <v>46271.578344907408</v>
      </c>
      <c r="Q712">
        <v>69383494</v>
      </c>
      <c r="S712">
        <v>146144118760</v>
      </c>
      <c r="T712" t="s">
        <v>1564</v>
      </c>
      <c r="U712" t="s">
        <v>4441</v>
      </c>
      <c r="V712" t="s">
        <v>4442</v>
      </c>
      <c r="Z712">
        <v>110.418764</v>
      </c>
      <c r="AA712">
        <v>-7.686731</v>
      </c>
      <c r="AB712" t="s">
        <v>2493</v>
      </c>
      <c r="AC712" t="s">
        <v>284</v>
      </c>
      <c r="AL712" t="s">
        <v>217</v>
      </c>
      <c r="AM712" t="s">
        <v>3977</v>
      </c>
      <c r="AN712" t="s">
        <v>6</v>
      </c>
      <c r="AO712" s="57">
        <v>46182.434363425928</v>
      </c>
      <c r="AR712" t="s">
        <v>218</v>
      </c>
      <c r="AS712" t="s">
        <v>219</v>
      </c>
      <c r="AT712" t="s">
        <v>344</v>
      </c>
      <c r="AU712">
        <v>20260906</v>
      </c>
      <c r="AV712" t="s">
        <v>221</v>
      </c>
      <c r="AW712" t="s">
        <v>545</v>
      </c>
      <c r="AX712" t="s">
        <v>222</v>
      </c>
      <c r="BA712" s="57">
        <v>46271.291666666664</v>
      </c>
      <c r="BB712" t="s">
        <v>3977</v>
      </c>
      <c r="BC712">
        <v>2026</v>
      </c>
      <c r="BD712">
        <v>9</v>
      </c>
      <c r="BE712">
        <v>6</v>
      </c>
      <c r="BF712" s="6">
        <f t="shared" si="33"/>
        <v>46271</v>
      </c>
      <c r="BG712">
        <f t="shared" si="34"/>
        <v>-0.29166666666424135</v>
      </c>
      <c r="BH712" t="str">
        <f t="shared" si="35"/>
        <v>COMPLY</v>
      </c>
      <c r="BI712" t="e">
        <f>VLOOKUP(H712,Sheet2!$A$1:$B$270,2,FALSE)</f>
        <v>#N/A</v>
      </c>
    </row>
    <row r="713" spans="1:61">
      <c r="A713">
        <v>712</v>
      </c>
      <c r="B713">
        <v>1002573499</v>
      </c>
      <c r="C713">
        <v>3</v>
      </c>
      <c r="D713" t="s">
        <v>45</v>
      </c>
      <c r="E713">
        <v>5</v>
      </c>
      <c r="F713" t="s">
        <v>210</v>
      </c>
      <c r="G713" t="s">
        <v>110</v>
      </c>
      <c r="H713" t="s">
        <v>238</v>
      </c>
      <c r="I713" t="s">
        <v>212</v>
      </c>
      <c r="J713" t="s">
        <v>213</v>
      </c>
      <c r="K713" t="s">
        <v>149</v>
      </c>
      <c r="M713" t="s">
        <v>76</v>
      </c>
      <c r="N713" t="s">
        <v>215</v>
      </c>
      <c r="O713" s="57">
        <v>46271.428182870368</v>
      </c>
      <c r="P713" s="57">
        <v>46271.542071759257</v>
      </c>
      <c r="Q713">
        <v>69382997</v>
      </c>
      <c r="S713">
        <v>172616790351</v>
      </c>
      <c r="T713" t="s">
        <v>2375</v>
      </c>
      <c r="U713" t="s">
        <v>4443</v>
      </c>
      <c r="V713" t="s">
        <v>4444</v>
      </c>
      <c r="Z713">
        <v>118.6877082</v>
      </c>
      <c r="AA713">
        <v>-8.6701806000000001</v>
      </c>
      <c r="AB713" t="s">
        <v>2378</v>
      </c>
      <c r="AC713" t="s">
        <v>216</v>
      </c>
      <c r="AL713" t="s">
        <v>217</v>
      </c>
      <c r="AM713" t="s">
        <v>3977</v>
      </c>
      <c r="AN713" t="s">
        <v>6</v>
      </c>
      <c r="AO713" s="57">
        <v>46182.434363425928</v>
      </c>
      <c r="AR713" t="s">
        <v>218</v>
      </c>
      <c r="AS713" t="s">
        <v>914</v>
      </c>
      <c r="AT713" t="s">
        <v>230</v>
      </c>
      <c r="AU713">
        <v>20260906</v>
      </c>
      <c r="AV713" t="s">
        <v>221</v>
      </c>
      <c r="AW713" t="s">
        <v>550</v>
      </c>
      <c r="AX713" t="s">
        <v>222</v>
      </c>
      <c r="BA713" s="57">
        <v>46271.291666666664</v>
      </c>
      <c r="BB713" t="s">
        <v>3977</v>
      </c>
      <c r="BC713">
        <v>2026</v>
      </c>
      <c r="BD713">
        <v>9</v>
      </c>
      <c r="BE713">
        <v>6</v>
      </c>
      <c r="BF713" s="6">
        <f t="shared" si="33"/>
        <v>46271</v>
      </c>
      <c r="BG713">
        <f t="shared" si="34"/>
        <v>-0.29166666666424135</v>
      </c>
      <c r="BH713" t="str">
        <f t="shared" si="35"/>
        <v>COMPLY</v>
      </c>
      <c r="BI713" t="str">
        <f>VLOOKUP(H713,Sheet2!$A$1:$B$270,2,FALSE)</f>
        <v>BIMA</v>
      </c>
    </row>
    <row r="714" spans="1:61">
      <c r="A714">
        <v>713</v>
      </c>
      <c r="B714">
        <v>1002573715</v>
      </c>
      <c r="C714">
        <v>3</v>
      </c>
      <c r="D714" t="s">
        <v>55</v>
      </c>
      <c r="E714">
        <v>5</v>
      </c>
      <c r="F714" t="s">
        <v>227</v>
      </c>
      <c r="G714" t="s">
        <v>121</v>
      </c>
      <c r="H714" t="s">
        <v>334</v>
      </c>
      <c r="I714" t="s">
        <v>212</v>
      </c>
      <c r="J714" t="s">
        <v>213</v>
      </c>
      <c r="K714" t="s">
        <v>149</v>
      </c>
      <c r="M714" t="s">
        <v>76</v>
      </c>
      <c r="N714" t="s">
        <v>215</v>
      </c>
      <c r="O714" s="57">
        <v>46271.711631944447</v>
      </c>
      <c r="P714" s="57">
        <v>46271.777314814812</v>
      </c>
      <c r="Q714">
        <v>69374642</v>
      </c>
      <c r="S714">
        <v>152434914065</v>
      </c>
      <c r="T714" t="s">
        <v>4445</v>
      </c>
      <c r="U714" t="s">
        <v>4446</v>
      </c>
      <c r="V714" t="s">
        <v>4447</v>
      </c>
      <c r="Z714">
        <v>113.207784820028</v>
      </c>
      <c r="AA714">
        <v>-7.0519537318538701</v>
      </c>
      <c r="AB714" t="s">
        <v>4448</v>
      </c>
      <c r="AC714" t="s">
        <v>229</v>
      </c>
      <c r="AL714" t="s">
        <v>217</v>
      </c>
      <c r="AM714" t="s">
        <v>4449</v>
      </c>
      <c r="AN714" t="s">
        <v>6</v>
      </c>
      <c r="AO714" s="57">
        <v>46182.71533564815</v>
      </c>
      <c r="AR714" t="s">
        <v>218</v>
      </c>
      <c r="AS714" t="s">
        <v>335</v>
      </c>
      <c r="AT714" t="s">
        <v>230</v>
      </c>
      <c r="AU714">
        <v>20260906</v>
      </c>
      <c r="AV714" t="s">
        <v>221</v>
      </c>
      <c r="AW714" t="s">
        <v>599</v>
      </c>
      <c r="AX714" t="s">
        <v>222</v>
      </c>
      <c r="BA714" s="57">
        <v>46271.291666666664</v>
      </c>
      <c r="BB714" t="s">
        <v>4449</v>
      </c>
      <c r="BC714">
        <v>2026</v>
      </c>
      <c r="BD714">
        <v>9</v>
      </c>
      <c r="BE714">
        <v>6</v>
      </c>
      <c r="BF714" s="6">
        <f t="shared" si="33"/>
        <v>46271</v>
      </c>
      <c r="BG714">
        <f t="shared" si="34"/>
        <v>-0.29166666666424135</v>
      </c>
      <c r="BH714" t="str">
        <f t="shared" si="35"/>
        <v>COMPLY</v>
      </c>
      <c r="BI714" t="str">
        <f>VLOOKUP(H714,Sheet2!$A$1:$B$270,2,FALSE)</f>
        <v>MADURA</v>
      </c>
    </row>
    <row r="715" spans="1:61">
      <c r="A715">
        <v>714</v>
      </c>
      <c r="B715">
        <v>1002573684</v>
      </c>
      <c r="C715">
        <v>3</v>
      </c>
      <c r="D715" t="s">
        <v>55</v>
      </c>
      <c r="E715">
        <v>5</v>
      </c>
      <c r="F715" t="s">
        <v>227</v>
      </c>
      <c r="G715" t="s">
        <v>127</v>
      </c>
      <c r="H715" t="s">
        <v>323</v>
      </c>
      <c r="I715" t="s">
        <v>212</v>
      </c>
      <c r="J715" t="s">
        <v>213</v>
      </c>
      <c r="K715" t="s">
        <v>149</v>
      </c>
      <c r="M715" t="s">
        <v>76</v>
      </c>
      <c r="N715" t="s">
        <v>215</v>
      </c>
      <c r="O715" s="57">
        <v>46271.674722222226</v>
      </c>
      <c r="P715" s="57">
        <v>46271.758888888886</v>
      </c>
      <c r="Q715">
        <v>69383723</v>
      </c>
      <c r="S715">
        <v>152431232566</v>
      </c>
      <c r="T715" t="s">
        <v>4450</v>
      </c>
      <c r="U715" t="s">
        <v>4451</v>
      </c>
      <c r="V715" t="s">
        <v>4452</v>
      </c>
      <c r="Z715">
        <v>113.802254032278</v>
      </c>
      <c r="AA715">
        <v>-6.9670994298600997</v>
      </c>
      <c r="AB715" t="s">
        <v>4453</v>
      </c>
      <c r="AC715" t="s">
        <v>229</v>
      </c>
      <c r="AL715" t="s">
        <v>217</v>
      </c>
      <c r="AM715" t="s">
        <v>4454</v>
      </c>
      <c r="AN715" t="s">
        <v>6</v>
      </c>
      <c r="AO715" s="57">
        <v>46182.684444444443</v>
      </c>
      <c r="AR715" t="s">
        <v>218</v>
      </c>
      <c r="AS715" t="s">
        <v>219</v>
      </c>
      <c r="AT715" t="s">
        <v>220</v>
      </c>
      <c r="AU715">
        <v>20260906</v>
      </c>
      <c r="AV715" t="s">
        <v>221</v>
      </c>
      <c r="AW715" t="s">
        <v>4455</v>
      </c>
      <c r="AX715" t="s">
        <v>222</v>
      </c>
      <c r="BA715" s="57">
        <v>46271.291666666664</v>
      </c>
      <c r="BB715" t="s">
        <v>4454</v>
      </c>
      <c r="BC715">
        <v>2026</v>
      </c>
      <c r="BD715">
        <v>9</v>
      </c>
      <c r="BE715">
        <v>6</v>
      </c>
      <c r="BF715" s="6">
        <f t="shared" si="33"/>
        <v>46271</v>
      </c>
      <c r="BG715">
        <f t="shared" si="34"/>
        <v>-0.29166666666424135</v>
      </c>
      <c r="BH715" t="str">
        <f t="shared" si="35"/>
        <v>COMPLY</v>
      </c>
      <c r="BI715" t="str">
        <f>VLOOKUP(H715,Sheet2!$A$1:$B$270,2,FALSE)</f>
        <v>MADURA</v>
      </c>
    </row>
    <row r="716" spans="1:61">
      <c r="A716">
        <v>715</v>
      </c>
      <c r="B716">
        <v>1002573581</v>
      </c>
      <c r="C716">
        <v>3</v>
      </c>
      <c r="D716" t="s">
        <v>49</v>
      </c>
      <c r="E716">
        <v>4</v>
      </c>
      <c r="F716" t="s">
        <v>245</v>
      </c>
      <c r="G716" t="s">
        <v>246</v>
      </c>
      <c r="H716" t="s">
        <v>2816</v>
      </c>
      <c r="I716" t="s">
        <v>212</v>
      </c>
      <c r="J716" t="s">
        <v>213</v>
      </c>
      <c r="K716" t="s">
        <v>149</v>
      </c>
      <c r="L716" t="s">
        <v>214</v>
      </c>
      <c r="M716" t="s">
        <v>76</v>
      </c>
      <c r="N716" t="s">
        <v>215</v>
      </c>
      <c r="O716" s="57">
        <v>46271.539548611108</v>
      </c>
      <c r="P716" s="57">
        <v>46272.598726851851</v>
      </c>
      <c r="Q716">
        <v>69384778</v>
      </c>
      <c r="S716">
        <v>143424113016</v>
      </c>
      <c r="T716" t="s">
        <v>4456</v>
      </c>
      <c r="U716" t="s">
        <v>4457</v>
      </c>
      <c r="V716" t="s">
        <v>4458</v>
      </c>
      <c r="Z716">
        <v>110.47341400000001</v>
      </c>
      <c r="AA716">
        <v>-6.9486948000000002</v>
      </c>
      <c r="AB716" t="s">
        <v>4459</v>
      </c>
      <c r="AC716" t="s">
        <v>236</v>
      </c>
      <c r="AL716" t="s">
        <v>217</v>
      </c>
      <c r="AM716" t="s">
        <v>4303</v>
      </c>
      <c r="AN716" t="s">
        <v>6</v>
      </c>
      <c r="AO716" s="57">
        <v>46182.548611111109</v>
      </c>
      <c r="AP716" s="57">
        <v>46272.541666666664</v>
      </c>
      <c r="AR716" t="s">
        <v>218</v>
      </c>
      <c r="AS716" t="s">
        <v>899</v>
      </c>
      <c r="AT716" t="s">
        <v>230</v>
      </c>
      <c r="AU716">
        <v>20260907</v>
      </c>
      <c r="AV716" t="s">
        <v>221</v>
      </c>
      <c r="AW716" t="s">
        <v>4460</v>
      </c>
      <c r="AX716" t="s">
        <v>222</v>
      </c>
      <c r="BA716" s="57">
        <v>46272.541666666664</v>
      </c>
      <c r="BB716" t="s">
        <v>4303</v>
      </c>
      <c r="BC716">
        <v>2026</v>
      </c>
      <c r="BD716">
        <v>9</v>
      </c>
      <c r="BE716">
        <v>7</v>
      </c>
      <c r="BF716" s="6">
        <f t="shared" si="33"/>
        <v>46272</v>
      </c>
      <c r="BG716">
        <f t="shared" si="34"/>
        <v>-0.54166666666424135</v>
      </c>
      <c r="BH716" t="str">
        <f t="shared" si="35"/>
        <v>COMPLY</v>
      </c>
      <c r="BI716" t="e">
        <f>VLOOKUP(H716,Sheet2!$A$1:$B$270,2,FALSE)</f>
        <v>#N/A</v>
      </c>
    </row>
    <row r="717" spans="1:61">
      <c r="A717">
        <v>716</v>
      </c>
      <c r="B717">
        <v>1002573576</v>
      </c>
      <c r="C717">
        <v>3</v>
      </c>
      <c r="D717" t="s">
        <v>38</v>
      </c>
      <c r="E717">
        <v>5</v>
      </c>
      <c r="F717" t="s">
        <v>92</v>
      </c>
      <c r="G717" t="s">
        <v>97</v>
      </c>
      <c r="H717" t="s">
        <v>298</v>
      </c>
      <c r="I717" t="s">
        <v>212</v>
      </c>
      <c r="J717" t="s">
        <v>213</v>
      </c>
      <c r="K717" t="s">
        <v>149</v>
      </c>
      <c r="M717" t="s">
        <v>76</v>
      </c>
      <c r="N717" t="s">
        <v>215</v>
      </c>
      <c r="O717" s="57">
        <v>46271.53800925926</v>
      </c>
      <c r="P717" s="57">
        <v>46271.703460648147</v>
      </c>
      <c r="Q717">
        <v>69383462</v>
      </c>
      <c r="S717">
        <v>152647206528</v>
      </c>
      <c r="T717" t="s">
        <v>2427</v>
      </c>
      <c r="U717" t="s">
        <v>4461</v>
      </c>
      <c r="V717" t="s">
        <v>4462</v>
      </c>
      <c r="Z717">
        <v>111.94196138698899</v>
      </c>
      <c r="AA717">
        <v>-6.9047643255002198</v>
      </c>
      <c r="AB717" t="s">
        <v>2466</v>
      </c>
      <c r="AC717" t="s">
        <v>216</v>
      </c>
      <c r="AL717" t="s">
        <v>217</v>
      </c>
      <c r="AM717" t="s">
        <v>4463</v>
      </c>
      <c r="AN717" t="s">
        <v>6</v>
      </c>
      <c r="AO717" s="57">
        <v>46182.548611111109</v>
      </c>
      <c r="AR717" t="s">
        <v>218</v>
      </c>
      <c r="AS717" t="s">
        <v>2431</v>
      </c>
      <c r="AT717" t="s">
        <v>230</v>
      </c>
      <c r="AU717">
        <v>20260906</v>
      </c>
      <c r="AV717" t="s">
        <v>221</v>
      </c>
      <c r="AW717" t="s">
        <v>546</v>
      </c>
      <c r="AX717" t="s">
        <v>222</v>
      </c>
      <c r="BA717" s="57">
        <v>46271.291666666664</v>
      </c>
      <c r="BB717" t="s">
        <v>4463</v>
      </c>
      <c r="BC717">
        <v>2026</v>
      </c>
      <c r="BD717">
        <v>9</v>
      </c>
      <c r="BE717">
        <v>6</v>
      </c>
      <c r="BF717" s="6">
        <f t="shared" si="33"/>
        <v>46271</v>
      </c>
      <c r="BG717">
        <f t="shared" si="34"/>
        <v>-0.29166666666424135</v>
      </c>
      <c r="BH717" t="str">
        <f t="shared" si="35"/>
        <v>COMPLY</v>
      </c>
      <c r="BI717" t="str">
        <f>VLOOKUP(H717,Sheet2!$A$1:$B$270,2,FALSE)</f>
        <v>BOJONEGORO</v>
      </c>
    </row>
    <row r="718" spans="1:61">
      <c r="A718">
        <v>717</v>
      </c>
      <c r="B718">
        <v>1002573459</v>
      </c>
      <c r="C718">
        <v>3</v>
      </c>
      <c r="D718" t="s">
        <v>42</v>
      </c>
      <c r="E718">
        <v>5</v>
      </c>
      <c r="F718" t="s">
        <v>232</v>
      </c>
      <c r="G718" t="s">
        <v>105</v>
      </c>
      <c r="H718" t="s">
        <v>293</v>
      </c>
      <c r="I718" t="s">
        <v>212</v>
      </c>
      <c r="J718" t="s">
        <v>213</v>
      </c>
      <c r="K718" t="s">
        <v>149</v>
      </c>
      <c r="M718" t="s">
        <v>76</v>
      </c>
      <c r="N718" t="s">
        <v>215</v>
      </c>
      <c r="O718" s="57">
        <v>46271.378842592596</v>
      </c>
      <c r="P718" s="57">
        <v>46271.877615740741</v>
      </c>
      <c r="Q718">
        <v>69359412</v>
      </c>
      <c r="S718">
        <v>152313204573</v>
      </c>
      <c r="T718" t="s">
        <v>4464</v>
      </c>
      <c r="U718" t="s">
        <v>4465</v>
      </c>
      <c r="V718" t="s">
        <v>4466</v>
      </c>
      <c r="Z718">
        <v>112.40224432540801</v>
      </c>
      <c r="AA718">
        <v>-7.4252288884003903</v>
      </c>
      <c r="AB718" t="s">
        <v>4467</v>
      </c>
      <c r="AC718" t="s">
        <v>229</v>
      </c>
      <c r="AL718" t="s">
        <v>217</v>
      </c>
      <c r="AM718" t="s">
        <v>4468</v>
      </c>
      <c r="AN718" t="s">
        <v>6</v>
      </c>
      <c r="AO718" s="57">
        <v>46182.382175925923</v>
      </c>
      <c r="AR718" t="s">
        <v>218</v>
      </c>
      <c r="AS718" t="s">
        <v>105</v>
      </c>
      <c r="AT718" t="s">
        <v>344</v>
      </c>
      <c r="AU718">
        <v>20260906</v>
      </c>
      <c r="AV718" t="s">
        <v>221</v>
      </c>
      <c r="AW718" t="s">
        <v>1671</v>
      </c>
      <c r="AX718" t="s">
        <v>222</v>
      </c>
      <c r="BA718" s="57">
        <v>46271.291666666664</v>
      </c>
      <c r="BB718" t="s">
        <v>4468</v>
      </c>
      <c r="BC718">
        <v>2026</v>
      </c>
      <c r="BD718">
        <v>9</v>
      </c>
      <c r="BE718">
        <v>6</v>
      </c>
      <c r="BF718" s="6">
        <f t="shared" si="33"/>
        <v>46271</v>
      </c>
      <c r="BG718">
        <f t="shared" si="34"/>
        <v>-0.29166666666424135</v>
      </c>
      <c r="BH718" t="str">
        <f t="shared" si="35"/>
        <v>COMPLY</v>
      </c>
      <c r="BI718" t="str">
        <f>VLOOKUP(H718,Sheet2!$A$1:$B$270,2,FALSE)</f>
        <v>MOJOKERTO</v>
      </c>
    </row>
    <row r="719" spans="1:61">
      <c r="A719">
        <v>718</v>
      </c>
      <c r="B719">
        <v>1002573098</v>
      </c>
      <c r="C719">
        <v>3</v>
      </c>
      <c r="D719" t="s">
        <v>55</v>
      </c>
      <c r="E719">
        <v>5</v>
      </c>
      <c r="F719" t="s">
        <v>227</v>
      </c>
      <c r="G719" t="s">
        <v>121</v>
      </c>
      <c r="H719" t="s">
        <v>437</v>
      </c>
      <c r="I719" t="s">
        <v>212</v>
      </c>
      <c r="J719" t="s">
        <v>213</v>
      </c>
      <c r="K719" t="s">
        <v>149</v>
      </c>
      <c r="M719" t="s">
        <v>76</v>
      </c>
      <c r="N719" t="s">
        <v>215</v>
      </c>
      <c r="O719" s="57">
        <v>46270.566608796296</v>
      </c>
      <c r="P719" s="57">
        <v>46270.631689814814</v>
      </c>
      <c r="Q719">
        <v>69381300</v>
      </c>
      <c r="S719">
        <v>152438208888</v>
      </c>
      <c r="T719" t="s">
        <v>1369</v>
      </c>
      <c r="U719" t="s">
        <v>4469</v>
      </c>
      <c r="V719" t="s">
        <v>4470</v>
      </c>
      <c r="Z719">
        <v>113.352888340398</v>
      </c>
      <c r="AA719">
        <v>-7.0588738753773503</v>
      </c>
      <c r="AB719" t="s">
        <v>1372</v>
      </c>
      <c r="AC719" t="s">
        <v>216</v>
      </c>
      <c r="AL719" t="s">
        <v>217</v>
      </c>
      <c r="AM719" t="s">
        <v>4471</v>
      </c>
      <c r="AN719" t="s">
        <v>6</v>
      </c>
      <c r="AO719" s="57">
        <v>46151.569421296299</v>
      </c>
      <c r="AR719" t="s">
        <v>218</v>
      </c>
      <c r="AS719" t="s">
        <v>219</v>
      </c>
      <c r="AT719" t="s">
        <v>220</v>
      </c>
      <c r="AU719">
        <v>20260905</v>
      </c>
      <c r="AV719" t="s">
        <v>221</v>
      </c>
      <c r="AW719" t="s">
        <v>545</v>
      </c>
      <c r="AX719" t="s">
        <v>222</v>
      </c>
      <c r="BA719" s="57">
        <v>46270.291666666664</v>
      </c>
      <c r="BB719" t="s">
        <v>4471</v>
      </c>
      <c r="BC719">
        <v>2026</v>
      </c>
      <c r="BD719">
        <v>9</v>
      </c>
      <c r="BE719">
        <v>5</v>
      </c>
      <c r="BF719" s="6">
        <f t="shared" si="33"/>
        <v>46270</v>
      </c>
      <c r="BG719">
        <f t="shared" si="34"/>
        <v>-0.29166666666424135</v>
      </c>
      <c r="BH719" t="str">
        <f t="shared" si="35"/>
        <v>COMPLY</v>
      </c>
      <c r="BI719" t="str">
        <f>VLOOKUP(H719,Sheet2!$A$1:$B$270,2,FALSE)</f>
        <v>MADURA</v>
      </c>
    </row>
    <row r="720" spans="1:61">
      <c r="A720">
        <v>719</v>
      </c>
      <c r="B720">
        <v>1002573097</v>
      </c>
      <c r="C720">
        <v>3</v>
      </c>
      <c r="D720" t="s">
        <v>45</v>
      </c>
      <c r="E720">
        <v>5</v>
      </c>
      <c r="F720" t="s">
        <v>210</v>
      </c>
      <c r="G720" t="s">
        <v>110</v>
      </c>
      <c r="H720" t="s">
        <v>238</v>
      </c>
      <c r="I720" t="s">
        <v>212</v>
      </c>
      <c r="J720" t="s">
        <v>213</v>
      </c>
      <c r="K720" t="s">
        <v>149</v>
      </c>
      <c r="M720" t="s">
        <v>76</v>
      </c>
      <c r="N720" t="s">
        <v>215</v>
      </c>
      <c r="O720" s="57">
        <v>46270.566458333335</v>
      </c>
      <c r="P720" s="57">
        <v>46270.758726851855</v>
      </c>
      <c r="Q720">
        <v>69378082</v>
      </c>
      <c r="S720">
        <v>172616790347</v>
      </c>
      <c r="T720" t="s">
        <v>4472</v>
      </c>
      <c r="U720" t="s">
        <v>4473</v>
      </c>
      <c r="V720" t="s">
        <v>4474</v>
      </c>
      <c r="Z720">
        <v>118.6974251</v>
      </c>
      <c r="AA720">
        <v>-8.5158000000000005</v>
      </c>
      <c r="AB720" t="s">
        <v>4475</v>
      </c>
      <c r="AC720" t="s">
        <v>216</v>
      </c>
      <c r="AL720" t="s">
        <v>217</v>
      </c>
      <c r="AM720" t="s">
        <v>4476</v>
      </c>
      <c r="AN720" t="s">
        <v>6</v>
      </c>
      <c r="AO720" s="57">
        <v>46151.569421296299</v>
      </c>
      <c r="AR720" t="s">
        <v>218</v>
      </c>
      <c r="AS720" t="s">
        <v>914</v>
      </c>
      <c r="AT720" t="s">
        <v>220</v>
      </c>
      <c r="AU720">
        <v>20260905</v>
      </c>
      <c r="AV720" t="s">
        <v>221</v>
      </c>
      <c r="AW720" t="s">
        <v>545</v>
      </c>
      <c r="AX720" t="s">
        <v>222</v>
      </c>
      <c r="BA720" s="57">
        <v>46270.291666666664</v>
      </c>
      <c r="BB720" t="s">
        <v>4476</v>
      </c>
      <c r="BC720">
        <v>2026</v>
      </c>
      <c r="BD720">
        <v>9</v>
      </c>
      <c r="BE720">
        <v>5</v>
      </c>
      <c r="BF720" s="6">
        <f t="shared" si="33"/>
        <v>46270</v>
      </c>
      <c r="BG720">
        <f t="shared" si="34"/>
        <v>-0.29166666666424135</v>
      </c>
      <c r="BH720" t="str">
        <f t="shared" si="35"/>
        <v>COMPLY</v>
      </c>
      <c r="BI720" t="str">
        <f>VLOOKUP(H720,Sheet2!$A$1:$B$270,2,FALSE)</f>
        <v>BIMA</v>
      </c>
    </row>
    <row r="721" spans="1:61">
      <c r="A721">
        <v>720</v>
      </c>
      <c r="B721">
        <v>1002573084</v>
      </c>
      <c r="C721">
        <v>3</v>
      </c>
      <c r="D721" t="s">
        <v>55</v>
      </c>
      <c r="E721">
        <v>5</v>
      </c>
      <c r="F721" t="s">
        <v>227</v>
      </c>
      <c r="G721" t="s">
        <v>127</v>
      </c>
      <c r="H721" t="s">
        <v>323</v>
      </c>
      <c r="I721" t="s">
        <v>212</v>
      </c>
      <c r="J721" t="s">
        <v>213</v>
      </c>
      <c r="K721" t="s">
        <v>149</v>
      </c>
      <c r="L721" t="s">
        <v>214</v>
      </c>
      <c r="M721" t="s">
        <v>76</v>
      </c>
      <c r="N721" t="s">
        <v>215</v>
      </c>
      <c r="O721" s="57">
        <v>46270.560370370367</v>
      </c>
      <c r="P721" s="57">
        <v>46271.672500000001</v>
      </c>
      <c r="Q721">
        <v>69384485</v>
      </c>
      <c r="S721">
        <v>152431232558</v>
      </c>
      <c r="T721" t="s">
        <v>4477</v>
      </c>
      <c r="U721" t="s">
        <v>4478</v>
      </c>
      <c r="V721" t="s">
        <v>4479</v>
      </c>
      <c r="Z721">
        <v>113.829971998929</v>
      </c>
      <c r="AA721">
        <v>-7.0804814566325396</v>
      </c>
      <c r="AB721" t="s">
        <v>4480</v>
      </c>
      <c r="AC721" t="s">
        <v>216</v>
      </c>
      <c r="AL721" t="s">
        <v>217</v>
      </c>
      <c r="AM721" t="s">
        <v>4481</v>
      </c>
      <c r="AN721" t="s">
        <v>6</v>
      </c>
      <c r="AO721" s="57">
        <v>46151.569421296299</v>
      </c>
      <c r="AP721" s="57">
        <v>46271.458333333336</v>
      </c>
      <c r="AR721" t="s">
        <v>218</v>
      </c>
      <c r="AS721" t="s">
        <v>219</v>
      </c>
      <c r="AT721" t="s">
        <v>230</v>
      </c>
      <c r="AU721">
        <v>20260906</v>
      </c>
      <c r="AV721" t="s">
        <v>221</v>
      </c>
      <c r="AW721" t="s">
        <v>885</v>
      </c>
      <c r="AX721" t="s">
        <v>222</v>
      </c>
      <c r="BA721" s="57">
        <v>46271.458333333336</v>
      </c>
      <c r="BB721" t="s">
        <v>4481</v>
      </c>
      <c r="BC721">
        <v>2026</v>
      </c>
      <c r="BD721">
        <v>9</v>
      </c>
      <c r="BE721">
        <v>6</v>
      </c>
      <c r="BF721" s="6">
        <f t="shared" si="33"/>
        <v>46271</v>
      </c>
      <c r="BG721">
        <f t="shared" si="34"/>
        <v>-0.45833333333575865</v>
      </c>
      <c r="BH721" t="str">
        <f t="shared" si="35"/>
        <v>COMPLY</v>
      </c>
      <c r="BI721" t="str">
        <f>VLOOKUP(H721,Sheet2!$A$1:$B$270,2,FALSE)</f>
        <v>MADURA</v>
      </c>
    </row>
    <row r="722" spans="1:61">
      <c r="A722">
        <v>721</v>
      </c>
      <c r="B722">
        <v>1002573087</v>
      </c>
      <c r="C722">
        <v>3</v>
      </c>
      <c r="D722" t="s">
        <v>42</v>
      </c>
      <c r="E722">
        <v>5</v>
      </c>
      <c r="F722" t="s">
        <v>232</v>
      </c>
      <c r="G722" t="s">
        <v>105</v>
      </c>
      <c r="H722" t="s">
        <v>371</v>
      </c>
      <c r="I722" t="s">
        <v>212</v>
      </c>
      <c r="J722" t="s">
        <v>213</v>
      </c>
      <c r="K722" t="s">
        <v>149</v>
      </c>
      <c r="M722" t="s">
        <v>76</v>
      </c>
      <c r="N722" t="s">
        <v>215</v>
      </c>
      <c r="O722" s="57">
        <v>46270.562511574077</v>
      </c>
      <c r="P722" s="57">
        <v>46272.547210648147</v>
      </c>
      <c r="Q722">
        <v>69384488</v>
      </c>
      <c r="S722">
        <v>152312243235</v>
      </c>
      <c r="T722" t="s">
        <v>4482</v>
      </c>
      <c r="U722" t="s">
        <v>4483</v>
      </c>
      <c r="V722" t="s">
        <v>4484</v>
      </c>
      <c r="Z722">
        <v>112.4657266</v>
      </c>
      <c r="AA722">
        <v>-7.445703</v>
      </c>
      <c r="AB722" t="s">
        <v>4485</v>
      </c>
      <c r="AC722" t="s">
        <v>229</v>
      </c>
      <c r="AL722" t="s">
        <v>217</v>
      </c>
      <c r="AM722" t="s">
        <v>4486</v>
      </c>
      <c r="AN722" t="s">
        <v>6</v>
      </c>
      <c r="AO722" s="57">
        <v>46151.569421296299</v>
      </c>
      <c r="AP722" s="57">
        <v>46272.333333333336</v>
      </c>
      <c r="AR722" t="s">
        <v>218</v>
      </c>
      <c r="AS722" t="s">
        <v>105</v>
      </c>
      <c r="AT722" t="s">
        <v>220</v>
      </c>
      <c r="AU722">
        <v>20260907</v>
      </c>
      <c r="AV722" t="s">
        <v>221</v>
      </c>
      <c r="AW722" t="s">
        <v>545</v>
      </c>
      <c r="AX722" t="s">
        <v>222</v>
      </c>
      <c r="BA722" s="57">
        <v>46272.333333333336</v>
      </c>
      <c r="BB722" t="s">
        <v>4486</v>
      </c>
      <c r="BC722">
        <v>2026</v>
      </c>
      <c r="BD722">
        <v>9</v>
      </c>
      <c r="BE722">
        <v>7</v>
      </c>
      <c r="BF722" s="6">
        <f t="shared" si="33"/>
        <v>46272</v>
      </c>
      <c r="BG722">
        <f t="shared" si="34"/>
        <v>-0.33333333333575865</v>
      </c>
      <c r="BH722" t="str">
        <f t="shared" si="35"/>
        <v>COMPLY</v>
      </c>
      <c r="BI722" t="str">
        <f>VLOOKUP(H722,Sheet2!$A$1:$B$270,2,FALSE)</f>
        <v>MOJOKERTO</v>
      </c>
    </row>
    <row r="723" spans="1:61">
      <c r="A723">
        <v>722</v>
      </c>
      <c r="B723">
        <v>1002573165</v>
      </c>
      <c r="C723">
        <v>3</v>
      </c>
      <c r="D723" t="s">
        <v>55</v>
      </c>
      <c r="E723">
        <v>5</v>
      </c>
      <c r="F723" t="s">
        <v>307</v>
      </c>
      <c r="G723" t="s">
        <v>126</v>
      </c>
      <c r="H723" t="s">
        <v>308</v>
      </c>
      <c r="I723" t="s">
        <v>212</v>
      </c>
      <c r="J723" t="s">
        <v>213</v>
      </c>
      <c r="K723" t="s">
        <v>149</v>
      </c>
      <c r="M723" t="s">
        <v>76</v>
      </c>
      <c r="N723" t="s">
        <v>215</v>
      </c>
      <c r="O723" s="57">
        <v>46270.593738425923</v>
      </c>
      <c r="P723" s="57">
        <v>46270.628692129627</v>
      </c>
      <c r="Q723">
        <v>69383708</v>
      </c>
      <c r="S723">
        <v>152320246391</v>
      </c>
      <c r="T723" t="s">
        <v>4487</v>
      </c>
      <c r="U723" t="s">
        <v>4488</v>
      </c>
      <c r="V723" t="s">
        <v>4489</v>
      </c>
      <c r="Z723">
        <v>112.75111800000001</v>
      </c>
      <c r="AA723">
        <v>-7.2703800000000003</v>
      </c>
      <c r="AB723" t="s">
        <v>4490</v>
      </c>
      <c r="AC723" t="s">
        <v>229</v>
      </c>
      <c r="AL723" t="s">
        <v>217</v>
      </c>
      <c r="AM723" t="s">
        <v>4491</v>
      </c>
      <c r="AN723" t="s">
        <v>6</v>
      </c>
      <c r="AO723" s="57">
        <v>46151.601053240738</v>
      </c>
      <c r="AR723" t="s">
        <v>218</v>
      </c>
      <c r="AS723" t="s">
        <v>906</v>
      </c>
      <c r="AT723" t="s">
        <v>230</v>
      </c>
      <c r="AU723">
        <v>20260905</v>
      </c>
      <c r="AV723" t="s">
        <v>221</v>
      </c>
      <c r="AW723" t="s">
        <v>545</v>
      </c>
      <c r="AX723" t="s">
        <v>222</v>
      </c>
      <c r="BA723" s="57">
        <v>46270.291666666664</v>
      </c>
      <c r="BB723" t="s">
        <v>4491</v>
      </c>
      <c r="BC723">
        <v>2026</v>
      </c>
      <c r="BD723">
        <v>9</v>
      </c>
      <c r="BE723">
        <v>5</v>
      </c>
      <c r="BF723" s="6">
        <f t="shared" si="33"/>
        <v>46270</v>
      </c>
      <c r="BG723">
        <f t="shared" si="34"/>
        <v>-0.29166666666424135</v>
      </c>
      <c r="BH723" t="str">
        <f t="shared" si="35"/>
        <v>COMPLY</v>
      </c>
      <c r="BI723" t="str">
        <f>VLOOKUP(H723,Sheet2!$A$1:$B$270,2,FALSE)</f>
        <v>SURABAYA SELATAN</v>
      </c>
    </row>
    <row r="724" spans="1:61">
      <c r="A724">
        <v>723</v>
      </c>
      <c r="B724">
        <v>1002573171</v>
      </c>
      <c r="C724">
        <v>3</v>
      </c>
      <c r="D724" t="s">
        <v>55</v>
      </c>
      <c r="E724">
        <v>5</v>
      </c>
      <c r="F724" t="s">
        <v>261</v>
      </c>
      <c r="G724" t="s">
        <v>128</v>
      </c>
      <c r="H724" t="s">
        <v>270</v>
      </c>
      <c r="I724" t="s">
        <v>212</v>
      </c>
      <c r="J724" t="s">
        <v>213</v>
      </c>
      <c r="K724" t="s">
        <v>149</v>
      </c>
      <c r="M724" t="s">
        <v>76</v>
      </c>
      <c r="N724" t="s">
        <v>215</v>
      </c>
      <c r="O724" s="57">
        <v>46270.595879629633</v>
      </c>
      <c r="P724" s="57">
        <v>46270.666261574072</v>
      </c>
      <c r="Q724">
        <v>69383489</v>
      </c>
      <c r="S724">
        <v>152418251784</v>
      </c>
      <c r="T724" t="s">
        <v>2434</v>
      </c>
      <c r="U724" t="s">
        <v>4492</v>
      </c>
      <c r="V724" t="s">
        <v>4493</v>
      </c>
      <c r="Z724">
        <v>112.69264099999999</v>
      </c>
      <c r="AA724">
        <v>-7.2608030000000001</v>
      </c>
      <c r="AB724" t="s">
        <v>2437</v>
      </c>
      <c r="AC724" t="s">
        <v>216</v>
      </c>
      <c r="AL724" t="s">
        <v>217</v>
      </c>
      <c r="AM724" t="s">
        <v>4494</v>
      </c>
      <c r="AN724" t="s">
        <v>6</v>
      </c>
      <c r="AO724" s="57">
        <v>46151.601053240738</v>
      </c>
      <c r="AR724" t="s">
        <v>218</v>
      </c>
      <c r="AS724" t="s">
        <v>271</v>
      </c>
      <c r="AT724" t="s">
        <v>230</v>
      </c>
      <c r="AU724">
        <v>20260905</v>
      </c>
      <c r="AV724" t="s">
        <v>221</v>
      </c>
      <c r="AW724" t="s">
        <v>545</v>
      </c>
      <c r="AX724" t="s">
        <v>222</v>
      </c>
      <c r="BA724" s="57">
        <v>46270.291666666664</v>
      </c>
      <c r="BB724" t="s">
        <v>4494</v>
      </c>
      <c r="BC724">
        <v>2026</v>
      </c>
      <c r="BD724">
        <v>9</v>
      </c>
      <c r="BE724">
        <v>5</v>
      </c>
      <c r="BF724" s="6">
        <f t="shared" si="33"/>
        <v>46270</v>
      </c>
      <c r="BG724">
        <f t="shared" si="34"/>
        <v>-0.29166666666424135</v>
      </c>
      <c r="BH724" t="str">
        <f t="shared" si="35"/>
        <v>COMPLY</v>
      </c>
      <c r="BI724" t="str">
        <f>VLOOKUP(H724,Sheet2!$A$1:$B$270,2,FALSE)</f>
        <v>SURABAYA UTARA</v>
      </c>
    </row>
    <row r="725" spans="1:61">
      <c r="A725">
        <v>724</v>
      </c>
      <c r="B725">
        <v>1002573018</v>
      </c>
      <c r="C725">
        <v>3</v>
      </c>
      <c r="D725" t="s">
        <v>38</v>
      </c>
      <c r="E725">
        <v>5</v>
      </c>
      <c r="F725" t="s">
        <v>90</v>
      </c>
      <c r="G725" t="s">
        <v>93</v>
      </c>
      <c r="H725" t="s">
        <v>381</v>
      </c>
      <c r="I725" t="s">
        <v>212</v>
      </c>
      <c r="J725" t="s">
        <v>213</v>
      </c>
      <c r="K725" t="s">
        <v>149</v>
      </c>
      <c r="L725" t="s">
        <v>214</v>
      </c>
      <c r="M725" t="s">
        <v>76</v>
      </c>
      <c r="N725" t="s">
        <v>215</v>
      </c>
      <c r="O725" s="57">
        <v>46270.520810185182</v>
      </c>
      <c r="P725" s="57">
        <v>46270.692928240744</v>
      </c>
      <c r="Q725">
        <v>69384449</v>
      </c>
      <c r="S725">
        <v>152615203566</v>
      </c>
      <c r="T725" t="s">
        <v>4495</v>
      </c>
      <c r="U725" t="s">
        <v>4496</v>
      </c>
      <c r="V725" t="s">
        <v>4497</v>
      </c>
      <c r="Z725">
        <v>112.12034102529201</v>
      </c>
      <c r="AA725">
        <v>-7.6173139958733396</v>
      </c>
      <c r="AB725" t="s">
        <v>4498</v>
      </c>
      <c r="AC725" t="s">
        <v>216</v>
      </c>
      <c r="AL725" t="s">
        <v>217</v>
      </c>
      <c r="AM725" t="s">
        <v>4499</v>
      </c>
      <c r="AN725" t="s">
        <v>6</v>
      </c>
      <c r="AO725" s="57">
        <v>46151.527766203704</v>
      </c>
      <c r="AP725" s="57">
        <v>46271.541666666664</v>
      </c>
      <c r="AR725" t="s">
        <v>218</v>
      </c>
      <c r="AS725" t="s">
        <v>589</v>
      </c>
      <c r="AT725" t="s">
        <v>344</v>
      </c>
      <c r="AU725">
        <v>20260905</v>
      </c>
      <c r="AV725" t="s">
        <v>221</v>
      </c>
      <c r="AW725" t="s">
        <v>3730</v>
      </c>
      <c r="AX725" t="s">
        <v>222</v>
      </c>
      <c r="BA725" s="57">
        <v>46271.541666666664</v>
      </c>
      <c r="BB725" t="s">
        <v>4499</v>
      </c>
      <c r="BC725">
        <v>2026</v>
      </c>
      <c r="BD725">
        <v>9</v>
      </c>
      <c r="BE725">
        <v>5</v>
      </c>
      <c r="BF725" s="6">
        <f t="shared" si="33"/>
        <v>46270</v>
      </c>
      <c r="BG725">
        <f t="shared" si="34"/>
        <v>-1.5416666666642413</v>
      </c>
      <c r="BH725" t="str">
        <f t="shared" si="35"/>
        <v>COMPLY</v>
      </c>
      <c r="BI725" t="str">
        <f>VLOOKUP(H725,Sheet2!$A$1:$B$270,2,FALSE)</f>
        <v>NGANJUK</v>
      </c>
    </row>
    <row r="726" spans="1:61">
      <c r="A726">
        <v>725</v>
      </c>
      <c r="B726">
        <v>1002573026</v>
      </c>
      <c r="C726">
        <v>3</v>
      </c>
      <c r="D726" t="s">
        <v>45</v>
      </c>
      <c r="E726">
        <v>5</v>
      </c>
      <c r="F726" t="s">
        <v>210</v>
      </c>
      <c r="G726" t="s">
        <v>115</v>
      </c>
      <c r="H726" t="s">
        <v>273</v>
      </c>
      <c r="I726" t="s">
        <v>212</v>
      </c>
      <c r="J726" t="s">
        <v>213</v>
      </c>
      <c r="K726" t="s">
        <v>149</v>
      </c>
      <c r="M726" t="s">
        <v>76</v>
      </c>
      <c r="N726" t="s">
        <v>215</v>
      </c>
      <c r="O726" s="57">
        <v>46270.523969907408</v>
      </c>
      <c r="P726" s="57">
        <v>46270.643078703702</v>
      </c>
      <c r="Q726">
        <v>69383417</v>
      </c>
      <c r="S726">
        <v>172603791844</v>
      </c>
      <c r="T726" t="s">
        <v>2237</v>
      </c>
      <c r="U726" t="s">
        <v>4500</v>
      </c>
      <c r="V726" t="s">
        <v>4501</v>
      </c>
      <c r="Z726">
        <v>116.39855723076001</v>
      </c>
      <c r="AA726">
        <v>-8.6922267386471699</v>
      </c>
      <c r="AB726" t="s">
        <v>2240</v>
      </c>
      <c r="AC726" t="s">
        <v>216</v>
      </c>
      <c r="AL726" t="s">
        <v>217</v>
      </c>
      <c r="AM726" t="s">
        <v>3977</v>
      </c>
      <c r="AN726" t="s">
        <v>6</v>
      </c>
      <c r="AO726" s="57">
        <v>46151.527766203704</v>
      </c>
      <c r="AR726" t="s">
        <v>218</v>
      </c>
      <c r="AS726" t="s">
        <v>900</v>
      </c>
      <c r="AT726" t="s">
        <v>230</v>
      </c>
      <c r="AU726">
        <v>20260905</v>
      </c>
      <c r="AV726" t="s">
        <v>221</v>
      </c>
      <c r="AW726" t="s">
        <v>567</v>
      </c>
      <c r="AX726" t="s">
        <v>222</v>
      </c>
      <c r="BA726" s="57">
        <v>46270.291666666664</v>
      </c>
      <c r="BB726" t="s">
        <v>3977</v>
      </c>
      <c r="BC726">
        <v>2026</v>
      </c>
      <c r="BD726">
        <v>9</v>
      </c>
      <c r="BE726">
        <v>5</v>
      </c>
      <c r="BF726" s="6">
        <f t="shared" si="33"/>
        <v>46270</v>
      </c>
      <c r="BG726">
        <f t="shared" si="34"/>
        <v>-0.29166666666424135</v>
      </c>
      <c r="BH726" t="str">
        <f t="shared" si="35"/>
        <v>COMPLY</v>
      </c>
      <c r="BI726" t="str">
        <f>VLOOKUP(H726,Sheet2!$A$1:$B$270,2,FALSE)</f>
        <v>SELONG</v>
      </c>
    </row>
    <row r="727" spans="1:61">
      <c r="A727">
        <v>726</v>
      </c>
      <c r="B727">
        <v>1002572734</v>
      </c>
      <c r="C727">
        <v>3</v>
      </c>
      <c r="D727" t="s">
        <v>45</v>
      </c>
      <c r="E727">
        <v>5</v>
      </c>
      <c r="F727" t="s">
        <v>210</v>
      </c>
      <c r="G727" t="s">
        <v>112</v>
      </c>
      <c r="H727" t="s">
        <v>243</v>
      </c>
      <c r="I727" t="s">
        <v>212</v>
      </c>
      <c r="J727" t="s">
        <v>213</v>
      </c>
      <c r="K727" t="s">
        <v>149</v>
      </c>
      <c r="M727" t="s">
        <v>76</v>
      </c>
      <c r="N727" t="s">
        <v>215</v>
      </c>
      <c r="O727" s="57">
        <v>46270.303368055553</v>
      </c>
      <c r="P727" s="57">
        <v>46270.465370370373</v>
      </c>
      <c r="Q727">
        <v>69379667</v>
      </c>
      <c r="S727">
        <v>172605804365</v>
      </c>
      <c r="T727" t="s">
        <v>4502</v>
      </c>
      <c r="U727" t="s">
        <v>4503</v>
      </c>
      <c r="V727" t="s">
        <v>4504</v>
      </c>
      <c r="Z727">
        <v>116.16198392</v>
      </c>
      <c r="AA727">
        <v>-8.5731128339999998</v>
      </c>
      <c r="AB727" t="s">
        <v>4505</v>
      </c>
      <c r="AC727" t="s">
        <v>216</v>
      </c>
      <c r="AL727" t="s">
        <v>217</v>
      </c>
      <c r="AM727" t="s">
        <v>4506</v>
      </c>
      <c r="AN727" t="s">
        <v>6</v>
      </c>
      <c r="AO727" s="57">
        <v>46151.309293981481</v>
      </c>
      <c r="AR727" t="s">
        <v>218</v>
      </c>
      <c r="AS727" t="s">
        <v>219</v>
      </c>
      <c r="AT727" t="s">
        <v>230</v>
      </c>
      <c r="AU727">
        <v>20260905</v>
      </c>
      <c r="AV727" t="s">
        <v>221</v>
      </c>
      <c r="AW727" t="s">
        <v>545</v>
      </c>
      <c r="AX727" t="s">
        <v>222</v>
      </c>
      <c r="BA727" s="57">
        <v>46270.291666666664</v>
      </c>
      <c r="BB727" t="s">
        <v>4506</v>
      </c>
      <c r="BC727">
        <v>2026</v>
      </c>
      <c r="BD727">
        <v>9</v>
      </c>
      <c r="BE727">
        <v>5</v>
      </c>
      <c r="BF727" s="6">
        <f t="shared" si="33"/>
        <v>46270</v>
      </c>
      <c r="BG727">
        <f t="shared" si="34"/>
        <v>-0.29166666666424135</v>
      </c>
      <c r="BH727" t="str">
        <f t="shared" si="35"/>
        <v>COMPLY</v>
      </c>
      <c r="BI727" t="str">
        <f>VLOOKUP(H727,Sheet2!$A$1:$B$270,2,FALSE)</f>
        <v>MATARAM</v>
      </c>
    </row>
    <row r="728" spans="1:61">
      <c r="A728">
        <v>727</v>
      </c>
      <c r="B728">
        <v>1002573364</v>
      </c>
      <c r="C728">
        <v>3</v>
      </c>
      <c r="D728" t="s">
        <v>38</v>
      </c>
      <c r="E728">
        <v>5</v>
      </c>
      <c r="F728" t="s">
        <v>90</v>
      </c>
      <c r="G728" t="s">
        <v>90</v>
      </c>
      <c r="H728" t="s">
        <v>409</v>
      </c>
      <c r="I728" t="s">
        <v>212</v>
      </c>
      <c r="J728" t="s">
        <v>213</v>
      </c>
      <c r="K728" t="s">
        <v>149</v>
      </c>
      <c r="L728" t="s">
        <v>214</v>
      </c>
      <c r="M728" t="s">
        <v>76</v>
      </c>
      <c r="N728" t="s">
        <v>215</v>
      </c>
      <c r="O728" s="57">
        <v>46270.716620370367</v>
      </c>
      <c r="P728" s="57">
        <v>46272.599421296298</v>
      </c>
      <c r="Q728">
        <v>69384653</v>
      </c>
      <c r="S728">
        <v>152610241467</v>
      </c>
      <c r="T728" t="s">
        <v>4507</v>
      </c>
      <c r="U728" t="s">
        <v>4508</v>
      </c>
      <c r="V728" t="s">
        <v>4509</v>
      </c>
      <c r="Z728">
        <v>112.0109538</v>
      </c>
      <c r="AA728">
        <v>-7.8071612999999997</v>
      </c>
      <c r="AB728" t="s">
        <v>4510</v>
      </c>
      <c r="AC728" t="s">
        <v>216</v>
      </c>
      <c r="AL728" t="s">
        <v>217</v>
      </c>
      <c r="AM728" t="s">
        <v>4511</v>
      </c>
      <c r="AN728" t="s">
        <v>6</v>
      </c>
      <c r="AO728" s="57">
        <v>46151.725914351853</v>
      </c>
      <c r="AP728" s="57">
        <v>46272.333333333336</v>
      </c>
      <c r="AR728" t="s">
        <v>218</v>
      </c>
      <c r="AS728" t="s">
        <v>219</v>
      </c>
      <c r="AT728" t="s">
        <v>230</v>
      </c>
      <c r="AU728">
        <v>20260907</v>
      </c>
      <c r="AV728" t="s">
        <v>221</v>
      </c>
      <c r="AW728" t="s">
        <v>883</v>
      </c>
      <c r="AX728" t="s">
        <v>222</v>
      </c>
      <c r="BA728" s="57">
        <v>46272.333333333336</v>
      </c>
      <c r="BB728" t="s">
        <v>4511</v>
      </c>
      <c r="BC728">
        <v>2026</v>
      </c>
      <c r="BD728">
        <v>9</v>
      </c>
      <c r="BE728">
        <v>7</v>
      </c>
      <c r="BF728" s="6">
        <f t="shared" si="33"/>
        <v>46272</v>
      </c>
      <c r="BG728">
        <f t="shared" si="34"/>
        <v>-0.33333333333575865</v>
      </c>
      <c r="BH728" t="str">
        <f t="shared" si="35"/>
        <v>COMPLY</v>
      </c>
      <c r="BI728" t="str">
        <f>VLOOKUP(H728,Sheet2!$A$1:$B$270,2,FALSE)</f>
        <v>KEDIRI</v>
      </c>
    </row>
    <row r="729" spans="1:61">
      <c r="A729">
        <v>728</v>
      </c>
      <c r="B729">
        <v>1002572737</v>
      </c>
      <c r="C729">
        <v>3</v>
      </c>
      <c r="D729" t="s">
        <v>45</v>
      </c>
      <c r="E729">
        <v>5</v>
      </c>
      <c r="F729" t="s">
        <v>210</v>
      </c>
      <c r="G729" t="s">
        <v>118</v>
      </c>
      <c r="H729" t="s">
        <v>211</v>
      </c>
      <c r="I729" t="s">
        <v>212</v>
      </c>
      <c r="J729" t="s">
        <v>213</v>
      </c>
      <c r="K729" t="s">
        <v>149</v>
      </c>
      <c r="L729" t="s">
        <v>214</v>
      </c>
      <c r="M729" t="s">
        <v>76</v>
      </c>
      <c r="N729" t="s">
        <v>215</v>
      </c>
      <c r="O729" s="57">
        <v>46270.310370370367</v>
      </c>
      <c r="P729" s="57">
        <v>46272.749097222222</v>
      </c>
      <c r="Q729">
        <v>69384266</v>
      </c>
      <c r="S729">
        <v>172606792416</v>
      </c>
      <c r="T729" t="s">
        <v>4512</v>
      </c>
      <c r="U729" t="s">
        <v>4513</v>
      </c>
      <c r="V729" t="s">
        <v>4514</v>
      </c>
      <c r="Z729">
        <v>117.47194889844199</v>
      </c>
      <c r="AA729">
        <v>-8.4815930117726896</v>
      </c>
      <c r="AB729" t="s">
        <v>4515</v>
      </c>
      <c r="AC729" t="s">
        <v>236</v>
      </c>
      <c r="AL729" t="s">
        <v>217</v>
      </c>
      <c r="AM729" t="s">
        <v>4516</v>
      </c>
      <c r="AN729" t="s">
        <v>6</v>
      </c>
      <c r="AO729" s="57">
        <v>46151.31931712963</v>
      </c>
      <c r="AP729" s="57">
        <v>46272.333333333336</v>
      </c>
      <c r="AR729" t="s">
        <v>218</v>
      </c>
      <c r="AS729" t="s">
        <v>219</v>
      </c>
      <c r="AT729" t="s">
        <v>230</v>
      </c>
      <c r="AU729">
        <v>20260907</v>
      </c>
      <c r="AV729" t="s">
        <v>221</v>
      </c>
      <c r="AW729" t="s">
        <v>883</v>
      </c>
      <c r="AX729" t="s">
        <v>222</v>
      </c>
      <c r="BA729" s="57">
        <v>46272.333333333336</v>
      </c>
      <c r="BB729" t="s">
        <v>4516</v>
      </c>
      <c r="BC729">
        <v>2026</v>
      </c>
      <c r="BD729">
        <v>9</v>
      </c>
      <c r="BE729">
        <v>7</v>
      </c>
      <c r="BF729" s="6">
        <f t="shared" si="33"/>
        <v>46272</v>
      </c>
      <c r="BG729">
        <f t="shared" si="34"/>
        <v>-0.33333333333575865</v>
      </c>
      <c r="BH729" t="str">
        <f t="shared" si="35"/>
        <v>COMPLY</v>
      </c>
      <c r="BI729" t="str">
        <f>VLOOKUP(H729,Sheet2!$A$1:$B$270,2,FALSE)</f>
        <v>SUMBAWA</v>
      </c>
    </row>
    <row r="730" spans="1:61">
      <c r="A730">
        <v>729</v>
      </c>
      <c r="B730">
        <v>1002573346</v>
      </c>
      <c r="C730">
        <v>3</v>
      </c>
      <c r="D730" t="s">
        <v>45</v>
      </c>
      <c r="E730">
        <v>5</v>
      </c>
      <c r="F730" t="s">
        <v>210</v>
      </c>
      <c r="G730" t="s">
        <v>112</v>
      </c>
      <c r="H730" t="s">
        <v>263</v>
      </c>
      <c r="I730" t="s">
        <v>212</v>
      </c>
      <c r="J730" t="s">
        <v>213</v>
      </c>
      <c r="K730" t="s">
        <v>149</v>
      </c>
      <c r="M730" t="s">
        <v>76</v>
      </c>
      <c r="N730" t="s">
        <v>215</v>
      </c>
      <c r="O730" s="57">
        <v>46270.701562499999</v>
      </c>
      <c r="P730" s="57">
        <v>46270.848310185182</v>
      </c>
      <c r="Q730">
        <v>69377382</v>
      </c>
      <c r="S730">
        <v>172601797647</v>
      </c>
      <c r="T730" t="s">
        <v>4517</v>
      </c>
      <c r="U730" t="s">
        <v>4518</v>
      </c>
      <c r="V730" t="s">
        <v>4519</v>
      </c>
      <c r="Z730">
        <v>116.12470204</v>
      </c>
      <c r="AA730">
        <v>-8.5846549890000006</v>
      </c>
      <c r="AB730" t="s">
        <v>4520</v>
      </c>
      <c r="AC730" t="s">
        <v>216</v>
      </c>
      <c r="AL730" t="s">
        <v>217</v>
      </c>
      <c r="AM730" t="s">
        <v>4521</v>
      </c>
      <c r="AN730" t="s">
        <v>6</v>
      </c>
      <c r="AO730" s="57">
        <v>46151.704884259256</v>
      </c>
      <c r="AR730" t="s">
        <v>218</v>
      </c>
      <c r="AS730" t="s">
        <v>219</v>
      </c>
      <c r="AT730" t="s">
        <v>230</v>
      </c>
      <c r="AU730">
        <v>20260905</v>
      </c>
      <c r="AV730" t="s">
        <v>221</v>
      </c>
      <c r="AW730" t="s">
        <v>578</v>
      </c>
      <c r="AX730" t="s">
        <v>222</v>
      </c>
      <c r="BA730" s="57">
        <v>46270.291666666664</v>
      </c>
      <c r="BB730" t="s">
        <v>4521</v>
      </c>
      <c r="BC730">
        <v>2026</v>
      </c>
      <c r="BD730">
        <v>9</v>
      </c>
      <c r="BE730">
        <v>5</v>
      </c>
      <c r="BF730" s="6">
        <f t="shared" si="33"/>
        <v>46270</v>
      </c>
      <c r="BG730">
        <f t="shared" si="34"/>
        <v>-0.29166666666424135</v>
      </c>
      <c r="BH730" t="str">
        <f t="shared" si="35"/>
        <v>COMPLY</v>
      </c>
      <c r="BI730" t="str">
        <f>VLOOKUP(H730,Sheet2!$A$1:$B$270,2,FALSE)</f>
        <v>MATARAM</v>
      </c>
    </row>
    <row r="731" spans="1:61">
      <c r="A731">
        <v>730</v>
      </c>
      <c r="B731">
        <v>1002573236</v>
      </c>
      <c r="C731">
        <v>3</v>
      </c>
      <c r="D731" t="s">
        <v>51</v>
      </c>
      <c r="E731">
        <v>4</v>
      </c>
      <c r="F731" t="s">
        <v>234</v>
      </c>
      <c r="G731" t="s">
        <v>4522</v>
      </c>
      <c r="H731" t="s">
        <v>4523</v>
      </c>
      <c r="I731" t="s">
        <v>212</v>
      </c>
      <c r="J731" t="s">
        <v>213</v>
      </c>
      <c r="K731" t="s">
        <v>149</v>
      </c>
      <c r="L731" t="s">
        <v>214</v>
      </c>
      <c r="M731" t="s">
        <v>76</v>
      </c>
      <c r="N731" t="s">
        <v>215</v>
      </c>
      <c r="O731" s="57">
        <v>46270.62704861111</v>
      </c>
      <c r="P731" s="57">
        <v>46271.835219907407</v>
      </c>
      <c r="Q731">
        <v>69384592</v>
      </c>
      <c r="S731">
        <v>143554101861</v>
      </c>
      <c r="T731" t="s">
        <v>4524</v>
      </c>
      <c r="U731" t="s">
        <v>4525</v>
      </c>
      <c r="V731" t="s">
        <v>4526</v>
      </c>
      <c r="Z731">
        <v>110.8647577</v>
      </c>
      <c r="AA731">
        <v>-7.9017236000000004</v>
      </c>
      <c r="AB731" t="s">
        <v>4527</v>
      </c>
      <c r="AC731" t="s">
        <v>236</v>
      </c>
      <c r="AL731" t="s">
        <v>217</v>
      </c>
      <c r="AM731" t="s">
        <v>4528</v>
      </c>
      <c r="AN731" t="s">
        <v>6</v>
      </c>
      <c r="AO731" s="57">
        <v>46151.631886574076</v>
      </c>
      <c r="AP731" s="57">
        <v>46271.541666666664</v>
      </c>
      <c r="AR731" t="s">
        <v>218</v>
      </c>
      <c r="AS731" t="s">
        <v>219</v>
      </c>
      <c r="AT731" t="s">
        <v>230</v>
      </c>
      <c r="AU731">
        <v>20260906</v>
      </c>
      <c r="AV731" t="s">
        <v>221</v>
      </c>
      <c r="AW731" t="s">
        <v>885</v>
      </c>
      <c r="AX731" t="s">
        <v>222</v>
      </c>
      <c r="BA731" s="57">
        <v>46271.541666666664</v>
      </c>
      <c r="BB731" t="s">
        <v>4528</v>
      </c>
      <c r="BC731">
        <v>2026</v>
      </c>
      <c r="BD731">
        <v>9</v>
      </c>
      <c r="BE731">
        <v>6</v>
      </c>
      <c r="BF731" s="6">
        <f t="shared" si="33"/>
        <v>46271</v>
      </c>
      <c r="BG731">
        <f t="shared" si="34"/>
        <v>-0.54166666666424135</v>
      </c>
      <c r="BH731" t="str">
        <f t="shared" si="35"/>
        <v>COMPLY</v>
      </c>
      <c r="BI731" t="e">
        <f>VLOOKUP(H731,Sheet2!$A$1:$B$270,2,FALSE)</f>
        <v>#N/A</v>
      </c>
    </row>
    <row r="732" spans="1:61">
      <c r="A732">
        <v>731</v>
      </c>
      <c r="B732">
        <v>1002573205</v>
      </c>
      <c r="C732">
        <v>3</v>
      </c>
      <c r="D732" t="s">
        <v>55</v>
      </c>
      <c r="E732">
        <v>5</v>
      </c>
      <c r="F732" t="s">
        <v>227</v>
      </c>
      <c r="G732" t="s">
        <v>127</v>
      </c>
      <c r="H732" t="s">
        <v>323</v>
      </c>
      <c r="I732" t="s">
        <v>212</v>
      </c>
      <c r="J732" t="s">
        <v>213</v>
      </c>
      <c r="K732" t="s">
        <v>149</v>
      </c>
      <c r="L732" t="s">
        <v>214</v>
      </c>
      <c r="M732" t="s">
        <v>76</v>
      </c>
      <c r="N732" t="s">
        <v>215</v>
      </c>
      <c r="O732" s="57">
        <v>46270.612453703703</v>
      </c>
      <c r="P732" s="57">
        <v>46271.890763888892</v>
      </c>
      <c r="Q732">
        <v>69384569</v>
      </c>
      <c r="S732">
        <v>152431232561</v>
      </c>
      <c r="T732" t="s">
        <v>4529</v>
      </c>
      <c r="U732" t="s">
        <v>4530</v>
      </c>
      <c r="V732" t="s">
        <v>4531</v>
      </c>
      <c r="Z732">
        <v>113.829036243259</v>
      </c>
      <c r="AA732">
        <v>-7.0816992076874596</v>
      </c>
      <c r="AB732" t="s">
        <v>4532</v>
      </c>
      <c r="AC732" t="s">
        <v>216</v>
      </c>
      <c r="AL732" t="s">
        <v>217</v>
      </c>
      <c r="AM732" t="s">
        <v>4533</v>
      </c>
      <c r="AN732" t="s">
        <v>6</v>
      </c>
      <c r="AO732" s="57">
        <v>46151.621435185189</v>
      </c>
      <c r="AP732" s="57">
        <v>46271.458333333336</v>
      </c>
      <c r="AR732" t="s">
        <v>218</v>
      </c>
      <c r="AS732" t="s">
        <v>219</v>
      </c>
      <c r="AT732" t="s">
        <v>230</v>
      </c>
      <c r="AU732">
        <v>20260906</v>
      </c>
      <c r="AV732" t="s">
        <v>221</v>
      </c>
      <c r="AW732" t="s">
        <v>885</v>
      </c>
      <c r="AX732" t="s">
        <v>222</v>
      </c>
      <c r="BA732" s="57">
        <v>46271.458333333336</v>
      </c>
      <c r="BB732" t="s">
        <v>4533</v>
      </c>
      <c r="BC732">
        <v>2026</v>
      </c>
      <c r="BD732">
        <v>9</v>
      </c>
      <c r="BE732">
        <v>6</v>
      </c>
      <c r="BF732" s="6">
        <f t="shared" si="33"/>
        <v>46271</v>
      </c>
      <c r="BG732">
        <f t="shared" si="34"/>
        <v>-0.45833333333575865</v>
      </c>
      <c r="BH732" t="str">
        <f t="shared" si="35"/>
        <v>COMPLY</v>
      </c>
      <c r="BI732" t="str">
        <f>VLOOKUP(H732,Sheet2!$A$1:$B$270,2,FALSE)</f>
        <v>MADURA</v>
      </c>
    </row>
    <row r="733" spans="1:61">
      <c r="A733">
        <v>732</v>
      </c>
      <c r="B733">
        <v>1002573200</v>
      </c>
      <c r="C733">
        <v>3</v>
      </c>
      <c r="D733" t="s">
        <v>55</v>
      </c>
      <c r="E733">
        <v>5</v>
      </c>
      <c r="F733" t="s">
        <v>227</v>
      </c>
      <c r="G733" t="s">
        <v>121</v>
      </c>
      <c r="H733" t="s">
        <v>278</v>
      </c>
      <c r="I733" t="s">
        <v>212</v>
      </c>
      <c r="J733" t="s">
        <v>213</v>
      </c>
      <c r="K733" t="s">
        <v>149</v>
      </c>
      <c r="M733" t="s">
        <v>76</v>
      </c>
      <c r="N733" t="s">
        <v>215</v>
      </c>
      <c r="O733" s="57">
        <v>46270.610717592594</v>
      </c>
      <c r="P733" s="57">
        <v>46270.765115740738</v>
      </c>
      <c r="Q733">
        <v>69381089</v>
      </c>
      <c r="S733">
        <v>152437905754</v>
      </c>
      <c r="T733" t="s">
        <v>4534</v>
      </c>
      <c r="U733" t="s">
        <v>4535</v>
      </c>
      <c r="V733" t="s">
        <v>4536</v>
      </c>
      <c r="Z733">
        <v>113.4574049</v>
      </c>
      <c r="AA733">
        <v>-6.8936051999999997</v>
      </c>
      <c r="AB733" t="s">
        <v>4537</v>
      </c>
      <c r="AC733" t="s">
        <v>216</v>
      </c>
      <c r="AL733" t="s">
        <v>217</v>
      </c>
      <c r="AM733" t="s">
        <v>4538</v>
      </c>
      <c r="AN733" t="s">
        <v>6</v>
      </c>
      <c r="AO733" s="57">
        <v>46151.621435185189</v>
      </c>
      <c r="AR733" t="s">
        <v>218</v>
      </c>
      <c r="AS733" t="s">
        <v>219</v>
      </c>
      <c r="AT733" t="s">
        <v>344</v>
      </c>
      <c r="AU733">
        <v>20260905</v>
      </c>
      <c r="AV733" t="s">
        <v>221</v>
      </c>
      <c r="AW733" t="s">
        <v>4539</v>
      </c>
      <c r="AX733" t="s">
        <v>222</v>
      </c>
      <c r="BA733" s="57">
        <v>46270.291666666664</v>
      </c>
      <c r="BB733" t="s">
        <v>4538</v>
      </c>
      <c r="BC733">
        <v>2026</v>
      </c>
      <c r="BD733">
        <v>9</v>
      </c>
      <c r="BE733">
        <v>5</v>
      </c>
      <c r="BF733" s="6">
        <f t="shared" si="33"/>
        <v>46270</v>
      </c>
      <c r="BG733">
        <f t="shared" si="34"/>
        <v>-0.29166666666424135</v>
      </c>
      <c r="BH733" t="str">
        <f t="shared" si="35"/>
        <v>COMPLY</v>
      </c>
      <c r="BI733" t="str">
        <f>VLOOKUP(H733,Sheet2!$A$1:$B$270,2,FALSE)</f>
        <v>MADURA</v>
      </c>
    </row>
    <row r="734" spans="1:61">
      <c r="A734">
        <v>733</v>
      </c>
      <c r="B734">
        <v>1002573212</v>
      </c>
      <c r="C734">
        <v>3</v>
      </c>
      <c r="D734" t="s">
        <v>59</v>
      </c>
      <c r="E734">
        <v>4</v>
      </c>
      <c r="F734" t="s">
        <v>549</v>
      </c>
      <c r="G734" t="s">
        <v>1694</v>
      </c>
      <c r="H734" t="s">
        <v>3324</v>
      </c>
      <c r="I734" t="s">
        <v>212</v>
      </c>
      <c r="J734" t="s">
        <v>213</v>
      </c>
      <c r="K734" t="s">
        <v>149</v>
      </c>
      <c r="L734" t="s">
        <v>214</v>
      </c>
      <c r="M734" t="s">
        <v>76</v>
      </c>
      <c r="N734" t="s">
        <v>215</v>
      </c>
      <c r="O734" s="57">
        <v>46270.614537037036</v>
      </c>
      <c r="P734" s="57">
        <v>46272.37395833333</v>
      </c>
      <c r="Q734">
        <v>69384588</v>
      </c>
      <c r="S734">
        <v>146133133201</v>
      </c>
      <c r="T734" t="s">
        <v>4540</v>
      </c>
      <c r="U734" t="s">
        <v>4541</v>
      </c>
      <c r="V734" t="s">
        <v>4542</v>
      </c>
      <c r="Z734">
        <v>110.3628302</v>
      </c>
      <c r="AA734">
        <v>-7.7047110999999999</v>
      </c>
      <c r="AB734" t="s">
        <v>4543</v>
      </c>
      <c r="AC734" t="s">
        <v>236</v>
      </c>
      <c r="AL734" t="s">
        <v>217</v>
      </c>
      <c r="AM734" t="s">
        <v>4544</v>
      </c>
      <c r="AN734" t="s">
        <v>6</v>
      </c>
      <c r="AO734" s="57">
        <v>46151.621435185189</v>
      </c>
      <c r="AP734" s="57">
        <v>46272.625</v>
      </c>
      <c r="AR734" t="s">
        <v>218</v>
      </c>
      <c r="AS734" t="s">
        <v>219</v>
      </c>
      <c r="AT734" t="s">
        <v>230</v>
      </c>
      <c r="AU734">
        <v>20260907</v>
      </c>
      <c r="AV734" t="s">
        <v>221</v>
      </c>
      <c r="AW734" t="s">
        <v>537</v>
      </c>
      <c r="AX734" t="s">
        <v>222</v>
      </c>
      <c r="BA734" s="57">
        <v>46272.625</v>
      </c>
      <c r="BB734" t="s">
        <v>4544</v>
      </c>
      <c r="BC734">
        <v>2026</v>
      </c>
      <c r="BD734">
        <v>9</v>
      </c>
      <c r="BE734">
        <v>7</v>
      </c>
      <c r="BF734" s="6">
        <f t="shared" si="33"/>
        <v>46272</v>
      </c>
      <c r="BG734">
        <f t="shared" si="34"/>
        <v>-0.625</v>
      </c>
      <c r="BH734" t="str">
        <f t="shared" si="35"/>
        <v>COMPLY</v>
      </c>
      <c r="BI734" t="e">
        <f>VLOOKUP(H734,Sheet2!$A$1:$B$270,2,FALSE)</f>
        <v>#N/A</v>
      </c>
    </row>
    <row r="735" spans="1:61">
      <c r="A735">
        <v>734</v>
      </c>
      <c r="B735">
        <v>1002572934</v>
      </c>
      <c r="C735">
        <v>3</v>
      </c>
      <c r="D735" t="s">
        <v>49</v>
      </c>
      <c r="E735">
        <v>4</v>
      </c>
      <c r="F735" t="s">
        <v>250</v>
      </c>
      <c r="G735" t="s">
        <v>540</v>
      </c>
      <c r="H735" t="s">
        <v>4545</v>
      </c>
      <c r="I735" t="s">
        <v>212</v>
      </c>
      <c r="J735" t="s">
        <v>213</v>
      </c>
      <c r="K735" t="s">
        <v>149</v>
      </c>
      <c r="M735" t="s">
        <v>76</v>
      </c>
      <c r="N735" t="s">
        <v>215</v>
      </c>
      <c r="O735" s="57">
        <v>46270.47314814815</v>
      </c>
      <c r="P735" s="57">
        <v>46270.721932870372</v>
      </c>
      <c r="Q735">
        <v>69358113</v>
      </c>
      <c r="R735">
        <v>2846131004</v>
      </c>
      <c r="S735">
        <v>142213107437</v>
      </c>
      <c r="T735" t="s">
        <v>4130</v>
      </c>
      <c r="U735" t="s">
        <v>4546</v>
      </c>
      <c r="V735" t="s">
        <v>4547</v>
      </c>
      <c r="Z735">
        <v>109.239792271163</v>
      </c>
      <c r="AA735">
        <v>-7.0602171583856999</v>
      </c>
      <c r="AB735" t="s">
        <v>4548</v>
      </c>
      <c r="AC735" t="s">
        <v>225</v>
      </c>
      <c r="AL735" t="s">
        <v>217</v>
      </c>
      <c r="AM735" t="s">
        <v>4549</v>
      </c>
      <c r="AN735" t="s">
        <v>6</v>
      </c>
      <c r="AO735" s="57">
        <v>46151.475810185184</v>
      </c>
      <c r="AR735" t="s">
        <v>218</v>
      </c>
      <c r="AS735" t="s">
        <v>4550</v>
      </c>
      <c r="AT735" t="s">
        <v>230</v>
      </c>
      <c r="AU735">
        <v>20260905</v>
      </c>
      <c r="AV735" t="s">
        <v>221</v>
      </c>
      <c r="AW735" t="s">
        <v>585</v>
      </c>
      <c r="AX735" t="s">
        <v>222</v>
      </c>
      <c r="BA735" s="57">
        <v>46270.291666666664</v>
      </c>
      <c r="BB735" t="s">
        <v>4549</v>
      </c>
      <c r="BC735">
        <v>2026</v>
      </c>
      <c r="BD735">
        <v>9</v>
      </c>
      <c r="BE735">
        <v>5</v>
      </c>
      <c r="BF735" s="6">
        <f t="shared" si="33"/>
        <v>46270</v>
      </c>
      <c r="BG735">
        <f t="shared" si="34"/>
        <v>-0.29166666666424135</v>
      </c>
      <c r="BH735" t="str">
        <f t="shared" si="35"/>
        <v>COMPLY</v>
      </c>
      <c r="BI735" t="e">
        <f>VLOOKUP(H735,Sheet2!$A$1:$B$270,2,FALSE)</f>
        <v>#N/A</v>
      </c>
    </row>
    <row r="736" spans="1:61">
      <c r="A736">
        <v>735</v>
      </c>
      <c r="B736">
        <v>1002572879</v>
      </c>
      <c r="C736">
        <v>3</v>
      </c>
      <c r="D736" t="s">
        <v>45</v>
      </c>
      <c r="E736">
        <v>5</v>
      </c>
      <c r="F736" t="s">
        <v>210</v>
      </c>
      <c r="G736" t="s">
        <v>112</v>
      </c>
      <c r="H736" t="s">
        <v>263</v>
      </c>
      <c r="I736" t="s">
        <v>212</v>
      </c>
      <c r="J736" t="s">
        <v>213</v>
      </c>
      <c r="K736" t="s">
        <v>149</v>
      </c>
      <c r="M736" t="s">
        <v>76</v>
      </c>
      <c r="N736" t="s">
        <v>215</v>
      </c>
      <c r="O736" s="57">
        <v>46270.437719907408</v>
      </c>
      <c r="P736" s="57">
        <v>46270.58048611111</v>
      </c>
      <c r="Q736">
        <v>69382541</v>
      </c>
      <c r="S736">
        <v>172601797631</v>
      </c>
      <c r="T736" t="s">
        <v>1793</v>
      </c>
      <c r="U736" t="s">
        <v>4551</v>
      </c>
      <c r="V736" t="s">
        <v>4552</v>
      </c>
      <c r="Z736">
        <v>116.098596</v>
      </c>
      <c r="AA736">
        <v>-8.5390560000000004</v>
      </c>
      <c r="AB736" t="s">
        <v>1796</v>
      </c>
      <c r="AC736" t="s">
        <v>216</v>
      </c>
      <c r="AL736" t="s">
        <v>217</v>
      </c>
      <c r="AM736" t="s">
        <v>4553</v>
      </c>
      <c r="AN736" t="s">
        <v>6</v>
      </c>
      <c r="AO736" s="57">
        <v>46151.444409722222</v>
      </c>
      <c r="AR736" t="s">
        <v>218</v>
      </c>
      <c r="AS736" t="s">
        <v>219</v>
      </c>
      <c r="AT736" t="s">
        <v>230</v>
      </c>
      <c r="AU736">
        <v>20260905</v>
      </c>
      <c r="AV736" t="s">
        <v>221</v>
      </c>
      <c r="AW736" t="s">
        <v>828</v>
      </c>
      <c r="AX736" t="s">
        <v>222</v>
      </c>
      <c r="BA736" s="57">
        <v>46270.291666666664</v>
      </c>
      <c r="BB736" t="s">
        <v>4553</v>
      </c>
      <c r="BC736">
        <v>2026</v>
      </c>
      <c r="BD736">
        <v>9</v>
      </c>
      <c r="BE736">
        <v>5</v>
      </c>
      <c r="BF736" s="6">
        <f t="shared" si="33"/>
        <v>46270</v>
      </c>
      <c r="BG736">
        <f t="shared" si="34"/>
        <v>-0.29166666666424135</v>
      </c>
      <c r="BH736" t="str">
        <f t="shared" si="35"/>
        <v>COMPLY</v>
      </c>
      <c r="BI736" t="str">
        <f>VLOOKUP(H736,Sheet2!$A$1:$B$270,2,FALSE)</f>
        <v>MATARAM</v>
      </c>
    </row>
    <row r="737" spans="1:61">
      <c r="A737">
        <v>736</v>
      </c>
      <c r="B737">
        <v>1002573115</v>
      </c>
      <c r="C737">
        <v>3</v>
      </c>
      <c r="D737" t="s">
        <v>55</v>
      </c>
      <c r="E737">
        <v>5</v>
      </c>
      <c r="F737" t="s">
        <v>261</v>
      </c>
      <c r="G737" t="s">
        <v>122</v>
      </c>
      <c r="H737" t="s">
        <v>347</v>
      </c>
      <c r="I737" t="s">
        <v>212</v>
      </c>
      <c r="J737" t="s">
        <v>213</v>
      </c>
      <c r="K737" t="s">
        <v>149</v>
      </c>
      <c r="L737" t="s">
        <v>214</v>
      </c>
      <c r="M737" t="s">
        <v>76</v>
      </c>
      <c r="N737" t="s">
        <v>215</v>
      </c>
      <c r="O737" s="57">
        <v>46270.572881944441</v>
      </c>
      <c r="P737" s="57">
        <v>46270.921053240738</v>
      </c>
      <c r="Q737">
        <v>69384493</v>
      </c>
      <c r="S737">
        <v>152421261551</v>
      </c>
      <c r="T737" t="s">
        <v>4554</v>
      </c>
      <c r="U737" t="s">
        <v>3741</v>
      </c>
      <c r="V737" t="s">
        <v>4555</v>
      </c>
      <c r="Z737">
        <v>112.60233599999999</v>
      </c>
      <c r="AA737">
        <v>-7.1447532999999996</v>
      </c>
      <c r="AB737" t="s">
        <v>4556</v>
      </c>
      <c r="AC737" t="s">
        <v>236</v>
      </c>
      <c r="AL737" t="s">
        <v>217</v>
      </c>
      <c r="AM737" t="s">
        <v>4557</v>
      </c>
      <c r="AN737" t="s">
        <v>6</v>
      </c>
      <c r="AO737" s="57">
        <v>46151.579918981479</v>
      </c>
      <c r="AP737" s="57">
        <v>46277.333333333336</v>
      </c>
      <c r="AR737" t="s">
        <v>218</v>
      </c>
      <c r="AS737" t="s">
        <v>122</v>
      </c>
      <c r="AT737" t="s">
        <v>230</v>
      </c>
      <c r="AU737">
        <v>20260905</v>
      </c>
      <c r="AV737" t="s">
        <v>221</v>
      </c>
      <c r="AW737" t="s">
        <v>890</v>
      </c>
      <c r="AX737" t="s">
        <v>222</v>
      </c>
      <c r="BA737" s="57">
        <v>46277.333333333336</v>
      </c>
      <c r="BB737" t="s">
        <v>4557</v>
      </c>
      <c r="BC737">
        <v>2026</v>
      </c>
      <c r="BD737">
        <v>9</v>
      </c>
      <c r="BE737">
        <v>5</v>
      </c>
      <c r="BF737" s="6">
        <f t="shared" si="33"/>
        <v>46270</v>
      </c>
      <c r="BG737">
        <f t="shared" si="34"/>
        <v>-7.3333333333357587</v>
      </c>
      <c r="BH737" t="str">
        <f t="shared" si="35"/>
        <v>COMPLY</v>
      </c>
      <c r="BI737" t="str">
        <f>VLOOKUP(H737,Sheet2!$A$1:$B$270,2,FALSE)</f>
        <v>GRESIK</v>
      </c>
    </row>
    <row r="738" spans="1:61">
      <c r="A738">
        <v>737</v>
      </c>
      <c r="B738">
        <v>1002573114</v>
      </c>
      <c r="C738">
        <v>3</v>
      </c>
      <c r="D738" t="s">
        <v>55</v>
      </c>
      <c r="E738">
        <v>5</v>
      </c>
      <c r="F738" t="s">
        <v>227</v>
      </c>
      <c r="G738" t="s">
        <v>127</v>
      </c>
      <c r="H738" t="s">
        <v>323</v>
      </c>
      <c r="I738" t="s">
        <v>212</v>
      </c>
      <c r="J738" t="s">
        <v>213</v>
      </c>
      <c r="K738" t="s">
        <v>149</v>
      </c>
      <c r="L738" t="s">
        <v>214</v>
      </c>
      <c r="M738" t="s">
        <v>76</v>
      </c>
      <c r="N738" t="s">
        <v>215</v>
      </c>
      <c r="O738" s="57">
        <v>46270.572881944441</v>
      </c>
      <c r="P738" s="57">
        <v>46271.418194444443</v>
      </c>
      <c r="Q738">
        <v>69384495</v>
      </c>
      <c r="S738">
        <v>152431232559</v>
      </c>
      <c r="T738" t="s">
        <v>4558</v>
      </c>
      <c r="U738" t="s">
        <v>4559</v>
      </c>
      <c r="V738" t="s">
        <v>4560</v>
      </c>
      <c r="Z738">
        <v>113.849696293473</v>
      </c>
      <c r="AA738">
        <v>-7.0044015979431098</v>
      </c>
      <c r="AB738" t="s">
        <v>4561</v>
      </c>
      <c r="AC738" t="s">
        <v>216</v>
      </c>
      <c r="AL738" t="s">
        <v>217</v>
      </c>
      <c r="AM738" t="s">
        <v>3033</v>
      </c>
      <c r="AN738" t="s">
        <v>6</v>
      </c>
      <c r="AO738" s="57">
        <v>46151.579918981479</v>
      </c>
      <c r="AP738" s="57">
        <v>46271.458333333336</v>
      </c>
      <c r="AR738" t="s">
        <v>218</v>
      </c>
      <c r="AS738" t="s">
        <v>219</v>
      </c>
      <c r="AT738" t="s">
        <v>220</v>
      </c>
      <c r="AU738">
        <v>20260906</v>
      </c>
      <c r="AV738" t="s">
        <v>221</v>
      </c>
      <c r="AW738" t="s">
        <v>1977</v>
      </c>
      <c r="AX738" t="s">
        <v>222</v>
      </c>
      <c r="BA738" s="57">
        <v>46271.458333333336</v>
      </c>
      <c r="BB738" t="s">
        <v>3033</v>
      </c>
      <c r="BC738">
        <v>2026</v>
      </c>
      <c r="BD738">
        <v>9</v>
      </c>
      <c r="BE738">
        <v>6</v>
      </c>
      <c r="BF738" s="6">
        <f t="shared" si="33"/>
        <v>46271</v>
      </c>
      <c r="BG738">
        <f t="shared" si="34"/>
        <v>-0.45833333333575865</v>
      </c>
      <c r="BH738" t="str">
        <f t="shared" si="35"/>
        <v>COMPLY</v>
      </c>
      <c r="BI738" t="str">
        <f>VLOOKUP(H738,Sheet2!$A$1:$B$270,2,FALSE)</f>
        <v>MADURA</v>
      </c>
    </row>
    <row r="739" spans="1:61">
      <c r="A739">
        <v>738</v>
      </c>
      <c r="B739">
        <v>1002573111</v>
      </c>
      <c r="C739">
        <v>3</v>
      </c>
      <c r="D739" t="s">
        <v>42</v>
      </c>
      <c r="E739">
        <v>5</v>
      </c>
      <c r="F739" t="s">
        <v>232</v>
      </c>
      <c r="G739" t="s">
        <v>101</v>
      </c>
      <c r="H739" t="s">
        <v>380</v>
      </c>
      <c r="I739" t="s">
        <v>212</v>
      </c>
      <c r="J739" t="s">
        <v>213</v>
      </c>
      <c r="K739" t="s">
        <v>149</v>
      </c>
      <c r="L739" t="s">
        <v>214</v>
      </c>
      <c r="M739" t="s">
        <v>76</v>
      </c>
      <c r="N739" t="s">
        <v>215</v>
      </c>
      <c r="O739" s="57">
        <v>46270.572870370372</v>
      </c>
      <c r="P739" s="57">
        <v>46272.539085648146</v>
      </c>
      <c r="Q739">
        <v>69384494</v>
      </c>
      <c r="S739">
        <v>152317261811</v>
      </c>
      <c r="T739" t="s">
        <v>4562</v>
      </c>
      <c r="U739" t="s">
        <v>4563</v>
      </c>
      <c r="V739" t="s">
        <v>4564</v>
      </c>
      <c r="Z739">
        <v>112.7461734</v>
      </c>
      <c r="AA739">
        <v>-7.3990150000000003</v>
      </c>
      <c r="AB739" t="s">
        <v>4565</v>
      </c>
      <c r="AC739" t="s">
        <v>216</v>
      </c>
      <c r="AL739" t="s">
        <v>217</v>
      </c>
      <c r="AM739" t="s">
        <v>4566</v>
      </c>
      <c r="AN739" t="s">
        <v>6</v>
      </c>
      <c r="AO739" s="57">
        <v>46151.579918981479</v>
      </c>
      <c r="AP739" s="57">
        <v>46272.458333333336</v>
      </c>
      <c r="AR739" t="s">
        <v>218</v>
      </c>
      <c r="AS739" t="s">
        <v>606</v>
      </c>
      <c r="AT739" t="s">
        <v>344</v>
      </c>
      <c r="AU739">
        <v>20260907</v>
      </c>
      <c r="AV739" t="s">
        <v>221</v>
      </c>
      <c r="AW739" t="s">
        <v>1183</v>
      </c>
      <c r="AX739" t="s">
        <v>222</v>
      </c>
      <c r="BA739" s="57">
        <v>46272.458333333336</v>
      </c>
      <c r="BB739" t="s">
        <v>4566</v>
      </c>
      <c r="BC739">
        <v>2026</v>
      </c>
      <c r="BD739">
        <v>9</v>
      </c>
      <c r="BE739">
        <v>7</v>
      </c>
      <c r="BF739" s="6">
        <f t="shared" si="33"/>
        <v>46272</v>
      </c>
      <c r="BG739">
        <f t="shared" si="34"/>
        <v>-0.45833333333575865</v>
      </c>
      <c r="BH739" t="str">
        <f t="shared" si="35"/>
        <v>COMPLY</v>
      </c>
      <c r="BI739" t="str">
        <f>VLOOKUP(H739,Sheet2!$A$1:$B$270,2,FALSE)</f>
        <v>SIDOARJO</v>
      </c>
    </row>
    <row r="740" spans="1:61">
      <c r="A740">
        <v>739</v>
      </c>
      <c r="B740">
        <v>1002572933</v>
      </c>
      <c r="C740">
        <v>3</v>
      </c>
      <c r="D740" t="s">
        <v>59</v>
      </c>
      <c r="E740">
        <v>4</v>
      </c>
      <c r="F740" t="s">
        <v>549</v>
      </c>
      <c r="G740" t="s">
        <v>582</v>
      </c>
      <c r="H740" t="s">
        <v>841</v>
      </c>
      <c r="I740" t="s">
        <v>212</v>
      </c>
      <c r="J740" t="s">
        <v>213</v>
      </c>
      <c r="K740" t="s">
        <v>149</v>
      </c>
      <c r="M740" t="s">
        <v>76</v>
      </c>
      <c r="N740" t="s">
        <v>215</v>
      </c>
      <c r="O740" s="57">
        <v>46270.472083333334</v>
      </c>
      <c r="P740" s="57">
        <v>46270.535173611112</v>
      </c>
      <c r="Q740">
        <v>69382743</v>
      </c>
      <c r="S740">
        <v>143132123736</v>
      </c>
      <c r="T740" t="s">
        <v>2345</v>
      </c>
      <c r="U740" t="s">
        <v>4567</v>
      </c>
      <c r="V740" t="s">
        <v>4568</v>
      </c>
      <c r="Z740">
        <v>110.411166203704</v>
      </c>
      <c r="AA740">
        <v>-7.7983290380688697</v>
      </c>
      <c r="AB740" t="s">
        <v>2348</v>
      </c>
      <c r="AC740" t="s">
        <v>284</v>
      </c>
      <c r="AL740" t="s">
        <v>217</v>
      </c>
      <c r="AM740" t="s">
        <v>4569</v>
      </c>
      <c r="AN740" t="s">
        <v>6</v>
      </c>
      <c r="AO740" s="57">
        <v>46151.475810185184</v>
      </c>
      <c r="AR740" t="s">
        <v>218</v>
      </c>
      <c r="AS740" t="s">
        <v>915</v>
      </c>
      <c r="AT740" t="s">
        <v>230</v>
      </c>
      <c r="AU740">
        <v>20260905</v>
      </c>
      <c r="AV740" t="s">
        <v>221</v>
      </c>
      <c r="AW740" t="s">
        <v>4126</v>
      </c>
      <c r="AX740" t="s">
        <v>222</v>
      </c>
      <c r="BA740" s="57">
        <v>46270.291666666664</v>
      </c>
      <c r="BB740" t="s">
        <v>4569</v>
      </c>
      <c r="BC740">
        <v>2026</v>
      </c>
      <c r="BD740">
        <v>9</v>
      </c>
      <c r="BE740">
        <v>5</v>
      </c>
      <c r="BF740" s="6">
        <f t="shared" si="33"/>
        <v>46270</v>
      </c>
      <c r="BG740">
        <f t="shared" si="34"/>
        <v>-0.29166666666424135</v>
      </c>
      <c r="BH740" t="str">
        <f t="shared" si="35"/>
        <v>COMPLY</v>
      </c>
      <c r="BI740" t="e">
        <f>VLOOKUP(H740,Sheet2!$A$1:$B$270,2,FALSE)</f>
        <v>#N/A</v>
      </c>
    </row>
    <row r="741" spans="1:61">
      <c r="A741">
        <v>740</v>
      </c>
      <c r="B741">
        <v>1002572925</v>
      </c>
      <c r="C741">
        <v>3</v>
      </c>
      <c r="D741" t="s">
        <v>51</v>
      </c>
      <c r="E741">
        <v>4</v>
      </c>
      <c r="F741" t="s">
        <v>234</v>
      </c>
      <c r="G741" t="s">
        <v>2557</v>
      </c>
      <c r="H741" t="s">
        <v>2558</v>
      </c>
      <c r="I741" t="s">
        <v>212</v>
      </c>
      <c r="J741" t="s">
        <v>213</v>
      </c>
      <c r="K741" t="s">
        <v>149</v>
      </c>
      <c r="M741" t="s">
        <v>76</v>
      </c>
      <c r="N741" t="s">
        <v>215</v>
      </c>
      <c r="O741" s="57">
        <v>46270.468414351853</v>
      </c>
      <c r="P741" s="57">
        <v>46270.600335648145</v>
      </c>
      <c r="Q741">
        <v>69383380</v>
      </c>
      <c r="S741">
        <v>142567104939</v>
      </c>
      <c r="T741" t="s">
        <v>2559</v>
      </c>
      <c r="U741" t="s">
        <v>4570</v>
      </c>
      <c r="V741" t="s">
        <v>4571</v>
      </c>
      <c r="Z741">
        <v>110.95914166999999</v>
      </c>
      <c r="AA741">
        <v>-7.584376453</v>
      </c>
      <c r="AB741" t="s">
        <v>2562</v>
      </c>
      <c r="AC741" t="s">
        <v>285</v>
      </c>
      <c r="AL741" t="s">
        <v>217</v>
      </c>
      <c r="AM741" t="s">
        <v>4572</v>
      </c>
      <c r="AN741" t="s">
        <v>6</v>
      </c>
      <c r="AO741" s="57">
        <v>46151.475810185184</v>
      </c>
      <c r="AR741" t="s">
        <v>218</v>
      </c>
      <c r="AS741" t="s">
        <v>2564</v>
      </c>
      <c r="AT741" t="s">
        <v>230</v>
      </c>
      <c r="AU741">
        <v>20260905</v>
      </c>
      <c r="AV741" t="s">
        <v>221</v>
      </c>
      <c r="AW741" t="s">
        <v>599</v>
      </c>
      <c r="AX741" t="s">
        <v>222</v>
      </c>
      <c r="BA741" s="57">
        <v>46270.291666666664</v>
      </c>
      <c r="BB741" t="s">
        <v>4572</v>
      </c>
      <c r="BC741">
        <v>2026</v>
      </c>
      <c r="BD741">
        <v>9</v>
      </c>
      <c r="BE741">
        <v>5</v>
      </c>
      <c r="BF741" s="6">
        <f t="shared" si="33"/>
        <v>46270</v>
      </c>
      <c r="BG741">
        <f t="shared" si="34"/>
        <v>-0.29166666666424135</v>
      </c>
      <c r="BH741" t="str">
        <f t="shared" si="35"/>
        <v>COMPLY</v>
      </c>
      <c r="BI741" t="e">
        <f>VLOOKUP(H741,Sheet2!$A$1:$B$270,2,FALSE)</f>
        <v>#N/A</v>
      </c>
    </row>
    <row r="742" spans="1:61">
      <c r="A742">
        <v>741</v>
      </c>
      <c r="B742">
        <v>1002572917</v>
      </c>
      <c r="C742">
        <v>3</v>
      </c>
      <c r="D742" t="s">
        <v>38</v>
      </c>
      <c r="E742">
        <v>5</v>
      </c>
      <c r="F742" t="s">
        <v>92</v>
      </c>
      <c r="G742" t="s">
        <v>92</v>
      </c>
      <c r="H742" t="s">
        <v>472</v>
      </c>
      <c r="I742" t="s">
        <v>212</v>
      </c>
      <c r="J742" t="s">
        <v>213</v>
      </c>
      <c r="K742" t="s">
        <v>149</v>
      </c>
      <c r="L742" t="s">
        <v>214</v>
      </c>
      <c r="M742" t="s">
        <v>76</v>
      </c>
      <c r="N742" t="s">
        <v>215</v>
      </c>
      <c r="O742" s="57">
        <v>46270.460381944446</v>
      </c>
      <c r="P742" s="57">
        <v>46272.591793981483</v>
      </c>
      <c r="Q742">
        <v>69384388</v>
      </c>
      <c r="S742">
        <v>152632207025</v>
      </c>
      <c r="T742" t="s">
        <v>4573</v>
      </c>
      <c r="U742" t="s">
        <v>4574</v>
      </c>
      <c r="V742" t="s">
        <v>4575</v>
      </c>
      <c r="Z742">
        <v>111.661289</v>
      </c>
      <c r="AA742">
        <v>-7.5487419999999998</v>
      </c>
      <c r="AB742" t="s">
        <v>4576</v>
      </c>
      <c r="AC742" t="s">
        <v>236</v>
      </c>
      <c r="AL742" t="s">
        <v>217</v>
      </c>
      <c r="AM742" t="s">
        <v>3621</v>
      </c>
      <c r="AN742" t="s">
        <v>6</v>
      </c>
      <c r="AO742" s="57">
        <v>46151.465289351851</v>
      </c>
      <c r="AP742" s="57">
        <v>46272.625</v>
      </c>
      <c r="AR742" t="s">
        <v>218</v>
      </c>
      <c r="AS742" t="s">
        <v>570</v>
      </c>
      <c r="AT742" t="s">
        <v>230</v>
      </c>
      <c r="AU742">
        <v>20260907</v>
      </c>
      <c r="AV742" t="s">
        <v>221</v>
      </c>
      <c r="AW742" t="s">
        <v>882</v>
      </c>
      <c r="AX742" t="s">
        <v>222</v>
      </c>
      <c r="BA742" s="57">
        <v>46272.625</v>
      </c>
      <c r="BB742" t="s">
        <v>3621</v>
      </c>
      <c r="BC742">
        <v>2026</v>
      </c>
      <c r="BD742">
        <v>9</v>
      </c>
      <c r="BE742">
        <v>7</v>
      </c>
      <c r="BF742" s="6">
        <f t="shared" si="33"/>
        <v>46272</v>
      </c>
      <c r="BG742">
        <f t="shared" si="34"/>
        <v>-0.625</v>
      </c>
      <c r="BH742" t="str">
        <f t="shared" si="35"/>
        <v>COMPLY</v>
      </c>
      <c r="BI742" t="str">
        <f>VLOOKUP(H742,Sheet2!$A$1:$B$270,2,FALSE)</f>
        <v>MADIUN</v>
      </c>
    </row>
    <row r="743" spans="1:61">
      <c r="A743">
        <v>742</v>
      </c>
      <c r="B743">
        <v>1002572924</v>
      </c>
      <c r="C743">
        <v>3</v>
      </c>
      <c r="D743" t="s">
        <v>45</v>
      </c>
      <c r="E743">
        <v>5</v>
      </c>
      <c r="F743" t="s">
        <v>210</v>
      </c>
      <c r="G743" t="s">
        <v>112</v>
      </c>
      <c r="H743" t="s">
        <v>263</v>
      </c>
      <c r="I743" t="s">
        <v>212</v>
      </c>
      <c r="J743" t="s">
        <v>213</v>
      </c>
      <c r="K743" t="s">
        <v>149</v>
      </c>
      <c r="L743" t="s">
        <v>214</v>
      </c>
      <c r="M743" t="s">
        <v>76</v>
      </c>
      <c r="N743" t="s">
        <v>215</v>
      </c>
      <c r="O743" s="57">
        <v>46270.464537037034</v>
      </c>
      <c r="P743" s="57">
        <v>46274.998749999999</v>
      </c>
      <c r="Q743">
        <v>69384390</v>
      </c>
      <c r="S743">
        <v>172601796096</v>
      </c>
      <c r="T743" t="s">
        <v>3720</v>
      </c>
      <c r="U743" t="s">
        <v>3721</v>
      </c>
      <c r="V743" t="s">
        <v>3722</v>
      </c>
      <c r="Z743">
        <v>116.105946</v>
      </c>
      <c r="AA743">
        <v>-8.5353399999999997</v>
      </c>
      <c r="AB743" t="s">
        <v>3723</v>
      </c>
      <c r="AC743" t="s">
        <v>236</v>
      </c>
      <c r="AL743" t="s">
        <v>217</v>
      </c>
      <c r="AM743" t="s">
        <v>3724</v>
      </c>
      <c r="AN743" t="s">
        <v>6</v>
      </c>
      <c r="AO743" s="57">
        <v>46151.465289351851</v>
      </c>
      <c r="AP743" s="57">
        <v>46272.541666666664</v>
      </c>
      <c r="AR743" t="s">
        <v>218</v>
      </c>
      <c r="AS743" t="s">
        <v>219</v>
      </c>
      <c r="AT743" t="s">
        <v>230</v>
      </c>
      <c r="AU743">
        <v>20260909</v>
      </c>
      <c r="AV743" t="s">
        <v>221</v>
      </c>
      <c r="AW743" t="s">
        <v>3006</v>
      </c>
      <c r="AX743" t="s">
        <v>222</v>
      </c>
      <c r="BA743" s="57">
        <v>46272.541666666664</v>
      </c>
      <c r="BB743" t="s">
        <v>3724</v>
      </c>
      <c r="BC743">
        <v>2026</v>
      </c>
      <c r="BD743">
        <v>9</v>
      </c>
      <c r="BE743">
        <v>9</v>
      </c>
      <c r="BF743" s="6">
        <f t="shared" si="33"/>
        <v>46274</v>
      </c>
      <c r="BG743">
        <f t="shared" si="34"/>
        <v>1.4583333333357587</v>
      </c>
      <c r="BH743" t="str">
        <f t="shared" si="35"/>
        <v>NOT COMPLY</v>
      </c>
      <c r="BI743" t="str">
        <f>VLOOKUP(H743,Sheet2!$A$1:$B$270,2,FALSE)</f>
        <v>MATARAM</v>
      </c>
    </row>
    <row r="744" spans="1:61">
      <c r="A744">
        <v>743</v>
      </c>
      <c r="B744">
        <v>1002572784</v>
      </c>
      <c r="C744">
        <v>3</v>
      </c>
      <c r="D744" t="s">
        <v>34</v>
      </c>
      <c r="E744">
        <v>5</v>
      </c>
      <c r="F744" t="s">
        <v>554</v>
      </c>
      <c r="G744" t="s">
        <v>82</v>
      </c>
      <c r="H744" t="s">
        <v>264</v>
      </c>
      <c r="I744" t="s">
        <v>212</v>
      </c>
      <c r="J744" t="s">
        <v>213</v>
      </c>
      <c r="K744" t="s">
        <v>149</v>
      </c>
      <c r="M744" t="s">
        <v>76</v>
      </c>
      <c r="N744" t="s">
        <v>215</v>
      </c>
      <c r="O744" s="57">
        <v>46270.36886574074</v>
      </c>
      <c r="P744" s="57">
        <v>46270.875694444447</v>
      </c>
      <c r="Q744">
        <v>69380198</v>
      </c>
      <c r="R744">
        <v>3665512034</v>
      </c>
      <c r="S744">
        <v>172428816080</v>
      </c>
      <c r="T744" t="s">
        <v>4577</v>
      </c>
      <c r="U744" t="s">
        <v>4578</v>
      </c>
      <c r="V744" t="s">
        <v>4579</v>
      </c>
      <c r="Z744">
        <v>115.44786499999999</v>
      </c>
      <c r="AA744">
        <v>-8.6711130000000001</v>
      </c>
      <c r="AB744" t="s">
        <v>4580</v>
      </c>
      <c r="AC744" t="s">
        <v>229</v>
      </c>
      <c r="AL744" t="s">
        <v>217</v>
      </c>
      <c r="AM744" t="s">
        <v>4581</v>
      </c>
      <c r="AN744" t="s">
        <v>6</v>
      </c>
      <c r="AO744" s="57">
        <v>46151.371527777781</v>
      </c>
      <c r="AR744" t="s">
        <v>218</v>
      </c>
      <c r="AS744" t="s">
        <v>555</v>
      </c>
      <c r="AT744" t="s">
        <v>230</v>
      </c>
      <c r="AU744">
        <v>20260905</v>
      </c>
      <c r="AV744" t="s">
        <v>221</v>
      </c>
      <c r="AW744" t="s">
        <v>4582</v>
      </c>
      <c r="AX744" t="s">
        <v>222</v>
      </c>
      <c r="BA744" s="57">
        <v>46270.291666666664</v>
      </c>
      <c r="BB744" t="s">
        <v>4581</v>
      </c>
      <c r="BC744">
        <v>2026</v>
      </c>
      <c r="BD744">
        <v>9</v>
      </c>
      <c r="BE744">
        <v>5</v>
      </c>
      <c r="BF744" s="6">
        <f t="shared" si="33"/>
        <v>46270</v>
      </c>
      <c r="BG744">
        <f t="shared" si="34"/>
        <v>-0.29166666666424135</v>
      </c>
      <c r="BH744" t="str">
        <f t="shared" si="35"/>
        <v>COMPLY</v>
      </c>
      <c r="BI744" t="str">
        <f>VLOOKUP(H744,Sheet2!$A$1:$B$270,2,FALSE)</f>
        <v>KLUNGKUNG</v>
      </c>
    </row>
    <row r="745" spans="1:61">
      <c r="A745">
        <v>744</v>
      </c>
      <c r="B745">
        <v>1002572781</v>
      </c>
      <c r="C745">
        <v>3</v>
      </c>
      <c r="D745" t="s">
        <v>55</v>
      </c>
      <c r="E745">
        <v>5</v>
      </c>
      <c r="F745" t="s">
        <v>307</v>
      </c>
      <c r="G745" t="s">
        <v>126</v>
      </c>
      <c r="H745" t="s">
        <v>308</v>
      </c>
      <c r="I745" t="s">
        <v>212</v>
      </c>
      <c r="J745" t="s">
        <v>213</v>
      </c>
      <c r="K745" t="s">
        <v>149</v>
      </c>
      <c r="M745" t="s">
        <v>76</v>
      </c>
      <c r="N745" t="s">
        <v>581</v>
      </c>
      <c r="O745" s="57">
        <v>46270.368877314817</v>
      </c>
      <c r="P745" s="57">
        <v>46271.877615740741</v>
      </c>
      <c r="Q745">
        <v>69384314</v>
      </c>
      <c r="R745">
        <v>3135936071</v>
      </c>
      <c r="S745">
        <v>152320246389</v>
      </c>
      <c r="T745" t="s">
        <v>4583</v>
      </c>
      <c r="U745" t="s">
        <v>4584</v>
      </c>
      <c r="V745" t="s">
        <v>4585</v>
      </c>
      <c r="Z745">
        <v>112.7489564</v>
      </c>
      <c r="AA745">
        <v>-7.2725255000000004</v>
      </c>
      <c r="AB745" t="s">
        <v>4586</v>
      </c>
      <c r="AC745" t="s">
        <v>4587</v>
      </c>
      <c r="AL745" t="s">
        <v>217</v>
      </c>
      <c r="AM745" t="s">
        <v>4588</v>
      </c>
      <c r="AN745" t="s">
        <v>6</v>
      </c>
      <c r="AO745" s="57">
        <v>46151.371527777781</v>
      </c>
      <c r="AP745" s="57">
        <v>46271.458333333336</v>
      </c>
      <c r="AR745" t="s">
        <v>218</v>
      </c>
      <c r="AS745" t="s">
        <v>906</v>
      </c>
      <c r="AT745" t="s">
        <v>230</v>
      </c>
      <c r="AU745">
        <v>20260906</v>
      </c>
      <c r="AV745" t="s">
        <v>221</v>
      </c>
      <c r="AW745" t="s">
        <v>585</v>
      </c>
      <c r="AX745" t="s">
        <v>222</v>
      </c>
      <c r="BA745" s="57">
        <v>46271.458333333336</v>
      </c>
      <c r="BB745" t="s">
        <v>4588</v>
      </c>
      <c r="BC745">
        <v>2026</v>
      </c>
      <c r="BD745">
        <v>9</v>
      </c>
      <c r="BE745">
        <v>6</v>
      </c>
      <c r="BF745" s="6">
        <f t="shared" si="33"/>
        <v>46271</v>
      </c>
      <c r="BG745">
        <f t="shared" si="34"/>
        <v>-0.45833333333575865</v>
      </c>
      <c r="BH745" t="str">
        <f t="shared" si="35"/>
        <v>COMPLY</v>
      </c>
      <c r="BI745" t="str">
        <f>VLOOKUP(H745,Sheet2!$A$1:$B$270,2,FALSE)</f>
        <v>SURABAYA SELATAN</v>
      </c>
    </row>
    <row r="746" spans="1:61">
      <c r="A746">
        <v>745</v>
      </c>
      <c r="B746">
        <v>1002572774</v>
      </c>
      <c r="C746">
        <v>3</v>
      </c>
      <c r="D746" t="s">
        <v>55</v>
      </c>
      <c r="E746">
        <v>5</v>
      </c>
      <c r="F746" t="s">
        <v>227</v>
      </c>
      <c r="G746" t="s">
        <v>127</v>
      </c>
      <c r="H746" t="s">
        <v>228</v>
      </c>
      <c r="I746" t="s">
        <v>212</v>
      </c>
      <c r="J746" t="s">
        <v>213</v>
      </c>
      <c r="K746" t="s">
        <v>149</v>
      </c>
      <c r="M746" t="s">
        <v>76</v>
      </c>
      <c r="N746" t="s">
        <v>215</v>
      </c>
      <c r="O746" s="57">
        <v>46270.365069444444</v>
      </c>
      <c r="P746" s="57">
        <v>46270.726574074077</v>
      </c>
      <c r="Q746">
        <v>69384307</v>
      </c>
      <c r="S746">
        <v>152426928006</v>
      </c>
      <c r="T746" t="s">
        <v>4589</v>
      </c>
      <c r="U746" t="s">
        <v>4590</v>
      </c>
      <c r="V746" t="s">
        <v>4591</v>
      </c>
      <c r="Z746">
        <v>113.5322245</v>
      </c>
      <c r="AA746">
        <v>-7.1741431000000002</v>
      </c>
      <c r="AB746" t="s">
        <v>4592</v>
      </c>
      <c r="AC746" t="s">
        <v>229</v>
      </c>
      <c r="AL746" t="s">
        <v>217</v>
      </c>
      <c r="AM746" t="s">
        <v>4593</v>
      </c>
      <c r="AN746" t="s">
        <v>6</v>
      </c>
      <c r="AO746" s="57">
        <v>46151.371527777781</v>
      </c>
      <c r="AP746" s="57">
        <v>46271.333333333336</v>
      </c>
      <c r="AR746" t="s">
        <v>218</v>
      </c>
      <c r="AS746" t="s">
        <v>127</v>
      </c>
      <c r="AT746" t="s">
        <v>220</v>
      </c>
      <c r="AU746">
        <v>20260905</v>
      </c>
      <c r="AV746" t="s">
        <v>221</v>
      </c>
      <c r="AW746" t="s">
        <v>598</v>
      </c>
      <c r="AX746" t="s">
        <v>222</v>
      </c>
      <c r="BA746" s="57">
        <v>46271.333333333336</v>
      </c>
      <c r="BB746" t="s">
        <v>4593</v>
      </c>
      <c r="BC746">
        <v>2026</v>
      </c>
      <c r="BD746">
        <v>9</v>
      </c>
      <c r="BE746">
        <v>5</v>
      </c>
      <c r="BF746" s="6">
        <f t="shared" si="33"/>
        <v>46270</v>
      </c>
      <c r="BG746">
        <f t="shared" si="34"/>
        <v>-1.3333333333357587</v>
      </c>
      <c r="BH746" t="str">
        <f t="shared" si="35"/>
        <v>COMPLY</v>
      </c>
      <c r="BI746" t="str">
        <f>VLOOKUP(H746,Sheet2!$A$1:$B$270,2,FALSE)</f>
        <v>MADURA</v>
      </c>
    </row>
    <row r="747" spans="1:61">
      <c r="A747">
        <v>746</v>
      </c>
      <c r="B747">
        <v>1002572940</v>
      </c>
      <c r="C747">
        <v>3</v>
      </c>
      <c r="D747" t="s">
        <v>42</v>
      </c>
      <c r="E747">
        <v>5</v>
      </c>
      <c r="F747" t="s">
        <v>232</v>
      </c>
      <c r="G747" t="s">
        <v>101</v>
      </c>
      <c r="H747" t="s">
        <v>259</v>
      </c>
      <c r="I747" t="s">
        <v>212</v>
      </c>
      <c r="J747" t="s">
        <v>213</v>
      </c>
      <c r="K747" t="s">
        <v>149</v>
      </c>
      <c r="L747" t="s">
        <v>214</v>
      </c>
      <c r="M747" t="s">
        <v>76</v>
      </c>
      <c r="N747" t="s">
        <v>215</v>
      </c>
      <c r="O747" s="57">
        <v>46270.477048611108</v>
      </c>
      <c r="P747" s="57">
        <v>46272.516701388886</v>
      </c>
      <c r="Q747">
        <v>69384408</v>
      </c>
      <c r="S747">
        <v>152316231936</v>
      </c>
      <c r="T747" t="s">
        <v>4594</v>
      </c>
      <c r="U747" t="s">
        <v>4595</v>
      </c>
      <c r="V747" t="s">
        <v>4596</v>
      </c>
      <c r="Z747">
        <v>112.715603</v>
      </c>
      <c r="AA747">
        <v>-7.4504859999999997</v>
      </c>
      <c r="AB747" t="s">
        <v>4597</v>
      </c>
      <c r="AC747" t="s">
        <v>236</v>
      </c>
      <c r="AL747" t="s">
        <v>217</v>
      </c>
      <c r="AM747" t="s">
        <v>4598</v>
      </c>
      <c r="AN747" t="s">
        <v>6</v>
      </c>
      <c r="AO747" s="57">
        <v>46151.486087962963</v>
      </c>
      <c r="AP747" s="57">
        <v>46271.458333333336</v>
      </c>
      <c r="AR747" t="s">
        <v>218</v>
      </c>
      <c r="AS747" t="s">
        <v>232</v>
      </c>
      <c r="AT747" t="s">
        <v>230</v>
      </c>
      <c r="AU747">
        <v>20260907</v>
      </c>
      <c r="AV747" t="s">
        <v>221</v>
      </c>
      <c r="AW747" t="s">
        <v>882</v>
      </c>
      <c r="AX747" t="s">
        <v>222</v>
      </c>
      <c r="BA747" s="57">
        <v>46271.458333333336</v>
      </c>
      <c r="BB747" t="s">
        <v>4598</v>
      </c>
      <c r="BC747">
        <v>2026</v>
      </c>
      <c r="BD747">
        <v>9</v>
      </c>
      <c r="BE747">
        <v>7</v>
      </c>
      <c r="BF747" s="6">
        <f t="shared" si="33"/>
        <v>46272</v>
      </c>
      <c r="BG747">
        <f t="shared" si="34"/>
        <v>0.54166666666424135</v>
      </c>
      <c r="BH747" t="str">
        <f t="shared" si="35"/>
        <v>COMPLY</v>
      </c>
      <c r="BI747" t="str">
        <f>VLOOKUP(H747,Sheet2!$A$1:$B$270,2,FALSE)</f>
        <v>SIDOARJO</v>
      </c>
    </row>
    <row r="748" spans="1:61">
      <c r="A748">
        <v>747</v>
      </c>
      <c r="B748">
        <v>1002572946</v>
      </c>
      <c r="C748">
        <v>3</v>
      </c>
      <c r="D748" t="s">
        <v>38</v>
      </c>
      <c r="E748">
        <v>5</v>
      </c>
      <c r="F748" t="s">
        <v>90</v>
      </c>
      <c r="G748" t="s">
        <v>98</v>
      </c>
      <c r="H748" t="s">
        <v>394</v>
      </c>
      <c r="I748" t="s">
        <v>212</v>
      </c>
      <c r="J748" t="s">
        <v>213</v>
      </c>
      <c r="K748" t="s">
        <v>149</v>
      </c>
      <c r="M748" t="s">
        <v>76</v>
      </c>
      <c r="N748" t="s">
        <v>215</v>
      </c>
      <c r="O748" s="57">
        <v>46270.47861111111</v>
      </c>
      <c r="P748" s="57">
        <v>46270.849120370367</v>
      </c>
      <c r="Q748">
        <v>69368920</v>
      </c>
      <c r="S748">
        <v>152622209379</v>
      </c>
      <c r="T748" t="s">
        <v>4599</v>
      </c>
      <c r="U748" t="s">
        <v>4600</v>
      </c>
      <c r="V748" t="s">
        <v>4601</v>
      </c>
      <c r="Z748">
        <v>111.7630050348</v>
      </c>
      <c r="AA748">
        <v>-8.1716943769274302</v>
      </c>
      <c r="AB748" t="s">
        <v>4602</v>
      </c>
      <c r="AC748" t="s">
        <v>229</v>
      </c>
      <c r="AL748" t="s">
        <v>217</v>
      </c>
      <c r="AM748" t="s">
        <v>4603</v>
      </c>
      <c r="AN748" t="s">
        <v>6</v>
      </c>
      <c r="AO748" s="57">
        <v>46151.486087962963</v>
      </c>
      <c r="AR748" t="s">
        <v>218</v>
      </c>
      <c r="AS748" t="s">
        <v>98</v>
      </c>
      <c r="AT748" t="s">
        <v>230</v>
      </c>
      <c r="AU748">
        <v>20260905</v>
      </c>
      <c r="AV748" t="s">
        <v>221</v>
      </c>
      <c r="AW748" t="s">
        <v>546</v>
      </c>
      <c r="AX748" t="s">
        <v>222</v>
      </c>
      <c r="BA748" s="57">
        <v>46270.291666666664</v>
      </c>
      <c r="BB748" t="s">
        <v>4603</v>
      </c>
      <c r="BC748">
        <v>2026</v>
      </c>
      <c r="BD748">
        <v>9</v>
      </c>
      <c r="BE748">
        <v>5</v>
      </c>
      <c r="BF748" s="6">
        <f t="shared" si="33"/>
        <v>46270</v>
      </c>
      <c r="BG748">
        <f t="shared" si="34"/>
        <v>-0.29166666666424135</v>
      </c>
      <c r="BH748" t="str">
        <f t="shared" si="35"/>
        <v>COMPLY</v>
      </c>
      <c r="BI748" t="str">
        <f>VLOOKUP(H748,Sheet2!$A$1:$B$270,2,FALSE)</f>
        <v>BLITAR</v>
      </c>
    </row>
    <row r="749" spans="1:61">
      <c r="A749">
        <v>748</v>
      </c>
      <c r="B749">
        <v>1002573313</v>
      </c>
      <c r="C749">
        <v>3</v>
      </c>
      <c r="D749" t="s">
        <v>45</v>
      </c>
      <c r="E749">
        <v>5</v>
      </c>
      <c r="F749" t="s">
        <v>210</v>
      </c>
      <c r="G749" t="s">
        <v>115</v>
      </c>
      <c r="H749" t="s">
        <v>395</v>
      </c>
      <c r="I749" t="s">
        <v>212</v>
      </c>
      <c r="J749" t="s">
        <v>213</v>
      </c>
      <c r="K749" t="s">
        <v>149</v>
      </c>
      <c r="M749" t="s">
        <v>76</v>
      </c>
      <c r="N749" t="s">
        <v>215</v>
      </c>
      <c r="O749" s="57">
        <v>46270.674351851849</v>
      </c>
      <c r="P749" s="57">
        <v>46270.729120370372</v>
      </c>
      <c r="Q749">
        <v>69381193</v>
      </c>
      <c r="S749">
        <v>172602203032</v>
      </c>
      <c r="T749" t="s">
        <v>1331</v>
      </c>
      <c r="U749" t="s">
        <v>4604</v>
      </c>
      <c r="V749" t="s">
        <v>4605</v>
      </c>
      <c r="Z749">
        <v>116.14947398</v>
      </c>
      <c r="AA749">
        <v>-8.6809139829999999</v>
      </c>
      <c r="AB749" t="s">
        <v>1333</v>
      </c>
      <c r="AC749" t="s">
        <v>216</v>
      </c>
      <c r="AL749" t="s">
        <v>217</v>
      </c>
      <c r="AM749" t="s">
        <v>4606</v>
      </c>
      <c r="AN749" t="s">
        <v>6</v>
      </c>
      <c r="AO749" s="57">
        <v>46151.684525462966</v>
      </c>
      <c r="AR749" t="s">
        <v>218</v>
      </c>
      <c r="AS749" t="s">
        <v>900</v>
      </c>
      <c r="AT749" t="s">
        <v>230</v>
      </c>
      <c r="AU749">
        <v>20260905</v>
      </c>
      <c r="AV749" t="s">
        <v>221</v>
      </c>
      <c r="AW749" t="s">
        <v>545</v>
      </c>
      <c r="AX749" t="s">
        <v>222</v>
      </c>
      <c r="BA749" s="57">
        <v>46270.291666666664</v>
      </c>
      <c r="BB749" t="s">
        <v>4606</v>
      </c>
      <c r="BC749">
        <v>2026</v>
      </c>
      <c r="BD749">
        <v>9</v>
      </c>
      <c r="BE749">
        <v>5</v>
      </c>
      <c r="BF749" s="6">
        <f t="shared" si="33"/>
        <v>46270</v>
      </c>
      <c r="BG749">
        <f t="shared" si="34"/>
        <v>-0.29166666666424135</v>
      </c>
      <c r="BH749" t="str">
        <f t="shared" si="35"/>
        <v>COMPLY</v>
      </c>
      <c r="BI749" t="str">
        <f>VLOOKUP(H749,Sheet2!$A$1:$B$270,2,FALSE)</f>
        <v>SELONG</v>
      </c>
    </row>
    <row r="750" spans="1:61">
      <c r="A750">
        <v>749</v>
      </c>
      <c r="B750">
        <v>1002572970</v>
      </c>
      <c r="C750">
        <v>3</v>
      </c>
      <c r="D750" t="s">
        <v>42</v>
      </c>
      <c r="E750">
        <v>5</v>
      </c>
      <c r="F750" t="s">
        <v>232</v>
      </c>
      <c r="G750" t="s">
        <v>101</v>
      </c>
      <c r="H750" t="s">
        <v>259</v>
      </c>
      <c r="I750" t="s">
        <v>212</v>
      </c>
      <c r="J750" t="s">
        <v>213</v>
      </c>
      <c r="K750" t="s">
        <v>149</v>
      </c>
      <c r="L750" t="s">
        <v>214</v>
      </c>
      <c r="M750" t="s">
        <v>76</v>
      </c>
      <c r="N750" t="s">
        <v>215</v>
      </c>
      <c r="O750" s="57">
        <v>46270.493715277778</v>
      </c>
      <c r="P750" s="57">
        <v>46270.91920138889</v>
      </c>
      <c r="Q750">
        <v>69384404</v>
      </c>
      <c r="S750">
        <v>152316231937</v>
      </c>
      <c r="T750" t="s">
        <v>3101</v>
      </c>
      <c r="U750" t="s">
        <v>4607</v>
      </c>
      <c r="V750" t="s">
        <v>4608</v>
      </c>
      <c r="Z750">
        <v>112.70555922514799</v>
      </c>
      <c r="AA750">
        <v>-7.4475394274434104</v>
      </c>
      <c r="AB750" t="s">
        <v>4609</v>
      </c>
      <c r="AC750" t="s">
        <v>216</v>
      </c>
      <c r="AL750" t="s">
        <v>217</v>
      </c>
      <c r="AM750" t="s">
        <v>1784</v>
      </c>
      <c r="AN750" t="s">
        <v>6</v>
      </c>
      <c r="AO750" s="57">
        <v>46151.496469907404</v>
      </c>
      <c r="AP750" s="57">
        <v>46272.333333333336</v>
      </c>
      <c r="AR750" t="s">
        <v>218</v>
      </c>
      <c r="AS750" t="s">
        <v>232</v>
      </c>
      <c r="AT750" t="s">
        <v>230</v>
      </c>
      <c r="AU750">
        <v>20260905</v>
      </c>
      <c r="AV750" t="s">
        <v>221</v>
      </c>
      <c r="AW750" t="s">
        <v>886</v>
      </c>
      <c r="AX750" t="s">
        <v>222</v>
      </c>
      <c r="BA750" s="57">
        <v>46272.333333333336</v>
      </c>
      <c r="BB750" t="s">
        <v>1784</v>
      </c>
      <c r="BC750">
        <v>2026</v>
      </c>
      <c r="BD750">
        <v>9</v>
      </c>
      <c r="BE750">
        <v>5</v>
      </c>
      <c r="BF750" s="6">
        <f t="shared" si="33"/>
        <v>46270</v>
      </c>
      <c r="BG750">
        <f t="shared" si="34"/>
        <v>-2.3333333333357587</v>
      </c>
      <c r="BH750" t="str">
        <f t="shared" si="35"/>
        <v>COMPLY</v>
      </c>
      <c r="BI750" t="str">
        <f>VLOOKUP(H750,Sheet2!$A$1:$B$270,2,FALSE)</f>
        <v>SIDOARJO</v>
      </c>
    </row>
    <row r="751" spans="1:61">
      <c r="A751">
        <v>750</v>
      </c>
      <c r="B751">
        <v>1002572964</v>
      </c>
      <c r="C751">
        <v>3</v>
      </c>
      <c r="D751" t="s">
        <v>59</v>
      </c>
      <c r="E751">
        <v>4</v>
      </c>
      <c r="F751" t="s">
        <v>242</v>
      </c>
      <c r="G751" t="s">
        <v>1540</v>
      </c>
      <c r="H751" t="s">
        <v>1541</v>
      </c>
      <c r="I751" t="s">
        <v>212</v>
      </c>
      <c r="J751" t="s">
        <v>213</v>
      </c>
      <c r="K751" t="s">
        <v>149</v>
      </c>
      <c r="M751" t="s">
        <v>76</v>
      </c>
      <c r="N751" t="s">
        <v>215</v>
      </c>
      <c r="O751" s="57">
        <v>46270.491018518522</v>
      </c>
      <c r="P751" s="57">
        <v>46270.546770833331</v>
      </c>
      <c r="Q751">
        <v>69382428</v>
      </c>
      <c r="S751">
        <v>141373127591</v>
      </c>
      <c r="T751" t="s">
        <v>1542</v>
      </c>
      <c r="U751" t="s">
        <v>4610</v>
      </c>
      <c r="V751" t="s">
        <v>4611</v>
      </c>
      <c r="Z751">
        <v>109.93605700000001</v>
      </c>
      <c r="AA751">
        <v>-7.4980890000000002</v>
      </c>
      <c r="AB751" t="s">
        <v>1545</v>
      </c>
      <c r="AC751" t="s">
        <v>284</v>
      </c>
      <c r="AL751" t="s">
        <v>217</v>
      </c>
      <c r="AM751" t="s">
        <v>4612</v>
      </c>
      <c r="AN751" t="s">
        <v>6</v>
      </c>
      <c r="AO751" s="57">
        <v>46151.496469907404</v>
      </c>
      <c r="AR751" t="s">
        <v>218</v>
      </c>
      <c r="AS751" t="s">
        <v>219</v>
      </c>
      <c r="AT751" t="s">
        <v>230</v>
      </c>
      <c r="AU751">
        <v>20260905</v>
      </c>
      <c r="AV751" t="s">
        <v>221</v>
      </c>
      <c r="AW751" t="s">
        <v>599</v>
      </c>
      <c r="AX751" t="s">
        <v>222</v>
      </c>
      <c r="BA751" s="57">
        <v>46270.291666666664</v>
      </c>
      <c r="BB751" t="s">
        <v>4612</v>
      </c>
      <c r="BC751">
        <v>2026</v>
      </c>
      <c r="BD751">
        <v>9</v>
      </c>
      <c r="BE751">
        <v>5</v>
      </c>
      <c r="BF751" s="6">
        <f t="shared" si="33"/>
        <v>46270</v>
      </c>
      <c r="BG751">
        <f t="shared" si="34"/>
        <v>-0.29166666666424135</v>
      </c>
      <c r="BH751" t="str">
        <f t="shared" si="35"/>
        <v>COMPLY</v>
      </c>
      <c r="BI751" t="e">
        <f>VLOOKUP(H751,Sheet2!$A$1:$B$270,2,FALSE)</f>
        <v>#N/A</v>
      </c>
    </row>
    <row r="752" spans="1:61">
      <c r="A752">
        <v>751</v>
      </c>
      <c r="B752">
        <v>1002573183</v>
      </c>
      <c r="C752">
        <v>3</v>
      </c>
      <c r="D752" t="s">
        <v>55</v>
      </c>
      <c r="E752">
        <v>5</v>
      </c>
      <c r="F752" t="s">
        <v>227</v>
      </c>
      <c r="G752" t="s">
        <v>127</v>
      </c>
      <c r="H752" t="s">
        <v>323</v>
      </c>
      <c r="I752" t="s">
        <v>212</v>
      </c>
      <c r="J752" t="s">
        <v>213</v>
      </c>
      <c r="K752" t="s">
        <v>149</v>
      </c>
      <c r="L752" t="s">
        <v>214</v>
      </c>
      <c r="M752" t="s">
        <v>76</v>
      </c>
      <c r="N752" t="s">
        <v>215</v>
      </c>
      <c r="O752" s="57">
        <v>46270.604120370372</v>
      </c>
      <c r="P752" s="57">
        <v>46271.647916666669</v>
      </c>
      <c r="Q752">
        <v>69384558</v>
      </c>
      <c r="S752">
        <v>152431232560</v>
      </c>
      <c r="T752" t="s">
        <v>4613</v>
      </c>
      <c r="U752" t="s">
        <v>4614</v>
      </c>
      <c r="V752" t="s">
        <v>4615</v>
      </c>
      <c r="Z752">
        <v>113.82769245654301</v>
      </c>
      <c r="AA752">
        <v>-6.9894821076706597</v>
      </c>
      <c r="AB752" t="s">
        <v>4616</v>
      </c>
      <c r="AC752" t="s">
        <v>216</v>
      </c>
      <c r="AL752" t="s">
        <v>217</v>
      </c>
      <c r="AM752" t="s">
        <v>3033</v>
      </c>
      <c r="AN752" t="s">
        <v>6</v>
      </c>
      <c r="AO752" s="57">
        <v>46151.61109953704</v>
      </c>
      <c r="AP752" s="57">
        <v>46271.458333333336</v>
      </c>
      <c r="AR752" t="s">
        <v>218</v>
      </c>
      <c r="AS752" t="s">
        <v>219</v>
      </c>
      <c r="AT752" t="s">
        <v>220</v>
      </c>
      <c r="AU752">
        <v>20260906</v>
      </c>
      <c r="AV752" t="s">
        <v>221</v>
      </c>
      <c r="AW752" t="s">
        <v>1977</v>
      </c>
      <c r="AX752" t="s">
        <v>222</v>
      </c>
      <c r="BA752" s="57">
        <v>46271.458333333336</v>
      </c>
      <c r="BB752" t="s">
        <v>3033</v>
      </c>
      <c r="BC752">
        <v>2026</v>
      </c>
      <c r="BD752">
        <v>9</v>
      </c>
      <c r="BE752">
        <v>6</v>
      </c>
      <c r="BF752" s="6">
        <f t="shared" si="33"/>
        <v>46271</v>
      </c>
      <c r="BG752">
        <f t="shared" si="34"/>
        <v>-0.45833333333575865</v>
      </c>
      <c r="BH752" t="str">
        <f t="shared" si="35"/>
        <v>COMPLY</v>
      </c>
      <c r="BI752" t="str">
        <f>VLOOKUP(H752,Sheet2!$A$1:$B$270,2,FALSE)</f>
        <v>MADURA</v>
      </c>
    </row>
    <row r="753" spans="1:61">
      <c r="A753">
        <v>752</v>
      </c>
      <c r="B753">
        <v>1002573185</v>
      </c>
      <c r="C753">
        <v>3</v>
      </c>
      <c r="D753" t="s">
        <v>59</v>
      </c>
      <c r="E753">
        <v>4</v>
      </c>
      <c r="F753" t="s">
        <v>223</v>
      </c>
      <c r="G753" t="s">
        <v>314</v>
      </c>
      <c r="H753" t="s">
        <v>868</v>
      </c>
      <c r="I753" t="s">
        <v>212</v>
      </c>
      <c r="J753" t="s">
        <v>213</v>
      </c>
      <c r="K753" t="s">
        <v>149</v>
      </c>
      <c r="L753" t="s">
        <v>214</v>
      </c>
      <c r="M753" t="s">
        <v>76</v>
      </c>
      <c r="N753" t="s">
        <v>215</v>
      </c>
      <c r="O753" s="57">
        <v>46270.604120370372</v>
      </c>
      <c r="P753" s="57">
        <v>46271.502002314817</v>
      </c>
      <c r="Q753">
        <v>69384557</v>
      </c>
      <c r="S753">
        <v>143395106896</v>
      </c>
      <c r="T753" t="s">
        <v>4617</v>
      </c>
      <c r="U753" t="s">
        <v>4618</v>
      </c>
      <c r="V753" t="s">
        <v>4619</v>
      </c>
      <c r="Z753">
        <v>109.477571</v>
      </c>
      <c r="AA753">
        <v>-7.4778260000000003</v>
      </c>
      <c r="AB753" t="s">
        <v>4620</v>
      </c>
      <c r="AC753" t="s">
        <v>236</v>
      </c>
      <c r="AL753" t="s">
        <v>217</v>
      </c>
      <c r="AM753" t="s">
        <v>4621</v>
      </c>
      <c r="AN753" t="s">
        <v>6</v>
      </c>
      <c r="AO753" s="57">
        <v>46151.61109953704</v>
      </c>
      <c r="AP753" s="57">
        <v>46271.625</v>
      </c>
      <c r="AR753" t="s">
        <v>218</v>
      </c>
      <c r="AS753" t="s">
        <v>917</v>
      </c>
      <c r="AT753" t="s">
        <v>230</v>
      </c>
      <c r="AU753">
        <v>20260906</v>
      </c>
      <c r="AV753" t="s">
        <v>221</v>
      </c>
      <c r="AW753" t="s">
        <v>881</v>
      </c>
      <c r="AX753" t="s">
        <v>222</v>
      </c>
      <c r="BA753" s="57">
        <v>46271.625</v>
      </c>
      <c r="BB753" t="s">
        <v>4621</v>
      </c>
      <c r="BC753">
        <v>2026</v>
      </c>
      <c r="BD753">
        <v>9</v>
      </c>
      <c r="BE753">
        <v>6</v>
      </c>
      <c r="BF753" s="6">
        <f t="shared" si="33"/>
        <v>46271</v>
      </c>
      <c r="BG753">
        <f t="shared" si="34"/>
        <v>-0.625</v>
      </c>
      <c r="BH753" t="str">
        <f t="shared" si="35"/>
        <v>COMPLY</v>
      </c>
      <c r="BI753" t="e">
        <f>VLOOKUP(H753,Sheet2!$A$1:$B$270,2,FALSE)</f>
        <v>#N/A</v>
      </c>
    </row>
    <row r="754" spans="1:61">
      <c r="A754">
        <v>753</v>
      </c>
      <c r="B754">
        <v>1002573181</v>
      </c>
      <c r="C754">
        <v>3</v>
      </c>
      <c r="D754" t="s">
        <v>59</v>
      </c>
      <c r="E754">
        <v>4</v>
      </c>
      <c r="F754" t="s">
        <v>242</v>
      </c>
      <c r="G754" t="s">
        <v>600</v>
      </c>
      <c r="H754" t="s">
        <v>601</v>
      </c>
      <c r="I754" t="s">
        <v>212</v>
      </c>
      <c r="J754" t="s">
        <v>213</v>
      </c>
      <c r="K754" t="s">
        <v>149</v>
      </c>
      <c r="L754" t="s">
        <v>214</v>
      </c>
      <c r="M754" t="s">
        <v>76</v>
      </c>
      <c r="N754" t="s">
        <v>215</v>
      </c>
      <c r="O754" s="57">
        <v>46270.602037037039</v>
      </c>
      <c r="P754" s="57">
        <v>46271.539942129632</v>
      </c>
      <c r="Q754">
        <v>69384556</v>
      </c>
      <c r="S754">
        <v>141149110858</v>
      </c>
      <c r="T754" t="s">
        <v>4622</v>
      </c>
      <c r="U754" t="s">
        <v>4623</v>
      </c>
      <c r="V754" t="s">
        <v>4624</v>
      </c>
      <c r="Z754">
        <v>110.0471995</v>
      </c>
      <c r="AA754">
        <v>-7.3321527</v>
      </c>
      <c r="AB754" t="s">
        <v>4625</v>
      </c>
      <c r="AC754" t="s">
        <v>236</v>
      </c>
      <c r="AL754" t="s">
        <v>217</v>
      </c>
      <c r="AM754" t="s">
        <v>4626</v>
      </c>
      <c r="AN754" t="s">
        <v>6</v>
      </c>
      <c r="AO754" s="57">
        <v>46151.61109953704</v>
      </c>
      <c r="AP754" s="57">
        <v>46271.541666666664</v>
      </c>
      <c r="AR754" t="s">
        <v>218</v>
      </c>
      <c r="AS754" t="s">
        <v>919</v>
      </c>
      <c r="AT754" t="s">
        <v>230</v>
      </c>
      <c r="AU754">
        <v>20260906</v>
      </c>
      <c r="AV754" t="s">
        <v>221</v>
      </c>
      <c r="AW754" t="s">
        <v>883</v>
      </c>
      <c r="AX754" t="s">
        <v>222</v>
      </c>
      <c r="BA754" s="57">
        <v>46271.541666666664</v>
      </c>
      <c r="BB754" t="s">
        <v>4626</v>
      </c>
      <c r="BC754">
        <v>2026</v>
      </c>
      <c r="BD754">
        <v>9</v>
      </c>
      <c r="BE754">
        <v>6</v>
      </c>
      <c r="BF754" s="6">
        <f t="shared" si="33"/>
        <v>46271</v>
      </c>
      <c r="BG754">
        <f t="shared" si="34"/>
        <v>-0.54166666666424135</v>
      </c>
      <c r="BH754" t="str">
        <f t="shared" si="35"/>
        <v>COMPLY</v>
      </c>
      <c r="BI754" t="e">
        <f>VLOOKUP(H754,Sheet2!$A$1:$B$270,2,FALSE)</f>
        <v>#N/A</v>
      </c>
    </row>
    <row r="755" spans="1:61">
      <c r="A755">
        <v>754</v>
      </c>
      <c r="B755">
        <v>1002573191</v>
      </c>
      <c r="C755">
        <v>3</v>
      </c>
      <c r="D755" t="s">
        <v>55</v>
      </c>
      <c r="E755">
        <v>5</v>
      </c>
      <c r="F755" t="s">
        <v>261</v>
      </c>
      <c r="G755" t="s">
        <v>122</v>
      </c>
      <c r="H755" t="s">
        <v>347</v>
      </c>
      <c r="I755" t="s">
        <v>212</v>
      </c>
      <c r="J755" t="s">
        <v>213</v>
      </c>
      <c r="K755" t="s">
        <v>149</v>
      </c>
      <c r="M755" t="s">
        <v>76</v>
      </c>
      <c r="N755" t="s">
        <v>215</v>
      </c>
      <c r="O755" s="57">
        <v>46270.606585648151</v>
      </c>
      <c r="P755" s="57">
        <v>46270.906006944446</v>
      </c>
      <c r="Q755">
        <v>69383137</v>
      </c>
      <c r="S755">
        <v>152421261555</v>
      </c>
      <c r="T755" t="s">
        <v>2585</v>
      </c>
      <c r="U755" t="s">
        <v>4627</v>
      </c>
      <c r="V755" t="s">
        <v>4628</v>
      </c>
      <c r="Z755">
        <v>112.650818</v>
      </c>
      <c r="AA755">
        <v>-7.1781110000000004</v>
      </c>
      <c r="AB755" t="s">
        <v>2588</v>
      </c>
      <c r="AC755" t="s">
        <v>216</v>
      </c>
      <c r="AL755" t="s">
        <v>217</v>
      </c>
      <c r="AM755" t="s">
        <v>4629</v>
      </c>
      <c r="AN755" t="s">
        <v>6</v>
      </c>
      <c r="AO755" s="57">
        <v>46151.61109953704</v>
      </c>
      <c r="AR755" t="s">
        <v>218</v>
      </c>
      <c r="AS755" t="s">
        <v>122</v>
      </c>
      <c r="AT755" t="s">
        <v>230</v>
      </c>
      <c r="AU755">
        <v>20260905</v>
      </c>
      <c r="AV755" t="s">
        <v>221</v>
      </c>
      <c r="AW755" t="s">
        <v>572</v>
      </c>
      <c r="AX755" t="s">
        <v>222</v>
      </c>
      <c r="BA755" s="57">
        <v>46270.291666666664</v>
      </c>
      <c r="BB755" t="s">
        <v>4629</v>
      </c>
      <c r="BC755">
        <v>2026</v>
      </c>
      <c r="BD755">
        <v>9</v>
      </c>
      <c r="BE755">
        <v>5</v>
      </c>
      <c r="BF755" s="6">
        <f t="shared" si="33"/>
        <v>46270</v>
      </c>
      <c r="BG755">
        <f t="shared" si="34"/>
        <v>-0.29166666666424135</v>
      </c>
      <c r="BH755" t="str">
        <f t="shared" si="35"/>
        <v>COMPLY</v>
      </c>
      <c r="BI755" t="str">
        <f>VLOOKUP(H755,Sheet2!$A$1:$B$270,2,FALSE)</f>
        <v>GRESIK</v>
      </c>
    </row>
    <row r="756" spans="1:61">
      <c r="A756">
        <v>755</v>
      </c>
      <c r="B756">
        <v>1002572978</v>
      </c>
      <c r="C756">
        <v>3</v>
      </c>
      <c r="D756" t="s">
        <v>34</v>
      </c>
      <c r="E756">
        <v>5</v>
      </c>
      <c r="F756" t="s">
        <v>563</v>
      </c>
      <c r="G756" t="s">
        <v>83</v>
      </c>
      <c r="H756" t="s">
        <v>379</v>
      </c>
      <c r="I756" t="s">
        <v>212</v>
      </c>
      <c r="J756" t="s">
        <v>213</v>
      </c>
      <c r="K756" t="s">
        <v>149</v>
      </c>
      <c r="M756" t="s">
        <v>76</v>
      </c>
      <c r="N756" t="s">
        <v>215</v>
      </c>
      <c r="O756" s="57">
        <v>46270.496678240743</v>
      </c>
      <c r="P756" s="57">
        <v>46270.82603009259</v>
      </c>
      <c r="Q756">
        <v>69382784</v>
      </c>
      <c r="S756">
        <v>172422212678</v>
      </c>
      <c r="T756" t="s">
        <v>2918</v>
      </c>
      <c r="U756" t="s">
        <v>4630</v>
      </c>
      <c r="V756" t="s">
        <v>4631</v>
      </c>
      <c r="Z756">
        <v>115.236397</v>
      </c>
      <c r="AA756">
        <v>-8.6232570000000006</v>
      </c>
      <c r="AB756" t="s">
        <v>2921</v>
      </c>
      <c r="AC756" t="s">
        <v>229</v>
      </c>
      <c r="AL756" t="s">
        <v>217</v>
      </c>
      <c r="AM756" t="s">
        <v>2854</v>
      </c>
      <c r="AN756" t="s">
        <v>6</v>
      </c>
      <c r="AO756" s="57">
        <v>46151.506898148145</v>
      </c>
      <c r="AR756" t="s">
        <v>218</v>
      </c>
      <c r="AS756" t="s">
        <v>1520</v>
      </c>
      <c r="AT756" t="s">
        <v>230</v>
      </c>
      <c r="AU756">
        <v>20260905</v>
      </c>
      <c r="AV756" t="s">
        <v>221</v>
      </c>
      <c r="AW756" t="s">
        <v>2771</v>
      </c>
      <c r="AX756" t="s">
        <v>222</v>
      </c>
      <c r="BA756" s="57">
        <v>46270.291666666664</v>
      </c>
      <c r="BB756" t="s">
        <v>2854</v>
      </c>
      <c r="BC756">
        <v>2026</v>
      </c>
      <c r="BD756">
        <v>9</v>
      </c>
      <c r="BE756">
        <v>5</v>
      </c>
      <c r="BF756" s="6">
        <f t="shared" si="33"/>
        <v>46270</v>
      </c>
      <c r="BG756">
        <f t="shared" si="34"/>
        <v>-0.29166666666424135</v>
      </c>
      <c r="BH756" t="str">
        <f t="shared" si="35"/>
        <v>COMPLY</v>
      </c>
      <c r="BI756" t="str">
        <f>VLOOKUP(H756,Sheet2!$A$1:$B$270,2,FALSE)</f>
        <v>SANUR</v>
      </c>
    </row>
    <row r="757" spans="1:61">
      <c r="A757">
        <v>756</v>
      </c>
      <c r="B757">
        <v>1002573403</v>
      </c>
      <c r="C757">
        <v>3</v>
      </c>
      <c r="D757" t="s">
        <v>55</v>
      </c>
      <c r="E757">
        <v>5</v>
      </c>
      <c r="F757" t="s">
        <v>227</v>
      </c>
      <c r="G757" t="s">
        <v>127</v>
      </c>
      <c r="H757" t="s">
        <v>228</v>
      </c>
      <c r="I757" t="s">
        <v>212</v>
      </c>
      <c r="J757" t="s">
        <v>213</v>
      </c>
      <c r="K757" t="s">
        <v>149</v>
      </c>
      <c r="L757" t="s">
        <v>214</v>
      </c>
      <c r="M757" t="s">
        <v>76</v>
      </c>
      <c r="N757" t="s">
        <v>215</v>
      </c>
      <c r="O757" s="57">
        <v>46270.781215277777</v>
      </c>
      <c r="P757" s="57">
        <v>46271.647789351853</v>
      </c>
      <c r="Q757">
        <v>69384643</v>
      </c>
      <c r="S757">
        <v>152426928654</v>
      </c>
      <c r="T757" t="s">
        <v>4632</v>
      </c>
      <c r="U757" t="s">
        <v>4633</v>
      </c>
      <c r="V757" t="s">
        <v>4634</v>
      </c>
      <c r="Z757">
        <v>113.4991654</v>
      </c>
      <c r="AA757">
        <v>-7.1190151999999998</v>
      </c>
      <c r="AB757" t="s">
        <v>4635</v>
      </c>
      <c r="AC757" t="s">
        <v>216</v>
      </c>
      <c r="AL757" t="s">
        <v>217</v>
      </c>
      <c r="AM757" t="s">
        <v>4636</v>
      </c>
      <c r="AN757" t="s">
        <v>6</v>
      </c>
      <c r="AO757" s="57">
        <v>46151.788148148145</v>
      </c>
      <c r="AP757" s="57">
        <v>46271.625</v>
      </c>
      <c r="AR757" t="s">
        <v>218</v>
      </c>
      <c r="AS757" t="s">
        <v>127</v>
      </c>
      <c r="AT757" t="s">
        <v>220</v>
      </c>
      <c r="AU757">
        <v>20260906</v>
      </c>
      <c r="AV757" t="s">
        <v>221</v>
      </c>
      <c r="AW757" t="s">
        <v>3592</v>
      </c>
      <c r="AX757" t="s">
        <v>222</v>
      </c>
      <c r="BA757" s="57">
        <v>46271.625</v>
      </c>
      <c r="BB757" t="s">
        <v>4636</v>
      </c>
      <c r="BC757">
        <v>2026</v>
      </c>
      <c r="BD757">
        <v>9</v>
      </c>
      <c r="BE757">
        <v>6</v>
      </c>
      <c r="BF757" s="6">
        <f t="shared" si="33"/>
        <v>46271</v>
      </c>
      <c r="BG757">
        <f t="shared" si="34"/>
        <v>-0.625</v>
      </c>
      <c r="BH757" t="str">
        <f t="shared" si="35"/>
        <v>COMPLY</v>
      </c>
      <c r="BI757" t="str">
        <f>VLOOKUP(H757,Sheet2!$A$1:$B$270,2,FALSE)</f>
        <v>MADURA</v>
      </c>
    </row>
    <row r="758" spans="1:61">
      <c r="A758">
        <v>757</v>
      </c>
      <c r="B758">
        <v>1002573337</v>
      </c>
      <c r="C758">
        <v>3</v>
      </c>
      <c r="D758" t="s">
        <v>59</v>
      </c>
      <c r="E758">
        <v>4</v>
      </c>
      <c r="F758" t="s">
        <v>549</v>
      </c>
      <c r="G758" t="s">
        <v>1694</v>
      </c>
      <c r="H758" t="s">
        <v>3324</v>
      </c>
      <c r="I758" t="s">
        <v>212</v>
      </c>
      <c r="J758" t="s">
        <v>213</v>
      </c>
      <c r="K758" t="s">
        <v>149</v>
      </c>
      <c r="L758" t="s">
        <v>214</v>
      </c>
      <c r="M758" t="s">
        <v>76</v>
      </c>
      <c r="N758" t="s">
        <v>215</v>
      </c>
      <c r="O758" s="57">
        <v>46270.691620370373</v>
      </c>
      <c r="P758" s="57">
        <v>46273.763460648152</v>
      </c>
      <c r="Q758">
        <v>69384620</v>
      </c>
      <c r="S758">
        <v>146133133203</v>
      </c>
      <c r="T758" t="s">
        <v>4637</v>
      </c>
      <c r="U758" t="s">
        <v>4638</v>
      </c>
      <c r="V758" t="s">
        <v>4639</v>
      </c>
      <c r="Z758">
        <v>110.3503597</v>
      </c>
      <c r="AA758">
        <v>-7.7033744999999998</v>
      </c>
      <c r="AB758" t="s">
        <v>4640</v>
      </c>
      <c r="AC758" t="s">
        <v>236</v>
      </c>
      <c r="AL758" t="s">
        <v>217</v>
      </c>
      <c r="AM758" t="s">
        <v>4641</v>
      </c>
      <c r="AN758" t="s">
        <v>6</v>
      </c>
      <c r="AO758" s="57">
        <v>46151.69431712963</v>
      </c>
      <c r="AP758" s="57">
        <v>46273.333333333336</v>
      </c>
      <c r="AR758" t="s">
        <v>218</v>
      </c>
      <c r="AS758" t="s">
        <v>219</v>
      </c>
      <c r="AT758" t="s">
        <v>230</v>
      </c>
      <c r="AU758">
        <v>20260908</v>
      </c>
      <c r="AV758" t="s">
        <v>221</v>
      </c>
      <c r="AW758" t="s">
        <v>2092</v>
      </c>
      <c r="AX758" t="s">
        <v>222</v>
      </c>
      <c r="BA758" s="57">
        <v>46273.333333333336</v>
      </c>
      <c r="BB758" t="s">
        <v>4641</v>
      </c>
      <c r="BC758">
        <v>2026</v>
      </c>
      <c r="BD758">
        <v>9</v>
      </c>
      <c r="BE758">
        <v>8</v>
      </c>
      <c r="BF758" s="6">
        <f t="shared" si="33"/>
        <v>46273</v>
      </c>
      <c r="BG758">
        <f t="shared" si="34"/>
        <v>-0.33333333333575865</v>
      </c>
      <c r="BH758" t="str">
        <f t="shared" si="35"/>
        <v>COMPLY</v>
      </c>
      <c r="BI758" t="e">
        <f>VLOOKUP(H758,Sheet2!$A$1:$B$270,2,FALSE)</f>
        <v>#N/A</v>
      </c>
    </row>
    <row r="759" spans="1:61">
      <c r="A759">
        <v>758</v>
      </c>
      <c r="B759">
        <v>1002573331</v>
      </c>
      <c r="C759">
        <v>3</v>
      </c>
      <c r="D759" t="s">
        <v>51</v>
      </c>
      <c r="E759">
        <v>4</v>
      </c>
      <c r="F759" t="s">
        <v>269</v>
      </c>
      <c r="G759" t="s">
        <v>1928</v>
      </c>
      <c r="H759" t="s">
        <v>1929</v>
      </c>
      <c r="I759" t="s">
        <v>212</v>
      </c>
      <c r="J759" t="s">
        <v>213</v>
      </c>
      <c r="K759" t="s">
        <v>149</v>
      </c>
      <c r="L759" t="s">
        <v>214</v>
      </c>
      <c r="M759" t="s">
        <v>76</v>
      </c>
      <c r="N759" t="s">
        <v>215</v>
      </c>
      <c r="O759" s="57">
        <v>46270.6874537037</v>
      </c>
      <c r="P759" s="57">
        <v>46271.635428240741</v>
      </c>
      <c r="Q759">
        <v>69384619</v>
      </c>
      <c r="S759">
        <v>141569115903</v>
      </c>
      <c r="T759" t="s">
        <v>4642</v>
      </c>
      <c r="U759" t="s">
        <v>4643</v>
      </c>
      <c r="V759" t="s">
        <v>4644</v>
      </c>
      <c r="Z759">
        <v>111.458265525546</v>
      </c>
      <c r="AA759">
        <v>-6.9723824280884896</v>
      </c>
      <c r="AB759" t="s">
        <v>4645</v>
      </c>
      <c r="AC759" t="s">
        <v>236</v>
      </c>
      <c r="AL759" t="s">
        <v>217</v>
      </c>
      <c r="AM759" t="s">
        <v>4646</v>
      </c>
      <c r="AN759" t="s">
        <v>6</v>
      </c>
      <c r="AO759" s="57">
        <v>46151.69431712963</v>
      </c>
      <c r="AP759" s="57">
        <v>46271.541666666664</v>
      </c>
      <c r="AR759" t="s">
        <v>218</v>
      </c>
      <c r="AS759" t="s">
        <v>219</v>
      </c>
      <c r="AT759" t="s">
        <v>230</v>
      </c>
      <c r="AU759">
        <v>20260906</v>
      </c>
      <c r="AV759" t="s">
        <v>221</v>
      </c>
      <c r="AW759" t="s">
        <v>885</v>
      </c>
      <c r="AX759" t="s">
        <v>222</v>
      </c>
      <c r="BA759" s="57">
        <v>46271.541666666664</v>
      </c>
      <c r="BB759" t="s">
        <v>4646</v>
      </c>
      <c r="BC759">
        <v>2026</v>
      </c>
      <c r="BD759">
        <v>9</v>
      </c>
      <c r="BE759">
        <v>6</v>
      </c>
      <c r="BF759" s="6">
        <f t="shared" si="33"/>
        <v>46271</v>
      </c>
      <c r="BG759">
        <f t="shared" si="34"/>
        <v>-0.54166666666424135</v>
      </c>
      <c r="BH759" t="str">
        <f t="shared" si="35"/>
        <v>COMPLY</v>
      </c>
      <c r="BI759" t="e">
        <f>VLOOKUP(H759,Sheet2!$A$1:$B$270,2,FALSE)</f>
        <v>#N/A</v>
      </c>
    </row>
    <row r="760" spans="1:61">
      <c r="A760">
        <v>759</v>
      </c>
      <c r="B760">
        <v>1002572759</v>
      </c>
      <c r="C760">
        <v>3</v>
      </c>
      <c r="D760" t="s">
        <v>42</v>
      </c>
      <c r="E760">
        <v>5</v>
      </c>
      <c r="F760" t="s">
        <v>102</v>
      </c>
      <c r="G760" t="s">
        <v>100</v>
      </c>
      <c r="H760" t="s">
        <v>276</v>
      </c>
      <c r="I760" t="s">
        <v>212</v>
      </c>
      <c r="J760" t="s">
        <v>213</v>
      </c>
      <c r="K760" t="s">
        <v>149</v>
      </c>
      <c r="M760" t="s">
        <v>76</v>
      </c>
      <c r="N760" t="s">
        <v>581</v>
      </c>
      <c r="O760" s="57">
        <v>46270.348807870374</v>
      </c>
      <c r="P760" s="57">
        <v>46270.511747685188</v>
      </c>
      <c r="Q760">
        <v>66525052</v>
      </c>
      <c r="S760">
        <v>152507224174</v>
      </c>
      <c r="T760" t="s">
        <v>3830</v>
      </c>
      <c r="U760" t="s">
        <v>4647</v>
      </c>
      <c r="V760" t="s">
        <v>4648</v>
      </c>
      <c r="Z760">
        <v>113.8128383</v>
      </c>
      <c r="AA760">
        <v>-7.9369148999999997</v>
      </c>
      <c r="AB760" t="s">
        <v>4649</v>
      </c>
      <c r="AC760" t="s">
        <v>225</v>
      </c>
      <c r="AL760" t="s">
        <v>217</v>
      </c>
      <c r="AM760" t="s">
        <v>4650</v>
      </c>
      <c r="AN760" t="s">
        <v>6</v>
      </c>
      <c r="AO760" s="57">
        <v>46151.351030092592</v>
      </c>
      <c r="AR760" t="s">
        <v>218</v>
      </c>
      <c r="AS760" t="s">
        <v>100</v>
      </c>
      <c r="AT760" t="s">
        <v>230</v>
      </c>
      <c r="AU760">
        <v>20260905</v>
      </c>
      <c r="AV760" t="s">
        <v>221</v>
      </c>
      <c r="AW760" t="s">
        <v>3502</v>
      </c>
      <c r="AX760" t="s">
        <v>222</v>
      </c>
      <c r="BA760" s="57">
        <v>46270.291666666664</v>
      </c>
      <c r="BB760" t="s">
        <v>4650</v>
      </c>
      <c r="BC760">
        <v>2026</v>
      </c>
      <c r="BD760">
        <v>9</v>
      </c>
      <c r="BE760">
        <v>5</v>
      </c>
      <c r="BF760" s="6">
        <f t="shared" si="33"/>
        <v>46270</v>
      </c>
      <c r="BG760">
        <f t="shared" si="34"/>
        <v>-0.29166666666424135</v>
      </c>
      <c r="BH760" t="str">
        <f t="shared" si="35"/>
        <v>COMPLY</v>
      </c>
      <c r="BI760" t="str">
        <f>VLOOKUP(H760,Sheet2!$A$1:$B$270,2,FALSE)</f>
        <v>JEMBER</v>
      </c>
    </row>
    <row r="761" spans="1:61">
      <c r="A761">
        <v>760</v>
      </c>
      <c r="B761">
        <v>1002572868</v>
      </c>
      <c r="C761">
        <v>3</v>
      </c>
      <c r="D761" t="s">
        <v>38</v>
      </c>
      <c r="E761">
        <v>5</v>
      </c>
      <c r="F761" t="s">
        <v>90</v>
      </c>
      <c r="G761" t="s">
        <v>96</v>
      </c>
      <c r="H761" t="s">
        <v>283</v>
      </c>
      <c r="I761" t="s">
        <v>212</v>
      </c>
      <c r="J761" t="s">
        <v>213</v>
      </c>
      <c r="K761" t="s">
        <v>149</v>
      </c>
      <c r="L761" t="s">
        <v>214</v>
      </c>
      <c r="M761" t="s">
        <v>76</v>
      </c>
      <c r="N761" t="s">
        <v>215</v>
      </c>
      <c r="O761" s="57">
        <v>46270.429131944446</v>
      </c>
      <c r="P761" s="57">
        <v>46270.866539351853</v>
      </c>
      <c r="Q761">
        <v>69384366</v>
      </c>
      <c r="S761">
        <v>152608207568</v>
      </c>
      <c r="T761" t="s">
        <v>4651</v>
      </c>
      <c r="U761" t="s">
        <v>4652</v>
      </c>
      <c r="V761" t="s">
        <v>4653</v>
      </c>
      <c r="Z761">
        <v>111.6982177</v>
      </c>
      <c r="AA761">
        <v>-8.0059780000000007</v>
      </c>
      <c r="AB761" t="s">
        <v>4654</v>
      </c>
      <c r="AC761" t="s">
        <v>236</v>
      </c>
      <c r="AL761" t="s">
        <v>217</v>
      </c>
      <c r="AM761" t="s">
        <v>4655</v>
      </c>
      <c r="AN761" t="s">
        <v>6</v>
      </c>
      <c r="AO761" s="57">
        <v>46151.434502314813</v>
      </c>
      <c r="AP761" s="57">
        <v>46271.333333333336</v>
      </c>
      <c r="AR761" t="s">
        <v>218</v>
      </c>
      <c r="AS761" t="s">
        <v>96</v>
      </c>
      <c r="AT761" t="s">
        <v>344</v>
      </c>
      <c r="AU761">
        <v>20260905</v>
      </c>
      <c r="AV761" t="s">
        <v>221</v>
      </c>
      <c r="AW761" t="s">
        <v>3028</v>
      </c>
      <c r="AX761" t="s">
        <v>222</v>
      </c>
      <c r="BA761" s="57">
        <v>46271.333333333336</v>
      </c>
      <c r="BB761" t="s">
        <v>4655</v>
      </c>
      <c r="BC761">
        <v>2026</v>
      </c>
      <c r="BD761">
        <v>9</v>
      </c>
      <c r="BE761">
        <v>5</v>
      </c>
      <c r="BF761" s="6">
        <f t="shared" si="33"/>
        <v>46270</v>
      </c>
      <c r="BG761">
        <f t="shared" si="34"/>
        <v>-1.3333333333357587</v>
      </c>
      <c r="BH761" t="str">
        <f t="shared" si="35"/>
        <v>COMPLY</v>
      </c>
      <c r="BI761" t="str">
        <f>VLOOKUP(H761,Sheet2!$A$1:$B$270,2,FALSE)</f>
        <v>PONOROGO</v>
      </c>
    </row>
    <row r="762" spans="1:61">
      <c r="A762">
        <v>761</v>
      </c>
      <c r="B762">
        <v>1002572866</v>
      </c>
      <c r="C762">
        <v>3</v>
      </c>
      <c r="D762" t="s">
        <v>59</v>
      </c>
      <c r="E762">
        <v>4</v>
      </c>
      <c r="F762" t="s">
        <v>242</v>
      </c>
      <c r="G762" t="s">
        <v>600</v>
      </c>
      <c r="H762" t="s">
        <v>601</v>
      </c>
      <c r="I762" t="s">
        <v>212</v>
      </c>
      <c r="J762" t="s">
        <v>213</v>
      </c>
      <c r="K762" t="s">
        <v>149</v>
      </c>
      <c r="L762" t="s">
        <v>214</v>
      </c>
      <c r="M762" t="s">
        <v>76</v>
      </c>
      <c r="N762" t="s">
        <v>215</v>
      </c>
      <c r="O762" s="57">
        <v>46270.429131944446</v>
      </c>
      <c r="P762" s="57">
        <v>46271.626504629632</v>
      </c>
      <c r="Q762">
        <v>69384367</v>
      </c>
      <c r="S762">
        <v>141149110801</v>
      </c>
      <c r="T762" t="s">
        <v>4656</v>
      </c>
      <c r="U762" t="s">
        <v>4657</v>
      </c>
      <c r="V762" t="s">
        <v>4658</v>
      </c>
      <c r="Z762">
        <v>110.0676716</v>
      </c>
      <c r="AA762">
        <v>-7.2675888999999998</v>
      </c>
      <c r="AB762" t="s">
        <v>4659</v>
      </c>
      <c r="AC762" t="s">
        <v>236</v>
      </c>
      <c r="AL762" t="s">
        <v>217</v>
      </c>
      <c r="AM762" t="s">
        <v>4660</v>
      </c>
      <c r="AN762" t="s">
        <v>6</v>
      </c>
      <c r="AO762" s="57">
        <v>46151.434502314813</v>
      </c>
      <c r="AP762" s="57">
        <v>46271.333333333336</v>
      </c>
      <c r="AR762" t="s">
        <v>218</v>
      </c>
      <c r="AS762" t="s">
        <v>919</v>
      </c>
      <c r="AT762" t="s">
        <v>230</v>
      </c>
      <c r="AU762">
        <v>20260906</v>
      </c>
      <c r="AV762" t="s">
        <v>221</v>
      </c>
      <c r="AW762" t="s">
        <v>883</v>
      </c>
      <c r="AX762" t="s">
        <v>222</v>
      </c>
      <c r="BA762" s="57">
        <v>46271.333333333336</v>
      </c>
      <c r="BB762" t="s">
        <v>4660</v>
      </c>
      <c r="BC762">
        <v>2026</v>
      </c>
      <c r="BD762">
        <v>9</v>
      </c>
      <c r="BE762">
        <v>6</v>
      </c>
      <c r="BF762" s="6">
        <f t="shared" si="33"/>
        <v>46271</v>
      </c>
      <c r="BG762">
        <f t="shared" si="34"/>
        <v>-0.33333333333575865</v>
      </c>
      <c r="BH762" t="str">
        <f t="shared" si="35"/>
        <v>COMPLY</v>
      </c>
      <c r="BI762" t="e">
        <f>VLOOKUP(H762,Sheet2!$A$1:$B$270,2,FALSE)</f>
        <v>#N/A</v>
      </c>
    </row>
    <row r="763" spans="1:61">
      <c r="A763">
        <v>762</v>
      </c>
      <c r="B763">
        <v>1002572833</v>
      </c>
      <c r="C763">
        <v>3</v>
      </c>
      <c r="D763" t="s">
        <v>59</v>
      </c>
      <c r="E763">
        <v>4</v>
      </c>
      <c r="F763" t="s">
        <v>549</v>
      </c>
      <c r="G763" t="s">
        <v>582</v>
      </c>
      <c r="H763" t="s">
        <v>835</v>
      </c>
      <c r="I763" t="s">
        <v>212</v>
      </c>
      <c r="J763" t="s">
        <v>213</v>
      </c>
      <c r="K763" t="s">
        <v>149</v>
      </c>
      <c r="M763" t="s">
        <v>76</v>
      </c>
      <c r="N763" t="s">
        <v>215</v>
      </c>
      <c r="O763" s="57">
        <v>46270.418263888889</v>
      </c>
      <c r="P763" s="57">
        <v>46271.593576388892</v>
      </c>
      <c r="Q763">
        <v>69384353</v>
      </c>
      <c r="R763">
        <v>2745059214</v>
      </c>
      <c r="S763">
        <v>146113146943</v>
      </c>
      <c r="T763" t="s">
        <v>4661</v>
      </c>
      <c r="U763" t="s">
        <v>4662</v>
      </c>
      <c r="V763" t="s">
        <v>4663</v>
      </c>
      <c r="Z763">
        <v>110.4074535</v>
      </c>
      <c r="AA763">
        <v>-7.7575685999999999</v>
      </c>
      <c r="AB763" t="s">
        <v>4664</v>
      </c>
      <c r="AC763" t="s">
        <v>285</v>
      </c>
      <c r="AL763" t="s">
        <v>217</v>
      </c>
      <c r="AM763" t="s">
        <v>4665</v>
      </c>
      <c r="AN763" t="s">
        <v>6</v>
      </c>
      <c r="AO763" s="57">
        <v>46151.423587962963</v>
      </c>
      <c r="AP763" s="57">
        <v>46271.333333333336</v>
      </c>
      <c r="AR763" t="s">
        <v>218</v>
      </c>
      <c r="AS763" t="s">
        <v>219</v>
      </c>
      <c r="AT763" t="s">
        <v>230</v>
      </c>
      <c r="AU763">
        <v>20260906</v>
      </c>
      <c r="AV763" t="s">
        <v>221</v>
      </c>
      <c r="AW763" t="s">
        <v>566</v>
      </c>
      <c r="AX763" t="s">
        <v>222</v>
      </c>
      <c r="BA763" s="57">
        <v>46271.333333333336</v>
      </c>
      <c r="BB763" t="s">
        <v>4665</v>
      </c>
      <c r="BC763">
        <v>2026</v>
      </c>
      <c r="BD763">
        <v>9</v>
      </c>
      <c r="BE763">
        <v>6</v>
      </c>
      <c r="BF763" s="6">
        <f t="shared" si="33"/>
        <v>46271</v>
      </c>
      <c r="BG763">
        <f t="shared" si="34"/>
        <v>-0.33333333333575865</v>
      </c>
      <c r="BH763" t="str">
        <f t="shared" si="35"/>
        <v>COMPLY</v>
      </c>
      <c r="BI763" t="e">
        <f>VLOOKUP(H763,Sheet2!$A$1:$B$270,2,FALSE)</f>
        <v>#N/A</v>
      </c>
    </row>
    <row r="764" spans="1:61">
      <c r="A764">
        <v>763</v>
      </c>
      <c r="B764">
        <v>1002572831</v>
      </c>
      <c r="C764">
        <v>3</v>
      </c>
      <c r="D764" t="s">
        <v>45</v>
      </c>
      <c r="E764">
        <v>5</v>
      </c>
      <c r="F764" t="s">
        <v>113</v>
      </c>
      <c r="G764" t="s">
        <v>111</v>
      </c>
      <c r="H764" t="s">
        <v>255</v>
      </c>
      <c r="I764" t="s">
        <v>212</v>
      </c>
      <c r="J764" t="s">
        <v>213</v>
      </c>
      <c r="K764" t="s">
        <v>149</v>
      </c>
      <c r="L764" t="s">
        <v>214</v>
      </c>
      <c r="M764" t="s">
        <v>76</v>
      </c>
      <c r="N764" t="s">
        <v>215</v>
      </c>
      <c r="O764" s="57">
        <v>46270.40828703704</v>
      </c>
      <c r="P764" s="57">
        <v>46272.764317129629</v>
      </c>
      <c r="Q764">
        <v>69384329</v>
      </c>
      <c r="S764">
        <v>172506789170</v>
      </c>
      <c r="T764" t="s">
        <v>4666</v>
      </c>
      <c r="U764" t="s">
        <v>4667</v>
      </c>
      <c r="V764" t="s">
        <v>4668</v>
      </c>
      <c r="Z764">
        <v>121.671891700643</v>
      </c>
      <c r="AA764">
        <v>-8.7851040720817899</v>
      </c>
      <c r="AB764" t="s">
        <v>4669</v>
      </c>
      <c r="AC764" t="s">
        <v>236</v>
      </c>
      <c r="AL764" t="s">
        <v>217</v>
      </c>
      <c r="AM764" t="s">
        <v>4655</v>
      </c>
      <c r="AN764" t="s">
        <v>6</v>
      </c>
      <c r="AO764" s="57">
        <v>46151.413622685184</v>
      </c>
      <c r="AP764" s="57">
        <v>46271.333333333336</v>
      </c>
      <c r="AR764" t="s">
        <v>218</v>
      </c>
      <c r="AS764" t="s">
        <v>111</v>
      </c>
      <c r="AT764" t="s">
        <v>230</v>
      </c>
      <c r="AU764">
        <v>20260907</v>
      </c>
      <c r="AV764" t="s">
        <v>221</v>
      </c>
      <c r="AW764" t="s">
        <v>884</v>
      </c>
      <c r="AX764" t="s">
        <v>222</v>
      </c>
      <c r="BA764" s="57">
        <v>46271.333333333336</v>
      </c>
      <c r="BB764" t="s">
        <v>4655</v>
      </c>
      <c r="BC764">
        <v>2026</v>
      </c>
      <c r="BD764">
        <v>9</v>
      </c>
      <c r="BE764">
        <v>7</v>
      </c>
      <c r="BF764" s="6">
        <f t="shared" si="33"/>
        <v>46272</v>
      </c>
      <c r="BG764">
        <f t="shared" si="34"/>
        <v>0.66666666666424135</v>
      </c>
      <c r="BH764" t="str">
        <f t="shared" si="35"/>
        <v>COMPLY</v>
      </c>
      <c r="BI764" t="str">
        <f>VLOOKUP(H764,Sheet2!$A$1:$B$270,2,FALSE)</f>
        <v>ENDE</v>
      </c>
    </row>
    <row r="765" spans="1:61">
      <c r="A765">
        <v>764</v>
      </c>
      <c r="B765">
        <v>1002572834</v>
      </c>
      <c r="C765">
        <v>3</v>
      </c>
      <c r="D765" t="s">
        <v>55</v>
      </c>
      <c r="E765">
        <v>5</v>
      </c>
      <c r="F765" t="s">
        <v>261</v>
      </c>
      <c r="G765" t="s">
        <v>122</v>
      </c>
      <c r="H765" t="s">
        <v>321</v>
      </c>
      <c r="I765" t="s">
        <v>212</v>
      </c>
      <c r="J765" t="s">
        <v>213</v>
      </c>
      <c r="K765" t="s">
        <v>149</v>
      </c>
      <c r="L765" t="s">
        <v>214</v>
      </c>
      <c r="M765" t="s">
        <v>76</v>
      </c>
      <c r="N765" t="s">
        <v>215</v>
      </c>
      <c r="O765" s="57">
        <v>46270.412453703706</v>
      </c>
      <c r="P765" s="57">
        <v>46270.805428240739</v>
      </c>
      <c r="Q765">
        <v>69384355</v>
      </c>
      <c r="S765">
        <v>152445902505</v>
      </c>
      <c r="T765" t="s">
        <v>4670</v>
      </c>
      <c r="U765" t="s">
        <v>4671</v>
      </c>
      <c r="V765" t="s">
        <v>4672</v>
      </c>
      <c r="Z765">
        <v>112.492134422063</v>
      </c>
      <c r="AA765">
        <v>-7.1373333514059398</v>
      </c>
      <c r="AB765" t="s">
        <v>4673</v>
      </c>
      <c r="AC765" t="s">
        <v>216</v>
      </c>
      <c r="AL765" t="s">
        <v>217</v>
      </c>
      <c r="AM765" t="s">
        <v>4674</v>
      </c>
      <c r="AN765" t="s">
        <v>6</v>
      </c>
      <c r="AO765" s="57">
        <v>46151.413622685184</v>
      </c>
      <c r="AP765" s="57">
        <v>46271.333333333336</v>
      </c>
      <c r="AR765" t="s">
        <v>218</v>
      </c>
      <c r="AS765" t="s">
        <v>122</v>
      </c>
      <c r="AT765" t="s">
        <v>230</v>
      </c>
      <c r="AU765">
        <v>20260905</v>
      </c>
      <c r="AV765" t="s">
        <v>221</v>
      </c>
      <c r="AW765" t="s">
        <v>883</v>
      </c>
      <c r="AX765" t="s">
        <v>222</v>
      </c>
      <c r="BA765" s="57">
        <v>46271.333333333336</v>
      </c>
      <c r="BB765" t="s">
        <v>4674</v>
      </c>
      <c r="BC765">
        <v>2026</v>
      </c>
      <c r="BD765">
        <v>9</v>
      </c>
      <c r="BE765">
        <v>5</v>
      </c>
      <c r="BF765" s="6">
        <f t="shared" si="33"/>
        <v>46270</v>
      </c>
      <c r="BG765">
        <f t="shared" si="34"/>
        <v>-1.3333333333357587</v>
      </c>
      <c r="BH765" t="str">
        <f t="shared" si="35"/>
        <v>COMPLY</v>
      </c>
      <c r="BI765" t="str">
        <f>VLOOKUP(H765,Sheet2!$A$1:$B$270,2,FALSE)</f>
        <v>GRESIK</v>
      </c>
    </row>
    <row r="766" spans="1:61">
      <c r="A766">
        <v>765</v>
      </c>
      <c r="B766">
        <v>1002573263</v>
      </c>
      <c r="C766">
        <v>3</v>
      </c>
      <c r="D766" t="s">
        <v>59</v>
      </c>
      <c r="E766">
        <v>4</v>
      </c>
      <c r="F766" t="s">
        <v>223</v>
      </c>
      <c r="G766" t="s">
        <v>223</v>
      </c>
      <c r="H766" t="s">
        <v>827</v>
      </c>
      <c r="I766" t="s">
        <v>212</v>
      </c>
      <c r="J766" t="s">
        <v>213</v>
      </c>
      <c r="K766" t="s">
        <v>149</v>
      </c>
      <c r="M766" t="s">
        <v>76</v>
      </c>
      <c r="N766" t="s">
        <v>215</v>
      </c>
      <c r="O766" s="57">
        <v>46270.639652777776</v>
      </c>
      <c r="P766" s="57">
        <v>46270.678206018521</v>
      </c>
      <c r="Q766">
        <v>69382255</v>
      </c>
      <c r="S766">
        <v>146303629054</v>
      </c>
      <c r="T766" t="s">
        <v>2986</v>
      </c>
      <c r="U766" t="s">
        <v>4675</v>
      </c>
      <c r="V766" t="s">
        <v>4676</v>
      </c>
      <c r="Z766">
        <v>109.2344281</v>
      </c>
      <c r="AA766">
        <v>-7.4167623000000003</v>
      </c>
      <c r="AB766" t="s">
        <v>2989</v>
      </c>
      <c r="AC766" t="s">
        <v>284</v>
      </c>
      <c r="AL766" t="s">
        <v>217</v>
      </c>
      <c r="AM766" t="s">
        <v>4677</v>
      </c>
      <c r="AN766" t="s">
        <v>6</v>
      </c>
      <c r="AO766" s="57">
        <v>46151.642500000002</v>
      </c>
      <c r="AR766" t="s">
        <v>218</v>
      </c>
      <c r="AS766" t="s">
        <v>219</v>
      </c>
      <c r="AT766" t="s">
        <v>230</v>
      </c>
      <c r="AU766">
        <v>20260905</v>
      </c>
      <c r="AV766" t="s">
        <v>221</v>
      </c>
      <c r="AW766" t="s">
        <v>4126</v>
      </c>
      <c r="AX766" t="s">
        <v>222</v>
      </c>
      <c r="BA766" s="57">
        <v>46270.291666666664</v>
      </c>
      <c r="BB766" t="s">
        <v>4677</v>
      </c>
      <c r="BC766">
        <v>2026</v>
      </c>
      <c r="BD766">
        <v>9</v>
      </c>
      <c r="BE766">
        <v>5</v>
      </c>
      <c r="BF766" s="6">
        <f t="shared" si="33"/>
        <v>46270</v>
      </c>
      <c r="BG766">
        <f t="shared" si="34"/>
        <v>-0.29166666666424135</v>
      </c>
      <c r="BH766" t="str">
        <f t="shared" si="35"/>
        <v>COMPLY</v>
      </c>
      <c r="BI766" t="e">
        <f>VLOOKUP(H766,Sheet2!$A$1:$B$270,2,FALSE)</f>
        <v>#N/A</v>
      </c>
    </row>
    <row r="767" spans="1:61">
      <c r="A767">
        <v>766</v>
      </c>
      <c r="B767">
        <v>1002573146</v>
      </c>
      <c r="C767">
        <v>3</v>
      </c>
      <c r="D767" t="s">
        <v>59</v>
      </c>
      <c r="E767">
        <v>4</v>
      </c>
      <c r="F767" t="s">
        <v>223</v>
      </c>
      <c r="G767" t="s">
        <v>2306</v>
      </c>
      <c r="H767" t="s">
        <v>4678</v>
      </c>
      <c r="I767" t="s">
        <v>212</v>
      </c>
      <c r="J767" t="s">
        <v>213</v>
      </c>
      <c r="K767" t="s">
        <v>149</v>
      </c>
      <c r="M767" t="s">
        <v>76</v>
      </c>
      <c r="N767" t="s">
        <v>215</v>
      </c>
      <c r="O767" s="57">
        <v>46270.586192129631</v>
      </c>
      <c r="P767" s="57">
        <v>46270.613171296296</v>
      </c>
      <c r="Q767">
        <v>69383700</v>
      </c>
      <c r="S767">
        <v>146394106543</v>
      </c>
      <c r="T767" t="s">
        <v>4679</v>
      </c>
      <c r="U767" t="s">
        <v>4680</v>
      </c>
      <c r="V767" t="s">
        <v>4681</v>
      </c>
      <c r="Z767">
        <v>109.3647019</v>
      </c>
      <c r="AA767">
        <v>-7.2733958999999997</v>
      </c>
      <c r="AB767" t="s">
        <v>4682</v>
      </c>
      <c r="AC767" t="s">
        <v>284</v>
      </c>
      <c r="AL767" t="s">
        <v>217</v>
      </c>
      <c r="AM767" t="s">
        <v>4683</v>
      </c>
      <c r="AN767" t="s">
        <v>6</v>
      </c>
      <c r="AO767" s="57">
        <v>46151.590300925927</v>
      </c>
      <c r="AR767" t="s">
        <v>218</v>
      </c>
      <c r="AS767" t="s">
        <v>4684</v>
      </c>
      <c r="AT767" t="s">
        <v>230</v>
      </c>
      <c r="AU767">
        <v>20260905</v>
      </c>
      <c r="AV767" t="s">
        <v>221</v>
      </c>
      <c r="AW767" t="s">
        <v>544</v>
      </c>
      <c r="AX767" t="s">
        <v>222</v>
      </c>
      <c r="BA767" s="57">
        <v>46270.291666666664</v>
      </c>
      <c r="BB767" t="s">
        <v>4683</v>
      </c>
      <c r="BC767">
        <v>2026</v>
      </c>
      <c r="BD767">
        <v>9</v>
      </c>
      <c r="BE767">
        <v>5</v>
      </c>
      <c r="BF767" s="6">
        <f t="shared" si="33"/>
        <v>46270</v>
      </c>
      <c r="BG767">
        <f t="shared" si="34"/>
        <v>-0.29166666666424135</v>
      </c>
      <c r="BH767" t="str">
        <f t="shared" si="35"/>
        <v>COMPLY</v>
      </c>
      <c r="BI767" t="e">
        <f>VLOOKUP(H767,Sheet2!$A$1:$B$270,2,FALSE)</f>
        <v>#N/A</v>
      </c>
    </row>
    <row r="768" spans="1:61">
      <c r="A768">
        <v>767</v>
      </c>
      <c r="B768">
        <v>1002573003</v>
      </c>
      <c r="C768">
        <v>3</v>
      </c>
      <c r="D768" t="s">
        <v>59</v>
      </c>
      <c r="E768">
        <v>4</v>
      </c>
      <c r="F768" t="s">
        <v>549</v>
      </c>
      <c r="G768" t="s">
        <v>1694</v>
      </c>
      <c r="H768" t="s">
        <v>2003</v>
      </c>
      <c r="I768" t="s">
        <v>212</v>
      </c>
      <c r="J768" t="s">
        <v>213</v>
      </c>
      <c r="K768" t="s">
        <v>149</v>
      </c>
      <c r="M768" t="s">
        <v>76</v>
      </c>
      <c r="N768" t="s">
        <v>215</v>
      </c>
      <c r="O768" s="57">
        <v>46270.513969907406</v>
      </c>
      <c r="P768" s="57">
        <v>46270.559432870374</v>
      </c>
      <c r="Q768">
        <v>69383057</v>
      </c>
      <c r="S768">
        <v>146144118756</v>
      </c>
      <c r="T768" t="s">
        <v>2413</v>
      </c>
      <c r="U768" t="s">
        <v>4685</v>
      </c>
      <c r="V768" t="s">
        <v>4686</v>
      </c>
      <c r="Z768">
        <v>110.422</v>
      </c>
      <c r="AA768">
        <v>-7.6635999999999997</v>
      </c>
      <c r="AB768" t="s">
        <v>2416</v>
      </c>
      <c r="AC768" t="s">
        <v>284</v>
      </c>
      <c r="AL768" t="s">
        <v>217</v>
      </c>
      <c r="AM768" t="s">
        <v>4463</v>
      </c>
      <c r="AN768" t="s">
        <v>6</v>
      </c>
      <c r="AO768" s="57">
        <v>46151.517546296294</v>
      </c>
      <c r="AR768" t="s">
        <v>218</v>
      </c>
      <c r="AS768" t="s">
        <v>219</v>
      </c>
      <c r="AT768" t="s">
        <v>230</v>
      </c>
      <c r="AU768">
        <v>20260905</v>
      </c>
      <c r="AV768" t="s">
        <v>221</v>
      </c>
      <c r="AW768" t="s">
        <v>544</v>
      </c>
      <c r="AX768" t="s">
        <v>222</v>
      </c>
      <c r="BA768" s="57">
        <v>46270.291666666664</v>
      </c>
      <c r="BB768" t="s">
        <v>4463</v>
      </c>
      <c r="BC768">
        <v>2026</v>
      </c>
      <c r="BD768">
        <v>9</v>
      </c>
      <c r="BE768">
        <v>5</v>
      </c>
      <c r="BF768" s="6">
        <f t="shared" si="33"/>
        <v>46270</v>
      </c>
      <c r="BG768">
        <f t="shared" si="34"/>
        <v>-0.29166666666424135</v>
      </c>
      <c r="BH768" t="str">
        <f t="shared" si="35"/>
        <v>COMPLY</v>
      </c>
      <c r="BI768" t="e">
        <f>VLOOKUP(H768,Sheet2!$A$1:$B$270,2,FALSE)</f>
        <v>#N/A</v>
      </c>
    </row>
    <row r="769" spans="1:61">
      <c r="A769">
        <v>768</v>
      </c>
      <c r="B769">
        <v>1002573383</v>
      </c>
      <c r="C769">
        <v>3</v>
      </c>
      <c r="D769" t="s">
        <v>45</v>
      </c>
      <c r="E769">
        <v>5</v>
      </c>
      <c r="F769" t="s">
        <v>210</v>
      </c>
      <c r="G769" t="s">
        <v>115</v>
      </c>
      <c r="H769" t="s">
        <v>395</v>
      </c>
      <c r="I769" t="s">
        <v>212</v>
      </c>
      <c r="J769" t="s">
        <v>213</v>
      </c>
      <c r="K769" t="s">
        <v>149</v>
      </c>
      <c r="M769" t="s">
        <v>76</v>
      </c>
      <c r="N769" t="s">
        <v>215</v>
      </c>
      <c r="O769" s="57">
        <v>46270.745729166665</v>
      </c>
      <c r="P769" s="57">
        <v>46272.445416666669</v>
      </c>
      <c r="Q769">
        <v>69381005</v>
      </c>
      <c r="S769">
        <v>172602203036</v>
      </c>
      <c r="T769" t="s">
        <v>4687</v>
      </c>
      <c r="U769" t="s">
        <v>4688</v>
      </c>
      <c r="V769" t="s">
        <v>4689</v>
      </c>
      <c r="Z769">
        <v>116.15094999999999</v>
      </c>
      <c r="AA769">
        <v>-8.680332044</v>
      </c>
      <c r="AB769" t="s">
        <v>4690</v>
      </c>
      <c r="AC769" t="s">
        <v>216</v>
      </c>
      <c r="AL769" t="s">
        <v>217</v>
      </c>
      <c r="AM769" t="s">
        <v>2803</v>
      </c>
      <c r="AN769" t="s">
        <v>6</v>
      </c>
      <c r="AO769" s="57">
        <v>46151.746446759258</v>
      </c>
      <c r="AR769" t="s">
        <v>218</v>
      </c>
      <c r="AS769" t="s">
        <v>900</v>
      </c>
      <c r="AT769" t="s">
        <v>230</v>
      </c>
      <c r="AU769">
        <v>20260907</v>
      </c>
      <c r="AV769" t="s">
        <v>221</v>
      </c>
      <c r="AW769" t="s">
        <v>545</v>
      </c>
      <c r="AX769" t="s">
        <v>222</v>
      </c>
      <c r="BA769" s="57">
        <v>46270.291666666664</v>
      </c>
      <c r="BB769" t="s">
        <v>2803</v>
      </c>
      <c r="BC769">
        <v>2026</v>
      </c>
      <c r="BD769">
        <v>9</v>
      </c>
      <c r="BE769">
        <v>7</v>
      </c>
      <c r="BF769" s="6">
        <f t="shared" si="33"/>
        <v>46272</v>
      </c>
      <c r="BG769">
        <f t="shared" si="34"/>
        <v>1.7083333333357587</v>
      </c>
      <c r="BH769" t="str">
        <f t="shared" si="35"/>
        <v>NOT COMPLY</v>
      </c>
      <c r="BI769" t="str">
        <f>VLOOKUP(H769,Sheet2!$A$1:$B$270,2,FALSE)</f>
        <v>SELONG</v>
      </c>
    </row>
    <row r="770" spans="1:61">
      <c r="A770">
        <v>769</v>
      </c>
      <c r="B770">
        <v>1002573378</v>
      </c>
      <c r="C770">
        <v>3</v>
      </c>
      <c r="D770" t="s">
        <v>49</v>
      </c>
      <c r="E770">
        <v>4</v>
      </c>
      <c r="F770" t="s">
        <v>245</v>
      </c>
      <c r="G770" t="s">
        <v>246</v>
      </c>
      <c r="H770" t="s">
        <v>834</v>
      </c>
      <c r="I770" t="s">
        <v>212</v>
      </c>
      <c r="J770" t="s">
        <v>213</v>
      </c>
      <c r="K770" t="s">
        <v>149</v>
      </c>
      <c r="L770" t="s">
        <v>214</v>
      </c>
      <c r="M770" t="s">
        <v>76</v>
      </c>
      <c r="N770" t="s">
        <v>215</v>
      </c>
      <c r="O770" s="57">
        <v>46270.737453703703</v>
      </c>
      <c r="P770" s="57">
        <v>46271.749074074076</v>
      </c>
      <c r="Q770">
        <v>69384639</v>
      </c>
      <c r="S770">
        <v>142410346007</v>
      </c>
      <c r="T770" t="s">
        <v>4691</v>
      </c>
      <c r="U770" t="s">
        <v>4692</v>
      </c>
      <c r="V770" t="s">
        <v>4693</v>
      </c>
      <c r="Z770">
        <v>110.4650664</v>
      </c>
      <c r="AA770">
        <v>-7.0096145999999999</v>
      </c>
      <c r="AB770" t="s">
        <v>4694</v>
      </c>
      <c r="AC770" t="s">
        <v>236</v>
      </c>
      <c r="AL770" t="s">
        <v>217</v>
      </c>
      <c r="AM770" t="s">
        <v>4695</v>
      </c>
      <c r="AN770" t="s">
        <v>6</v>
      </c>
      <c r="AO770" s="57">
        <v>46151.746446759258</v>
      </c>
      <c r="AP770" s="57">
        <v>46271.625</v>
      </c>
      <c r="AR770" t="s">
        <v>218</v>
      </c>
      <c r="AS770" t="s">
        <v>910</v>
      </c>
      <c r="AT770" t="s">
        <v>230</v>
      </c>
      <c r="AU770">
        <v>20260906</v>
      </c>
      <c r="AV770" t="s">
        <v>221</v>
      </c>
      <c r="AW770" t="s">
        <v>889</v>
      </c>
      <c r="AX770" t="s">
        <v>222</v>
      </c>
      <c r="BA770" s="57">
        <v>46271.625</v>
      </c>
      <c r="BB770" t="s">
        <v>4695</v>
      </c>
      <c r="BC770">
        <v>2026</v>
      </c>
      <c r="BD770">
        <v>9</v>
      </c>
      <c r="BE770">
        <v>6</v>
      </c>
      <c r="BF770" s="6">
        <f t="shared" ref="BF770:BF833" si="36">DATE(BC770,BD770,BE770)</f>
        <v>46271</v>
      </c>
      <c r="BG770">
        <f t="shared" ref="BG770:BG833" si="37">BF770-BA770</f>
        <v>-0.625</v>
      </c>
      <c r="BH770" t="str">
        <f t="shared" ref="BH770:BH833" si="38">IF(BG770=1,"COMPLY",IF(BG770&lt;1,"COMPLY","NOT COMPLY"))</f>
        <v>COMPLY</v>
      </c>
      <c r="BI770" t="e">
        <f>VLOOKUP(H770,Sheet2!$A$1:$B$270,2,FALSE)</f>
        <v>#N/A</v>
      </c>
    </row>
    <row r="771" spans="1:61">
      <c r="A771">
        <v>770</v>
      </c>
      <c r="B771">
        <v>1002573046</v>
      </c>
      <c r="C771">
        <v>3</v>
      </c>
      <c r="D771" t="s">
        <v>49</v>
      </c>
      <c r="E771">
        <v>4</v>
      </c>
      <c r="F771" t="s">
        <v>250</v>
      </c>
      <c r="G771" t="s">
        <v>539</v>
      </c>
      <c r="H771" t="s">
        <v>577</v>
      </c>
      <c r="I771" t="s">
        <v>212</v>
      </c>
      <c r="J771" t="s">
        <v>213</v>
      </c>
      <c r="K771" t="s">
        <v>149</v>
      </c>
      <c r="M771" t="s">
        <v>76</v>
      </c>
      <c r="N771" t="s">
        <v>215</v>
      </c>
      <c r="O771" s="57">
        <v>46270.54446759259</v>
      </c>
      <c r="P771" s="57">
        <v>46270.571701388886</v>
      </c>
      <c r="Q771">
        <v>69384017</v>
      </c>
      <c r="S771">
        <v>142214107534</v>
      </c>
      <c r="T771" t="s">
        <v>3659</v>
      </c>
      <c r="U771" t="s">
        <v>3660</v>
      </c>
      <c r="V771" t="s">
        <v>4696</v>
      </c>
      <c r="Z771">
        <v>108.856209101855</v>
      </c>
      <c r="AA771">
        <v>-6.9884267894575496</v>
      </c>
      <c r="AB771" t="s">
        <v>4697</v>
      </c>
      <c r="AC771" t="s">
        <v>225</v>
      </c>
      <c r="AL771" t="s">
        <v>217</v>
      </c>
      <c r="AM771" t="s">
        <v>4698</v>
      </c>
      <c r="AN771" t="s">
        <v>6</v>
      </c>
      <c r="AO771" s="57">
        <v>46151.548692129632</v>
      </c>
      <c r="AR771" t="s">
        <v>218</v>
      </c>
      <c r="AS771" t="s">
        <v>908</v>
      </c>
      <c r="AT771" t="s">
        <v>230</v>
      </c>
      <c r="AU771">
        <v>20260905</v>
      </c>
      <c r="AV771" t="s">
        <v>221</v>
      </c>
      <c r="AW771" t="s">
        <v>3502</v>
      </c>
      <c r="AX771" t="s">
        <v>222</v>
      </c>
      <c r="BA771" s="57">
        <v>46270.291666666664</v>
      </c>
      <c r="BB771" t="s">
        <v>4698</v>
      </c>
      <c r="BC771">
        <v>2026</v>
      </c>
      <c r="BD771">
        <v>9</v>
      </c>
      <c r="BE771">
        <v>5</v>
      </c>
      <c r="BF771" s="6">
        <f t="shared" si="36"/>
        <v>46270</v>
      </c>
      <c r="BG771">
        <f t="shared" si="37"/>
        <v>-0.29166666666424135</v>
      </c>
      <c r="BH771" t="str">
        <f t="shared" si="38"/>
        <v>COMPLY</v>
      </c>
      <c r="BI771" t="e">
        <f>VLOOKUP(H771,Sheet2!$A$1:$B$270,2,FALSE)</f>
        <v>#N/A</v>
      </c>
    </row>
    <row r="772" spans="1:61">
      <c r="A772">
        <v>771</v>
      </c>
      <c r="B772">
        <v>1002573043</v>
      </c>
      <c r="C772">
        <v>3</v>
      </c>
      <c r="D772" t="s">
        <v>55</v>
      </c>
      <c r="E772">
        <v>5</v>
      </c>
      <c r="F772" t="s">
        <v>227</v>
      </c>
      <c r="G772" t="s">
        <v>127</v>
      </c>
      <c r="H772" t="s">
        <v>323</v>
      </c>
      <c r="I772" t="s">
        <v>212</v>
      </c>
      <c r="J772" t="s">
        <v>213</v>
      </c>
      <c r="K772" t="s">
        <v>149</v>
      </c>
      <c r="L772" t="s">
        <v>214</v>
      </c>
      <c r="M772" t="s">
        <v>76</v>
      </c>
      <c r="N772" t="s">
        <v>215</v>
      </c>
      <c r="O772" s="57">
        <v>46270.541620370372</v>
      </c>
      <c r="P772" s="57">
        <v>46271.647916666669</v>
      </c>
      <c r="Q772">
        <v>69384469</v>
      </c>
      <c r="S772">
        <v>152431232320</v>
      </c>
      <c r="T772" t="s">
        <v>4477</v>
      </c>
      <c r="U772" t="s">
        <v>4699</v>
      </c>
      <c r="V772" t="s">
        <v>4700</v>
      </c>
      <c r="Z772">
        <v>113.829961940646</v>
      </c>
      <c r="AA772">
        <v>-7.0804864474221096</v>
      </c>
      <c r="AB772" t="s">
        <v>4701</v>
      </c>
      <c r="AC772" t="s">
        <v>216</v>
      </c>
      <c r="AL772" t="s">
        <v>217</v>
      </c>
      <c r="AM772" t="s">
        <v>4533</v>
      </c>
      <c r="AN772" t="s">
        <v>6</v>
      </c>
      <c r="AO772" s="57">
        <v>46151.548692129632</v>
      </c>
      <c r="AP772" s="57">
        <v>46271.458333333336</v>
      </c>
      <c r="AR772" t="s">
        <v>218</v>
      </c>
      <c r="AS772" t="s">
        <v>219</v>
      </c>
      <c r="AT772" t="s">
        <v>220</v>
      </c>
      <c r="AU772">
        <v>20260906</v>
      </c>
      <c r="AV772" t="s">
        <v>221</v>
      </c>
      <c r="AW772" t="s">
        <v>1977</v>
      </c>
      <c r="AX772" t="s">
        <v>222</v>
      </c>
      <c r="BA772" s="57">
        <v>46271.458333333336</v>
      </c>
      <c r="BB772" t="s">
        <v>4533</v>
      </c>
      <c r="BC772">
        <v>2026</v>
      </c>
      <c r="BD772">
        <v>9</v>
      </c>
      <c r="BE772">
        <v>6</v>
      </c>
      <c r="BF772" s="6">
        <f t="shared" si="36"/>
        <v>46271</v>
      </c>
      <c r="BG772">
        <f t="shared" si="37"/>
        <v>-0.45833333333575865</v>
      </c>
      <c r="BH772" t="str">
        <f t="shared" si="38"/>
        <v>COMPLY</v>
      </c>
      <c r="BI772" t="str">
        <f>VLOOKUP(H772,Sheet2!$A$1:$B$270,2,FALSE)</f>
        <v>MADURA</v>
      </c>
    </row>
    <row r="773" spans="1:61">
      <c r="A773">
        <v>772</v>
      </c>
      <c r="B773">
        <v>1002573034</v>
      </c>
      <c r="C773">
        <v>3</v>
      </c>
      <c r="D773" t="s">
        <v>49</v>
      </c>
      <c r="E773">
        <v>4</v>
      </c>
      <c r="F773" t="s">
        <v>245</v>
      </c>
      <c r="G773" t="s">
        <v>246</v>
      </c>
      <c r="H773" t="s">
        <v>2028</v>
      </c>
      <c r="I773" t="s">
        <v>212</v>
      </c>
      <c r="J773" t="s">
        <v>213</v>
      </c>
      <c r="K773" t="s">
        <v>149</v>
      </c>
      <c r="L773" t="s">
        <v>214</v>
      </c>
      <c r="M773" t="s">
        <v>76</v>
      </c>
      <c r="N773" t="s">
        <v>215</v>
      </c>
      <c r="O773" s="57">
        <v>46270.531215277777</v>
      </c>
      <c r="P773" s="57">
        <v>46273.561793981484</v>
      </c>
      <c r="Q773">
        <v>69384453</v>
      </c>
      <c r="S773">
        <v>141420160185</v>
      </c>
      <c r="T773" t="s">
        <v>4702</v>
      </c>
      <c r="U773" t="s">
        <v>4703</v>
      </c>
      <c r="V773" t="s">
        <v>4704</v>
      </c>
      <c r="Z773">
        <v>110.390090569853</v>
      </c>
      <c r="AA773">
        <v>-6.9675547542789502</v>
      </c>
      <c r="AB773" t="s">
        <v>4705</v>
      </c>
      <c r="AC773" t="s">
        <v>216</v>
      </c>
      <c r="AL773" t="s">
        <v>217</v>
      </c>
      <c r="AM773" t="s">
        <v>4706</v>
      </c>
      <c r="AN773" t="s">
        <v>6</v>
      </c>
      <c r="AO773" s="57">
        <v>46151.538182870368</v>
      </c>
      <c r="AP773" s="57">
        <v>46272.333333333336</v>
      </c>
      <c r="AR773" t="s">
        <v>218</v>
      </c>
      <c r="AS773" t="s">
        <v>1961</v>
      </c>
      <c r="AT773" t="s">
        <v>230</v>
      </c>
      <c r="AU773">
        <v>20260908</v>
      </c>
      <c r="AV773" t="s">
        <v>221</v>
      </c>
      <c r="AW773" t="s">
        <v>886</v>
      </c>
      <c r="AX773" t="s">
        <v>222</v>
      </c>
      <c r="BA773" s="57">
        <v>46272.333333333336</v>
      </c>
      <c r="BB773" t="s">
        <v>4706</v>
      </c>
      <c r="BC773">
        <v>2026</v>
      </c>
      <c r="BD773">
        <v>9</v>
      </c>
      <c r="BE773">
        <v>8</v>
      </c>
      <c r="BF773" s="6">
        <f t="shared" si="36"/>
        <v>46273</v>
      </c>
      <c r="BG773">
        <f t="shared" si="37"/>
        <v>0.66666666666424135</v>
      </c>
      <c r="BH773" t="str">
        <f t="shared" si="38"/>
        <v>COMPLY</v>
      </c>
      <c r="BI773" t="e">
        <f>VLOOKUP(H773,Sheet2!$A$1:$B$270,2,FALSE)</f>
        <v>#N/A</v>
      </c>
    </row>
    <row r="774" spans="1:61">
      <c r="A774">
        <v>773</v>
      </c>
      <c r="B774">
        <v>1002573303</v>
      </c>
      <c r="C774">
        <v>3</v>
      </c>
      <c r="D774" t="s">
        <v>42</v>
      </c>
      <c r="E774">
        <v>5</v>
      </c>
      <c r="F774" t="s">
        <v>232</v>
      </c>
      <c r="G774" t="s">
        <v>105</v>
      </c>
      <c r="H774" t="s">
        <v>371</v>
      </c>
      <c r="I774" t="s">
        <v>212</v>
      </c>
      <c r="J774" t="s">
        <v>213</v>
      </c>
      <c r="K774" t="s">
        <v>149</v>
      </c>
      <c r="M774" t="s">
        <v>76</v>
      </c>
      <c r="N774" t="s">
        <v>215</v>
      </c>
      <c r="O774" s="57">
        <v>46270.666342592594</v>
      </c>
      <c r="P774" s="57">
        <v>46270.755208333336</v>
      </c>
      <c r="Q774">
        <v>69367387</v>
      </c>
      <c r="S774">
        <v>152312243238</v>
      </c>
      <c r="T774" t="s">
        <v>4707</v>
      </c>
      <c r="U774" t="s">
        <v>4708</v>
      </c>
      <c r="V774" t="s">
        <v>4709</v>
      </c>
      <c r="Z774">
        <v>112.42238835582</v>
      </c>
      <c r="AA774">
        <v>-7.51440931834835</v>
      </c>
      <c r="AB774" t="s">
        <v>4710</v>
      </c>
      <c r="AC774" t="s">
        <v>225</v>
      </c>
      <c r="AL774" t="s">
        <v>217</v>
      </c>
      <c r="AM774" t="s">
        <v>4711</v>
      </c>
      <c r="AN774" t="s">
        <v>6</v>
      </c>
      <c r="AO774" s="57">
        <v>46151.673495370371</v>
      </c>
      <c r="AR774" t="s">
        <v>218</v>
      </c>
      <c r="AS774" t="s">
        <v>105</v>
      </c>
      <c r="AT774" t="s">
        <v>230</v>
      </c>
      <c r="AU774">
        <v>20260905</v>
      </c>
      <c r="AV774" t="s">
        <v>221</v>
      </c>
      <c r="AW774" t="s">
        <v>545</v>
      </c>
      <c r="AX774" t="s">
        <v>222</v>
      </c>
      <c r="BA774" s="57">
        <v>46270.291666666664</v>
      </c>
      <c r="BB774" t="s">
        <v>4711</v>
      </c>
      <c r="BC774">
        <v>2026</v>
      </c>
      <c r="BD774">
        <v>9</v>
      </c>
      <c r="BE774">
        <v>5</v>
      </c>
      <c r="BF774" s="6">
        <f t="shared" si="36"/>
        <v>46270</v>
      </c>
      <c r="BG774">
        <f t="shared" si="37"/>
        <v>-0.29166666666424135</v>
      </c>
      <c r="BH774" t="str">
        <f t="shared" si="38"/>
        <v>COMPLY</v>
      </c>
      <c r="BI774" t="str">
        <f>VLOOKUP(H774,Sheet2!$A$1:$B$270,2,FALSE)</f>
        <v>MOJOKERTO</v>
      </c>
    </row>
    <row r="775" spans="1:61">
      <c r="A775">
        <v>774</v>
      </c>
      <c r="B775">
        <v>1002573071</v>
      </c>
      <c r="C775">
        <v>3</v>
      </c>
      <c r="D775" t="s">
        <v>45</v>
      </c>
      <c r="E775">
        <v>5</v>
      </c>
      <c r="F775" t="s">
        <v>210</v>
      </c>
      <c r="G775" t="s">
        <v>115</v>
      </c>
      <c r="H775" t="s">
        <v>273</v>
      </c>
      <c r="I775" t="s">
        <v>212</v>
      </c>
      <c r="J775" t="s">
        <v>213</v>
      </c>
      <c r="K775" t="s">
        <v>149</v>
      </c>
      <c r="M775" t="s">
        <v>76</v>
      </c>
      <c r="N775" t="s">
        <v>215</v>
      </c>
      <c r="O775" s="57">
        <v>46270.555532407408</v>
      </c>
      <c r="P775" s="57">
        <v>46270.64571759259</v>
      </c>
      <c r="Q775">
        <v>69383425</v>
      </c>
      <c r="S775">
        <v>172603791845</v>
      </c>
      <c r="T775" t="s">
        <v>2252</v>
      </c>
      <c r="U775" t="s">
        <v>4500</v>
      </c>
      <c r="V775" t="s">
        <v>4712</v>
      </c>
      <c r="Z775">
        <v>116.39855723076001</v>
      </c>
      <c r="AA775">
        <v>-8.6922267386471699</v>
      </c>
      <c r="AB775" t="s">
        <v>2254</v>
      </c>
      <c r="AC775" t="s">
        <v>216</v>
      </c>
      <c r="AL775" t="s">
        <v>217</v>
      </c>
      <c r="AM775" t="s">
        <v>4713</v>
      </c>
      <c r="AN775" t="s">
        <v>6</v>
      </c>
      <c r="AO775" s="57">
        <v>46151.559398148151</v>
      </c>
      <c r="AR775" t="s">
        <v>218</v>
      </c>
      <c r="AS775" t="s">
        <v>900</v>
      </c>
      <c r="AT775" t="s">
        <v>230</v>
      </c>
      <c r="AU775">
        <v>20260905</v>
      </c>
      <c r="AV775" t="s">
        <v>221</v>
      </c>
      <c r="AW775" t="s">
        <v>544</v>
      </c>
      <c r="AX775" t="s">
        <v>222</v>
      </c>
      <c r="BA775" s="57">
        <v>46270.291666666664</v>
      </c>
      <c r="BB775" t="s">
        <v>4713</v>
      </c>
      <c r="BC775">
        <v>2026</v>
      </c>
      <c r="BD775">
        <v>9</v>
      </c>
      <c r="BE775">
        <v>5</v>
      </c>
      <c r="BF775" s="6">
        <f t="shared" si="36"/>
        <v>46270</v>
      </c>
      <c r="BG775">
        <f t="shared" si="37"/>
        <v>-0.29166666666424135</v>
      </c>
      <c r="BH775" t="str">
        <f t="shared" si="38"/>
        <v>COMPLY</v>
      </c>
      <c r="BI775" t="str">
        <f>VLOOKUP(H775,Sheet2!$A$1:$B$270,2,FALSE)</f>
        <v>SELONG</v>
      </c>
    </row>
    <row r="776" spans="1:61">
      <c r="A776">
        <v>775</v>
      </c>
      <c r="B776">
        <v>1002573077</v>
      </c>
      <c r="C776">
        <v>3</v>
      </c>
      <c r="D776" t="s">
        <v>51</v>
      </c>
      <c r="E776">
        <v>4</v>
      </c>
      <c r="F776" t="s">
        <v>269</v>
      </c>
      <c r="G776" t="s">
        <v>269</v>
      </c>
      <c r="H776" t="s">
        <v>839</v>
      </c>
      <c r="I776" t="s">
        <v>212</v>
      </c>
      <c r="J776" t="s">
        <v>213</v>
      </c>
      <c r="K776" t="s">
        <v>149</v>
      </c>
      <c r="L776" t="s">
        <v>1751</v>
      </c>
      <c r="M776" t="s">
        <v>76</v>
      </c>
      <c r="N776" t="s">
        <v>215</v>
      </c>
      <c r="O776" s="57">
        <v>46270.556203703702</v>
      </c>
      <c r="P776" s="57">
        <v>46272.559155092589</v>
      </c>
      <c r="Q776">
        <v>69384480</v>
      </c>
      <c r="R776">
        <v>2916948109</v>
      </c>
      <c r="S776">
        <v>142401146193</v>
      </c>
      <c r="T776" t="s">
        <v>4003</v>
      </c>
      <c r="U776" t="s">
        <v>4714</v>
      </c>
      <c r="V776" t="s">
        <v>4715</v>
      </c>
      <c r="Z776">
        <v>110.799205</v>
      </c>
      <c r="AA776">
        <v>-6.7952789999999998</v>
      </c>
      <c r="AB776" t="s">
        <v>4716</v>
      </c>
      <c r="AC776" t="s">
        <v>236</v>
      </c>
      <c r="AL776" t="s">
        <v>217</v>
      </c>
      <c r="AM776" t="s">
        <v>1709</v>
      </c>
      <c r="AN776" t="s">
        <v>6</v>
      </c>
      <c r="AO776" s="57">
        <v>46151.559398148151</v>
      </c>
      <c r="AP776" s="57">
        <v>46271.541666666664</v>
      </c>
      <c r="AR776" t="s">
        <v>218</v>
      </c>
      <c r="AS776" t="s">
        <v>219</v>
      </c>
      <c r="AT776" t="s">
        <v>230</v>
      </c>
      <c r="AU776">
        <v>20260907</v>
      </c>
      <c r="AV776" t="s">
        <v>221</v>
      </c>
      <c r="AW776" t="s">
        <v>4717</v>
      </c>
      <c r="AX776" t="s">
        <v>222</v>
      </c>
      <c r="BA776" s="57">
        <v>46271.541666666664</v>
      </c>
      <c r="BB776" t="s">
        <v>1709</v>
      </c>
      <c r="BC776">
        <v>2026</v>
      </c>
      <c r="BD776">
        <v>9</v>
      </c>
      <c r="BE776">
        <v>7</v>
      </c>
      <c r="BF776" s="6">
        <f t="shared" si="36"/>
        <v>46272</v>
      </c>
      <c r="BG776">
        <f t="shared" si="37"/>
        <v>0.45833333333575865</v>
      </c>
      <c r="BH776" t="str">
        <f t="shared" si="38"/>
        <v>COMPLY</v>
      </c>
      <c r="BI776" t="e">
        <f>VLOOKUP(H776,Sheet2!$A$1:$B$270,2,FALSE)</f>
        <v>#N/A</v>
      </c>
    </row>
    <row r="777" spans="1:61">
      <c r="A777">
        <v>776</v>
      </c>
      <c r="B777">
        <v>1002573067</v>
      </c>
      <c r="C777">
        <v>3</v>
      </c>
      <c r="D777" t="s">
        <v>45</v>
      </c>
      <c r="E777">
        <v>5</v>
      </c>
      <c r="F777" t="s">
        <v>210</v>
      </c>
      <c r="G777" t="s">
        <v>118</v>
      </c>
      <c r="H777" t="s">
        <v>211</v>
      </c>
      <c r="I777" t="s">
        <v>212</v>
      </c>
      <c r="J777" t="s">
        <v>213</v>
      </c>
      <c r="K777" t="s">
        <v>149</v>
      </c>
      <c r="L777" t="s">
        <v>214</v>
      </c>
      <c r="M777" t="s">
        <v>76</v>
      </c>
      <c r="N777" t="s">
        <v>215</v>
      </c>
      <c r="O777" s="57">
        <v>46270.552060185182</v>
      </c>
      <c r="P777" s="57">
        <v>46273.7653125</v>
      </c>
      <c r="Q777">
        <v>69384476</v>
      </c>
      <c r="S777">
        <v>172606792426</v>
      </c>
      <c r="T777" t="s">
        <v>4718</v>
      </c>
      <c r="U777" t="s">
        <v>4719</v>
      </c>
      <c r="V777" t="s">
        <v>4720</v>
      </c>
      <c r="Z777">
        <v>117.418646626174</v>
      </c>
      <c r="AA777">
        <v>-8.4832647609360397</v>
      </c>
      <c r="AB777" t="s">
        <v>4721</v>
      </c>
      <c r="AC777" t="s">
        <v>216</v>
      </c>
      <c r="AL777" t="s">
        <v>217</v>
      </c>
      <c r="AM777" t="s">
        <v>4722</v>
      </c>
      <c r="AN777" t="s">
        <v>6</v>
      </c>
      <c r="AO777" s="57">
        <v>46151.559398148151</v>
      </c>
      <c r="AP777" s="57">
        <v>46273.333333333336</v>
      </c>
      <c r="AR777" t="s">
        <v>218</v>
      </c>
      <c r="AS777" t="s">
        <v>219</v>
      </c>
      <c r="AT777" t="s">
        <v>220</v>
      </c>
      <c r="AU777">
        <v>20260908</v>
      </c>
      <c r="AV777" t="s">
        <v>221</v>
      </c>
      <c r="AW777" t="s">
        <v>4723</v>
      </c>
      <c r="AX777" t="s">
        <v>222</v>
      </c>
      <c r="BA777" s="57">
        <v>46273.333333333336</v>
      </c>
      <c r="BB777" t="s">
        <v>4722</v>
      </c>
      <c r="BC777">
        <v>2026</v>
      </c>
      <c r="BD777">
        <v>9</v>
      </c>
      <c r="BE777">
        <v>8</v>
      </c>
      <c r="BF777" s="6">
        <f t="shared" si="36"/>
        <v>46273</v>
      </c>
      <c r="BG777">
        <f t="shared" si="37"/>
        <v>-0.33333333333575865</v>
      </c>
      <c r="BH777" t="str">
        <f t="shared" si="38"/>
        <v>COMPLY</v>
      </c>
      <c r="BI777" t="str">
        <f>VLOOKUP(H777,Sheet2!$A$1:$B$270,2,FALSE)</f>
        <v>SUMBAWA</v>
      </c>
    </row>
    <row r="778" spans="1:61">
      <c r="A778">
        <v>777</v>
      </c>
      <c r="B778">
        <v>1002573352</v>
      </c>
      <c r="C778">
        <v>3</v>
      </c>
      <c r="D778" t="s">
        <v>38</v>
      </c>
      <c r="E778">
        <v>5</v>
      </c>
      <c r="F778" t="s">
        <v>90</v>
      </c>
      <c r="G778" t="s">
        <v>90</v>
      </c>
      <c r="H778" t="s">
        <v>430</v>
      </c>
      <c r="I778" t="s">
        <v>212</v>
      </c>
      <c r="J778" t="s">
        <v>213</v>
      </c>
      <c r="K778" t="s">
        <v>149</v>
      </c>
      <c r="M778" t="s">
        <v>76</v>
      </c>
      <c r="N778" t="s">
        <v>215</v>
      </c>
      <c r="O778" s="57">
        <v>46270.705150462964</v>
      </c>
      <c r="P778" s="57">
        <v>46271.315798611111</v>
      </c>
      <c r="Q778">
        <v>69368704</v>
      </c>
      <c r="S778">
        <v>152651207992</v>
      </c>
      <c r="T778" t="s">
        <v>4724</v>
      </c>
      <c r="U778" t="s">
        <v>4725</v>
      </c>
      <c r="V778" t="s">
        <v>4726</v>
      </c>
      <c r="Z778">
        <v>111.976825721818</v>
      </c>
      <c r="AA778">
        <v>-7.8807652915829998</v>
      </c>
      <c r="AB778" t="s">
        <v>4727</v>
      </c>
      <c r="AC778" t="s">
        <v>216</v>
      </c>
      <c r="AL778" t="s">
        <v>217</v>
      </c>
      <c r="AM778" t="s">
        <v>4728</v>
      </c>
      <c r="AN778" t="s">
        <v>6</v>
      </c>
      <c r="AO778" s="57">
        <v>46151.71539351852</v>
      </c>
      <c r="AR778" t="s">
        <v>218</v>
      </c>
      <c r="AS778" t="s">
        <v>556</v>
      </c>
      <c r="AT778" t="s">
        <v>230</v>
      </c>
      <c r="AU778">
        <v>20260906</v>
      </c>
      <c r="AV778" t="s">
        <v>221</v>
      </c>
      <c r="AW778" t="s">
        <v>545</v>
      </c>
      <c r="AX778" t="s">
        <v>222</v>
      </c>
      <c r="BA778" s="57">
        <v>46270.291666666664</v>
      </c>
      <c r="BB778" t="s">
        <v>4728</v>
      </c>
      <c r="BC778">
        <v>2026</v>
      </c>
      <c r="BD778">
        <v>9</v>
      </c>
      <c r="BE778">
        <v>6</v>
      </c>
      <c r="BF778" s="6">
        <f t="shared" si="36"/>
        <v>46271</v>
      </c>
      <c r="BG778">
        <f t="shared" si="37"/>
        <v>0.70833333333575865</v>
      </c>
      <c r="BH778" t="str">
        <f t="shared" si="38"/>
        <v>COMPLY</v>
      </c>
      <c r="BI778" t="str">
        <f>VLOOKUP(H778,Sheet2!$A$1:$B$270,2,FALSE)</f>
        <v>KEDIRI</v>
      </c>
    </row>
    <row r="779" spans="1:61">
      <c r="A779">
        <v>778</v>
      </c>
      <c r="B779">
        <v>1002571299</v>
      </c>
      <c r="C779">
        <v>3</v>
      </c>
      <c r="D779" t="s">
        <v>34</v>
      </c>
      <c r="E779">
        <v>5</v>
      </c>
      <c r="F779" t="s">
        <v>554</v>
      </c>
      <c r="G779" t="s">
        <v>79</v>
      </c>
      <c r="H779" t="s">
        <v>461</v>
      </c>
      <c r="I779" t="s">
        <v>212</v>
      </c>
      <c r="J779" t="s">
        <v>213</v>
      </c>
      <c r="K779" t="s">
        <v>149</v>
      </c>
      <c r="M779" t="s">
        <v>76</v>
      </c>
      <c r="N779" t="s">
        <v>215</v>
      </c>
      <c r="O779" s="57">
        <v>46269.464074074072</v>
      </c>
      <c r="P779" s="57">
        <v>46269.881493055553</v>
      </c>
      <c r="Q779">
        <v>69381598</v>
      </c>
      <c r="S779">
        <v>172407212657</v>
      </c>
      <c r="T779" t="s">
        <v>1045</v>
      </c>
      <c r="U779" t="s">
        <v>4729</v>
      </c>
      <c r="V779" t="s">
        <v>4730</v>
      </c>
      <c r="Z779">
        <v>115.3227121191</v>
      </c>
      <c r="AA779">
        <v>-8.5395228870876299</v>
      </c>
      <c r="AB779" t="s">
        <v>1047</v>
      </c>
      <c r="AC779" t="s">
        <v>229</v>
      </c>
      <c r="AL779" t="s">
        <v>217</v>
      </c>
      <c r="AM779" t="s">
        <v>4731</v>
      </c>
      <c r="AN779" t="s">
        <v>6</v>
      </c>
      <c r="AO779" s="57">
        <v>46121.465381944443</v>
      </c>
      <c r="AR779" t="s">
        <v>218</v>
      </c>
      <c r="AS779" t="s">
        <v>79</v>
      </c>
      <c r="AT779" t="s">
        <v>230</v>
      </c>
      <c r="AU779">
        <v>20260904</v>
      </c>
      <c r="AV779" t="s">
        <v>221</v>
      </c>
      <c r="AW779" t="s">
        <v>3502</v>
      </c>
      <c r="AX779" t="s">
        <v>222</v>
      </c>
      <c r="BA779" s="57">
        <v>46269.291666666664</v>
      </c>
      <c r="BB779" t="s">
        <v>4731</v>
      </c>
      <c r="BC779">
        <v>2026</v>
      </c>
      <c r="BD779">
        <v>9</v>
      </c>
      <c r="BE779">
        <v>4</v>
      </c>
      <c r="BF779" s="6">
        <f t="shared" si="36"/>
        <v>46269</v>
      </c>
      <c r="BG779">
        <f t="shared" si="37"/>
        <v>-0.29166666666424135</v>
      </c>
      <c r="BH779" t="str">
        <f t="shared" si="38"/>
        <v>COMPLY</v>
      </c>
      <c r="BI779" t="str">
        <f>VLOOKUP(H779,Sheet2!$A$1:$B$270,2,FALSE)</f>
        <v>GIANYAR</v>
      </c>
    </row>
    <row r="780" spans="1:61">
      <c r="A780">
        <v>779</v>
      </c>
      <c r="B780">
        <v>1002571285</v>
      </c>
      <c r="C780">
        <v>3</v>
      </c>
      <c r="D780" t="s">
        <v>59</v>
      </c>
      <c r="E780">
        <v>4</v>
      </c>
      <c r="F780" t="s">
        <v>223</v>
      </c>
      <c r="G780" t="s">
        <v>580</v>
      </c>
      <c r="H780" t="s">
        <v>842</v>
      </c>
      <c r="I780" t="s">
        <v>212</v>
      </c>
      <c r="J780" t="s">
        <v>213</v>
      </c>
      <c r="K780" t="s">
        <v>149</v>
      </c>
      <c r="M780" t="s">
        <v>76</v>
      </c>
      <c r="N780" t="s">
        <v>215</v>
      </c>
      <c r="O780" s="57">
        <v>46269.462627314817</v>
      </c>
      <c r="P780" s="57">
        <v>46273.732870370368</v>
      </c>
      <c r="Q780">
        <v>69383749</v>
      </c>
      <c r="S780">
        <v>141362105663</v>
      </c>
      <c r="T780" t="s">
        <v>4732</v>
      </c>
      <c r="U780" t="s">
        <v>4733</v>
      </c>
      <c r="V780" t="s">
        <v>4734</v>
      </c>
      <c r="Z780">
        <v>109.020798151959</v>
      </c>
      <c r="AA780">
        <v>-7.6162874954418003</v>
      </c>
      <c r="AB780" t="s">
        <v>4735</v>
      </c>
      <c r="AC780" t="s">
        <v>285</v>
      </c>
      <c r="AL780" t="s">
        <v>217</v>
      </c>
      <c r="AM780" t="s">
        <v>4736</v>
      </c>
      <c r="AN780" t="s">
        <v>6</v>
      </c>
      <c r="AO780" s="57">
        <v>46121.465381944443</v>
      </c>
      <c r="AP780" s="57">
        <v>46274.333333333336</v>
      </c>
      <c r="AR780" t="s">
        <v>218</v>
      </c>
      <c r="AS780" t="s">
        <v>219</v>
      </c>
      <c r="AT780" t="s">
        <v>230</v>
      </c>
      <c r="AU780">
        <v>20260908</v>
      </c>
      <c r="AV780" t="s">
        <v>221</v>
      </c>
      <c r="AW780" t="s">
        <v>544</v>
      </c>
      <c r="AX780" t="s">
        <v>222</v>
      </c>
      <c r="BA780" s="57">
        <v>46274.333333333336</v>
      </c>
      <c r="BB780" t="s">
        <v>4736</v>
      </c>
      <c r="BC780">
        <v>2026</v>
      </c>
      <c r="BD780">
        <v>9</v>
      </c>
      <c r="BE780">
        <v>8</v>
      </c>
      <c r="BF780" s="6">
        <f t="shared" si="36"/>
        <v>46273</v>
      </c>
      <c r="BG780">
        <f t="shared" si="37"/>
        <v>-1.3333333333357587</v>
      </c>
      <c r="BH780" t="str">
        <f t="shared" si="38"/>
        <v>COMPLY</v>
      </c>
      <c r="BI780" t="e">
        <f>VLOOKUP(H780,Sheet2!$A$1:$B$270,2,FALSE)</f>
        <v>#N/A</v>
      </c>
    </row>
    <row r="781" spans="1:61">
      <c r="A781">
        <v>780</v>
      </c>
      <c r="B781">
        <v>1002571445</v>
      </c>
      <c r="C781">
        <v>3</v>
      </c>
      <c r="D781" t="s">
        <v>49</v>
      </c>
      <c r="E781">
        <v>4</v>
      </c>
      <c r="F781" t="s">
        <v>250</v>
      </c>
      <c r="G781" t="s">
        <v>4078</v>
      </c>
      <c r="H781" t="s">
        <v>4737</v>
      </c>
      <c r="I781" t="s">
        <v>212</v>
      </c>
      <c r="J781" t="s">
        <v>213</v>
      </c>
      <c r="K781" t="s">
        <v>149</v>
      </c>
      <c r="M781" t="s">
        <v>76</v>
      </c>
      <c r="N781" t="s">
        <v>215</v>
      </c>
      <c r="O781" s="57">
        <v>46269.504004629627</v>
      </c>
      <c r="P781" s="57">
        <v>46269.640115740738</v>
      </c>
      <c r="Q781">
        <v>69380834</v>
      </c>
      <c r="S781">
        <v>142201104843</v>
      </c>
      <c r="T781" t="s">
        <v>4738</v>
      </c>
      <c r="U781" t="s">
        <v>4739</v>
      </c>
      <c r="V781" t="s">
        <v>4740</v>
      </c>
      <c r="Z781">
        <v>109.798226</v>
      </c>
      <c r="AA781">
        <v>-7.0305530000000003</v>
      </c>
      <c r="AB781" t="s">
        <v>4741</v>
      </c>
      <c r="AC781" t="s">
        <v>225</v>
      </c>
      <c r="AL781" t="s">
        <v>217</v>
      </c>
      <c r="AM781" t="s">
        <v>4742</v>
      </c>
      <c r="AN781" t="s">
        <v>6</v>
      </c>
      <c r="AO781" s="57">
        <v>46121.506956018522</v>
      </c>
      <c r="AR781" t="s">
        <v>218</v>
      </c>
      <c r="AS781" t="s">
        <v>4085</v>
      </c>
      <c r="AT781" t="s">
        <v>230</v>
      </c>
      <c r="AU781">
        <v>20260904</v>
      </c>
      <c r="AV781" t="s">
        <v>221</v>
      </c>
      <c r="AW781" t="s">
        <v>545</v>
      </c>
      <c r="AX781" t="s">
        <v>222</v>
      </c>
      <c r="BA781" s="57">
        <v>46269.291666666664</v>
      </c>
      <c r="BB781" t="s">
        <v>4742</v>
      </c>
      <c r="BC781">
        <v>2026</v>
      </c>
      <c r="BD781">
        <v>9</v>
      </c>
      <c r="BE781">
        <v>4</v>
      </c>
      <c r="BF781" s="6">
        <f t="shared" si="36"/>
        <v>46269</v>
      </c>
      <c r="BG781">
        <f t="shared" si="37"/>
        <v>-0.29166666666424135</v>
      </c>
      <c r="BH781" t="str">
        <f t="shared" si="38"/>
        <v>COMPLY</v>
      </c>
      <c r="BI781" t="e">
        <f>VLOOKUP(H781,Sheet2!$A$1:$B$270,2,FALSE)</f>
        <v>#N/A</v>
      </c>
    </row>
    <row r="782" spans="1:61">
      <c r="A782">
        <v>781</v>
      </c>
      <c r="B782">
        <v>1002571877</v>
      </c>
      <c r="C782">
        <v>3</v>
      </c>
      <c r="D782" t="s">
        <v>55</v>
      </c>
      <c r="E782">
        <v>5</v>
      </c>
      <c r="F782" t="s">
        <v>261</v>
      </c>
      <c r="G782" t="s">
        <v>126</v>
      </c>
      <c r="H782" t="s">
        <v>262</v>
      </c>
      <c r="I782" t="s">
        <v>212</v>
      </c>
      <c r="J782" t="s">
        <v>213</v>
      </c>
      <c r="K782" t="s">
        <v>149</v>
      </c>
      <c r="M782" t="s">
        <v>76</v>
      </c>
      <c r="N782" t="s">
        <v>581</v>
      </c>
      <c r="O782" s="57">
        <v>46269.602453703701</v>
      </c>
      <c r="P782" s="57">
        <v>46272.591909722221</v>
      </c>
      <c r="Q782">
        <v>69383971</v>
      </c>
      <c r="S782">
        <v>152413167964</v>
      </c>
      <c r="T782" t="s">
        <v>4743</v>
      </c>
      <c r="U782" t="s">
        <v>4744</v>
      </c>
      <c r="V782" t="s">
        <v>4745</v>
      </c>
      <c r="Z782">
        <v>112.72994175553301</v>
      </c>
      <c r="AA782">
        <v>-7.2506809741590903</v>
      </c>
      <c r="AB782" t="s">
        <v>4746</v>
      </c>
      <c r="AC782" t="s">
        <v>284</v>
      </c>
      <c r="AL782" t="s">
        <v>217</v>
      </c>
      <c r="AM782" t="s">
        <v>4747</v>
      </c>
      <c r="AN782" t="s">
        <v>6</v>
      </c>
      <c r="AO782" s="57">
        <v>46121.611157407409</v>
      </c>
      <c r="AP782" s="57">
        <v>46273.333333333336</v>
      </c>
      <c r="AR782" t="s">
        <v>218</v>
      </c>
      <c r="AS782" t="s">
        <v>575</v>
      </c>
      <c r="AT782" t="s">
        <v>230</v>
      </c>
      <c r="AU782">
        <v>20260907</v>
      </c>
      <c r="AV782" t="s">
        <v>221</v>
      </c>
      <c r="AW782" t="s">
        <v>578</v>
      </c>
      <c r="AX782" t="s">
        <v>222</v>
      </c>
      <c r="BA782" s="57">
        <v>46273.333333333336</v>
      </c>
      <c r="BB782" t="s">
        <v>4747</v>
      </c>
      <c r="BC782">
        <v>2026</v>
      </c>
      <c r="BD782">
        <v>9</v>
      </c>
      <c r="BE782">
        <v>7</v>
      </c>
      <c r="BF782" s="6">
        <f t="shared" si="36"/>
        <v>46272</v>
      </c>
      <c r="BG782">
        <f t="shared" si="37"/>
        <v>-1.3333333333357587</v>
      </c>
      <c r="BH782" t="str">
        <f t="shared" si="38"/>
        <v>COMPLY</v>
      </c>
      <c r="BI782" t="str">
        <f>VLOOKUP(H782,Sheet2!$A$1:$B$270,2,FALSE)</f>
        <v>SURABAYA SELATAN</v>
      </c>
    </row>
    <row r="783" spans="1:61">
      <c r="A783">
        <v>782</v>
      </c>
      <c r="B783">
        <v>1002571440</v>
      </c>
      <c r="C783">
        <v>3</v>
      </c>
      <c r="D783" t="s">
        <v>49</v>
      </c>
      <c r="E783">
        <v>4</v>
      </c>
      <c r="F783" t="s">
        <v>245</v>
      </c>
      <c r="G783" t="s">
        <v>246</v>
      </c>
      <c r="H783" t="s">
        <v>834</v>
      </c>
      <c r="I783" t="s">
        <v>212</v>
      </c>
      <c r="J783" t="s">
        <v>213</v>
      </c>
      <c r="K783" t="s">
        <v>149</v>
      </c>
      <c r="M783" t="s">
        <v>76</v>
      </c>
      <c r="N783" t="s">
        <v>215</v>
      </c>
      <c r="O783" s="57">
        <v>46269.502175925925</v>
      </c>
      <c r="P783" s="57">
        <v>46269.643414351849</v>
      </c>
      <c r="Q783">
        <v>69382239</v>
      </c>
      <c r="S783">
        <v>142410346503</v>
      </c>
      <c r="T783" t="s">
        <v>1650</v>
      </c>
      <c r="U783" t="s">
        <v>4748</v>
      </c>
      <c r="V783" t="s">
        <v>4749</v>
      </c>
      <c r="Z783">
        <v>110.52667508704</v>
      </c>
      <c r="AA783">
        <v>-7.0231024892583598</v>
      </c>
      <c r="AB783" t="s">
        <v>1653</v>
      </c>
      <c r="AC783" t="s">
        <v>216</v>
      </c>
      <c r="AL783" t="s">
        <v>217</v>
      </c>
      <c r="AM783" t="s">
        <v>4750</v>
      </c>
      <c r="AN783" t="s">
        <v>6</v>
      </c>
      <c r="AO783" s="57">
        <v>46121.506956018522</v>
      </c>
      <c r="AR783" t="s">
        <v>218</v>
      </c>
      <c r="AS783" t="s">
        <v>910</v>
      </c>
      <c r="AT783" t="s">
        <v>230</v>
      </c>
      <c r="AU783">
        <v>20260904</v>
      </c>
      <c r="AV783" t="s">
        <v>221</v>
      </c>
      <c r="AW783" t="s">
        <v>545</v>
      </c>
      <c r="AX783" t="s">
        <v>222</v>
      </c>
      <c r="BA783" s="57">
        <v>46269.291666666664</v>
      </c>
      <c r="BB783" t="s">
        <v>4750</v>
      </c>
      <c r="BC783">
        <v>2026</v>
      </c>
      <c r="BD783">
        <v>9</v>
      </c>
      <c r="BE783">
        <v>4</v>
      </c>
      <c r="BF783" s="6">
        <f t="shared" si="36"/>
        <v>46269</v>
      </c>
      <c r="BG783">
        <f t="shared" si="37"/>
        <v>-0.29166666666424135</v>
      </c>
      <c r="BH783" t="str">
        <f t="shared" si="38"/>
        <v>COMPLY</v>
      </c>
      <c r="BI783" t="e">
        <f>VLOOKUP(H783,Sheet2!$A$1:$B$270,2,FALSE)</f>
        <v>#N/A</v>
      </c>
    </row>
    <row r="784" spans="1:61">
      <c r="A784">
        <v>783</v>
      </c>
      <c r="B784">
        <v>1002571435</v>
      </c>
      <c r="C784">
        <v>3</v>
      </c>
      <c r="D784" t="s">
        <v>49</v>
      </c>
      <c r="E784">
        <v>4</v>
      </c>
      <c r="F784" t="s">
        <v>250</v>
      </c>
      <c r="G784" t="s">
        <v>253</v>
      </c>
      <c r="H784" t="s">
        <v>1558</v>
      </c>
      <c r="I784" t="s">
        <v>212</v>
      </c>
      <c r="J784" t="s">
        <v>213</v>
      </c>
      <c r="K784" t="s">
        <v>149</v>
      </c>
      <c r="M784" t="s">
        <v>76</v>
      </c>
      <c r="N784" t="s">
        <v>215</v>
      </c>
      <c r="O784" s="57">
        <v>46269.500428240739</v>
      </c>
      <c r="P784" s="57">
        <v>46269.546168981484</v>
      </c>
      <c r="Q784">
        <v>69382056</v>
      </c>
      <c r="S784">
        <v>142283120025</v>
      </c>
      <c r="T784" t="s">
        <v>1559</v>
      </c>
      <c r="U784" t="s">
        <v>4751</v>
      </c>
      <c r="V784" t="s">
        <v>4752</v>
      </c>
      <c r="Z784">
        <v>109.11953099999999</v>
      </c>
      <c r="AA784">
        <v>-6.9814569999999998</v>
      </c>
      <c r="AB784" t="s">
        <v>1562</v>
      </c>
      <c r="AC784" t="s">
        <v>225</v>
      </c>
      <c r="AL784" t="s">
        <v>217</v>
      </c>
      <c r="AM784" t="s">
        <v>4650</v>
      </c>
      <c r="AN784" t="s">
        <v>6</v>
      </c>
      <c r="AO784" s="57">
        <v>46121.506956018522</v>
      </c>
      <c r="AR784" t="s">
        <v>218</v>
      </c>
      <c r="AS784" t="s">
        <v>219</v>
      </c>
      <c r="AT784" t="s">
        <v>230</v>
      </c>
      <c r="AU784">
        <v>20260904</v>
      </c>
      <c r="AV784" t="s">
        <v>221</v>
      </c>
      <c r="AW784" t="s">
        <v>544</v>
      </c>
      <c r="AX784" t="s">
        <v>222</v>
      </c>
      <c r="BA784" s="57">
        <v>46269.291666666664</v>
      </c>
      <c r="BB784" t="s">
        <v>4650</v>
      </c>
      <c r="BC784">
        <v>2026</v>
      </c>
      <c r="BD784">
        <v>9</v>
      </c>
      <c r="BE784">
        <v>4</v>
      </c>
      <c r="BF784" s="6">
        <f t="shared" si="36"/>
        <v>46269</v>
      </c>
      <c r="BG784">
        <f t="shared" si="37"/>
        <v>-0.29166666666424135</v>
      </c>
      <c r="BH784" t="str">
        <f t="shared" si="38"/>
        <v>COMPLY</v>
      </c>
      <c r="BI784" t="e">
        <f>VLOOKUP(H784,Sheet2!$A$1:$B$270,2,FALSE)</f>
        <v>#N/A</v>
      </c>
    </row>
    <row r="785" spans="1:61">
      <c r="A785">
        <v>784</v>
      </c>
      <c r="B785">
        <v>1002571442</v>
      </c>
      <c r="C785">
        <v>3</v>
      </c>
      <c r="D785" t="s">
        <v>42</v>
      </c>
      <c r="E785">
        <v>5</v>
      </c>
      <c r="F785" t="s">
        <v>102</v>
      </c>
      <c r="G785" t="s">
        <v>100</v>
      </c>
      <c r="H785" t="s">
        <v>276</v>
      </c>
      <c r="I785" t="s">
        <v>212</v>
      </c>
      <c r="J785" t="s">
        <v>213</v>
      </c>
      <c r="K785" t="s">
        <v>149</v>
      </c>
      <c r="L785" t="s">
        <v>214</v>
      </c>
      <c r="M785" t="s">
        <v>76</v>
      </c>
      <c r="N785" t="s">
        <v>215</v>
      </c>
      <c r="O785" s="57">
        <v>46269.50204861111</v>
      </c>
      <c r="P785" s="57">
        <v>46269.730219907404</v>
      </c>
      <c r="Q785">
        <v>69383800</v>
      </c>
      <c r="S785">
        <v>152507224171</v>
      </c>
      <c r="T785" t="s">
        <v>4753</v>
      </c>
      <c r="U785" t="s">
        <v>4754</v>
      </c>
      <c r="V785" t="s">
        <v>4755</v>
      </c>
      <c r="Z785">
        <v>113.83541755378199</v>
      </c>
      <c r="AA785">
        <v>-8.0232586457274309</v>
      </c>
      <c r="AB785" t="s">
        <v>4756</v>
      </c>
      <c r="AC785" t="s">
        <v>216</v>
      </c>
      <c r="AL785" t="s">
        <v>217</v>
      </c>
      <c r="AM785" t="s">
        <v>4757</v>
      </c>
      <c r="AN785" t="s">
        <v>6</v>
      </c>
      <c r="AO785" s="57">
        <v>46121.506956018522</v>
      </c>
      <c r="AP785" s="57">
        <v>46270.333333333336</v>
      </c>
      <c r="AR785" t="s">
        <v>218</v>
      </c>
      <c r="AS785" t="s">
        <v>100</v>
      </c>
      <c r="AT785" t="s">
        <v>220</v>
      </c>
      <c r="AU785">
        <v>20260904</v>
      </c>
      <c r="AV785" t="s">
        <v>221</v>
      </c>
      <c r="AW785" t="s">
        <v>833</v>
      </c>
      <c r="AX785" t="s">
        <v>222</v>
      </c>
      <c r="BA785" s="57">
        <v>46270.333333333336</v>
      </c>
      <c r="BB785" t="s">
        <v>4757</v>
      </c>
      <c r="BC785">
        <v>2026</v>
      </c>
      <c r="BD785">
        <v>9</v>
      </c>
      <c r="BE785">
        <v>4</v>
      </c>
      <c r="BF785" s="6">
        <f t="shared" si="36"/>
        <v>46269</v>
      </c>
      <c r="BG785">
        <f t="shared" si="37"/>
        <v>-1.3333333333357587</v>
      </c>
      <c r="BH785" t="str">
        <f t="shared" si="38"/>
        <v>COMPLY</v>
      </c>
      <c r="BI785" t="str">
        <f>VLOOKUP(H785,Sheet2!$A$1:$B$270,2,FALSE)</f>
        <v>JEMBER</v>
      </c>
    </row>
    <row r="786" spans="1:61">
      <c r="A786">
        <v>785</v>
      </c>
      <c r="B786">
        <v>1002571429</v>
      </c>
      <c r="C786">
        <v>3</v>
      </c>
      <c r="D786" t="s">
        <v>49</v>
      </c>
      <c r="E786">
        <v>4</v>
      </c>
      <c r="F786" t="s">
        <v>250</v>
      </c>
      <c r="G786" t="s">
        <v>253</v>
      </c>
      <c r="H786" t="s">
        <v>1558</v>
      </c>
      <c r="I786" t="s">
        <v>212</v>
      </c>
      <c r="J786" t="s">
        <v>213</v>
      </c>
      <c r="K786" t="s">
        <v>149</v>
      </c>
      <c r="M786" t="s">
        <v>76</v>
      </c>
      <c r="N786" t="s">
        <v>215</v>
      </c>
      <c r="O786" s="57">
        <v>46269.498773148145</v>
      </c>
      <c r="P786" s="57">
        <v>46269.548414351855</v>
      </c>
      <c r="Q786">
        <v>69382075</v>
      </c>
      <c r="S786">
        <v>142283120024</v>
      </c>
      <c r="T786" t="s">
        <v>1839</v>
      </c>
      <c r="U786" t="s">
        <v>4751</v>
      </c>
      <c r="V786" t="s">
        <v>4758</v>
      </c>
      <c r="Z786">
        <v>109.119856</v>
      </c>
      <c r="AA786">
        <v>-6.9816500000000001</v>
      </c>
      <c r="AB786" t="s">
        <v>1841</v>
      </c>
      <c r="AC786" t="s">
        <v>225</v>
      </c>
      <c r="AL786" t="s">
        <v>217</v>
      </c>
      <c r="AM786" t="s">
        <v>4759</v>
      </c>
      <c r="AN786" t="s">
        <v>6</v>
      </c>
      <c r="AO786" s="57">
        <v>46121.506956018522</v>
      </c>
      <c r="AR786" t="s">
        <v>218</v>
      </c>
      <c r="AS786" t="s">
        <v>219</v>
      </c>
      <c r="AT786" t="s">
        <v>230</v>
      </c>
      <c r="AU786">
        <v>20260904</v>
      </c>
      <c r="AV786" t="s">
        <v>221</v>
      </c>
      <c r="AW786" t="s">
        <v>571</v>
      </c>
      <c r="AX786" t="s">
        <v>222</v>
      </c>
      <c r="BA786" s="57">
        <v>46269.291666666664</v>
      </c>
      <c r="BB786" t="s">
        <v>4759</v>
      </c>
      <c r="BC786">
        <v>2026</v>
      </c>
      <c r="BD786">
        <v>9</v>
      </c>
      <c r="BE786">
        <v>4</v>
      </c>
      <c r="BF786" s="6">
        <f t="shared" si="36"/>
        <v>46269</v>
      </c>
      <c r="BG786">
        <f t="shared" si="37"/>
        <v>-0.29166666666424135</v>
      </c>
      <c r="BH786" t="str">
        <f t="shared" si="38"/>
        <v>COMPLY</v>
      </c>
      <c r="BI786" t="e">
        <f>VLOOKUP(H786,Sheet2!$A$1:$B$270,2,FALSE)</f>
        <v>#N/A</v>
      </c>
    </row>
    <row r="787" spans="1:61">
      <c r="A787">
        <v>786</v>
      </c>
      <c r="B787">
        <v>1002571281</v>
      </c>
      <c r="C787">
        <v>3</v>
      </c>
      <c r="D787" t="s">
        <v>51</v>
      </c>
      <c r="E787">
        <v>4</v>
      </c>
      <c r="F787" t="s">
        <v>269</v>
      </c>
      <c r="G787" t="s">
        <v>289</v>
      </c>
      <c r="H787" t="s">
        <v>824</v>
      </c>
      <c r="I787" t="s">
        <v>212</v>
      </c>
      <c r="J787" t="s">
        <v>213</v>
      </c>
      <c r="K787" t="s">
        <v>149</v>
      </c>
      <c r="M787" t="s">
        <v>76</v>
      </c>
      <c r="N787" t="s">
        <v>215</v>
      </c>
      <c r="O787" s="57">
        <v>46269.460231481484</v>
      </c>
      <c r="P787" s="57">
        <v>46273.730543981481</v>
      </c>
      <c r="Q787">
        <v>69383752</v>
      </c>
      <c r="S787">
        <v>142551119451</v>
      </c>
      <c r="T787" t="s">
        <v>4760</v>
      </c>
      <c r="U787" t="s">
        <v>4761</v>
      </c>
      <c r="V787" t="s">
        <v>4762</v>
      </c>
      <c r="Z787">
        <v>110.9758389</v>
      </c>
      <c r="AA787">
        <v>-6.7906852999999998</v>
      </c>
      <c r="AB787" t="s">
        <v>4763</v>
      </c>
      <c r="AC787" t="s">
        <v>284</v>
      </c>
      <c r="AL787" t="s">
        <v>217</v>
      </c>
      <c r="AM787" t="s">
        <v>4764</v>
      </c>
      <c r="AN787" t="s">
        <v>6</v>
      </c>
      <c r="AO787" s="57">
        <v>46121.465381944443</v>
      </c>
      <c r="AP787" s="57">
        <v>46273.333333333336</v>
      </c>
      <c r="AR787" t="s">
        <v>218</v>
      </c>
      <c r="AS787" t="s">
        <v>219</v>
      </c>
      <c r="AT787" t="s">
        <v>230</v>
      </c>
      <c r="AU787">
        <v>20260908</v>
      </c>
      <c r="AV787" t="s">
        <v>221</v>
      </c>
      <c r="AW787" t="s">
        <v>545</v>
      </c>
      <c r="AX787" t="s">
        <v>222</v>
      </c>
      <c r="BA787" s="57">
        <v>46273.333333333336</v>
      </c>
      <c r="BB787" t="s">
        <v>4764</v>
      </c>
      <c r="BC787">
        <v>2026</v>
      </c>
      <c r="BD787">
        <v>9</v>
      </c>
      <c r="BE787">
        <v>8</v>
      </c>
      <c r="BF787" s="6">
        <f t="shared" si="36"/>
        <v>46273</v>
      </c>
      <c r="BG787">
        <f t="shared" si="37"/>
        <v>-0.33333333333575865</v>
      </c>
      <c r="BH787" t="str">
        <f t="shared" si="38"/>
        <v>COMPLY</v>
      </c>
      <c r="BI787" t="e">
        <f>VLOOKUP(H787,Sheet2!$A$1:$B$270,2,FALSE)</f>
        <v>#N/A</v>
      </c>
    </row>
    <row r="788" spans="1:61">
      <c r="A788">
        <v>787</v>
      </c>
      <c r="B788">
        <v>1002571253</v>
      </c>
      <c r="C788">
        <v>3</v>
      </c>
      <c r="D788" t="s">
        <v>49</v>
      </c>
      <c r="E788">
        <v>4</v>
      </c>
      <c r="F788" t="s">
        <v>245</v>
      </c>
      <c r="G788" t="s">
        <v>246</v>
      </c>
      <c r="H788" t="s">
        <v>4765</v>
      </c>
      <c r="I788" t="s">
        <v>212</v>
      </c>
      <c r="J788" t="s">
        <v>213</v>
      </c>
      <c r="K788" t="s">
        <v>149</v>
      </c>
      <c r="L788" t="s">
        <v>214</v>
      </c>
      <c r="M788" t="s">
        <v>76</v>
      </c>
      <c r="N788" t="s">
        <v>215</v>
      </c>
      <c r="O788" s="57">
        <v>46269.454826388886</v>
      </c>
      <c r="P788" s="57">
        <v>46272.658136574071</v>
      </c>
      <c r="Q788">
        <v>69383747</v>
      </c>
      <c r="S788">
        <v>141421106802</v>
      </c>
      <c r="T788" t="s">
        <v>4766</v>
      </c>
      <c r="U788" t="s">
        <v>4767</v>
      </c>
      <c r="V788" t="s">
        <v>4768</v>
      </c>
      <c r="Z788">
        <v>110.324481725692</v>
      </c>
      <c r="AA788">
        <v>-6.9753049392527497</v>
      </c>
      <c r="AB788" t="s">
        <v>4769</v>
      </c>
      <c r="AC788" t="s">
        <v>236</v>
      </c>
      <c r="AL788" t="s">
        <v>217</v>
      </c>
      <c r="AM788" t="s">
        <v>4770</v>
      </c>
      <c r="AN788" t="s">
        <v>6</v>
      </c>
      <c r="AO788" s="57">
        <v>46121.465381944443</v>
      </c>
      <c r="AP788" s="57">
        <v>46273.333333333336</v>
      </c>
      <c r="AR788" t="s">
        <v>218</v>
      </c>
      <c r="AS788" t="s">
        <v>1961</v>
      </c>
      <c r="AT788" t="s">
        <v>230</v>
      </c>
      <c r="AU788">
        <v>20260907</v>
      </c>
      <c r="AV788" t="s">
        <v>221</v>
      </c>
      <c r="AW788" t="s">
        <v>885</v>
      </c>
      <c r="AX788" t="s">
        <v>222</v>
      </c>
      <c r="BA788" s="57">
        <v>46273.333333333336</v>
      </c>
      <c r="BB788" t="s">
        <v>4770</v>
      </c>
      <c r="BC788">
        <v>2026</v>
      </c>
      <c r="BD788">
        <v>9</v>
      </c>
      <c r="BE788">
        <v>7</v>
      </c>
      <c r="BF788" s="6">
        <f t="shared" si="36"/>
        <v>46272</v>
      </c>
      <c r="BG788">
        <f t="shared" si="37"/>
        <v>-1.3333333333357587</v>
      </c>
      <c r="BH788" t="str">
        <f t="shared" si="38"/>
        <v>COMPLY</v>
      </c>
      <c r="BI788" t="e">
        <f>VLOOKUP(H788,Sheet2!$A$1:$B$270,2,FALSE)</f>
        <v>#N/A</v>
      </c>
    </row>
    <row r="789" spans="1:61">
      <c r="A789">
        <v>788</v>
      </c>
      <c r="B789">
        <v>1002571897</v>
      </c>
      <c r="C789">
        <v>3</v>
      </c>
      <c r="D789" t="s">
        <v>55</v>
      </c>
      <c r="E789">
        <v>5</v>
      </c>
      <c r="F789" t="s">
        <v>307</v>
      </c>
      <c r="G789" t="s">
        <v>126</v>
      </c>
      <c r="H789" t="s">
        <v>308</v>
      </c>
      <c r="I789" t="s">
        <v>212</v>
      </c>
      <c r="J789" t="s">
        <v>213</v>
      </c>
      <c r="K789" t="s">
        <v>149</v>
      </c>
      <c r="L789" t="s">
        <v>214</v>
      </c>
      <c r="M789" t="s">
        <v>76</v>
      </c>
      <c r="N789" t="s">
        <v>215</v>
      </c>
      <c r="O789" s="57">
        <v>46269.604120370372</v>
      </c>
      <c r="P789" s="57">
        <v>46270.569421296299</v>
      </c>
      <c r="Q789">
        <v>69383964</v>
      </c>
      <c r="S789">
        <v>152320246210</v>
      </c>
      <c r="T789" t="s">
        <v>4771</v>
      </c>
      <c r="U789" t="s">
        <v>4772</v>
      </c>
      <c r="V789" t="s">
        <v>4773</v>
      </c>
      <c r="Z789">
        <v>112.7543988</v>
      </c>
      <c r="AA789">
        <v>-7.2778302999999998</v>
      </c>
      <c r="AB789" t="s">
        <v>4774</v>
      </c>
      <c r="AC789" t="s">
        <v>216</v>
      </c>
      <c r="AL789" t="s">
        <v>217</v>
      </c>
      <c r="AM789" t="s">
        <v>4775</v>
      </c>
      <c r="AN789" t="s">
        <v>6</v>
      </c>
      <c r="AO789" s="57">
        <v>46121.611157407409</v>
      </c>
      <c r="AP789" s="57">
        <v>46270.458333333336</v>
      </c>
      <c r="AR789" t="s">
        <v>218</v>
      </c>
      <c r="AS789" t="s">
        <v>906</v>
      </c>
      <c r="AT789" t="s">
        <v>344</v>
      </c>
      <c r="AU789">
        <v>20260905</v>
      </c>
      <c r="AV789" t="s">
        <v>221</v>
      </c>
      <c r="AW789" t="s">
        <v>1183</v>
      </c>
      <c r="AX789" t="s">
        <v>222</v>
      </c>
      <c r="BA789" s="57">
        <v>46270.458333333336</v>
      </c>
      <c r="BB789" t="s">
        <v>4775</v>
      </c>
      <c r="BC789">
        <v>2026</v>
      </c>
      <c r="BD789">
        <v>9</v>
      </c>
      <c r="BE789">
        <v>5</v>
      </c>
      <c r="BF789" s="6">
        <f t="shared" si="36"/>
        <v>46270</v>
      </c>
      <c r="BG789">
        <f t="shared" si="37"/>
        <v>-0.45833333333575865</v>
      </c>
      <c r="BH789" t="str">
        <f t="shared" si="38"/>
        <v>COMPLY</v>
      </c>
      <c r="BI789" t="str">
        <f>VLOOKUP(H789,Sheet2!$A$1:$B$270,2,FALSE)</f>
        <v>SURABAYA SELATAN</v>
      </c>
    </row>
    <row r="790" spans="1:61">
      <c r="A790">
        <v>789</v>
      </c>
      <c r="B790">
        <v>1002570930</v>
      </c>
      <c r="C790">
        <v>3</v>
      </c>
      <c r="D790" t="s">
        <v>42</v>
      </c>
      <c r="E790">
        <v>5</v>
      </c>
      <c r="F790" t="s">
        <v>102</v>
      </c>
      <c r="G790" t="s">
        <v>102</v>
      </c>
      <c r="H790" t="s">
        <v>362</v>
      </c>
      <c r="I790" t="s">
        <v>212</v>
      </c>
      <c r="J790" t="s">
        <v>213</v>
      </c>
      <c r="K790" t="s">
        <v>149</v>
      </c>
      <c r="L790" t="s">
        <v>214</v>
      </c>
      <c r="M790" t="s">
        <v>76</v>
      </c>
      <c r="N790" t="s">
        <v>215</v>
      </c>
      <c r="O790" s="57">
        <v>46269.388159722221</v>
      </c>
      <c r="P790" s="57">
        <v>46270.916921296295</v>
      </c>
      <c r="Q790">
        <v>69383614</v>
      </c>
      <c r="S790">
        <v>152501280968</v>
      </c>
      <c r="T790" t="s">
        <v>3725</v>
      </c>
      <c r="U790" t="s">
        <v>3726</v>
      </c>
      <c r="V790" t="s">
        <v>4776</v>
      </c>
      <c r="Z790">
        <v>113.6630418</v>
      </c>
      <c r="AA790">
        <v>-8.1836690000000001</v>
      </c>
      <c r="AB790" t="s">
        <v>4777</v>
      </c>
      <c r="AC790" t="s">
        <v>236</v>
      </c>
      <c r="AL790" t="s">
        <v>217</v>
      </c>
      <c r="AM790" t="s">
        <v>3729</v>
      </c>
      <c r="AN790" t="s">
        <v>6</v>
      </c>
      <c r="AO790" s="57">
        <v>46121.392465277779</v>
      </c>
      <c r="AP790" s="57">
        <v>46270.333333333336</v>
      </c>
      <c r="AR790" t="s">
        <v>218</v>
      </c>
      <c r="AS790" t="s">
        <v>102</v>
      </c>
      <c r="AT790" t="s">
        <v>344</v>
      </c>
      <c r="AU790">
        <v>20260905</v>
      </c>
      <c r="AV790" t="s">
        <v>221</v>
      </c>
      <c r="AW790" t="s">
        <v>3730</v>
      </c>
      <c r="AX790" t="s">
        <v>222</v>
      </c>
      <c r="BA790" s="57">
        <v>46270.333333333336</v>
      </c>
      <c r="BB790" t="s">
        <v>3729</v>
      </c>
      <c r="BC790">
        <v>2026</v>
      </c>
      <c r="BD790">
        <v>9</v>
      </c>
      <c r="BE790">
        <v>5</v>
      </c>
      <c r="BF790" s="6">
        <f t="shared" si="36"/>
        <v>46270</v>
      </c>
      <c r="BG790">
        <f t="shared" si="37"/>
        <v>-0.33333333333575865</v>
      </c>
      <c r="BH790" t="str">
        <f t="shared" si="38"/>
        <v>COMPLY</v>
      </c>
      <c r="BI790" t="str">
        <f>VLOOKUP(H790,Sheet2!$A$1:$B$270,2,FALSE)</f>
        <v>JEMBER</v>
      </c>
    </row>
    <row r="791" spans="1:61">
      <c r="A791">
        <v>790</v>
      </c>
      <c r="B791">
        <v>1002571671</v>
      </c>
      <c r="C791">
        <v>3</v>
      </c>
      <c r="D791" t="s">
        <v>45</v>
      </c>
      <c r="E791">
        <v>5</v>
      </c>
      <c r="F791" t="s">
        <v>210</v>
      </c>
      <c r="G791" t="s">
        <v>116</v>
      </c>
      <c r="H791" t="s">
        <v>358</v>
      </c>
      <c r="I791" t="s">
        <v>212</v>
      </c>
      <c r="J791" t="s">
        <v>213</v>
      </c>
      <c r="K791" t="s">
        <v>149</v>
      </c>
      <c r="L791" t="s">
        <v>214</v>
      </c>
      <c r="M791" t="s">
        <v>76</v>
      </c>
      <c r="N791" t="s">
        <v>215</v>
      </c>
      <c r="O791" s="57">
        <v>46269.571481481478</v>
      </c>
      <c r="P791" s="57">
        <v>46270.746851851851</v>
      </c>
      <c r="Q791">
        <v>69383899</v>
      </c>
      <c r="S791">
        <v>172619203429</v>
      </c>
      <c r="T791" t="s">
        <v>4778</v>
      </c>
      <c r="U791" t="s">
        <v>4779</v>
      </c>
      <c r="V791" t="s">
        <v>4780</v>
      </c>
      <c r="Z791">
        <v>116.484976373612</v>
      </c>
      <c r="AA791">
        <v>-8.7699949849074699</v>
      </c>
      <c r="AB791" t="s">
        <v>4781</v>
      </c>
      <c r="AC791" t="s">
        <v>216</v>
      </c>
      <c r="AL791" t="s">
        <v>217</v>
      </c>
      <c r="AM791" t="s">
        <v>4782</v>
      </c>
      <c r="AN791" t="s">
        <v>6</v>
      </c>
      <c r="AO791" s="57">
        <v>46121.57984953704</v>
      </c>
      <c r="AP791" s="57">
        <v>46272.625</v>
      </c>
      <c r="AR791" t="s">
        <v>218</v>
      </c>
      <c r="AS791" t="s">
        <v>1710</v>
      </c>
      <c r="AT791" t="s">
        <v>230</v>
      </c>
      <c r="AU791">
        <v>20260905</v>
      </c>
      <c r="AV791" t="s">
        <v>221</v>
      </c>
      <c r="AW791" t="s">
        <v>886</v>
      </c>
      <c r="AX791" t="s">
        <v>222</v>
      </c>
      <c r="BA791" s="57">
        <v>46272.625</v>
      </c>
      <c r="BB791" t="s">
        <v>4782</v>
      </c>
      <c r="BC791">
        <v>2026</v>
      </c>
      <c r="BD791">
        <v>9</v>
      </c>
      <c r="BE791">
        <v>5</v>
      </c>
      <c r="BF791" s="6">
        <f t="shared" si="36"/>
        <v>46270</v>
      </c>
      <c r="BG791">
        <f t="shared" si="37"/>
        <v>-2.625</v>
      </c>
      <c r="BH791" t="str">
        <f t="shared" si="38"/>
        <v>COMPLY</v>
      </c>
      <c r="BI791" t="str">
        <f>VLOOKUP(H791,Sheet2!$A$1:$B$270,2,FALSE)</f>
        <v>SELONG</v>
      </c>
    </row>
    <row r="792" spans="1:61">
      <c r="A792">
        <v>791</v>
      </c>
      <c r="B792">
        <v>1002571670</v>
      </c>
      <c r="C792">
        <v>3</v>
      </c>
      <c r="D792" t="s">
        <v>55</v>
      </c>
      <c r="E792">
        <v>5</v>
      </c>
      <c r="F792" t="s">
        <v>261</v>
      </c>
      <c r="G792" t="s">
        <v>126</v>
      </c>
      <c r="H792" t="s">
        <v>262</v>
      </c>
      <c r="I792" t="s">
        <v>212</v>
      </c>
      <c r="J792" t="s">
        <v>213</v>
      </c>
      <c r="K792" t="s">
        <v>149</v>
      </c>
      <c r="L792" t="s">
        <v>214</v>
      </c>
      <c r="M792" t="s">
        <v>76</v>
      </c>
      <c r="N792" t="s">
        <v>215</v>
      </c>
      <c r="O792" s="57">
        <v>46269.571481481478</v>
      </c>
      <c r="P792" s="57">
        <v>46270.538865740738</v>
      </c>
      <c r="Q792">
        <v>69383912</v>
      </c>
      <c r="S792">
        <v>152413167963</v>
      </c>
      <c r="T792" t="s">
        <v>4783</v>
      </c>
      <c r="U792" t="s">
        <v>4784</v>
      </c>
      <c r="V792" t="s">
        <v>4785</v>
      </c>
      <c r="Z792">
        <v>112.7480853</v>
      </c>
      <c r="AA792">
        <v>-7.2627725999999999</v>
      </c>
      <c r="AB792" t="s">
        <v>4786</v>
      </c>
      <c r="AC792" t="s">
        <v>236</v>
      </c>
      <c r="AL792" t="s">
        <v>217</v>
      </c>
      <c r="AM792" t="s">
        <v>4787</v>
      </c>
      <c r="AN792" t="s">
        <v>6</v>
      </c>
      <c r="AO792" s="57">
        <v>46121.57984953704</v>
      </c>
      <c r="AP792" s="57">
        <v>46270.458333333336</v>
      </c>
      <c r="AR792" t="s">
        <v>218</v>
      </c>
      <c r="AS792" t="s">
        <v>575</v>
      </c>
      <c r="AT792" t="s">
        <v>344</v>
      </c>
      <c r="AU792">
        <v>20260905</v>
      </c>
      <c r="AV792" t="s">
        <v>221</v>
      </c>
      <c r="AW792" t="s">
        <v>4788</v>
      </c>
      <c r="AX792" t="s">
        <v>222</v>
      </c>
      <c r="BA792" s="57">
        <v>46270.458333333336</v>
      </c>
      <c r="BB792" t="s">
        <v>4787</v>
      </c>
      <c r="BC792">
        <v>2026</v>
      </c>
      <c r="BD792">
        <v>9</v>
      </c>
      <c r="BE792">
        <v>5</v>
      </c>
      <c r="BF792" s="6">
        <f t="shared" si="36"/>
        <v>46270</v>
      </c>
      <c r="BG792">
        <f t="shared" si="37"/>
        <v>-0.45833333333575865</v>
      </c>
      <c r="BH792" t="str">
        <f t="shared" si="38"/>
        <v>COMPLY</v>
      </c>
      <c r="BI792" t="str">
        <f>VLOOKUP(H792,Sheet2!$A$1:$B$270,2,FALSE)</f>
        <v>SURABAYA SELATAN</v>
      </c>
    </row>
    <row r="793" spans="1:61">
      <c r="A793">
        <v>792</v>
      </c>
      <c r="B793">
        <v>1002571672</v>
      </c>
      <c r="C793">
        <v>3</v>
      </c>
      <c r="D793" t="s">
        <v>55</v>
      </c>
      <c r="E793">
        <v>5</v>
      </c>
      <c r="F793" t="s">
        <v>227</v>
      </c>
      <c r="G793" t="s">
        <v>127</v>
      </c>
      <c r="H793" t="s">
        <v>323</v>
      </c>
      <c r="I793" t="s">
        <v>212</v>
      </c>
      <c r="J793" t="s">
        <v>213</v>
      </c>
      <c r="K793" t="s">
        <v>149</v>
      </c>
      <c r="L793" t="s">
        <v>214</v>
      </c>
      <c r="M793" t="s">
        <v>76</v>
      </c>
      <c r="N793" t="s">
        <v>215</v>
      </c>
      <c r="O793" s="57">
        <v>46269.571493055555</v>
      </c>
      <c r="P793" s="57">
        <v>46270.631597222222</v>
      </c>
      <c r="Q793">
        <v>69383898</v>
      </c>
      <c r="S793">
        <v>152431232548</v>
      </c>
      <c r="T793" t="s">
        <v>3632</v>
      </c>
      <c r="U793" t="s">
        <v>3633</v>
      </c>
      <c r="V793" t="s">
        <v>4789</v>
      </c>
      <c r="Z793">
        <v>113.862554468214</v>
      </c>
      <c r="AA793">
        <v>-7.01796093836289</v>
      </c>
      <c r="AB793" t="s">
        <v>4790</v>
      </c>
      <c r="AC793" t="s">
        <v>216</v>
      </c>
      <c r="AL793" t="s">
        <v>217</v>
      </c>
      <c r="AM793" t="s">
        <v>3636</v>
      </c>
      <c r="AN793" t="s">
        <v>6</v>
      </c>
      <c r="AO793" s="57">
        <v>46121.57984953704</v>
      </c>
      <c r="AP793" s="57">
        <v>46270.458333333336</v>
      </c>
      <c r="AR793" t="s">
        <v>218</v>
      </c>
      <c r="AS793" t="s">
        <v>219</v>
      </c>
      <c r="AT793" t="s">
        <v>230</v>
      </c>
      <c r="AU793">
        <v>20260905</v>
      </c>
      <c r="AV793" t="s">
        <v>221</v>
      </c>
      <c r="AW793" t="s">
        <v>885</v>
      </c>
      <c r="AX793" t="s">
        <v>222</v>
      </c>
      <c r="BA793" s="57">
        <v>46270.458333333336</v>
      </c>
      <c r="BB793" t="s">
        <v>3636</v>
      </c>
      <c r="BC793">
        <v>2026</v>
      </c>
      <c r="BD793">
        <v>9</v>
      </c>
      <c r="BE793">
        <v>5</v>
      </c>
      <c r="BF793" s="6">
        <f t="shared" si="36"/>
        <v>46270</v>
      </c>
      <c r="BG793">
        <f t="shared" si="37"/>
        <v>-0.45833333333575865</v>
      </c>
      <c r="BH793" t="str">
        <f t="shared" si="38"/>
        <v>COMPLY</v>
      </c>
      <c r="BI793" t="str">
        <f>VLOOKUP(H793,Sheet2!$A$1:$B$270,2,FALSE)</f>
        <v>MADURA</v>
      </c>
    </row>
    <row r="794" spans="1:61">
      <c r="A794">
        <v>793</v>
      </c>
      <c r="B794">
        <v>1002571685</v>
      </c>
      <c r="C794">
        <v>3</v>
      </c>
      <c r="D794" t="s">
        <v>55</v>
      </c>
      <c r="E794">
        <v>5</v>
      </c>
      <c r="F794" t="s">
        <v>307</v>
      </c>
      <c r="G794" t="s">
        <v>128</v>
      </c>
      <c r="H794" t="s">
        <v>418</v>
      </c>
      <c r="I794" t="s">
        <v>212</v>
      </c>
      <c r="J794" t="s">
        <v>213</v>
      </c>
      <c r="K794" t="s">
        <v>149</v>
      </c>
      <c r="M794" t="s">
        <v>76</v>
      </c>
      <c r="N794" t="s">
        <v>215</v>
      </c>
      <c r="O794" s="57">
        <v>46269.575254629628</v>
      </c>
      <c r="P794" s="57">
        <v>46272.678761574076</v>
      </c>
      <c r="Q794">
        <v>69383900</v>
      </c>
      <c r="S794">
        <v>152301273755</v>
      </c>
      <c r="T794" t="s">
        <v>4791</v>
      </c>
      <c r="U794" t="s">
        <v>4792</v>
      </c>
      <c r="V794" t="s">
        <v>4793</v>
      </c>
      <c r="Z794">
        <v>112.7229815</v>
      </c>
      <c r="AA794">
        <v>-7.2924461000000003</v>
      </c>
      <c r="AB794" t="s">
        <v>4794</v>
      </c>
      <c r="AC794" t="s">
        <v>229</v>
      </c>
      <c r="AL794" t="s">
        <v>217</v>
      </c>
      <c r="AM794" t="s">
        <v>4795</v>
      </c>
      <c r="AN794" t="s">
        <v>6</v>
      </c>
      <c r="AO794" s="57">
        <v>46121.57984953704</v>
      </c>
      <c r="AP794" s="57">
        <v>46272.458333333336</v>
      </c>
      <c r="AR794" t="s">
        <v>218</v>
      </c>
      <c r="AS794" t="s">
        <v>906</v>
      </c>
      <c r="AT794" t="s">
        <v>552</v>
      </c>
      <c r="AU794">
        <v>20260907</v>
      </c>
      <c r="AV794" t="s">
        <v>221</v>
      </c>
      <c r="AW794" t="s">
        <v>4796</v>
      </c>
      <c r="AX794" t="s">
        <v>222</v>
      </c>
      <c r="BA794" s="57">
        <v>46272.458333333336</v>
      </c>
      <c r="BB794" t="s">
        <v>4795</v>
      </c>
      <c r="BC794">
        <v>2026</v>
      </c>
      <c r="BD794">
        <v>9</v>
      </c>
      <c r="BE794">
        <v>7</v>
      </c>
      <c r="BF794" s="6">
        <f t="shared" si="36"/>
        <v>46272</v>
      </c>
      <c r="BG794">
        <f t="shared" si="37"/>
        <v>-0.45833333333575865</v>
      </c>
      <c r="BH794" t="str">
        <f t="shared" si="38"/>
        <v>COMPLY</v>
      </c>
      <c r="BI794" t="str">
        <f>VLOOKUP(H794,Sheet2!$A$1:$B$270,2,FALSE)</f>
        <v>SURABAYA UTARA</v>
      </c>
    </row>
    <row r="795" spans="1:61">
      <c r="A795">
        <v>794</v>
      </c>
      <c r="B795">
        <v>1002571302</v>
      </c>
      <c r="C795">
        <v>3</v>
      </c>
      <c r="D795" t="s">
        <v>55</v>
      </c>
      <c r="E795">
        <v>5</v>
      </c>
      <c r="F795" t="s">
        <v>261</v>
      </c>
      <c r="G795" t="s">
        <v>122</v>
      </c>
      <c r="H795" t="s">
        <v>347</v>
      </c>
      <c r="I795" t="s">
        <v>212</v>
      </c>
      <c r="J795" t="s">
        <v>213</v>
      </c>
      <c r="K795" t="s">
        <v>149</v>
      </c>
      <c r="L795" t="s">
        <v>214</v>
      </c>
      <c r="M795" t="s">
        <v>76</v>
      </c>
      <c r="N795" t="s">
        <v>215</v>
      </c>
      <c r="O795" s="57">
        <v>46269.465243055558</v>
      </c>
      <c r="P795" s="57">
        <v>46270.907986111109</v>
      </c>
      <c r="Q795">
        <v>69383766</v>
      </c>
      <c r="S795">
        <v>152421262567</v>
      </c>
      <c r="T795" t="s">
        <v>4797</v>
      </c>
      <c r="U795" t="s">
        <v>4798</v>
      </c>
      <c r="V795" t="s">
        <v>4799</v>
      </c>
      <c r="Z795">
        <v>112.6511513</v>
      </c>
      <c r="AA795">
        <v>-7.1529713999999904</v>
      </c>
      <c r="AB795" t="s">
        <v>4800</v>
      </c>
      <c r="AC795" t="s">
        <v>236</v>
      </c>
      <c r="AL795" t="s">
        <v>217</v>
      </c>
      <c r="AM795" t="s">
        <v>4801</v>
      </c>
      <c r="AN795" t="s">
        <v>6</v>
      </c>
      <c r="AO795" s="57">
        <v>46121.475856481484</v>
      </c>
      <c r="AP795" s="57">
        <v>46275.333333333336</v>
      </c>
      <c r="AR795" t="s">
        <v>218</v>
      </c>
      <c r="AS795" t="s">
        <v>122</v>
      </c>
      <c r="AT795" t="s">
        <v>230</v>
      </c>
      <c r="AU795">
        <v>20260905</v>
      </c>
      <c r="AV795" t="s">
        <v>221</v>
      </c>
      <c r="AW795" t="s">
        <v>885</v>
      </c>
      <c r="AX795" t="s">
        <v>222</v>
      </c>
      <c r="BA795" s="57">
        <v>46275.333333333336</v>
      </c>
      <c r="BB795" t="s">
        <v>4801</v>
      </c>
      <c r="BC795">
        <v>2026</v>
      </c>
      <c r="BD795">
        <v>9</v>
      </c>
      <c r="BE795">
        <v>5</v>
      </c>
      <c r="BF795" s="6">
        <f t="shared" si="36"/>
        <v>46270</v>
      </c>
      <c r="BG795">
        <f t="shared" si="37"/>
        <v>-5.3333333333357587</v>
      </c>
      <c r="BH795" t="str">
        <f t="shared" si="38"/>
        <v>COMPLY</v>
      </c>
      <c r="BI795" t="str">
        <f>VLOOKUP(H795,Sheet2!$A$1:$B$270,2,FALSE)</f>
        <v>GRESIK</v>
      </c>
    </row>
    <row r="796" spans="1:61">
      <c r="A796">
        <v>795</v>
      </c>
      <c r="B796">
        <v>1002572721</v>
      </c>
      <c r="C796">
        <v>3</v>
      </c>
      <c r="D796" t="s">
        <v>34</v>
      </c>
      <c r="E796">
        <v>5</v>
      </c>
      <c r="F796" t="s">
        <v>554</v>
      </c>
      <c r="G796" t="s">
        <v>82</v>
      </c>
      <c r="H796" t="s">
        <v>264</v>
      </c>
      <c r="I796" t="s">
        <v>212</v>
      </c>
      <c r="J796" t="s">
        <v>213</v>
      </c>
      <c r="K796" t="s">
        <v>149</v>
      </c>
      <c r="M796" t="s">
        <v>76</v>
      </c>
      <c r="N796" t="s">
        <v>215</v>
      </c>
      <c r="O796" s="57">
        <v>46269.867337962962</v>
      </c>
      <c r="P796" s="57">
        <v>46269.928807870368</v>
      </c>
      <c r="Q796">
        <v>69380215</v>
      </c>
      <c r="R796">
        <v>3665512033</v>
      </c>
      <c r="S796">
        <v>172428816079</v>
      </c>
      <c r="T796" t="s">
        <v>4577</v>
      </c>
      <c r="U796" t="s">
        <v>4578</v>
      </c>
      <c r="V796" t="s">
        <v>4802</v>
      </c>
      <c r="Z796">
        <v>115.44962599999999</v>
      </c>
      <c r="AA796">
        <v>-8.6711349999999996</v>
      </c>
      <c r="AB796" t="s">
        <v>4580</v>
      </c>
      <c r="AC796" t="s">
        <v>229</v>
      </c>
      <c r="AL796" t="s">
        <v>217</v>
      </c>
      <c r="AM796" t="s">
        <v>4803</v>
      </c>
      <c r="AN796" t="s">
        <v>6</v>
      </c>
      <c r="AO796" s="57">
        <v>46121.871747685182</v>
      </c>
      <c r="AR796" t="s">
        <v>218</v>
      </c>
      <c r="AS796" t="s">
        <v>555</v>
      </c>
      <c r="AT796" t="s">
        <v>230</v>
      </c>
      <c r="AU796">
        <v>20260904</v>
      </c>
      <c r="AV796" t="s">
        <v>221</v>
      </c>
      <c r="AW796" t="s">
        <v>4582</v>
      </c>
      <c r="AX796" t="s">
        <v>222</v>
      </c>
      <c r="BA796" s="57">
        <v>46269.291666666664</v>
      </c>
      <c r="BB796" t="s">
        <v>4803</v>
      </c>
      <c r="BC796">
        <v>2026</v>
      </c>
      <c r="BD796">
        <v>9</v>
      </c>
      <c r="BE796">
        <v>4</v>
      </c>
      <c r="BF796" s="6">
        <f t="shared" si="36"/>
        <v>46269</v>
      </c>
      <c r="BG796">
        <f t="shared" si="37"/>
        <v>-0.29166666666424135</v>
      </c>
      <c r="BH796" t="str">
        <f t="shared" si="38"/>
        <v>COMPLY</v>
      </c>
      <c r="BI796" t="str">
        <f>VLOOKUP(H796,Sheet2!$A$1:$B$270,2,FALSE)</f>
        <v>KLUNGKUNG</v>
      </c>
    </row>
    <row r="797" spans="1:61">
      <c r="A797">
        <v>796</v>
      </c>
      <c r="B797">
        <v>1002572635</v>
      </c>
      <c r="C797">
        <v>3</v>
      </c>
      <c r="D797" t="s">
        <v>38</v>
      </c>
      <c r="E797">
        <v>5</v>
      </c>
      <c r="F797" t="s">
        <v>248</v>
      </c>
      <c r="G797" t="s">
        <v>87</v>
      </c>
      <c r="H797" t="s">
        <v>249</v>
      </c>
      <c r="I797" t="s">
        <v>212</v>
      </c>
      <c r="J797" t="s">
        <v>213</v>
      </c>
      <c r="K797" t="s">
        <v>149</v>
      </c>
      <c r="L797" t="s">
        <v>214</v>
      </c>
      <c r="M797" t="s">
        <v>76</v>
      </c>
      <c r="N797" t="s">
        <v>215</v>
      </c>
      <c r="O797" s="57">
        <v>46269.761076388888</v>
      </c>
      <c r="P797" s="57">
        <v>46270.674953703703</v>
      </c>
      <c r="Q797">
        <v>69384221</v>
      </c>
      <c r="S797">
        <v>152702232564</v>
      </c>
      <c r="T797" t="s">
        <v>4804</v>
      </c>
      <c r="U797" t="s">
        <v>4805</v>
      </c>
      <c r="V797" t="s">
        <v>4806</v>
      </c>
      <c r="Z797">
        <v>112.6317904</v>
      </c>
      <c r="AA797">
        <v>-7.9479451999999897</v>
      </c>
      <c r="AB797" t="s">
        <v>4807</v>
      </c>
      <c r="AC797" t="s">
        <v>236</v>
      </c>
      <c r="AL797" t="s">
        <v>217</v>
      </c>
      <c r="AM797" t="s">
        <v>4808</v>
      </c>
      <c r="AN797" t="s">
        <v>6</v>
      </c>
      <c r="AO797" s="57">
        <v>46121.767476851855</v>
      </c>
      <c r="AP797" s="57">
        <v>46270.625</v>
      </c>
      <c r="AR797" t="s">
        <v>218</v>
      </c>
      <c r="AS797" t="s">
        <v>2453</v>
      </c>
      <c r="AT797" t="s">
        <v>230</v>
      </c>
      <c r="AU797">
        <v>20260905</v>
      </c>
      <c r="AV797" t="s">
        <v>221</v>
      </c>
      <c r="AW797" t="s">
        <v>882</v>
      </c>
      <c r="AX797" t="s">
        <v>222</v>
      </c>
      <c r="BA797" s="57">
        <v>46270.625</v>
      </c>
      <c r="BB797" t="s">
        <v>4808</v>
      </c>
      <c r="BC797">
        <v>2026</v>
      </c>
      <c r="BD797">
        <v>9</v>
      </c>
      <c r="BE797">
        <v>5</v>
      </c>
      <c r="BF797" s="6">
        <f t="shared" si="36"/>
        <v>46270</v>
      </c>
      <c r="BG797">
        <f t="shared" si="37"/>
        <v>-0.625</v>
      </c>
      <c r="BH797" t="str">
        <f t="shared" si="38"/>
        <v>COMPLY</v>
      </c>
      <c r="BI797" t="str">
        <f>VLOOKUP(H797,Sheet2!$A$1:$B$270,2,FALSE)</f>
        <v>BATU</v>
      </c>
    </row>
    <row r="798" spans="1:61">
      <c r="A798">
        <v>797</v>
      </c>
      <c r="B798">
        <v>1002571328</v>
      </c>
      <c r="C798">
        <v>3</v>
      </c>
      <c r="D798" t="s">
        <v>59</v>
      </c>
      <c r="E798">
        <v>4</v>
      </c>
      <c r="F798" t="s">
        <v>242</v>
      </c>
      <c r="G798" t="s">
        <v>600</v>
      </c>
      <c r="H798" t="s">
        <v>871</v>
      </c>
      <c r="I798" t="s">
        <v>212</v>
      </c>
      <c r="J798" t="s">
        <v>213</v>
      </c>
      <c r="K798" t="s">
        <v>149</v>
      </c>
      <c r="L798" t="s">
        <v>214</v>
      </c>
      <c r="M798" t="s">
        <v>76</v>
      </c>
      <c r="N798" t="s">
        <v>215</v>
      </c>
      <c r="O798" s="57">
        <v>46269.47079861111</v>
      </c>
      <c r="P798" s="57">
        <v>46273.66615740741</v>
      </c>
      <c r="Q798">
        <v>69383754</v>
      </c>
      <c r="S798">
        <v>146149124484</v>
      </c>
      <c r="T798" t="s">
        <v>4809</v>
      </c>
      <c r="U798" t="s">
        <v>4810</v>
      </c>
      <c r="V798" t="s">
        <v>4811</v>
      </c>
      <c r="Z798">
        <v>110.19716577744801</v>
      </c>
      <c r="AA798">
        <v>-7.3079119583227898</v>
      </c>
      <c r="AB798" t="s">
        <v>4812</v>
      </c>
      <c r="AC798" t="s">
        <v>236</v>
      </c>
      <c r="AL798" t="s">
        <v>217</v>
      </c>
      <c r="AM798" t="s">
        <v>4813</v>
      </c>
      <c r="AN798" t="s">
        <v>6</v>
      </c>
      <c r="AO798" s="57">
        <v>46121.475856481484</v>
      </c>
      <c r="AP798" s="57">
        <v>46273.333333333336</v>
      </c>
      <c r="AR798" t="s">
        <v>218</v>
      </c>
      <c r="AS798" t="s">
        <v>219</v>
      </c>
      <c r="AT798" t="s">
        <v>230</v>
      </c>
      <c r="AU798">
        <v>20260908</v>
      </c>
      <c r="AV798" t="s">
        <v>221</v>
      </c>
      <c r="AW798" t="s">
        <v>883</v>
      </c>
      <c r="AX798" t="s">
        <v>222</v>
      </c>
      <c r="BA798" s="57">
        <v>46273.333333333336</v>
      </c>
      <c r="BB798" t="s">
        <v>4813</v>
      </c>
      <c r="BC798">
        <v>2026</v>
      </c>
      <c r="BD798">
        <v>9</v>
      </c>
      <c r="BE798">
        <v>8</v>
      </c>
      <c r="BF798" s="6">
        <f t="shared" si="36"/>
        <v>46273</v>
      </c>
      <c r="BG798">
        <f t="shared" si="37"/>
        <v>-0.33333333333575865</v>
      </c>
      <c r="BH798" t="str">
        <f t="shared" si="38"/>
        <v>COMPLY</v>
      </c>
      <c r="BI798" t="e">
        <f>VLOOKUP(H798,Sheet2!$A$1:$B$270,2,FALSE)</f>
        <v>#N/A</v>
      </c>
    </row>
    <row r="799" spans="1:61">
      <c r="A799">
        <v>798</v>
      </c>
      <c r="B799">
        <v>1002572000</v>
      </c>
      <c r="C799">
        <v>3</v>
      </c>
      <c r="D799" t="s">
        <v>38</v>
      </c>
      <c r="E799">
        <v>5</v>
      </c>
      <c r="F799" t="s">
        <v>90</v>
      </c>
      <c r="G799" t="s">
        <v>88</v>
      </c>
      <c r="H799" t="s">
        <v>426</v>
      </c>
      <c r="I799" t="s">
        <v>212</v>
      </c>
      <c r="J799" t="s">
        <v>213</v>
      </c>
      <c r="K799" t="s">
        <v>149</v>
      </c>
      <c r="L799" t="s">
        <v>214</v>
      </c>
      <c r="M799" t="s">
        <v>76</v>
      </c>
      <c r="N799" t="s">
        <v>215</v>
      </c>
      <c r="O799" s="57">
        <v>46269.619409722225</v>
      </c>
      <c r="P799" s="57">
        <v>46269.749814814815</v>
      </c>
      <c r="Q799">
        <v>69383984</v>
      </c>
      <c r="S799">
        <v>152730235581</v>
      </c>
      <c r="T799" t="s">
        <v>4814</v>
      </c>
      <c r="U799" t="s">
        <v>4815</v>
      </c>
      <c r="V799" t="s">
        <v>4816</v>
      </c>
      <c r="Z799">
        <v>112.130173668265</v>
      </c>
      <c r="AA799">
        <v>-8.13253607081651</v>
      </c>
      <c r="AB799" t="s">
        <v>4817</v>
      </c>
      <c r="AC799" t="s">
        <v>216</v>
      </c>
      <c r="AL799" t="s">
        <v>217</v>
      </c>
      <c r="AM799" t="s">
        <v>4818</v>
      </c>
      <c r="AN799" t="s">
        <v>6</v>
      </c>
      <c r="AO799" s="57">
        <v>46121.621574074074</v>
      </c>
      <c r="AP799" s="57">
        <v>46270.541666666664</v>
      </c>
      <c r="AR799" t="s">
        <v>218</v>
      </c>
      <c r="AS799" t="s">
        <v>219</v>
      </c>
      <c r="AT799" t="s">
        <v>230</v>
      </c>
      <c r="AU799">
        <v>20260904</v>
      </c>
      <c r="AV799" t="s">
        <v>221</v>
      </c>
      <c r="AW799" t="s">
        <v>889</v>
      </c>
      <c r="AX799" t="s">
        <v>222</v>
      </c>
      <c r="BA799" s="57">
        <v>46270.541666666664</v>
      </c>
      <c r="BB799" t="s">
        <v>4818</v>
      </c>
      <c r="BC799">
        <v>2026</v>
      </c>
      <c r="BD799">
        <v>9</v>
      </c>
      <c r="BE799">
        <v>4</v>
      </c>
      <c r="BF799" s="6">
        <f t="shared" si="36"/>
        <v>46269</v>
      </c>
      <c r="BG799">
        <f t="shared" si="37"/>
        <v>-1.5416666666642413</v>
      </c>
      <c r="BH799" t="str">
        <f t="shared" si="38"/>
        <v>COMPLY</v>
      </c>
      <c r="BI799" t="str">
        <f>VLOOKUP(H799,Sheet2!$A$1:$B$270,2,FALSE)</f>
        <v>BLITAR</v>
      </c>
    </row>
    <row r="800" spans="1:61">
      <c r="A800">
        <v>799</v>
      </c>
      <c r="B800">
        <v>1002572008</v>
      </c>
      <c r="C800">
        <v>3</v>
      </c>
      <c r="D800" t="s">
        <v>49</v>
      </c>
      <c r="E800">
        <v>4</v>
      </c>
      <c r="F800" t="s">
        <v>250</v>
      </c>
      <c r="G800" t="s">
        <v>250</v>
      </c>
      <c r="H800" t="s">
        <v>2106</v>
      </c>
      <c r="I800" t="s">
        <v>212</v>
      </c>
      <c r="J800" t="s">
        <v>213</v>
      </c>
      <c r="K800" t="s">
        <v>149</v>
      </c>
      <c r="L800" t="s">
        <v>214</v>
      </c>
      <c r="M800" t="s">
        <v>76</v>
      </c>
      <c r="N800" t="s">
        <v>215</v>
      </c>
      <c r="O800" s="57">
        <v>46269.620798611111</v>
      </c>
      <c r="P800" s="57">
        <v>46270.47383101852</v>
      </c>
      <c r="Q800">
        <v>69384011</v>
      </c>
      <c r="S800">
        <v>142202154930</v>
      </c>
      <c r="T800" t="s">
        <v>4819</v>
      </c>
      <c r="U800" t="s">
        <v>4820</v>
      </c>
      <c r="V800" t="s">
        <v>4821</v>
      </c>
      <c r="Z800">
        <v>109.663709</v>
      </c>
      <c r="AA800">
        <v>-6.90482</v>
      </c>
      <c r="AB800" t="s">
        <v>4822</v>
      </c>
      <c r="AC800" t="s">
        <v>236</v>
      </c>
      <c r="AL800" t="s">
        <v>217</v>
      </c>
      <c r="AM800" t="s">
        <v>4823</v>
      </c>
      <c r="AN800" t="s">
        <v>6</v>
      </c>
      <c r="AO800" s="57">
        <v>46121.621574074074</v>
      </c>
      <c r="AP800" s="57">
        <v>46270.541666666664</v>
      </c>
      <c r="AR800" t="s">
        <v>218</v>
      </c>
      <c r="AS800" t="s">
        <v>219</v>
      </c>
      <c r="AT800" t="s">
        <v>230</v>
      </c>
      <c r="AU800">
        <v>20260905</v>
      </c>
      <c r="AV800" t="s">
        <v>221</v>
      </c>
      <c r="AW800" t="s">
        <v>537</v>
      </c>
      <c r="AX800" t="s">
        <v>222</v>
      </c>
      <c r="BA800" s="57">
        <v>46270.541666666664</v>
      </c>
      <c r="BB800" t="s">
        <v>4823</v>
      </c>
      <c r="BC800">
        <v>2026</v>
      </c>
      <c r="BD800">
        <v>9</v>
      </c>
      <c r="BE800">
        <v>5</v>
      </c>
      <c r="BF800" s="6">
        <f t="shared" si="36"/>
        <v>46270</v>
      </c>
      <c r="BG800">
        <f t="shared" si="37"/>
        <v>-0.54166666666424135</v>
      </c>
      <c r="BH800" t="str">
        <f t="shared" si="38"/>
        <v>COMPLY</v>
      </c>
      <c r="BI800" t="e">
        <f>VLOOKUP(H800,Sheet2!$A$1:$B$270,2,FALSE)</f>
        <v>#N/A</v>
      </c>
    </row>
    <row r="801" spans="1:61">
      <c r="A801">
        <v>800</v>
      </c>
      <c r="B801">
        <v>1002571988</v>
      </c>
      <c r="C801">
        <v>3</v>
      </c>
      <c r="D801" t="s">
        <v>34</v>
      </c>
      <c r="E801">
        <v>5</v>
      </c>
      <c r="F801" t="s">
        <v>554</v>
      </c>
      <c r="G801" t="s">
        <v>85</v>
      </c>
      <c r="H801" t="s">
        <v>279</v>
      </c>
      <c r="I801" t="s">
        <v>212</v>
      </c>
      <c r="J801" t="s">
        <v>213</v>
      </c>
      <c r="K801" t="s">
        <v>149</v>
      </c>
      <c r="M801" t="s">
        <v>76</v>
      </c>
      <c r="N801" t="s">
        <v>215</v>
      </c>
      <c r="O801" s="57">
        <v>46269.618715277778</v>
      </c>
      <c r="P801" s="57">
        <v>46270.680138888885</v>
      </c>
      <c r="Q801">
        <v>69384007</v>
      </c>
      <c r="S801">
        <v>172413244707</v>
      </c>
      <c r="T801" t="s">
        <v>4824</v>
      </c>
      <c r="U801" t="s">
        <v>4825</v>
      </c>
      <c r="V801" t="s">
        <v>4826</v>
      </c>
      <c r="Z801">
        <v>115.06203530000001</v>
      </c>
      <c r="AA801">
        <v>-8.5012165999999993</v>
      </c>
      <c r="AB801" t="s">
        <v>4827</v>
      </c>
      <c r="AC801" t="s">
        <v>229</v>
      </c>
      <c r="AL801" t="s">
        <v>217</v>
      </c>
      <c r="AM801" t="s">
        <v>4828</v>
      </c>
      <c r="AN801" t="s">
        <v>6</v>
      </c>
      <c r="AO801" s="57">
        <v>46121.621574074074</v>
      </c>
      <c r="AP801" s="57">
        <v>46270.625</v>
      </c>
      <c r="AR801" t="s">
        <v>218</v>
      </c>
      <c r="AS801" t="s">
        <v>85</v>
      </c>
      <c r="AT801" t="s">
        <v>230</v>
      </c>
      <c r="AU801">
        <v>20260905</v>
      </c>
      <c r="AV801" t="s">
        <v>221</v>
      </c>
      <c r="AW801" t="s">
        <v>545</v>
      </c>
      <c r="AX801" t="s">
        <v>222</v>
      </c>
      <c r="BA801" s="57">
        <v>46270.625</v>
      </c>
      <c r="BB801" t="s">
        <v>4828</v>
      </c>
      <c r="BC801">
        <v>2026</v>
      </c>
      <c r="BD801">
        <v>9</v>
      </c>
      <c r="BE801">
        <v>5</v>
      </c>
      <c r="BF801" s="6">
        <f t="shared" si="36"/>
        <v>46270</v>
      </c>
      <c r="BG801">
        <f t="shared" si="37"/>
        <v>-0.625</v>
      </c>
      <c r="BH801" t="str">
        <f t="shared" si="38"/>
        <v>COMPLY</v>
      </c>
      <c r="BI801" t="str">
        <f>VLOOKUP(H801,Sheet2!$A$1:$B$270,2,FALSE)</f>
        <v>TABANAN</v>
      </c>
    </row>
    <row r="802" spans="1:61">
      <c r="A802">
        <v>801</v>
      </c>
      <c r="B802">
        <v>1002571983</v>
      </c>
      <c r="C802">
        <v>3</v>
      </c>
      <c r="D802" t="s">
        <v>51</v>
      </c>
      <c r="E802">
        <v>4</v>
      </c>
      <c r="F802" t="s">
        <v>269</v>
      </c>
      <c r="G802" t="s">
        <v>4829</v>
      </c>
      <c r="H802" t="s">
        <v>4830</v>
      </c>
      <c r="I802" t="s">
        <v>212</v>
      </c>
      <c r="J802" t="s">
        <v>213</v>
      </c>
      <c r="K802" t="s">
        <v>149</v>
      </c>
      <c r="L802" t="s">
        <v>214</v>
      </c>
      <c r="M802" t="s">
        <v>76</v>
      </c>
      <c r="N802" t="s">
        <v>215</v>
      </c>
      <c r="O802" s="57">
        <v>46269.617314814815</v>
      </c>
      <c r="P802" s="57">
        <v>46272.607476851852</v>
      </c>
      <c r="Q802">
        <v>69384004</v>
      </c>
      <c r="S802">
        <v>142598105590</v>
      </c>
      <c r="T802" t="s">
        <v>4831</v>
      </c>
      <c r="U802" t="s">
        <v>4832</v>
      </c>
      <c r="V802" t="s">
        <v>4833</v>
      </c>
      <c r="Z802">
        <v>111.44743099999999</v>
      </c>
      <c r="AA802">
        <v>-6.6976560000000003</v>
      </c>
      <c r="AB802" t="s">
        <v>4834</v>
      </c>
      <c r="AC802" t="s">
        <v>236</v>
      </c>
      <c r="AL802" t="s">
        <v>217</v>
      </c>
      <c r="AM802" t="s">
        <v>4835</v>
      </c>
      <c r="AN802" t="s">
        <v>6</v>
      </c>
      <c r="AO802" s="57">
        <v>46121.621574074074</v>
      </c>
      <c r="AP802" s="57">
        <v>46270.541666666664</v>
      </c>
      <c r="AR802" t="s">
        <v>218</v>
      </c>
      <c r="AS802" t="s">
        <v>4829</v>
      </c>
      <c r="AT802" t="s">
        <v>230</v>
      </c>
      <c r="AU802">
        <v>20260907</v>
      </c>
      <c r="AV802" t="s">
        <v>221</v>
      </c>
      <c r="AW802" t="s">
        <v>237</v>
      </c>
      <c r="AX802" t="s">
        <v>222</v>
      </c>
      <c r="BA802" s="57">
        <v>46270.541666666664</v>
      </c>
      <c r="BB802" t="s">
        <v>4835</v>
      </c>
      <c r="BC802">
        <v>2026</v>
      </c>
      <c r="BD802">
        <v>9</v>
      </c>
      <c r="BE802">
        <v>7</v>
      </c>
      <c r="BF802" s="6">
        <f t="shared" si="36"/>
        <v>46272</v>
      </c>
      <c r="BG802">
        <f t="shared" si="37"/>
        <v>1.4583333333357587</v>
      </c>
      <c r="BH802" t="str">
        <f t="shared" si="38"/>
        <v>NOT COMPLY</v>
      </c>
      <c r="BI802" t="e">
        <f>VLOOKUP(H802,Sheet2!$A$1:$B$270,2,FALSE)</f>
        <v>#N/A</v>
      </c>
    </row>
    <row r="803" spans="1:61">
      <c r="A803">
        <v>802</v>
      </c>
      <c r="B803">
        <v>1002572067</v>
      </c>
      <c r="C803">
        <v>3</v>
      </c>
      <c r="D803" t="s">
        <v>38</v>
      </c>
      <c r="E803">
        <v>5</v>
      </c>
      <c r="F803" t="s">
        <v>90</v>
      </c>
      <c r="G803" t="s">
        <v>93</v>
      </c>
      <c r="H803" t="s">
        <v>462</v>
      </c>
      <c r="I803" t="s">
        <v>212</v>
      </c>
      <c r="J803" t="s">
        <v>213</v>
      </c>
      <c r="K803" t="s">
        <v>149</v>
      </c>
      <c r="L803" t="s">
        <v>214</v>
      </c>
      <c r="M803" t="s">
        <v>76</v>
      </c>
      <c r="N803" t="s">
        <v>215</v>
      </c>
      <c r="O803" s="57">
        <v>46269.629826388889</v>
      </c>
      <c r="P803" s="57">
        <v>46273.816481481481</v>
      </c>
      <c r="Q803">
        <v>69384024</v>
      </c>
      <c r="S803">
        <v>152627203798</v>
      </c>
      <c r="T803" t="s">
        <v>4836</v>
      </c>
      <c r="U803" t="s">
        <v>4837</v>
      </c>
      <c r="V803" t="s">
        <v>4838</v>
      </c>
      <c r="Z803">
        <v>112.0176594</v>
      </c>
      <c r="AA803">
        <v>-7.7499615000000004</v>
      </c>
      <c r="AB803" t="s">
        <v>4839</v>
      </c>
      <c r="AC803" t="s">
        <v>236</v>
      </c>
      <c r="AL803" t="s">
        <v>217</v>
      </c>
      <c r="AM803" t="s">
        <v>4840</v>
      </c>
      <c r="AN803" t="s">
        <v>6</v>
      </c>
      <c r="AO803" s="57">
        <v>46121.632037037038</v>
      </c>
      <c r="AP803" s="57">
        <v>46270.541666666664</v>
      </c>
      <c r="AQ803" t="s">
        <v>2159</v>
      </c>
      <c r="AR803" t="s">
        <v>218</v>
      </c>
      <c r="AS803" t="s">
        <v>589</v>
      </c>
      <c r="AT803" t="s">
        <v>230</v>
      </c>
      <c r="AU803">
        <v>20260908</v>
      </c>
      <c r="AV803" t="s">
        <v>221</v>
      </c>
      <c r="AW803" t="s">
        <v>881</v>
      </c>
      <c r="AX803" t="s">
        <v>222</v>
      </c>
      <c r="BA803" s="57">
        <v>46270.541666666664</v>
      </c>
      <c r="BB803" t="s">
        <v>4840</v>
      </c>
      <c r="BC803">
        <v>2026</v>
      </c>
      <c r="BD803">
        <v>9</v>
      </c>
      <c r="BE803">
        <v>8</v>
      </c>
      <c r="BF803" s="6">
        <f t="shared" si="36"/>
        <v>46273</v>
      </c>
      <c r="BG803">
        <f t="shared" si="37"/>
        <v>2.4583333333357587</v>
      </c>
      <c r="BH803" t="str">
        <f t="shared" si="38"/>
        <v>NOT COMPLY</v>
      </c>
      <c r="BI803" t="str">
        <f>VLOOKUP(H803,Sheet2!$A$1:$B$270,2,FALSE)</f>
        <v>NGANJUK</v>
      </c>
    </row>
    <row r="804" spans="1:61">
      <c r="A804">
        <v>803</v>
      </c>
      <c r="B804">
        <v>1002572178</v>
      </c>
      <c r="C804">
        <v>3</v>
      </c>
      <c r="D804" t="s">
        <v>51</v>
      </c>
      <c r="E804">
        <v>4</v>
      </c>
      <c r="F804" t="s">
        <v>269</v>
      </c>
      <c r="G804" t="s">
        <v>4829</v>
      </c>
      <c r="H804" t="s">
        <v>4830</v>
      </c>
      <c r="I804" t="s">
        <v>212</v>
      </c>
      <c r="J804" t="s">
        <v>213</v>
      </c>
      <c r="K804" t="s">
        <v>149</v>
      </c>
      <c r="L804" t="s">
        <v>214</v>
      </c>
      <c r="M804" t="s">
        <v>76</v>
      </c>
      <c r="N804" t="s">
        <v>215</v>
      </c>
      <c r="O804" s="57">
        <v>46269.646481481483</v>
      </c>
      <c r="P804" s="57">
        <v>46272.584097222221</v>
      </c>
      <c r="Q804">
        <v>69384066</v>
      </c>
      <c r="S804">
        <v>142598105591</v>
      </c>
      <c r="T804" t="s">
        <v>4831</v>
      </c>
      <c r="U804" t="s">
        <v>4832</v>
      </c>
      <c r="V804" t="s">
        <v>4841</v>
      </c>
      <c r="Z804">
        <v>111.44743099999999</v>
      </c>
      <c r="AA804">
        <v>-6.6976560000000003</v>
      </c>
      <c r="AB804" t="s">
        <v>4842</v>
      </c>
      <c r="AC804" t="s">
        <v>236</v>
      </c>
      <c r="AL804" t="s">
        <v>217</v>
      </c>
      <c r="AM804" t="s">
        <v>4843</v>
      </c>
      <c r="AN804" t="s">
        <v>6</v>
      </c>
      <c r="AO804" s="57">
        <v>46121.652800925927</v>
      </c>
      <c r="AP804" s="57">
        <v>46270.541666666664</v>
      </c>
      <c r="AR804" t="s">
        <v>218</v>
      </c>
      <c r="AS804" t="s">
        <v>4829</v>
      </c>
      <c r="AT804" t="s">
        <v>230</v>
      </c>
      <c r="AU804">
        <v>20260907</v>
      </c>
      <c r="AV804" t="s">
        <v>221</v>
      </c>
      <c r="AW804" t="s">
        <v>537</v>
      </c>
      <c r="AX804" t="s">
        <v>222</v>
      </c>
      <c r="BA804" s="57">
        <v>46270.541666666664</v>
      </c>
      <c r="BB804" t="s">
        <v>4843</v>
      </c>
      <c r="BC804">
        <v>2026</v>
      </c>
      <c r="BD804">
        <v>9</v>
      </c>
      <c r="BE804">
        <v>7</v>
      </c>
      <c r="BF804" s="6">
        <f t="shared" si="36"/>
        <v>46272</v>
      </c>
      <c r="BG804">
        <f t="shared" si="37"/>
        <v>1.4583333333357587</v>
      </c>
      <c r="BH804" t="str">
        <f t="shared" si="38"/>
        <v>NOT COMPLY</v>
      </c>
      <c r="BI804" t="e">
        <f>VLOOKUP(H804,Sheet2!$A$1:$B$270,2,FALSE)</f>
        <v>#N/A</v>
      </c>
    </row>
    <row r="805" spans="1:61">
      <c r="A805">
        <v>804</v>
      </c>
      <c r="B805">
        <v>1002572019</v>
      </c>
      <c r="C805">
        <v>3</v>
      </c>
      <c r="D805" t="s">
        <v>45</v>
      </c>
      <c r="E805">
        <v>5</v>
      </c>
      <c r="F805" t="s">
        <v>210</v>
      </c>
      <c r="G805" t="s">
        <v>116</v>
      </c>
      <c r="H805" t="s">
        <v>268</v>
      </c>
      <c r="I805" t="s">
        <v>212</v>
      </c>
      <c r="J805" t="s">
        <v>213</v>
      </c>
      <c r="K805" t="s">
        <v>149</v>
      </c>
      <c r="M805" t="s">
        <v>76</v>
      </c>
      <c r="N805" t="s">
        <v>215</v>
      </c>
      <c r="O805" s="57">
        <v>46269.624479166669</v>
      </c>
      <c r="P805" s="57">
        <v>46269.74726851852</v>
      </c>
      <c r="Q805">
        <v>69382029</v>
      </c>
      <c r="S805">
        <v>172604214288</v>
      </c>
      <c r="T805" t="s">
        <v>1742</v>
      </c>
      <c r="U805" t="s">
        <v>1743</v>
      </c>
      <c r="V805" t="s">
        <v>4844</v>
      </c>
      <c r="Z805">
        <v>116.27385990000001</v>
      </c>
      <c r="AA805">
        <v>-8.2977352</v>
      </c>
      <c r="AB805" t="s">
        <v>1745</v>
      </c>
      <c r="AC805" t="s">
        <v>216</v>
      </c>
      <c r="AL805" t="s">
        <v>217</v>
      </c>
      <c r="AM805" t="s">
        <v>4845</v>
      </c>
      <c r="AN805" t="s">
        <v>6</v>
      </c>
      <c r="AO805" s="57">
        <v>46121.632037037038</v>
      </c>
      <c r="AR805" t="s">
        <v>218</v>
      </c>
      <c r="AS805" t="s">
        <v>911</v>
      </c>
      <c r="AT805" t="s">
        <v>230</v>
      </c>
      <c r="AU805">
        <v>20260904</v>
      </c>
      <c r="AV805" t="s">
        <v>221</v>
      </c>
      <c r="AW805" t="s">
        <v>4846</v>
      </c>
      <c r="AX805" t="s">
        <v>222</v>
      </c>
      <c r="BA805" s="57">
        <v>46269.291666666664</v>
      </c>
      <c r="BB805" t="s">
        <v>4845</v>
      </c>
      <c r="BC805">
        <v>2026</v>
      </c>
      <c r="BD805">
        <v>9</v>
      </c>
      <c r="BE805">
        <v>4</v>
      </c>
      <c r="BF805" s="6">
        <f t="shared" si="36"/>
        <v>46269</v>
      </c>
      <c r="BG805">
        <f t="shared" si="37"/>
        <v>-0.29166666666424135</v>
      </c>
      <c r="BH805" t="str">
        <f t="shared" si="38"/>
        <v>COMPLY</v>
      </c>
      <c r="BI805" t="str">
        <f>VLOOKUP(H805,Sheet2!$A$1:$B$270,2,FALSE)</f>
        <v>SELONG</v>
      </c>
    </row>
    <row r="806" spans="1:61">
      <c r="A806">
        <v>805</v>
      </c>
      <c r="B806">
        <v>1002572029</v>
      </c>
      <c r="C806">
        <v>3</v>
      </c>
      <c r="D806" t="s">
        <v>51</v>
      </c>
      <c r="E806">
        <v>4</v>
      </c>
      <c r="F806" t="s">
        <v>269</v>
      </c>
      <c r="G806" t="s">
        <v>1928</v>
      </c>
      <c r="H806" t="s">
        <v>1929</v>
      </c>
      <c r="I806" t="s">
        <v>212</v>
      </c>
      <c r="J806" t="s">
        <v>213</v>
      </c>
      <c r="K806" t="s">
        <v>149</v>
      </c>
      <c r="L806" t="s">
        <v>214</v>
      </c>
      <c r="M806" t="s">
        <v>76</v>
      </c>
      <c r="N806" t="s">
        <v>215</v>
      </c>
      <c r="O806" s="57">
        <v>46269.623564814814</v>
      </c>
      <c r="P806" s="57">
        <v>46270.593611111108</v>
      </c>
      <c r="Q806">
        <v>69384015</v>
      </c>
      <c r="S806">
        <v>141569115892</v>
      </c>
      <c r="T806" t="s">
        <v>4847</v>
      </c>
      <c r="U806" t="s">
        <v>4848</v>
      </c>
      <c r="V806" t="s">
        <v>4849</v>
      </c>
      <c r="Z806">
        <v>111.42189399999999</v>
      </c>
      <c r="AA806">
        <v>-6.9702130000000002</v>
      </c>
      <c r="AB806" t="s">
        <v>4850</v>
      </c>
      <c r="AC806" t="s">
        <v>236</v>
      </c>
      <c r="AL806" t="s">
        <v>217</v>
      </c>
      <c r="AM806" t="s">
        <v>4851</v>
      </c>
      <c r="AN806" t="s">
        <v>6</v>
      </c>
      <c r="AO806" s="57">
        <v>46121.632037037038</v>
      </c>
      <c r="AP806" s="57">
        <v>46270.541666666664</v>
      </c>
      <c r="AR806" t="s">
        <v>218</v>
      </c>
      <c r="AS806" t="s">
        <v>219</v>
      </c>
      <c r="AT806" t="s">
        <v>230</v>
      </c>
      <c r="AU806">
        <v>20260905</v>
      </c>
      <c r="AV806" t="s">
        <v>221</v>
      </c>
      <c r="AW806" t="s">
        <v>537</v>
      </c>
      <c r="AX806" t="s">
        <v>222</v>
      </c>
      <c r="BA806" s="57">
        <v>46270.541666666664</v>
      </c>
      <c r="BB806" t="s">
        <v>4851</v>
      </c>
      <c r="BC806">
        <v>2026</v>
      </c>
      <c r="BD806">
        <v>9</v>
      </c>
      <c r="BE806">
        <v>5</v>
      </c>
      <c r="BF806" s="6">
        <f t="shared" si="36"/>
        <v>46270</v>
      </c>
      <c r="BG806">
        <f t="shared" si="37"/>
        <v>-0.54166666666424135</v>
      </c>
      <c r="BH806" t="str">
        <f t="shared" si="38"/>
        <v>COMPLY</v>
      </c>
      <c r="BI806" t="e">
        <f>VLOOKUP(H806,Sheet2!$A$1:$B$270,2,FALSE)</f>
        <v>#N/A</v>
      </c>
    </row>
    <row r="807" spans="1:61">
      <c r="A807">
        <v>806</v>
      </c>
      <c r="B807">
        <v>1002571912</v>
      </c>
      <c r="C807">
        <v>3</v>
      </c>
      <c r="D807" t="s">
        <v>38</v>
      </c>
      <c r="E807">
        <v>5</v>
      </c>
      <c r="F807" t="s">
        <v>248</v>
      </c>
      <c r="G807" t="s">
        <v>91</v>
      </c>
      <c r="H807" t="s">
        <v>517</v>
      </c>
      <c r="I807" t="s">
        <v>212</v>
      </c>
      <c r="J807" t="s">
        <v>213</v>
      </c>
      <c r="K807" t="s">
        <v>149</v>
      </c>
      <c r="L807" t="s">
        <v>214</v>
      </c>
      <c r="M807" t="s">
        <v>76</v>
      </c>
      <c r="N807" t="s">
        <v>215</v>
      </c>
      <c r="O807" s="57">
        <v>46269.606898148151</v>
      </c>
      <c r="P807" s="57">
        <v>46270.656041666669</v>
      </c>
      <c r="Q807">
        <v>69383987</v>
      </c>
      <c r="S807">
        <v>152705285081</v>
      </c>
      <c r="T807" t="s">
        <v>4852</v>
      </c>
      <c r="U807" t="s">
        <v>4853</v>
      </c>
      <c r="V807" t="s">
        <v>4854</v>
      </c>
      <c r="Z807">
        <v>112.65568759999999</v>
      </c>
      <c r="AA807">
        <v>-7.9749531999999999</v>
      </c>
      <c r="AB807" t="s">
        <v>4855</v>
      </c>
      <c r="AC807" t="s">
        <v>236</v>
      </c>
      <c r="AL807" t="s">
        <v>217</v>
      </c>
      <c r="AM807" t="s">
        <v>4856</v>
      </c>
      <c r="AN807" t="s">
        <v>6</v>
      </c>
      <c r="AO807" s="57">
        <v>46121.611157407409</v>
      </c>
      <c r="AP807" s="57">
        <v>46270.541666666664</v>
      </c>
      <c r="AR807" t="s">
        <v>218</v>
      </c>
      <c r="AS807" t="s">
        <v>591</v>
      </c>
      <c r="AT807" t="s">
        <v>344</v>
      </c>
      <c r="AU807">
        <v>20260905</v>
      </c>
      <c r="AV807" t="s">
        <v>221</v>
      </c>
      <c r="AW807" t="s">
        <v>1901</v>
      </c>
      <c r="AX807" t="s">
        <v>222</v>
      </c>
      <c r="BA807" s="57">
        <v>46270.541666666664</v>
      </c>
      <c r="BB807" t="s">
        <v>4856</v>
      </c>
      <c r="BC807">
        <v>2026</v>
      </c>
      <c r="BD807">
        <v>9</v>
      </c>
      <c r="BE807">
        <v>5</v>
      </c>
      <c r="BF807" s="6">
        <f t="shared" si="36"/>
        <v>46270</v>
      </c>
      <c r="BG807">
        <f t="shared" si="37"/>
        <v>-0.54166666666424135</v>
      </c>
      <c r="BH807" t="str">
        <f t="shared" si="38"/>
        <v>COMPLY</v>
      </c>
      <c r="BI807" t="str">
        <f>VLOOKUP(H807,Sheet2!$A$1:$B$270,2,FALSE)</f>
        <v>MALANG</v>
      </c>
    </row>
    <row r="808" spans="1:61">
      <c r="A808">
        <v>807</v>
      </c>
      <c r="B808">
        <v>1002571731</v>
      </c>
      <c r="C808">
        <v>3</v>
      </c>
      <c r="D808" t="s">
        <v>38</v>
      </c>
      <c r="E808">
        <v>5</v>
      </c>
      <c r="F808" t="s">
        <v>92</v>
      </c>
      <c r="G808" t="s">
        <v>89</v>
      </c>
      <c r="H808" t="s">
        <v>360</v>
      </c>
      <c r="I808" t="s">
        <v>212</v>
      </c>
      <c r="J808" t="s">
        <v>213</v>
      </c>
      <c r="K808" t="s">
        <v>149</v>
      </c>
      <c r="M808" t="s">
        <v>76</v>
      </c>
      <c r="N808" t="s">
        <v>215</v>
      </c>
      <c r="O808" s="57">
        <v>46269.581226851849</v>
      </c>
      <c r="P808" s="57">
        <v>46269.707962962966</v>
      </c>
      <c r="Q808">
        <v>69382223</v>
      </c>
      <c r="S808">
        <v>152644209533</v>
      </c>
      <c r="T808" t="s">
        <v>1675</v>
      </c>
      <c r="U808" t="s">
        <v>4857</v>
      </c>
      <c r="V808" t="s">
        <v>4858</v>
      </c>
      <c r="Z808">
        <v>111.70062</v>
      </c>
      <c r="AA808">
        <v>-7.1492579999999997</v>
      </c>
      <c r="AB808" t="s">
        <v>1678</v>
      </c>
      <c r="AC808" t="s">
        <v>229</v>
      </c>
      <c r="AL808" t="s">
        <v>217</v>
      </c>
      <c r="AM808" t="s">
        <v>4859</v>
      </c>
      <c r="AN808" t="s">
        <v>6</v>
      </c>
      <c r="AO808" s="57">
        <v>46121.590300925927</v>
      </c>
      <c r="AR808" t="s">
        <v>218</v>
      </c>
      <c r="AS808" t="s">
        <v>1594</v>
      </c>
      <c r="AT808" t="s">
        <v>230</v>
      </c>
      <c r="AU808">
        <v>20260904</v>
      </c>
      <c r="AV808" t="s">
        <v>221</v>
      </c>
      <c r="AW808" t="s">
        <v>546</v>
      </c>
      <c r="AX808" t="s">
        <v>222</v>
      </c>
      <c r="BA808" s="57">
        <v>46269.291666666664</v>
      </c>
      <c r="BB808" t="s">
        <v>4859</v>
      </c>
      <c r="BC808">
        <v>2026</v>
      </c>
      <c r="BD808">
        <v>9</v>
      </c>
      <c r="BE808">
        <v>4</v>
      </c>
      <c r="BF808" s="6">
        <f t="shared" si="36"/>
        <v>46269</v>
      </c>
      <c r="BG808">
        <f t="shared" si="37"/>
        <v>-0.29166666666424135</v>
      </c>
      <c r="BH808" t="str">
        <f t="shared" si="38"/>
        <v>COMPLY</v>
      </c>
      <c r="BI808" t="str">
        <f>VLOOKUP(H808,Sheet2!$A$1:$B$270,2,FALSE)</f>
        <v>BOJONEGORO</v>
      </c>
    </row>
    <row r="809" spans="1:61">
      <c r="A809">
        <v>808</v>
      </c>
      <c r="B809">
        <v>1002571162</v>
      </c>
      <c r="C809">
        <v>3</v>
      </c>
      <c r="D809" t="s">
        <v>34</v>
      </c>
      <c r="E809">
        <v>5</v>
      </c>
      <c r="F809" t="s">
        <v>563</v>
      </c>
      <c r="G809" t="s">
        <v>83</v>
      </c>
      <c r="H809" t="s">
        <v>392</v>
      </c>
      <c r="I809" t="s">
        <v>212</v>
      </c>
      <c r="J809" t="s">
        <v>213</v>
      </c>
      <c r="K809" t="s">
        <v>149</v>
      </c>
      <c r="M809" t="s">
        <v>76</v>
      </c>
      <c r="N809" t="s">
        <v>215</v>
      </c>
      <c r="O809" s="57">
        <v>46269.437604166669</v>
      </c>
      <c r="P809" s="57">
        <v>46269.641793981478</v>
      </c>
      <c r="Q809">
        <v>69381825</v>
      </c>
      <c r="S809">
        <v>172401298238</v>
      </c>
      <c r="T809" t="s">
        <v>1326</v>
      </c>
      <c r="U809" t="s">
        <v>4860</v>
      </c>
      <c r="V809" t="s">
        <v>4861</v>
      </c>
      <c r="Z809">
        <v>115.25345093</v>
      </c>
      <c r="AA809">
        <v>-8.6940928110000009</v>
      </c>
      <c r="AB809" t="s">
        <v>1329</v>
      </c>
      <c r="AC809" t="s">
        <v>216</v>
      </c>
      <c r="AL809" t="s">
        <v>217</v>
      </c>
      <c r="AM809" t="s">
        <v>4862</v>
      </c>
      <c r="AN809" t="s">
        <v>6</v>
      </c>
      <c r="AO809" s="57">
        <v>46121.444525462961</v>
      </c>
      <c r="AR809" t="s">
        <v>218</v>
      </c>
      <c r="AS809" t="s">
        <v>83</v>
      </c>
      <c r="AT809" t="s">
        <v>230</v>
      </c>
      <c r="AU809">
        <v>20260904</v>
      </c>
      <c r="AV809" t="s">
        <v>221</v>
      </c>
      <c r="AW809" t="s">
        <v>545</v>
      </c>
      <c r="AX809" t="s">
        <v>222</v>
      </c>
      <c r="BA809" s="57">
        <v>46269.291666666664</v>
      </c>
      <c r="BB809" t="s">
        <v>4862</v>
      </c>
      <c r="BC809">
        <v>2026</v>
      </c>
      <c r="BD809">
        <v>9</v>
      </c>
      <c r="BE809">
        <v>4</v>
      </c>
      <c r="BF809" s="6">
        <f t="shared" si="36"/>
        <v>46269</v>
      </c>
      <c r="BG809">
        <f t="shared" si="37"/>
        <v>-0.29166666666424135</v>
      </c>
      <c r="BH809" t="str">
        <f t="shared" si="38"/>
        <v>COMPLY</v>
      </c>
      <c r="BI809" t="str">
        <f>VLOOKUP(H809,Sheet2!$A$1:$B$270,2,FALSE)</f>
        <v>SANUR</v>
      </c>
    </row>
    <row r="810" spans="1:61">
      <c r="A810">
        <v>809</v>
      </c>
      <c r="B810">
        <v>1002571180</v>
      </c>
      <c r="C810">
        <v>3</v>
      </c>
      <c r="D810" t="s">
        <v>51</v>
      </c>
      <c r="E810">
        <v>4</v>
      </c>
      <c r="F810" t="s">
        <v>234</v>
      </c>
      <c r="G810" t="s">
        <v>562</v>
      </c>
      <c r="H810" t="s">
        <v>872</v>
      </c>
      <c r="I810" t="s">
        <v>212</v>
      </c>
      <c r="J810" t="s">
        <v>213</v>
      </c>
      <c r="K810" t="s">
        <v>149</v>
      </c>
      <c r="L810" t="s">
        <v>214</v>
      </c>
      <c r="M810" t="s">
        <v>76</v>
      </c>
      <c r="N810" t="s">
        <v>215</v>
      </c>
      <c r="O810" s="57">
        <v>46269.44023148148</v>
      </c>
      <c r="P810" s="57">
        <v>46270.615405092591</v>
      </c>
      <c r="Q810">
        <v>69383725</v>
      </c>
      <c r="S810">
        <v>142526106560</v>
      </c>
      <c r="T810" t="s">
        <v>4863</v>
      </c>
      <c r="U810" t="s">
        <v>4864</v>
      </c>
      <c r="V810" t="s">
        <v>4865</v>
      </c>
      <c r="Z810">
        <v>110.87691700000001</v>
      </c>
      <c r="AA810">
        <v>-7.5653370000000004</v>
      </c>
      <c r="AB810" t="s">
        <v>4866</v>
      </c>
      <c r="AC810" t="s">
        <v>236</v>
      </c>
      <c r="AL810" t="s">
        <v>217</v>
      </c>
      <c r="AM810" t="s">
        <v>4867</v>
      </c>
      <c r="AN810" t="s">
        <v>6</v>
      </c>
      <c r="AO810" s="57">
        <v>46121.444525462961</v>
      </c>
      <c r="AP810" s="57">
        <v>46270.583333333336</v>
      </c>
      <c r="AR810" t="s">
        <v>218</v>
      </c>
      <c r="AS810" t="s">
        <v>913</v>
      </c>
      <c r="AT810" t="s">
        <v>230</v>
      </c>
      <c r="AU810">
        <v>20260905</v>
      </c>
      <c r="AV810" t="s">
        <v>221</v>
      </c>
      <c r="AW810" t="s">
        <v>831</v>
      </c>
      <c r="AX810" t="s">
        <v>222</v>
      </c>
      <c r="BA810" s="57">
        <v>46270.583333333336</v>
      </c>
      <c r="BB810" t="s">
        <v>4867</v>
      </c>
      <c r="BC810">
        <v>2026</v>
      </c>
      <c r="BD810">
        <v>9</v>
      </c>
      <c r="BE810">
        <v>5</v>
      </c>
      <c r="BF810" s="6">
        <f t="shared" si="36"/>
        <v>46270</v>
      </c>
      <c r="BG810">
        <f t="shared" si="37"/>
        <v>-0.58333333333575865</v>
      </c>
      <c r="BH810" t="str">
        <f t="shared" si="38"/>
        <v>COMPLY</v>
      </c>
      <c r="BI810" t="e">
        <f>VLOOKUP(H810,Sheet2!$A$1:$B$270,2,FALSE)</f>
        <v>#N/A</v>
      </c>
    </row>
    <row r="811" spans="1:61">
      <c r="A811">
        <v>810</v>
      </c>
      <c r="B811">
        <v>1002571189</v>
      </c>
      <c r="C811">
        <v>3</v>
      </c>
      <c r="D811" t="s">
        <v>51</v>
      </c>
      <c r="E811">
        <v>4</v>
      </c>
      <c r="F811" t="s">
        <v>234</v>
      </c>
      <c r="G811" t="s">
        <v>562</v>
      </c>
      <c r="H811" t="s">
        <v>872</v>
      </c>
      <c r="I811" t="s">
        <v>212</v>
      </c>
      <c r="J811" t="s">
        <v>213</v>
      </c>
      <c r="K811" t="s">
        <v>149</v>
      </c>
      <c r="L811" t="s">
        <v>214</v>
      </c>
      <c r="M811" t="s">
        <v>76</v>
      </c>
      <c r="N811" t="s">
        <v>215</v>
      </c>
      <c r="O811" s="57">
        <v>46269.441620370373</v>
      </c>
      <c r="P811" s="57">
        <v>46270.563379629632</v>
      </c>
      <c r="Q811">
        <v>69383727</v>
      </c>
      <c r="S811">
        <v>142526106561</v>
      </c>
      <c r="T811" t="s">
        <v>4863</v>
      </c>
      <c r="U811" t="s">
        <v>4864</v>
      </c>
      <c r="V811" t="s">
        <v>4868</v>
      </c>
      <c r="Z811">
        <v>110.87691700000001</v>
      </c>
      <c r="AA811">
        <v>-7.5653370000000004</v>
      </c>
      <c r="AB811" t="s">
        <v>4869</v>
      </c>
      <c r="AC811" t="s">
        <v>236</v>
      </c>
      <c r="AL811" t="s">
        <v>217</v>
      </c>
      <c r="AM811" t="s">
        <v>4870</v>
      </c>
      <c r="AN811" t="s">
        <v>6</v>
      </c>
      <c r="AO811" s="57">
        <v>46121.444525462961</v>
      </c>
      <c r="AP811" s="57">
        <v>46271.541666666664</v>
      </c>
      <c r="AR811" t="s">
        <v>218</v>
      </c>
      <c r="AS811" t="s">
        <v>913</v>
      </c>
      <c r="AT811" t="s">
        <v>230</v>
      </c>
      <c r="AU811">
        <v>20260905</v>
      </c>
      <c r="AV811" t="s">
        <v>221</v>
      </c>
      <c r="AW811" t="s">
        <v>574</v>
      </c>
      <c r="AX811" t="s">
        <v>222</v>
      </c>
      <c r="BA811" s="57">
        <v>46271.541666666664</v>
      </c>
      <c r="BB811" t="s">
        <v>4870</v>
      </c>
      <c r="BC811">
        <v>2026</v>
      </c>
      <c r="BD811">
        <v>9</v>
      </c>
      <c r="BE811">
        <v>5</v>
      </c>
      <c r="BF811" s="6">
        <f t="shared" si="36"/>
        <v>46270</v>
      </c>
      <c r="BG811">
        <f t="shared" si="37"/>
        <v>-1.5416666666642413</v>
      </c>
      <c r="BH811" t="str">
        <f t="shared" si="38"/>
        <v>COMPLY</v>
      </c>
      <c r="BI811" t="e">
        <f>VLOOKUP(H811,Sheet2!$A$1:$B$270,2,FALSE)</f>
        <v>#N/A</v>
      </c>
    </row>
    <row r="812" spans="1:61">
      <c r="A812">
        <v>811</v>
      </c>
      <c r="B812">
        <v>1002571168</v>
      </c>
      <c r="C812">
        <v>3</v>
      </c>
      <c r="D812" t="s">
        <v>51</v>
      </c>
      <c r="E812">
        <v>4</v>
      </c>
      <c r="F812" t="s">
        <v>234</v>
      </c>
      <c r="G812" t="s">
        <v>562</v>
      </c>
      <c r="H812" t="s">
        <v>588</v>
      </c>
      <c r="I812" t="s">
        <v>212</v>
      </c>
      <c r="J812" t="s">
        <v>213</v>
      </c>
      <c r="K812" t="s">
        <v>149</v>
      </c>
      <c r="L812" t="s">
        <v>214</v>
      </c>
      <c r="M812" t="s">
        <v>76</v>
      </c>
      <c r="N812" t="s">
        <v>215</v>
      </c>
      <c r="O812" s="57">
        <v>46269.438159722224</v>
      </c>
      <c r="P812" s="57">
        <v>46270.543749999997</v>
      </c>
      <c r="Q812">
        <v>69383684</v>
      </c>
      <c r="S812">
        <v>142505403911</v>
      </c>
      <c r="T812" t="s">
        <v>4863</v>
      </c>
      <c r="U812" t="s">
        <v>4871</v>
      </c>
      <c r="V812" t="s">
        <v>4872</v>
      </c>
      <c r="Z812">
        <v>110.79823936883599</v>
      </c>
      <c r="AA812">
        <v>-7.53558217867654</v>
      </c>
      <c r="AB812" t="s">
        <v>4873</v>
      </c>
      <c r="AC812" t="s">
        <v>236</v>
      </c>
      <c r="AL812" t="s">
        <v>217</v>
      </c>
      <c r="AM812" t="s">
        <v>4874</v>
      </c>
      <c r="AN812" t="s">
        <v>6</v>
      </c>
      <c r="AO812" s="57">
        <v>46121.444525462961</v>
      </c>
      <c r="AP812" s="57">
        <v>46270.333333333336</v>
      </c>
      <c r="AR812" t="s">
        <v>218</v>
      </c>
      <c r="AS812" t="s">
        <v>219</v>
      </c>
      <c r="AT812" t="s">
        <v>230</v>
      </c>
      <c r="AU812">
        <v>20260905</v>
      </c>
      <c r="AV812" t="s">
        <v>221</v>
      </c>
      <c r="AW812" t="s">
        <v>574</v>
      </c>
      <c r="AX812" t="s">
        <v>222</v>
      </c>
      <c r="BA812" s="57">
        <v>46270.333333333336</v>
      </c>
      <c r="BB812" t="s">
        <v>4874</v>
      </c>
      <c r="BC812">
        <v>2026</v>
      </c>
      <c r="BD812">
        <v>9</v>
      </c>
      <c r="BE812">
        <v>5</v>
      </c>
      <c r="BF812" s="6">
        <f t="shared" si="36"/>
        <v>46270</v>
      </c>
      <c r="BG812">
        <f t="shared" si="37"/>
        <v>-0.33333333333575865</v>
      </c>
      <c r="BH812" t="str">
        <f t="shared" si="38"/>
        <v>COMPLY</v>
      </c>
      <c r="BI812" t="e">
        <f>VLOOKUP(H812,Sheet2!$A$1:$B$270,2,FALSE)</f>
        <v>#N/A</v>
      </c>
    </row>
    <row r="813" spans="1:61">
      <c r="A813">
        <v>812</v>
      </c>
      <c r="B813">
        <v>1002571734</v>
      </c>
      <c r="C813">
        <v>3</v>
      </c>
      <c r="D813" t="s">
        <v>49</v>
      </c>
      <c r="E813">
        <v>4</v>
      </c>
      <c r="F813" t="s">
        <v>250</v>
      </c>
      <c r="G813" t="s">
        <v>4875</v>
      </c>
      <c r="H813" t="s">
        <v>4876</v>
      </c>
      <c r="I813" t="s">
        <v>212</v>
      </c>
      <c r="J813" t="s">
        <v>213</v>
      </c>
      <c r="K813" t="s">
        <v>149</v>
      </c>
      <c r="M813" t="s">
        <v>76</v>
      </c>
      <c r="N813" t="s">
        <v>215</v>
      </c>
      <c r="O813" s="57">
        <v>46269.580995370372</v>
      </c>
      <c r="P813" s="57">
        <v>46269.8200462963</v>
      </c>
      <c r="Q813">
        <v>69336317</v>
      </c>
      <c r="S813">
        <v>142212126964</v>
      </c>
      <c r="T813" t="s">
        <v>4863</v>
      </c>
      <c r="U813" t="s">
        <v>4877</v>
      </c>
      <c r="V813" t="s">
        <v>4878</v>
      </c>
      <c r="Z813">
        <v>109.109202074216</v>
      </c>
      <c r="AA813">
        <v>-6.8562471841576498</v>
      </c>
      <c r="AB813" t="s">
        <v>4879</v>
      </c>
      <c r="AC813" t="s">
        <v>225</v>
      </c>
      <c r="AL813" t="s">
        <v>217</v>
      </c>
      <c r="AM813" t="s">
        <v>4880</v>
      </c>
      <c r="AN813" t="s">
        <v>6</v>
      </c>
      <c r="AO813" s="57">
        <v>46121.590300925927</v>
      </c>
      <c r="AR813" t="s">
        <v>218</v>
      </c>
      <c r="AS813" t="s">
        <v>219</v>
      </c>
      <c r="AT813" t="s">
        <v>230</v>
      </c>
      <c r="AU813">
        <v>20260904</v>
      </c>
      <c r="AV813" t="s">
        <v>221</v>
      </c>
      <c r="AW813" t="s">
        <v>550</v>
      </c>
      <c r="AX813" t="s">
        <v>222</v>
      </c>
      <c r="BA813" s="57">
        <v>46269.291666666664</v>
      </c>
      <c r="BB813" t="s">
        <v>4880</v>
      </c>
      <c r="BC813">
        <v>2026</v>
      </c>
      <c r="BD813">
        <v>9</v>
      </c>
      <c r="BE813">
        <v>4</v>
      </c>
      <c r="BF813" s="6">
        <f t="shared" si="36"/>
        <v>46269</v>
      </c>
      <c r="BG813">
        <f t="shared" si="37"/>
        <v>-0.29166666666424135</v>
      </c>
      <c r="BH813" t="str">
        <f t="shared" si="38"/>
        <v>COMPLY</v>
      </c>
      <c r="BI813" t="e">
        <f>VLOOKUP(H813,Sheet2!$A$1:$B$270,2,FALSE)</f>
        <v>#N/A</v>
      </c>
    </row>
    <row r="814" spans="1:61">
      <c r="A814">
        <v>813</v>
      </c>
      <c r="B814">
        <v>1002571176</v>
      </c>
      <c r="C814">
        <v>3</v>
      </c>
      <c r="D814" t="s">
        <v>55</v>
      </c>
      <c r="E814">
        <v>5</v>
      </c>
      <c r="F814" t="s">
        <v>261</v>
      </c>
      <c r="G814" t="s">
        <v>128</v>
      </c>
      <c r="H814" t="s">
        <v>270</v>
      </c>
      <c r="I814" t="s">
        <v>212</v>
      </c>
      <c r="J814" t="s">
        <v>213</v>
      </c>
      <c r="K814" t="s">
        <v>149</v>
      </c>
      <c r="L814" t="s">
        <v>214</v>
      </c>
      <c r="M814" t="s">
        <v>76</v>
      </c>
      <c r="N814" t="s">
        <v>215</v>
      </c>
      <c r="O814" s="57">
        <v>46269.43953703704</v>
      </c>
      <c r="P814" s="57">
        <v>46270.604791666665</v>
      </c>
      <c r="Q814">
        <v>69383706</v>
      </c>
      <c r="S814">
        <v>152418250171</v>
      </c>
      <c r="T814" t="s">
        <v>4881</v>
      </c>
      <c r="U814" t="s">
        <v>4882</v>
      </c>
      <c r="V814" t="s">
        <v>4883</v>
      </c>
      <c r="Z814">
        <v>112.69072799999999</v>
      </c>
      <c r="AA814">
        <v>-7.2483738999999998</v>
      </c>
      <c r="AB814" t="s">
        <v>4884</v>
      </c>
      <c r="AC814" t="s">
        <v>216</v>
      </c>
      <c r="AL814" t="s">
        <v>217</v>
      </c>
      <c r="AM814" t="s">
        <v>4885</v>
      </c>
      <c r="AN814" t="s">
        <v>6</v>
      </c>
      <c r="AO814" s="57">
        <v>46121.444525462961</v>
      </c>
      <c r="AP814" s="57">
        <v>46270.333333333336</v>
      </c>
      <c r="AR814" t="s">
        <v>218</v>
      </c>
      <c r="AS814" t="s">
        <v>271</v>
      </c>
      <c r="AT814" t="s">
        <v>344</v>
      </c>
      <c r="AU814">
        <v>20260905</v>
      </c>
      <c r="AV814" t="s">
        <v>221</v>
      </c>
      <c r="AW814" t="s">
        <v>1660</v>
      </c>
      <c r="AX814" t="s">
        <v>222</v>
      </c>
      <c r="BA814" s="57">
        <v>46270.333333333336</v>
      </c>
      <c r="BB814" t="s">
        <v>4885</v>
      </c>
      <c r="BC814">
        <v>2026</v>
      </c>
      <c r="BD814">
        <v>9</v>
      </c>
      <c r="BE814">
        <v>5</v>
      </c>
      <c r="BF814" s="6">
        <f t="shared" si="36"/>
        <v>46270</v>
      </c>
      <c r="BG814">
        <f t="shared" si="37"/>
        <v>-0.33333333333575865</v>
      </c>
      <c r="BH814" t="str">
        <f t="shared" si="38"/>
        <v>COMPLY</v>
      </c>
      <c r="BI814" t="str">
        <f>VLOOKUP(H814,Sheet2!$A$1:$B$270,2,FALSE)</f>
        <v>SURABAYA UTARA</v>
      </c>
    </row>
    <row r="815" spans="1:61">
      <c r="A815">
        <v>814</v>
      </c>
      <c r="B815">
        <v>1002571156</v>
      </c>
      <c r="C815">
        <v>3</v>
      </c>
      <c r="D815" t="s">
        <v>45</v>
      </c>
      <c r="E815">
        <v>5</v>
      </c>
      <c r="F815" t="s">
        <v>113</v>
      </c>
      <c r="G815" t="s">
        <v>117</v>
      </c>
      <c r="H815" t="s">
        <v>456</v>
      </c>
      <c r="I815" t="s">
        <v>212</v>
      </c>
      <c r="J815" t="s">
        <v>213</v>
      </c>
      <c r="K815" t="s">
        <v>149</v>
      </c>
      <c r="L815" t="s">
        <v>214</v>
      </c>
      <c r="M815" t="s">
        <v>76</v>
      </c>
      <c r="N815" t="s">
        <v>215</v>
      </c>
      <c r="O815" s="57">
        <v>46269.436064814814</v>
      </c>
      <c r="P815" s="57">
        <v>46272.491863425923</v>
      </c>
      <c r="Q815">
        <v>69383701</v>
      </c>
      <c r="S815">
        <v>172508209086</v>
      </c>
      <c r="T815" t="s">
        <v>4886</v>
      </c>
      <c r="U815" t="s">
        <v>4887</v>
      </c>
      <c r="V815" t="s">
        <v>4888</v>
      </c>
      <c r="Z815">
        <v>122.192289680242</v>
      </c>
      <c r="AA815">
        <v>-8.6793656671191393</v>
      </c>
      <c r="AB815" t="s">
        <v>4889</v>
      </c>
      <c r="AC815" t="s">
        <v>216</v>
      </c>
      <c r="AL815" t="s">
        <v>217</v>
      </c>
      <c r="AM815" t="s">
        <v>3729</v>
      </c>
      <c r="AN815" t="s">
        <v>6</v>
      </c>
      <c r="AO815" s="57">
        <v>46121.444525462961</v>
      </c>
      <c r="AP815" s="57">
        <v>46270.333333333336</v>
      </c>
      <c r="AR815" t="s">
        <v>218</v>
      </c>
      <c r="AS815" t="s">
        <v>219</v>
      </c>
      <c r="AT815" t="s">
        <v>220</v>
      </c>
      <c r="AU815">
        <v>20260907</v>
      </c>
      <c r="AV815" t="s">
        <v>221</v>
      </c>
      <c r="AW815" t="s">
        <v>4414</v>
      </c>
      <c r="AX815" t="s">
        <v>222</v>
      </c>
      <c r="BA815" s="57">
        <v>46270.333333333336</v>
      </c>
      <c r="BB815" t="s">
        <v>3729</v>
      </c>
      <c r="BC815">
        <v>2026</v>
      </c>
      <c r="BD815">
        <v>9</v>
      </c>
      <c r="BE815">
        <v>7</v>
      </c>
      <c r="BF815" s="6">
        <f t="shared" si="36"/>
        <v>46272</v>
      </c>
      <c r="BG815">
        <f t="shared" si="37"/>
        <v>1.6666666666642413</v>
      </c>
      <c r="BH815" t="str">
        <f t="shared" si="38"/>
        <v>NOT COMPLY</v>
      </c>
      <c r="BI815" t="str">
        <f>VLOOKUP(H815,Sheet2!$A$1:$B$270,2,FALSE)</f>
        <v>MAUMERE</v>
      </c>
    </row>
    <row r="816" spans="1:61">
      <c r="A816">
        <v>815</v>
      </c>
      <c r="B816">
        <v>1002571783</v>
      </c>
      <c r="C816">
        <v>3</v>
      </c>
      <c r="D816" t="s">
        <v>42</v>
      </c>
      <c r="E816">
        <v>5</v>
      </c>
      <c r="F816" t="s">
        <v>102</v>
      </c>
      <c r="G816" t="s">
        <v>108</v>
      </c>
      <c r="H816" t="s">
        <v>338</v>
      </c>
      <c r="I816" t="s">
        <v>212</v>
      </c>
      <c r="J816" t="s">
        <v>213</v>
      </c>
      <c r="K816" t="s">
        <v>149</v>
      </c>
      <c r="L816" t="s">
        <v>214</v>
      </c>
      <c r="M816" t="s">
        <v>76</v>
      </c>
      <c r="N816" t="s">
        <v>215</v>
      </c>
      <c r="O816" s="57">
        <v>46269.590231481481</v>
      </c>
      <c r="P816" s="57">
        <v>46269.79619212963</v>
      </c>
      <c r="Q816">
        <v>69383939</v>
      </c>
      <c r="S816">
        <v>152531208055</v>
      </c>
      <c r="T816" t="s">
        <v>4890</v>
      </c>
      <c r="U816" t="s">
        <v>4891</v>
      </c>
      <c r="V816" t="s">
        <v>4892</v>
      </c>
      <c r="Z816">
        <v>113.68807099999999</v>
      </c>
      <c r="AA816">
        <v>-7.728002</v>
      </c>
      <c r="AB816" t="s">
        <v>4893</v>
      </c>
      <c r="AC816" t="s">
        <v>236</v>
      </c>
      <c r="AL816" t="s">
        <v>217</v>
      </c>
      <c r="AM816" t="s">
        <v>4894</v>
      </c>
      <c r="AN816" t="s">
        <v>6</v>
      </c>
      <c r="AO816" s="57">
        <v>46121.600740740738</v>
      </c>
      <c r="AP816" s="57">
        <v>46270.541666666664</v>
      </c>
      <c r="AR816" t="s">
        <v>218</v>
      </c>
      <c r="AS816" t="s">
        <v>108</v>
      </c>
      <c r="AT816" t="s">
        <v>220</v>
      </c>
      <c r="AU816">
        <v>20260904</v>
      </c>
      <c r="AV816" t="s">
        <v>221</v>
      </c>
      <c r="AW816" t="s">
        <v>1977</v>
      </c>
      <c r="AX816" t="s">
        <v>222</v>
      </c>
      <c r="BA816" s="57">
        <v>46270.541666666664</v>
      </c>
      <c r="BB816" t="s">
        <v>4894</v>
      </c>
      <c r="BC816">
        <v>2026</v>
      </c>
      <c r="BD816">
        <v>9</v>
      </c>
      <c r="BE816">
        <v>4</v>
      </c>
      <c r="BF816" s="6">
        <f t="shared" si="36"/>
        <v>46269</v>
      </c>
      <c r="BG816">
        <f t="shared" si="37"/>
        <v>-1.5416666666642413</v>
      </c>
      <c r="BH816" t="str">
        <f t="shared" si="38"/>
        <v>COMPLY</v>
      </c>
      <c r="BI816" t="str">
        <f>VLOOKUP(H816,Sheet2!$A$1:$B$270,2,FALSE)</f>
        <v>BANYUWANGI</v>
      </c>
    </row>
    <row r="817" spans="1:61">
      <c r="A817">
        <v>816</v>
      </c>
      <c r="B817">
        <v>1002570742</v>
      </c>
      <c r="C817">
        <v>3</v>
      </c>
      <c r="D817" t="s">
        <v>42</v>
      </c>
      <c r="E817">
        <v>5</v>
      </c>
      <c r="F817" t="s">
        <v>106</v>
      </c>
      <c r="G817" t="s">
        <v>106</v>
      </c>
      <c r="H817" t="s">
        <v>331</v>
      </c>
      <c r="I817" t="s">
        <v>212</v>
      </c>
      <c r="J817" t="s">
        <v>213</v>
      </c>
      <c r="K817" t="s">
        <v>149</v>
      </c>
      <c r="M817" t="s">
        <v>76</v>
      </c>
      <c r="N817" t="s">
        <v>215</v>
      </c>
      <c r="O817" s="57">
        <v>46269.013113425928</v>
      </c>
      <c r="P817" s="57">
        <v>46270.643055555556</v>
      </c>
      <c r="Q817">
        <v>69383531</v>
      </c>
      <c r="S817">
        <v>152744222165</v>
      </c>
      <c r="T817" t="s">
        <v>4895</v>
      </c>
      <c r="U817" t="s">
        <v>4896</v>
      </c>
      <c r="V817" t="s">
        <v>4897</v>
      </c>
      <c r="Z817">
        <v>112.78972419999999</v>
      </c>
      <c r="AA817">
        <v>-7.5932810999999996</v>
      </c>
      <c r="AB817" t="s">
        <v>4898</v>
      </c>
      <c r="AC817" t="s">
        <v>229</v>
      </c>
      <c r="AL817" t="s">
        <v>217</v>
      </c>
      <c r="AM817" t="s">
        <v>4899</v>
      </c>
      <c r="AN817" t="s">
        <v>6</v>
      </c>
      <c r="AO817" s="57">
        <v>46121.038773148146</v>
      </c>
      <c r="AP817" s="57">
        <v>46270.333333333336</v>
      </c>
      <c r="AR817" t="s">
        <v>218</v>
      </c>
      <c r="AS817" t="s">
        <v>604</v>
      </c>
      <c r="AT817" t="s">
        <v>230</v>
      </c>
      <c r="AU817">
        <v>20260905</v>
      </c>
      <c r="AV817" t="s">
        <v>221</v>
      </c>
      <c r="AW817" t="s">
        <v>545</v>
      </c>
      <c r="AX817" t="s">
        <v>222</v>
      </c>
      <c r="BA817" s="57">
        <v>46270.333333333336</v>
      </c>
      <c r="BB817" t="s">
        <v>4899</v>
      </c>
      <c r="BC817">
        <v>2026</v>
      </c>
      <c r="BD817">
        <v>9</v>
      </c>
      <c r="BE817">
        <v>5</v>
      </c>
      <c r="BF817" s="6">
        <f t="shared" si="36"/>
        <v>46270</v>
      </c>
      <c r="BG817">
        <f t="shared" si="37"/>
        <v>-0.33333333333575865</v>
      </c>
      <c r="BH817" t="str">
        <f t="shared" si="38"/>
        <v>COMPLY</v>
      </c>
      <c r="BI817" t="str">
        <f>VLOOKUP(H817,Sheet2!$A$1:$B$270,2,FALSE)</f>
        <v>PASURUAN</v>
      </c>
    </row>
    <row r="818" spans="1:61">
      <c r="A818">
        <v>817</v>
      </c>
      <c r="B818">
        <v>1002570741</v>
      </c>
      <c r="C818">
        <v>3</v>
      </c>
      <c r="D818" t="s">
        <v>42</v>
      </c>
      <c r="E818">
        <v>5</v>
      </c>
      <c r="F818" t="s">
        <v>106</v>
      </c>
      <c r="G818" t="s">
        <v>106</v>
      </c>
      <c r="H818" t="s">
        <v>337</v>
      </c>
      <c r="I818" t="s">
        <v>212</v>
      </c>
      <c r="J818" t="s">
        <v>213</v>
      </c>
      <c r="K818" t="s">
        <v>149</v>
      </c>
      <c r="M818" t="s">
        <v>76</v>
      </c>
      <c r="N818" t="s">
        <v>215</v>
      </c>
      <c r="O818" s="57">
        <v>46269.009965277779</v>
      </c>
      <c r="P818" s="57">
        <v>46269.874675925923</v>
      </c>
      <c r="Q818">
        <v>69383530</v>
      </c>
      <c r="S818">
        <v>152729256801</v>
      </c>
      <c r="T818" t="s">
        <v>4900</v>
      </c>
      <c r="U818" t="s">
        <v>4901</v>
      </c>
      <c r="V818" t="s">
        <v>4902</v>
      </c>
      <c r="Z818">
        <v>112.91010420000001</v>
      </c>
      <c r="AA818">
        <v>-7.6393060999999998</v>
      </c>
      <c r="AB818" t="s">
        <v>4903</v>
      </c>
      <c r="AC818" t="s">
        <v>229</v>
      </c>
      <c r="AL818" t="s">
        <v>217</v>
      </c>
      <c r="AM818" t="s">
        <v>4904</v>
      </c>
      <c r="AN818" t="s">
        <v>6</v>
      </c>
      <c r="AO818" s="57">
        <v>46121.038773148146</v>
      </c>
      <c r="AP818" s="57">
        <v>46270.625</v>
      </c>
      <c r="AR818" t="s">
        <v>218</v>
      </c>
      <c r="AS818" t="s">
        <v>106</v>
      </c>
      <c r="AT818" t="s">
        <v>230</v>
      </c>
      <c r="AU818">
        <v>20260904</v>
      </c>
      <c r="AV818" t="s">
        <v>221</v>
      </c>
      <c r="AW818" t="s">
        <v>545</v>
      </c>
      <c r="AX818" t="s">
        <v>222</v>
      </c>
      <c r="BA818" s="57">
        <v>46270.625</v>
      </c>
      <c r="BB818" t="s">
        <v>4904</v>
      </c>
      <c r="BC818">
        <v>2026</v>
      </c>
      <c r="BD818">
        <v>9</v>
      </c>
      <c r="BE818">
        <v>4</v>
      </c>
      <c r="BF818" s="6">
        <f t="shared" si="36"/>
        <v>46269</v>
      </c>
      <c r="BG818">
        <f t="shared" si="37"/>
        <v>-1.625</v>
      </c>
      <c r="BH818" t="str">
        <f t="shared" si="38"/>
        <v>COMPLY</v>
      </c>
      <c r="BI818" t="str">
        <f>VLOOKUP(H818,Sheet2!$A$1:$B$270,2,FALSE)</f>
        <v>PASURUAN</v>
      </c>
    </row>
    <row r="819" spans="1:61">
      <c r="A819">
        <v>818</v>
      </c>
      <c r="B819">
        <v>1002571770</v>
      </c>
      <c r="C819">
        <v>3</v>
      </c>
      <c r="D819" t="s">
        <v>42</v>
      </c>
      <c r="E819">
        <v>5</v>
      </c>
      <c r="F819" t="s">
        <v>232</v>
      </c>
      <c r="G819" t="s">
        <v>101</v>
      </c>
      <c r="H819" t="s">
        <v>259</v>
      </c>
      <c r="I819" t="s">
        <v>212</v>
      </c>
      <c r="J819" t="s">
        <v>213</v>
      </c>
      <c r="K819" t="s">
        <v>149</v>
      </c>
      <c r="L819" t="s">
        <v>214</v>
      </c>
      <c r="M819" t="s">
        <v>76</v>
      </c>
      <c r="N819" t="s">
        <v>215</v>
      </c>
      <c r="O819" s="57">
        <v>46269.588159722225</v>
      </c>
      <c r="P819" s="57">
        <v>46269.912812499999</v>
      </c>
      <c r="Q819">
        <v>69383933</v>
      </c>
      <c r="S819">
        <v>152316231922</v>
      </c>
      <c r="T819" t="s">
        <v>4905</v>
      </c>
      <c r="U819" t="s">
        <v>4906</v>
      </c>
      <c r="V819" t="s">
        <v>4907</v>
      </c>
      <c r="Z819">
        <v>112.732035890221</v>
      </c>
      <c r="AA819">
        <v>-7.4259720742557196</v>
      </c>
      <c r="AB819" t="s">
        <v>4908</v>
      </c>
      <c r="AC819" t="s">
        <v>216</v>
      </c>
      <c r="AL819" t="s">
        <v>217</v>
      </c>
      <c r="AM819" t="s">
        <v>4909</v>
      </c>
      <c r="AN819" t="s">
        <v>6</v>
      </c>
      <c r="AO819" s="57">
        <v>46121.590300925927</v>
      </c>
      <c r="AP819" s="57">
        <v>46270.458333333336</v>
      </c>
      <c r="AR819" t="s">
        <v>218</v>
      </c>
      <c r="AS819" t="s">
        <v>232</v>
      </c>
      <c r="AT819" t="s">
        <v>230</v>
      </c>
      <c r="AU819">
        <v>20260904</v>
      </c>
      <c r="AV819" t="s">
        <v>221</v>
      </c>
      <c r="AW819" t="s">
        <v>885</v>
      </c>
      <c r="AX819" t="s">
        <v>222</v>
      </c>
      <c r="BA819" s="57">
        <v>46270.458333333336</v>
      </c>
      <c r="BB819" t="s">
        <v>4909</v>
      </c>
      <c r="BC819">
        <v>2026</v>
      </c>
      <c r="BD819">
        <v>9</v>
      </c>
      <c r="BE819">
        <v>4</v>
      </c>
      <c r="BF819" s="6">
        <f t="shared" si="36"/>
        <v>46269</v>
      </c>
      <c r="BG819">
        <f t="shared" si="37"/>
        <v>-1.4583333333357587</v>
      </c>
      <c r="BH819" t="str">
        <f t="shared" si="38"/>
        <v>COMPLY</v>
      </c>
      <c r="BI819" t="str">
        <f>VLOOKUP(H819,Sheet2!$A$1:$B$270,2,FALSE)</f>
        <v>SIDOARJO</v>
      </c>
    </row>
    <row r="820" spans="1:61">
      <c r="A820">
        <v>819</v>
      </c>
      <c r="B820">
        <v>1002571537</v>
      </c>
      <c r="C820">
        <v>3</v>
      </c>
      <c r="D820" t="s">
        <v>55</v>
      </c>
      <c r="E820">
        <v>5</v>
      </c>
      <c r="F820" t="s">
        <v>227</v>
      </c>
      <c r="G820" t="s">
        <v>127</v>
      </c>
      <c r="H820" t="s">
        <v>323</v>
      </c>
      <c r="I820" t="s">
        <v>212</v>
      </c>
      <c r="J820" t="s">
        <v>213</v>
      </c>
      <c r="K820" t="s">
        <v>149</v>
      </c>
      <c r="L820" t="s">
        <v>214</v>
      </c>
      <c r="M820" t="s">
        <v>76</v>
      </c>
      <c r="N820" t="s">
        <v>215</v>
      </c>
      <c r="O820" s="57">
        <v>46269.546493055554</v>
      </c>
      <c r="P820" s="57">
        <v>46270.641423611109</v>
      </c>
      <c r="Q820">
        <v>69383874</v>
      </c>
      <c r="S820">
        <v>152431232311</v>
      </c>
      <c r="T820" t="s">
        <v>4910</v>
      </c>
      <c r="U820" t="s">
        <v>4911</v>
      </c>
      <c r="V820" t="s">
        <v>4912</v>
      </c>
      <c r="Z820">
        <v>113.77815607935101</v>
      </c>
      <c r="AA820">
        <v>-7.0432456715538896</v>
      </c>
      <c r="AB820" t="s">
        <v>4913</v>
      </c>
      <c r="AC820" t="s">
        <v>216</v>
      </c>
      <c r="AL820" t="s">
        <v>217</v>
      </c>
      <c r="AM820" t="s">
        <v>4914</v>
      </c>
      <c r="AN820" t="s">
        <v>6</v>
      </c>
      <c r="AO820" s="57">
        <v>46121.54859953704</v>
      </c>
      <c r="AP820" s="57">
        <v>46270.458333333336</v>
      </c>
      <c r="AQ820" t="s">
        <v>2178</v>
      </c>
      <c r="AR820" t="s">
        <v>218</v>
      </c>
      <c r="AS820" t="s">
        <v>219</v>
      </c>
      <c r="AT820" t="s">
        <v>220</v>
      </c>
      <c r="AU820">
        <v>20260905</v>
      </c>
      <c r="AV820" t="s">
        <v>221</v>
      </c>
      <c r="AW820" t="s">
        <v>1977</v>
      </c>
      <c r="AX820" t="s">
        <v>222</v>
      </c>
      <c r="BA820" s="57">
        <v>46270.458333333336</v>
      </c>
      <c r="BB820" t="s">
        <v>4914</v>
      </c>
      <c r="BC820">
        <v>2026</v>
      </c>
      <c r="BD820">
        <v>9</v>
      </c>
      <c r="BE820">
        <v>5</v>
      </c>
      <c r="BF820" s="6">
        <f t="shared" si="36"/>
        <v>46270</v>
      </c>
      <c r="BG820">
        <f t="shared" si="37"/>
        <v>-0.45833333333575865</v>
      </c>
      <c r="BH820" t="str">
        <f t="shared" si="38"/>
        <v>COMPLY</v>
      </c>
      <c r="BI820" t="str">
        <f>VLOOKUP(H820,Sheet2!$A$1:$B$270,2,FALSE)</f>
        <v>MADURA</v>
      </c>
    </row>
    <row r="821" spans="1:61">
      <c r="A821">
        <v>820</v>
      </c>
      <c r="B821">
        <v>1002571514</v>
      </c>
      <c r="C821">
        <v>3</v>
      </c>
      <c r="D821" t="s">
        <v>38</v>
      </c>
      <c r="E821">
        <v>5</v>
      </c>
      <c r="F821" t="s">
        <v>90</v>
      </c>
      <c r="G821" t="s">
        <v>90</v>
      </c>
      <c r="H821" t="s">
        <v>430</v>
      </c>
      <c r="I821" t="s">
        <v>212</v>
      </c>
      <c r="J821" t="s">
        <v>213</v>
      </c>
      <c r="K821" t="s">
        <v>149</v>
      </c>
      <c r="M821" t="s">
        <v>76</v>
      </c>
      <c r="N821" t="s">
        <v>215</v>
      </c>
      <c r="O821" s="57">
        <v>46269.542893518519</v>
      </c>
      <c r="P821" s="57">
        <v>46272.50277777778</v>
      </c>
      <c r="Q821">
        <v>69383865</v>
      </c>
      <c r="S821">
        <v>152651207818</v>
      </c>
      <c r="T821" t="s">
        <v>4915</v>
      </c>
      <c r="U821" t="s">
        <v>4916</v>
      </c>
      <c r="V821" t="s">
        <v>4917</v>
      </c>
      <c r="Z821">
        <v>111.959813833236</v>
      </c>
      <c r="AA821">
        <v>-7.9202374530700599</v>
      </c>
      <c r="AB821" t="s">
        <v>4918</v>
      </c>
      <c r="AC821" t="s">
        <v>285</v>
      </c>
      <c r="AL821" t="s">
        <v>217</v>
      </c>
      <c r="AM821" t="s">
        <v>4919</v>
      </c>
      <c r="AN821" t="s">
        <v>6</v>
      </c>
      <c r="AO821" s="57">
        <v>46121.54859953704</v>
      </c>
      <c r="AP821" s="57">
        <v>46272.333333333336</v>
      </c>
      <c r="AR821" t="s">
        <v>218</v>
      </c>
      <c r="AS821" t="s">
        <v>556</v>
      </c>
      <c r="AT821" t="s">
        <v>230</v>
      </c>
      <c r="AU821">
        <v>20260907</v>
      </c>
      <c r="AV821" t="s">
        <v>221</v>
      </c>
      <c r="AW821" t="s">
        <v>544</v>
      </c>
      <c r="AX821" t="s">
        <v>222</v>
      </c>
      <c r="BA821" s="57">
        <v>46272.333333333336</v>
      </c>
      <c r="BB821" t="s">
        <v>4919</v>
      </c>
      <c r="BC821">
        <v>2026</v>
      </c>
      <c r="BD821">
        <v>9</v>
      </c>
      <c r="BE821">
        <v>7</v>
      </c>
      <c r="BF821" s="6">
        <f t="shared" si="36"/>
        <v>46272</v>
      </c>
      <c r="BG821">
        <f t="shared" si="37"/>
        <v>-0.33333333333575865</v>
      </c>
      <c r="BH821" t="str">
        <f t="shared" si="38"/>
        <v>COMPLY</v>
      </c>
      <c r="BI821" t="str">
        <f>VLOOKUP(H821,Sheet2!$A$1:$B$270,2,FALSE)</f>
        <v>KEDIRI</v>
      </c>
    </row>
    <row r="822" spans="1:61">
      <c r="A822">
        <v>821</v>
      </c>
      <c r="B822">
        <v>1002570855</v>
      </c>
      <c r="C822">
        <v>3</v>
      </c>
      <c r="D822" t="s">
        <v>59</v>
      </c>
      <c r="E822">
        <v>4</v>
      </c>
      <c r="F822" t="s">
        <v>242</v>
      </c>
      <c r="G822" t="s">
        <v>4920</v>
      </c>
      <c r="H822" t="s">
        <v>4921</v>
      </c>
      <c r="I822" t="s">
        <v>212</v>
      </c>
      <c r="J822" t="s">
        <v>213</v>
      </c>
      <c r="K822" t="s">
        <v>149</v>
      </c>
      <c r="L822" t="s">
        <v>214</v>
      </c>
      <c r="M822" t="s">
        <v>76</v>
      </c>
      <c r="N822" t="s">
        <v>215</v>
      </c>
      <c r="O822" s="57">
        <v>46269.369409722225</v>
      </c>
      <c r="P822" s="57">
        <v>46270.68550925926</v>
      </c>
      <c r="Q822">
        <v>69383580</v>
      </c>
      <c r="S822">
        <v>142164113594</v>
      </c>
      <c r="T822" t="s">
        <v>4922</v>
      </c>
      <c r="U822" t="s">
        <v>4923</v>
      </c>
      <c r="V822" t="s">
        <v>4924</v>
      </c>
      <c r="Z822">
        <v>110.2556697</v>
      </c>
      <c r="AA822">
        <v>-7.6029429999999998</v>
      </c>
      <c r="AB822" t="s">
        <v>4925</v>
      </c>
      <c r="AC822" t="s">
        <v>236</v>
      </c>
      <c r="AL822" t="s">
        <v>217</v>
      </c>
      <c r="AM822" t="s">
        <v>4926</v>
      </c>
      <c r="AN822" t="s">
        <v>6</v>
      </c>
      <c r="AO822" s="57">
        <v>46121.371851851851</v>
      </c>
      <c r="AP822" s="57">
        <v>46271.541666666664</v>
      </c>
      <c r="AR822" t="s">
        <v>218</v>
      </c>
      <c r="AS822" t="s">
        <v>219</v>
      </c>
      <c r="AT822" t="s">
        <v>230</v>
      </c>
      <c r="AU822">
        <v>20260905</v>
      </c>
      <c r="AV822" t="s">
        <v>221</v>
      </c>
      <c r="AW822" t="s">
        <v>889</v>
      </c>
      <c r="AX822" t="s">
        <v>222</v>
      </c>
      <c r="BA822" s="57">
        <v>46271.541666666664</v>
      </c>
      <c r="BB822" t="s">
        <v>4926</v>
      </c>
      <c r="BC822">
        <v>2026</v>
      </c>
      <c r="BD822">
        <v>9</v>
      </c>
      <c r="BE822">
        <v>5</v>
      </c>
      <c r="BF822" s="6">
        <f t="shared" si="36"/>
        <v>46270</v>
      </c>
      <c r="BG822">
        <f t="shared" si="37"/>
        <v>-1.5416666666642413</v>
      </c>
      <c r="BH822" t="str">
        <f t="shared" si="38"/>
        <v>COMPLY</v>
      </c>
      <c r="BI822" t="e">
        <f>VLOOKUP(H822,Sheet2!$A$1:$B$270,2,FALSE)</f>
        <v>#N/A</v>
      </c>
    </row>
    <row r="823" spans="1:61">
      <c r="A823">
        <v>822</v>
      </c>
      <c r="B823">
        <v>1002570848</v>
      </c>
      <c r="C823">
        <v>3</v>
      </c>
      <c r="D823" t="s">
        <v>59</v>
      </c>
      <c r="E823">
        <v>4</v>
      </c>
      <c r="F823" t="s">
        <v>549</v>
      </c>
      <c r="G823" t="s">
        <v>1694</v>
      </c>
      <c r="H823" t="s">
        <v>3324</v>
      </c>
      <c r="I823" t="s">
        <v>212</v>
      </c>
      <c r="J823" t="s">
        <v>213</v>
      </c>
      <c r="K823" t="s">
        <v>149</v>
      </c>
      <c r="M823" t="s">
        <v>76</v>
      </c>
      <c r="N823" t="s">
        <v>215</v>
      </c>
      <c r="O823" s="57">
        <v>46269.365578703706</v>
      </c>
      <c r="P823" s="57">
        <v>46270.705555555556</v>
      </c>
      <c r="Q823">
        <v>69383576</v>
      </c>
      <c r="S823">
        <v>146133133186</v>
      </c>
      <c r="T823" t="s">
        <v>4927</v>
      </c>
      <c r="U823" t="s">
        <v>4928</v>
      </c>
      <c r="V823" t="s">
        <v>4929</v>
      </c>
      <c r="Z823">
        <v>110.369235</v>
      </c>
      <c r="AA823">
        <v>-7.7182633999999997</v>
      </c>
      <c r="AB823" t="s">
        <v>4930</v>
      </c>
      <c r="AC823" t="s">
        <v>285</v>
      </c>
      <c r="AL823" t="s">
        <v>217</v>
      </c>
      <c r="AM823" t="s">
        <v>4931</v>
      </c>
      <c r="AN823" t="s">
        <v>6</v>
      </c>
      <c r="AO823" s="57">
        <v>46121.371851851851</v>
      </c>
      <c r="AP823" s="57">
        <v>46270.541666666664</v>
      </c>
      <c r="AR823" t="s">
        <v>218</v>
      </c>
      <c r="AS823" t="s">
        <v>219</v>
      </c>
      <c r="AT823" t="s">
        <v>230</v>
      </c>
      <c r="AU823">
        <v>20260905</v>
      </c>
      <c r="AV823" t="s">
        <v>221</v>
      </c>
      <c r="AW823" t="s">
        <v>545</v>
      </c>
      <c r="AX823" t="s">
        <v>222</v>
      </c>
      <c r="BA823" s="57">
        <v>46270.541666666664</v>
      </c>
      <c r="BB823" t="s">
        <v>4931</v>
      </c>
      <c r="BC823">
        <v>2026</v>
      </c>
      <c r="BD823">
        <v>9</v>
      </c>
      <c r="BE823">
        <v>5</v>
      </c>
      <c r="BF823" s="6">
        <f t="shared" si="36"/>
        <v>46270</v>
      </c>
      <c r="BG823">
        <f t="shared" si="37"/>
        <v>-0.54166666666424135</v>
      </c>
      <c r="BH823" t="str">
        <f t="shared" si="38"/>
        <v>COMPLY</v>
      </c>
      <c r="BI823" t="e">
        <f>VLOOKUP(H823,Sheet2!$A$1:$B$270,2,FALSE)</f>
        <v>#N/A</v>
      </c>
    </row>
    <row r="824" spans="1:61">
      <c r="A824">
        <v>823</v>
      </c>
      <c r="B824">
        <v>1002572446</v>
      </c>
      <c r="C824">
        <v>3</v>
      </c>
      <c r="D824" t="s">
        <v>38</v>
      </c>
      <c r="E824">
        <v>5</v>
      </c>
      <c r="F824" t="s">
        <v>248</v>
      </c>
      <c r="G824" t="s">
        <v>87</v>
      </c>
      <c r="H824" t="s">
        <v>249</v>
      </c>
      <c r="I824" t="s">
        <v>212</v>
      </c>
      <c r="J824" t="s">
        <v>213</v>
      </c>
      <c r="K824" t="s">
        <v>149</v>
      </c>
      <c r="M824" t="s">
        <v>76</v>
      </c>
      <c r="N824" t="s">
        <v>215</v>
      </c>
      <c r="O824" s="57">
        <v>46269.690659722219</v>
      </c>
      <c r="P824" s="57">
        <v>46273.365624999999</v>
      </c>
      <c r="Q824">
        <v>69384052</v>
      </c>
      <c r="S824">
        <v>152702232112</v>
      </c>
      <c r="T824" t="s">
        <v>4932</v>
      </c>
      <c r="U824" t="s">
        <v>4933</v>
      </c>
      <c r="V824" t="s">
        <v>4934</v>
      </c>
      <c r="Z824">
        <v>112.639573</v>
      </c>
      <c r="AA824">
        <v>-7.9492770000000004</v>
      </c>
      <c r="AB824" t="s">
        <v>4935</v>
      </c>
      <c r="AC824" t="s">
        <v>225</v>
      </c>
      <c r="AM824" t="s">
        <v>4936</v>
      </c>
      <c r="AO824" s="57">
        <v>46121.694409722222</v>
      </c>
      <c r="AR824" t="s">
        <v>218</v>
      </c>
      <c r="AS824" t="s">
        <v>2453</v>
      </c>
      <c r="AT824" t="s">
        <v>230</v>
      </c>
      <c r="AU824">
        <v>20260908</v>
      </c>
      <c r="AV824" t="s">
        <v>221</v>
      </c>
      <c r="AW824" t="s">
        <v>4036</v>
      </c>
      <c r="AX824" t="s">
        <v>222</v>
      </c>
      <c r="BB824" t="s">
        <v>4936</v>
      </c>
      <c r="BC824">
        <v>2026</v>
      </c>
      <c r="BD824">
        <v>9</v>
      </c>
      <c r="BE824">
        <v>8</v>
      </c>
      <c r="BF824" s="6">
        <f t="shared" si="36"/>
        <v>46273</v>
      </c>
      <c r="BG824">
        <f t="shared" si="37"/>
        <v>46273</v>
      </c>
      <c r="BH824" t="str">
        <f t="shared" si="38"/>
        <v>NOT COMPLY</v>
      </c>
      <c r="BI824" t="str">
        <f>VLOOKUP(H824,Sheet2!$A$1:$B$270,2,FALSE)</f>
        <v>BATU</v>
      </c>
    </row>
    <row r="825" spans="1:61">
      <c r="A825">
        <v>824</v>
      </c>
      <c r="B825">
        <v>1002572387</v>
      </c>
      <c r="C825">
        <v>3</v>
      </c>
      <c r="D825" t="s">
        <v>38</v>
      </c>
      <c r="E825">
        <v>5</v>
      </c>
      <c r="F825" t="s">
        <v>248</v>
      </c>
      <c r="G825" t="s">
        <v>91</v>
      </c>
      <c r="H825" t="s">
        <v>388</v>
      </c>
      <c r="I825" t="s">
        <v>212</v>
      </c>
      <c r="J825" t="s">
        <v>213</v>
      </c>
      <c r="K825" t="s">
        <v>149</v>
      </c>
      <c r="M825" t="s">
        <v>76</v>
      </c>
      <c r="N825" t="s">
        <v>215</v>
      </c>
      <c r="O825" s="57">
        <v>46269.68204861111</v>
      </c>
      <c r="P825" s="57">
        <v>46271.804918981485</v>
      </c>
      <c r="Q825">
        <v>69384134</v>
      </c>
      <c r="S825">
        <v>152703903750</v>
      </c>
      <c r="T825" t="s">
        <v>4937</v>
      </c>
      <c r="U825" t="s">
        <v>4938</v>
      </c>
      <c r="V825" t="s">
        <v>4939</v>
      </c>
      <c r="Z825">
        <v>112.6089542</v>
      </c>
      <c r="AA825">
        <v>-7.9486283000000002</v>
      </c>
      <c r="AB825" t="s">
        <v>4940</v>
      </c>
      <c r="AC825" t="s">
        <v>284</v>
      </c>
      <c r="AL825" t="s">
        <v>217</v>
      </c>
      <c r="AM825" t="s">
        <v>4828</v>
      </c>
      <c r="AN825" t="s">
        <v>6</v>
      </c>
      <c r="AO825" s="57">
        <v>46121.684571759259</v>
      </c>
      <c r="AP825" s="57">
        <v>46270.625</v>
      </c>
      <c r="AR825" t="s">
        <v>218</v>
      </c>
      <c r="AS825" t="s">
        <v>557</v>
      </c>
      <c r="AT825" t="s">
        <v>230</v>
      </c>
      <c r="AU825">
        <v>20260906</v>
      </c>
      <c r="AV825" t="s">
        <v>221</v>
      </c>
      <c r="AW825" t="s">
        <v>545</v>
      </c>
      <c r="AX825" t="s">
        <v>222</v>
      </c>
      <c r="BA825" s="57">
        <v>46270.625</v>
      </c>
      <c r="BB825" t="s">
        <v>4828</v>
      </c>
      <c r="BC825">
        <v>2026</v>
      </c>
      <c r="BD825">
        <v>9</v>
      </c>
      <c r="BE825">
        <v>6</v>
      </c>
      <c r="BF825" s="6">
        <f t="shared" si="36"/>
        <v>46271</v>
      </c>
      <c r="BG825">
        <f t="shared" si="37"/>
        <v>0.375</v>
      </c>
      <c r="BH825" t="str">
        <f t="shared" si="38"/>
        <v>COMPLY</v>
      </c>
      <c r="BI825" t="str">
        <f>VLOOKUP(H825,Sheet2!$A$1:$B$270,2,FALSE)</f>
        <v>MALANG</v>
      </c>
    </row>
    <row r="826" spans="1:61">
      <c r="A826">
        <v>825</v>
      </c>
      <c r="B826">
        <v>1002572366</v>
      </c>
      <c r="C826">
        <v>3</v>
      </c>
      <c r="D826" t="s">
        <v>51</v>
      </c>
      <c r="E826">
        <v>4</v>
      </c>
      <c r="F826" t="s">
        <v>234</v>
      </c>
      <c r="G826" t="s">
        <v>562</v>
      </c>
      <c r="H826" t="s">
        <v>847</v>
      </c>
      <c r="I826" t="s">
        <v>212</v>
      </c>
      <c r="J826" t="s">
        <v>213</v>
      </c>
      <c r="K826" t="s">
        <v>149</v>
      </c>
      <c r="M826" t="s">
        <v>76</v>
      </c>
      <c r="N826" t="s">
        <v>581</v>
      </c>
      <c r="O826" s="57">
        <v>46269.678425925929</v>
      </c>
      <c r="P826" s="57">
        <v>46269.930902777778</v>
      </c>
      <c r="Q826">
        <v>69382048</v>
      </c>
      <c r="R826">
        <v>2716008129</v>
      </c>
      <c r="S826">
        <v>146514602592</v>
      </c>
      <c r="T826" t="s">
        <v>2077</v>
      </c>
      <c r="U826" t="s">
        <v>4941</v>
      </c>
      <c r="V826" t="s">
        <v>4942</v>
      </c>
      <c r="Z826">
        <v>110.82290064662701</v>
      </c>
      <c r="AA826">
        <v>-7.5704832585378101</v>
      </c>
      <c r="AB826" t="s">
        <v>2080</v>
      </c>
      <c r="AC826" t="s">
        <v>225</v>
      </c>
      <c r="AL826" t="s">
        <v>217</v>
      </c>
      <c r="AM826" t="s">
        <v>4943</v>
      </c>
      <c r="AN826" t="s">
        <v>6</v>
      </c>
      <c r="AO826" s="57">
        <v>46121.684571759259</v>
      </c>
      <c r="AR826" t="s">
        <v>218</v>
      </c>
      <c r="AS826" t="s">
        <v>219</v>
      </c>
      <c r="AT826" t="s">
        <v>230</v>
      </c>
      <c r="AU826">
        <v>20260904</v>
      </c>
      <c r="AV826" t="s">
        <v>221</v>
      </c>
      <c r="AW826" t="s">
        <v>879</v>
      </c>
      <c r="AX826" t="s">
        <v>222</v>
      </c>
      <c r="BA826" s="57">
        <v>46269.291666666664</v>
      </c>
      <c r="BB826" t="s">
        <v>4943</v>
      </c>
      <c r="BC826">
        <v>2026</v>
      </c>
      <c r="BD826">
        <v>9</v>
      </c>
      <c r="BE826">
        <v>4</v>
      </c>
      <c r="BF826" s="6">
        <f t="shared" si="36"/>
        <v>46269</v>
      </c>
      <c r="BG826">
        <f t="shared" si="37"/>
        <v>-0.29166666666424135</v>
      </c>
      <c r="BH826" t="str">
        <f t="shared" si="38"/>
        <v>COMPLY</v>
      </c>
      <c r="BI826" t="e">
        <f>VLOOKUP(H826,Sheet2!$A$1:$B$270,2,FALSE)</f>
        <v>#N/A</v>
      </c>
    </row>
    <row r="827" spans="1:61">
      <c r="A827">
        <v>826</v>
      </c>
      <c r="B827">
        <v>1002572359</v>
      </c>
      <c r="C827">
        <v>3</v>
      </c>
      <c r="D827" t="s">
        <v>42</v>
      </c>
      <c r="E827">
        <v>5</v>
      </c>
      <c r="F827" t="s">
        <v>106</v>
      </c>
      <c r="G827" t="s">
        <v>104</v>
      </c>
      <c r="H827" t="s">
        <v>415</v>
      </c>
      <c r="I827" t="s">
        <v>212</v>
      </c>
      <c r="J827" t="s">
        <v>213</v>
      </c>
      <c r="K827" t="s">
        <v>149</v>
      </c>
      <c r="L827" t="s">
        <v>214</v>
      </c>
      <c r="M827" t="s">
        <v>76</v>
      </c>
      <c r="N827" t="s">
        <v>215</v>
      </c>
      <c r="O827" s="57">
        <v>46269.677060185182</v>
      </c>
      <c r="P827" s="57">
        <v>46270.755937499998</v>
      </c>
      <c r="Q827">
        <v>69384128</v>
      </c>
      <c r="S827">
        <v>152504261583</v>
      </c>
      <c r="T827" t="s">
        <v>4944</v>
      </c>
      <c r="U827" t="s">
        <v>4945</v>
      </c>
      <c r="V827" t="s">
        <v>4946</v>
      </c>
      <c r="Z827">
        <v>113.176457136869</v>
      </c>
      <c r="AA827">
        <v>-8.1723360698906795</v>
      </c>
      <c r="AB827" t="s">
        <v>4947</v>
      </c>
      <c r="AC827" t="s">
        <v>216</v>
      </c>
      <c r="AL827" t="s">
        <v>217</v>
      </c>
      <c r="AM827" t="s">
        <v>4948</v>
      </c>
      <c r="AN827" t="s">
        <v>6</v>
      </c>
      <c r="AO827" s="57">
        <v>46121.684571759259</v>
      </c>
      <c r="AP827" s="57">
        <v>46270.541666666664</v>
      </c>
      <c r="AR827" t="s">
        <v>218</v>
      </c>
      <c r="AS827" t="s">
        <v>104</v>
      </c>
      <c r="AT827" t="s">
        <v>220</v>
      </c>
      <c r="AU827">
        <v>20260905</v>
      </c>
      <c r="AV827" t="s">
        <v>221</v>
      </c>
      <c r="AW827" t="s">
        <v>852</v>
      </c>
      <c r="AX827" t="s">
        <v>222</v>
      </c>
      <c r="BA827" s="57">
        <v>46270.541666666664</v>
      </c>
      <c r="BB827" t="s">
        <v>4948</v>
      </c>
      <c r="BC827">
        <v>2026</v>
      </c>
      <c r="BD827">
        <v>9</v>
      </c>
      <c r="BE827">
        <v>5</v>
      </c>
      <c r="BF827" s="6">
        <f t="shared" si="36"/>
        <v>46270</v>
      </c>
      <c r="BG827">
        <f t="shared" si="37"/>
        <v>-0.54166666666424135</v>
      </c>
      <c r="BH827" t="str">
        <f t="shared" si="38"/>
        <v>COMPLY</v>
      </c>
      <c r="BI827" t="str">
        <f>VLOOKUP(H827,Sheet2!$A$1:$B$270,2,FALSE)</f>
        <v>PROBOLINGGO</v>
      </c>
    </row>
    <row r="828" spans="1:61">
      <c r="A828">
        <v>827</v>
      </c>
      <c r="B828">
        <v>1002572354</v>
      </c>
      <c r="C828">
        <v>3</v>
      </c>
      <c r="D828" t="s">
        <v>55</v>
      </c>
      <c r="E828">
        <v>5</v>
      </c>
      <c r="F828" t="s">
        <v>261</v>
      </c>
      <c r="G828" t="s">
        <v>126</v>
      </c>
      <c r="H828" t="s">
        <v>262</v>
      </c>
      <c r="I828" t="s">
        <v>212</v>
      </c>
      <c r="J828" t="s">
        <v>213</v>
      </c>
      <c r="K828" t="s">
        <v>149</v>
      </c>
      <c r="L828" t="s">
        <v>214</v>
      </c>
      <c r="M828" t="s">
        <v>76</v>
      </c>
      <c r="N828" t="s">
        <v>215</v>
      </c>
      <c r="O828" s="57">
        <v>46269.675659722219</v>
      </c>
      <c r="P828" s="57">
        <v>46272.627268518518</v>
      </c>
      <c r="Q828">
        <v>69384146</v>
      </c>
      <c r="S828">
        <v>152413167962</v>
      </c>
      <c r="T828" t="s">
        <v>4949</v>
      </c>
      <c r="U828" t="s">
        <v>3461</v>
      </c>
      <c r="V828" t="s">
        <v>4950</v>
      </c>
      <c r="Z828">
        <v>112.73616680000001</v>
      </c>
      <c r="AA828">
        <v>-7.2560969000000002</v>
      </c>
      <c r="AB828" t="s">
        <v>4951</v>
      </c>
      <c r="AC828" t="s">
        <v>236</v>
      </c>
      <c r="AL828" t="s">
        <v>217</v>
      </c>
      <c r="AM828" t="s">
        <v>4952</v>
      </c>
      <c r="AN828" t="s">
        <v>6</v>
      </c>
      <c r="AO828" s="57">
        <v>46121.684571759259</v>
      </c>
      <c r="AP828" s="57">
        <v>46272.333333333336</v>
      </c>
      <c r="AR828" t="s">
        <v>218</v>
      </c>
      <c r="AS828" t="s">
        <v>575</v>
      </c>
      <c r="AT828" t="s">
        <v>344</v>
      </c>
      <c r="AU828">
        <v>20260907</v>
      </c>
      <c r="AV828" t="s">
        <v>221</v>
      </c>
      <c r="AW828" t="s">
        <v>1183</v>
      </c>
      <c r="AX828" t="s">
        <v>222</v>
      </c>
      <c r="BA828" s="57">
        <v>46272.333333333336</v>
      </c>
      <c r="BB828" t="s">
        <v>4952</v>
      </c>
      <c r="BC828">
        <v>2026</v>
      </c>
      <c r="BD828">
        <v>9</v>
      </c>
      <c r="BE828">
        <v>7</v>
      </c>
      <c r="BF828" s="6">
        <f t="shared" si="36"/>
        <v>46272</v>
      </c>
      <c r="BG828">
        <f t="shared" si="37"/>
        <v>-0.33333333333575865</v>
      </c>
      <c r="BH828" t="str">
        <f t="shared" si="38"/>
        <v>COMPLY</v>
      </c>
      <c r="BI828" t="str">
        <f>VLOOKUP(H828,Sheet2!$A$1:$B$270,2,FALSE)</f>
        <v>SURABAYA SELATAN</v>
      </c>
    </row>
    <row r="829" spans="1:61">
      <c r="A829">
        <v>828</v>
      </c>
      <c r="B829">
        <v>1002571453</v>
      </c>
      <c r="C829">
        <v>3</v>
      </c>
      <c r="D829" t="s">
        <v>34</v>
      </c>
      <c r="E829">
        <v>5</v>
      </c>
      <c r="F829" t="s">
        <v>554</v>
      </c>
      <c r="G829" t="s">
        <v>85</v>
      </c>
      <c r="H829" t="s">
        <v>279</v>
      </c>
      <c r="I829" t="s">
        <v>212</v>
      </c>
      <c r="J829" t="s">
        <v>213</v>
      </c>
      <c r="K829" t="s">
        <v>149</v>
      </c>
      <c r="M829" t="s">
        <v>76</v>
      </c>
      <c r="N829" t="s">
        <v>215</v>
      </c>
      <c r="O829" s="57">
        <v>46269.511759259258</v>
      </c>
      <c r="P829" s="57">
        <v>46269.854039351849</v>
      </c>
      <c r="Q829">
        <v>69382067</v>
      </c>
      <c r="S829">
        <v>172413244739</v>
      </c>
      <c r="T829" t="s">
        <v>2082</v>
      </c>
      <c r="U829" t="s">
        <v>2083</v>
      </c>
      <c r="V829" t="s">
        <v>4953</v>
      </c>
      <c r="Z829">
        <v>114.963114</v>
      </c>
      <c r="AA829">
        <v>-8.4938900000000004</v>
      </c>
      <c r="AB829" t="s">
        <v>2085</v>
      </c>
      <c r="AC829" t="s">
        <v>229</v>
      </c>
      <c r="AL829" t="s">
        <v>217</v>
      </c>
      <c r="AM829" t="s">
        <v>3035</v>
      </c>
      <c r="AN829" t="s">
        <v>6</v>
      </c>
      <c r="AO829" s="57">
        <v>46121.517546296294</v>
      </c>
      <c r="AR829" t="s">
        <v>218</v>
      </c>
      <c r="AS829" t="s">
        <v>85</v>
      </c>
      <c r="AT829" t="s">
        <v>230</v>
      </c>
      <c r="AU829">
        <v>20260904</v>
      </c>
      <c r="AV829" t="s">
        <v>221</v>
      </c>
      <c r="AW829" t="s">
        <v>553</v>
      </c>
      <c r="AX829" t="s">
        <v>222</v>
      </c>
      <c r="BA829" s="57">
        <v>46269.291666666664</v>
      </c>
      <c r="BB829" t="s">
        <v>3035</v>
      </c>
      <c r="BC829">
        <v>2026</v>
      </c>
      <c r="BD829">
        <v>9</v>
      </c>
      <c r="BE829">
        <v>4</v>
      </c>
      <c r="BF829" s="6">
        <f t="shared" si="36"/>
        <v>46269</v>
      </c>
      <c r="BG829">
        <f t="shared" si="37"/>
        <v>-0.29166666666424135</v>
      </c>
      <c r="BH829" t="str">
        <f t="shared" si="38"/>
        <v>COMPLY</v>
      </c>
      <c r="BI829" t="str">
        <f>VLOOKUP(H829,Sheet2!$A$1:$B$270,2,FALSE)</f>
        <v>TABANAN</v>
      </c>
    </row>
    <row r="830" spans="1:61">
      <c r="A830">
        <v>829</v>
      </c>
      <c r="B830">
        <v>1002572452</v>
      </c>
      <c r="C830">
        <v>3</v>
      </c>
      <c r="D830" t="s">
        <v>55</v>
      </c>
      <c r="E830">
        <v>5</v>
      </c>
      <c r="F830" t="s">
        <v>261</v>
      </c>
      <c r="G830" t="s">
        <v>126</v>
      </c>
      <c r="H830" t="s">
        <v>262</v>
      </c>
      <c r="I830" t="s">
        <v>212</v>
      </c>
      <c r="J830" t="s">
        <v>213</v>
      </c>
      <c r="K830" t="s">
        <v>149</v>
      </c>
      <c r="L830" t="s">
        <v>214</v>
      </c>
      <c r="M830" t="s">
        <v>76</v>
      </c>
      <c r="N830" t="s">
        <v>215</v>
      </c>
      <c r="O830" s="57">
        <v>46269.691620370373</v>
      </c>
      <c r="P830" s="57">
        <v>46272.620821759258</v>
      </c>
      <c r="Q830">
        <v>69384152</v>
      </c>
      <c r="S830">
        <v>152413167966</v>
      </c>
      <c r="T830" t="s">
        <v>4954</v>
      </c>
      <c r="U830" t="s">
        <v>3461</v>
      </c>
      <c r="V830" t="s">
        <v>4955</v>
      </c>
      <c r="Z830">
        <v>112.73616680000001</v>
      </c>
      <c r="AA830">
        <v>-7.2560969000000002</v>
      </c>
      <c r="AB830" t="s">
        <v>4956</v>
      </c>
      <c r="AC830" t="s">
        <v>236</v>
      </c>
      <c r="AL830" t="s">
        <v>217</v>
      </c>
      <c r="AM830" t="s">
        <v>4957</v>
      </c>
      <c r="AN830" t="s">
        <v>6</v>
      </c>
      <c r="AO830" s="57">
        <v>46121.694409722222</v>
      </c>
      <c r="AP830" s="57">
        <v>46272.333333333336</v>
      </c>
      <c r="AR830" t="s">
        <v>218</v>
      </c>
      <c r="AS830" t="s">
        <v>575</v>
      </c>
      <c r="AT830" t="s">
        <v>344</v>
      </c>
      <c r="AU830">
        <v>20260907</v>
      </c>
      <c r="AV830" t="s">
        <v>221</v>
      </c>
      <c r="AW830" t="s">
        <v>1183</v>
      </c>
      <c r="AX830" t="s">
        <v>222</v>
      </c>
      <c r="BA830" s="57">
        <v>46272.333333333336</v>
      </c>
      <c r="BB830" t="s">
        <v>4957</v>
      </c>
      <c r="BC830">
        <v>2026</v>
      </c>
      <c r="BD830">
        <v>9</v>
      </c>
      <c r="BE830">
        <v>7</v>
      </c>
      <c r="BF830" s="6">
        <f t="shared" si="36"/>
        <v>46272</v>
      </c>
      <c r="BG830">
        <f t="shared" si="37"/>
        <v>-0.33333333333575865</v>
      </c>
      <c r="BH830" t="str">
        <f t="shared" si="38"/>
        <v>COMPLY</v>
      </c>
      <c r="BI830" t="str">
        <f>VLOOKUP(H830,Sheet2!$A$1:$B$270,2,FALSE)</f>
        <v>SURABAYA SELATAN</v>
      </c>
    </row>
    <row r="831" spans="1:61">
      <c r="A831">
        <v>830</v>
      </c>
      <c r="B831">
        <v>1002572454</v>
      </c>
      <c r="C831">
        <v>3</v>
      </c>
      <c r="D831" t="s">
        <v>55</v>
      </c>
      <c r="E831">
        <v>5</v>
      </c>
      <c r="F831" t="s">
        <v>261</v>
      </c>
      <c r="G831" t="s">
        <v>126</v>
      </c>
      <c r="H831" t="s">
        <v>262</v>
      </c>
      <c r="I831" t="s">
        <v>212</v>
      </c>
      <c r="J831" t="s">
        <v>213</v>
      </c>
      <c r="K831" t="s">
        <v>149</v>
      </c>
      <c r="L831" t="s">
        <v>214</v>
      </c>
      <c r="M831" t="s">
        <v>76</v>
      </c>
      <c r="N831" t="s">
        <v>215</v>
      </c>
      <c r="O831" s="57">
        <v>46269.691620370373</v>
      </c>
      <c r="P831" s="57">
        <v>46272.645405092589</v>
      </c>
      <c r="Q831">
        <v>69384172</v>
      </c>
      <c r="S831">
        <v>152413167967</v>
      </c>
      <c r="T831" t="s">
        <v>4958</v>
      </c>
      <c r="U831" t="s">
        <v>3461</v>
      </c>
      <c r="V831" t="s">
        <v>4959</v>
      </c>
      <c r="Z831">
        <v>112.73616680000001</v>
      </c>
      <c r="AA831">
        <v>-7.2560969000000002</v>
      </c>
      <c r="AB831" t="s">
        <v>4960</v>
      </c>
      <c r="AC831" t="s">
        <v>236</v>
      </c>
      <c r="AL831" t="s">
        <v>217</v>
      </c>
      <c r="AM831" t="s">
        <v>4957</v>
      </c>
      <c r="AN831" t="s">
        <v>6</v>
      </c>
      <c r="AO831" s="57">
        <v>46121.694409722222</v>
      </c>
      <c r="AP831" s="57">
        <v>46272.333333333336</v>
      </c>
      <c r="AR831" t="s">
        <v>218</v>
      </c>
      <c r="AS831" t="s">
        <v>575</v>
      </c>
      <c r="AT831" t="s">
        <v>344</v>
      </c>
      <c r="AU831">
        <v>20260907</v>
      </c>
      <c r="AV831" t="s">
        <v>221</v>
      </c>
      <c r="AW831" t="s">
        <v>1183</v>
      </c>
      <c r="AX831" t="s">
        <v>222</v>
      </c>
      <c r="BA831" s="57">
        <v>46272.333333333336</v>
      </c>
      <c r="BB831" t="s">
        <v>4957</v>
      </c>
      <c r="BC831">
        <v>2026</v>
      </c>
      <c r="BD831">
        <v>9</v>
      </c>
      <c r="BE831">
        <v>7</v>
      </c>
      <c r="BF831" s="6">
        <f t="shared" si="36"/>
        <v>46272</v>
      </c>
      <c r="BG831">
        <f t="shared" si="37"/>
        <v>-0.33333333333575865</v>
      </c>
      <c r="BH831" t="str">
        <f t="shared" si="38"/>
        <v>COMPLY</v>
      </c>
      <c r="BI831" t="str">
        <f>VLOOKUP(H831,Sheet2!$A$1:$B$270,2,FALSE)</f>
        <v>SURABAYA SELATAN</v>
      </c>
    </row>
    <row r="832" spans="1:61">
      <c r="A832">
        <v>831</v>
      </c>
      <c r="B832">
        <v>1002571389</v>
      </c>
      <c r="C832">
        <v>3</v>
      </c>
      <c r="D832" t="s">
        <v>42</v>
      </c>
      <c r="E832">
        <v>5</v>
      </c>
      <c r="F832" t="s">
        <v>102</v>
      </c>
      <c r="G832" t="s">
        <v>99</v>
      </c>
      <c r="H832" t="s">
        <v>341</v>
      </c>
      <c r="I832" t="s">
        <v>212</v>
      </c>
      <c r="J832" t="s">
        <v>213</v>
      </c>
      <c r="K832" t="s">
        <v>149</v>
      </c>
      <c r="L832" t="s">
        <v>214</v>
      </c>
      <c r="M832" t="s">
        <v>76</v>
      </c>
      <c r="N832" t="s">
        <v>215</v>
      </c>
      <c r="O832" s="57">
        <v>46269.483298611114</v>
      </c>
      <c r="P832" s="57">
        <v>46270.595625000002</v>
      </c>
      <c r="Q832">
        <v>69383805</v>
      </c>
      <c r="S832">
        <v>152516207938</v>
      </c>
      <c r="T832" t="s">
        <v>4961</v>
      </c>
      <c r="U832" t="s">
        <v>4962</v>
      </c>
      <c r="V832" t="s">
        <v>4963</v>
      </c>
      <c r="Z832">
        <v>114.202962331473</v>
      </c>
      <c r="AA832">
        <v>-8.3036328686654901</v>
      </c>
      <c r="AB832" t="s">
        <v>4964</v>
      </c>
      <c r="AC832" t="s">
        <v>216</v>
      </c>
      <c r="AL832" t="s">
        <v>217</v>
      </c>
      <c r="AM832" t="s">
        <v>4965</v>
      </c>
      <c r="AN832" t="s">
        <v>6</v>
      </c>
      <c r="AO832" s="57">
        <v>46121.486087962963</v>
      </c>
      <c r="AP832" s="57">
        <v>46270.333333333336</v>
      </c>
      <c r="AR832" t="s">
        <v>218</v>
      </c>
      <c r="AS832" t="s">
        <v>99</v>
      </c>
      <c r="AT832" t="s">
        <v>220</v>
      </c>
      <c r="AU832">
        <v>20260905</v>
      </c>
      <c r="AV832" t="s">
        <v>221</v>
      </c>
      <c r="AW832" t="s">
        <v>4966</v>
      </c>
      <c r="AX832" t="s">
        <v>222</v>
      </c>
      <c r="BA832" s="57">
        <v>46270.333333333336</v>
      </c>
      <c r="BB832" t="s">
        <v>4965</v>
      </c>
      <c r="BC832">
        <v>2026</v>
      </c>
      <c r="BD832">
        <v>9</v>
      </c>
      <c r="BE832">
        <v>5</v>
      </c>
      <c r="BF832" s="6">
        <f t="shared" si="36"/>
        <v>46270</v>
      </c>
      <c r="BG832">
        <f t="shared" si="37"/>
        <v>-0.33333333333575865</v>
      </c>
      <c r="BH832" t="str">
        <f t="shared" si="38"/>
        <v>COMPLY</v>
      </c>
      <c r="BI832" t="str">
        <f>VLOOKUP(H832,Sheet2!$A$1:$B$270,2,FALSE)</f>
        <v>BANYUWANGI</v>
      </c>
    </row>
    <row r="833" spans="1:61">
      <c r="A833">
        <v>832</v>
      </c>
      <c r="B833">
        <v>1002572323</v>
      </c>
      <c r="C833">
        <v>3</v>
      </c>
      <c r="D833" t="s">
        <v>59</v>
      </c>
      <c r="E833">
        <v>4</v>
      </c>
      <c r="F833" t="s">
        <v>242</v>
      </c>
      <c r="G833" t="s">
        <v>542</v>
      </c>
      <c r="H833" t="s">
        <v>1632</v>
      </c>
      <c r="I833" t="s">
        <v>212</v>
      </c>
      <c r="J833" t="s">
        <v>213</v>
      </c>
      <c r="K833" t="s">
        <v>149</v>
      </c>
      <c r="L833" t="s">
        <v>214</v>
      </c>
      <c r="M833" t="s">
        <v>76</v>
      </c>
      <c r="N833" t="s">
        <v>215</v>
      </c>
      <c r="O833" s="57">
        <v>46269.671481481484</v>
      </c>
      <c r="P833" s="57">
        <v>46270.478703703702</v>
      </c>
      <c r="Q833">
        <v>69384099</v>
      </c>
      <c r="S833">
        <v>141176104980</v>
      </c>
      <c r="T833" t="s">
        <v>4967</v>
      </c>
      <c r="U833" t="s">
        <v>4968</v>
      </c>
      <c r="V833" t="s">
        <v>4969</v>
      </c>
      <c r="Z833">
        <v>109.745712</v>
      </c>
      <c r="AA833">
        <v>-7.73201819999999</v>
      </c>
      <c r="AB833" t="s">
        <v>4970</v>
      </c>
      <c r="AC833" t="s">
        <v>236</v>
      </c>
      <c r="AL833" t="s">
        <v>217</v>
      </c>
      <c r="AM833" t="s">
        <v>4971</v>
      </c>
      <c r="AN833" t="s">
        <v>6</v>
      </c>
      <c r="AO833" s="57">
        <v>46121.673634259256</v>
      </c>
      <c r="AP833" s="57">
        <v>46270.541666666664</v>
      </c>
      <c r="AR833" t="s">
        <v>218</v>
      </c>
      <c r="AS833" t="s">
        <v>219</v>
      </c>
      <c r="AT833" t="s">
        <v>230</v>
      </c>
      <c r="AU833">
        <v>20260905</v>
      </c>
      <c r="AV833" t="s">
        <v>221</v>
      </c>
      <c r="AW833" t="s">
        <v>882</v>
      </c>
      <c r="AX833" t="s">
        <v>222</v>
      </c>
      <c r="BA833" s="57">
        <v>46270.541666666664</v>
      </c>
      <c r="BB833" t="s">
        <v>4971</v>
      </c>
      <c r="BC833">
        <v>2026</v>
      </c>
      <c r="BD833">
        <v>9</v>
      </c>
      <c r="BE833">
        <v>5</v>
      </c>
      <c r="BF833" s="6">
        <f t="shared" si="36"/>
        <v>46270</v>
      </c>
      <c r="BG833">
        <f t="shared" si="37"/>
        <v>-0.54166666666424135</v>
      </c>
      <c r="BH833" t="str">
        <f t="shared" si="38"/>
        <v>COMPLY</v>
      </c>
      <c r="BI833" t="e">
        <f>VLOOKUP(H833,Sheet2!$A$1:$B$270,2,FALSE)</f>
        <v>#N/A</v>
      </c>
    </row>
    <row r="834" spans="1:61">
      <c r="A834">
        <v>833</v>
      </c>
      <c r="B834">
        <v>1002572664</v>
      </c>
      <c r="C834">
        <v>3</v>
      </c>
      <c r="D834" t="s">
        <v>59</v>
      </c>
      <c r="E834">
        <v>4</v>
      </c>
      <c r="F834" t="s">
        <v>549</v>
      </c>
      <c r="G834" t="s">
        <v>582</v>
      </c>
      <c r="H834" t="s">
        <v>841</v>
      </c>
      <c r="I834" t="s">
        <v>212</v>
      </c>
      <c r="J834" t="s">
        <v>213</v>
      </c>
      <c r="K834" t="s">
        <v>149</v>
      </c>
      <c r="L834" t="s">
        <v>214</v>
      </c>
      <c r="M834" t="s">
        <v>76</v>
      </c>
      <c r="N834" t="s">
        <v>215</v>
      </c>
      <c r="O834" s="57">
        <v>46269.794398148151</v>
      </c>
      <c r="P834" s="57">
        <v>46272.701990740738</v>
      </c>
      <c r="Q834">
        <v>69384226</v>
      </c>
      <c r="S834">
        <v>143132123733</v>
      </c>
      <c r="T834" t="s">
        <v>4972</v>
      </c>
      <c r="U834" t="s">
        <v>3037</v>
      </c>
      <c r="V834" t="s">
        <v>4973</v>
      </c>
      <c r="Z834">
        <v>110.4951738</v>
      </c>
      <c r="AA834">
        <v>-7.8424265999999996</v>
      </c>
      <c r="AB834" t="s">
        <v>4974</v>
      </c>
      <c r="AC834" t="s">
        <v>236</v>
      </c>
      <c r="AL834" t="s">
        <v>217</v>
      </c>
      <c r="AM834" t="s">
        <v>4975</v>
      </c>
      <c r="AN834" t="s">
        <v>6</v>
      </c>
      <c r="AO834" s="57">
        <v>46121.798530092594</v>
      </c>
      <c r="AP834" s="57">
        <v>46272.416666666664</v>
      </c>
      <c r="AR834" t="s">
        <v>218</v>
      </c>
      <c r="AS834" t="s">
        <v>915</v>
      </c>
      <c r="AT834" t="s">
        <v>230</v>
      </c>
      <c r="AU834">
        <v>20260907</v>
      </c>
      <c r="AV834" t="s">
        <v>221</v>
      </c>
      <c r="AW834" t="s">
        <v>3041</v>
      </c>
      <c r="AX834" t="s">
        <v>222</v>
      </c>
      <c r="BA834" s="57">
        <v>46272.416666666664</v>
      </c>
      <c r="BB834" t="s">
        <v>4975</v>
      </c>
      <c r="BC834">
        <v>2026</v>
      </c>
      <c r="BD834">
        <v>9</v>
      </c>
      <c r="BE834">
        <v>7</v>
      </c>
      <c r="BF834" s="6">
        <f t="shared" ref="BF834:BF897" si="39">DATE(BC834,BD834,BE834)</f>
        <v>46272</v>
      </c>
      <c r="BG834">
        <f t="shared" ref="BG834:BG897" si="40">BF834-BA834</f>
        <v>-0.41666666666424135</v>
      </c>
      <c r="BH834" t="str">
        <f t="shared" ref="BH834:BH897" si="41">IF(BG834=1,"COMPLY",IF(BG834&lt;1,"COMPLY","NOT COMPLY"))</f>
        <v>COMPLY</v>
      </c>
      <c r="BI834" t="e">
        <f>VLOOKUP(H834,Sheet2!$A$1:$B$270,2,FALSE)</f>
        <v>#N/A</v>
      </c>
    </row>
    <row r="835" spans="1:61">
      <c r="A835">
        <v>834</v>
      </c>
      <c r="B835">
        <v>1002572290</v>
      </c>
      <c r="C835">
        <v>3</v>
      </c>
      <c r="D835" t="s">
        <v>38</v>
      </c>
      <c r="E835">
        <v>5</v>
      </c>
      <c r="F835" t="s">
        <v>248</v>
      </c>
      <c r="G835" t="s">
        <v>91</v>
      </c>
      <c r="H835" t="s">
        <v>324</v>
      </c>
      <c r="I835" t="s">
        <v>212</v>
      </c>
      <c r="J835" t="s">
        <v>213</v>
      </c>
      <c r="K835" t="s">
        <v>149</v>
      </c>
      <c r="L835" t="s">
        <v>214</v>
      </c>
      <c r="M835" t="s">
        <v>76</v>
      </c>
      <c r="N835" t="s">
        <v>215</v>
      </c>
      <c r="O835" s="57">
        <v>46269.667314814818</v>
      </c>
      <c r="P835" s="57">
        <v>46272.496631944443</v>
      </c>
      <c r="Q835">
        <v>69384119</v>
      </c>
      <c r="S835">
        <v>152704231566</v>
      </c>
      <c r="T835" t="s">
        <v>4976</v>
      </c>
      <c r="U835" t="s">
        <v>4977</v>
      </c>
      <c r="V835" t="s">
        <v>4978</v>
      </c>
      <c r="Z835">
        <v>112.6177136</v>
      </c>
      <c r="AA835">
        <v>-8.0236017999999998</v>
      </c>
      <c r="AB835" t="s">
        <v>4979</v>
      </c>
      <c r="AC835" t="s">
        <v>236</v>
      </c>
      <c r="AL835" t="s">
        <v>217</v>
      </c>
      <c r="AM835" t="s">
        <v>4980</v>
      </c>
      <c r="AN835" t="s">
        <v>6</v>
      </c>
      <c r="AO835" s="57">
        <v>46121.673634259256</v>
      </c>
      <c r="AP835" s="57">
        <v>46272.333333333336</v>
      </c>
      <c r="AR835" t="s">
        <v>218</v>
      </c>
      <c r="AS835" t="s">
        <v>557</v>
      </c>
      <c r="AT835" t="s">
        <v>230</v>
      </c>
      <c r="AU835">
        <v>20260907</v>
      </c>
      <c r="AV835" t="s">
        <v>221</v>
      </c>
      <c r="AW835" t="s">
        <v>883</v>
      </c>
      <c r="AX835" t="s">
        <v>222</v>
      </c>
      <c r="BA835" s="57">
        <v>46272.333333333336</v>
      </c>
      <c r="BB835" t="s">
        <v>4980</v>
      </c>
      <c r="BC835">
        <v>2026</v>
      </c>
      <c r="BD835">
        <v>9</v>
      </c>
      <c r="BE835">
        <v>7</v>
      </c>
      <c r="BF835" s="6">
        <f t="shared" si="39"/>
        <v>46272</v>
      </c>
      <c r="BG835">
        <f t="shared" si="40"/>
        <v>-0.33333333333575865</v>
      </c>
      <c r="BH835" t="str">
        <f t="shared" si="41"/>
        <v>COMPLY</v>
      </c>
      <c r="BI835" t="str">
        <f>VLOOKUP(H835,Sheet2!$A$1:$B$270,2,FALSE)</f>
        <v>MALANG</v>
      </c>
    </row>
    <row r="836" spans="1:61">
      <c r="A836">
        <v>835</v>
      </c>
      <c r="B836">
        <v>1002571064</v>
      </c>
      <c r="C836">
        <v>3</v>
      </c>
      <c r="D836" t="s">
        <v>38</v>
      </c>
      <c r="E836">
        <v>5</v>
      </c>
      <c r="F836" t="s">
        <v>90</v>
      </c>
      <c r="G836" t="s">
        <v>90</v>
      </c>
      <c r="H836" t="s">
        <v>409</v>
      </c>
      <c r="I836" t="s">
        <v>212</v>
      </c>
      <c r="J836" t="s">
        <v>213</v>
      </c>
      <c r="K836" t="s">
        <v>149</v>
      </c>
      <c r="M836" t="s">
        <v>76</v>
      </c>
      <c r="N836" t="s">
        <v>215</v>
      </c>
      <c r="O836" s="57">
        <v>46269.418981481482</v>
      </c>
      <c r="P836" s="57">
        <v>46269.624803240738</v>
      </c>
      <c r="Q836">
        <v>69379979</v>
      </c>
      <c r="S836">
        <v>152610241456</v>
      </c>
      <c r="T836" t="s">
        <v>2750</v>
      </c>
      <c r="U836" t="s">
        <v>4981</v>
      </c>
      <c r="V836" t="s">
        <v>4982</v>
      </c>
      <c r="Z836">
        <v>112.016766</v>
      </c>
      <c r="AA836">
        <v>-7.7785650000000004</v>
      </c>
      <c r="AB836" t="s">
        <v>4983</v>
      </c>
      <c r="AC836" t="s">
        <v>216</v>
      </c>
      <c r="AL836" t="s">
        <v>217</v>
      </c>
      <c r="AM836" t="s">
        <v>1473</v>
      </c>
      <c r="AN836" t="s">
        <v>6</v>
      </c>
      <c r="AO836" s="57">
        <v>46121.423680555556</v>
      </c>
      <c r="AR836" t="s">
        <v>218</v>
      </c>
      <c r="AS836" t="s">
        <v>219</v>
      </c>
      <c r="AT836" t="s">
        <v>230</v>
      </c>
      <c r="AU836">
        <v>20260904</v>
      </c>
      <c r="AV836" t="s">
        <v>221</v>
      </c>
      <c r="AW836" t="s">
        <v>545</v>
      </c>
      <c r="AX836" t="s">
        <v>222</v>
      </c>
      <c r="BA836" s="57">
        <v>46269.291666666664</v>
      </c>
      <c r="BB836" t="s">
        <v>1473</v>
      </c>
      <c r="BC836">
        <v>2026</v>
      </c>
      <c r="BD836">
        <v>9</v>
      </c>
      <c r="BE836">
        <v>4</v>
      </c>
      <c r="BF836" s="6">
        <f t="shared" si="39"/>
        <v>46269</v>
      </c>
      <c r="BG836">
        <f t="shared" si="40"/>
        <v>-0.29166666666424135</v>
      </c>
      <c r="BH836" t="str">
        <f t="shared" si="41"/>
        <v>COMPLY</v>
      </c>
      <c r="BI836" t="str">
        <f>VLOOKUP(H836,Sheet2!$A$1:$B$270,2,FALSE)</f>
        <v>KEDIRI</v>
      </c>
    </row>
    <row r="837" spans="1:61">
      <c r="A837">
        <v>836</v>
      </c>
      <c r="B837">
        <v>1002571083</v>
      </c>
      <c r="C837">
        <v>3</v>
      </c>
      <c r="D837" t="s">
        <v>55</v>
      </c>
      <c r="E837">
        <v>5</v>
      </c>
      <c r="F837" t="s">
        <v>261</v>
      </c>
      <c r="G837" t="s">
        <v>125</v>
      </c>
      <c r="H837" t="s">
        <v>325</v>
      </c>
      <c r="I837" t="s">
        <v>212</v>
      </c>
      <c r="J837" t="s">
        <v>213</v>
      </c>
      <c r="K837" t="s">
        <v>149</v>
      </c>
      <c r="L837" t="s">
        <v>214</v>
      </c>
      <c r="M837" t="s">
        <v>76</v>
      </c>
      <c r="N837" t="s">
        <v>215</v>
      </c>
      <c r="O837" s="57">
        <v>46269.421493055554</v>
      </c>
      <c r="P837" s="57">
        <v>46270.740520833337</v>
      </c>
      <c r="Q837">
        <v>69383639</v>
      </c>
      <c r="S837">
        <v>152441211824</v>
      </c>
      <c r="T837" t="s">
        <v>4984</v>
      </c>
      <c r="U837" t="s">
        <v>4985</v>
      </c>
      <c r="V837" t="s">
        <v>4986</v>
      </c>
      <c r="Z837">
        <v>112.21607299999999</v>
      </c>
      <c r="AA837">
        <v>-7.2912080000000001</v>
      </c>
      <c r="AB837" t="s">
        <v>4987</v>
      </c>
      <c r="AC837" t="s">
        <v>236</v>
      </c>
      <c r="AL837" t="s">
        <v>217</v>
      </c>
      <c r="AM837" t="s">
        <v>4988</v>
      </c>
      <c r="AN837" t="s">
        <v>6</v>
      </c>
      <c r="AO837" s="57">
        <v>46121.423680555556</v>
      </c>
      <c r="AP837" s="57">
        <v>46270.333333333336</v>
      </c>
      <c r="AR837" t="s">
        <v>218</v>
      </c>
      <c r="AS837" t="s">
        <v>219</v>
      </c>
      <c r="AT837" t="s">
        <v>344</v>
      </c>
      <c r="AU837">
        <v>20260905</v>
      </c>
      <c r="AV837" t="s">
        <v>221</v>
      </c>
      <c r="AW837" t="s">
        <v>1886</v>
      </c>
      <c r="AX837" t="s">
        <v>222</v>
      </c>
      <c r="BA837" s="57">
        <v>46270.333333333336</v>
      </c>
      <c r="BB837" t="s">
        <v>4988</v>
      </c>
      <c r="BC837">
        <v>2026</v>
      </c>
      <c r="BD837">
        <v>9</v>
      </c>
      <c r="BE837">
        <v>5</v>
      </c>
      <c r="BF837" s="6">
        <f t="shared" si="39"/>
        <v>46270</v>
      </c>
      <c r="BG837">
        <f t="shared" si="40"/>
        <v>-0.33333333333575865</v>
      </c>
      <c r="BH837" t="str">
        <f t="shared" si="41"/>
        <v>COMPLY</v>
      </c>
      <c r="BI837" t="str">
        <f>VLOOKUP(H837,Sheet2!$A$1:$B$270,2,FALSE)</f>
        <v>GRESIK</v>
      </c>
    </row>
    <row r="838" spans="1:61">
      <c r="A838">
        <v>837</v>
      </c>
      <c r="B838">
        <v>1002571044</v>
      </c>
      <c r="C838">
        <v>3</v>
      </c>
      <c r="D838" t="s">
        <v>59</v>
      </c>
      <c r="E838">
        <v>4</v>
      </c>
      <c r="F838" t="s">
        <v>549</v>
      </c>
      <c r="G838" t="s">
        <v>1694</v>
      </c>
      <c r="H838" t="s">
        <v>2003</v>
      </c>
      <c r="I838" t="s">
        <v>212</v>
      </c>
      <c r="J838" t="s">
        <v>213</v>
      </c>
      <c r="K838" t="s">
        <v>149</v>
      </c>
      <c r="L838" t="s">
        <v>1751</v>
      </c>
      <c r="M838" t="s">
        <v>76</v>
      </c>
      <c r="N838" t="s">
        <v>215</v>
      </c>
      <c r="O838" s="57">
        <v>46269.413148148145</v>
      </c>
      <c r="P838" s="57">
        <v>46272.577962962961</v>
      </c>
      <c r="Q838">
        <v>69383637</v>
      </c>
      <c r="R838">
        <v>2745045026</v>
      </c>
      <c r="S838">
        <v>146144119829</v>
      </c>
      <c r="T838" t="s">
        <v>4989</v>
      </c>
      <c r="U838" t="s">
        <v>4990</v>
      </c>
      <c r="V838" t="s">
        <v>4991</v>
      </c>
      <c r="Z838">
        <v>110.4558705</v>
      </c>
      <c r="AA838">
        <v>-7.65950389999999</v>
      </c>
      <c r="AB838" t="s">
        <v>4992</v>
      </c>
      <c r="AC838" t="s">
        <v>236</v>
      </c>
      <c r="AL838" t="s">
        <v>217</v>
      </c>
      <c r="AM838" t="s">
        <v>4993</v>
      </c>
      <c r="AN838" t="s">
        <v>6</v>
      </c>
      <c r="AO838" s="57">
        <v>46121.423680555556</v>
      </c>
      <c r="AP838" s="57">
        <v>46272.333333333336</v>
      </c>
      <c r="AR838" t="s">
        <v>218</v>
      </c>
      <c r="AS838" t="s">
        <v>219</v>
      </c>
      <c r="AT838" t="s">
        <v>230</v>
      </c>
      <c r="AU838">
        <v>20260907</v>
      </c>
      <c r="AV838" t="s">
        <v>221</v>
      </c>
      <c r="AW838" t="s">
        <v>4994</v>
      </c>
      <c r="AX838" t="s">
        <v>222</v>
      </c>
      <c r="BA838" s="57">
        <v>46272.333333333336</v>
      </c>
      <c r="BB838" t="s">
        <v>4993</v>
      </c>
      <c r="BC838">
        <v>2026</v>
      </c>
      <c r="BD838">
        <v>9</v>
      </c>
      <c r="BE838">
        <v>7</v>
      </c>
      <c r="BF838" s="6">
        <f t="shared" si="39"/>
        <v>46272</v>
      </c>
      <c r="BG838">
        <f t="shared" si="40"/>
        <v>-0.33333333333575865</v>
      </c>
      <c r="BH838" t="str">
        <f t="shared" si="41"/>
        <v>COMPLY</v>
      </c>
      <c r="BI838" t="e">
        <f>VLOOKUP(H838,Sheet2!$A$1:$B$270,2,FALSE)</f>
        <v>#N/A</v>
      </c>
    </row>
    <row r="839" spans="1:61">
      <c r="A839">
        <v>838</v>
      </c>
      <c r="B839">
        <v>1002570768</v>
      </c>
      <c r="C839">
        <v>3</v>
      </c>
      <c r="D839" t="s">
        <v>49</v>
      </c>
      <c r="E839">
        <v>4</v>
      </c>
      <c r="F839" t="s">
        <v>245</v>
      </c>
      <c r="G839" t="s">
        <v>1920</v>
      </c>
      <c r="H839" t="s">
        <v>4995</v>
      </c>
      <c r="I839" t="s">
        <v>212</v>
      </c>
      <c r="J839" t="s">
        <v>213</v>
      </c>
      <c r="K839" t="s">
        <v>149</v>
      </c>
      <c r="L839" t="s">
        <v>214</v>
      </c>
      <c r="M839" t="s">
        <v>76</v>
      </c>
      <c r="N839" t="s">
        <v>215</v>
      </c>
      <c r="O839" s="57">
        <v>46269.335381944446</v>
      </c>
      <c r="P839" s="57">
        <v>46270.578587962962</v>
      </c>
      <c r="Q839">
        <v>69383554</v>
      </c>
      <c r="S839">
        <v>146460104735</v>
      </c>
      <c r="T839" t="s">
        <v>4996</v>
      </c>
      <c r="U839" t="s">
        <v>4997</v>
      </c>
      <c r="V839" t="s">
        <v>4998</v>
      </c>
      <c r="Z839">
        <v>110.49020268023</v>
      </c>
      <c r="AA839">
        <v>-7.1785483164918</v>
      </c>
      <c r="AB839" t="s">
        <v>4999</v>
      </c>
      <c r="AC839" t="s">
        <v>216</v>
      </c>
      <c r="AL839" t="s">
        <v>217</v>
      </c>
      <c r="AM839" t="s">
        <v>5000</v>
      </c>
      <c r="AN839" t="s">
        <v>6</v>
      </c>
      <c r="AO839" s="57">
        <v>46121.34034722222</v>
      </c>
      <c r="AP839" s="57">
        <v>46270.333333333336</v>
      </c>
      <c r="AR839" t="s">
        <v>218</v>
      </c>
      <c r="AS839" t="s">
        <v>219</v>
      </c>
      <c r="AT839" t="s">
        <v>230</v>
      </c>
      <c r="AU839">
        <v>20260905</v>
      </c>
      <c r="AV839" t="s">
        <v>221</v>
      </c>
      <c r="AW839" t="s">
        <v>881</v>
      </c>
      <c r="AX839" t="s">
        <v>222</v>
      </c>
      <c r="BA839" s="57">
        <v>46270.333333333336</v>
      </c>
      <c r="BB839" t="s">
        <v>5000</v>
      </c>
      <c r="BC839">
        <v>2026</v>
      </c>
      <c r="BD839">
        <v>9</v>
      </c>
      <c r="BE839">
        <v>5</v>
      </c>
      <c r="BF839" s="6">
        <f t="shared" si="39"/>
        <v>46270</v>
      </c>
      <c r="BG839">
        <f t="shared" si="40"/>
        <v>-0.33333333333575865</v>
      </c>
      <c r="BH839" t="str">
        <f t="shared" si="41"/>
        <v>COMPLY</v>
      </c>
      <c r="BI839" t="e">
        <f>VLOOKUP(H839,Sheet2!$A$1:$B$270,2,FALSE)</f>
        <v>#N/A</v>
      </c>
    </row>
    <row r="840" spans="1:61">
      <c r="A840">
        <v>839</v>
      </c>
      <c r="B840">
        <v>1002570767</v>
      </c>
      <c r="C840">
        <v>3</v>
      </c>
      <c r="D840" t="s">
        <v>42</v>
      </c>
      <c r="E840">
        <v>5</v>
      </c>
      <c r="F840" t="s">
        <v>106</v>
      </c>
      <c r="G840" t="s">
        <v>104</v>
      </c>
      <c r="H840" t="s">
        <v>443</v>
      </c>
      <c r="I840" t="s">
        <v>212</v>
      </c>
      <c r="J840" t="s">
        <v>213</v>
      </c>
      <c r="K840" t="s">
        <v>149</v>
      </c>
      <c r="L840" t="s">
        <v>214</v>
      </c>
      <c r="M840" t="s">
        <v>76</v>
      </c>
      <c r="N840" t="s">
        <v>215</v>
      </c>
      <c r="O840" s="57">
        <v>46269.333287037036</v>
      </c>
      <c r="P840" s="57">
        <v>46271.714166666665</v>
      </c>
      <c r="Q840">
        <v>69383539</v>
      </c>
      <c r="S840">
        <v>152541206042</v>
      </c>
      <c r="T840" t="s">
        <v>5001</v>
      </c>
      <c r="U840" t="s">
        <v>5002</v>
      </c>
      <c r="V840" t="s">
        <v>5003</v>
      </c>
      <c r="Z840">
        <v>113.420529104769</v>
      </c>
      <c r="AA840">
        <v>-8.1027010698000002</v>
      </c>
      <c r="AB840" t="s">
        <v>5004</v>
      </c>
      <c r="AC840" t="s">
        <v>216</v>
      </c>
      <c r="AL840" t="s">
        <v>217</v>
      </c>
      <c r="AM840" t="s">
        <v>5005</v>
      </c>
      <c r="AN840" t="s">
        <v>6</v>
      </c>
      <c r="AO840" s="57">
        <v>46121.34034722222</v>
      </c>
      <c r="AP840" s="57">
        <v>46270.333333333336</v>
      </c>
      <c r="AR840" t="s">
        <v>218</v>
      </c>
      <c r="AS840" t="s">
        <v>219</v>
      </c>
      <c r="AT840" t="s">
        <v>230</v>
      </c>
      <c r="AU840">
        <v>20260906</v>
      </c>
      <c r="AV840" t="s">
        <v>221</v>
      </c>
      <c r="AW840" t="s">
        <v>883</v>
      </c>
      <c r="AX840" t="s">
        <v>222</v>
      </c>
      <c r="BA840" s="57">
        <v>46270.333333333336</v>
      </c>
      <c r="BB840" t="s">
        <v>5005</v>
      </c>
      <c r="BC840">
        <v>2026</v>
      </c>
      <c r="BD840">
        <v>9</v>
      </c>
      <c r="BE840">
        <v>6</v>
      </c>
      <c r="BF840" s="6">
        <f t="shared" si="39"/>
        <v>46271</v>
      </c>
      <c r="BG840">
        <f t="shared" si="40"/>
        <v>0.66666666666424135</v>
      </c>
      <c r="BH840" t="str">
        <f t="shared" si="41"/>
        <v>COMPLY</v>
      </c>
      <c r="BI840" t="str">
        <f>VLOOKUP(H840,Sheet2!$A$1:$B$270,2,FALSE)</f>
        <v>PROBOLINGGO</v>
      </c>
    </row>
    <row r="841" spans="1:61">
      <c r="A841">
        <v>840</v>
      </c>
      <c r="B841">
        <v>1002570952</v>
      </c>
      <c r="C841">
        <v>3</v>
      </c>
      <c r="D841" t="s">
        <v>42</v>
      </c>
      <c r="E841">
        <v>5</v>
      </c>
      <c r="F841" t="s">
        <v>232</v>
      </c>
      <c r="G841" t="s">
        <v>106</v>
      </c>
      <c r="H841" t="s">
        <v>290</v>
      </c>
      <c r="I841" t="s">
        <v>212</v>
      </c>
      <c r="J841" t="s">
        <v>213</v>
      </c>
      <c r="K841" t="s">
        <v>149</v>
      </c>
      <c r="M841" t="s">
        <v>76</v>
      </c>
      <c r="N841" t="s">
        <v>215</v>
      </c>
      <c r="O841" s="57">
        <v>46269.394201388888</v>
      </c>
      <c r="P841" s="57">
        <v>46269.755810185183</v>
      </c>
      <c r="Q841">
        <v>69383617</v>
      </c>
      <c r="S841">
        <v>152743216147</v>
      </c>
      <c r="T841" t="s">
        <v>5006</v>
      </c>
      <c r="U841" t="s">
        <v>5007</v>
      </c>
      <c r="V841" t="s">
        <v>5008</v>
      </c>
      <c r="Z841">
        <v>112.693272932353</v>
      </c>
      <c r="AA841">
        <v>-7.54056637366301</v>
      </c>
      <c r="AB841" t="s">
        <v>5009</v>
      </c>
      <c r="AC841" t="s">
        <v>229</v>
      </c>
      <c r="AL841" t="s">
        <v>217</v>
      </c>
      <c r="AM841" t="s">
        <v>5010</v>
      </c>
      <c r="AN841" t="s">
        <v>6</v>
      </c>
      <c r="AO841" s="57">
        <v>46121.402731481481</v>
      </c>
      <c r="AP841" s="57">
        <v>46270.333333333336</v>
      </c>
      <c r="AR841" t="s">
        <v>218</v>
      </c>
      <c r="AS841" t="s">
        <v>1510</v>
      </c>
      <c r="AT841" t="s">
        <v>230</v>
      </c>
      <c r="AU841">
        <v>20260904</v>
      </c>
      <c r="AV841" t="s">
        <v>221</v>
      </c>
      <c r="AW841" t="s">
        <v>572</v>
      </c>
      <c r="AX841" t="s">
        <v>222</v>
      </c>
      <c r="BA841" s="57">
        <v>46270.333333333336</v>
      </c>
      <c r="BB841" t="s">
        <v>5010</v>
      </c>
      <c r="BC841">
        <v>2026</v>
      </c>
      <c r="BD841">
        <v>9</v>
      </c>
      <c r="BE841">
        <v>4</v>
      </c>
      <c r="BF841" s="6">
        <f t="shared" si="39"/>
        <v>46269</v>
      </c>
      <c r="BG841">
        <f t="shared" si="40"/>
        <v>-1.3333333333357587</v>
      </c>
      <c r="BH841" t="str">
        <f t="shared" si="41"/>
        <v>COMPLY</v>
      </c>
      <c r="BI841" t="str">
        <f>VLOOKUP(H841,Sheet2!$A$1:$B$270,2,FALSE)</f>
        <v>PASURUAN</v>
      </c>
    </row>
    <row r="842" spans="1:61">
      <c r="A842">
        <v>841</v>
      </c>
      <c r="B842">
        <v>1002570994</v>
      </c>
      <c r="C842">
        <v>3</v>
      </c>
      <c r="D842" t="s">
        <v>59</v>
      </c>
      <c r="E842">
        <v>4</v>
      </c>
      <c r="F842" t="s">
        <v>242</v>
      </c>
      <c r="G842" t="s">
        <v>600</v>
      </c>
      <c r="H842" t="s">
        <v>871</v>
      </c>
      <c r="I842" t="s">
        <v>212</v>
      </c>
      <c r="J842" t="s">
        <v>213</v>
      </c>
      <c r="K842" t="s">
        <v>149</v>
      </c>
      <c r="L842" t="s">
        <v>214</v>
      </c>
      <c r="M842" t="s">
        <v>76</v>
      </c>
      <c r="N842" t="s">
        <v>215</v>
      </c>
      <c r="O842" s="57">
        <v>46269.402731481481</v>
      </c>
      <c r="P842" s="57">
        <v>46269.710509259261</v>
      </c>
      <c r="Q842">
        <v>69383625</v>
      </c>
      <c r="S842">
        <v>146149124483</v>
      </c>
      <c r="T842" t="s">
        <v>5011</v>
      </c>
      <c r="U842" t="s">
        <v>5012</v>
      </c>
      <c r="V842" t="s">
        <v>5013</v>
      </c>
      <c r="Z842">
        <v>110.190898</v>
      </c>
      <c r="AA842">
        <v>-7.2485359999999996</v>
      </c>
      <c r="AB842" t="s">
        <v>5014</v>
      </c>
      <c r="AC842" t="s">
        <v>236</v>
      </c>
      <c r="AL842" t="s">
        <v>217</v>
      </c>
      <c r="AM842" t="s">
        <v>5015</v>
      </c>
      <c r="AN842" t="s">
        <v>6</v>
      </c>
      <c r="AO842" s="57">
        <v>46121.413206018522</v>
      </c>
      <c r="AP842" s="57">
        <v>46270.333333333336</v>
      </c>
      <c r="AR842" t="s">
        <v>218</v>
      </c>
      <c r="AS842" t="s">
        <v>219</v>
      </c>
      <c r="AT842" t="s">
        <v>230</v>
      </c>
      <c r="AU842">
        <v>20260904</v>
      </c>
      <c r="AV842" t="s">
        <v>221</v>
      </c>
      <c r="AW842" t="s">
        <v>882</v>
      </c>
      <c r="AX842" t="s">
        <v>222</v>
      </c>
      <c r="BA842" s="57">
        <v>46270.333333333336</v>
      </c>
      <c r="BB842" t="s">
        <v>5015</v>
      </c>
      <c r="BC842">
        <v>2026</v>
      </c>
      <c r="BD842">
        <v>9</v>
      </c>
      <c r="BE842">
        <v>4</v>
      </c>
      <c r="BF842" s="6">
        <f t="shared" si="39"/>
        <v>46269</v>
      </c>
      <c r="BG842">
        <f t="shared" si="40"/>
        <v>-1.3333333333357587</v>
      </c>
      <c r="BH842" t="str">
        <f t="shared" si="41"/>
        <v>COMPLY</v>
      </c>
      <c r="BI842" t="e">
        <f>VLOOKUP(H842,Sheet2!$A$1:$B$270,2,FALSE)</f>
        <v>#N/A</v>
      </c>
    </row>
    <row r="843" spans="1:61">
      <c r="A843">
        <v>842</v>
      </c>
      <c r="B843">
        <v>1002570954</v>
      </c>
      <c r="C843">
        <v>3</v>
      </c>
      <c r="D843" t="s">
        <v>45</v>
      </c>
      <c r="E843">
        <v>5</v>
      </c>
      <c r="F843" t="s">
        <v>210</v>
      </c>
      <c r="G843" t="s">
        <v>115</v>
      </c>
      <c r="H843" t="s">
        <v>273</v>
      </c>
      <c r="I843" t="s">
        <v>212</v>
      </c>
      <c r="J843" t="s">
        <v>213</v>
      </c>
      <c r="K843" t="s">
        <v>149</v>
      </c>
      <c r="L843" t="s">
        <v>214</v>
      </c>
      <c r="M843" t="s">
        <v>76</v>
      </c>
      <c r="N843" t="s">
        <v>215</v>
      </c>
      <c r="O843" s="57">
        <v>46269.393726851849</v>
      </c>
      <c r="P843" s="57">
        <v>46270.662430555552</v>
      </c>
      <c r="Q843">
        <v>69383594</v>
      </c>
      <c r="S843">
        <v>172603791538</v>
      </c>
      <c r="T843" t="s">
        <v>5016</v>
      </c>
      <c r="U843" t="s">
        <v>2238</v>
      </c>
      <c r="V843" t="s">
        <v>5017</v>
      </c>
      <c r="Z843">
        <v>116.4045907</v>
      </c>
      <c r="AA843">
        <v>-8.6998268999999997</v>
      </c>
      <c r="AB843" t="s">
        <v>5018</v>
      </c>
      <c r="AC843" t="s">
        <v>216</v>
      </c>
      <c r="AL843" t="s">
        <v>217</v>
      </c>
      <c r="AM843" t="s">
        <v>5019</v>
      </c>
      <c r="AN843" t="s">
        <v>6</v>
      </c>
      <c r="AO843" s="57">
        <v>46121.402731481481</v>
      </c>
      <c r="AP843" s="57">
        <v>46270.333333333336</v>
      </c>
      <c r="AR843" t="s">
        <v>218</v>
      </c>
      <c r="AS843" t="s">
        <v>900</v>
      </c>
      <c r="AT843" t="s">
        <v>230</v>
      </c>
      <c r="AU843">
        <v>20260905</v>
      </c>
      <c r="AV843" t="s">
        <v>221</v>
      </c>
      <c r="AW843" t="s">
        <v>882</v>
      </c>
      <c r="AX843" t="s">
        <v>222</v>
      </c>
      <c r="BA843" s="57">
        <v>46270.333333333336</v>
      </c>
      <c r="BB843" t="s">
        <v>5019</v>
      </c>
      <c r="BC843">
        <v>2026</v>
      </c>
      <c r="BD843">
        <v>9</v>
      </c>
      <c r="BE843">
        <v>5</v>
      </c>
      <c r="BF843" s="6">
        <f t="shared" si="39"/>
        <v>46270</v>
      </c>
      <c r="BG843">
        <f t="shared" si="40"/>
        <v>-0.33333333333575865</v>
      </c>
      <c r="BH843" t="str">
        <f t="shared" si="41"/>
        <v>COMPLY</v>
      </c>
      <c r="BI843" t="str">
        <f>VLOOKUP(H843,Sheet2!$A$1:$B$270,2,FALSE)</f>
        <v>SELONG</v>
      </c>
    </row>
    <row r="844" spans="1:61">
      <c r="A844">
        <v>843</v>
      </c>
      <c r="B844">
        <v>1002570740</v>
      </c>
      <c r="C844">
        <v>3</v>
      </c>
      <c r="D844" t="s">
        <v>42</v>
      </c>
      <c r="E844">
        <v>5</v>
      </c>
      <c r="F844" t="s">
        <v>106</v>
      </c>
      <c r="G844" t="s">
        <v>106</v>
      </c>
      <c r="H844" t="s">
        <v>337</v>
      </c>
      <c r="I844" t="s">
        <v>212</v>
      </c>
      <c r="J844" t="s">
        <v>213</v>
      </c>
      <c r="K844" t="s">
        <v>149</v>
      </c>
      <c r="M844" t="s">
        <v>76</v>
      </c>
      <c r="N844" t="s">
        <v>215</v>
      </c>
      <c r="O844" s="57">
        <v>46269.006458333337</v>
      </c>
      <c r="P844" s="57">
        <v>46270.625775462962</v>
      </c>
      <c r="Q844">
        <v>69383529</v>
      </c>
      <c r="S844">
        <v>152729256800</v>
      </c>
      <c r="T844" t="s">
        <v>5020</v>
      </c>
      <c r="U844" t="s">
        <v>5021</v>
      </c>
      <c r="V844" t="s">
        <v>5022</v>
      </c>
      <c r="Z844">
        <v>112.9111927</v>
      </c>
      <c r="AA844">
        <v>-7.6426949000000004</v>
      </c>
      <c r="AB844" t="s">
        <v>5023</v>
      </c>
      <c r="AC844" t="s">
        <v>229</v>
      </c>
      <c r="AL844" t="s">
        <v>217</v>
      </c>
      <c r="AM844" t="s">
        <v>5024</v>
      </c>
      <c r="AN844" t="s">
        <v>6</v>
      </c>
      <c r="AO844" s="57">
        <v>46121.007245370369</v>
      </c>
      <c r="AP844" s="57">
        <v>46270.333333333336</v>
      </c>
      <c r="AR844" t="s">
        <v>218</v>
      </c>
      <c r="AS844" t="s">
        <v>106</v>
      </c>
      <c r="AT844" t="s">
        <v>220</v>
      </c>
      <c r="AU844">
        <v>20260905</v>
      </c>
      <c r="AV844" t="s">
        <v>221</v>
      </c>
      <c r="AW844" t="s">
        <v>1671</v>
      </c>
      <c r="AX844" t="s">
        <v>222</v>
      </c>
      <c r="BA844" s="57">
        <v>46270.333333333336</v>
      </c>
      <c r="BB844" t="s">
        <v>5024</v>
      </c>
      <c r="BC844">
        <v>2026</v>
      </c>
      <c r="BD844">
        <v>9</v>
      </c>
      <c r="BE844">
        <v>5</v>
      </c>
      <c r="BF844" s="6">
        <f t="shared" si="39"/>
        <v>46270</v>
      </c>
      <c r="BG844">
        <f t="shared" si="40"/>
        <v>-0.33333333333575865</v>
      </c>
      <c r="BH844" t="str">
        <f t="shared" si="41"/>
        <v>COMPLY</v>
      </c>
      <c r="BI844" t="str">
        <f>VLOOKUP(H844,Sheet2!$A$1:$B$270,2,FALSE)</f>
        <v>PASURUAN</v>
      </c>
    </row>
    <row r="845" spans="1:61">
      <c r="A845">
        <v>844</v>
      </c>
      <c r="B845">
        <v>1002570948</v>
      </c>
      <c r="C845">
        <v>3</v>
      </c>
      <c r="D845" t="s">
        <v>51</v>
      </c>
      <c r="E845">
        <v>4</v>
      </c>
      <c r="F845" t="s">
        <v>234</v>
      </c>
      <c r="G845" t="s">
        <v>562</v>
      </c>
      <c r="H845" t="s">
        <v>5025</v>
      </c>
      <c r="I845" t="s">
        <v>212</v>
      </c>
      <c r="J845" t="s">
        <v>213</v>
      </c>
      <c r="K845" t="s">
        <v>149</v>
      </c>
      <c r="L845" t="s">
        <v>214</v>
      </c>
      <c r="M845" t="s">
        <v>76</v>
      </c>
      <c r="N845" t="s">
        <v>215</v>
      </c>
      <c r="O845" s="57">
        <v>46269.392314814817</v>
      </c>
      <c r="P845" s="57">
        <v>46270.303414351853</v>
      </c>
      <c r="Q845">
        <v>69383592</v>
      </c>
      <c r="S845">
        <v>143555101733</v>
      </c>
      <c r="T845" t="s">
        <v>5026</v>
      </c>
      <c r="U845" t="s">
        <v>5027</v>
      </c>
      <c r="V845" t="s">
        <v>5028</v>
      </c>
      <c r="Z845">
        <v>110.8387942</v>
      </c>
      <c r="AA845">
        <v>-7.6711922000000001</v>
      </c>
      <c r="AB845" t="s">
        <v>5029</v>
      </c>
      <c r="AC845" t="s">
        <v>236</v>
      </c>
      <c r="AL845" t="s">
        <v>217</v>
      </c>
      <c r="AM845" t="s">
        <v>5030</v>
      </c>
      <c r="AN845" t="s">
        <v>6</v>
      </c>
      <c r="AO845" s="57">
        <v>46121.402731481481</v>
      </c>
      <c r="AP845" s="57">
        <v>46270.333333333336</v>
      </c>
      <c r="AR845" t="s">
        <v>218</v>
      </c>
      <c r="AS845" t="s">
        <v>5031</v>
      </c>
      <c r="AT845" t="s">
        <v>230</v>
      </c>
      <c r="AU845">
        <v>20260905</v>
      </c>
      <c r="AV845" t="s">
        <v>221</v>
      </c>
      <c r="AW845" t="s">
        <v>889</v>
      </c>
      <c r="AX845" t="s">
        <v>222</v>
      </c>
      <c r="BA845" s="57">
        <v>46270.333333333336</v>
      </c>
      <c r="BB845" t="s">
        <v>5030</v>
      </c>
      <c r="BC845">
        <v>2026</v>
      </c>
      <c r="BD845">
        <v>9</v>
      </c>
      <c r="BE845">
        <v>5</v>
      </c>
      <c r="BF845" s="6">
        <f t="shared" si="39"/>
        <v>46270</v>
      </c>
      <c r="BG845">
        <f t="shared" si="40"/>
        <v>-0.33333333333575865</v>
      </c>
      <c r="BH845" t="str">
        <f t="shared" si="41"/>
        <v>COMPLY</v>
      </c>
      <c r="BI845" t="e">
        <f>VLOOKUP(H845,Sheet2!$A$1:$B$270,2,FALSE)</f>
        <v>#N/A</v>
      </c>
    </row>
    <row r="846" spans="1:61">
      <c r="A846">
        <v>845</v>
      </c>
      <c r="B846">
        <v>1002570984</v>
      </c>
      <c r="C846">
        <v>3</v>
      </c>
      <c r="D846" t="s">
        <v>34</v>
      </c>
      <c r="E846">
        <v>5</v>
      </c>
      <c r="F846" t="s">
        <v>563</v>
      </c>
      <c r="G846" t="s">
        <v>81</v>
      </c>
      <c r="H846" t="s">
        <v>350</v>
      </c>
      <c r="I846" t="s">
        <v>212</v>
      </c>
      <c r="J846" t="s">
        <v>213</v>
      </c>
      <c r="K846" t="s">
        <v>149</v>
      </c>
      <c r="L846" t="s">
        <v>214</v>
      </c>
      <c r="M846" t="s">
        <v>76</v>
      </c>
      <c r="N846" t="s">
        <v>215</v>
      </c>
      <c r="O846" s="57">
        <v>46269.400671296295</v>
      </c>
      <c r="P846" s="57">
        <v>46272.859756944446</v>
      </c>
      <c r="Q846">
        <v>69383603</v>
      </c>
      <c r="S846">
        <v>172416429217</v>
      </c>
      <c r="T846" t="s">
        <v>5032</v>
      </c>
      <c r="U846" t="s">
        <v>5033</v>
      </c>
      <c r="V846" t="s">
        <v>5034</v>
      </c>
      <c r="Z846">
        <v>115.185405455639</v>
      </c>
      <c r="AA846">
        <v>-8.72190867203091</v>
      </c>
      <c r="AB846" t="s">
        <v>5035</v>
      </c>
      <c r="AC846" t="s">
        <v>236</v>
      </c>
      <c r="AL846" t="s">
        <v>217</v>
      </c>
      <c r="AM846" t="s">
        <v>5036</v>
      </c>
      <c r="AN846" t="s">
        <v>6</v>
      </c>
      <c r="AO846" s="57">
        <v>46121.402731481481</v>
      </c>
      <c r="AP846" s="57">
        <v>46272.333333333336</v>
      </c>
      <c r="AR846" t="s">
        <v>218</v>
      </c>
      <c r="AS846" t="s">
        <v>818</v>
      </c>
      <c r="AT846" t="s">
        <v>230</v>
      </c>
      <c r="AU846">
        <v>20260907</v>
      </c>
      <c r="AV846" t="s">
        <v>221</v>
      </c>
      <c r="AW846" t="s">
        <v>836</v>
      </c>
      <c r="AX846" t="s">
        <v>222</v>
      </c>
      <c r="BA846" s="57">
        <v>46272.333333333336</v>
      </c>
      <c r="BB846" t="s">
        <v>5036</v>
      </c>
      <c r="BC846">
        <v>2026</v>
      </c>
      <c r="BD846">
        <v>9</v>
      </c>
      <c r="BE846">
        <v>7</v>
      </c>
      <c r="BF846" s="6">
        <f t="shared" si="39"/>
        <v>46272</v>
      </c>
      <c r="BG846">
        <f t="shared" si="40"/>
        <v>-0.33333333333575865</v>
      </c>
      <c r="BH846" t="str">
        <f t="shared" si="41"/>
        <v>COMPLY</v>
      </c>
      <c r="BI846" t="str">
        <f>VLOOKUP(H846,Sheet2!$A$1:$B$270,2,FALSE)</f>
        <v>JIMBARAN</v>
      </c>
    </row>
    <row r="847" spans="1:61">
      <c r="A847">
        <v>846</v>
      </c>
      <c r="B847">
        <v>1002570974</v>
      </c>
      <c r="C847">
        <v>3</v>
      </c>
      <c r="D847" t="s">
        <v>38</v>
      </c>
      <c r="E847">
        <v>5</v>
      </c>
      <c r="F847" t="s">
        <v>248</v>
      </c>
      <c r="G847" t="s">
        <v>87</v>
      </c>
      <c r="H847" t="s">
        <v>286</v>
      </c>
      <c r="I847" t="s">
        <v>212</v>
      </c>
      <c r="J847" t="s">
        <v>213</v>
      </c>
      <c r="K847" t="s">
        <v>149</v>
      </c>
      <c r="L847" t="s">
        <v>214</v>
      </c>
      <c r="M847" t="s">
        <v>76</v>
      </c>
      <c r="N847" t="s">
        <v>215</v>
      </c>
      <c r="O847" s="57">
        <v>46269.398576388892</v>
      </c>
      <c r="P847" s="57">
        <v>46270.657442129632</v>
      </c>
      <c r="Q847">
        <v>69383599</v>
      </c>
      <c r="S847">
        <v>152711247541</v>
      </c>
      <c r="T847" t="s">
        <v>5037</v>
      </c>
      <c r="U847" t="s">
        <v>5038</v>
      </c>
      <c r="V847" t="s">
        <v>5039</v>
      </c>
      <c r="Z847">
        <v>112.597893</v>
      </c>
      <c r="AA847">
        <v>-7.9267289999999999</v>
      </c>
      <c r="AB847" t="s">
        <v>5040</v>
      </c>
      <c r="AC847" t="s">
        <v>236</v>
      </c>
      <c r="AL847" t="s">
        <v>217</v>
      </c>
      <c r="AM847" t="s">
        <v>5041</v>
      </c>
      <c r="AN847" t="s">
        <v>6</v>
      </c>
      <c r="AO847" s="57">
        <v>46121.402731481481</v>
      </c>
      <c r="AP847" s="57">
        <v>46270.333333333336</v>
      </c>
      <c r="AR847" t="s">
        <v>218</v>
      </c>
      <c r="AS847" t="s">
        <v>3983</v>
      </c>
      <c r="AT847" t="s">
        <v>344</v>
      </c>
      <c r="AU847">
        <v>20260905</v>
      </c>
      <c r="AV847" t="s">
        <v>221</v>
      </c>
      <c r="AW847" t="s">
        <v>1886</v>
      </c>
      <c r="AX847" t="s">
        <v>222</v>
      </c>
      <c r="BA847" s="57">
        <v>46270.333333333336</v>
      </c>
      <c r="BB847" t="s">
        <v>5041</v>
      </c>
      <c r="BC847">
        <v>2026</v>
      </c>
      <c r="BD847">
        <v>9</v>
      </c>
      <c r="BE847">
        <v>5</v>
      </c>
      <c r="BF847" s="6">
        <f t="shared" si="39"/>
        <v>46270</v>
      </c>
      <c r="BG847">
        <f t="shared" si="40"/>
        <v>-0.33333333333575865</v>
      </c>
      <c r="BH847" t="str">
        <f t="shared" si="41"/>
        <v>COMPLY</v>
      </c>
      <c r="BI847" t="str">
        <f>VLOOKUP(H847,Sheet2!$A$1:$B$270,2,FALSE)</f>
        <v>BATU</v>
      </c>
    </row>
    <row r="848" spans="1:61">
      <c r="A848">
        <v>847</v>
      </c>
      <c r="B848">
        <v>1002571006</v>
      </c>
      <c r="C848">
        <v>3</v>
      </c>
      <c r="D848" t="s">
        <v>38</v>
      </c>
      <c r="E848">
        <v>5</v>
      </c>
      <c r="F848" t="s">
        <v>248</v>
      </c>
      <c r="G848" t="s">
        <v>87</v>
      </c>
      <c r="H848" t="s">
        <v>420</v>
      </c>
      <c r="I848" t="s">
        <v>212</v>
      </c>
      <c r="J848" t="s">
        <v>213</v>
      </c>
      <c r="K848" t="s">
        <v>149</v>
      </c>
      <c r="L848" t="s">
        <v>214</v>
      </c>
      <c r="M848" t="s">
        <v>76</v>
      </c>
      <c r="N848" t="s">
        <v>215</v>
      </c>
      <c r="O848" s="57">
        <v>46269.4062037037</v>
      </c>
      <c r="P848" s="57">
        <v>46271.828229166669</v>
      </c>
      <c r="Q848">
        <v>69383630</v>
      </c>
      <c r="S848">
        <v>152721299715</v>
      </c>
      <c r="T848" t="s">
        <v>5042</v>
      </c>
      <c r="U848" t="s">
        <v>5043</v>
      </c>
      <c r="V848" t="s">
        <v>5044</v>
      </c>
      <c r="Z848">
        <v>112.65951579999999</v>
      </c>
      <c r="AA848">
        <v>-7.9071863000000002</v>
      </c>
      <c r="AB848" t="s">
        <v>5045</v>
      </c>
      <c r="AC848" t="s">
        <v>236</v>
      </c>
      <c r="AL848" t="s">
        <v>217</v>
      </c>
      <c r="AM848" t="s">
        <v>5046</v>
      </c>
      <c r="AN848" t="s">
        <v>6</v>
      </c>
      <c r="AO848" s="57">
        <v>46121.413206018522</v>
      </c>
      <c r="AP848" s="57">
        <v>46270.333333333336</v>
      </c>
      <c r="AR848" t="s">
        <v>218</v>
      </c>
      <c r="AS848" t="s">
        <v>586</v>
      </c>
      <c r="AT848" t="s">
        <v>230</v>
      </c>
      <c r="AU848">
        <v>20260906</v>
      </c>
      <c r="AV848" t="s">
        <v>221</v>
      </c>
      <c r="AW848" t="s">
        <v>885</v>
      </c>
      <c r="AX848" t="s">
        <v>222</v>
      </c>
      <c r="BA848" s="57">
        <v>46270.333333333336</v>
      </c>
      <c r="BB848" t="s">
        <v>5046</v>
      </c>
      <c r="BC848">
        <v>2026</v>
      </c>
      <c r="BD848">
        <v>9</v>
      </c>
      <c r="BE848">
        <v>6</v>
      </c>
      <c r="BF848" s="6">
        <f t="shared" si="39"/>
        <v>46271</v>
      </c>
      <c r="BG848">
        <f t="shared" si="40"/>
        <v>0.66666666666424135</v>
      </c>
      <c r="BH848" t="str">
        <f t="shared" si="41"/>
        <v>COMPLY</v>
      </c>
      <c r="BI848" t="str">
        <f>VLOOKUP(H848,Sheet2!$A$1:$B$270,2,FALSE)</f>
        <v>BATU</v>
      </c>
    </row>
    <row r="849" spans="1:61">
      <c r="A849">
        <v>848</v>
      </c>
      <c r="B849">
        <v>1002571017</v>
      </c>
      <c r="C849">
        <v>3</v>
      </c>
      <c r="D849" t="s">
        <v>42</v>
      </c>
      <c r="E849">
        <v>5</v>
      </c>
      <c r="F849" t="s">
        <v>232</v>
      </c>
      <c r="G849" t="s">
        <v>101</v>
      </c>
      <c r="H849" t="s">
        <v>259</v>
      </c>
      <c r="I849" t="s">
        <v>212</v>
      </c>
      <c r="J849" t="s">
        <v>213</v>
      </c>
      <c r="K849" t="s">
        <v>149</v>
      </c>
      <c r="M849" t="s">
        <v>76</v>
      </c>
      <c r="N849" t="s">
        <v>215</v>
      </c>
      <c r="O849" s="57">
        <v>46269.409131944441</v>
      </c>
      <c r="P849" s="57">
        <v>46269.758969907409</v>
      </c>
      <c r="Q849">
        <v>69383634</v>
      </c>
      <c r="R849">
        <v>3135917282</v>
      </c>
      <c r="S849">
        <v>152316232596</v>
      </c>
      <c r="T849" t="s">
        <v>5047</v>
      </c>
      <c r="U849" t="s">
        <v>5048</v>
      </c>
      <c r="V849" t="s">
        <v>5049</v>
      </c>
      <c r="Z849">
        <v>112.72709759999999</v>
      </c>
      <c r="AA849">
        <v>-7.4242343000000002</v>
      </c>
      <c r="AB849" t="s">
        <v>5050</v>
      </c>
      <c r="AC849" t="s">
        <v>229</v>
      </c>
      <c r="AL849" t="s">
        <v>217</v>
      </c>
      <c r="AM849" t="s">
        <v>5051</v>
      </c>
      <c r="AN849" t="s">
        <v>6</v>
      </c>
      <c r="AO849" s="57">
        <v>46121.413206018522</v>
      </c>
      <c r="AP849" s="57">
        <v>46270.458333333336</v>
      </c>
      <c r="AR849" t="s">
        <v>218</v>
      </c>
      <c r="AS849" t="s">
        <v>232</v>
      </c>
      <c r="AT849" t="s">
        <v>230</v>
      </c>
      <c r="AU849">
        <v>20260904</v>
      </c>
      <c r="AV849" t="s">
        <v>221</v>
      </c>
      <c r="AW849" t="s">
        <v>585</v>
      </c>
      <c r="AX849" t="s">
        <v>222</v>
      </c>
      <c r="BA849" s="57">
        <v>46270.458333333336</v>
      </c>
      <c r="BB849" t="s">
        <v>5051</v>
      </c>
      <c r="BC849">
        <v>2026</v>
      </c>
      <c r="BD849">
        <v>9</v>
      </c>
      <c r="BE849">
        <v>4</v>
      </c>
      <c r="BF849" s="6">
        <f t="shared" si="39"/>
        <v>46269</v>
      </c>
      <c r="BG849">
        <f t="shared" si="40"/>
        <v>-1.4583333333357587</v>
      </c>
      <c r="BH849" t="str">
        <f t="shared" si="41"/>
        <v>COMPLY</v>
      </c>
      <c r="BI849" t="str">
        <f>VLOOKUP(H849,Sheet2!$A$1:$B$270,2,FALSE)</f>
        <v>SIDOARJO</v>
      </c>
    </row>
    <row r="850" spans="1:61">
      <c r="A850">
        <v>849</v>
      </c>
      <c r="B850">
        <v>1002570963</v>
      </c>
      <c r="C850">
        <v>3</v>
      </c>
      <c r="D850" t="s">
        <v>42</v>
      </c>
      <c r="E850">
        <v>5</v>
      </c>
      <c r="F850" t="s">
        <v>232</v>
      </c>
      <c r="G850" t="s">
        <v>106</v>
      </c>
      <c r="H850" t="s">
        <v>441</v>
      </c>
      <c r="I850" t="s">
        <v>212</v>
      </c>
      <c r="J850" t="s">
        <v>213</v>
      </c>
      <c r="K850" t="s">
        <v>149</v>
      </c>
      <c r="L850" t="s">
        <v>214</v>
      </c>
      <c r="M850" t="s">
        <v>76</v>
      </c>
      <c r="N850" t="s">
        <v>215</v>
      </c>
      <c r="O850" s="57">
        <v>46269.395787037036</v>
      </c>
      <c r="P850" s="57">
        <v>46269.7500462963</v>
      </c>
      <c r="Q850">
        <v>69383595</v>
      </c>
      <c r="S850">
        <v>152741225112</v>
      </c>
      <c r="T850" t="s">
        <v>5052</v>
      </c>
      <c r="U850" t="s">
        <v>5053</v>
      </c>
      <c r="V850" t="s">
        <v>5054</v>
      </c>
      <c r="Z850">
        <v>112.6992726</v>
      </c>
      <c r="AA850">
        <v>-7.6643049999999997</v>
      </c>
      <c r="AB850" t="s">
        <v>5055</v>
      </c>
      <c r="AC850" t="s">
        <v>236</v>
      </c>
      <c r="AL850" t="s">
        <v>217</v>
      </c>
      <c r="AM850" t="s">
        <v>5056</v>
      </c>
      <c r="AN850" t="s">
        <v>6</v>
      </c>
      <c r="AO850" s="57">
        <v>46121.402731481481</v>
      </c>
      <c r="AP850" s="57">
        <v>46273.458333333336</v>
      </c>
      <c r="AR850" t="s">
        <v>218</v>
      </c>
      <c r="AS850" t="s">
        <v>1510</v>
      </c>
      <c r="AT850" t="s">
        <v>230</v>
      </c>
      <c r="AU850">
        <v>20260904</v>
      </c>
      <c r="AV850" t="s">
        <v>221</v>
      </c>
      <c r="AW850" t="s">
        <v>885</v>
      </c>
      <c r="AX850" t="s">
        <v>222</v>
      </c>
      <c r="BA850" s="57">
        <v>46273.458333333336</v>
      </c>
      <c r="BB850" t="s">
        <v>5056</v>
      </c>
      <c r="BC850">
        <v>2026</v>
      </c>
      <c r="BD850">
        <v>9</v>
      </c>
      <c r="BE850">
        <v>4</v>
      </c>
      <c r="BF850" s="6">
        <f t="shared" si="39"/>
        <v>46269</v>
      </c>
      <c r="BG850">
        <f t="shared" si="40"/>
        <v>-4.4583333333357587</v>
      </c>
      <c r="BH850" t="str">
        <f t="shared" si="41"/>
        <v>COMPLY</v>
      </c>
      <c r="BI850" t="str">
        <f>VLOOKUP(H850,Sheet2!$A$1:$B$270,2,FALSE)</f>
        <v>PASURUAN</v>
      </c>
    </row>
    <row r="851" spans="1:61">
      <c r="A851">
        <v>850</v>
      </c>
      <c r="B851">
        <v>1002570976</v>
      </c>
      <c r="C851">
        <v>3</v>
      </c>
      <c r="D851" t="s">
        <v>42</v>
      </c>
      <c r="E851">
        <v>5</v>
      </c>
      <c r="F851" t="s">
        <v>232</v>
      </c>
      <c r="G851" t="s">
        <v>106</v>
      </c>
      <c r="H851" t="s">
        <v>290</v>
      </c>
      <c r="I851" t="s">
        <v>212</v>
      </c>
      <c r="J851" t="s">
        <v>213</v>
      </c>
      <c r="K851" t="s">
        <v>149</v>
      </c>
      <c r="M851" t="s">
        <v>76</v>
      </c>
      <c r="N851" t="s">
        <v>215</v>
      </c>
      <c r="O851" s="57">
        <v>46269.399340277778</v>
      </c>
      <c r="P851" s="57">
        <v>46269.738576388889</v>
      </c>
      <c r="Q851">
        <v>69383620</v>
      </c>
      <c r="S851">
        <v>152743216146</v>
      </c>
      <c r="T851" t="s">
        <v>5006</v>
      </c>
      <c r="U851" t="s">
        <v>5007</v>
      </c>
      <c r="V851" t="s">
        <v>5057</v>
      </c>
      <c r="Z851">
        <v>112.69320890411601</v>
      </c>
      <c r="AA851">
        <v>-7.5404557586026204</v>
      </c>
      <c r="AB851" t="s">
        <v>5009</v>
      </c>
      <c r="AC851" t="s">
        <v>229</v>
      </c>
      <c r="AL851" t="s">
        <v>217</v>
      </c>
      <c r="AM851" t="s">
        <v>5010</v>
      </c>
      <c r="AN851" t="s">
        <v>6</v>
      </c>
      <c r="AO851" s="57">
        <v>46121.402731481481</v>
      </c>
      <c r="AP851" s="57">
        <v>46270.333333333336</v>
      </c>
      <c r="AR851" t="s">
        <v>218</v>
      </c>
      <c r="AS851" t="s">
        <v>1510</v>
      </c>
      <c r="AT851" t="s">
        <v>230</v>
      </c>
      <c r="AU851">
        <v>20260904</v>
      </c>
      <c r="AV851" t="s">
        <v>221</v>
      </c>
      <c r="AW851" t="s">
        <v>545</v>
      </c>
      <c r="AX851" t="s">
        <v>222</v>
      </c>
      <c r="BA851" s="57">
        <v>46270.333333333336</v>
      </c>
      <c r="BB851" t="s">
        <v>5010</v>
      </c>
      <c r="BC851">
        <v>2026</v>
      </c>
      <c r="BD851">
        <v>9</v>
      </c>
      <c r="BE851">
        <v>4</v>
      </c>
      <c r="BF851" s="6">
        <f t="shared" si="39"/>
        <v>46269</v>
      </c>
      <c r="BG851">
        <f t="shared" si="40"/>
        <v>-1.3333333333357587</v>
      </c>
      <c r="BH851" t="str">
        <f t="shared" si="41"/>
        <v>COMPLY</v>
      </c>
      <c r="BI851" t="str">
        <f>VLOOKUP(H851,Sheet2!$A$1:$B$270,2,FALSE)</f>
        <v>PASURUAN</v>
      </c>
    </row>
    <row r="852" spans="1:61">
      <c r="A852">
        <v>851</v>
      </c>
      <c r="B852">
        <v>1002570967</v>
      </c>
      <c r="C852">
        <v>3</v>
      </c>
      <c r="D852" t="s">
        <v>42</v>
      </c>
      <c r="E852">
        <v>5</v>
      </c>
      <c r="F852" t="s">
        <v>232</v>
      </c>
      <c r="G852" t="s">
        <v>106</v>
      </c>
      <c r="H852" t="s">
        <v>290</v>
      </c>
      <c r="I852" t="s">
        <v>212</v>
      </c>
      <c r="J852" t="s">
        <v>213</v>
      </c>
      <c r="K852" t="s">
        <v>149</v>
      </c>
      <c r="M852" t="s">
        <v>76</v>
      </c>
      <c r="N852" t="s">
        <v>215</v>
      </c>
      <c r="O852" s="57">
        <v>46269.396932870368</v>
      </c>
      <c r="P852" s="57">
        <v>46269.753148148149</v>
      </c>
      <c r="Q852">
        <v>69383619</v>
      </c>
      <c r="S852">
        <v>152743216145</v>
      </c>
      <c r="T852" t="s">
        <v>5006</v>
      </c>
      <c r="U852" t="s">
        <v>5007</v>
      </c>
      <c r="V852" t="s">
        <v>5058</v>
      </c>
      <c r="Z852">
        <v>112.69347984644899</v>
      </c>
      <c r="AA852">
        <v>-7.5406457894254197</v>
      </c>
      <c r="AB852" t="s">
        <v>5009</v>
      </c>
      <c r="AC852" t="s">
        <v>229</v>
      </c>
      <c r="AL852" t="s">
        <v>217</v>
      </c>
      <c r="AM852" t="s">
        <v>5010</v>
      </c>
      <c r="AN852" t="s">
        <v>6</v>
      </c>
      <c r="AO852" s="57">
        <v>46121.402731481481</v>
      </c>
      <c r="AP852" s="57">
        <v>46270.333333333336</v>
      </c>
      <c r="AR852" t="s">
        <v>218</v>
      </c>
      <c r="AS852" t="s">
        <v>1510</v>
      </c>
      <c r="AT852" t="s">
        <v>230</v>
      </c>
      <c r="AU852">
        <v>20260904</v>
      </c>
      <c r="AV852" t="s">
        <v>221</v>
      </c>
      <c r="AW852" t="s">
        <v>545</v>
      </c>
      <c r="AX852" t="s">
        <v>222</v>
      </c>
      <c r="BA852" s="57">
        <v>46270.333333333336</v>
      </c>
      <c r="BB852" t="s">
        <v>5010</v>
      </c>
      <c r="BC852">
        <v>2026</v>
      </c>
      <c r="BD852">
        <v>9</v>
      </c>
      <c r="BE852">
        <v>4</v>
      </c>
      <c r="BF852" s="6">
        <f t="shared" si="39"/>
        <v>46269</v>
      </c>
      <c r="BG852">
        <f t="shared" si="40"/>
        <v>-1.3333333333357587</v>
      </c>
      <c r="BH852" t="str">
        <f t="shared" si="41"/>
        <v>COMPLY</v>
      </c>
      <c r="BI852" t="str">
        <f>VLOOKUP(H852,Sheet2!$A$1:$B$270,2,FALSE)</f>
        <v>PASURUAN</v>
      </c>
    </row>
    <row r="853" spans="1:61">
      <c r="A853">
        <v>852</v>
      </c>
      <c r="B853">
        <v>1002571577</v>
      </c>
      <c r="C853">
        <v>3</v>
      </c>
      <c r="D853" t="s">
        <v>49</v>
      </c>
      <c r="E853">
        <v>4</v>
      </c>
      <c r="F853" t="s">
        <v>245</v>
      </c>
      <c r="G853" t="s">
        <v>1920</v>
      </c>
      <c r="H853" t="s">
        <v>5059</v>
      </c>
      <c r="I853" t="s">
        <v>212</v>
      </c>
      <c r="J853" t="s">
        <v>213</v>
      </c>
      <c r="K853" t="s">
        <v>149</v>
      </c>
      <c r="L853" t="s">
        <v>214</v>
      </c>
      <c r="M853" t="s">
        <v>76</v>
      </c>
      <c r="N853" t="s">
        <v>215</v>
      </c>
      <c r="O853" s="57">
        <v>46269.554120370369</v>
      </c>
      <c r="P853" s="57">
        <v>46270.579236111109</v>
      </c>
      <c r="Q853">
        <v>69383852</v>
      </c>
      <c r="S853">
        <v>141411106165</v>
      </c>
      <c r="T853" t="s">
        <v>5060</v>
      </c>
      <c r="U853" t="s">
        <v>5061</v>
      </c>
      <c r="V853" t="s">
        <v>5062</v>
      </c>
      <c r="Z853">
        <v>110.273426882922</v>
      </c>
      <c r="AA853">
        <v>-7.2277928631042903</v>
      </c>
      <c r="AB853" t="s">
        <v>5063</v>
      </c>
      <c r="AC853" t="s">
        <v>216</v>
      </c>
      <c r="AL853" t="s">
        <v>217</v>
      </c>
      <c r="AM853" t="s">
        <v>4835</v>
      </c>
      <c r="AN853" t="s">
        <v>6</v>
      </c>
      <c r="AO853" s="57">
        <v>46121.559247685182</v>
      </c>
      <c r="AP853" s="57">
        <v>46270.541666666664</v>
      </c>
      <c r="AR853" t="s">
        <v>218</v>
      </c>
      <c r="AS853" t="s">
        <v>1927</v>
      </c>
      <c r="AT853" t="s">
        <v>230</v>
      </c>
      <c r="AU853">
        <v>20260905</v>
      </c>
      <c r="AV853" t="s">
        <v>221</v>
      </c>
      <c r="AW853" t="s">
        <v>884</v>
      </c>
      <c r="AX853" t="s">
        <v>222</v>
      </c>
      <c r="BA853" s="57">
        <v>46270.541666666664</v>
      </c>
      <c r="BB853" t="s">
        <v>4835</v>
      </c>
      <c r="BC853">
        <v>2026</v>
      </c>
      <c r="BD853">
        <v>9</v>
      </c>
      <c r="BE853">
        <v>5</v>
      </c>
      <c r="BF853" s="6">
        <f t="shared" si="39"/>
        <v>46270</v>
      </c>
      <c r="BG853">
        <f t="shared" si="40"/>
        <v>-0.54166666666424135</v>
      </c>
      <c r="BH853" t="str">
        <f t="shared" si="41"/>
        <v>COMPLY</v>
      </c>
      <c r="BI853" t="e">
        <f>VLOOKUP(H853,Sheet2!$A$1:$B$270,2,FALSE)</f>
        <v>#N/A</v>
      </c>
    </row>
    <row r="854" spans="1:61">
      <c r="A854">
        <v>853</v>
      </c>
      <c r="B854">
        <v>1002571227</v>
      </c>
      <c r="C854">
        <v>3</v>
      </c>
      <c r="D854" t="s">
        <v>34</v>
      </c>
      <c r="E854">
        <v>5</v>
      </c>
      <c r="F854" t="s">
        <v>563</v>
      </c>
      <c r="G854" t="s">
        <v>81</v>
      </c>
      <c r="H854" t="s">
        <v>396</v>
      </c>
      <c r="I854" t="s">
        <v>212</v>
      </c>
      <c r="J854" t="s">
        <v>213</v>
      </c>
      <c r="K854" t="s">
        <v>149</v>
      </c>
      <c r="L854" t="s">
        <v>1751</v>
      </c>
      <c r="M854" t="s">
        <v>76</v>
      </c>
      <c r="N854" t="s">
        <v>215</v>
      </c>
      <c r="O854" s="57">
        <v>46269.450659722221</v>
      </c>
      <c r="P854" s="57">
        <v>46269.674907407411</v>
      </c>
      <c r="Q854">
        <v>69383734</v>
      </c>
      <c r="R854">
        <v>3613614040</v>
      </c>
      <c r="S854">
        <v>172417225673</v>
      </c>
      <c r="T854" t="s">
        <v>5064</v>
      </c>
      <c r="U854" t="s">
        <v>5065</v>
      </c>
      <c r="V854" t="s">
        <v>5066</v>
      </c>
      <c r="Z854">
        <v>115.195564068853</v>
      </c>
      <c r="AA854">
        <v>-8.8215878620080694</v>
      </c>
      <c r="AB854" t="s">
        <v>5067</v>
      </c>
      <c r="AC854" t="s">
        <v>216</v>
      </c>
      <c r="AL854" t="s">
        <v>217</v>
      </c>
      <c r="AM854" t="s">
        <v>5068</v>
      </c>
      <c r="AN854" t="s">
        <v>6</v>
      </c>
      <c r="AO854" s="57">
        <v>46121.454965277779</v>
      </c>
      <c r="AP854" s="57">
        <v>46270.333333333336</v>
      </c>
      <c r="AR854" t="s">
        <v>218</v>
      </c>
      <c r="AS854" t="s">
        <v>219</v>
      </c>
      <c r="AT854" t="s">
        <v>230</v>
      </c>
      <c r="AU854">
        <v>20260904</v>
      </c>
      <c r="AV854" t="s">
        <v>221</v>
      </c>
      <c r="AW854" t="s">
        <v>2642</v>
      </c>
      <c r="AX854" t="s">
        <v>222</v>
      </c>
      <c r="BA854" s="57">
        <v>46270.333333333336</v>
      </c>
      <c r="BB854" t="s">
        <v>5068</v>
      </c>
      <c r="BC854">
        <v>2026</v>
      </c>
      <c r="BD854">
        <v>9</v>
      </c>
      <c r="BE854">
        <v>4</v>
      </c>
      <c r="BF854" s="6">
        <f t="shared" si="39"/>
        <v>46269</v>
      </c>
      <c r="BG854">
        <f t="shared" si="40"/>
        <v>-1.3333333333357587</v>
      </c>
      <c r="BH854" t="str">
        <f t="shared" si="41"/>
        <v>COMPLY</v>
      </c>
      <c r="BI854" t="str">
        <f>VLOOKUP(H854,Sheet2!$A$1:$B$270,2,FALSE)</f>
        <v>JIMBARAN</v>
      </c>
    </row>
    <row r="855" spans="1:61">
      <c r="A855">
        <v>854</v>
      </c>
      <c r="B855">
        <v>1002571206</v>
      </c>
      <c r="C855">
        <v>3</v>
      </c>
      <c r="D855" t="s">
        <v>45</v>
      </c>
      <c r="E855">
        <v>5</v>
      </c>
      <c r="F855" t="s">
        <v>210</v>
      </c>
      <c r="G855" t="s">
        <v>118</v>
      </c>
      <c r="H855" t="s">
        <v>478</v>
      </c>
      <c r="I855" t="s">
        <v>212</v>
      </c>
      <c r="J855" t="s">
        <v>213</v>
      </c>
      <c r="K855" t="s">
        <v>149</v>
      </c>
      <c r="M855" t="s">
        <v>76</v>
      </c>
      <c r="N855" t="s">
        <v>215</v>
      </c>
      <c r="O855" s="57">
        <v>46269.447384259256</v>
      </c>
      <c r="P855" s="57">
        <v>46269.589085648149</v>
      </c>
      <c r="Q855">
        <v>69381346</v>
      </c>
      <c r="S855">
        <v>172607203858</v>
      </c>
      <c r="T855" t="s">
        <v>1084</v>
      </c>
      <c r="U855" t="s">
        <v>5069</v>
      </c>
      <c r="V855" t="s">
        <v>5070</v>
      </c>
      <c r="Z855">
        <v>116.8442909</v>
      </c>
      <c r="AA855">
        <v>-8.5678979999999996</v>
      </c>
      <c r="AB855" t="s">
        <v>1087</v>
      </c>
      <c r="AC855" t="s">
        <v>284</v>
      </c>
      <c r="AL855" t="s">
        <v>217</v>
      </c>
      <c r="AM855" t="s">
        <v>5071</v>
      </c>
      <c r="AN855" t="s">
        <v>6</v>
      </c>
      <c r="AO855" s="57">
        <v>46121.454965277779</v>
      </c>
      <c r="AR855" t="s">
        <v>218</v>
      </c>
      <c r="AS855" t="s">
        <v>901</v>
      </c>
      <c r="AT855" t="s">
        <v>230</v>
      </c>
      <c r="AU855">
        <v>20260904</v>
      </c>
      <c r="AV855" t="s">
        <v>221</v>
      </c>
      <c r="AW855" t="s">
        <v>545</v>
      </c>
      <c r="AX855" t="s">
        <v>222</v>
      </c>
      <c r="BA855" s="57">
        <v>46269.291666666664</v>
      </c>
      <c r="BB855" t="s">
        <v>5071</v>
      </c>
      <c r="BC855">
        <v>2026</v>
      </c>
      <c r="BD855">
        <v>9</v>
      </c>
      <c r="BE855">
        <v>4</v>
      </c>
      <c r="BF855" s="6">
        <f t="shared" si="39"/>
        <v>46269</v>
      </c>
      <c r="BG855">
        <f t="shared" si="40"/>
        <v>-0.29166666666424135</v>
      </c>
      <c r="BH855" t="str">
        <f t="shared" si="41"/>
        <v>COMPLY</v>
      </c>
      <c r="BI855" t="str">
        <f>VLOOKUP(H855,Sheet2!$A$1:$B$270,2,FALSE)</f>
        <v>SUMBAWA</v>
      </c>
    </row>
    <row r="856" spans="1:61">
      <c r="A856">
        <v>855</v>
      </c>
      <c r="B856">
        <v>1002570878</v>
      </c>
      <c r="C856">
        <v>3</v>
      </c>
      <c r="D856" t="s">
        <v>45</v>
      </c>
      <c r="E856">
        <v>5</v>
      </c>
      <c r="F856" t="s">
        <v>210</v>
      </c>
      <c r="G856" t="s">
        <v>116</v>
      </c>
      <c r="H856" t="s">
        <v>268</v>
      </c>
      <c r="I856" t="s">
        <v>212</v>
      </c>
      <c r="J856" t="s">
        <v>213</v>
      </c>
      <c r="K856" t="s">
        <v>149</v>
      </c>
      <c r="L856" t="s">
        <v>214</v>
      </c>
      <c r="M856" t="s">
        <v>76</v>
      </c>
      <c r="N856" t="s">
        <v>215</v>
      </c>
      <c r="O856" s="57">
        <v>46269.37773148148</v>
      </c>
      <c r="P856" s="57">
        <v>46270.586886574078</v>
      </c>
      <c r="Q856">
        <v>69383588</v>
      </c>
      <c r="S856">
        <v>172604214291</v>
      </c>
      <c r="T856" t="s">
        <v>5072</v>
      </c>
      <c r="U856" t="s">
        <v>2066</v>
      </c>
      <c r="V856" t="s">
        <v>5073</v>
      </c>
      <c r="Z856">
        <v>116.089394800364</v>
      </c>
      <c r="AA856">
        <v>-8.4311016303138899</v>
      </c>
      <c r="AB856" t="s">
        <v>5074</v>
      </c>
      <c r="AC856" t="s">
        <v>216</v>
      </c>
      <c r="AL856" t="s">
        <v>217</v>
      </c>
      <c r="AM856" t="s">
        <v>5075</v>
      </c>
      <c r="AN856" t="s">
        <v>6</v>
      </c>
      <c r="AO856" s="57">
        <v>46121.382037037038</v>
      </c>
      <c r="AP856" s="57">
        <v>46271.541666666664</v>
      </c>
      <c r="AR856" t="s">
        <v>218</v>
      </c>
      <c r="AS856" t="s">
        <v>911</v>
      </c>
      <c r="AT856" t="s">
        <v>344</v>
      </c>
      <c r="AU856">
        <v>20260905</v>
      </c>
      <c r="AV856" t="s">
        <v>221</v>
      </c>
      <c r="AW856" t="s">
        <v>5076</v>
      </c>
      <c r="AX856" t="s">
        <v>222</v>
      </c>
      <c r="BA856" s="57">
        <v>46271.541666666664</v>
      </c>
      <c r="BB856" t="s">
        <v>5075</v>
      </c>
      <c r="BC856">
        <v>2026</v>
      </c>
      <c r="BD856">
        <v>9</v>
      </c>
      <c r="BE856">
        <v>5</v>
      </c>
      <c r="BF856" s="6">
        <f t="shared" si="39"/>
        <v>46270</v>
      </c>
      <c r="BG856">
        <f t="shared" si="40"/>
        <v>-1.5416666666642413</v>
      </c>
      <c r="BH856" t="str">
        <f t="shared" si="41"/>
        <v>COMPLY</v>
      </c>
      <c r="BI856" t="str">
        <f>VLOOKUP(H856,Sheet2!$A$1:$B$270,2,FALSE)</f>
        <v>SELONG</v>
      </c>
    </row>
    <row r="857" spans="1:61">
      <c r="A857">
        <v>856</v>
      </c>
      <c r="B857">
        <v>1002570864</v>
      </c>
      <c r="C857">
        <v>3</v>
      </c>
      <c r="D857" t="s">
        <v>42</v>
      </c>
      <c r="E857">
        <v>5</v>
      </c>
      <c r="F857" t="s">
        <v>232</v>
      </c>
      <c r="G857" t="s">
        <v>105</v>
      </c>
      <c r="H857" t="s">
        <v>371</v>
      </c>
      <c r="I857" t="s">
        <v>212</v>
      </c>
      <c r="J857" t="s">
        <v>213</v>
      </c>
      <c r="K857" t="s">
        <v>149</v>
      </c>
      <c r="M857" t="s">
        <v>76</v>
      </c>
      <c r="N857" t="s">
        <v>215</v>
      </c>
      <c r="O857" s="57">
        <v>46269.373414351852</v>
      </c>
      <c r="P857" s="57">
        <v>46270.65384259259</v>
      </c>
      <c r="Q857">
        <v>69383583</v>
      </c>
      <c r="R857">
        <v>3215218074</v>
      </c>
      <c r="S857">
        <v>152312243372</v>
      </c>
      <c r="T857" t="s">
        <v>5077</v>
      </c>
      <c r="U857" t="s">
        <v>5078</v>
      </c>
      <c r="V857" t="s">
        <v>5079</v>
      </c>
      <c r="Z857">
        <v>112.44063490000001</v>
      </c>
      <c r="AA857">
        <v>-7.4718558000000002</v>
      </c>
      <c r="AB857" t="s">
        <v>5080</v>
      </c>
      <c r="AC857" t="s">
        <v>229</v>
      </c>
      <c r="AL857" t="s">
        <v>217</v>
      </c>
      <c r="AM857" t="s">
        <v>5081</v>
      </c>
      <c r="AN857" t="s">
        <v>6</v>
      </c>
      <c r="AO857" s="57">
        <v>46121.382037037038</v>
      </c>
      <c r="AP857" s="57">
        <v>46270.333333333336</v>
      </c>
      <c r="AR857" t="s">
        <v>218</v>
      </c>
      <c r="AS857" t="s">
        <v>105</v>
      </c>
      <c r="AT857" t="s">
        <v>230</v>
      </c>
      <c r="AU857">
        <v>20260905</v>
      </c>
      <c r="AV857" t="s">
        <v>221</v>
      </c>
      <c r="AW857" t="s">
        <v>545</v>
      </c>
      <c r="AX857" t="s">
        <v>222</v>
      </c>
      <c r="BA857" s="57">
        <v>46270.333333333336</v>
      </c>
      <c r="BB857" t="s">
        <v>5081</v>
      </c>
      <c r="BC857">
        <v>2026</v>
      </c>
      <c r="BD857">
        <v>9</v>
      </c>
      <c r="BE857">
        <v>5</v>
      </c>
      <c r="BF857" s="6">
        <f t="shared" si="39"/>
        <v>46270</v>
      </c>
      <c r="BG857">
        <f t="shared" si="40"/>
        <v>-0.33333333333575865</v>
      </c>
      <c r="BH857" t="str">
        <f t="shared" si="41"/>
        <v>COMPLY</v>
      </c>
      <c r="BI857" t="str">
        <f>VLOOKUP(H857,Sheet2!$A$1:$B$270,2,FALSE)</f>
        <v>MOJOKERTO</v>
      </c>
    </row>
    <row r="858" spans="1:61">
      <c r="A858">
        <v>857</v>
      </c>
      <c r="B858">
        <v>1002572648</v>
      </c>
      <c r="C858">
        <v>3</v>
      </c>
      <c r="D858" t="s">
        <v>51</v>
      </c>
      <c r="E858">
        <v>4</v>
      </c>
      <c r="F858" t="s">
        <v>269</v>
      </c>
      <c r="G858" t="s">
        <v>269</v>
      </c>
      <c r="H858" t="s">
        <v>839</v>
      </c>
      <c r="I858" t="s">
        <v>212</v>
      </c>
      <c r="J858" t="s">
        <v>213</v>
      </c>
      <c r="K858" t="s">
        <v>149</v>
      </c>
      <c r="L858" t="s">
        <v>214</v>
      </c>
      <c r="M858" t="s">
        <v>76</v>
      </c>
      <c r="N858" t="s">
        <v>215</v>
      </c>
      <c r="O858" s="57">
        <v>46269.773564814815</v>
      </c>
      <c r="P858" s="57">
        <v>46272.696631944447</v>
      </c>
      <c r="Q858">
        <v>69384225</v>
      </c>
      <c r="S858">
        <v>142401146211</v>
      </c>
      <c r="T858" t="s">
        <v>5082</v>
      </c>
      <c r="U858" t="s">
        <v>5083</v>
      </c>
      <c r="V858" t="s">
        <v>5084</v>
      </c>
      <c r="Z858">
        <v>110.8076889</v>
      </c>
      <c r="AA858">
        <v>-6.8174566999999904</v>
      </c>
      <c r="AB858" t="s">
        <v>5085</v>
      </c>
      <c r="AC858" t="s">
        <v>236</v>
      </c>
      <c r="AL858" t="s">
        <v>217</v>
      </c>
      <c r="AM858" t="s">
        <v>5086</v>
      </c>
      <c r="AN858" t="s">
        <v>6</v>
      </c>
      <c r="AO858" s="57">
        <v>46121.777662037035</v>
      </c>
      <c r="AP858" s="57">
        <v>46270.625</v>
      </c>
      <c r="AQ858" t="s">
        <v>2178</v>
      </c>
      <c r="AR858" t="s">
        <v>218</v>
      </c>
      <c r="AS858" t="s">
        <v>219</v>
      </c>
      <c r="AT858" t="s">
        <v>230</v>
      </c>
      <c r="AU858">
        <v>20260907</v>
      </c>
      <c r="AV858" t="s">
        <v>221</v>
      </c>
      <c r="AW858" t="s">
        <v>885</v>
      </c>
      <c r="AX858" t="s">
        <v>222</v>
      </c>
      <c r="BA858" s="57">
        <v>46270.625</v>
      </c>
      <c r="BB858" t="s">
        <v>5086</v>
      </c>
      <c r="BC858">
        <v>2026</v>
      </c>
      <c r="BD858">
        <v>9</v>
      </c>
      <c r="BE858">
        <v>7</v>
      </c>
      <c r="BF858" s="6">
        <f t="shared" si="39"/>
        <v>46272</v>
      </c>
      <c r="BG858">
        <f t="shared" si="40"/>
        <v>1.375</v>
      </c>
      <c r="BH858" t="str">
        <f t="shared" si="41"/>
        <v>NOT COMPLY</v>
      </c>
      <c r="BI858" t="e">
        <f>VLOOKUP(H858,Sheet2!$A$1:$B$270,2,FALSE)</f>
        <v>#N/A</v>
      </c>
    </row>
    <row r="859" spans="1:61">
      <c r="A859">
        <v>858</v>
      </c>
      <c r="B859">
        <v>1002572588</v>
      </c>
      <c r="C859">
        <v>3</v>
      </c>
      <c r="D859" t="s">
        <v>55</v>
      </c>
      <c r="E859">
        <v>5</v>
      </c>
      <c r="F859" t="s">
        <v>261</v>
      </c>
      <c r="G859" t="s">
        <v>122</v>
      </c>
      <c r="H859" t="s">
        <v>347</v>
      </c>
      <c r="I859" t="s">
        <v>212</v>
      </c>
      <c r="J859" t="s">
        <v>213</v>
      </c>
      <c r="K859" t="s">
        <v>149</v>
      </c>
      <c r="M859" t="s">
        <v>76</v>
      </c>
      <c r="N859" t="s">
        <v>215</v>
      </c>
      <c r="O859" s="57">
        <v>46269.724062499998</v>
      </c>
      <c r="P859" s="57">
        <v>46269.859236111108</v>
      </c>
      <c r="Q859">
        <v>69383055</v>
      </c>
      <c r="S859">
        <v>152421262618</v>
      </c>
      <c r="T859" t="s">
        <v>2417</v>
      </c>
      <c r="U859" t="s">
        <v>5087</v>
      </c>
      <c r="V859" t="s">
        <v>5088</v>
      </c>
      <c r="Z859">
        <v>112.637665</v>
      </c>
      <c r="AA859">
        <v>-7.2026620000000001</v>
      </c>
      <c r="AB859" t="s">
        <v>2420</v>
      </c>
      <c r="AC859" t="s">
        <v>229</v>
      </c>
      <c r="AL859" t="s">
        <v>217</v>
      </c>
      <c r="AM859" t="s">
        <v>5089</v>
      </c>
      <c r="AN859" t="s">
        <v>6</v>
      </c>
      <c r="AO859" s="57">
        <v>46121.725937499999</v>
      </c>
      <c r="AR859" t="s">
        <v>218</v>
      </c>
      <c r="AS859" t="s">
        <v>122</v>
      </c>
      <c r="AT859" t="s">
        <v>230</v>
      </c>
      <c r="AU859">
        <v>20260904</v>
      </c>
      <c r="AV859" t="s">
        <v>221</v>
      </c>
      <c r="AW859" t="s">
        <v>544</v>
      </c>
      <c r="AX859" t="s">
        <v>222</v>
      </c>
      <c r="BA859" s="57">
        <v>46269.291666666664</v>
      </c>
      <c r="BB859" t="s">
        <v>5089</v>
      </c>
      <c r="BC859">
        <v>2026</v>
      </c>
      <c r="BD859">
        <v>9</v>
      </c>
      <c r="BE859">
        <v>4</v>
      </c>
      <c r="BF859" s="6">
        <f t="shared" si="39"/>
        <v>46269</v>
      </c>
      <c r="BG859">
        <f t="shared" si="40"/>
        <v>-0.29166666666424135</v>
      </c>
      <c r="BH859" t="str">
        <f t="shared" si="41"/>
        <v>COMPLY</v>
      </c>
      <c r="BI859" t="str">
        <f>VLOOKUP(H859,Sheet2!$A$1:$B$270,2,FALSE)</f>
        <v>GRESIK</v>
      </c>
    </row>
    <row r="860" spans="1:61">
      <c r="A860">
        <v>859</v>
      </c>
      <c r="B860">
        <v>1002571464</v>
      </c>
      <c r="C860">
        <v>3</v>
      </c>
      <c r="D860" t="s">
        <v>34</v>
      </c>
      <c r="E860">
        <v>5</v>
      </c>
      <c r="F860" t="s">
        <v>554</v>
      </c>
      <c r="G860" t="s">
        <v>85</v>
      </c>
      <c r="H860" t="s">
        <v>279</v>
      </c>
      <c r="I860" t="s">
        <v>212</v>
      </c>
      <c r="J860" t="s">
        <v>213</v>
      </c>
      <c r="K860" t="s">
        <v>149</v>
      </c>
      <c r="M860" t="s">
        <v>76</v>
      </c>
      <c r="N860" t="s">
        <v>215</v>
      </c>
      <c r="O860" s="57">
        <v>46269.517962962964</v>
      </c>
      <c r="P860" s="57">
        <v>46273.642256944448</v>
      </c>
      <c r="Q860">
        <v>69383804</v>
      </c>
      <c r="S860">
        <v>172413244740</v>
      </c>
      <c r="T860" t="s">
        <v>5090</v>
      </c>
      <c r="U860" t="s">
        <v>1525</v>
      </c>
      <c r="V860" t="s">
        <v>5091</v>
      </c>
      <c r="Z860">
        <v>115.1825267</v>
      </c>
      <c r="AA860">
        <v>-8.5028325000000002</v>
      </c>
      <c r="AB860" t="s">
        <v>5092</v>
      </c>
      <c r="AC860" t="s">
        <v>229</v>
      </c>
      <c r="AL860" t="s">
        <v>217</v>
      </c>
      <c r="AM860" t="s">
        <v>4391</v>
      </c>
      <c r="AN860" t="s">
        <v>6</v>
      </c>
      <c r="AO860" s="57">
        <v>46121.527766203704</v>
      </c>
      <c r="AP860" s="57">
        <v>46272.333333333336</v>
      </c>
      <c r="AR860" t="s">
        <v>218</v>
      </c>
      <c r="AS860" t="s">
        <v>85</v>
      </c>
      <c r="AT860" t="s">
        <v>230</v>
      </c>
      <c r="AU860">
        <v>20260908</v>
      </c>
      <c r="AV860" t="s">
        <v>221</v>
      </c>
      <c r="AW860" t="s">
        <v>545</v>
      </c>
      <c r="AX860" t="s">
        <v>222</v>
      </c>
      <c r="BA860" s="57">
        <v>46272.333333333336</v>
      </c>
      <c r="BB860" t="s">
        <v>4391</v>
      </c>
      <c r="BC860">
        <v>2026</v>
      </c>
      <c r="BD860">
        <v>9</v>
      </c>
      <c r="BE860">
        <v>8</v>
      </c>
      <c r="BF860" s="6">
        <f t="shared" si="39"/>
        <v>46273</v>
      </c>
      <c r="BG860">
        <f t="shared" si="40"/>
        <v>0.66666666666424135</v>
      </c>
      <c r="BH860" t="str">
        <f t="shared" si="41"/>
        <v>COMPLY</v>
      </c>
      <c r="BI860" t="str">
        <f>VLOOKUP(H860,Sheet2!$A$1:$B$270,2,FALSE)</f>
        <v>TABANAN</v>
      </c>
    </row>
    <row r="861" spans="1:61">
      <c r="A861">
        <v>860</v>
      </c>
      <c r="B861">
        <v>1002571484</v>
      </c>
      <c r="C861">
        <v>3</v>
      </c>
      <c r="D861" t="s">
        <v>45</v>
      </c>
      <c r="E861">
        <v>5</v>
      </c>
      <c r="F861" t="s">
        <v>210</v>
      </c>
      <c r="G861" t="s">
        <v>115</v>
      </c>
      <c r="H861" t="s">
        <v>273</v>
      </c>
      <c r="I861" t="s">
        <v>212</v>
      </c>
      <c r="J861" t="s">
        <v>213</v>
      </c>
      <c r="K861" t="s">
        <v>149</v>
      </c>
      <c r="L861" t="s">
        <v>214</v>
      </c>
      <c r="M861" t="s">
        <v>76</v>
      </c>
      <c r="N861" t="s">
        <v>215</v>
      </c>
      <c r="O861" s="57">
        <v>46269.527048611111</v>
      </c>
      <c r="P861" s="57">
        <v>46270.684432870374</v>
      </c>
      <c r="Q861">
        <v>69383839</v>
      </c>
      <c r="S861">
        <v>172603791543</v>
      </c>
      <c r="T861" t="s">
        <v>5093</v>
      </c>
      <c r="U861" t="s">
        <v>2238</v>
      </c>
      <c r="V861" t="s">
        <v>5094</v>
      </c>
      <c r="Z861">
        <v>116.404023</v>
      </c>
      <c r="AA861">
        <v>-8.6981979999999997</v>
      </c>
      <c r="AB861" t="s">
        <v>5095</v>
      </c>
      <c r="AC861" t="s">
        <v>236</v>
      </c>
      <c r="AL861" t="s">
        <v>217</v>
      </c>
      <c r="AM861" t="s">
        <v>5096</v>
      </c>
      <c r="AN861" t="s">
        <v>6</v>
      </c>
      <c r="AO861" s="57">
        <v>46121.527766203704</v>
      </c>
      <c r="AP861" s="57">
        <v>46270.625</v>
      </c>
      <c r="AR861" t="s">
        <v>218</v>
      </c>
      <c r="AS861" t="s">
        <v>900</v>
      </c>
      <c r="AT861" t="s">
        <v>230</v>
      </c>
      <c r="AU861">
        <v>20260905</v>
      </c>
      <c r="AV861" t="s">
        <v>221</v>
      </c>
      <c r="AW861" t="s">
        <v>882</v>
      </c>
      <c r="AX861" t="s">
        <v>222</v>
      </c>
      <c r="BA861" s="57">
        <v>46270.625</v>
      </c>
      <c r="BB861" t="s">
        <v>5096</v>
      </c>
      <c r="BC861">
        <v>2026</v>
      </c>
      <c r="BD861">
        <v>9</v>
      </c>
      <c r="BE861">
        <v>5</v>
      </c>
      <c r="BF861" s="6">
        <f t="shared" si="39"/>
        <v>46270</v>
      </c>
      <c r="BG861">
        <f t="shared" si="40"/>
        <v>-0.625</v>
      </c>
      <c r="BH861" t="str">
        <f t="shared" si="41"/>
        <v>COMPLY</v>
      </c>
      <c r="BI861" t="str">
        <f>VLOOKUP(H861,Sheet2!$A$1:$B$270,2,FALSE)</f>
        <v>SELONG</v>
      </c>
    </row>
    <row r="862" spans="1:61">
      <c r="A862">
        <v>861</v>
      </c>
      <c r="B862">
        <v>1002571482</v>
      </c>
      <c r="C862">
        <v>3</v>
      </c>
      <c r="D862" t="s">
        <v>59</v>
      </c>
      <c r="E862">
        <v>4</v>
      </c>
      <c r="F862" t="s">
        <v>223</v>
      </c>
      <c r="G862" t="s">
        <v>314</v>
      </c>
      <c r="H862" t="s">
        <v>315</v>
      </c>
      <c r="I862" t="s">
        <v>212</v>
      </c>
      <c r="J862" t="s">
        <v>213</v>
      </c>
      <c r="K862" t="s">
        <v>149</v>
      </c>
      <c r="L862" t="s">
        <v>214</v>
      </c>
      <c r="M862" t="s">
        <v>76</v>
      </c>
      <c r="N862" t="s">
        <v>215</v>
      </c>
      <c r="O862" s="57">
        <v>46269.524976851855</v>
      </c>
      <c r="P862" s="57">
        <v>46270.510347222225</v>
      </c>
      <c r="Q862">
        <v>69383837</v>
      </c>
      <c r="S862">
        <v>146372103763</v>
      </c>
      <c r="T862" t="s">
        <v>5097</v>
      </c>
      <c r="U862" t="s">
        <v>5098</v>
      </c>
      <c r="V862" t="s">
        <v>5099</v>
      </c>
      <c r="Z862">
        <v>109.826097</v>
      </c>
      <c r="AA862">
        <v>-7.2067209999999999</v>
      </c>
      <c r="AB862" t="s">
        <v>5100</v>
      </c>
      <c r="AC862" t="s">
        <v>236</v>
      </c>
      <c r="AL862" t="s">
        <v>217</v>
      </c>
      <c r="AM862" t="s">
        <v>5101</v>
      </c>
      <c r="AN862" t="s">
        <v>6</v>
      </c>
      <c r="AO862" s="57">
        <v>46121.527766203704</v>
      </c>
      <c r="AP862" s="57">
        <v>46272.333333333336</v>
      </c>
      <c r="AR862" t="s">
        <v>218</v>
      </c>
      <c r="AS862" t="s">
        <v>219</v>
      </c>
      <c r="AT862" t="s">
        <v>230</v>
      </c>
      <c r="AU862">
        <v>20260905</v>
      </c>
      <c r="AV862" t="s">
        <v>221</v>
      </c>
      <c r="AW862" t="s">
        <v>881</v>
      </c>
      <c r="AX862" t="s">
        <v>222</v>
      </c>
      <c r="BA862" s="57">
        <v>46272.333333333336</v>
      </c>
      <c r="BB862" t="s">
        <v>5101</v>
      </c>
      <c r="BC862">
        <v>2026</v>
      </c>
      <c r="BD862">
        <v>9</v>
      </c>
      <c r="BE862">
        <v>5</v>
      </c>
      <c r="BF862" s="6">
        <f t="shared" si="39"/>
        <v>46270</v>
      </c>
      <c r="BG862">
        <f t="shared" si="40"/>
        <v>-2.3333333333357587</v>
      </c>
      <c r="BH862" t="str">
        <f t="shared" si="41"/>
        <v>COMPLY</v>
      </c>
      <c r="BI862" t="e">
        <f>VLOOKUP(H862,Sheet2!$A$1:$B$270,2,FALSE)</f>
        <v>#N/A</v>
      </c>
    </row>
    <row r="863" spans="1:61">
      <c r="A863">
        <v>862</v>
      </c>
      <c r="B863">
        <v>1002571475</v>
      </c>
      <c r="C863">
        <v>3</v>
      </c>
      <c r="D863" t="s">
        <v>45</v>
      </c>
      <c r="E863">
        <v>5</v>
      </c>
      <c r="F863" t="s">
        <v>210</v>
      </c>
      <c r="G863" t="s">
        <v>115</v>
      </c>
      <c r="H863" t="s">
        <v>273</v>
      </c>
      <c r="I863" t="s">
        <v>212</v>
      </c>
      <c r="J863" t="s">
        <v>213</v>
      </c>
      <c r="K863" t="s">
        <v>149</v>
      </c>
      <c r="L863" t="s">
        <v>214</v>
      </c>
      <c r="M863" t="s">
        <v>76</v>
      </c>
      <c r="N863" t="s">
        <v>215</v>
      </c>
      <c r="O863" s="57">
        <v>46269.521493055552</v>
      </c>
      <c r="P863" s="57">
        <v>46270.698599537034</v>
      </c>
      <c r="Q863">
        <v>69383834</v>
      </c>
      <c r="S863">
        <v>172603791537</v>
      </c>
      <c r="T863" t="s">
        <v>5102</v>
      </c>
      <c r="U863" t="s">
        <v>2238</v>
      </c>
      <c r="V863" t="s">
        <v>5103</v>
      </c>
      <c r="Z863">
        <v>116.404023</v>
      </c>
      <c r="AA863">
        <v>-8.6981979999999997</v>
      </c>
      <c r="AB863" t="s">
        <v>5104</v>
      </c>
      <c r="AC863" t="s">
        <v>236</v>
      </c>
      <c r="AL863" t="s">
        <v>217</v>
      </c>
      <c r="AM863" t="s">
        <v>5105</v>
      </c>
      <c r="AN863" t="s">
        <v>6</v>
      </c>
      <c r="AO863" s="57">
        <v>46121.527766203704</v>
      </c>
      <c r="AP863" s="57">
        <v>46270.541666666664</v>
      </c>
      <c r="AR863" t="s">
        <v>218</v>
      </c>
      <c r="AS863" t="s">
        <v>900</v>
      </c>
      <c r="AT863" t="s">
        <v>230</v>
      </c>
      <c r="AU863">
        <v>20260905</v>
      </c>
      <c r="AV863" t="s">
        <v>221</v>
      </c>
      <c r="AW863" t="s">
        <v>882</v>
      </c>
      <c r="AX863" t="s">
        <v>222</v>
      </c>
      <c r="BA863" s="57">
        <v>46270.541666666664</v>
      </c>
      <c r="BB863" t="s">
        <v>5105</v>
      </c>
      <c r="BC863">
        <v>2026</v>
      </c>
      <c r="BD863">
        <v>9</v>
      </c>
      <c r="BE863">
        <v>5</v>
      </c>
      <c r="BF863" s="6">
        <f t="shared" si="39"/>
        <v>46270</v>
      </c>
      <c r="BG863">
        <f t="shared" si="40"/>
        <v>-0.54166666666424135</v>
      </c>
      <c r="BH863" t="str">
        <f t="shared" si="41"/>
        <v>COMPLY</v>
      </c>
      <c r="BI863" t="str">
        <f>VLOOKUP(H863,Sheet2!$A$1:$B$270,2,FALSE)</f>
        <v>SELONG</v>
      </c>
    </row>
    <row r="864" spans="1:61">
      <c r="A864">
        <v>863</v>
      </c>
      <c r="B864">
        <v>1002572115</v>
      </c>
      <c r="C864">
        <v>3</v>
      </c>
      <c r="D864" t="s">
        <v>59</v>
      </c>
      <c r="E864">
        <v>4</v>
      </c>
      <c r="F864" t="s">
        <v>549</v>
      </c>
      <c r="G864" t="s">
        <v>582</v>
      </c>
      <c r="H864" t="s">
        <v>835</v>
      </c>
      <c r="I864" t="s">
        <v>212</v>
      </c>
      <c r="J864" t="s">
        <v>213</v>
      </c>
      <c r="K864" t="s">
        <v>149</v>
      </c>
      <c r="M864" t="s">
        <v>76</v>
      </c>
      <c r="N864" t="s">
        <v>215</v>
      </c>
      <c r="O864" s="57">
        <v>46269.638229166667</v>
      </c>
      <c r="P864" s="57">
        <v>46269.67827546296</v>
      </c>
      <c r="Q864">
        <v>69383218</v>
      </c>
      <c r="S864">
        <v>146113146931</v>
      </c>
      <c r="T864" t="s">
        <v>2384</v>
      </c>
      <c r="U864" t="s">
        <v>5106</v>
      </c>
      <c r="V864" t="s">
        <v>5107</v>
      </c>
      <c r="Z864">
        <v>110.357</v>
      </c>
      <c r="AA864">
        <v>-7.7912999999999997</v>
      </c>
      <c r="AB864" t="s">
        <v>2387</v>
      </c>
      <c r="AC864" t="s">
        <v>225</v>
      </c>
      <c r="AL864" t="s">
        <v>217</v>
      </c>
      <c r="AM864" t="s">
        <v>5108</v>
      </c>
      <c r="AN864" t="s">
        <v>6</v>
      </c>
      <c r="AO864" s="57">
        <v>46121.64261574074</v>
      </c>
      <c r="AR864" t="s">
        <v>218</v>
      </c>
      <c r="AS864" t="s">
        <v>219</v>
      </c>
      <c r="AT864" t="s">
        <v>230</v>
      </c>
      <c r="AU864">
        <v>20260904</v>
      </c>
      <c r="AV864" t="s">
        <v>221</v>
      </c>
      <c r="AW864" t="s">
        <v>546</v>
      </c>
      <c r="AX864" t="s">
        <v>222</v>
      </c>
      <c r="BA864" s="57">
        <v>46269.291666666664</v>
      </c>
      <c r="BB864" t="s">
        <v>5108</v>
      </c>
      <c r="BC864">
        <v>2026</v>
      </c>
      <c r="BD864">
        <v>9</v>
      </c>
      <c r="BE864">
        <v>4</v>
      </c>
      <c r="BF864" s="6">
        <f t="shared" si="39"/>
        <v>46269</v>
      </c>
      <c r="BG864">
        <f t="shared" si="40"/>
        <v>-0.29166666666424135</v>
      </c>
      <c r="BH864" t="str">
        <f t="shared" si="41"/>
        <v>COMPLY</v>
      </c>
      <c r="BI864" t="e">
        <f>VLOOKUP(H864,Sheet2!$A$1:$B$270,2,FALSE)</f>
        <v>#N/A</v>
      </c>
    </row>
    <row r="865" spans="1:61">
      <c r="A865">
        <v>864</v>
      </c>
      <c r="B865">
        <v>1002572220</v>
      </c>
      <c r="C865">
        <v>3</v>
      </c>
      <c r="D865" t="s">
        <v>49</v>
      </c>
      <c r="E865">
        <v>4</v>
      </c>
      <c r="F865" t="s">
        <v>250</v>
      </c>
      <c r="G865" t="s">
        <v>539</v>
      </c>
      <c r="H865" t="s">
        <v>577</v>
      </c>
      <c r="I865" t="s">
        <v>212</v>
      </c>
      <c r="J865" t="s">
        <v>213</v>
      </c>
      <c r="K865" t="s">
        <v>149</v>
      </c>
      <c r="M865" t="s">
        <v>76</v>
      </c>
      <c r="N865" t="s">
        <v>215</v>
      </c>
      <c r="O865" s="57">
        <v>46269.654942129629</v>
      </c>
      <c r="P865" s="57">
        <v>46273.777905092589</v>
      </c>
      <c r="Q865">
        <v>69384058</v>
      </c>
      <c r="S865">
        <v>142214107527</v>
      </c>
      <c r="T865" t="s">
        <v>3659</v>
      </c>
      <c r="U865" t="s">
        <v>3660</v>
      </c>
      <c r="V865" t="s">
        <v>5109</v>
      </c>
      <c r="Z865">
        <v>108.85626019999999</v>
      </c>
      <c r="AA865">
        <v>-6.9894150000000002</v>
      </c>
      <c r="AB865" t="s">
        <v>5110</v>
      </c>
      <c r="AC865" t="s">
        <v>225</v>
      </c>
      <c r="AL865" t="s">
        <v>217</v>
      </c>
      <c r="AM865" t="s">
        <v>5111</v>
      </c>
      <c r="AN865" t="s">
        <v>6</v>
      </c>
      <c r="AO865" s="57">
        <v>46121.663275462961</v>
      </c>
      <c r="AP865" s="57">
        <v>46272.333333333336</v>
      </c>
      <c r="AR865" t="s">
        <v>218</v>
      </c>
      <c r="AS865" t="s">
        <v>908</v>
      </c>
      <c r="AT865" t="s">
        <v>230</v>
      </c>
      <c r="AU865">
        <v>20260908</v>
      </c>
      <c r="AV865" t="s">
        <v>221</v>
      </c>
      <c r="AW865" t="s">
        <v>545</v>
      </c>
      <c r="AX865" t="s">
        <v>222</v>
      </c>
      <c r="BA865" s="57">
        <v>46272.333333333336</v>
      </c>
      <c r="BB865" t="s">
        <v>5111</v>
      </c>
      <c r="BC865">
        <v>2026</v>
      </c>
      <c r="BD865">
        <v>9</v>
      </c>
      <c r="BE865">
        <v>8</v>
      </c>
      <c r="BF865" s="6">
        <f t="shared" si="39"/>
        <v>46273</v>
      </c>
      <c r="BG865">
        <f t="shared" si="40"/>
        <v>0.66666666666424135</v>
      </c>
      <c r="BH865" t="str">
        <f t="shared" si="41"/>
        <v>COMPLY</v>
      </c>
      <c r="BI865" t="e">
        <f>VLOOKUP(H865,Sheet2!$A$1:$B$270,2,FALSE)</f>
        <v>#N/A</v>
      </c>
    </row>
    <row r="866" spans="1:61">
      <c r="A866">
        <v>865</v>
      </c>
      <c r="B866">
        <v>1002572103</v>
      </c>
      <c r="C866">
        <v>3</v>
      </c>
      <c r="D866" t="s">
        <v>49</v>
      </c>
      <c r="E866">
        <v>4</v>
      </c>
      <c r="F866" t="s">
        <v>250</v>
      </c>
      <c r="G866" t="s">
        <v>539</v>
      </c>
      <c r="H866" t="s">
        <v>577</v>
      </c>
      <c r="I866" t="s">
        <v>212</v>
      </c>
      <c r="J866" t="s">
        <v>213</v>
      </c>
      <c r="K866" t="s">
        <v>149</v>
      </c>
      <c r="M866" t="s">
        <v>76</v>
      </c>
      <c r="N866" t="s">
        <v>215</v>
      </c>
      <c r="O866" s="57">
        <v>46269.63616898148</v>
      </c>
      <c r="P866" s="57">
        <v>46270.572789351849</v>
      </c>
      <c r="Q866">
        <v>69384049</v>
      </c>
      <c r="S866">
        <v>142214107526</v>
      </c>
      <c r="T866" t="s">
        <v>3659</v>
      </c>
      <c r="U866" t="s">
        <v>3660</v>
      </c>
      <c r="V866" t="s">
        <v>5112</v>
      </c>
      <c r="Z866">
        <v>108.85626019999999</v>
      </c>
      <c r="AA866">
        <v>-6.9894150000000002</v>
      </c>
      <c r="AB866" t="s">
        <v>4697</v>
      </c>
      <c r="AC866" t="s">
        <v>225</v>
      </c>
      <c r="AL866" t="s">
        <v>217</v>
      </c>
      <c r="AM866" t="s">
        <v>5113</v>
      </c>
      <c r="AN866" t="s">
        <v>6</v>
      </c>
      <c r="AO866" s="57">
        <v>46121.64261574074</v>
      </c>
      <c r="AP866" s="57">
        <v>46272.541666666664</v>
      </c>
      <c r="AR866" t="s">
        <v>218</v>
      </c>
      <c r="AS866" t="s">
        <v>908</v>
      </c>
      <c r="AT866" t="s">
        <v>230</v>
      </c>
      <c r="AU866">
        <v>20260905</v>
      </c>
      <c r="AV866" t="s">
        <v>221</v>
      </c>
      <c r="AW866" t="s">
        <v>545</v>
      </c>
      <c r="AX866" t="s">
        <v>222</v>
      </c>
      <c r="BA866" s="57">
        <v>46272.541666666664</v>
      </c>
      <c r="BB866" t="s">
        <v>5113</v>
      </c>
      <c r="BC866">
        <v>2026</v>
      </c>
      <c r="BD866">
        <v>9</v>
      </c>
      <c r="BE866">
        <v>5</v>
      </c>
      <c r="BF866" s="6">
        <f t="shared" si="39"/>
        <v>46270</v>
      </c>
      <c r="BG866">
        <f t="shared" si="40"/>
        <v>-2.5416666666642413</v>
      </c>
      <c r="BH866" t="str">
        <f t="shared" si="41"/>
        <v>COMPLY</v>
      </c>
      <c r="BI866" t="e">
        <f>VLOOKUP(H866,Sheet2!$A$1:$B$270,2,FALSE)</f>
        <v>#N/A</v>
      </c>
    </row>
    <row r="867" spans="1:61">
      <c r="A867">
        <v>866</v>
      </c>
      <c r="B867">
        <v>1002572247</v>
      </c>
      <c r="C867">
        <v>3</v>
      </c>
      <c r="D867" t="s">
        <v>45</v>
      </c>
      <c r="E867">
        <v>5</v>
      </c>
      <c r="F867" t="s">
        <v>113</v>
      </c>
      <c r="G867" t="s">
        <v>113</v>
      </c>
      <c r="H867" t="s">
        <v>408</v>
      </c>
      <c r="I867" t="s">
        <v>212</v>
      </c>
      <c r="J867" t="s">
        <v>213</v>
      </c>
      <c r="K867" t="s">
        <v>149</v>
      </c>
      <c r="L867" t="s">
        <v>214</v>
      </c>
      <c r="M867" t="s">
        <v>76</v>
      </c>
      <c r="N867" t="s">
        <v>215</v>
      </c>
      <c r="O867" s="57">
        <v>46269.65898148148</v>
      </c>
      <c r="P867" s="57">
        <v>46273.434155092589</v>
      </c>
      <c r="Q867">
        <v>69384090</v>
      </c>
      <c r="S867">
        <v>172502311373</v>
      </c>
      <c r="T867" t="s">
        <v>5114</v>
      </c>
      <c r="U867" t="s">
        <v>5115</v>
      </c>
      <c r="V867" t="s">
        <v>5116</v>
      </c>
      <c r="Z867">
        <v>123.58430564418001</v>
      </c>
      <c r="AA867">
        <v>-10.159624068183801</v>
      </c>
      <c r="AB867" t="s">
        <v>5117</v>
      </c>
      <c r="AC867" t="s">
        <v>236</v>
      </c>
      <c r="AL867" t="s">
        <v>217</v>
      </c>
      <c r="AM867" t="s">
        <v>5118</v>
      </c>
      <c r="AN867" t="s">
        <v>6</v>
      </c>
      <c r="AO867" s="57">
        <v>46121.663275462961</v>
      </c>
      <c r="AP867" s="57">
        <v>46270.541666666664</v>
      </c>
      <c r="AR867" t="s">
        <v>218</v>
      </c>
      <c r="AS867" t="s">
        <v>113</v>
      </c>
      <c r="AT867" t="s">
        <v>230</v>
      </c>
      <c r="AU867">
        <v>20260908</v>
      </c>
      <c r="AV867" t="s">
        <v>221</v>
      </c>
      <c r="AW867" t="s">
        <v>885</v>
      </c>
      <c r="AX867" t="s">
        <v>222</v>
      </c>
      <c r="BA867" s="57">
        <v>46270.541666666664</v>
      </c>
      <c r="BB867" t="s">
        <v>5118</v>
      </c>
      <c r="BC867">
        <v>2026</v>
      </c>
      <c r="BD867">
        <v>9</v>
      </c>
      <c r="BE867">
        <v>8</v>
      </c>
      <c r="BF867" s="6">
        <f t="shared" si="39"/>
        <v>46273</v>
      </c>
      <c r="BG867">
        <f t="shared" si="40"/>
        <v>2.4583333333357587</v>
      </c>
      <c r="BH867" t="str">
        <f t="shared" si="41"/>
        <v>NOT COMPLY</v>
      </c>
      <c r="BI867" t="str">
        <f>VLOOKUP(H867,Sheet2!$A$1:$B$270,2,FALSE)</f>
        <v>KUPANG</v>
      </c>
    </row>
    <row r="868" spans="1:61">
      <c r="A868">
        <v>867</v>
      </c>
      <c r="B868">
        <v>1002572112</v>
      </c>
      <c r="C868">
        <v>3</v>
      </c>
      <c r="D868" t="s">
        <v>45</v>
      </c>
      <c r="E868">
        <v>5</v>
      </c>
      <c r="F868" t="s">
        <v>210</v>
      </c>
      <c r="G868" t="s">
        <v>116</v>
      </c>
      <c r="H868" t="s">
        <v>268</v>
      </c>
      <c r="I868" t="s">
        <v>212</v>
      </c>
      <c r="J868" t="s">
        <v>213</v>
      </c>
      <c r="K868" t="s">
        <v>149</v>
      </c>
      <c r="M868" t="s">
        <v>76</v>
      </c>
      <c r="N868" t="s">
        <v>215</v>
      </c>
      <c r="O868" s="57">
        <v>46269.638229166667</v>
      </c>
      <c r="P868" s="57">
        <v>46269.747731481482</v>
      </c>
      <c r="Q868">
        <v>69382025</v>
      </c>
      <c r="S868">
        <v>172604214289</v>
      </c>
      <c r="T868" t="s">
        <v>1733</v>
      </c>
      <c r="U868" t="s">
        <v>5119</v>
      </c>
      <c r="V868" t="s">
        <v>5120</v>
      </c>
      <c r="Z868">
        <v>116.2818319</v>
      </c>
      <c r="AA868">
        <v>-8.3032696999999995</v>
      </c>
      <c r="AB868" t="s">
        <v>1736</v>
      </c>
      <c r="AC868" t="s">
        <v>216</v>
      </c>
      <c r="AL868" t="s">
        <v>217</v>
      </c>
      <c r="AM868" t="s">
        <v>4845</v>
      </c>
      <c r="AN868" t="s">
        <v>6</v>
      </c>
      <c r="AO868" s="57">
        <v>46121.64261574074</v>
      </c>
      <c r="AR868" t="s">
        <v>218</v>
      </c>
      <c r="AS868" t="s">
        <v>911</v>
      </c>
      <c r="AT868" t="s">
        <v>230</v>
      </c>
      <c r="AU868">
        <v>20260904</v>
      </c>
      <c r="AV868" t="s">
        <v>221</v>
      </c>
      <c r="AW868" t="s">
        <v>545</v>
      </c>
      <c r="AX868" t="s">
        <v>222</v>
      </c>
      <c r="BA868" s="57">
        <v>46269.291666666664</v>
      </c>
      <c r="BB868" t="s">
        <v>4845</v>
      </c>
      <c r="BC868">
        <v>2026</v>
      </c>
      <c r="BD868">
        <v>9</v>
      </c>
      <c r="BE868">
        <v>4</v>
      </c>
      <c r="BF868" s="6">
        <f t="shared" si="39"/>
        <v>46269</v>
      </c>
      <c r="BG868">
        <f t="shared" si="40"/>
        <v>-0.29166666666424135</v>
      </c>
      <c r="BH868" t="str">
        <f t="shared" si="41"/>
        <v>COMPLY</v>
      </c>
      <c r="BI868" t="str">
        <f>VLOOKUP(H868,Sheet2!$A$1:$B$270,2,FALSE)</f>
        <v>SELONG</v>
      </c>
    </row>
    <row r="869" spans="1:61">
      <c r="A869">
        <v>868</v>
      </c>
      <c r="B869">
        <v>1002572082</v>
      </c>
      <c r="C869">
        <v>3</v>
      </c>
      <c r="D869" t="s">
        <v>42</v>
      </c>
      <c r="E869">
        <v>5</v>
      </c>
      <c r="F869" t="s">
        <v>106</v>
      </c>
      <c r="G869" t="s">
        <v>104</v>
      </c>
      <c r="H869" t="s">
        <v>497</v>
      </c>
      <c r="I869" t="s">
        <v>212</v>
      </c>
      <c r="J869" t="s">
        <v>213</v>
      </c>
      <c r="K869" t="s">
        <v>149</v>
      </c>
      <c r="L869" t="s">
        <v>214</v>
      </c>
      <c r="M869" t="s">
        <v>76</v>
      </c>
      <c r="N869" t="s">
        <v>215</v>
      </c>
      <c r="O869" s="57">
        <v>46269.631898148145</v>
      </c>
      <c r="P869" s="57">
        <v>46270.754976851851</v>
      </c>
      <c r="Q869">
        <v>69384046</v>
      </c>
      <c r="S869">
        <v>152542208149</v>
      </c>
      <c r="T869" t="s">
        <v>5121</v>
      </c>
      <c r="U869" t="s">
        <v>5122</v>
      </c>
      <c r="V869" t="s">
        <v>5123</v>
      </c>
      <c r="Z869">
        <v>113.163372986018</v>
      </c>
      <c r="AA869">
        <v>-8.2194128943746794</v>
      </c>
      <c r="AB869" t="s">
        <v>5124</v>
      </c>
      <c r="AC869" t="s">
        <v>216</v>
      </c>
      <c r="AL869" t="s">
        <v>217</v>
      </c>
      <c r="AM869" t="s">
        <v>5125</v>
      </c>
      <c r="AN869" t="s">
        <v>6</v>
      </c>
      <c r="AO869" s="57">
        <v>46121.64261574074</v>
      </c>
      <c r="AP869" s="57">
        <v>46270.541666666664</v>
      </c>
      <c r="AR869" t="s">
        <v>218</v>
      </c>
      <c r="AS869" t="s">
        <v>219</v>
      </c>
      <c r="AT869" t="s">
        <v>220</v>
      </c>
      <c r="AU869">
        <v>20260905</v>
      </c>
      <c r="AV869" t="s">
        <v>221</v>
      </c>
      <c r="AW869" t="s">
        <v>852</v>
      </c>
      <c r="AX869" t="s">
        <v>222</v>
      </c>
      <c r="BA869" s="57">
        <v>46270.541666666664</v>
      </c>
      <c r="BB869" t="s">
        <v>5125</v>
      </c>
      <c r="BC869">
        <v>2026</v>
      </c>
      <c r="BD869">
        <v>9</v>
      </c>
      <c r="BE869">
        <v>5</v>
      </c>
      <c r="BF869" s="6">
        <f t="shared" si="39"/>
        <v>46270</v>
      </c>
      <c r="BG869">
        <f t="shared" si="40"/>
        <v>-0.54166666666424135</v>
      </c>
      <c r="BH869" t="str">
        <f t="shared" si="41"/>
        <v>COMPLY</v>
      </c>
      <c r="BI869" t="str">
        <f>VLOOKUP(H869,Sheet2!$A$1:$B$270,2,FALSE)</f>
        <v>PROBOLINGGO</v>
      </c>
    </row>
    <row r="870" spans="1:61">
      <c r="A870">
        <v>869</v>
      </c>
      <c r="B870">
        <v>1002572126</v>
      </c>
      <c r="C870">
        <v>3</v>
      </c>
      <c r="D870" t="s">
        <v>55</v>
      </c>
      <c r="E870">
        <v>5</v>
      </c>
      <c r="F870" t="s">
        <v>227</v>
      </c>
      <c r="G870" t="s">
        <v>121</v>
      </c>
      <c r="H870" t="s">
        <v>334</v>
      </c>
      <c r="I870" t="s">
        <v>212</v>
      </c>
      <c r="J870" t="s">
        <v>213</v>
      </c>
      <c r="K870" t="s">
        <v>149</v>
      </c>
      <c r="M870" t="s">
        <v>76</v>
      </c>
      <c r="N870" t="s">
        <v>215</v>
      </c>
      <c r="O870" s="57">
        <v>46269.639872685184</v>
      </c>
      <c r="P870" s="57">
        <v>46271.656956018516</v>
      </c>
      <c r="Q870">
        <v>69384053</v>
      </c>
      <c r="S870">
        <v>152434914028</v>
      </c>
      <c r="T870" t="s">
        <v>5126</v>
      </c>
      <c r="U870" t="s">
        <v>5127</v>
      </c>
      <c r="V870" t="s">
        <v>5128</v>
      </c>
      <c r="Z870">
        <v>113.1913043</v>
      </c>
      <c r="AA870">
        <v>-7.2145213000000004</v>
      </c>
      <c r="AB870" t="s">
        <v>5129</v>
      </c>
      <c r="AC870" t="s">
        <v>229</v>
      </c>
      <c r="AL870" t="s">
        <v>217</v>
      </c>
      <c r="AM870" t="s">
        <v>5130</v>
      </c>
      <c r="AN870" t="s">
        <v>6</v>
      </c>
      <c r="AO870" s="57">
        <v>46121.64261574074</v>
      </c>
      <c r="AP870" s="57">
        <v>46271.333333333336</v>
      </c>
      <c r="AR870" t="s">
        <v>218</v>
      </c>
      <c r="AS870" t="s">
        <v>335</v>
      </c>
      <c r="AT870" t="s">
        <v>220</v>
      </c>
      <c r="AU870">
        <v>20260906</v>
      </c>
      <c r="AV870" t="s">
        <v>221</v>
      </c>
      <c r="AW870" t="s">
        <v>4036</v>
      </c>
      <c r="AX870" t="s">
        <v>222</v>
      </c>
      <c r="BA870" s="57">
        <v>46271.333333333336</v>
      </c>
      <c r="BB870" t="s">
        <v>5130</v>
      </c>
      <c r="BC870">
        <v>2026</v>
      </c>
      <c r="BD870">
        <v>9</v>
      </c>
      <c r="BE870">
        <v>6</v>
      </c>
      <c r="BF870" s="6">
        <f t="shared" si="39"/>
        <v>46271</v>
      </c>
      <c r="BG870">
        <f t="shared" si="40"/>
        <v>-0.33333333333575865</v>
      </c>
      <c r="BH870" t="str">
        <f t="shared" si="41"/>
        <v>COMPLY</v>
      </c>
      <c r="BI870" t="str">
        <f>VLOOKUP(H870,Sheet2!$A$1:$B$270,2,FALSE)</f>
        <v>MADURA</v>
      </c>
    </row>
    <row r="871" spans="1:61">
      <c r="A871">
        <v>870</v>
      </c>
      <c r="B871">
        <v>1002572520</v>
      </c>
      <c r="C871">
        <v>3</v>
      </c>
      <c r="D871" t="s">
        <v>45</v>
      </c>
      <c r="E871">
        <v>5</v>
      </c>
      <c r="F871" t="s">
        <v>210</v>
      </c>
      <c r="G871" t="s">
        <v>112</v>
      </c>
      <c r="H871" t="s">
        <v>263</v>
      </c>
      <c r="I871" t="s">
        <v>212</v>
      </c>
      <c r="J871" t="s">
        <v>213</v>
      </c>
      <c r="K871" t="s">
        <v>149</v>
      </c>
      <c r="L871" t="s">
        <v>214</v>
      </c>
      <c r="M871" t="s">
        <v>76</v>
      </c>
      <c r="N871" t="s">
        <v>215</v>
      </c>
      <c r="O871" s="57">
        <v>46269.702731481484</v>
      </c>
      <c r="P871" s="57">
        <v>46270.579699074071</v>
      </c>
      <c r="Q871">
        <v>69384161</v>
      </c>
      <c r="S871">
        <v>172601797635</v>
      </c>
      <c r="T871" t="s">
        <v>5131</v>
      </c>
      <c r="U871" t="s">
        <v>5132</v>
      </c>
      <c r="V871" t="s">
        <v>5133</v>
      </c>
      <c r="Z871">
        <v>116.10986810177501</v>
      </c>
      <c r="AA871">
        <v>-8.6038200302124803</v>
      </c>
      <c r="AB871" t="s">
        <v>5134</v>
      </c>
      <c r="AC871" t="s">
        <v>216</v>
      </c>
      <c r="AL871" t="s">
        <v>217</v>
      </c>
      <c r="AM871" t="s">
        <v>5135</v>
      </c>
      <c r="AN871" t="s">
        <v>6</v>
      </c>
      <c r="AO871" s="57">
        <v>46121.70484953704</v>
      </c>
      <c r="AP871" s="57">
        <v>46270.541666666664</v>
      </c>
      <c r="AR871" t="s">
        <v>218</v>
      </c>
      <c r="AS871" t="s">
        <v>219</v>
      </c>
      <c r="AT871" t="s">
        <v>344</v>
      </c>
      <c r="AU871">
        <v>20260905</v>
      </c>
      <c r="AV871" t="s">
        <v>221</v>
      </c>
      <c r="AW871" t="s">
        <v>5076</v>
      </c>
      <c r="AX871" t="s">
        <v>222</v>
      </c>
      <c r="BA871" s="57">
        <v>46270.541666666664</v>
      </c>
      <c r="BB871" t="s">
        <v>5135</v>
      </c>
      <c r="BC871">
        <v>2026</v>
      </c>
      <c r="BD871">
        <v>9</v>
      </c>
      <c r="BE871">
        <v>5</v>
      </c>
      <c r="BF871" s="6">
        <f t="shared" si="39"/>
        <v>46270</v>
      </c>
      <c r="BG871">
        <f t="shared" si="40"/>
        <v>-0.54166666666424135</v>
      </c>
      <c r="BH871" t="str">
        <f t="shared" si="41"/>
        <v>COMPLY</v>
      </c>
      <c r="BI871" t="str">
        <f>VLOOKUP(H871,Sheet2!$A$1:$B$270,2,FALSE)</f>
        <v>MATARAM</v>
      </c>
    </row>
    <row r="872" spans="1:61">
      <c r="A872">
        <v>871</v>
      </c>
      <c r="B872">
        <v>1002572624</v>
      </c>
      <c r="C872">
        <v>3</v>
      </c>
      <c r="D872" t="s">
        <v>34</v>
      </c>
      <c r="E872">
        <v>5</v>
      </c>
      <c r="F872" t="s">
        <v>554</v>
      </c>
      <c r="G872" t="s">
        <v>85</v>
      </c>
      <c r="H872" t="s">
        <v>279</v>
      </c>
      <c r="I872" t="s">
        <v>212</v>
      </c>
      <c r="J872" t="s">
        <v>213</v>
      </c>
      <c r="K872" t="s">
        <v>149</v>
      </c>
      <c r="L872" t="s">
        <v>214</v>
      </c>
      <c r="M872" t="s">
        <v>76</v>
      </c>
      <c r="N872" t="s">
        <v>215</v>
      </c>
      <c r="O872" s="57">
        <v>46269.752743055556</v>
      </c>
      <c r="P872" s="57">
        <v>46270.828356481485</v>
      </c>
      <c r="Q872">
        <v>69384200</v>
      </c>
      <c r="S872">
        <v>172413244750</v>
      </c>
      <c r="T872" t="s">
        <v>5136</v>
      </c>
      <c r="U872" t="s">
        <v>5137</v>
      </c>
      <c r="V872" t="s">
        <v>5138</v>
      </c>
      <c r="Z872">
        <v>115.14487800000001</v>
      </c>
      <c r="AA872">
        <v>-8.5566440000000004</v>
      </c>
      <c r="AB872" t="s">
        <v>5139</v>
      </c>
      <c r="AC872" t="s">
        <v>236</v>
      </c>
      <c r="AL872" t="s">
        <v>217</v>
      </c>
      <c r="AM872" t="s">
        <v>5140</v>
      </c>
      <c r="AN872" t="s">
        <v>6</v>
      </c>
      <c r="AO872" s="57">
        <v>46121.757048611114</v>
      </c>
      <c r="AP872" s="57">
        <v>46270.625</v>
      </c>
      <c r="AR872" t="s">
        <v>218</v>
      </c>
      <c r="AS872" t="s">
        <v>85</v>
      </c>
      <c r="AT872" t="s">
        <v>230</v>
      </c>
      <c r="AU872">
        <v>20260905</v>
      </c>
      <c r="AV872" t="s">
        <v>221</v>
      </c>
      <c r="AW872" t="s">
        <v>237</v>
      </c>
      <c r="AX872" t="s">
        <v>222</v>
      </c>
      <c r="BA872" s="57">
        <v>46270.625</v>
      </c>
      <c r="BB872" t="s">
        <v>5140</v>
      </c>
      <c r="BC872">
        <v>2026</v>
      </c>
      <c r="BD872">
        <v>9</v>
      </c>
      <c r="BE872">
        <v>5</v>
      </c>
      <c r="BF872" s="6">
        <f t="shared" si="39"/>
        <v>46270</v>
      </c>
      <c r="BG872">
        <f t="shared" si="40"/>
        <v>-0.625</v>
      </c>
      <c r="BH872" t="str">
        <f t="shared" si="41"/>
        <v>COMPLY</v>
      </c>
      <c r="BI872" t="str">
        <f>VLOOKUP(H872,Sheet2!$A$1:$B$270,2,FALSE)</f>
        <v>TABANAN</v>
      </c>
    </row>
    <row r="873" spans="1:61">
      <c r="A873">
        <v>872</v>
      </c>
      <c r="B873">
        <v>1002571489</v>
      </c>
      <c r="C873">
        <v>3</v>
      </c>
      <c r="D873" t="s">
        <v>38</v>
      </c>
      <c r="E873">
        <v>5</v>
      </c>
      <c r="F873" t="s">
        <v>90</v>
      </c>
      <c r="G873" t="s">
        <v>90</v>
      </c>
      <c r="H873" t="s">
        <v>409</v>
      </c>
      <c r="I873" t="s">
        <v>212</v>
      </c>
      <c r="J873" t="s">
        <v>213</v>
      </c>
      <c r="K873" t="s">
        <v>149</v>
      </c>
      <c r="L873" t="s">
        <v>214</v>
      </c>
      <c r="M873" t="s">
        <v>76</v>
      </c>
      <c r="N873" t="s">
        <v>215</v>
      </c>
      <c r="O873" s="57">
        <v>46269.529814814814</v>
      </c>
      <c r="P873" s="57">
        <v>46269.76021990741</v>
      </c>
      <c r="Q873">
        <v>69383815</v>
      </c>
      <c r="S873">
        <v>152610241594</v>
      </c>
      <c r="T873" t="s">
        <v>5141</v>
      </c>
      <c r="U873" t="s">
        <v>5142</v>
      </c>
      <c r="V873" t="s">
        <v>5143</v>
      </c>
      <c r="Z873">
        <v>112.018977999687</v>
      </c>
      <c r="AA873">
        <v>-7.8194760730292998</v>
      </c>
      <c r="AB873" t="s">
        <v>5144</v>
      </c>
      <c r="AC873" t="s">
        <v>216</v>
      </c>
      <c r="AL873" t="s">
        <v>217</v>
      </c>
      <c r="AM873" t="s">
        <v>5145</v>
      </c>
      <c r="AN873" t="s">
        <v>6</v>
      </c>
      <c r="AO873" s="57">
        <v>46121.538124999999</v>
      </c>
      <c r="AP873" s="57">
        <v>46270.541666666664</v>
      </c>
      <c r="AR873" t="s">
        <v>218</v>
      </c>
      <c r="AS873" t="s">
        <v>219</v>
      </c>
      <c r="AT873" t="s">
        <v>230</v>
      </c>
      <c r="AU873">
        <v>20260904</v>
      </c>
      <c r="AV873" t="s">
        <v>221</v>
      </c>
      <c r="AW873" t="s">
        <v>881</v>
      </c>
      <c r="AX873" t="s">
        <v>222</v>
      </c>
      <c r="BA873" s="57">
        <v>46270.541666666664</v>
      </c>
      <c r="BB873" t="s">
        <v>5145</v>
      </c>
      <c r="BC873">
        <v>2026</v>
      </c>
      <c r="BD873">
        <v>9</v>
      </c>
      <c r="BE873">
        <v>4</v>
      </c>
      <c r="BF873" s="6">
        <f t="shared" si="39"/>
        <v>46269</v>
      </c>
      <c r="BG873">
        <f t="shared" si="40"/>
        <v>-1.5416666666642413</v>
      </c>
      <c r="BH873" t="str">
        <f t="shared" si="41"/>
        <v>COMPLY</v>
      </c>
      <c r="BI873" t="str">
        <f>VLOOKUP(H873,Sheet2!$A$1:$B$270,2,FALSE)</f>
        <v>KEDIRI</v>
      </c>
    </row>
    <row r="874" spans="1:61">
      <c r="A874">
        <v>873</v>
      </c>
      <c r="B874">
        <v>1002571105</v>
      </c>
      <c r="C874">
        <v>3</v>
      </c>
      <c r="D874" t="s">
        <v>42</v>
      </c>
      <c r="E874">
        <v>5</v>
      </c>
      <c r="F874" t="s">
        <v>232</v>
      </c>
      <c r="G874" t="s">
        <v>101</v>
      </c>
      <c r="H874" t="s">
        <v>259</v>
      </c>
      <c r="I874" t="s">
        <v>212</v>
      </c>
      <c r="J874" t="s">
        <v>213</v>
      </c>
      <c r="K874" t="s">
        <v>149</v>
      </c>
      <c r="L874" t="s">
        <v>214</v>
      </c>
      <c r="M874" t="s">
        <v>76</v>
      </c>
      <c r="N874" t="s">
        <v>215</v>
      </c>
      <c r="O874" s="57">
        <v>46269.42564814815</v>
      </c>
      <c r="P874" s="57">
        <v>46270.524293981478</v>
      </c>
      <c r="Q874">
        <v>69383673</v>
      </c>
      <c r="S874">
        <v>152316232593</v>
      </c>
      <c r="T874" t="s">
        <v>5146</v>
      </c>
      <c r="U874" t="s">
        <v>5147</v>
      </c>
      <c r="V874" t="s">
        <v>5148</v>
      </c>
      <c r="Z874">
        <v>112.704981453716</v>
      </c>
      <c r="AA874">
        <v>-7.4215260099298801</v>
      </c>
      <c r="AB874" t="s">
        <v>5149</v>
      </c>
      <c r="AC874" t="s">
        <v>216</v>
      </c>
      <c r="AL874" t="s">
        <v>217</v>
      </c>
      <c r="AM874" t="s">
        <v>3729</v>
      </c>
      <c r="AN874" t="s">
        <v>6</v>
      </c>
      <c r="AO874" s="57">
        <v>46121.434212962966</v>
      </c>
      <c r="AP874" s="57">
        <v>46270.333333333336</v>
      </c>
      <c r="AR874" t="s">
        <v>218</v>
      </c>
      <c r="AS874" t="s">
        <v>232</v>
      </c>
      <c r="AT874" t="s">
        <v>230</v>
      </c>
      <c r="AU874">
        <v>20260905</v>
      </c>
      <c r="AV874" t="s">
        <v>221</v>
      </c>
      <c r="AW874" t="s">
        <v>885</v>
      </c>
      <c r="AX874" t="s">
        <v>222</v>
      </c>
      <c r="BA874" s="57">
        <v>46270.333333333336</v>
      </c>
      <c r="BB874" t="s">
        <v>3729</v>
      </c>
      <c r="BC874">
        <v>2026</v>
      </c>
      <c r="BD874">
        <v>9</v>
      </c>
      <c r="BE874">
        <v>5</v>
      </c>
      <c r="BF874" s="6">
        <f t="shared" si="39"/>
        <v>46270</v>
      </c>
      <c r="BG874">
        <f t="shared" si="40"/>
        <v>-0.33333333333575865</v>
      </c>
      <c r="BH874" t="str">
        <f t="shared" si="41"/>
        <v>COMPLY</v>
      </c>
      <c r="BI874" t="str">
        <f>VLOOKUP(H874,Sheet2!$A$1:$B$270,2,FALSE)</f>
        <v>SIDOARJO</v>
      </c>
    </row>
    <row r="875" spans="1:61">
      <c r="A875">
        <v>874</v>
      </c>
      <c r="B875">
        <v>1002571487</v>
      </c>
      <c r="C875">
        <v>3</v>
      </c>
      <c r="D875" t="s">
        <v>49</v>
      </c>
      <c r="E875">
        <v>4</v>
      </c>
      <c r="F875" t="s">
        <v>250</v>
      </c>
      <c r="G875" t="s">
        <v>4078</v>
      </c>
      <c r="H875" t="s">
        <v>4737</v>
      </c>
      <c r="I875" t="s">
        <v>212</v>
      </c>
      <c r="J875" t="s">
        <v>213</v>
      </c>
      <c r="K875" t="s">
        <v>149</v>
      </c>
      <c r="M875" t="s">
        <v>76</v>
      </c>
      <c r="N875" t="s">
        <v>215</v>
      </c>
      <c r="O875" s="57">
        <v>46269.529907407406</v>
      </c>
      <c r="P875" s="57">
        <v>46269.640046296299</v>
      </c>
      <c r="Q875">
        <v>69380357</v>
      </c>
      <c r="S875">
        <v>142201104976</v>
      </c>
      <c r="T875" t="s">
        <v>4738</v>
      </c>
      <c r="U875" t="s">
        <v>4739</v>
      </c>
      <c r="V875" t="s">
        <v>5150</v>
      </c>
      <c r="Z875">
        <v>109.798244</v>
      </c>
      <c r="AA875">
        <v>-7.030875</v>
      </c>
      <c r="AB875" t="s">
        <v>5151</v>
      </c>
      <c r="AC875" t="s">
        <v>284</v>
      </c>
      <c r="AL875" t="s">
        <v>217</v>
      </c>
      <c r="AM875" t="s">
        <v>5152</v>
      </c>
      <c r="AN875" t="s">
        <v>6</v>
      </c>
      <c r="AO875" s="57">
        <v>46121.538124999999</v>
      </c>
      <c r="AR875" t="s">
        <v>218</v>
      </c>
      <c r="AS875" t="s">
        <v>4085</v>
      </c>
      <c r="AT875" t="s">
        <v>230</v>
      </c>
      <c r="AU875">
        <v>20260904</v>
      </c>
      <c r="AV875" t="s">
        <v>221</v>
      </c>
      <c r="AW875" t="s">
        <v>578</v>
      </c>
      <c r="AX875" t="s">
        <v>222</v>
      </c>
      <c r="BA875" s="57">
        <v>46269.291666666664</v>
      </c>
      <c r="BB875" t="s">
        <v>5152</v>
      </c>
      <c r="BC875">
        <v>2026</v>
      </c>
      <c r="BD875">
        <v>9</v>
      </c>
      <c r="BE875">
        <v>4</v>
      </c>
      <c r="BF875" s="6">
        <f t="shared" si="39"/>
        <v>46269</v>
      </c>
      <c r="BG875">
        <f t="shared" si="40"/>
        <v>-0.29166666666424135</v>
      </c>
      <c r="BH875" t="str">
        <f t="shared" si="41"/>
        <v>COMPLY</v>
      </c>
      <c r="BI875" t="e">
        <f>VLOOKUP(H875,Sheet2!$A$1:$B$270,2,FALSE)</f>
        <v>#N/A</v>
      </c>
    </row>
    <row r="876" spans="1:61">
      <c r="A876">
        <v>875</v>
      </c>
      <c r="B876">
        <v>1002568624</v>
      </c>
      <c r="C876">
        <v>3</v>
      </c>
      <c r="D876" t="s">
        <v>38</v>
      </c>
      <c r="E876">
        <v>5</v>
      </c>
      <c r="F876" t="s">
        <v>248</v>
      </c>
      <c r="G876" t="s">
        <v>91</v>
      </c>
      <c r="H876" t="s">
        <v>398</v>
      </c>
      <c r="I876" t="s">
        <v>212</v>
      </c>
      <c r="J876" t="s">
        <v>213</v>
      </c>
      <c r="K876" t="s">
        <v>149</v>
      </c>
      <c r="L876" t="s">
        <v>214</v>
      </c>
      <c r="M876" t="s">
        <v>76</v>
      </c>
      <c r="N876" t="s">
        <v>215</v>
      </c>
      <c r="O876" s="57">
        <v>46268.313148148147</v>
      </c>
      <c r="P876" s="57">
        <v>46268.556909722225</v>
      </c>
      <c r="Q876">
        <v>69382676</v>
      </c>
      <c r="S876">
        <v>152718219037</v>
      </c>
      <c r="T876" t="s">
        <v>2686</v>
      </c>
      <c r="U876" t="s">
        <v>2687</v>
      </c>
      <c r="V876" t="s">
        <v>2688</v>
      </c>
      <c r="Z876">
        <v>112.5651574</v>
      </c>
      <c r="AA876">
        <v>-8.1250394999999997</v>
      </c>
      <c r="AB876" t="s">
        <v>2689</v>
      </c>
      <c r="AC876" t="s">
        <v>236</v>
      </c>
      <c r="AL876" t="s">
        <v>217</v>
      </c>
      <c r="AM876" t="s">
        <v>2690</v>
      </c>
      <c r="AN876" t="s">
        <v>6</v>
      </c>
      <c r="AO876" s="57">
        <v>46090.319363425922</v>
      </c>
      <c r="AP876" s="57">
        <v>46269.333333333336</v>
      </c>
      <c r="AR876" t="s">
        <v>218</v>
      </c>
      <c r="AS876" t="s">
        <v>91</v>
      </c>
      <c r="AT876" t="s">
        <v>344</v>
      </c>
      <c r="AU876">
        <v>20260903</v>
      </c>
      <c r="AV876" t="s">
        <v>221</v>
      </c>
      <c r="AW876" t="s">
        <v>1660</v>
      </c>
      <c r="AX876" t="s">
        <v>222</v>
      </c>
      <c r="BA876" s="57">
        <v>46269.333333333336</v>
      </c>
      <c r="BB876" t="s">
        <v>2690</v>
      </c>
      <c r="BC876">
        <v>2026</v>
      </c>
      <c r="BD876">
        <v>9</v>
      </c>
      <c r="BE876">
        <v>3</v>
      </c>
      <c r="BF876" s="6">
        <f t="shared" si="39"/>
        <v>46268</v>
      </c>
      <c r="BG876">
        <f t="shared" si="40"/>
        <v>-1.3333333333357587</v>
      </c>
      <c r="BH876" t="str">
        <f t="shared" si="41"/>
        <v>COMPLY</v>
      </c>
      <c r="BI876" t="str">
        <f>VLOOKUP(H876,Sheet2!$A$1:$B$270,2,FALSE)</f>
        <v>MALANG</v>
      </c>
    </row>
    <row r="877" spans="1:61">
      <c r="A877">
        <v>876</v>
      </c>
      <c r="B877">
        <v>1002570453</v>
      </c>
      <c r="C877">
        <v>3</v>
      </c>
      <c r="D877" t="s">
        <v>42</v>
      </c>
      <c r="E877">
        <v>5</v>
      </c>
      <c r="F877" t="s">
        <v>232</v>
      </c>
      <c r="G877" t="s">
        <v>105</v>
      </c>
      <c r="H877" t="s">
        <v>371</v>
      </c>
      <c r="I877" t="s">
        <v>212</v>
      </c>
      <c r="J877" t="s">
        <v>213</v>
      </c>
      <c r="K877" t="s">
        <v>149</v>
      </c>
      <c r="L877" t="s">
        <v>214</v>
      </c>
      <c r="M877" t="s">
        <v>76</v>
      </c>
      <c r="N877" t="s">
        <v>215</v>
      </c>
      <c r="O877" s="57">
        <v>46268.683981481481</v>
      </c>
      <c r="P877" s="57">
        <v>46269.689062500001</v>
      </c>
      <c r="Q877">
        <v>69383405</v>
      </c>
      <c r="S877">
        <v>152312243369</v>
      </c>
      <c r="T877" t="s">
        <v>2247</v>
      </c>
      <c r="U877" t="s">
        <v>2248</v>
      </c>
      <c r="V877" t="s">
        <v>2249</v>
      </c>
      <c r="Z877">
        <v>112.41100900000001</v>
      </c>
      <c r="AA877">
        <v>-7.5194939999999999</v>
      </c>
      <c r="AB877" t="s">
        <v>2250</v>
      </c>
      <c r="AC877" t="s">
        <v>236</v>
      </c>
      <c r="AL877" t="s">
        <v>217</v>
      </c>
      <c r="AM877" t="s">
        <v>2251</v>
      </c>
      <c r="AN877" t="s">
        <v>6</v>
      </c>
      <c r="AO877" s="57">
        <v>46090.694386574076</v>
      </c>
      <c r="AP877" s="57">
        <v>46269.625</v>
      </c>
      <c r="AR877" t="s">
        <v>218</v>
      </c>
      <c r="AS877" t="s">
        <v>105</v>
      </c>
      <c r="AT877" t="s">
        <v>230</v>
      </c>
      <c r="AU877">
        <v>20260904</v>
      </c>
      <c r="AV877" t="s">
        <v>221</v>
      </c>
      <c r="AW877" t="s">
        <v>886</v>
      </c>
      <c r="AX877" t="s">
        <v>222</v>
      </c>
      <c r="BA877" s="57">
        <v>46269.625</v>
      </c>
      <c r="BB877" t="s">
        <v>2251</v>
      </c>
      <c r="BC877">
        <v>2026</v>
      </c>
      <c r="BD877">
        <v>9</v>
      </c>
      <c r="BE877">
        <v>4</v>
      </c>
      <c r="BF877" s="6">
        <f t="shared" si="39"/>
        <v>46269</v>
      </c>
      <c r="BG877">
        <f t="shared" si="40"/>
        <v>-0.625</v>
      </c>
      <c r="BH877" t="str">
        <f t="shared" si="41"/>
        <v>COMPLY</v>
      </c>
      <c r="BI877" t="str">
        <f>VLOOKUP(H877,Sheet2!$A$1:$B$270,2,FALSE)</f>
        <v>MOJOKERTO</v>
      </c>
    </row>
    <row r="878" spans="1:61">
      <c r="A878">
        <v>877</v>
      </c>
      <c r="B878">
        <v>1002569199</v>
      </c>
      <c r="C878">
        <v>3</v>
      </c>
      <c r="D878" t="s">
        <v>42</v>
      </c>
      <c r="E878">
        <v>5</v>
      </c>
      <c r="F878" t="s">
        <v>232</v>
      </c>
      <c r="G878" t="s">
        <v>103</v>
      </c>
      <c r="H878" t="s">
        <v>391</v>
      </c>
      <c r="I878" t="s">
        <v>212</v>
      </c>
      <c r="J878" t="s">
        <v>213</v>
      </c>
      <c r="K878" t="s">
        <v>149</v>
      </c>
      <c r="M878" t="s">
        <v>76</v>
      </c>
      <c r="N878" t="s">
        <v>215</v>
      </c>
      <c r="O878" s="57">
        <v>46268.445949074077</v>
      </c>
      <c r="P878" s="57">
        <v>46268.856990740744</v>
      </c>
      <c r="Q878">
        <v>69382932</v>
      </c>
      <c r="S878">
        <v>152318242568</v>
      </c>
      <c r="T878" t="s">
        <v>2691</v>
      </c>
      <c r="U878" t="s">
        <v>2692</v>
      </c>
      <c r="V878" t="s">
        <v>2693</v>
      </c>
      <c r="Z878">
        <v>112.2247893</v>
      </c>
      <c r="AA878">
        <v>-7.5554037999999997</v>
      </c>
      <c r="AB878" t="s">
        <v>2694</v>
      </c>
      <c r="AC878" t="s">
        <v>229</v>
      </c>
      <c r="AL878" t="s">
        <v>217</v>
      </c>
      <c r="AM878" t="s">
        <v>2695</v>
      </c>
      <c r="AN878" t="s">
        <v>6</v>
      </c>
      <c r="AO878" s="57">
        <v>46090.454791666663</v>
      </c>
      <c r="AP878" s="57">
        <v>46269.625</v>
      </c>
      <c r="AQ878" t="s">
        <v>2178</v>
      </c>
      <c r="AR878" t="s">
        <v>218</v>
      </c>
      <c r="AS878" t="s">
        <v>103</v>
      </c>
      <c r="AT878" t="s">
        <v>230</v>
      </c>
      <c r="AU878">
        <v>20260903</v>
      </c>
      <c r="AV878" t="s">
        <v>221</v>
      </c>
      <c r="AW878" t="s">
        <v>545</v>
      </c>
      <c r="AX878" t="s">
        <v>222</v>
      </c>
      <c r="BA878" s="57">
        <v>46269.625</v>
      </c>
      <c r="BB878" t="s">
        <v>2695</v>
      </c>
      <c r="BC878">
        <v>2026</v>
      </c>
      <c r="BD878">
        <v>9</v>
      </c>
      <c r="BE878">
        <v>3</v>
      </c>
      <c r="BF878" s="6">
        <f t="shared" si="39"/>
        <v>46268</v>
      </c>
      <c r="BG878">
        <f t="shared" si="40"/>
        <v>-1.625</v>
      </c>
      <c r="BH878" t="str">
        <f t="shared" si="41"/>
        <v>COMPLY</v>
      </c>
      <c r="BI878" t="str">
        <f>VLOOKUP(H878,Sheet2!$A$1:$B$270,2,FALSE)</f>
        <v>MOJOKERTO</v>
      </c>
    </row>
    <row r="879" spans="1:61">
      <c r="A879">
        <v>878</v>
      </c>
      <c r="B879">
        <v>1002568931</v>
      </c>
      <c r="C879">
        <v>3</v>
      </c>
      <c r="D879" t="s">
        <v>59</v>
      </c>
      <c r="E879">
        <v>4</v>
      </c>
      <c r="F879" t="s">
        <v>549</v>
      </c>
      <c r="G879" t="s">
        <v>1694</v>
      </c>
      <c r="H879" t="s">
        <v>1695</v>
      </c>
      <c r="I879" t="s">
        <v>212</v>
      </c>
      <c r="J879" t="s">
        <v>213</v>
      </c>
      <c r="K879" t="s">
        <v>149</v>
      </c>
      <c r="L879" t="s">
        <v>214</v>
      </c>
      <c r="M879" t="s">
        <v>76</v>
      </c>
      <c r="N879" t="s">
        <v>215</v>
      </c>
      <c r="O879" s="57">
        <v>46268.395787037036</v>
      </c>
      <c r="P879" s="57">
        <v>46269.680821759262</v>
      </c>
      <c r="Q879">
        <v>69382828</v>
      </c>
      <c r="S879">
        <v>146136130387</v>
      </c>
      <c r="T879" t="s">
        <v>2907</v>
      </c>
      <c r="U879" t="s">
        <v>2908</v>
      </c>
      <c r="V879" t="s">
        <v>2909</v>
      </c>
      <c r="Z879">
        <v>110.254983</v>
      </c>
      <c r="AA879">
        <v>-7.6879879999999998</v>
      </c>
      <c r="AB879" t="s">
        <v>2910</v>
      </c>
      <c r="AC879" t="s">
        <v>236</v>
      </c>
      <c r="AL879" t="s">
        <v>217</v>
      </c>
      <c r="AM879" t="s">
        <v>2911</v>
      </c>
      <c r="AN879" t="s">
        <v>6</v>
      </c>
      <c r="AO879" s="57">
        <v>46090.402800925927</v>
      </c>
      <c r="AP879" s="57">
        <v>46269.333333333336</v>
      </c>
      <c r="AR879" t="s">
        <v>218</v>
      </c>
      <c r="AS879" t="s">
        <v>219</v>
      </c>
      <c r="AT879" t="s">
        <v>230</v>
      </c>
      <c r="AU879">
        <v>20260904</v>
      </c>
      <c r="AV879" t="s">
        <v>221</v>
      </c>
      <c r="AW879" t="s">
        <v>2327</v>
      </c>
      <c r="AX879" t="s">
        <v>222</v>
      </c>
      <c r="BA879" s="57">
        <v>46269.333333333336</v>
      </c>
      <c r="BB879" t="s">
        <v>2911</v>
      </c>
      <c r="BC879">
        <v>2026</v>
      </c>
      <c r="BD879">
        <v>9</v>
      </c>
      <c r="BE879">
        <v>4</v>
      </c>
      <c r="BF879" s="6">
        <f t="shared" si="39"/>
        <v>46269</v>
      </c>
      <c r="BG879">
        <f t="shared" si="40"/>
        <v>-0.33333333333575865</v>
      </c>
      <c r="BH879" t="str">
        <f t="shared" si="41"/>
        <v>COMPLY</v>
      </c>
      <c r="BI879" t="e">
        <f>VLOOKUP(H879,Sheet2!$A$1:$B$270,2,FALSE)</f>
        <v>#N/A</v>
      </c>
    </row>
    <row r="880" spans="1:61">
      <c r="A880">
        <v>879</v>
      </c>
      <c r="B880">
        <v>1002570473</v>
      </c>
      <c r="C880">
        <v>3</v>
      </c>
      <c r="D880" t="s">
        <v>38</v>
      </c>
      <c r="E880">
        <v>5</v>
      </c>
      <c r="F880" t="s">
        <v>248</v>
      </c>
      <c r="G880" t="s">
        <v>91</v>
      </c>
      <c r="H880" t="s">
        <v>388</v>
      </c>
      <c r="I880" t="s">
        <v>212</v>
      </c>
      <c r="J880" t="s">
        <v>213</v>
      </c>
      <c r="K880" t="s">
        <v>149</v>
      </c>
      <c r="L880" t="s">
        <v>214</v>
      </c>
      <c r="M880" t="s">
        <v>76</v>
      </c>
      <c r="N880" t="s">
        <v>215</v>
      </c>
      <c r="O880" s="57">
        <v>46268.687465277777</v>
      </c>
      <c r="P880" s="57">
        <v>46270.854699074072</v>
      </c>
      <c r="Q880">
        <v>69383409</v>
      </c>
      <c r="S880">
        <v>152703903736</v>
      </c>
      <c r="T880" t="s">
        <v>2255</v>
      </c>
      <c r="U880" t="s">
        <v>2256</v>
      </c>
      <c r="V880" t="s">
        <v>2257</v>
      </c>
      <c r="Z880">
        <v>112.5975167</v>
      </c>
      <c r="AA880">
        <v>-7.9672351999999904</v>
      </c>
      <c r="AB880" t="s">
        <v>2258</v>
      </c>
      <c r="AC880" t="s">
        <v>236</v>
      </c>
      <c r="AL880" t="s">
        <v>217</v>
      </c>
      <c r="AM880" t="s">
        <v>2259</v>
      </c>
      <c r="AN880" t="s">
        <v>6</v>
      </c>
      <c r="AO880" s="57">
        <v>46090.694386574076</v>
      </c>
      <c r="AP880" s="57">
        <v>46269.625</v>
      </c>
      <c r="AR880" t="s">
        <v>218</v>
      </c>
      <c r="AS880" t="s">
        <v>557</v>
      </c>
      <c r="AT880" t="s">
        <v>230</v>
      </c>
      <c r="AU880">
        <v>20260905</v>
      </c>
      <c r="AV880" t="s">
        <v>221</v>
      </c>
      <c r="AW880" t="s">
        <v>884</v>
      </c>
      <c r="AX880" t="s">
        <v>222</v>
      </c>
      <c r="BA880" s="57">
        <v>46269.625</v>
      </c>
      <c r="BB880" t="s">
        <v>2259</v>
      </c>
      <c r="BC880">
        <v>2026</v>
      </c>
      <c r="BD880">
        <v>9</v>
      </c>
      <c r="BE880">
        <v>5</v>
      </c>
      <c r="BF880" s="6">
        <f t="shared" si="39"/>
        <v>46270</v>
      </c>
      <c r="BG880">
        <f t="shared" si="40"/>
        <v>0.375</v>
      </c>
      <c r="BH880" t="str">
        <f t="shared" si="41"/>
        <v>COMPLY</v>
      </c>
      <c r="BI880" t="str">
        <f>VLOOKUP(H880,Sheet2!$A$1:$B$270,2,FALSE)</f>
        <v>MALANG</v>
      </c>
    </row>
    <row r="881" spans="1:61">
      <c r="A881">
        <v>880</v>
      </c>
      <c r="B881">
        <v>1002568925</v>
      </c>
      <c r="C881">
        <v>3</v>
      </c>
      <c r="D881" t="s">
        <v>59</v>
      </c>
      <c r="E881">
        <v>4</v>
      </c>
      <c r="F881" t="s">
        <v>242</v>
      </c>
      <c r="G881" t="s">
        <v>242</v>
      </c>
      <c r="H881" t="s">
        <v>2469</v>
      </c>
      <c r="I881" t="s">
        <v>212</v>
      </c>
      <c r="J881" t="s">
        <v>213</v>
      </c>
      <c r="K881" t="s">
        <v>149</v>
      </c>
      <c r="L881" t="s">
        <v>214</v>
      </c>
      <c r="M881" t="s">
        <v>76</v>
      </c>
      <c r="N881" t="s">
        <v>215</v>
      </c>
      <c r="O881" s="57">
        <v>46268.39439814815</v>
      </c>
      <c r="P881" s="57">
        <v>46268.624085648145</v>
      </c>
      <c r="Q881">
        <v>69382826</v>
      </c>
      <c r="S881">
        <v>146175114862</v>
      </c>
      <c r="T881" t="s">
        <v>2696</v>
      </c>
      <c r="U881" t="s">
        <v>2697</v>
      </c>
      <c r="V881" t="s">
        <v>2698</v>
      </c>
      <c r="Z881">
        <v>110.25091500000001</v>
      </c>
      <c r="AA881">
        <v>-7.5185459999999997</v>
      </c>
      <c r="AB881" t="s">
        <v>2699</v>
      </c>
      <c r="AC881" t="s">
        <v>236</v>
      </c>
      <c r="AL881" t="s">
        <v>217</v>
      </c>
      <c r="AM881" t="s">
        <v>2700</v>
      </c>
      <c r="AN881" t="s">
        <v>6</v>
      </c>
      <c r="AO881" s="57">
        <v>46090.402800925927</v>
      </c>
      <c r="AP881" s="57">
        <v>46269.333333333336</v>
      </c>
      <c r="AR881" t="s">
        <v>218</v>
      </c>
      <c r="AS881" t="s">
        <v>2473</v>
      </c>
      <c r="AT881" t="s">
        <v>230</v>
      </c>
      <c r="AU881">
        <v>20260903</v>
      </c>
      <c r="AV881" t="s">
        <v>221</v>
      </c>
      <c r="AW881" t="s">
        <v>885</v>
      </c>
      <c r="AX881" t="s">
        <v>222</v>
      </c>
      <c r="BA881" s="57">
        <v>46269.333333333336</v>
      </c>
      <c r="BB881" t="s">
        <v>2700</v>
      </c>
      <c r="BC881">
        <v>2026</v>
      </c>
      <c r="BD881">
        <v>9</v>
      </c>
      <c r="BE881">
        <v>3</v>
      </c>
      <c r="BF881" s="6">
        <f t="shared" si="39"/>
        <v>46268</v>
      </c>
      <c r="BG881">
        <f t="shared" si="40"/>
        <v>-1.3333333333357587</v>
      </c>
      <c r="BH881" t="str">
        <f t="shared" si="41"/>
        <v>COMPLY</v>
      </c>
      <c r="BI881" t="e">
        <f>VLOOKUP(H881,Sheet2!$A$1:$B$270,2,FALSE)</f>
        <v>#N/A</v>
      </c>
    </row>
    <row r="882" spans="1:61">
      <c r="A882">
        <v>881</v>
      </c>
      <c r="B882">
        <v>1002568917</v>
      </c>
      <c r="C882">
        <v>3</v>
      </c>
      <c r="D882" t="s">
        <v>42</v>
      </c>
      <c r="E882">
        <v>5</v>
      </c>
      <c r="F882" t="s">
        <v>232</v>
      </c>
      <c r="G882" t="s">
        <v>105</v>
      </c>
      <c r="H882" t="s">
        <v>297</v>
      </c>
      <c r="I882" t="s">
        <v>212</v>
      </c>
      <c r="J882" t="s">
        <v>213</v>
      </c>
      <c r="K882" t="s">
        <v>149</v>
      </c>
      <c r="M882" t="s">
        <v>76</v>
      </c>
      <c r="N882" t="s">
        <v>215</v>
      </c>
      <c r="O882" s="57">
        <v>46268.398622685185</v>
      </c>
      <c r="P882" s="57">
        <v>46269.673055555555</v>
      </c>
      <c r="Q882">
        <v>69382825</v>
      </c>
      <c r="S882">
        <v>152324211672</v>
      </c>
      <c r="T882" t="s">
        <v>2912</v>
      </c>
      <c r="U882" t="s">
        <v>2913</v>
      </c>
      <c r="V882" t="s">
        <v>2914</v>
      </c>
      <c r="Z882">
        <v>112.4319852</v>
      </c>
      <c r="AA882">
        <v>-7.4631537000000003</v>
      </c>
      <c r="AB882" t="s">
        <v>2915</v>
      </c>
      <c r="AC882" t="s">
        <v>229</v>
      </c>
      <c r="AL882" t="s">
        <v>217</v>
      </c>
      <c r="AM882" t="s">
        <v>2916</v>
      </c>
      <c r="AN882" t="s">
        <v>6</v>
      </c>
      <c r="AO882" s="57">
        <v>46090.402800925927</v>
      </c>
      <c r="AP882" s="57">
        <v>46269.458333333336</v>
      </c>
      <c r="AR882" t="s">
        <v>218</v>
      </c>
      <c r="AS882" t="s">
        <v>105</v>
      </c>
      <c r="AT882" t="s">
        <v>843</v>
      </c>
      <c r="AU882">
        <v>20260904</v>
      </c>
      <c r="AV882" t="s">
        <v>221</v>
      </c>
      <c r="AW882" t="s">
        <v>2917</v>
      </c>
      <c r="AX882" t="s">
        <v>222</v>
      </c>
      <c r="BA882" s="57">
        <v>46269.458333333336</v>
      </c>
      <c r="BB882" t="s">
        <v>2916</v>
      </c>
      <c r="BC882">
        <v>2026</v>
      </c>
      <c r="BD882">
        <v>9</v>
      </c>
      <c r="BE882">
        <v>4</v>
      </c>
      <c r="BF882" s="6">
        <f t="shared" si="39"/>
        <v>46269</v>
      </c>
      <c r="BG882">
        <f t="shared" si="40"/>
        <v>-0.45833333333575865</v>
      </c>
      <c r="BH882" t="str">
        <f t="shared" si="41"/>
        <v>COMPLY</v>
      </c>
      <c r="BI882" t="str">
        <f>VLOOKUP(H882,Sheet2!$A$1:$B$270,2,FALSE)</f>
        <v>MOJOKERTO</v>
      </c>
    </row>
    <row r="883" spans="1:61">
      <c r="A883">
        <v>882</v>
      </c>
      <c r="B883">
        <v>1002568947</v>
      </c>
      <c r="C883">
        <v>3</v>
      </c>
      <c r="D883" t="s">
        <v>34</v>
      </c>
      <c r="E883">
        <v>5</v>
      </c>
      <c r="F883" t="s">
        <v>563</v>
      </c>
      <c r="G883" t="s">
        <v>86</v>
      </c>
      <c r="H883" t="s">
        <v>416</v>
      </c>
      <c r="I883" t="s">
        <v>212</v>
      </c>
      <c r="J883" t="s">
        <v>213</v>
      </c>
      <c r="K883" t="s">
        <v>149</v>
      </c>
      <c r="M883" t="s">
        <v>76</v>
      </c>
      <c r="N883" t="s">
        <v>215</v>
      </c>
      <c r="O883" s="57">
        <v>46268.399664351855</v>
      </c>
      <c r="P883" s="57">
        <v>46269.736562500002</v>
      </c>
      <c r="Q883">
        <v>69380513</v>
      </c>
      <c r="S883">
        <v>172419207274</v>
      </c>
      <c r="T883" t="s">
        <v>1992</v>
      </c>
      <c r="U883" t="s">
        <v>2665</v>
      </c>
      <c r="V883" t="s">
        <v>2666</v>
      </c>
      <c r="Z883">
        <v>115.19735204</v>
      </c>
      <c r="AA883">
        <v>-8.6609860090000002</v>
      </c>
      <c r="AB883" t="s">
        <v>2667</v>
      </c>
      <c r="AC883" t="s">
        <v>216</v>
      </c>
      <c r="AL883" t="s">
        <v>217</v>
      </c>
      <c r="AM883" t="s">
        <v>2668</v>
      </c>
      <c r="AN883" t="s">
        <v>6</v>
      </c>
      <c r="AO883" s="57">
        <v>46090.402800925927</v>
      </c>
      <c r="AR883" t="s">
        <v>218</v>
      </c>
      <c r="AS883" t="s">
        <v>817</v>
      </c>
      <c r="AT883" t="s">
        <v>230</v>
      </c>
      <c r="AU883">
        <v>20260904</v>
      </c>
      <c r="AV883" t="s">
        <v>221</v>
      </c>
      <c r="AW883" t="s">
        <v>545</v>
      </c>
      <c r="AX883" t="s">
        <v>222</v>
      </c>
      <c r="BA883" s="57">
        <v>46268.291666666664</v>
      </c>
      <c r="BB883" t="s">
        <v>2668</v>
      </c>
      <c r="BC883">
        <v>2026</v>
      </c>
      <c r="BD883">
        <v>9</v>
      </c>
      <c r="BE883">
        <v>4</v>
      </c>
      <c r="BF883" s="6">
        <f t="shared" si="39"/>
        <v>46269</v>
      </c>
      <c r="BG883">
        <f t="shared" si="40"/>
        <v>0.70833333333575865</v>
      </c>
      <c r="BH883" t="str">
        <f t="shared" si="41"/>
        <v>COMPLY</v>
      </c>
      <c r="BI883" t="str">
        <f>VLOOKUP(H883,Sheet2!$A$1:$B$270,2,FALSE)</f>
        <v>UBUNG</v>
      </c>
    </row>
    <row r="884" spans="1:61">
      <c r="A884">
        <v>883</v>
      </c>
      <c r="B884">
        <v>1002568919</v>
      </c>
      <c r="C884">
        <v>3</v>
      </c>
      <c r="D884" t="s">
        <v>59</v>
      </c>
      <c r="E884">
        <v>4</v>
      </c>
      <c r="F884" t="s">
        <v>223</v>
      </c>
      <c r="G884" t="s">
        <v>223</v>
      </c>
      <c r="H884" t="s">
        <v>827</v>
      </c>
      <c r="I884" t="s">
        <v>212</v>
      </c>
      <c r="J884" t="s">
        <v>213</v>
      </c>
      <c r="K884" t="s">
        <v>149</v>
      </c>
      <c r="M884" t="s">
        <v>76</v>
      </c>
      <c r="N884" t="s">
        <v>215</v>
      </c>
      <c r="O884" s="57">
        <v>46268.394675925927</v>
      </c>
      <c r="P884" s="57">
        <v>46268.655844907407</v>
      </c>
      <c r="Q884">
        <v>69378309</v>
      </c>
      <c r="S884">
        <v>146303629015</v>
      </c>
      <c r="T884" t="s">
        <v>2701</v>
      </c>
      <c r="U884" t="s">
        <v>2702</v>
      </c>
      <c r="V884" t="s">
        <v>2703</v>
      </c>
      <c r="Z884">
        <v>109.2554342</v>
      </c>
      <c r="AA884">
        <v>-7.4254781000000003</v>
      </c>
      <c r="AB884" t="s">
        <v>2704</v>
      </c>
      <c r="AC884" t="s">
        <v>284</v>
      </c>
      <c r="AL884" t="s">
        <v>217</v>
      </c>
      <c r="AM884" t="s">
        <v>2705</v>
      </c>
      <c r="AN884" t="s">
        <v>6</v>
      </c>
      <c r="AO884" s="57">
        <v>46090.402800925927</v>
      </c>
      <c r="AR884" t="s">
        <v>218</v>
      </c>
      <c r="AS884" t="s">
        <v>219</v>
      </c>
      <c r="AT884" t="s">
        <v>230</v>
      </c>
      <c r="AU884">
        <v>20260903</v>
      </c>
      <c r="AV884" t="s">
        <v>221</v>
      </c>
      <c r="AW884" t="s">
        <v>2706</v>
      </c>
      <c r="AX884" t="s">
        <v>222</v>
      </c>
      <c r="BA884" s="57">
        <v>46268.291666666664</v>
      </c>
      <c r="BB884" t="s">
        <v>2705</v>
      </c>
      <c r="BC884">
        <v>2026</v>
      </c>
      <c r="BD884">
        <v>9</v>
      </c>
      <c r="BE884">
        <v>3</v>
      </c>
      <c r="BF884" s="6">
        <f t="shared" si="39"/>
        <v>46268</v>
      </c>
      <c r="BG884">
        <f t="shared" si="40"/>
        <v>-0.29166666666424135</v>
      </c>
      <c r="BH884" t="str">
        <f t="shared" si="41"/>
        <v>COMPLY</v>
      </c>
      <c r="BI884" t="e">
        <f>VLOOKUP(H884,Sheet2!$A$1:$B$270,2,FALSE)</f>
        <v>#N/A</v>
      </c>
    </row>
    <row r="885" spans="1:61">
      <c r="A885">
        <v>884</v>
      </c>
      <c r="B885">
        <v>1002568730</v>
      </c>
      <c r="C885">
        <v>3</v>
      </c>
      <c r="D885" t="s">
        <v>59</v>
      </c>
      <c r="E885">
        <v>4</v>
      </c>
      <c r="F885" t="s">
        <v>549</v>
      </c>
      <c r="G885" t="s">
        <v>849</v>
      </c>
      <c r="H885" t="s">
        <v>850</v>
      </c>
      <c r="I885" t="s">
        <v>212</v>
      </c>
      <c r="J885" t="s">
        <v>213</v>
      </c>
      <c r="K885" t="s">
        <v>149</v>
      </c>
      <c r="L885" t="s">
        <v>214</v>
      </c>
      <c r="M885" t="s">
        <v>76</v>
      </c>
      <c r="N885" t="s">
        <v>215</v>
      </c>
      <c r="O885" s="57">
        <v>46268.356909722221</v>
      </c>
      <c r="P885" s="57">
        <v>46268.562349537038</v>
      </c>
      <c r="Q885">
        <v>69382728</v>
      </c>
      <c r="S885">
        <v>143135115205</v>
      </c>
      <c r="T885" t="s">
        <v>2707</v>
      </c>
      <c r="U885" t="s">
        <v>2708</v>
      </c>
      <c r="V885" t="s">
        <v>2709</v>
      </c>
      <c r="Z885">
        <v>110.7119841</v>
      </c>
      <c r="AA885">
        <v>-7.9710396000000001</v>
      </c>
      <c r="AB885" t="s">
        <v>2710</v>
      </c>
      <c r="AC885" t="s">
        <v>236</v>
      </c>
      <c r="AL885" t="s">
        <v>217</v>
      </c>
      <c r="AM885" t="s">
        <v>2711</v>
      </c>
      <c r="AN885" t="s">
        <v>6</v>
      </c>
      <c r="AO885" s="57">
        <v>46090.361134259256</v>
      </c>
      <c r="AP885" s="57">
        <v>46269.333333333336</v>
      </c>
      <c r="AR885" t="s">
        <v>218</v>
      </c>
      <c r="AS885" t="s">
        <v>902</v>
      </c>
      <c r="AT885" t="s">
        <v>230</v>
      </c>
      <c r="AU885">
        <v>20260903</v>
      </c>
      <c r="AV885" t="s">
        <v>221</v>
      </c>
      <c r="AW885" t="s">
        <v>920</v>
      </c>
      <c r="AX885" t="s">
        <v>222</v>
      </c>
      <c r="BA885" s="57">
        <v>46269.333333333336</v>
      </c>
      <c r="BB885" t="s">
        <v>2711</v>
      </c>
      <c r="BC885">
        <v>2026</v>
      </c>
      <c r="BD885">
        <v>9</v>
      </c>
      <c r="BE885">
        <v>3</v>
      </c>
      <c r="BF885" s="6">
        <f t="shared" si="39"/>
        <v>46268</v>
      </c>
      <c r="BG885">
        <f t="shared" si="40"/>
        <v>-1.3333333333357587</v>
      </c>
      <c r="BH885" t="str">
        <f t="shared" si="41"/>
        <v>COMPLY</v>
      </c>
      <c r="BI885" t="e">
        <f>VLOOKUP(H885,Sheet2!$A$1:$B$270,2,FALSE)</f>
        <v>#N/A</v>
      </c>
    </row>
    <row r="886" spans="1:61">
      <c r="A886">
        <v>885</v>
      </c>
      <c r="B886">
        <v>1002568792</v>
      </c>
      <c r="C886">
        <v>3</v>
      </c>
      <c r="D886" t="s">
        <v>45</v>
      </c>
      <c r="E886">
        <v>5</v>
      </c>
      <c r="F886" t="s">
        <v>113</v>
      </c>
      <c r="G886" t="s">
        <v>113</v>
      </c>
      <c r="H886" t="s">
        <v>317</v>
      </c>
      <c r="I886" t="s">
        <v>212</v>
      </c>
      <c r="J886" t="s">
        <v>213</v>
      </c>
      <c r="K886" t="s">
        <v>149</v>
      </c>
      <c r="L886" t="s">
        <v>214</v>
      </c>
      <c r="M886" t="s">
        <v>76</v>
      </c>
      <c r="N886" t="s">
        <v>215</v>
      </c>
      <c r="O886" s="57">
        <v>46268.370787037034</v>
      </c>
      <c r="P886" s="57">
        <v>46270.720648148148</v>
      </c>
      <c r="Q886">
        <v>69382762</v>
      </c>
      <c r="S886">
        <v>172503813801</v>
      </c>
      <c r="T886" t="s">
        <v>2923</v>
      </c>
      <c r="U886" t="s">
        <v>2924</v>
      </c>
      <c r="V886" t="s">
        <v>2925</v>
      </c>
      <c r="Z886">
        <v>123.6880128</v>
      </c>
      <c r="AA886">
        <v>-10.1471593</v>
      </c>
      <c r="AB886" t="s">
        <v>2926</v>
      </c>
      <c r="AC886" t="s">
        <v>236</v>
      </c>
      <c r="AL886" t="s">
        <v>217</v>
      </c>
      <c r="AM886" t="s">
        <v>2711</v>
      </c>
      <c r="AN886" t="s">
        <v>6</v>
      </c>
      <c r="AO886" s="57">
        <v>46090.37158564815</v>
      </c>
      <c r="AP886" s="57">
        <v>46269.333333333336</v>
      </c>
      <c r="AR886" t="s">
        <v>218</v>
      </c>
      <c r="AS886" t="s">
        <v>113</v>
      </c>
      <c r="AT886" t="s">
        <v>230</v>
      </c>
      <c r="AU886">
        <v>20260905</v>
      </c>
      <c r="AV886" t="s">
        <v>221</v>
      </c>
      <c r="AW886" t="s">
        <v>886</v>
      </c>
      <c r="AX886" t="s">
        <v>222</v>
      </c>
      <c r="BA886" s="57">
        <v>46269.333333333336</v>
      </c>
      <c r="BB886" t="s">
        <v>2711</v>
      </c>
      <c r="BC886">
        <v>2026</v>
      </c>
      <c r="BD886">
        <v>9</v>
      </c>
      <c r="BE886">
        <v>5</v>
      </c>
      <c r="BF886" s="6">
        <f t="shared" si="39"/>
        <v>46270</v>
      </c>
      <c r="BG886">
        <f t="shared" si="40"/>
        <v>0.66666666666424135</v>
      </c>
      <c r="BH886" t="str">
        <f t="shared" si="41"/>
        <v>COMPLY</v>
      </c>
      <c r="BI886" t="str">
        <f>VLOOKUP(H886,Sheet2!$A$1:$B$270,2,FALSE)</f>
        <v>KUPANG</v>
      </c>
    </row>
    <row r="887" spans="1:61">
      <c r="A887">
        <v>886</v>
      </c>
      <c r="B887">
        <v>1002570302</v>
      </c>
      <c r="C887">
        <v>3</v>
      </c>
      <c r="D887" t="s">
        <v>42</v>
      </c>
      <c r="E887">
        <v>5</v>
      </c>
      <c r="F887" t="s">
        <v>232</v>
      </c>
      <c r="G887" t="s">
        <v>101</v>
      </c>
      <c r="H887" t="s">
        <v>259</v>
      </c>
      <c r="I887" t="s">
        <v>212</v>
      </c>
      <c r="J887" t="s">
        <v>213</v>
      </c>
      <c r="K887" t="s">
        <v>149</v>
      </c>
      <c r="M887" t="s">
        <v>76</v>
      </c>
      <c r="N887" t="s">
        <v>215</v>
      </c>
      <c r="O887" s="57">
        <v>46268.660856481481</v>
      </c>
      <c r="P887" s="57">
        <v>46269.652002314811</v>
      </c>
      <c r="Q887">
        <v>69383349</v>
      </c>
      <c r="S887">
        <v>152316232581</v>
      </c>
      <c r="T887" t="s">
        <v>2286</v>
      </c>
      <c r="U887" t="s">
        <v>2287</v>
      </c>
      <c r="V887" t="s">
        <v>2288</v>
      </c>
      <c r="Z887">
        <v>112.74379980000001</v>
      </c>
      <c r="AA887">
        <v>-7.4632471000000002</v>
      </c>
      <c r="AB887" t="s">
        <v>2289</v>
      </c>
      <c r="AC887" t="s">
        <v>225</v>
      </c>
      <c r="AL887" t="s">
        <v>217</v>
      </c>
      <c r="AM887" t="s">
        <v>2290</v>
      </c>
      <c r="AN887" t="s">
        <v>6</v>
      </c>
      <c r="AO887" s="57">
        <v>46090.663425925923</v>
      </c>
      <c r="AP887" s="57">
        <v>46269.625</v>
      </c>
      <c r="AR887" t="s">
        <v>218</v>
      </c>
      <c r="AS887" t="s">
        <v>232</v>
      </c>
      <c r="AT887" t="s">
        <v>230</v>
      </c>
      <c r="AU887">
        <v>20260904</v>
      </c>
      <c r="AV887" t="s">
        <v>221</v>
      </c>
      <c r="AW887" t="s">
        <v>545</v>
      </c>
      <c r="AX887" t="s">
        <v>222</v>
      </c>
      <c r="BA887" s="57">
        <v>46269.625</v>
      </c>
      <c r="BB887" t="s">
        <v>2290</v>
      </c>
      <c r="BC887">
        <v>2026</v>
      </c>
      <c r="BD887">
        <v>9</v>
      </c>
      <c r="BE887">
        <v>4</v>
      </c>
      <c r="BF887" s="6">
        <f t="shared" si="39"/>
        <v>46269</v>
      </c>
      <c r="BG887">
        <f t="shared" si="40"/>
        <v>-0.625</v>
      </c>
      <c r="BH887" t="str">
        <f t="shared" si="41"/>
        <v>COMPLY</v>
      </c>
      <c r="BI887" t="str">
        <f>VLOOKUP(H887,Sheet2!$A$1:$B$270,2,FALSE)</f>
        <v>SIDOARJO</v>
      </c>
    </row>
    <row r="888" spans="1:61">
      <c r="A888">
        <v>887</v>
      </c>
      <c r="B888">
        <v>1002568760</v>
      </c>
      <c r="C888">
        <v>3</v>
      </c>
      <c r="D888" t="s">
        <v>55</v>
      </c>
      <c r="E888">
        <v>5</v>
      </c>
      <c r="F888" t="s">
        <v>307</v>
      </c>
      <c r="G888" t="s">
        <v>124</v>
      </c>
      <c r="H888" t="s">
        <v>329</v>
      </c>
      <c r="I888" t="s">
        <v>212</v>
      </c>
      <c r="J888" t="s">
        <v>213</v>
      </c>
      <c r="K888" t="s">
        <v>149</v>
      </c>
      <c r="L888" t="s">
        <v>1751</v>
      </c>
      <c r="M888" t="s">
        <v>76</v>
      </c>
      <c r="N888" t="s">
        <v>215</v>
      </c>
      <c r="O888" s="57">
        <v>46268.363159722219</v>
      </c>
      <c r="P888" s="57">
        <v>46269.782743055555</v>
      </c>
      <c r="Q888">
        <v>69381507</v>
      </c>
      <c r="R888">
        <v>3135938204</v>
      </c>
      <c r="S888">
        <v>152306253349</v>
      </c>
      <c r="T888" t="s">
        <v>2637</v>
      </c>
      <c r="U888" t="s">
        <v>2638</v>
      </c>
      <c r="V888" t="s">
        <v>2639</v>
      </c>
      <c r="Z888">
        <v>112.721474</v>
      </c>
      <c r="AA888">
        <v>-7.3137648000000004</v>
      </c>
      <c r="AB888" t="s">
        <v>2640</v>
      </c>
      <c r="AC888" t="s">
        <v>236</v>
      </c>
      <c r="AL888" t="s">
        <v>217</v>
      </c>
      <c r="AM888" t="s">
        <v>2641</v>
      </c>
      <c r="AN888" t="s">
        <v>6</v>
      </c>
      <c r="AO888" s="57">
        <v>46090.37158564815</v>
      </c>
      <c r="AP888" s="57">
        <v>46269.333333333336</v>
      </c>
      <c r="AR888" t="s">
        <v>218</v>
      </c>
      <c r="AS888" t="s">
        <v>916</v>
      </c>
      <c r="AT888" t="s">
        <v>230</v>
      </c>
      <c r="AU888">
        <v>20260904</v>
      </c>
      <c r="AV888" t="s">
        <v>221</v>
      </c>
      <c r="AW888" t="s">
        <v>2642</v>
      </c>
      <c r="AX888" t="s">
        <v>222</v>
      </c>
      <c r="BA888" s="57">
        <v>46269.333333333336</v>
      </c>
      <c r="BB888" t="s">
        <v>2641</v>
      </c>
      <c r="BC888">
        <v>2026</v>
      </c>
      <c r="BD888">
        <v>9</v>
      </c>
      <c r="BE888">
        <v>4</v>
      </c>
      <c r="BF888" s="6">
        <f t="shared" si="39"/>
        <v>46269</v>
      </c>
      <c r="BG888">
        <f t="shared" si="40"/>
        <v>-0.33333333333575865</v>
      </c>
      <c r="BH888" t="str">
        <f t="shared" si="41"/>
        <v>COMPLY</v>
      </c>
      <c r="BI888" t="str">
        <f>VLOOKUP(H888,Sheet2!$A$1:$B$270,2,FALSE)</f>
        <v>SURABAYA SELATAN</v>
      </c>
    </row>
    <row r="889" spans="1:61">
      <c r="A889">
        <v>888</v>
      </c>
      <c r="B889">
        <v>1002568705</v>
      </c>
      <c r="C889">
        <v>3</v>
      </c>
      <c r="D889" t="s">
        <v>38</v>
      </c>
      <c r="E889">
        <v>5</v>
      </c>
      <c r="F889" t="s">
        <v>90</v>
      </c>
      <c r="G889" t="s">
        <v>90</v>
      </c>
      <c r="H889" t="s">
        <v>470</v>
      </c>
      <c r="I889" t="s">
        <v>212</v>
      </c>
      <c r="J889" t="s">
        <v>213</v>
      </c>
      <c r="K889" t="s">
        <v>149</v>
      </c>
      <c r="L889" t="s">
        <v>214</v>
      </c>
      <c r="M889" t="s">
        <v>76</v>
      </c>
      <c r="N889" t="s">
        <v>215</v>
      </c>
      <c r="O889" s="57">
        <v>46268.352048611108</v>
      </c>
      <c r="P889" s="57">
        <v>46268.520486111112</v>
      </c>
      <c r="Q889">
        <v>69382699</v>
      </c>
      <c r="S889">
        <v>152625207545</v>
      </c>
      <c r="T889" t="s">
        <v>2712</v>
      </c>
      <c r="U889" t="s">
        <v>2713</v>
      </c>
      <c r="V889" t="s">
        <v>2714</v>
      </c>
      <c r="Z889">
        <v>112.137177921831</v>
      </c>
      <c r="AA889">
        <v>-7.8247138493008697</v>
      </c>
      <c r="AB889" t="s">
        <v>2715</v>
      </c>
      <c r="AC889" t="s">
        <v>216</v>
      </c>
      <c r="AL889" t="s">
        <v>217</v>
      </c>
      <c r="AM889" t="s">
        <v>2716</v>
      </c>
      <c r="AN889" t="s">
        <v>6</v>
      </c>
      <c r="AO889" s="57">
        <v>46090.361134259256</v>
      </c>
      <c r="AP889" s="57">
        <v>46269.333333333336</v>
      </c>
      <c r="AR889" t="s">
        <v>218</v>
      </c>
      <c r="AS889" t="s">
        <v>556</v>
      </c>
      <c r="AT889" t="s">
        <v>230</v>
      </c>
      <c r="AU889">
        <v>20260903</v>
      </c>
      <c r="AV889" t="s">
        <v>221</v>
      </c>
      <c r="AW889" t="s">
        <v>882</v>
      </c>
      <c r="AX889" t="s">
        <v>222</v>
      </c>
      <c r="BA889" s="57">
        <v>46269.333333333336</v>
      </c>
      <c r="BB889" t="s">
        <v>2716</v>
      </c>
      <c r="BC889">
        <v>2026</v>
      </c>
      <c r="BD889">
        <v>9</v>
      </c>
      <c r="BE889">
        <v>3</v>
      </c>
      <c r="BF889" s="6">
        <f t="shared" si="39"/>
        <v>46268</v>
      </c>
      <c r="BG889">
        <f t="shared" si="40"/>
        <v>-1.3333333333357587</v>
      </c>
      <c r="BH889" t="str">
        <f t="shared" si="41"/>
        <v>COMPLY</v>
      </c>
      <c r="BI889" t="str">
        <f>VLOOKUP(H889,Sheet2!$A$1:$B$270,2,FALSE)</f>
        <v>KEDIRI</v>
      </c>
    </row>
    <row r="890" spans="1:61">
      <c r="A890">
        <v>889</v>
      </c>
      <c r="B890">
        <v>1002568780</v>
      </c>
      <c r="C890">
        <v>3</v>
      </c>
      <c r="D890" t="s">
        <v>38</v>
      </c>
      <c r="E890">
        <v>5</v>
      </c>
      <c r="F890" t="s">
        <v>90</v>
      </c>
      <c r="G890" t="s">
        <v>88</v>
      </c>
      <c r="H890" t="s">
        <v>455</v>
      </c>
      <c r="I890" t="s">
        <v>212</v>
      </c>
      <c r="J890" t="s">
        <v>213</v>
      </c>
      <c r="K890" t="s">
        <v>149</v>
      </c>
      <c r="L890" t="s">
        <v>214</v>
      </c>
      <c r="M890" t="s">
        <v>76</v>
      </c>
      <c r="N890" t="s">
        <v>215</v>
      </c>
      <c r="O890" s="57">
        <v>46268.368703703702</v>
      </c>
      <c r="P890" s="57">
        <v>46269.52480324074</v>
      </c>
      <c r="Q890">
        <v>69382734</v>
      </c>
      <c r="S890">
        <v>152737203512</v>
      </c>
      <c r="T890" t="s">
        <v>2927</v>
      </c>
      <c r="U890" t="s">
        <v>2928</v>
      </c>
      <c r="V890" t="s">
        <v>2929</v>
      </c>
      <c r="Z890">
        <v>112.295130863785</v>
      </c>
      <c r="AA890">
        <v>-8.0148139516978194</v>
      </c>
      <c r="AB890" t="s">
        <v>2930</v>
      </c>
      <c r="AC890" t="s">
        <v>216</v>
      </c>
      <c r="AL890" t="s">
        <v>217</v>
      </c>
      <c r="AM890" t="s">
        <v>2931</v>
      </c>
      <c r="AN890" t="s">
        <v>6</v>
      </c>
      <c r="AO890" s="57">
        <v>46090.37158564815</v>
      </c>
      <c r="AP890" s="57">
        <v>46269.333333333336</v>
      </c>
      <c r="AR890" t="s">
        <v>218</v>
      </c>
      <c r="AS890" t="s">
        <v>558</v>
      </c>
      <c r="AT890" t="s">
        <v>230</v>
      </c>
      <c r="AU890">
        <v>20260904</v>
      </c>
      <c r="AV890" t="s">
        <v>221</v>
      </c>
      <c r="AW890" t="s">
        <v>884</v>
      </c>
      <c r="AX890" t="s">
        <v>222</v>
      </c>
      <c r="BA890" s="57">
        <v>46269.333333333336</v>
      </c>
      <c r="BB890" t="s">
        <v>2931</v>
      </c>
      <c r="BC890">
        <v>2026</v>
      </c>
      <c r="BD890">
        <v>9</v>
      </c>
      <c r="BE890">
        <v>4</v>
      </c>
      <c r="BF890" s="6">
        <f t="shared" si="39"/>
        <v>46269</v>
      </c>
      <c r="BG890">
        <f t="shared" si="40"/>
        <v>-0.33333333333575865</v>
      </c>
      <c r="BH890" t="str">
        <f t="shared" si="41"/>
        <v>COMPLY</v>
      </c>
      <c r="BI890" t="str">
        <f>VLOOKUP(H890,Sheet2!$A$1:$B$270,2,FALSE)</f>
        <v>BLITAR</v>
      </c>
    </row>
    <row r="891" spans="1:61">
      <c r="A891">
        <v>890</v>
      </c>
      <c r="B891">
        <v>1002569487</v>
      </c>
      <c r="C891">
        <v>3</v>
      </c>
      <c r="D891" t="s">
        <v>45</v>
      </c>
      <c r="E891">
        <v>5</v>
      </c>
      <c r="F891" t="s">
        <v>113</v>
      </c>
      <c r="G891" t="s">
        <v>113</v>
      </c>
      <c r="H891" t="s">
        <v>317</v>
      </c>
      <c r="I891" t="s">
        <v>212</v>
      </c>
      <c r="J891" t="s">
        <v>213</v>
      </c>
      <c r="K891" t="s">
        <v>149</v>
      </c>
      <c r="L891" t="s">
        <v>214</v>
      </c>
      <c r="M891" t="s">
        <v>76</v>
      </c>
      <c r="N891" t="s">
        <v>215</v>
      </c>
      <c r="O891" s="57">
        <v>46268.492314814815</v>
      </c>
      <c r="P891" s="57">
        <v>46269.58525462963</v>
      </c>
      <c r="Q891">
        <v>69383023</v>
      </c>
      <c r="S891">
        <v>172503813802</v>
      </c>
      <c r="T891" t="s">
        <v>2932</v>
      </c>
      <c r="U891" t="s">
        <v>2933</v>
      </c>
      <c r="V891" t="s">
        <v>2934</v>
      </c>
      <c r="Z891">
        <v>123.64565469324501</v>
      </c>
      <c r="AA891">
        <v>-10.178190498798999</v>
      </c>
      <c r="AB891" t="s">
        <v>2935</v>
      </c>
      <c r="AC891" t="s">
        <v>216</v>
      </c>
      <c r="AL891" t="s">
        <v>217</v>
      </c>
      <c r="AM891" t="s">
        <v>2936</v>
      </c>
      <c r="AN891" t="s">
        <v>6</v>
      </c>
      <c r="AO891" s="57">
        <v>46090.496493055558</v>
      </c>
      <c r="AP891" s="57">
        <v>46269.333333333336</v>
      </c>
      <c r="AR891" t="s">
        <v>218</v>
      </c>
      <c r="AS891" t="s">
        <v>113</v>
      </c>
      <c r="AT891" t="s">
        <v>230</v>
      </c>
      <c r="AU891">
        <v>20260904</v>
      </c>
      <c r="AV891" t="s">
        <v>221</v>
      </c>
      <c r="AW891" t="s">
        <v>889</v>
      </c>
      <c r="AX891" t="s">
        <v>222</v>
      </c>
      <c r="BA891" s="57">
        <v>46269.333333333336</v>
      </c>
      <c r="BB891" t="s">
        <v>2936</v>
      </c>
      <c r="BC891">
        <v>2026</v>
      </c>
      <c r="BD891">
        <v>9</v>
      </c>
      <c r="BE891">
        <v>4</v>
      </c>
      <c r="BF891" s="6">
        <f t="shared" si="39"/>
        <v>46269</v>
      </c>
      <c r="BG891">
        <f t="shared" si="40"/>
        <v>-0.33333333333575865</v>
      </c>
      <c r="BH891" t="str">
        <f t="shared" si="41"/>
        <v>COMPLY</v>
      </c>
      <c r="BI891" t="str">
        <f>VLOOKUP(H891,Sheet2!$A$1:$B$270,2,FALSE)</f>
        <v>KUPANG</v>
      </c>
    </row>
    <row r="892" spans="1:61">
      <c r="A892">
        <v>891</v>
      </c>
      <c r="B892">
        <v>1002569957</v>
      </c>
      <c r="C892">
        <v>3</v>
      </c>
      <c r="D892" t="s">
        <v>42</v>
      </c>
      <c r="E892">
        <v>5</v>
      </c>
      <c r="F892" t="s">
        <v>102</v>
      </c>
      <c r="G892" t="s">
        <v>99</v>
      </c>
      <c r="H892" t="s">
        <v>375</v>
      </c>
      <c r="I892" t="s">
        <v>212</v>
      </c>
      <c r="J892" t="s">
        <v>213</v>
      </c>
      <c r="K892" t="s">
        <v>149</v>
      </c>
      <c r="L892" t="s">
        <v>214</v>
      </c>
      <c r="M892" t="s">
        <v>76</v>
      </c>
      <c r="N892" t="s">
        <v>215</v>
      </c>
      <c r="O892" s="57">
        <v>46268.597870370373</v>
      </c>
      <c r="P892" s="57">
        <v>46269.657569444447</v>
      </c>
      <c r="Q892">
        <v>69383243</v>
      </c>
      <c r="S892">
        <v>152524211212</v>
      </c>
      <c r="T892" t="s">
        <v>2291</v>
      </c>
      <c r="U892" t="s">
        <v>2292</v>
      </c>
      <c r="V892" t="s">
        <v>2293</v>
      </c>
      <c r="Z892">
        <v>114.228462092578</v>
      </c>
      <c r="AA892">
        <v>-8.4338991112268804</v>
      </c>
      <c r="AB892" t="s">
        <v>2294</v>
      </c>
      <c r="AC892" t="s">
        <v>216</v>
      </c>
      <c r="AL892" t="s">
        <v>217</v>
      </c>
      <c r="AM892" t="s">
        <v>2295</v>
      </c>
      <c r="AN892" t="s">
        <v>6</v>
      </c>
      <c r="AO892" s="57">
        <v>46090.600821759261</v>
      </c>
      <c r="AP892" s="57">
        <v>46269.541666666664</v>
      </c>
      <c r="AR892" t="s">
        <v>218</v>
      </c>
      <c r="AS892" t="s">
        <v>568</v>
      </c>
      <c r="AT892" t="s">
        <v>230</v>
      </c>
      <c r="AU892">
        <v>20260904</v>
      </c>
      <c r="AV892" t="s">
        <v>221</v>
      </c>
      <c r="AW892" t="s">
        <v>883</v>
      </c>
      <c r="AX892" t="s">
        <v>222</v>
      </c>
      <c r="BA892" s="57">
        <v>46269.541666666664</v>
      </c>
      <c r="BB892" t="s">
        <v>2295</v>
      </c>
      <c r="BC892">
        <v>2026</v>
      </c>
      <c r="BD892">
        <v>9</v>
      </c>
      <c r="BE892">
        <v>4</v>
      </c>
      <c r="BF892" s="6">
        <f t="shared" si="39"/>
        <v>46269</v>
      </c>
      <c r="BG892">
        <f t="shared" si="40"/>
        <v>-0.54166666666424135</v>
      </c>
      <c r="BH892" t="str">
        <f t="shared" si="41"/>
        <v>COMPLY</v>
      </c>
      <c r="BI892" t="str">
        <f>VLOOKUP(H892,Sheet2!$A$1:$B$270,2,FALSE)</f>
        <v>BANYUWANGI</v>
      </c>
    </row>
    <row r="893" spans="1:61">
      <c r="A893">
        <v>892</v>
      </c>
      <c r="B893">
        <v>1002569445</v>
      </c>
      <c r="C893">
        <v>3</v>
      </c>
      <c r="D893" t="s">
        <v>42</v>
      </c>
      <c r="E893">
        <v>5</v>
      </c>
      <c r="F893" t="s">
        <v>102</v>
      </c>
      <c r="G893" t="s">
        <v>99</v>
      </c>
      <c r="H893" t="s">
        <v>281</v>
      </c>
      <c r="I893" t="s">
        <v>212</v>
      </c>
      <c r="J893" t="s">
        <v>213</v>
      </c>
      <c r="K893" t="s">
        <v>149</v>
      </c>
      <c r="L893" t="s">
        <v>214</v>
      </c>
      <c r="M893" t="s">
        <v>76</v>
      </c>
      <c r="N893" t="s">
        <v>215</v>
      </c>
      <c r="O893" s="57">
        <v>46268.486192129632</v>
      </c>
      <c r="P893" s="57">
        <v>46269.349074074074</v>
      </c>
      <c r="Q893">
        <v>69383008</v>
      </c>
      <c r="S893">
        <v>152519204342</v>
      </c>
      <c r="T893" t="s">
        <v>2717</v>
      </c>
      <c r="U893" t="s">
        <v>2718</v>
      </c>
      <c r="V893" t="s">
        <v>2719</v>
      </c>
      <c r="Z893">
        <v>114.1468156</v>
      </c>
      <c r="AA893">
        <v>-8.3672071999999993</v>
      </c>
      <c r="AB893" t="s">
        <v>2720</v>
      </c>
      <c r="AC893" t="s">
        <v>236</v>
      </c>
      <c r="AL893" t="s">
        <v>217</v>
      </c>
      <c r="AM893" t="s">
        <v>2721</v>
      </c>
      <c r="AN893" t="s">
        <v>6</v>
      </c>
      <c r="AO893" s="57">
        <v>46090.496493055558</v>
      </c>
      <c r="AP893" s="57">
        <v>46269.333333333336</v>
      </c>
      <c r="AR893" t="s">
        <v>218</v>
      </c>
      <c r="AS893" t="s">
        <v>568</v>
      </c>
      <c r="AT893" t="s">
        <v>230</v>
      </c>
      <c r="AU893">
        <v>20260904</v>
      </c>
      <c r="AV893" t="s">
        <v>221</v>
      </c>
      <c r="AW893" t="s">
        <v>885</v>
      </c>
      <c r="AX893" t="s">
        <v>222</v>
      </c>
      <c r="BA893" s="57">
        <v>46269.333333333336</v>
      </c>
      <c r="BB893" t="s">
        <v>2721</v>
      </c>
      <c r="BC893">
        <v>2026</v>
      </c>
      <c r="BD893">
        <v>9</v>
      </c>
      <c r="BE893">
        <v>4</v>
      </c>
      <c r="BF893" s="6">
        <f t="shared" si="39"/>
        <v>46269</v>
      </c>
      <c r="BG893">
        <f t="shared" si="40"/>
        <v>-0.33333333333575865</v>
      </c>
      <c r="BH893" t="str">
        <f t="shared" si="41"/>
        <v>COMPLY</v>
      </c>
      <c r="BI893" t="str">
        <f>VLOOKUP(H893,Sheet2!$A$1:$B$270,2,FALSE)</f>
        <v>BANYUWANGI</v>
      </c>
    </row>
    <row r="894" spans="1:61">
      <c r="A894">
        <v>893</v>
      </c>
      <c r="B894">
        <v>1002569485</v>
      </c>
      <c r="C894">
        <v>3</v>
      </c>
      <c r="D894" t="s">
        <v>59</v>
      </c>
      <c r="E894">
        <v>4</v>
      </c>
      <c r="F894" t="s">
        <v>242</v>
      </c>
      <c r="G894" t="s">
        <v>1540</v>
      </c>
      <c r="H894" t="s">
        <v>1541</v>
      </c>
      <c r="I894" t="s">
        <v>212</v>
      </c>
      <c r="J894" t="s">
        <v>213</v>
      </c>
      <c r="K894" t="s">
        <v>149</v>
      </c>
      <c r="M894" t="s">
        <v>76</v>
      </c>
      <c r="N894" t="s">
        <v>215</v>
      </c>
      <c r="O894" s="57">
        <v>46268.493101851855</v>
      </c>
      <c r="P894" s="57">
        <v>46268.591574074075</v>
      </c>
      <c r="Q894">
        <v>69377249</v>
      </c>
      <c r="S894">
        <v>141373127374</v>
      </c>
      <c r="T894" t="s">
        <v>2722</v>
      </c>
      <c r="U894" t="s">
        <v>2723</v>
      </c>
      <c r="V894" t="s">
        <v>2724</v>
      </c>
      <c r="Z894">
        <v>109.9118476</v>
      </c>
      <c r="AA894">
        <v>-7.2078765999999996</v>
      </c>
      <c r="AB894" t="s">
        <v>2725</v>
      </c>
      <c r="AC894" t="s">
        <v>284</v>
      </c>
      <c r="AL894" t="s">
        <v>217</v>
      </c>
      <c r="AM894" t="s">
        <v>2726</v>
      </c>
      <c r="AN894" t="s">
        <v>6</v>
      </c>
      <c r="AO894" s="57">
        <v>46090.496493055558</v>
      </c>
      <c r="AR894" t="s">
        <v>218</v>
      </c>
      <c r="AS894" t="s">
        <v>219</v>
      </c>
      <c r="AT894" t="s">
        <v>230</v>
      </c>
      <c r="AU894">
        <v>20260903</v>
      </c>
      <c r="AV894" t="s">
        <v>221</v>
      </c>
      <c r="AW894" t="s">
        <v>2727</v>
      </c>
      <c r="AX894" t="s">
        <v>222</v>
      </c>
      <c r="BA894" s="57">
        <v>46268.291666666664</v>
      </c>
      <c r="BB894" t="s">
        <v>2726</v>
      </c>
      <c r="BC894">
        <v>2026</v>
      </c>
      <c r="BD894">
        <v>9</v>
      </c>
      <c r="BE894">
        <v>3</v>
      </c>
      <c r="BF894" s="6">
        <f t="shared" si="39"/>
        <v>46268</v>
      </c>
      <c r="BG894">
        <f t="shared" si="40"/>
        <v>-0.29166666666424135</v>
      </c>
      <c r="BH894" t="str">
        <f t="shared" si="41"/>
        <v>COMPLY</v>
      </c>
      <c r="BI894" t="e">
        <f>VLOOKUP(H894,Sheet2!$A$1:$B$270,2,FALSE)</f>
        <v>#N/A</v>
      </c>
    </row>
    <row r="895" spans="1:61">
      <c r="A895">
        <v>894</v>
      </c>
      <c r="B895">
        <v>1002570113</v>
      </c>
      <c r="C895">
        <v>3</v>
      </c>
      <c r="D895" t="s">
        <v>51</v>
      </c>
      <c r="E895">
        <v>4</v>
      </c>
      <c r="F895" t="s">
        <v>234</v>
      </c>
      <c r="G895" t="s">
        <v>562</v>
      </c>
      <c r="H895" t="s">
        <v>588</v>
      </c>
      <c r="I895" t="s">
        <v>212</v>
      </c>
      <c r="J895" t="s">
        <v>213</v>
      </c>
      <c r="K895" t="s">
        <v>149</v>
      </c>
      <c r="M895" t="s">
        <v>76</v>
      </c>
      <c r="N895" t="s">
        <v>215</v>
      </c>
      <c r="O895" s="57">
        <v>46268.624884259261</v>
      </c>
      <c r="P895" s="57">
        <v>46270.738506944443</v>
      </c>
      <c r="Q895">
        <v>69383292</v>
      </c>
      <c r="S895">
        <v>142505403742</v>
      </c>
      <c r="T895" t="s">
        <v>2296</v>
      </c>
      <c r="U895" t="s">
        <v>2297</v>
      </c>
      <c r="V895" t="s">
        <v>2298</v>
      </c>
      <c r="Z895">
        <v>110.77962770000001</v>
      </c>
      <c r="AA895">
        <v>-7.5337966999999999</v>
      </c>
      <c r="AB895" t="s">
        <v>2299</v>
      </c>
      <c r="AC895" t="s">
        <v>229</v>
      </c>
      <c r="AL895" t="s">
        <v>217</v>
      </c>
      <c r="AM895" t="s">
        <v>2300</v>
      </c>
      <c r="AN895" t="s">
        <v>6</v>
      </c>
      <c r="AO895" s="57">
        <v>46090.64261574074</v>
      </c>
      <c r="AP895" s="57">
        <v>46270.541666666664</v>
      </c>
      <c r="AR895" t="s">
        <v>218</v>
      </c>
      <c r="AS895" t="s">
        <v>219</v>
      </c>
      <c r="AT895" t="s">
        <v>230</v>
      </c>
      <c r="AU895">
        <v>20260905</v>
      </c>
      <c r="AV895" t="s">
        <v>221</v>
      </c>
      <c r="AW895" t="s">
        <v>828</v>
      </c>
      <c r="AX895" t="s">
        <v>222</v>
      </c>
      <c r="BA895" s="57">
        <v>46270.541666666664</v>
      </c>
      <c r="BB895" t="s">
        <v>2300</v>
      </c>
      <c r="BC895">
        <v>2026</v>
      </c>
      <c r="BD895">
        <v>9</v>
      </c>
      <c r="BE895">
        <v>5</v>
      </c>
      <c r="BF895" s="6">
        <f t="shared" si="39"/>
        <v>46270</v>
      </c>
      <c r="BG895">
        <f t="shared" si="40"/>
        <v>-0.54166666666424135</v>
      </c>
      <c r="BH895" t="str">
        <f t="shared" si="41"/>
        <v>COMPLY</v>
      </c>
      <c r="BI895" t="e">
        <f>VLOOKUP(H895,Sheet2!$A$1:$B$270,2,FALSE)</f>
        <v>#N/A</v>
      </c>
    </row>
    <row r="896" spans="1:61">
      <c r="A896">
        <v>895</v>
      </c>
      <c r="B896">
        <v>1002569307</v>
      </c>
      <c r="C896">
        <v>3</v>
      </c>
      <c r="D896" t="s">
        <v>49</v>
      </c>
      <c r="E896">
        <v>4</v>
      </c>
      <c r="F896" t="s">
        <v>245</v>
      </c>
      <c r="G896" t="s">
        <v>246</v>
      </c>
      <c r="H896" t="s">
        <v>1955</v>
      </c>
      <c r="I896" t="s">
        <v>212</v>
      </c>
      <c r="J896" t="s">
        <v>213</v>
      </c>
      <c r="K896" t="s">
        <v>149</v>
      </c>
      <c r="M896" t="s">
        <v>76</v>
      </c>
      <c r="N896" t="s">
        <v>215</v>
      </c>
      <c r="O896" s="57">
        <v>46268.465694444443</v>
      </c>
      <c r="P896" s="57">
        <v>46268.506342592591</v>
      </c>
      <c r="Q896">
        <v>69378879</v>
      </c>
      <c r="S896">
        <v>142426803290</v>
      </c>
      <c r="T896" t="s">
        <v>2728</v>
      </c>
      <c r="U896" t="s">
        <v>2729</v>
      </c>
      <c r="V896" t="s">
        <v>2730</v>
      </c>
      <c r="Z896">
        <v>110.31925200000001</v>
      </c>
      <c r="AA896">
        <v>-7.0226050000000004</v>
      </c>
      <c r="AB896" t="s">
        <v>2731</v>
      </c>
      <c r="AC896" t="s">
        <v>225</v>
      </c>
      <c r="AL896" t="s">
        <v>217</v>
      </c>
      <c r="AM896" t="s">
        <v>2732</v>
      </c>
      <c r="AN896" t="s">
        <v>6</v>
      </c>
      <c r="AO896" s="57">
        <v>46090.475925925923</v>
      </c>
      <c r="AR896" t="s">
        <v>218</v>
      </c>
      <c r="AS896" t="s">
        <v>1961</v>
      </c>
      <c r="AT896" t="s">
        <v>230</v>
      </c>
      <c r="AU896">
        <v>20260903</v>
      </c>
      <c r="AV896" t="s">
        <v>221</v>
      </c>
      <c r="AW896" t="s">
        <v>544</v>
      </c>
      <c r="AX896" t="s">
        <v>222</v>
      </c>
      <c r="BA896" s="57">
        <v>46268.291666666664</v>
      </c>
      <c r="BB896" t="s">
        <v>2732</v>
      </c>
      <c r="BC896">
        <v>2026</v>
      </c>
      <c r="BD896">
        <v>9</v>
      </c>
      <c r="BE896">
        <v>3</v>
      </c>
      <c r="BF896" s="6">
        <f t="shared" si="39"/>
        <v>46268</v>
      </c>
      <c r="BG896">
        <f t="shared" si="40"/>
        <v>-0.29166666666424135</v>
      </c>
      <c r="BH896" t="str">
        <f t="shared" si="41"/>
        <v>COMPLY</v>
      </c>
      <c r="BI896" t="e">
        <f>VLOOKUP(H896,Sheet2!$A$1:$B$270,2,FALSE)</f>
        <v>#N/A</v>
      </c>
    </row>
    <row r="897" spans="1:61">
      <c r="A897">
        <v>896</v>
      </c>
      <c r="B897">
        <v>1002570225</v>
      </c>
      <c r="C897">
        <v>3</v>
      </c>
      <c r="D897" t="s">
        <v>45</v>
      </c>
      <c r="E897">
        <v>5</v>
      </c>
      <c r="F897" t="s">
        <v>210</v>
      </c>
      <c r="G897" t="s">
        <v>118</v>
      </c>
      <c r="H897" t="s">
        <v>478</v>
      </c>
      <c r="I897" t="s">
        <v>212</v>
      </c>
      <c r="J897" t="s">
        <v>213</v>
      </c>
      <c r="K897" t="s">
        <v>149</v>
      </c>
      <c r="M897" t="s">
        <v>76</v>
      </c>
      <c r="N897" t="s">
        <v>215</v>
      </c>
      <c r="O897" s="57">
        <v>46268.647719907407</v>
      </c>
      <c r="P897" s="57">
        <v>46268.799305555556</v>
      </c>
      <c r="Q897">
        <v>69367383</v>
      </c>
      <c r="S897">
        <v>172607203857</v>
      </c>
      <c r="T897" t="s">
        <v>2733</v>
      </c>
      <c r="U897" t="s">
        <v>2734</v>
      </c>
      <c r="V897" t="s">
        <v>2735</v>
      </c>
      <c r="Z897">
        <v>116.9409467</v>
      </c>
      <c r="AA897">
        <v>-8.5214402000000007</v>
      </c>
      <c r="AB897" t="s">
        <v>2736</v>
      </c>
      <c r="AC897" t="s">
        <v>216</v>
      </c>
      <c r="AL897" t="s">
        <v>217</v>
      </c>
      <c r="AM897" t="s">
        <v>2737</v>
      </c>
      <c r="AN897" t="s">
        <v>6</v>
      </c>
      <c r="AO897" s="57">
        <v>46090.652951388889</v>
      </c>
      <c r="AR897" t="s">
        <v>218</v>
      </c>
      <c r="AS897" t="s">
        <v>901</v>
      </c>
      <c r="AT897" t="s">
        <v>230</v>
      </c>
      <c r="AU897">
        <v>20260903</v>
      </c>
      <c r="AV897" t="s">
        <v>221</v>
      </c>
      <c r="AW897" t="s">
        <v>545</v>
      </c>
      <c r="AX897" t="s">
        <v>222</v>
      </c>
      <c r="BA897" s="57">
        <v>46268.291666666664</v>
      </c>
      <c r="BB897" t="s">
        <v>2737</v>
      </c>
      <c r="BC897">
        <v>2026</v>
      </c>
      <c r="BD897">
        <v>9</v>
      </c>
      <c r="BE897">
        <v>3</v>
      </c>
      <c r="BF897" s="6">
        <f t="shared" si="39"/>
        <v>46268</v>
      </c>
      <c r="BG897">
        <f t="shared" si="40"/>
        <v>-0.29166666666424135</v>
      </c>
      <c r="BH897" t="str">
        <f t="shared" si="41"/>
        <v>COMPLY</v>
      </c>
      <c r="BI897" t="str">
        <f>VLOOKUP(H897,Sheet2!$A$1:$B$270,2,FALSE)</f>
        <v>SUMBAWA</v>
      </c>
    </row>
    <row r="898" spans="1:61">
      <c r="A898">
        <v>897</v>
      </c>
      <c r="B898">
        <v>1002569372</v>
      </c>
      <c r="C898">
        <v>3</v>
      </c>
      <c r="D898" t="s">
        <v>59</v>
      </c>
      <c r="E898">
        <v>4</v>
      </c>
      <c r="F898" t="s">
        <v>223</v>
      </c>
      <c r="G898" t="s">
        <v>2306</v>
      </c>
      <c r="H898" t="s">
        <v>2307</v>
      </c>
      <c r="I898" t="s">
        <v>212</v>
      </c>
      <c r="J898" t="s">
        <v>213</v>
      </c>
      <c r="K898" t="s">
        <v>149</v>
      </c>
      <c r="L898" t="s">
        <v>214</v>
      </c>
      <c r="M898" t="s">
        <v>76</v>
      </c>
      <c r="N898" t="s">
        <v>215</v>
      </c>
      <c r="O898" s="57">
        <v>46268.473576388889</v>
      </c>
      <c r="P898" s="57">
        <v>46269.576018518521</v>
      </c>
      <c r="Q898">
        <v>69382976</v>
      </c>
      <c r="S898">
        <v>143363112484</v>
      </c>
      <c r="T898" t="s">
        <v>2308</v>
      </c>
      <c r="U898" t="s">
        <v>5153</v>
      </c>
      <c r="V898" t="s">
        <v>2309</v>
      </c>
      <c r="Z898">
        <v>109.3672704</v>
      </c>
      <c r="AA898">
        <v>-7.3913900000000003</v>
      </c>
      <c r="AB898" t="s">
        <v>2310</v>
      </c>
      <c r="AC898" t="s">
        <v>236</v>
      </c>
      <c r="AL898" t="s">
        <v>217</v>
      </c>
      <c r="AM898" t="s">
        <v>2311</v>
      </c>
      <c r="AN898" t="s">
        <v>6</v>
      </c>
      <c r="AO898" s="57">
        <v>46090.475925925923</v>
      </c>
      <c r="AP898" s="57">
        <v>46270.375</v>
      </c>
      <c r="AR898" t="s">
        <v>218</v>
      </c>
      <c r="AS898" t="s">
        <v>219</v>
      </c>
      <c r="AT898" t="s">
        <v>230</v>
      </c>
      <c r="AU898">
        <v>20260904</v>
      </c>
      <c r="AV898" t="s">
        <v>221</v>
      </c>
      <c r="AW898" t="s">
        <v>886</v>
      </c>
      <c r="AX898" t="s">
        <v>222</v>
      </c>
      <c r="BA898" s="57">
        <v>46270.375</v>
      </c>
      <c r="BB898" t="s">
        <v>2311</v>
      </c>
      <c r="BC898">
        <v>2026</v>
      </c>
      <c r="BD898">
        <v>9</v>
      </c>
      <c r="BE898">
        <v>4</v>
      </c>
      <c r="BF898" s="6">
        <f t="shared" ref="BF898:BF961" si="42">DATE(BC898,BD898,BE898)</f>
        <v>46269</v>
      </c>
      <c r="BG898">
        <f t="shared" ref="BG898:BG961" si="43">BF898-BA898</f>
        <v>-1.375</v>
      </c>
      <c r="BH898" t="str">
        <f t="shared" ref="BH898:BH961" si="44">IF(BG898=1,"COMPLY",IF(BG898&lt;1,"COMPLY","NOT COMPLY"))</f>
        <v>COMPLY</v>
      </c>
      <c r="BI898" t="e">
        <f>VLOOKUP(H898,Sheet2!$A$1:$B$270,2,FALSE)</f>
        <v>#N/A</v>
      </c>
    </row>
    <row r="899" spans="1:61">
      <c r="A899">
        <v>898</v>
      </c>
      <c r="B899">
        <v>1002569329</v>
      </c>
      <c r="C899">
        <v>3</v>
      </c>
      <c r="D899" t="s">
        <v>38</v>
      </c>
      <c r="E899">
        <v>5</v>
      </c>
      <c r="F899" t="s">
        <v>92</v>
      </c>
      <c r="G899" t="s">
        <v>94</v>
      </c>
      <c r="H899" t="s">
        <v>442</v>
      </c>
      <c r="I899" t="s">
        <v>212</v>
      </c>
      <c r="J899" t="s">
        <v>213</v>
      </c>
      <c r="K899" t="s">
        <v>149</v>
      </c>
      <c r="L899" t="s">
        <v>214</v>
      </c>
      <c r="M899" t="s">
        <v>76</v>
      </c>
      <c r="N899" t="s">
        <v>215</v>
      </c>
      <c r="O899" s="57">
        <v>46268.466620370367</v>
      </c>
      <c r="P899" s="57">
        <v>46269.540937500002</v>
      </c>
      <c r="Q899">
        <v>69382967</v>
      </c>
      <c r="S899">
        <v>152635205089</v>
      </c>
      <c r="T899" t="s">
        <v>2942</v>
      </c>
      <c r="U899" t="s">
        <v>2943</v>
      </c>
      <c r="V899" t="s">
        <v>2944</v>
      </c>
      <c r="Z899">
        <v>111.171077</v>
      </c>
      <c r="AA899">
        <v>-7.488645</v>
      </c>
      <c r="AB899" t="s">
        <v>2945</v>
      </c>
      <c r="AC899" t="s">
        <v>236</v>
      </c>
      <c r="AL899" t="s">
        <v>217</v>
      </c>
      <c r="AM899" t="s">
        <v>2946</v>
      </c>
      <c r="AN899" t="s">
        <v>6</v>
      </c>
      <c r="AO899" s="57">
        <v>46090.475925925923</v>
      </c>
      <c r="AP899" s="57">
        <v>46269.333333333336</v>
      </c>
      <c r="AR899" t="s">
        <v>218</v>
      </c>
      <c r="AS899" t="s">
        <v>219</v>
      </c>
      <c r="AT899" t="s">
        <v>344</v>
      </c>
      <c r="AU899">
        <v>20260904</v>
      </c>
      <c r="AV899" t="s">
        <v>221</v>
      </c>
      <c r="AW899" t="s">
        <v>888</v>
      </c>
      <c r="AX899" t="s">
        <v>222</v>
      </c>
      <c r="BA899" s="57">
        <v>46269.333333333336</v>
      </c>
      <c r="BB899" t="s">
        <v>2946</v>
      </c>
      <c r="BC899">
        <v>2026</v>
      </c>
      <c r="BD899">
        <v>9</v>
      </c>
      <c r="BE899">
        <v>4</v>
      </c>
      <c r="BF899" s="6">
        <f t="shared" si="42"/>
        <v>46269</v>
      </c>
      <c r="BG899">
        <f t="shared" si="43"/>
        <v>-0.33333333333575865</v>
      </c>
      <c r="BH899" t="str">
        <f t="shared" si="44"/>
        <v>COMPLY</v>
      </c>
      <c r="BI899" t="str">
        <f>VLOOKUP(H899,Sheet2!$A$1:$B$270,2,FALSE)</f>
        <v>MADIUN</v>
      </c>
    </row>
    <row r="900" spans="1:61">
      <c r="A900">
        <v>899</v>
      </c>
      <c r="B900">
        <v>1002569348</v>
      </c>
      <c r="C900">
        <v>3</v>
      </c>
      <c r="D900" t="s">
        <v>45</v>
      </c>
      <c r="E900">
        <v>5</v>
      </c>
      <c r="F900" t="s">
        <v>210</v>
      </c>
      <c r="G900" t="s">
        <v>116</v>
      </c>
      <c r="H900" t="s">
        <v>358</v>
      </c>
      <c r="I900" t="s">
        <v>212</v>
      </c>
      <c r="J900" t="s">
        <v>213</v>
      </c>
      <c r="K900" t="s">
        <v>149</v>
      </c>
      <c r="L900" t="s">
        <v>214</v>
      </c>
      <c r="M900" t="s">
        <v>76</v>
      </c>
      <c r="N900" t="s">
        <v>215</v>
      </c>
      <c r="O900" s="57">
        <v>46268.47079861111</v>
      </c>
      <c r="P900" s="57">
        <v>46270.524965277778</v>
      </c>
      <c r="Q900">
        <v>69382986</v>
      </c>
      <c r="S900">
        <v>172619203312</v>
      </c>
      <c r="T900" t="s">
        <v>2322</v>
      </c>
      <c r="U900" t="s">
        <v>2323</v>
      </c>
      <c r="V900" t="s">
        <v>2324</v>
      </c>
      <c r="Z900">
        <v>116.5328341</v>
      </c>
      <c r="AA900">
        <v>-8.5636472000000001</v>
      </c>
      <c r="AB900" t="s">
        <v>2325</v>
      </c>
      <c r="AC900" t="s">
        <v>216</v>
      </c>
      <c r="AL900" t="s">
        <v>217</v>
      </c>
      <c r="AM900" t="s">
        <v>2326</v>
      </c>
      <c r="AN900" t="s">
        <v>6</v>
      </c>
      <c r="AO900" s="57">
        <v>46090.475925925923</v>
      </c>
      <c r="AP900" s="57">
        <v>46271.625</v>
      </c>
      <c r="AR900" t="s">
        <v>218</v>
      </c>
      <c r="AS900" t="s">
        <v>1710</v>
      </c>
      <c r="AT900" t="s">
        <v>230</v>
      </c>
      <c r="AU900">
        <v>20260905</v>
      </c>
      <c r="AV900" t="s">
        <v>221</v>
      </c>
      <c r="AW900" t="s">
        <v>2327</v>
      </c>
      <c r="AX900" t="s">
        <v>222</v>
      </c>
      <c r="BA900" s="57">
        <v>46271.625</v>
      </c>
      <c r="BB900" t="s">
        <v>2326</v>
      </c>
      <c r="BC900">
        <v>2026</v>
      </c>
      <c r="BD900">
        <v>9</v>
      </c>
      <c r="BE900">
        <v>5</v>
      </c>
      <c r="BF900" s="6">
        <f t="shared" si="42"/>
        <v>46270</v>
      </c>
      <c r="BG900">
        <f t="shared" si="43"/>
        <v>-1.625</v>
      </c>
      <c r="BH900" t="str">
        <f t="shared" si="44"/>
        <v>COMPLY</v>
      </c>
      <c r="BI900" t="str">
        <f>VLOOKUP(H900,Sheet2!$A$1:$B$270,2,FALSE)</f>
        <v>SELONG</v>
      </c>
    </row>
    <row r="901" spans="1:61">
      <c r="A901">
        <v>900</v>
      </c>
      <c r="B901">
        <v>1002570194</v>
      </c>
      <c r="C901">
        <v>3</v>
      </c>
      <c r="D901" t="s">
        <v>38</v>
      </c>
      <c r="E901">
        <v>5</v>
      </c>
      <c r="F901" t="s">
        <v>90</v>
      </c>
      <c r="G901" t="s">
        <v>93</v>
      </c>
      <c r="H901" t="s">
        <v>381</v>
      </c>
      <c r="I901" t="s">
        <v>212</v>
      </c>
      <c r="J901" t="s">
        <v>213</v>
      </c>
      <c r="K901" t="s">
        <v>149</v>
      </c>
      <c r="L901" t="s">
        <v>214</v>
      </c>
      <c r="M901" t="s">
        <v>76</v>
      </c>
      <c r="N901" t="s">
        <v>215</v>
      </c>
      <c r="O901" s="57">
        <v>46268.642314814817</v>
      </c>
      <c r="P901" s="57">
        <v>46269.441145833334</v>
      </c>
      <c r="Q901">
        <v>69383307</v>
      </c>
      <c r="S901">
        <v>152615203389</v>
      </c>
      <c r="T901" t="s">
        <v>2738</v>
      </c>
      <c r="U901" t="s">
        <v>2739</v>
      </c>
      <c r="V901" t="s">
        <v>2740</v>
      </c>
      <c r="Z901">
        <v>112.111769</v>
      </c>
      <c r="AA901">
        <v>-7.5733870000000003</v>
      </c>
      <c r="AB901" t="s">
        <v>2741</v>
      </c>
      <c r="AC901" t="s">
        <v>236</v>
      </c>
      <c r="AL901" t="s">
        <v>217</v>
      </c>
      <c r="AM901" t="s">
        <v>2742</v>
      </c>
      <c r="AN901" t="s">
        <v>6</v>
      </c>
      <c r="AO901" s="57">
        <v>46090.652951388889</v>
      </c>
      <c r="AP901" s="57">
        <v>46269.541666666664</v>
      </c>
      <c r="AR901" t="s">
        <v>218</v>
      </c>
      <c r="AS901" t="s">
        <v>589</v>
      </c>
      <c r="AT901" t="s">
        <v>230</v>
      </c>
      <c r="AU901">
        <v>20260904</v>
      </c>
      <c r="AV901" t="s">
        <v>221</v>
      </c>
      <c r="AW901" t="s">
        <v>887</v>
      </c>
      <c r="AX901" t="s">
        <v>222</v>
      </c>
      <c r="BA901" s="57">
        <v>46269.541666666664</v>
      </c>
      <c r="BB901" t="s">
        <v>2742</v>
      </c>
      <c r="BC901">
        <v>2026</v>
      </c>
      <c r="BD901">
        <v>9</v>
      </c>
      <c r="BE901">
        <v>4</v>
      </c>
      <c r="BF901" s="6">
        <f t="shared" si="42"/>
        <v>46269</v>
      </c>
      <c r="BG901">
        <f t="shared" si="43"/>
        <v>-0.54166666666424135</v>
      </c>
      <c r="BH901" t="str">
        <f t="shared" si="44"/>
        <v>COMPLY</v>
      </c>
      <c r="BI901" t="str">
        <f>VLOOKUP(H901,Sheet2!$A$1:$B$270,2,FALSE)</f>
        <v>NGANJUK</v>
      </c>
    </row>
    <row r="902" spans="1:61">
      <c r="A902">
        <v>901</v>
      </c>
      <c r="B902">
        <v>1002570218</v>
      </c>
      <c r="C902">
        <v>3</v>
      </c>
      <c r="D902" t="s">
        <v>51</v>
      </c>
      <c r="E902">
        <v>4</v>
      </c>
      <c r="F902" t="s">
        <v>234</v>
      </c>
      <c r="G902" t="s">
        <v>1765</v>
      </c>
      <c r="H902" t="s">
        <v>2743</v>
      </c>
      <c r="I902" t="s">
        <v>212</v>
      </c>
      <c r="J902" t="s">
        <v>213</v>
      </c>
      <c r="K902" t="s">
        <v>149</v>
      </c>
      <c r="L902" t="s">
        <v>214</v>
      </c>
      <c r="M902" t="s">
        <v>76</v>
      </c>
      <c r="N902" t="s">
        <v>215</v>
      </c>
      <c r="O902" s="57">
        <v>46268.645798611113</v>
      </c>
      <c r="P902" s="57">
        <v>46268.874143518522</v>
      </c>
      <c r="Q902">
        <v>69383329</v>
      </c>
      <c r="S902">
        <v>143592109526</v>
      </c>
      <c r="T902" t="s">
        <v>2744</v>
      </c>
      <c r="U902" t="s">
        <v>2745</v>
      </c>
      <c r="V902" t="s">
        <v>2746</v>
      </c>
      <c r="Z902">
        <v>110.67418410000001</v>
      </c>
      <c r="AA902">
        <v>-7.6588589999999996</v>
      </c>
      <c r="AB902" t="s">
        <v>2747</v>
      </c>
      <c r="AC902" t="s">
        <v>236</v>
      </c>
      <c r="AL902" t="s">
        <v>217</v>
      </c>
      <c r="AM902" t="s">
        <v>2748</v>
      </c>
      <c r="AN902" t="s">
        <v>6</v>
      </c>
      <c r="AO902" s="57">
        <v>46090.652951388889</v>
      </c>
      <c r="AP902" s="57">
        <v>46269.541666666664</v>
      </c>
      <c r="AR902" t="s">
        <v>218</v>
      </c>
      <c r="AS902" t="s">
        <v>2749</v>
      </c>
      <c r="AT902" t="s">
        <v>230</v>
      </c>
      <c r="AU902">
        <v>20260903</v>
      </c>
      <c r="AV902" t="s">
        <v>221</v>
      </c>
      <c r="AW902" t="s">
        <v>881</v>
      </c>
      <c r="AX902" t="s">
        <v>222</v>
      </c>
      <c r="BA902" s="57">
        <v>46269.541666666664</v>
      </c>
      <c r="BB902" t="s">
        <v>2748</v>
      </c>
      <c r="BC902">
        <v>2026</v>
      </c>
      <c r="BD902">
        <v>9</v>
      </c>
      <c r="BE902">
        <v>3</v>
      </c>
      <c r="BF902" s="6">
        <f t="shared" si="42"/>
        <v>46268</v>
      </c>
      <c r="BG902">
        <f t="shared" si="43"/>
        <v>-1.5416666666642413</v>
      </c>
      <c r="BH902" t="str">
        <f t="shared" si="44"/>
        <v>COMPLY</v>
      </c>
      <c r="BI902" t="e">
        <f>VLOOKUP(H902,Sheet2!$A$1:$B$270,2,FALSE)</f>
        <v>#N/A</v>
      </c>
    </row>
    <row r="903" spans="1:61">
      <c r="A903">
        <v>902</v>
      </c>
      <c r="B903">
        <v>1002570108</v>
      </c>
      <c r="C903">
        <v>3</v>
      </c>
      <c r="D903" t="s">
        <v>38</v>
      </c>
      <c r="E903">
        <v>5</v>
      </c>
      <c r="F903" t="s">
        <v>90</v>
      </c>
      <c r="G903" t="s">
        <v>90</v>
      </c>
      <c r="H903" t="s">
        <v>409</v>
      </c>
      <c r="I903" t="s">
        <v>212</v>
      </c>
      <c r="J903" t="s">
        <v>213</v>
      </c>
      <c r="K903" t="s">
        <v>149</v>
      </c>
      <c r="M903" t="s">
        <v>76</v>
      </c>
      <c r="N903" t="s">
        <v>215</v>
      </c>
      <c r="O903" s="57">
        <v>46268.624583333331</v>
      </c>
      <c r="P903" s="57">
        <v>46268.732511574075</v>
      </c>
      <c r="Q903">
        <v>69379989</v>
      </c>
      <c r="S903">
        <v>152610241455</v>
      </c>
      <c r="T903" t="s">
        <v>2750</v>
      </c>
      <c r="U903" t="s">
        <v>2751</v>
      </c>
      <c r="V903" t="s">
        <v>2752</v>
      </c>
      <c r="Z903">
        <v>112.016766</v>
      </c>
      <c r="AA903">
        <v>-7.7785650000000004</v>
      </c>
      <c r="AB903" t="s">
        <v>2753</v>
      </c>
      <c r="AC903" t="s">
        <v>216</v>
      </c>
      <c r="AL903" t="s">
        <v>217</v>
      </c>
      <c r="AM903" t="s">
        <v>1473</v>
      </c>
      <c r="AN903" t="s">
        <v>6</v>
      </c>
      <c r="AO903" s="57">
        <v>46090.64261574074</v>
      </c>
      <c r="AR903" t="s">
        <v>218</v>
      </c>
      <c r="AS903" t="s">
        <v>219</v>
      </c>
      <c r="AT903" t="s">
        <v>230</v>
      </c>
      <c r="AU903">
        <v>20260903</v>
      </c>
      <c r="AV903" t="s">
        <v>221</v>
      </c>
      <c r="AW903" t="s">
        <v>578</v>
      </c>
      <c r="AX903" t="s">
        <v>222</v>
      </c>
      <c r="BA903" s="57">
        <v>46268.291666666664</v>
      </c>
      <c r="BB903" t="s">
        <v>1473</v>
      </c>
      <c r="BC903">
        <v>2026</v>
      </c>
      <c r="BD903">
        <v>9</v>
      </c>
      <c r="BE903">
        <v>3</v>
      </c>
      <c r="BF903" s="6">
        <f t="shared" si="42"/>
        <v>46268</v>
      </c>
      <c r="BG903">
        <f t="shared" si="43"/>
        <v>-0.29166666666424135</v>
      </c>
      <c r="BH903" t="str">
        <f t="shared" si="44"/>
        <v>COMPLY</v>
      </c>
      <c r="BI903" t="str">
        <f>VLOOKUP(H903,Sheet2!$A$1:$B$270,2,FALSE)</f>
        <v>KEDIRI</v>
      </c>
    </row>
    <row r="904" spans="1:61">
      <c r="A904">
        <v>903</v>
      </c>
      <c r="B904">
        <v>1002570166</v>
      </c>
      <c r="C904">
        <v>3</v>
      </c>
      <c r="D904" t="s">
        <v>38</v>
      </c>
      <c r="E904">
        <v>5</v>
      </c>
      <c r="F904" t="s">
        <v>248</v>
      </c>
      <c r="G904" t="s">
        <v>91</v>
      </c>
      <c r="H904" t="s">
        <v>403</v>
      </c>
      <c r="I904" t="s">
        <v>212</v>
      </c>
      <c r="J904" t="s">
        <v>213</v>
      </c>
      <c r="K904" t="s">
        <v>149</v>
      </c>
      <c r="L904" t="s">
        <v>214</v>
      </c>
      <c r="M904" t="s">
        <v>76</v>
      </c>
      <c r="N904" t="s">
        <v>215</v>
      </c>
      <c r="O904" s="57">
        <v>46268.636076388888</v>
      </c>
      <c r="P904" s="57">
        <v>46269.482951388891</v>
      </c>
      <c r="Q904">
        <v>69383299</v>
      </c>
      <c r="S904">
        <v>152701227350</v>
      </c>
      <c r="T904" t="s">
        <v>2218</v>
      </c>
      <c r="U904" t="s">
        <v>2219</v>
      </c>
      <c r="V904" t="s">
        <v>2220</v>
      </c>
      <c r="Z904">
        <v>112.631162</v>
      </c>
      <c r="AA904">
        <v>-7.9713270999999999</v>
      </c>
      <c r="AB904" t="s">
        <v>2221</v>
      </c>
      <c r="AC904" t="s">
        <v>236</v>
      </c>
      <c r="AL904" t="s">
        <v>217</v>
      </c>
      <c r="AM904" t="s">
        <v>2222</v>
      </c>
      <c r="AN904" t="s">
        <v>6</v>
      </c>
      <c r="AO904" s="57">
        <v>46090.64261574074</v>
      </c>
      <c r="AP904" s="57">
        <v>46269.541666666664</v>
      </c>
      <c r="AR904" t="s">
        <v>218</v>
      </c>
      <c r="AS904" t="s">
        <v>248</v>
      </c>
      <c r="AT904" t="s">
        <v>230</v>
      </c>
      <c r="AU904">
        <v>20260904</v>
      </c>
      <c r="AV904" t="s">
        <v>221</v>
      </c>
      <c r="AW904" t="s">
        <v>886</v>
      </c>
      <c r="AX904" t="s">
        <v>222</v>
      </c>
      <c r="BA904" s="57">
        <v>46269.541666666664</v>
      </c>
      <c r="BB904" t="s">
        <v>2222</v>
      </c>
      <c r="BC904">
        <v>2026</v>
      </c>
      <c r="BD904">
        <v>9</v>
      </c>
      <c r="BE904">
        <v>4</v>
      </c>
      <c r="BF904" s="6">
        <f t="shared" si="42"/>
        <v>46269</v>
      </c>
      <c r="BG904">
        <f t="shared" si="43"/>
        <v>-0.54166666666424135</v>
      </c>
      <c r="BH904" t="str">
        <f t="shared" si="44"/>
        <v>COMPLY</v>
      </c>
      <c r="BI904" t="str">
        <f>VLOOKUP(H904,Sheet2!$A$1:$B$270,2,FALSE)</f>
        <v>MALANG</v>
      </c>
    </row>
    <row r="905" spans="1:61">
      <c r="A905">
        <v>904</v>
      </c>
      <c r="B905">
        <v>1002569284</v>
      </c>
      <c r="C905">
        <v>3</v>
      </c>
      <c r="D905" t="s">
        <v>42</v>
      </c>
      <c r="E905">
        <v>5</v>
      </c>
      <c r="F905" t="s">
        <v>232</v>
      </c>
      <c r="G905" t="s">
        <v>103</v>
      </c>
      <c r="H905" t="s">
        <v>391</v>
      </c>
      <c r="I905" t="s">
        <v>212</v>
      </c>
      <c r="J905" t="s">
        <v>213</v>
      </c>
      <c r="K905" t="s">
        <v>149</v>
      </c>
      <c r="M905" t="s">
        <v>76</v>
      </c>
      <c r="N905" t="s">
        <v>215</v>
      </c>
      <c r="O905" s="57">
        <v>46268.459004629629</v>
      </c>
      <c r="P905" s="57">
        <v>46268.731238425928</v>
      </c>
      <c r="Q905">
        <v>69382953</v>
      </c>
      <c r="S905">
        <v>152318242569</v>
      </c>
      <c r="T905" t="s">
        <v>2691</v>
      </c>
      <c r="U905" t="s">
        <v>2692</v>
      </c>
      <c r="V905" t="s">
        <v>2754</v>
      </c>
      <c r="Z905">
        <v>112.2247893</v>
      </c>
      <c r="AA905">
        <v>-7.5554037999999997</v>
      </c>
      <c r="AB905" t="s">
        <v>2755</v>
      </c>
      <c r="AC905" t="s">
        <v>229</v>
      </c>
      <c r="AL905" t="s">
        <v>217</v>
      </c>
      <c r="AM905" t="s">
        <v>2756</v>
      </c>
      <c r="AN905" t="s">
        <v>6</v>
      </c>
      <c r="AO905" s="57">
        <v>46090.465405092589</v>
      </c>
      <c r="AP905" s="57">
        <v>46269.625</v>
      </c>
      <c r="AR905" t="s">
        <v>218</v>
      </c>
      <c r="AS905" t="s">
        <v>103</v>
      </c>
      <c r="AT905" t="s">
        <v>230</v>
      </c>
      <c r="AU905">
        <v>20260903</v>
      </c>
      <c r="AV905" t="s">
        <v>221</v>
      </c>
      <c r="AW905" t="s">
        <v>2757</v>
      </c>
      <c r="AX905" t="s">
        <v>222</v>
      </c>
      <c r="BA905" s="57">
        <v>46269.625</v>
      </c>
      <c r="BB905" t="s">
        <v>2756</v>
      </c>
      <c r="BC905">
        <v>2026</v>
      </c>
      <c r="BD905">
        <v>9</v>
      </c>
      <c r="BE905">
        <v>3</v>
      </c>
      <c r="BF905" s="6">
        <f t="shared" si="42"/>
        <v>46268</v>
      </c>
      <c r="BG905">
        <f t="shared" si="43"/>
        <v>-1.625</v>
      </c>
      <c r="BH905" t="str">
        <f t="shared" si="44"/>
        <v>COMPLY</v>
      </c>
      <c r="BI905" t="str">
        <f>VLOOKUP(H905,Sheet2!$A$1:$B$270,2,FALSE)</f>
        <v>MOJOKERTO</v>
      </c>
    </row>
    <row r="906" spans="1:61">
      <c r="A906">
        <v>905</v>
      </c>
      <c r="B906">
        <v>1002570129</v>
      </c>
      <c r="C906">
        <v>3</v>
      </c>
      <c r="D906" t="s">
        <v>49</v>
      </c>
      <c r="E906">
        <v>4</v>
      </c>
      <c r="F906" t="s">
        <v>245</v>
      </c>
      <c r="G906" t="s">
        <v>246</v>
      </c>
      <c r="H906" t="s">
        <v>2028</v>
      </c>
      <c r="I906" t="s">
        <v>212</v>
      </c>
      <c r="J906" t="s">
        <v>213</v>
      </c>
      <c r="K906" t="s">
        <v>149</v>
      </c>
      <c r="L906" t="s">
        <v>214</v>
      </c>
      <c r="M906" t="s">
        <v>76</v>
      </c>
      <c r="N906" t="s">
        <v>215</v>
      </c>
      <c r="O906" s="57">
        <v>46268.62703703704</v>
      </c>
      <c r="P906" s="57">
        <v>46269.639930555553</v>
      </c>
      <c r="Q906">
        <v>69383274</v>
      </c>
      <c r="S906">
        <v>141420160166</v>
      </c>
      <c r="T906" t="s">
        <v>2340</v>
      </c>
      <c r="U906" t="s">
        <v>2341</v>
      </c>
      <c r="V906" t="s">
        <v>2342</v>
      </c>
      <c r="Z906">
        <v>110.39961700000001</v>
      </c>
      <c r="AA906">
        <v>-6.9680390000000001</v>
      </c>
      <c r="AB906" t="s">
        <v>2343</v>
      </c>
      <c r="AC906" t="s">
        <v>236</v>
      </c>
      <c r="AL906" t="s">
        <v>217</v>
      </c>
      <c r="AM906" t="s">
        <v>2344</v>
      </c>
      <c r="AN906" t="s">
        <v>6</v>
      </c>
      <c r="AO906" s="57">
        <v>46090.64261574074</v>
      </c>
      <c r="AP906" s="57">
        <v>46269.541666666664</v>
      </c>
      <c r="AR906" t="s">
        <v>218</v>
      </c>
      <c r="AS906" t="s">
        <v>1961</v>
      </c>
      <c r="AT906" t="s">
        <v>230</v>
      </c>
      <c r="AU906">
        <v>20260904</v>
      </c>
      <c r="AV906" t="s">
        <v>221</v>
      </c>
      <c r="AW906" t="s">
        <v>887</v>
      </c>
      <c r="AX906" t="s">
        <v>222</v>
      </c>
      <c r="BA906" s="57">
        <v>46269.541666666664</v>
      </c>
      <c r="BB906" t="s">
        <v>2344</v>
      </c>
      <c r="BC906">
        <v>2026</v>
      </c>
      <c r="BD906">
        <v>9</v>
      </c>
      <c r="BE906">
        <v>4</v>
      </c>
      <c r="BF906" s="6">
        <f t="shared" si="42"/>
        <v>46269</v>
      </c>
      <c r="BG906">
        <f t="shared" si="43"/>
        <v>-0.54166666666424135</v>
      </c>
      <c r="BH906" t="str">
        <f t="shared" si="44"/>
        <v>COMPLY</v>
      </c>
      <c r="BI906" t="e">
        <f>VLOOKUP(H906,Sheet2!$A$1:$B$270,2,FALSE)</f>
        <v>#N/A</v>
      </c>
    </row>
    <row r="907" spans="1:61">
      <c r="A907">
        <v>906</v>
      </c>
      <c r="B907">
        <v>1002569272</v>
      </c>
      <c r="C907">
        <v>3</v>
      </c>
      <c r="D907" t="s">
        <v>38</v>
      </c>
      <c r="E907">
        <v>5</v>
      </c>
      <c r="F907" t="s">
        <v>248</v>
      </c>
      <c r="G907" t="s">
        <v>91</v>
      </c>
      <c r="H907" t="s">
        <v>398</v>
      </c>
      <c r="I907" t="s">
        <v>212</v>
      </c>
      <c r="J907" t="s">
        <v>213</v>
      </c>
      <c r="K907" t="s">
        <v>149</v>
      </c>
      <c r="L907" t="s">
        <v>214</v>
      </c>
      <c r="M907" t="s">
        <v>76</v>
      </c>
      <c r="N907" t="s">
        <v>215</v>
      </c>
      <c r="O907" s="57">
        <v>46268.45621527778</v>
      </c>
      <c r="P907" s="57">
        <v>46270.662731481483</v>
      </c>
      <c r="Q907">
        <v>69382944</v>
      </c>
      <c r="S907">
        <v>152718219162</v>
      </c>
      <c r="T907" t="s">
        <v>2669</v>
      </c>
      <c r="U907" t="s">
        <v>2670</v>
      </c>
      <c r="V907" t="s">
        <v>2671</v>
      </c>
      <c r="Z907">
        <v>112.553937311583</v>
      </c>
      <c r="AA907">
        <v>-8.1178381671383999</v>
      </c>
      <c r="AB907" t="s">
        <v>2672</v>
      </c>
      <c r="AC907" t="s">
        <v>236</v>
      </c>
      <c r="AL907" t="s">
        <v>217</v>
      </c>
      <c r="AM907" t="s">
        <v>2673</v>
      </c>
      <c r="AN907" t="s">
        <v>6</v>
      </c>
      <c r="AO907" s="57">
        <v>46090.465405092589</v>
      </c>
      <c r="AP907" s="57">
        <v>46269.333333333336</v>
      </c>
      <c r="AR907" t="s">
        <v>218</v>
      </c>
      <c r="AS907" t="s">
        <v>91</v>
      </c>
      <c r="AT907" t="s">
        <v>344</v>
      </c>
      <c r="AU907">
        <v>20260905</v>
      </c>
      <c r="AV907" t="s">
        <v>221</v>
      </c>
      <c r="AW907" t="s">
        <v>2674</v>
      </c>
      <c r="AX907" t="s">
        <v>222</v>
      </c>
      <c r="BA907" s="57">
        <v>46269.333333333336</v>
      </c>
      <c r="BB907" t="s">
        <v>2673</v>
      </c>
      <c r="BC907">
        <v>2026</v>
      </c>
      <c r="BD907">
        <v>9</v>
      </c>
      <c r="BE907">
        <v>5</v>
      </c>
      <c r="BF907" s="6">
        <f t="shared" si="42"/>
        <v>46270</v>
      </c>
      <c r="BG907">
        <f t="shared" si="43"/>
        <v>0.66666666666424135</v>
      </c>
      <c r="BH907" t="str">
        <f t="shared" si="44"/>
        <v>COMPLY</v>
      </c>
      <c r="BI907" t="str">
        <f>VLOOKUP(H907,Sheet2!$A$1:$B$270,2,FALSE)</f>
        <v>MALANG</v>
      </c>
    </row>
    <row r="908" spans="1:61">
      <c r="A908">
        <v>907</v>
      </c>
      <c r="B908">
        <v>1002569320</v>
      </c>
      <c r="C908">
        <v>3</v>
      </c>
      <c r="D908" t="s">
        <v>42</v>
      </c>
      <c r="E908">
        <v>5</v>
      </c>
      <c r="F908" t="s">
        <v>232</v>
      </c>
      <c r="G908" t="s">
        <v>101</v>
      </c>
      <c r="H908" t="s">
        <v>427</v>
      </c>
      <c r="I908" t="s">
        <v>212</v>
      </c>
      <c r="J908" t="s">
        <v>213</v>
      </c>
      <c r="K908" t="s">
        <v>149</v>
      </c>
      <c r="M908" t="s">
        <v>76</v>
      </c>
      <c r="N908" t="s">
        <v>215</v>
      </c>
      <c r="O908" s="57">
        <v>46268.465763888889</v>
      </c>
      <c r="P908" s="57">
        <v>46269.666967592595</v>
      </c>
      <c r="Q908">
        <v>69382961</v>
      </c>
      <c r="S908">
        <v>152331251368</v>
      </c>
      <c r="T908" t="s">
        <v>2947</v>
      </c>
      <c r="U908" t="s">
        <v>2948</v>
      </c>
      <c r="V908" t="s">
        <v>2949</v>
      </c>
      <c r="Z908">
        <v>112.5005962</v>
      </c>
      <c r="AA908">
        <v>-7.4238676999999997</v>
      </c>
      <c r="AB908" t="s">
        <v>2950</v>
      </c>
      <c r="AC908" t="s">
        <v>229</v>
      </c>
      <c r="AL908" t="s">
        <v>217</v>
      </c>
      <c r="AM908" t="s">
        <v>2951</v>
      </c>
      <c r="AN908" t="s">
        <v>6</v>
      </c>
      <c r="AO908" s="57">
        <v>46090.475925925923</v>
      </c>
      <c r="AP908" s="57">
        <v>46269.333333333336</v>
      </c>
      <c r="AR908" t="s">
        <v>218</v>
      </c>
      <c r="AS908" t="s">
        <v>573</v>
      </c>
      <c r="AT908" t="s">
        <v>220</v>
      </c>
      <c r="AU908">
        <v>20260904</v>
      </c>
      <c r="AV908" t="s">
        <v>221</v>
      </c>
      <c r="AW908" t="s">
        <v>545</v>
      </c>
      <c r="AX908" t="s">
        <v>222</v>
      </c>
      <c r="BA908" s="57">
        <v>46269.333333333336</v>
      </c>
      <c r="BB908" t="s">
        <v>2951</v>
      </c>
      <c r="BC908">
        <v>2026</v>
      </c>
      <c r="BD908">
        <v>9</v>
      </c>
      <c r="BE908">
        <v>4</v>
      </c>
      <c r="BF908" s="6">
        <f t="shared" si="42"/>
        <v>46269</v>
      </c>
      <c r="BG908">
        <f t="shared" si="43"/>
        <v>-0.33333333333575865</v>
      </c>
      <c r="BH908" t="str">
        <f t="shared" si="44"/>
        <v>COMPLY</v>
      </c>
      <c r="BI908" t="str">
        <f>VLOOKUP(H908,Sheet2!$A$1:$B$270,2,FALSE)</f>
        <v>SIDOARJO</v>
      </c>
    </row>
    <row r="909" spans="1:61">
      <c r="A909">
        <v>908</v>
      </c>
      <c r="B909">
        <v>1002569315</v>
      </c>
      <c r="C909">
        <v>3</v>
      </c>
      <c r="D909" t="s">
        <v>55</v>
      </c>
      <c r="E909">
        <v>5</v>
      </c>
      <c r="F909" t="s">
        <v>261</v>
      </c>
      <c r="G909" t="s">
        <v>125</v>
      </c>
      <c r="H909" t="s">
        <v>325</v>
      </c>
      <c r="I909" t="s">
        <v>212</v>
      </c>
      <c r="J909" t="s">
        <v>213</v>
      </c>
      <c r="K909" t="s">
        <v>149</v>
      </c>
      <c r="M909" t="s">
        <v>76</v>
      </c>
      <c r="N909" t="s">
        <v>215</v>
      </c>
      <c r="O909" s="57">
        <v>46268.464722222219</v>
      </c>
      <c r="P909" s="57">
        <v>46268.559351851851</v>
      </c>
      <c r="Q909">
        <v>69381406</v>
      </c>
      <c r="S909">
        <v>152441211657</v>
      </c>
      <c r="T909" t="s">
        <v>1378</v>
      </c>
      <c r="U909" t="s">
        <v>2758</v>
      </c>
      <c r="V909" t="s">
        <v>2759</v>
      </c>
      <c r="Z909">
        <v>112.12163700000001</v>
      </c>
      <c r="AA909">
        <v>-7.350047</v>
      </c>
      <c r="AB909" t="s">
        <v>1381</v>
      </c>
      <c r="AC909" t="s">
        <v>216</v>
      </c>
      <c r="AL909" t="s">
        <v>217</v>
      </c>
      <c r="AM909" t="s">
        <v>2760</v>
      </c>
      <c r="AN909" t="s">
        <v>6</v>
      </c>
      <c r="AO909" s="57">
        <v>46090.465405092589</v>
      </c>
      <c r="AR909" t="s">
        <v>218</v>
      </c>
      <c r="AS909" t="s">
        <v>219</v>
      </c>
      <c r="AT909" t="s">
        <v>230</v>
      </c>
      <c r="AU909">
        <v>20260903</v>
      </c>
      <c r="AV909" t="s">
        <v>221</v>
      </c>
      <c r="AW909" t="s">
        <v>546</v>
      </c>
      <c r="AX909" t="s">
        <v>222</v>
      </c>
      <c r="BA909" s="57">
        <v>46268.291666666664</v>
      </c>
      <c r="BB909" t="s">
        <v>2760</v>
      </c>
      <c r="BC909">
        <v>2026</v>
      </c>
      <c r="BD909">
        <v>9</v>
      </c>
      <c r="BE909">
        <v>3</v>
      </c>
      <c r="BF909" s="6">
        <f t="shared" si="42"/>
        <v>46268</v>
      </c>
      <c r="BG909">
        <f t="shared" si="43"/>
        <v>-0.29166666666424135</v>
      </c>
      <c r="BH909" t="str">
        <f t="shared" si="44"/>
        <v>COMPLY</v>
      </c>
      <c r="BI909" t="str">
        <f>VLOOKUP(H909,Sheet2!$A$1:$B$270,2,FALSE)</f>
        <v>GRESIK</v>
      </c>
    </row>
    <row r="910" spans="1:61">
      <c r="A910">
        <v>909</v>
      </c>
      <c r="B910">
        <v>1002568885</v>
      </c>
      <c r="C910">
        <v>3</v>
      </c>
      <c r="D910" t="s">
        <v>38</v>
      </c>
      <c r="E910">
        <v>5</v>
      </c>
      <c r="F910" t="s">
        <v>92</v>
      </c>
      <c r="G910" t="s">
        <v>92</v>
      </c>
      <c r="H910" t="s">
        <v>254</v>
      </c>
      <c r="I910" t="s">
        <v>212</v>
      </c>
      <c r="J910" t="s">
        <v>213</v>
      </c>
      <c r="K910" t="s">
        <v>149</v>
      </c>
      <c r="L910" t="s">
        <v>214</v>
      </c>
      <c r="M910" t="s">
        <v>76</v>
      </c>
      <c r="N910" t="s">
        <v>215</v>
      </c>
      <c r="O910" s="57">
        <v>46268.387453703705</v>
      </c>
      <c r="P910" s="57">
        <v>46269.56349537037</v>
      </c>
      <c r="Q910">
        <v>69382792</v>
      </c>
      <c r="S910">
        <v>152631206404</v>
      </c>
      <c r="T910" t="s">
        <v>2952</v>
      </c>
      <c r="U910" t="s">
        <v>2953</v>
      </c>
      <c r="V910" t="s">
        <v>2954</v>
      </c>
      <c r="Z910">
        <v>111.43889299999999</v>
      </c>
      <c r="AA910">
        <v>-7.589385</v>
      </c>
      <c r="AB910" t="s">
        <v>2955</v>
      </c>
      <c r="AC910" t="s">
        <v>236</v>
      </c>
      <c r="AL910" t="s">
        <v>217</v>
      </c>
      <c r="AM910" t="s">
        <v>2956</v>
      </c>
      <c r="AN910" t="s">
        <v>6</v>
      </c>
      <c r="AO910" s="57">
        <v>46090.392812500002</v>
      </c>
      <c r="AP910" s="57">
        <v>46269.333333333336</v>
      </c>
      <c r="AR910" t="s">
        <v>218</v>
      </c>
      <c r="AS910" t="s">
        <v>570</v>
      </c>
      <c r="AT910" t="s">
        <v>230</v>
      </c>
      <c r="AU910">
        <v>20260904</v>
      </c>
      <c r="AV910" t="s">
        <v>221</v>
      </c>
      <c r="AW910" t="s">
        <v>887</v>
      </c>
      <c r="AX910" t="s">
        <v>222</v>
      </c>
      <c r="BA910" s="57">
        <v>46269.333333333336</v>
      </c>
      <c r="BB910" t="s">
        <v>2956</v>
      </c>
      <c r="BC910">
        <v>2026</v>
      </c>
      <c r="BD910">
        <v>9</v>
      </c>
      <c r="BE910">
        <v>4</v>
      </c>
      <c r="BF910" s="6">
        <f t="shared" si="42"/>
        <v>46269</v>
      </c>
      <c r="BG910">
        <f t="shared" si="43"/>
        <v>-0.33333333333575865</v>
      </c>
      <c r="BH910" t="str">
        <f t="shared" si="44"/>
        <v>COMPLY</v>
      </c>
      <c r="BI910" t="str">
        <f>VLOOKUP(H910,Sheet2!$A$1:$B$270,2,FALSE)</f>
        <v>MADIUN</v>
      </c>
    </row>
    <row r="911" spans="1:61">
      <c r="A911">
        <v>910</v>
      </c>
      <c r="B911">
        <v>1002568847</v>
      </c>
      <c r="C911">
        <v>3</v>
      </c>
      <c r="D911" t="s">
        <v>59</v>
      </c>
      <c r="E911">
        <v>4</v>
      </c>
      <c r="F911" t="s">
        <v>223</v>
      </c>
      <c r="G911" t="s">
        <v>580</v>
      </c>
      <c r="H911" t="s">
        <v>1717</v>
      </c>
      <c r="I911" t="s">
        <v>212</v>
      </c>
      <c r="J911" t="s">
        <v>213</v>
      </c>
      <c r="K911" t="s">
        <v>149</v>
      </c>
      <c r="L911" t="s">
        <v>214</v>
      </c>
      <c r="M911" t="s">
        <v>76</v>
      </c>
      <c r="N911" t="s">
        <v>215</v>
      </c>
      <c r="O911" s="57">
        <v>46268.383287037039</v>
      </c>
      <c r="P911" s="57">
        <v>46269.623993055553</v>
      </c>
      <c r="Q911">
        <v>69382776</v>
      </c>
      <c r="S911">
        <v>143385101256</v>
      </c>
      <c r="T911" t="s">
        <v>2350</v>
      </c>
      <c r="U911" t="s">
        <v>5154</v>
      </c>
      <c r="V911" t="s">
        <v>2351</v>
      </c>
      <c r="Z911">
        <v>109.225128</v>
      </c>
      <c r="AA911">
        <v>-7.5714410000000001</v>
      </c>
      <c r="AB911" t="s">
        <v>2352</v>
      </c>
      <c r="AC911" t="s">
        <v>236</v>
      </c>
      <c r="AL911" t="s">
        <v>217</v>
      </c>
      <c r="AM911" t="s">
        <v>2353</v>
      </c>
      <c r="AN911" t="s">
        <v>6</v>
      </c>
      <c r="AO911" s="57">
        <v>46090.392812500002</v>
      </c>
      <c r="AP911" s="57">
        <v>46272.333333333336</v>
      </c>
      <c r="AR911" t="s">
        <v>218</v>
      </c>
      <c r="AS911" t="s">
        <v>1723</v>
      </c>
      <c r="AT911" t="s">
        <v>230</v>
      </c>
      <c r="AU911">
        <v>20260904</v>
      </c>
      <c r="AV911" t="s">
        <v>221</v>
      </c>
      <c r="AW911" t="s">
        <v>885</v>
      </c>
      <c r="AX911" t="s">
        <v>222</v>
      </c>
      <c r="BA911" s="57">
        <v>46272.333333333336</v>
      </c>
      <c r="BB911" t="s">
        <v>2353</v>
      </c>
      <c r="BC911">
        <v>2026</v>
      </c>
      <c r="BD911">
        <v>9</v>
      </c>
      <c r="BE911">
        <v>4</v>
      </c>
      <c r="BF911" s="6">
        <f t="shared" si="42"/>
        <v>46269</v>
      </c>
      <c r="BG911">
        <f t="shared" si="43"/>
        <v>-3.3333333333357587</v>
      </c>
      <c r="BH911" t="str">
        <f t="shared" si="44"/>
        <v>COMPLY</v>
      </c>
      <c r="BI911" t="e">
        <f>VLOOKUP(H911,Sheet2!$A$1:$B$270,2,FALSE)</f>
        <v>#N/A</v>
      </c>
    </row>
    <row r="912" spans="1:61">
      <c r="A912">
        <v>911</v>
      </c>
      <c r="B912">
        <v>1002568848</v>
      </c>
      <c r="C912">
        <v>3</v>
      </c>
      <c r="D912" t="s">
        <v>45</v>
      </c>
      <c r="E912">
        <v>5</v>
      </c>
      <c r="F912" t="s">
        <v>210</v>
      </c>
      <c r="G912" t="s">
        <v>112</v>
      </c>
      <c r="H912" t="s">
        <v>243</v>
      </c>
      <c r="I912" t="s">
        <v>212</v>
      </c>
      <c r="J912" t="s">
        <v>213</v>
      </c>
      <c r="K912" t="s">
        <v>149</v>
      </c>
      <c r="L912" t="s">
        <v>214</v>
      </c>
      <c r="M912" t="s">
        <v>76</v>
      </c>
      <c r="N912" t="s">
        <v>215</v>
      </c>
      <c r="O912" s="57">
        <v>46268.383287037039</v>
      </c>
      <c r="P912" s="57">
        <v>46272.340439814812</v>
      </c>
      <c r="Q912">
        <v>69382777</v>
      </c>
      <c r="S912">
        <v>172605804075</v>
      </c>
      <c r="T912" t="s">
        <v>2354</v>
      </c>
      <c r="U912" t="s">
        <v>2355</v>
      </c>
      <c r="V912" t="s">
        <v>2356</v>
      </c>
      <c r="Z912">
        <v>116.20617203498099</v>
      </c>
      <c r="AA912">
        <v>-8.5836390984209299</v>
      </c>
      <c r="AB912" t="s">
        <v>2357</v>
      </c>
      <c r="AC912" t="s">
        <v>236</v>
      </c>
      <c r="AL912" t="s">
        <v>217</v>
      </c>
      <c r="AM912" t="s">
        <v>2358</v>
      </c>
      <c r="AN912" t="s">
        <v>6</v>
      </c>
      <c r="AO912" s="57">
        <v>46090.392812500002</v>
      </c>
      <c r="AP912" s="57">
        <v>46269.541666666664</v>
      </c>
      <c r="AR912" t="s">
        <v>218</v>
      </c>
      <c r="AS912" t="s">
        <v>219</v>
      </c>
      <c r="AT912" t="s">
        <v>230</v>
      </c>
      <c r="AU912">
        <v>20260907</v>
      </c>
      <c r="AV912" t="s">
        <v>221</v>
      </c>
      <c r="AW912" t="s">
        <v>2359</v>
      </c>
      <c r="AX912" t="s">
        <v>222</v>
      </c>
      <c r="BA912" s="57">
        <v>46269.541666666664</v>
      </c>
      <c r="BB912" t="s">
        <v>2358</v>
      </c>
      <c r="BC912">
        <v>2026</v>
      </c>
      <c r="BD912">
        <v>9</v>
      </c>
      <c r="BE912">
        <v>7</v>
      </c>
      <c r="BF912" s="6">
        <f t="shared" si="42"/>
        <v>46272</v>
      </c>
      <c r="BG912">
        <f t="shared" si="43"/>
        <v>2.4583333333357587</v>
      </c>
      <c r="BH912" t="str">
        <f t="shared" si="44"/>
        <v>NOT COMPLY</v>
      </c>
      <c r="BI912" t="str">
        <f>VLOOKUP(H912,Sheet2!$A$1:$B$270,2,FALSE)</f>
        <v>MATARAM</v>
      </c>
    </row>
    <row r="913" spans="1:61">
      <c r="A913">
        <v>912</v>
      </c>
      <c r="B913">
        <v>1002570043</v>
      </c>
      <c r="C913">
        <v>3</v>
      </c>
      <c r="D913" t="s">
        <v>42</v>
      </c>
      <c r="E913">
        <v>5</v>
      </c>
      <c r="F913" t="s">
        <v>106</v>
      </c>
      <c r="G913" t="s">
        <v>104</v>
      </c>
      <c r="H913" t="s">
        <v>475</v>
      </c>
      <c r="I913" t="s">
        <v>212</v>
      </c>
      <c r="J913" t="s">
        <v>213</v>
      </c>
      <c r="K913" t="s">
        <v>149</v>
      </c>
      <c r="L913" t="s">
        <v>214</v>
      </c>
      <c r="M913" t="s">
        <v>76</v>
      </c>
      <c r="N913" t="s">
        <v>215</v>
      </c>
      <c r="O913" s="57">
        <v>46268.61314814815</v>
      </c>
      <c r="P913" s="57">
        <v>46269.606527777774</v>
      </c>
      <c r="Q913">
        <v>69383259</v>
      </c>
      <c r="S913">
        <v>152534203443</v>
      </c>
      <c r="T913" t="s">
        <v>2360</v>
      </c>
      <c r="U913" t="s">
        <v>2361</v>
      </c>
      <c r="V913" t="s">
        <v>2362</v>
      </c>
      <c r="Z913">
        <v>113.104147464036</v>
      </c>
      <c r="AA913">
        <v>-8.1020790342420295</v>
      </c>
      <c r="AB913" t="s">
        <v>2363</v>
      </c>
      <c r="AC913" t="s">
        <v>216</v>
      </c>
      <c r="AL913" t="s">
        <v>217</v>
      </c>
      <c r="AM913" t="s">
        <v>2364</v>
      </c>
      <c r="AN913" t="s">
        <v>6</v>
      </c>
      <c r="AO913" s="57">
        <v>46090.621493055558</v>
      </c>
      <c r="AP913" s="57">
        <v>46269.541666666664</v>
      </c>
      <c r="AR913" t="s">
        <v>218</v>
      </c>
      <c r="AS913" t="s">
        <v>219</v>
      </c>
      <c r="AT913" t="s">
        <v>230</v>
      </c>
      <c r="AU913">
        <v>20260904</v>
      </c>
      <c r="AV913" t="s">
        <v>221</v>
      </c>
      <c r="AW913" t="s">
        <v>890</v>
      </c>
      <c r="AX913" t="s">
        <v>222</v>
      </c>
      <c r="BA913" s="57">
        <v>46269.541666666664</v>
      </c>
      <c r="BB913" t="s">
        <v>2364</v>
      </c>
      <c r="BC913">
        <v>2026</v>
      </c>
      <c r="BD913">
        <v>9</v>
      </c>
      <c r="BE913">
        <v>4</v>
      </c>
      <c r="BF913" s="6">
        <f t="shared" si="42"/>
        <v>46269</v>
      </c>
      <c r="BG913">
        <f t="shared" si="43"/>
        <v>-0.54166666666424135</v>
      </c>
      <c r="BH913" t="str">
        <f t="shared" si="44"/>
        <v>COMPLY</v>
      </c>
      <c r="BI913" t="str">
        <f>VLOOKUP(H913,Sheet2!$A$1:$B$270,2,FALSE)</f>
        <v>PROBOLINGGO</v>
      </c>
    </row>
    <row r="914" spans="1:61">
      <c r="A914">
        <v>913</v>
      </c>
      <c r="B914">
        <v>1002570546</v>
      </c>
      <c r="C914">
        <v>3</v>
      </c>
      <c r="D914" t="s">
        <v>45</v>
      </c>
      <c r="E914">
        <v>5</v>
      </c>
      <c r="F914" t="s">
        <v>210</v>
      </c>
      <c r="G914" t="s">
        <v>118</v>
      </c>
      <c r="H914" t="s">
        <v>211</v>
      </c>
      <c r="I914" t="s">
        <v>212</v>
      </c>
      <c r="J914" t="s">
        <v>213</v>
      </c>
      <c r="K914" t="s">
        <v>149</v>
      </c>
      <c r="M914" t="s">
        <v>76</v>
      </c>
      <c r="N914" t="s">
        <v>215</v>
      </c>
      <c r="O914" s="57">
        <v>46268.706585648149</v>
      </c>
      <c r="P914" s="57">
        <v>46268.773738425924</v>
      </c>
      <c r="Q914">
        <v>69379830</v>
      </c>
      <c r="S914">
        <v>172606792390</v>
      </c>
      <c r="T914" t="s">
        <v>2761</v>
      </c>
      <c r="U914" t="s">
        <v>2762</v>
      </c>
      <c r="V914" t="s">
        <v>2763</v>
      </c>
      <c r="Z914">
        <v>117.421638356881</v>
      </c>
      <c r="AA914">
        <v>-8.4951726080101899</v>
      </c>
      <c r="AB914" t="s">
        <v>2764</v>
      </c>
      <c r="AC914" t="s">
        <v>216</v>
      </c>
      <c r="AL914" t="s">
        <v>217</v>
      </c>
      <c r="AM914" t="s">
        <v>2765</v>
      </c>
      <c r="AN914" t="s">
        <v>6</v>
      </c>
      <c r="AO914" s="57">
        <v>46090.715532407405</v>
      </c>
      <c r="AR914" t="s">
        <v>218</v>
      </c>
      <c r="AS914" t="s">
        <v>219</v>
      </c>
      <c r="AT914" t="s">
        <v>344</v>
      </c>
      <c r="AU914">
        <v>20260903</v>
      </c>
      <c r="AV914" t="s">
        <v>221</v>
      </c>
      <c r="AW914" t="s">
        <v>545</v>
      </c>
      <c r="AX914" t="s">
        <v>222</v>
      </c>
      <c r="BA914" s="57">
        <v>46268.291666666664</v>
      </c>
      <c r="BB914" t="s">
        <v>2765</v>
      </c>
      <c r="BC914">
        <v>2026</v>
      </c>
      <c r="BD914">
        <v>9</v>
      </c>
      <c r="BE914">
        <v>3</v>
      </c>
      <c r="BF914" s="6">
        <f t="shared" si="42"/>
        <v>46268</v>
      </c>
      <c r="BG914">
        <f t="shared" si="43"/>
        <v>-0.29166666666424135</v>
      </c>
      <c r="BH914" t="str">
        <f t="shared" si="44"/>
        <v>COMPLY</v>
      </c>
      <c r="BI914" t="str">
        <f>VLOOKUP(H914,Sheet2!$A$1:$B$270,2,FALSE)</f>
        <v>SUMBAWA</v>
      </c>
    </row>
    <row r="915" spans="1:61">
      <c r="A915">
        <v>914</v>
      </c>
      <c r="B915">
        <v>1002569436</v>
      </c>
      <c r="C915">
        <v>3</v>
      </c>
      <c r="D915" t="s">
        <v>38</v>
      </c>
      <c r="E915">
        <v>5</v>
      </c>
      <c r="F915" t="s">
        <v>92</v>
      </c>
      <c r="G915" t="s">
        <v>94</v>
      </c>
      <c r="H915" t="s">
        <v>442</v>
      </c>
      <c r="I915" t="s">
        <v>212</v>
      </c>
      <c r="J915" t="s">
        <v>213</v>
      </c>
      <c r="K915" t="s">
        <v>149</v>
      </c>
      <c r="L915" t="s">
        <v>214</v>
      </c>
      <c r="M915" t="s">
        <v>76</v>
      </c>
      <c r="N915" t="s">
        <v>215</v>
      </c>
      <c r="O915" s="57">
        <v>46268.485381944447</v>
      </c>
      <c r="P915" s="57">
        <v>46271.42082175926</v>
      </c>
      <c r="Q915">
        <v>69383006</v>
      </c>
      <c r="S915">
        <v>152635205090</v>
      </c>
      <c r="T915" t="s">
        <v>2962</v>
      </c>
      <c r="U915" t="s">
        <v>2963</v>
      </c>
      <c r="V915" t="s">
        <v>2964</v>
      </c>
      <c r="Z915">
        <v>111.145296811381</v>
      </c>
      <c r="AA915">
        <v>-7.4797860402677401</v>
      </c>
      <c r="AB915" t="s">
        <v>2965</v>
      </c>
      <c r="AC915" t="s">
        <v>236</v>
      </c>
      <c r="AL915" t="s">
        <v>217</v>
      </c>
      <c r="AM915" t="s">
        <v>2659</v>
      </c>
      <c r="AN915" t="s">
        <v>6</v>
      </c>
      <c r="AO915" s="57">
        <v>46090.486041666663</v>
      </c>
      <c r="AP915" s="57">
        <v>46269.333333333336</v>
      </c>
      <c r="AR915" t="s">
        <v>218</v>
      </c>
      <c r="AS915" t="s">
        <v>219</v>
      </c>
      <c r="AT915" t="s">
        <v>344</v>
      </c>
      <c r="AU915">
        <v>20260906</v>
      </c>
      <c r="AV915" t="s">
        <v>221</v>
      </c>
      <c r="AW915" t="s">
        <v>2966</v>
      </c>
      <c r="AX915" t="s">
        <v>222</v>
      </c>
      <c r="BA915" s="57">
        <v>46269.333333333336</v>
      </c>
      <c r="BB915" t="s">
        <v>2659</v>
      </c>
      <c r="BC915">
        <v>2026</v>
      </c>
      <c r="BD915">
        <v>9</v>
      </c>
      <c r="BE915">
        <v>6</v>
      </c>
      <c r="BF915" s="6">
        <f t="shared" si="42"/>
        <v>46271</v>
      </c>
      <c r="BG915">
        <f t="shared" si="43"/>
        <v>1.6666666666642413</v>
      </c>
      <c r="BH915" t="str">
        <f t="shared" si="44"/>
        <v>NOT COMPLY</v>
      </c>
      <c r="BI915" t="str">
        <f>VLOOKUP(H915,Sheet2!$A$1:$B$270,2,FALSE)</f>
        <v>MADIUN</v>
      </c>
    </row>
    <row r="916" spans="1:61">
      <c r="A916">
        <v>915</v>
      </c>
      <c r="B916">
        <v>1002569432</v>
      </c>
      <c r="C916">
        <v>3</v>
      </c>
      <c r="D916" t="s">
        <v>59</v>
      </c>
      <c r="E916">
        <v>4</v>
      </c>
      <c r="F916" t="s">
        <v>549</v>
      </c>
      <c r="G916" t="s">
        <v>582</v>
      </c>
      <c r="H916" t="s">
        <v>590</v>
      </c>
      <c r="I916" t="s">
        <v>212</v>
      </c>
      <c r="J916" t="s">
        <v>213</v>
      </c>
      <c r="K916" t="s">
        <v>149</v>
      </c>
      <c r="M916" t="s">
        <v>76</v>
      </c>
      <c r="N916" t="s">
        <v>215</v>
      </c>
      <c r="O916" s="57">
        <v>46268.485300925924</v>
      </c>
      <c r="P916" s="57">
        <v>46269.484155092592</v>
      </c>
      <c r="Q916">
        <v>69381014</v>
      </c>
      <c r="S916">
        <v>146131120737</v>
      </c>
      <c r="T916" t="s">
        <v>2169</v>
      </c>
      <c r="U916" t="s">
        <v>2170</v>
      </c>
      <c r="V916" t="s">
        <v>2675</v>
      </c>
      <c r="Z916">
        <v>110.427438626984</v>
      </c>
      <c r="AA916">
        <v>-7.7804910405375702</v>
      </c>
      <c r="AB916" t="s">
        <v>2172</v>
      </c>
      <c r="AC916" t="s">
        <v>284</v>
      </c>
      <c r="AL916" t="s">
        <v>217</v>
      </c>
      <c r="AM916" t="s">
        <v>2173</v>
      </c>
      <c r="AN916" t="s">
        <v>6</v>
      </c>
      <c r="AO916" s="57">
        <v>46090.486041666663</v>
      </c>
      <c r="AR916" t="s">
        <v>218</v>
      </c>
      <c r="AS916" t="s">
        <v>219</v>
      </c>
      <c r="AT916" t="s">
        <v>230</v>
      </c>
      <c r="AU916">
        <v>20260904</v>
      </c>
      <c r="AV916" t="s">
        <v>221</v>
      </c>
      <c r="AW916" t="s">
        <v>545</v>
      </c>
      <c r="AX916" t="s">
        <v>222</v>
      </c>
      <c r="BA916" s="57">
        <v>46268.291666666664</v>
      </c>
      <c r="BB916" t="s">
        <v>2173</v>
      </c>
      <c r="BC916">
        <v>2026</v>
      </c>
      <c r="BD916">
        <v>9</v>
      </c>
      <c r="BE916">
        <v>4</v>
      </c>
      <c r="BF916" s="6">
        <f t="shared" si="42"/>
        <v>46269</v>
      </c>
      <c r="BG916">
        <f t="shared" si="43"/>
        <v>0.70833333333575865</v>
      </c>
      <c r="BH916" t="str">
        <f t="shared" si="44"/>
        <v>COMPLY</v>
      </c>
      <c r="BI916" t="e">
        <f>VLOOKUP(H916,Sheet2!$A$1:$B$270,2,FALSE)</f>
        <v>#N/A</v>
      </c>
    </row>
    <row r="917" spans="1:61">
      <c r="A917">
        <v>916</v>
      </c>
      <c r="B917">
        <v>1002569427</v>
      </c>
      <c r="C917">
        <v>3</v>
      </c>
      <c r="D917" t="s">
        <v>51</v>
      </c>
      <c r="E917">
        <v>4</v>
      </c>
      <c r="F917" t="s">
        <v>269</v>
      </c>
      <c r="G917" t="s">
        <v>823</v>
      </c>
      <c r="H917" t="s">
        <v>848</v>
      </c>
      <c r="I917" t="s">
        <v>212</v>
      </c>
      <c r="J917" t="s">
        <v>213</v>
      </c>
      <c r="K917" t="s">
        <v>149</v>
      </c>
      <c r="M917" t="s">
        <v>76</v>
      </c>
      <c r="N917" t="s">
        <v>215</v>
      </c>
      <c r="O917" s="57">
        <v>46268.484664351854</v>
      </c>
      <c r="P917" s="57">
        <v>46268.564085648148</v>
      </c>
      <c r="Q917">
        <v>69380240</v>
      </c>
      <c r="S917">
        <v>142507105454</v>
      </c>
      <c r="T917" t="s">
        <v>2766</v>
      </c>
      <c r="U917" t="s">
        <v>2767</v>
      </c>
      <c r="V917" t="s">
        <v>2768</v>
      </c>
      <c r="Z917">
        <v>110.767030123219</v>
      </c>
      <c r="AA917">
        <v>-6.5239387834940601</v>
      </c>
      <c r="AB917" t="s">
        <v>2769</v>
      </c>
      <c r="AC917" t="s">
        <v>284</v>
      </c>
      <c r="AL917" t="s">
        <v>217</v>
      </c>
      <c r="AM917" t="s">
        <v>2770</v>
      </c>
      <c r="AN917" t="s">
        <v>6</v>
      </c>
      <c r="AO917" s="57">
        <v>46090.486041666663</v>
      </c>
      <c r="AR917" t="s">
        <v>218</v>
      </c>
      <c r="AS917" t="s">
        <v>219</v>
      </c>
      <c r="AT917" t="s">
        <v>230</v>
      </c>
      <c r="AU917">
        <v>20260903</v>
      </c>
      <c r="AV917" t="s">
        <v>221</v>
      </c>
      <c r="AW917" t="s">
        <v>2771</v>
      </c>
      <c r="AX917" t="s">
        <v>222</v>
      </c>
      <c r="BA917" s="57">
        <v>46268.291666666664</v>
      </c>
      <c r="BB917" t="s">
        <v>2770</v>
      </c>
      <c r="BC917">
        <v>2026</v>
      </c>
      <c r="BD917">
        <v>9</v>
      </c>
      <c r="BE917">
        <v>3</v>
      </c>
      <c r="BF917" s="6">
        <f t="shared" si="42"/>
        <v>46268</v>
      </c>
      <c r="BG917">
        <f t="shared" si="43"/>
        <v>-0.29166666666424135</v>
      </c>
      <c r="BH917" t="str">
        <f t="shared" si="44"/>
        <v>COMPLY</v>
      </c>
      <c r="BI917" t="e">
        <f>VLOOKUP(H917,Sheet2!$A$1:$B$270,2,FALSE)</f>
        <v>#N/A</v>
      </c>
    </row>
    <row r="918" spans="1:61">
      <c r="A918">
        <v>917</v>
      </c>
      <c r="B918">
        <v>1002569416</v>
      </c>
      <c r="C918">
        <v>3</v>
      </c>
      <c r="D918" t="s">
        <v>55</v>
      </c>
      <c r="E918">
        <v>5</v>
      </c>
      <c r="F918" t="s">
        <v>307</v>
      </c>
      <c r="G918" t="s">
        <v>126</v>
      </c>
      <c r="H918" t="s">
        <v>308</v>
      </c>
      <c r="I918" t="s">
        <v>212</v>
      </c>
      <c r="J918" t="s">
        <v>213</v>
      </c>
      <c r="K918" t="s">
        <v>149</v>
      </c>
      <c r="M918" t="s">
        <v>76</v>
      </c>
      <c r="N918" t="s">
        <v>215</v>
      </c>
      <c r="O918" s="57">
        <v>46268.482986111114</v>
      </c>
      <c r="P918" s="57">
        <v>46268.57603009259</v>
      </c>
      <c r="Q918">
        <v>69382627</v>
      </c>
      <c r="S918">
        <v>152320246369</v>
      </c>
      <c r="T918" t="s">
        <v>1553</v>
      </c>
      <c r="U918" t="s">
        <v>2772</v>
      </c>
      <c r="V918" t="s">
        <v>2773</v>
      </c>
      <c r="Z918">
        <v>112.75920000000001</v>
      </c>
      <c r="AA918">
        <v>-7.2641</v>
      </c>
      <c r="AB918" t="s">
        <v>1556</v>
      </c>
      <c r="AC918" t="s">
        <v>216</v>
      </c>
      <c r="AL918" t="s">
        <v>217</v>
      </c>
      <c r="AM918" t="s">
        <v>2774</v>
      </c>
      <c r="AN918" t="s">
        <v>6</v>
      </c>
      <c r="AO918" s="57">
        <v>46090.486041666663</v>
      </c>
      <c r="AR918" t="s">
        <v>218</v>
      </c>
      <c r="AS918" t="s">
        <v>906</v>
      </c>
      <c r="AT918" t="s">
        <v>230</v>
      </c>
      <c r="AU918">
        <v>20260903</v>
      </c>
      <c r="AV918" t="s">
        <v>221</v>
      </c>
      <c r="AW918" t="s">
        <v>560</v>
      </c>
      <c r="AX918" t="s">
        <v>222</v>
      </c>
      <c r="BA918" s="57">
        <v>46268.291666666664</v>
      </c>
      <c r="BB918" t="s">
        <v>2774</v>
      </c>
      <c r="BC918">
        <v>2026</v>
      </c>
      <c r="BD918">
        <v>9</v>
      </c>
      <c r="BE918">
        <v>3</v>
      </c>
      <c r="BF918" s="6">
        <f t="shared" si="42"/>
        <v>46268</v>
      </c>
      <c r="BG918">
        <f t="shared" si="43"/>
        <v>-0.29166666666424135</v>
      </c>
      <c r="BH918" t="str">
        <f t="shared" si="44"/>
        <v>COMPLY</v>
      </c>
      <c r="BI918" t="str">
        <f>VLOOKUP(H918,Sheet2!$A$1:$B$270,2,FALSE)</f>
        <v>SURABAYA SELATAN</v>
      </c>
    </row>
    <row r="919" spans="1:61">
      <c r="A919">
        <v>918</v>
      </c>
      <c r="B919">
        <v>1002568812</v>
      </c>
      <c r="C919">
        <v>3</v>
      </c>
      <c r="D919" t="s">
        <v>55</v>
      </c>
      <c r="E919">
        <v>5</v>
      </c>
      <c r="F919" t="s">
        <v>307</v>
      </c>
      <c r="G919" t="s">
        <v>124</v>
      </c>
      <c r="H919" t="s">
        <v>328</v>
      </c>
      <c r="I919" t="s">
        <v>212</v>
      </c>
      <c r="J919" t="s">
        <v>213</v>
      </c>
      <c r="K919" t="s">
        <v>149</v>
      </c>
      <c r="L919" t="s">
        <v>214</v>
      </c>
      <c r="M919" t="s">
        <v>76</v>
      </c>
      <c r="N919" t="s">
        <v>215</v>
      </c>
      <c r="O919" s="57">
        <v>46268.375659722224</v>
      </c>
      <c r="P919" s="57">
        <v>46270.375486111108</v>
      </c>
      <c r="Q919">
        <v>69382766</v>
      </c>
      <c r="S919">
        <v>152305229935</v>
      </c>
      <c r="T919" t="s">
        <v>2365</v>
      </c>
      <c r="U919" t="s">
        <v>5155</v>
      </c>
      <c r="V919" t="s">
        <v>2366</v>
      </c>
      <c r="Z919">
        <v>112.7784628</v>
      </c>
      <c r="AA919">
        <v>-7.3530056999999998</v>
      </c>
      <c r="AB919" t="s">
        <v>2367</v>
      </c>
      <c r="AC919" t="s">
        <v>236</v>
      </c>
      <c r="AL919" t="s">
        <v>217</v>
      </c>
      <c r="AM919" t="s">
        <v>2368</v>
      </c>
      <c r="AN919" t="s">
        <v>6</v>
      </c>
      <c r="AO919" s="57">
        <v>46090.382060185184</v>
      </c>
      <c r="AP919" s="57">
        <v>46271.625</v>
      </c>
      <c r="AR919" t="s">
        <v>218</v>
      </c>
      <c r="AS919" t="s">
        <v>2369</v>
      </c>
      <c r="AT919" t="s">
        <v>344</v>
      </c>
      <c r="AU919">
        <v>20260905</v>
      </c>
      <c r="AV919" t="s">
        <v>221</v>
      </c>
      <c r="AW919" t="s">
        <v>2167</v>
      </c>
      <c r="AX919" t="s">
        <v>222</v>
      </c>
      <c r="BA919" s="57">
        <v>46271.625</v>
      </c>
      <c r="BB919" t="s">
        <v>2368</v>
      </c>
      <c r="BC919">
        <v>2026</v>
      </c>
      <c r="BD919">
        <v>9</v>
      </c>
      <c r="BE919">
        <v>5</v>
      </c>
      <c r="BF919" s="6">
        <f t="shared" si="42"/>
        <v>46270</v>
      </c>
      <c r="BG919">
        <f t="shared" si="43"/>
        <v>-1.625</v>
      </c>
      <c r="BH919" t="str">
        <f t="shared" si="44"/>
        <v>COMPLY</v>
      </c>
      <c r="BI919" t="str">
        <f>VLOOKUP(H919,Sheet2!$A$1:$B$270,2,FALSE)</f>
        <v>SURABAYA SELATAN</v>
      </c>
    </row>
    <row r="920" spans="1:61">
      <c r="A920">
        <v>919</v>
      </c>
      <c r="B920">
        <v>1002568830</v>
      </c>
      <c r="C920">
        <v>3</v>
      </c>
      <c r="D920" t="s">
        <v>34</v>
      </c>
      <c r="E920">
        <v>5</v>
      </c>
      <c r="F920" t="s">
        <v>563</v>
      </c>
      <c r="G920" t="s">
        <v>86</v>
      </c>
      <c r="H920" t="s">
        <v>416</v>
      </c>
      <c r="I920" t="s">
        <v>212</v>
      </c>
      <c r="J920" t="s">
        <v>213</v>
      </c>
      <c r="K920" t="s">
        <v>149</v>
      </c>
      <c r="M920" t="s">
        <v>76</v>
      </c>
      <c r="N920" t="s">
        <v>215</v>
      </c>
      <c r="O920" s="57">
        <v>46268.379988425928</v>
      </c>
      <c r="P920" s="57">
        <v>46269.422268518516</v>
      </c>
      <c r="Q920">
        <v>69380629</v>
      </c>
      <c r="S920">
        <v>172419207272</v>
      </c>
      <c r="T920" t="s">
        <v>1992</v>
      </c>
      <c r="U920" t="s">
        <v>2665</v>
      </c>
      <c r="V920" t="s">
        <v>2775</v>
      </c>
      <c r="Z920">
        <v>115.197194541104</v>
      </c>
      <c r="AA920">
        <v>-8.6606507128151495</v>
      </c>
      <c r="AB920" t="s">
        <v>2776</v>
      </c>
      <c r="AC920" t="s">
        <v>229</v>
      </c>
      <c r="AL920" t="s">
        <v>217</v>
      </c>
      <c r="AM920" t="s">
        <v>2777</v>
      </c>
      <c r="AN920" t="s">
        <v>6</v>
      </c>
      <c r="AO920" s="57">
        <v>46090.382060185184</v>
      </c>
      <c r="AR920" t="s">
        <v>218</v>
      </c>
      <c r="AS920" t="s">
        <v>817</v>
      </c>
      <c r="AT920" t="s">
        <v>230</v>
      </c>
      <c r="AU920">
        <v>20260904</v>
      </c>
      <c r="AV920" t="s">
        <v>221</v>
      </c>
      <c r="AW920" t="s">
        <v>571</v>
      </c>
      <c r="AX920" t="s">
        <v>222</v>
      </c>
      <c r="BA920" s="57">
        <v>46268.291666666664</v>
      </c>
      <c r="BB920" t="s">
        <v>2777</v>
      </c>
      <c r="BC920">
        <v>2026</v>
      </c>
      <c r="BD920">
        <v>9</v>
      </c>
      <c r="BE920">
        <v>4</v>
      </c>
      <c r="BF920" s="6">
        <f t="shared" si="42"/>
        <v>46269</v>
      </c>
      <c r="BG920">
        <f t="shared" si="43"/>
        <v>0.70833333333575865</v>
      </c>
      <c r="BH920" t="str">
        <f t="shared" si="44"/>
        <v>COMPLY</v>
      </c>
      <c r="BI920" t="str">
        <f>VLOOKUP(H920,Sheet2!$A$1:$B$270,2,FALSE)</f>
        <v>UBUNG</v>
      </c>
    </row>
    <row r="921" spans="1:61">
      <c r="A921">
        <v>920</v>
      </c>
      <c r="B921">
        <v>1002570507</v>
      </c>
      <c r="C921">
        <v>3</v>
      </c>
      <c r="D921" t="s">
        <v>45</v>
      </c>
      <c r="E921">
        <v>5</v>
      </c>
      <c r="F921" t="s">
        <v>210</v>
      </c>
      <c r="G921" t="s">
        <v>116</v>
      </c>
      <c r="H921" t="s">
        <v>268</v>
      </c>
      <c r="I921" t="s">
        <v>212</v>
      </c>
      <c r="J921" t="s">
        <v>213</v>
      </c>
      <c r="K921" t="s">
        <v>149</v>
      </c>
      <c r="M921" t="s">
        <v>76</v>
      </c>
      <c r="N921" t="s">
        <v>215</v>
      </c>
      <c r="O921" s="57">
        <v>46268.697025462963</v>
      </c>
      <c r="P921" s="57">
        <v>46268.755590277775</v>
      </c>
      <c r="Q921">
        <v>69376746</v>
      </c>
      <c r="S921">
        <v>172604214283</v>
      </c>
      <c r="T921" t="s">
        <v>2778</v>
      </c>
      <c r="U921" t="s">
        <v>2779</v>
      </c>
      <c r="V921" t="s">
        <v>2780</v>
      </c>
      <c r="Z921">
        <v>116.0436</v>
      </c>
      <c r="AA921">
        <v>-8.3533000000000008</v>
      </c>
      <c r="AB921" t="s">
        <v>2781</v>
      </c>
      <c r="AC921" t="s">
        <v>216</v>
      </c>
      <c r="AL921" t="s">
        <v>217</v>
      </c>
      <c r="AM921" t="s">
        <v>2782</v>
      </c>
      <c r="AN921" t="s">
        <v>6</v>
      </c>
      <c r="AO921" s="57">
        <v>46090.704918981479</v>
      </c>
      <c r="AR921" t="s">
        <v>218</v>
      </c>
      <c r="AS921" t="s">
        <v>911</v>
      </c>
      <c r="AT921" t="s">
        <v>220</v>
      </c>
      <c r="AU921">
        <v>20260903</v>
      </c>
      <c r="AV921" t="s">
        <v>221</v>
      </c>
      <c r="AW921" t="s">
        <v>598</v>
      </c>
      <c r="AX921" t="s">
        <v>222</v>
      </c>
      <c r="BA921" s="57">
        <v>46268.291666666664</v>
      </c>
      <c r="BB921" t="s">
        <v>2782</v>
      </c>
      <c r="BC921">
        <v>2026</v>
      </c>
      <c r="BD921">
        <v>9</v>
      </c>
      <c r="BE921">
        <v>3</v>
      </c>
      <c r="BF921" s="6">
        <f t="shared" si="42"/>
        <v>46268</v>
      </c>
      <c r="BG921">
        <f t="shared" si="43"/>
        <v>-0.29166666666424135</v>
      </c>
      <c r="BH921" t="str">
        <f t="shared" si="44"/>
        <v>COMPLY</v>
      </c>
      <c r="BI921" t="str">
        <f>VLOOKUP(H921,Sheet2!$A$1:$B$270,2,FALSE)</f>
        <v>SELONG</v>
      </c>
    </row>
    <row r="922" spans="1:61">
      <c r="A922">
        <v>921</v>
      </c>
      <c r="B922">
        <v>1002569412</v>
      </c>
      <c r="C922">
        <v>3</v>
      </c>
      <c r="D922" t="s">
        <v>38</v>
      </c>
      <c r="E922">
        <v>5</v>
      </c>
      <c r="F922" t="s">
        <v>92</v>
      </c>
      <c r="G922" t="s">
        <v>95</v>
      </c>
      <c r="H922" t="s">
        <v>244</v>
      </c>
      <c r="I922" t="s">
        <v>212</v>
      </c>
      <c r="J922" t="s">
        <v>213</v>
      </c>
      <c r="K922" t="s">
        <v>149</v>
      </c>
      <c r="L922" t="s">
        <v>214</v>
      </c>
      <c r="M922" t="s">
        <v>76</v>
      </c>
      <c r="N922" t="s">
        <v>215</v>
      </c>
      <c r="O922" s="57">
        <v>46268.481203703705</v>
      </c>
      <c r="P922" s="57">
        <v>46268.733969907407</v>
      </c>
      <c r="Q922">
        <v>69382981</v>
      </c>
      <c r="S922">
        <v>152604231108</v>
      </c>
      <c r="T922" t="s">
        <v>2783</v>
      </c>
      <c r="U922" t="s">
        <v>2784</v>
      </c>
      <c r="V922" t="s">
        <v>2785</v>
      </c>
      <c r="Z922">
        <v>111.48938349957101</v>
      </c>
      <c r="AA922">
        <v>-7.8944413194724499</v>
      </c>
      <c r="AB922" t="s">
        <v>2786</v>
      </c>
      <c r="AC922" t="s">
        <v>1551</v>
      </c>
      <c r="AL922" t="s">
        <v>217</v>
      </c>
      <c r="AM922" t="s">
        <v>2787</v>
      </c>
      <c r="AN922" t="s">
        <v>6</v>
      </c>
      <c r="AO922" s="57">
        <v>46090.486041666663</v>
      </c>
      <c r="AP922" s="57">
        <v>46269.333333333336</v>
      </c>
      <c r="AR922" t="s">
        <v>218</v>
      </c>
      <c r="AS922" t="s">
        <v>2788</v>
      </c>
      <c r="AT922" t="s">
        <v>230</v>
      </c>
      <c r="AU922">
        <v>20260903</v>
      </c>
      <c r="AV922" t="s">
        <v>221</v>
      </c>
      <c r="AW922" t="s">
        <v>2789</v>
      </c>
      <c r="AX922" t="s">
        <v>222</v>
      </c>
      <c r="BA922" s="57">
        <v>46269.333333333336</v>
      </c>
      <c r="BB922" t="s">
        <v>2787</v>
      </c>
      <c r="BC922">
        <v>2026</v>
      </c>
      <c r="BD922">
        <v>9</v>
      </c>
      <c r="BE922">
        <v>3</v>
      </c>
      <c r="BF922" s="6">
        <f t="shared" si="42"/>
        <v>46268</v>
      </c>
      <c r="BG922">
        <f t="shared" si="43"/>
        <v>-1.3333333333357587</v>
      </c>
      <c r="BH922" t="str">
        <f t="shared" si="44"/>
        <v>COMPLY</v>
      </c>
      <c r="BI922" t="str">
        <f>VLOOKUP(H922,Sheet2!$A$1:$B$270,2,FALSE)</f>
        <v>PONOROGO</v>
      </c>
    </row>
    <row r="923" spans="1:61">
      <c r="A923">
        <v>922</v>
      </c>
      <c r="B923">
        <v>1002568824</v>
      </c>
      <c r="C923">
        <v>3</v>
      </c>
      <c r="D923" t="s">
        <v>34</v>
      </c>
      <c r="E923">
        <v>5</v>
      </c>
      <c r="F923" t="s">
        <v>563</v>
      </c>
      <c r="G923" t="s">
        <v>86</v>
      </c>
      <c r="H923" t="s">
        <v>416</v>
      </c>
      <c r="I923" t="s">
        <v>212</v>
      </c>
      <c r="J923" t="s">
        <v>213</v>
      </c>
      <c r="K923" t="s">
        <v>149</v>
      </c>
      <c r="M923" t="s">
        <v>76</v>
      </c>
      <c r="N923" t="s">
        <v>215</v>
      </c>
      <c r="O923" s="57">
        <v>46268.378171296295</v>
      </c>
      <c r="P923" s="57">
        <v>46268.651701388888</v>
      </c>
      <c r="Q923">
        <v>69380628</v>
      </c>
      <c r="S923">
        <v>172419207271</v>
      </c>
      <c r="T923" t="s">
        <v>1992</v>
      </c>
      <c r="U923" t="s">
        <v>2665</v>
      </c>
      <c r="V923" t="s">
        <v>2790</v>
      </c>
      <c r="Z923">
        <v>115.197194541104</v>
      </c>
      <c r="AA923">
        <v>-8.6606507128151495</v>
      </c>
      <c r="AB923" t="s">
        <v>2776</v>
      </c>
      <c r="AC923" t="s">
        <v>229</v>
      </c>
      <c r="AL923" t="s">
        <v>217</v>
      </c>
      <c r="AM923" t="s">
        <v>2791</v>
      </c>
      <c r="AN923" t="s">
        <v>6</v>
      </c>
      <c r="AO923" s="57">
        <v>46090.382060185184</v>
      </c>
      <c r="AR923" t="s">
        <v>218</v>
      </c>
      <c r="AS923" t="s">
        <v>817</v>
      </c>
      <c r="AT923" t="s">
        <v>230</v>
      </c>
      <c r="AU923">
        <v>20260903</v>
      </c>
      <c r="AV923" t="s">
        <v>221</v>
      </c>
      <c r="AW923" t="s">
        <v>571</v>
      </c>
      <c r="AX923" t="s">
        <v>222</v>
      </c>
      <c r="BA923" s="57">
        <v>46268.291666666664</v>
      </c>
      <c r="BB923" t="s">
        <v>2791</v>
      </c>
      <c r="BC923">
        <v>2026</v>
      </c>
      <c r="BD923">
        <v>9</v>
      </c>
      <c r="BE923">
        <v>3</v>
      </c>
      <c r="BF923" s="6">
        <f t="shared" si="42"/>
        <v>46268</v>
      </c>
      <c r="BG923">
        <f t="shared" si="43"/>
        <v>-0.29166666666424135</v>
      </c>
      <c r="BH923" t="str">
        <f t="shared" si="44"/>
        <v>COMPLY</v>
      </c>
      <c r="BI923" t="str">
        <f>VLOOKUP(H923,Sheet2!$A$1:$B$270,2,FALSE)</f>
        <v>UBUNG</v>
      </c>
    </row>
    <row r="924" spans="1:61">
      <c r="A924">
        <v>923</v>
      </c>
      <c r="B924">
        <v>1002568806</v>
      </c>
      <c r="C924">
        <v>3</v>
      </c>
      <c r="D924" t="s">
        <v>42</v>
      </c>
      <c r="E924">
        <v>5</v>
      </c>
      <c r="F924" t="s">
        <v>106</v>
      </c>
      <c r="G924" t="s">
        <v>106</v>
      </c>
      <c r="H924" t="s">
        <v>337</v>
      </c>
      <c r="I924" t="s">
        <v>212</v>
      </c>
      <c r="J924" t="s">
        <v>213</v>
      </c>
      <c r="K924" t="s">
        <v>149</v>
      </c>
      <c r="M924" t="s">
        <v>76</v>
      </c>
      <c r="N924" t="s">
        <v>215</v>
      </c>
      <c r="O924" s="57">
        <v>46268.375474537039</v>
      </c>
      <c r="P924" s="57">
        <v>46268.724930555552</v>
      </c>
      <c r="Q924">
        <v>69382737</v>
      </c>
      <c r="S924">
        <v>152729256790</v>
      </c>
      <c r="T924" t="s">
        <v>2792</v>
      </c>
      <c r="U924" t="s">
        <v>2793</v>
      </c>
      <c r="V924" t="s">
        <v>2794</v>
      </c>
      <c r="Z924">
        <v>112.9027985</v>
      </c>
      <c r="AA924">
        <v>-7.6410157999999999</v>
      </c>
      <c r="AB924" t="s">
        <v>2795</v>
      </c>
      <c r="AC924" t="s">
        <v>229</v>
      </c>
      <c r="AL924" t="s">
        <v>217</v>
      </c>
      <c r="AM924" t="s">
        <v>2796</v>
      </c>
      <c r="AN924" t="s">
        <v>6</v>
      </c>
      <c r="AO924" s="57">
        <v>46090.382060185184</v>
      </c>
      <c r="AP924" s="57">
        <v>46269.458333333336</v>
      </c>
      <c r="AR924" t="s">
        <v>218</v>
      </c>
      <c r="AS924" t="s">
        <v>106</v>
      </c>
      <c r="AT924" t="s">
        <v>230</v>
      </c>
      <c r="AU924">
        <v>20260903</v>
      </c>
      <c r="AV924" t="s">
        <v>221</v>
      </c>
      <c r="AW924" t="s">
        <v>545</v>
      </c>
      <c r="AX924" t="s">
        <v>222</v>
      </c>
      <c r="BA924" s="57">
        <v>46269.458333333336</v>
      </c>
      <c r="BB924" t="s">
        <v>2796</v>
      </c>
      <c r="BC924">
        <v>2026</v>
      </c>
      <c r="BD924">
        <v>9</v>
      </c>
      <c r="BE924">
        <v>3</v>
      </c>
      <c r="BF924" s="6">
        <f t="shared" si="42"/>
        <v>46268</v>
      </c>
      <c r="BG924">
        <f t="shared" si="43"/>
        <v>-1.4583333333357587</v>
      </c>
      <c r="BH924" t="str">
        <f t="shared" si="44"/>
        <v>COMPLY</v>
      </c>
      <c r="BI924" t="str">
        <f>VLOOKUP(H924,Sheet2!$A$1:$B$270,2,FALSE)</f>
        <v>PASURUAN</v>
      </c>
    </row>
    <row r="925" spans="1:61">
      <c r="A925">
        <v>924</v>
      </c>
      <c r="B925">
        <v>1002570079</v>
      </c>
      <c r="C925">
        <v>3</v>
      </c>
      <c r="D925" t="s">
        <v>55</v>
      </c>
      <c r="E925">
        <v>5</v>
      </c>
      <c r="F925" t="s">
        <v>307</v>
      </c>
      <c r="G925" t="s">
        <v>126</v>
      </c>
      <c r="H925" t="s">
        <v>372</v>
      </c>
      <c r="I925" t="s">
        <v>212</v>
      </c>
      <c r="J925" t="s">
        <v>213</v>
      </c>
      <c r="K925" t="s">
        <v>149</v>
      </c>
      <c r="M925" t="s">
        <v>76</v>
      </c>
      <c r="N925" t="s">
        <v>215</v>
      </c>
      <c r="O925" s="57">
        <v>46268.620821759258</v>
      </c>
      <c r="P925" s="57">
        <v>46268.718078703707</v>
      </c>
      <c r="Q925">
        <v>69378177</v>
      </c>
      <c r="R925">
        <v>3135953673</v>
      </c>
      <c r="S925">
        <v>152303244000</v>
      </c>
      <c r="T925" t="s">
        <v>2531</v>
      </c>
      <c r="U925" t="s">
        <v>2797</v>
      </c>
      <c r="V925" t="s">
        <v>2798</v>
      </c>
      <c r="Z925">
        <v>112.77500000000001</v>
      </c>
      <c r="AA925">
        <v>-7.2807000000000004</v>
      </c>
      <c r="AB925" t="s">
        <v>2799</v>
      </c>
      <c r="AC925" t="s">
        <v>229</v>
      </c>
      <c r="AL925" t="s">
        <v>217</v>
      </c>
      <c r="AM925" t="s">
        <v>2800</v>
      </c>
      <c r="AN925" t="s">
        <v>6</v>
      </c>
      <c r="AO925" s="57">
        <v>46090.621493055558</v>
      </c>
      <c r="AR925" t="s">
        <v>218</v>
      </c>
      <c r="AS925" t="s">
        <v>126</v>
      </c>
      <c r="AT925" t="s">
        <v>230</v>
      </c>
      <c r="AU925">
        <v>20260903</v>
      </c>
      <c r="AV925" t="s">
        <v>221</v>
      </c>
      <c r="AW925" t="s">
        <v>585</v>
      </c>
      <c r="AX925" t="s">
        <v>222</v>
      </c>
      <c r="BA925" s="57">
        <v>46268.291666666664</v>
      </c>
      <c r="BB925" t="s">
        <v>2800</v>
      </c>
      <c r="BC925">
        <v>2026</v>
      </c>
      <c r="BD925">
        <v>9</v>
      </c>
      <c r="BE925">
        <v>3</v>
      </c>
      <c r="BF925" s="6">
        <f t="shared" si="42"/>
        <v>46268</v>
      </c>
      <c r="BG925">
        <f t="shared" si="43"/>
        <v>-0.29166666666424135</v>
      </c>
      <c r="BH925" t="str">
        <f t="shared" si="44"/>
        <v>COMPLY</v>
      </c>
      <c r="BI925" t="str">
        <f>VLOOKUP(H925,Sheet2!$A$1:$B$270,2,FALSE)</f>
        <v>SURABAYA SELATAN</v>
      </c>
    </row>
    <row r="926" spans="1:61">
      <c r="A926">
        <v>925</v>
      </c>
      <c r="B926">
        <v>1002570065</v>
      </c>
      <c r="C926">
        <v>3</v>
      </c>
      <c r="D926" t="s">
        <v>51</v>
      </c>
      <c r="E926">
        <v>4</v>
      </c>
      <c r="F926" t="s">
        <v>269</v>
      </c>
      <c r="G926" t="s">
        <v>269</v>
      </c>
      <c r="H926" t="s">
        <v>839</v>
      </c>
      <c r="I926" t="s">
        <v>212</v>
      </c>
      <c r="J926" t="s">
        <v>213</v>
      </c>
      <c r="K926" t="s">
        <v>149</v>
      </c>
      <c r="M926" t="s">
        <v>76</v>
      </c>
      <c r="N926" t="s">
        <v>581</v>
      </c>
      <c r="O926" s="57">
        <v>46268.617314814815</v>
      </c>
      <c r="P926" s="57">
        <v>46270.422013888892</v>
      </c>
      <c r="Q926">
        <v>69383265</v>
      </c>
      <c r="S926">
        <v>142401146195</v>
      </c>
      <c r="T926" t="s">
        <v>2370</v>
      </c>
      <c r="U926" t="s">
        <v>2371</v>
      </c>
      <c r="V926" t="s">
        <v>2372</v>
      </c>
      <c r="Z926">
        <v>110.83948650000001</v>
      </c>
      <c r="AA926">
        <v>-6.827108</v>
      </c>
      <c r="AB926" t="s">
        <v>2373</v>
      </c>
      <c r="AC926" t="s">
        <v>229</v>
      </c>
      <c r="AL926" t="s">
        <v>217</v>
      </c>
      <c r="AM926" t="s">
        <v>2374</v>
      </c>
      <c r="AN926" t="s">
        <v>6</v>
      </c>
      <c r="AO926" s="57">
        <v>46090.621493055558</v>
      </c>
      <c r="AP926" s="57">
        <v>46269.541666666664</v>
      </c>
      <c r="AR926" t="s">
        <v>218</v>
      </c>
      <c r="AS926" t="s">
        <v>219</v>
      </c>
      <c r="AT926" t="s">
        <v>230</v>
      </c>
      <c r="AU926">
        <v>20260905</v>
      </c>
      <c r="AV926" t="s">
        <v>221</v>
      </c>
      <c r="AW926" t="s">
        <v>545</v>
      </c>
      <c r="AX926" t="s">
        <v>222</v>
      </c>
      <c r="BA926" s="57">
        <v>46269.541666666664</v>
      </c>
      <c r="BB926" t="s">
        <v>2374</v>
      </c>
      <c r="BC926">
        <v>2026</v>
      </c>
      <c r="BD926">
        <v>9</v>
      </c>
      <c r="BE926">
        <v>5</v>
      </c>
      <c r="BF926" s="6">
        <f t="shared" si="42"/>
        <v>46270</v>
      </c>
      <c r="BG926">
        <f t="shared" si="43"/>
        <v>0.45833333333575865</v>
      </c>
      <c r="BH926" t="str">
        <f t="shared" si="44"/>
        <v>COMPLY</v>
      </c>
      <c r="BI926" t="e">
        <f>VLOOKUP(H926,Sheet2!$A$1:$B$270,2,FALSE)</f>
        <v>#N/A</v>
      </c>
    </row>
    <row r="927" spans="1:61">
      <c r="A927">
        <v>926</v>
      </c>
      <c r="B927">
        <v>1002570046</v>
      </c>
      <c r="C927">
        <v>3</v>
      </c>
      <c r="D927" t="s">
        <v>45</v>
      </c>
      <c r="E927">
        <v>5</v>
      </c>
      <c r="F927" t="s">
        <v>210</v>
      </c>
      <c r="G927" t="s">
        <v>118</v>
      </c>
      <c r="H927" t="s">
        <v>277</v>
      </c>
      <c r="I927" t="s">
        <v>212</v>
      </c>
      <c r="J927" t="s">
        <v>213</v>
      </c>
      <c r="K927" t="s">
        <v>149</v>
      </c>
      <c r="M927" t="s">
        <v>76</v>
      </c>
      <c r="N927" t="s">
        <v>215</v>
      </c>
      <c r="O927" s="57">
        <v>46268.614224537036</v>
      </c>
      <c r="P927" s="57">
        <v>46268.703067129631</v>
      </c>
      <c r="Q927">
        <v>69381485</v>
      </c>
      <c r="S927">
        <v>172610203699</v>
      </c>
      <c r="T927" t="s">
        <v>963</v>
      </c>
      <c r="U927" t="s">
        <v>2801</v>
      </c>
      <c r="V927" t="s">
        <v>2802</v>
      </c>
      <c r="Z927">
        <v>116.85702000000001</v>
      </c>
      <c r="AA927">
        <v>-8.7389074000000004</v>
      </c>
      <c r="AB927" t="s">
        <v>1211</v>
      </c>
      <c r="AC927" t="s">
        <v>216</v>
      </c>
      <c r="AL927" t="s">
        <v>217</v>
      </c>
      <c r="AM927" t="s">
        <v>2803</v>
      </c>
      <c r="AN927" t="s">
        <v>6</v>
      </c>
      <c r="AO927" s="57">
        <v>46090.621493055558</v>
      </c>
      <c r="AR927" t="s">
        <v>218</v>
      </c>
      <c r="AS927" t="s">
        <v>907</v>
      </c>
      <c r="AT927" t="s">
        <v>230</v>
      </c>
      <c r="AU927">
        <v>20260903</v>
      </c>
      <c r="AV927" t="s">
        <v>221</v>
      </c>
      <c r="AW927" t="s">
        <v>545</v>
      </c>
      <c r="AX927" t="s">
        <v>222</v>
      </c>
      <c r="BA927" s="57">
        <v>46268.291666666664</v>
      </c>
      <c r="BB927" t="s">
        <v>2803</v>
      </c>
      <c r="BC927">
        <v>2026</v>
      </c>
      <c r="BD927">
        <v>9</v>
      </c>
      <c r="BE927">
        <v>3</v>
      </c>
      <c r="BF927" s="6">
        <f t="shared" si="42"/>
        <v>46268</v>
      </c>
      <c r="BG927">
        <f t="shared" si="43"/>
        <v>-0.29166666666424135</v>
      </c>
      <c r="BH927" t="str">
        <f t="shared" si="44"/>
        <v>COMPLY</v>
      </c>
      <c r="BI927" t="str">
        <f>VLOOKUP(H927,Sheet2!$A$1:$B$270,2,FALSE)</f>
        <v>SUMBAWA</v>
      </c>
    </row>
    <row r="928" spans="1:61">
      <c r="A928">
        <v>927</v>
      </c>
      <c r="B928">
        <v>1002570571</v>
      </c>
      <c r="C928">
        <v>3</v>
      </c>
      <c r="D928" t="s">
        <v>45</v>
      </c>
      <c r="E928">
        <v>5</v>
      </c>
      <c r="F928" t="s">
        <v>210</v>
      </c>
      <c r="G928" t="s">
        <v>118</v>
      </c>
      <c r="H928" t="s">
        <v>277</v>
      </c>
      <c r="I928" t="s">
        <v>212</v>
      </c>
      <c r="J928" t="s">
        <v>213</v>
      </c>
      <c r="K928" t="s">
        <v>149</v>
      </c>
      <c r="M928" t="s">
        <v>76</v>
      </c>
      <c r="N928" t="s">
        <v>215</v>
      </c>
      <c r="O928" s="57">
        <v>46268.709386574075</v>
      </c>
      <c r="P928" s="57">
        <v>46268.849386574075</v>
      </c>
      <c r="Q928">
        <v>69380976</v>
      </c>
      <c r="S928">
        <v>172610203701</v>
      </c>
      <c r="T928" t="s">
        <v>2804</v>
      </c>
      <c r="U928" t="s">
        <v>2805</v>
      </c>
      <c r="V928" t="s">
        <v>2806</v>
      </c>
      <c r="Z928">
        <v>116.82758201</v>
      </c>
      <c r="AA928">
        <v>-8.7691850349999996</v>
      </c>
      <c r="AB928" t="s">
        <v>2807</v>
      </c>
      <c r="AC928" t="s">
        <v>216</v>
      </c>
      <c r="AL928" t="s">
        <v>217</v>
      </c>
      <c r="AM928" t="s">
        <v>2808</v>
      </c>
      <c r="AN928" t="s">
        <v>6</v>
      </c>
      <c r="AO928" s="57">
        <v>46090.715532407405</v>
      </c>
      <c r="AR928" t="s">
        <v>218</v>
      </c>
      <c r="AS928" t="s">
        <v>907</v>
      </c>
      <c r="AT928" t="s">
        <v>230</v>
      </c>
      <c r="AU928">
        <v>20260903</v>
      </c>
      <c r="AV928" t="s">
        <v>221</v>
      </c>
      <c r="AW928" t="s">
        <v>545</v>
      </c>
      <c r="AX928" t="s">
        <v>222</v>
      </c>
      <c r="BA928" s="57">
        <v>46268.291666666664</v>
      </c>
      <c r="BB928" t="s">
        <v>2808</v>
      </c>
      <c r="BC928">
        <v>2026</v>
      </c>
      <c r="BD928">
        <v>9</v>
      </c>
      <c r="BE928">
        <v>3</v>
      </c>
      <c r="BF928" s="6">
        <f t="shared" si="42"/>
        <v>46268</v>
      </c>
      <c r="BG928">
        <f t="shared" si="43"/>
        <v>-0.29166666666424135</v>
      </c>
      <c r="BH928" t="str">
        <f t="shared" si="44"/>
        <v>COMPLY</v>
      </c>
      <c r="BI928" t="str">
        <f>VLOOKUP(H928,Sheet2!$A$1:$B$270,2,FALSE)</f>
        <v>SUMBAWA</v>
      </c>
    </row>
    <row r="929" spans="1:61">
      <c r="A929">
        <v>928</v>
      </c>
      <c r="B929">
        <v>1002570033</v>
      </c>
      <c r="C929">
        <v>3</v>
      </c>
      <c r="D929" t="s">
        <v>45</v>
      </c>
      <c r="E929">
        <v>5</v>
      </c>
      <c r="F929" t="s">
        <v>210</v>
      </c>
      <c r="G929" t="s">
        <v>110</v>
      </c>
      <c r="H929" t="s">
        <v>445</v>
      </c>
      <c r="I929" t="s">
        <v>212</v>
      </c>
      <c r="J929" t="s">
        <v>213</v>
      </c>
      <c r="K929" t="s">
        <v>149</v>
      </c>
      <c r="M929" t="s">
        <v>76</v>
      </c>
      <c r="N929" t="s">
        <v>215</v>
      </c>
      <c r="O929" s="57">
        <v>46268.611655092594</v>
      </c>
      <c r="P929" s="57">
        <v>46269.331018518518</v>
      </c>
      <c r="Q929">
        <v>69381373</v>
      </c>
      <c r="S929">
        <v>172610305704</v>
      </c>
      <c r="T929" t="s">
        <v>1285</v>
      </c>
      <c r="U929" t="s">
        <v>2809</v>
      </c>
      <c r="V929" t="s">
        <v>2810</v>
      </c>
      <c r="Z929">
        <v>118.97285119999999</v>
      </c>
      <c r="AA929">
        <v>-8.5630819000000002</v>
      </c>
      <c r="AB929" t="s">
        <v>1288</v>
      </c>
      <c r="AC929" t="s">
        <v>284</v>
      </c>
      <c r="AL929" t="s">
        <v>217</v>
      </c>
      <c r="AM929" t="s">
        <v>2811</v>
      </c>
      <c r="AN929" t="s">
        <v>6</v>
      </c>
      <c r="AO929" s="57">
        <v>46090.621493055558</v>
      </c>
      <c r="AR929" t="s">
        <v>218</v>
      </c>
      <c r="AS929" t="s">
        <v>914</v>
      </c>
      <c r="AT929" t="s">
        <v>220</v>
      </c>
      <c r="AU929">
        <v>20260904</v>
      </c>
      <c r="AV929" t="s">
        <v>221</v>
      </c>
      <c r="AW929" t="s">
        <v>545</v>
      </c>
      <c r="AX929" t="s">
        <v>222</v>
      </c>
      <c r="BA929" s="57">
        <v>46268.291666666664</v>
      </c>
      <c r="BB929" t="s">
        <v>2811</v>
      </c>
      <c r="BC929">
        <v>2026</v>
      </c>
      <c r="BD929">
        <v>9</v>
      </c>
      <c r="BE929">
        <v>4</v>
      </c>
      <c r="BF929" s="6">
        <f t="shared" si="42"/>
        <v>46269</v>
      </c>
      <c r="BG929">
        <f t="shared" si="43"/>
        <v>0.70833333333575865</v>
      </c>
      <c r="BH929" t="str">
        <f t="shared" si="44"/>
        <v>COMPLY</v>
      </c>
      <c r="BI929" t="str">
        <f>VLOOKUP(H929,Sheet2!$A$1:$B$270,2,FALSE)</f>
        <v>BIMA</v>
      </c>
    </row>
    <row r="930" spans="1:61">
      <c r="A930">
        <v>929</v>
      </c>
      <c r="B930">
        <v>1002570580</v>
      </c>
      <c r="C930">
        <v>3</v>
      </c>
      <c r="D930" t="s">
        <v>38</v>
      </c>
      <c r="E930">
        <v>5</v>
      </c>
      <c r="F930" t="s">
        <v>90</v>
      </c>
      <c r="G930" t="s">
        <v>93</v>
      </c>
      <c r="H930" t="s">
        <v>381</v>
      </c>
      <c r="I930" t="s">
        <v>212</v>
      </c>
      <c r="J930" t="s">
        <v>213</v>
      </c>
      <c r="K930" t="s">
        <v>149</v>
      </c>
      <c r="L930" t="s">
        <v>214</v>
      </c>
      <c r="M930" t="s">
        <v>76</v>
      </c>
      <c r="N930" t="s">
        <v>215</v>
      </c>
      <c r="O930" s="57">
        <v>46268.711064814815</v>
      </c>
      <c r="P930" s="57">
        <v>46270.070451388892</v>
      </c>
      <c r="Q930">
        <v>69383442</v>
      </c>
      <c r="S930">
        <v>152615203390</v>
      </c>
      <c r="T930" t="s">
        <v>2379</v>
      </c>
      <c r="U930" t="s">
        <v>2380</v>
      </c>
      <c r="V930" t="s">
        <v>2381</v>
      </c>
      <c r="Z930">
        <v>112.107219</v>
      </c>
      <c r="AA930">
        <v>-7.5929159999999998</v>
      </c>
      <c r="AB930" t="s">
        <v>2382</v>
      </c>
      <c r="AC930" t="s">
        <v>236</v>
      </c>
      <c r="AL930" t="s">
        <v>217</v>
      </c>
      <c r="AM930" t="s">
        <v>2383</v>
      </c>
      <c r="AN930" t="s">
        <v>6</v>
      </c>
      <c r="AO930" s="57">
        <v>46090.715532407405</v>
      </c>
      <c r="AP930" s="57">
        <v>46269.625</v>
      </c>
      <c r="AR930" t="s">
        <v>218</v>
      </c>
      <c r="AS930" t="s">
        <v>589</v>
      </c>
      <c r="AT930" t="s">
        <v>230</v>
      </c>
      <c r="AU930">
        <v>20260905</v>
      </c>
      <c r="AV930" t="s">
        <v>221</v>
      </c>
      <c r="AW930" t="s">
        <v>574</v>
      </c>
      <c r="AX930" t="s">
        <v>222</v>
      </c>
      <c r="BA930" s="57">
        <v>46269.625</v>
      </c>
      <c r="BB930" t="s">
        <v>2383</v>
      </c>
      <c r="BC930">
        <v>2026</v>
      </c>
      <c r="BD930">
        <v>9</v>
      </c>
      <c r="BE930">
        <v>5</v>
      </c>
      <c r="BF930" s="6">
        <f t="shared" si="42"/>
        <v>46270</v>
      </c>
      <c r="BG930">
        <f t="shared" si="43"/>
        <v>0.375</v>
      </c>
      <c r="BH930" t="str">
        <f t="shared" si="44"/>
        <v>COMPLY</v>
      </c>
      <c r="BI930" t="str">
        <f>VLOOKUP(H930,Sheet2!$A$1:$B$270,2,FALSE)</f>
        <v>NGANJUK</v>
      </c>
    </row>
    <row r="931" spans="1:61">
      <c r="A931">
        <v>930</v>
      </c>
      <c r="B931">
        <v>1002569581</v>
      </c>
      <c r="C931">
        <v>3</v>
      </c>
      <c r="D931" t="s">
        <v>45</v>
      </c>
      <c r="E931">
        <v>5</v>
      </c>
      <c r="F931" t="s">
        <v>210</v>
      </c>
      <c r="G931" t="s">
        <v>115</v>
      </c>
      <c r="H931" t="s">
        <v>273</v>
      </c>
      <c r="I931" t="s">
        <v>212</v>
      </c>
      <c r="J931" t="s">
        <v>213</v>
      </c>
      <c r="K931" t="s">
        <v>149</v>
      </c>
      <c r="L931" t="s">
        <v>214</v>
      </c>
      <c r="M931" t="s">
        <v>76</v>
      </c>
      <c r="N931" t="s">
        <v>215</v>
      </c>
      <c r="O931" s="57">
        <v>46268.516631944447</v>
      </c>
      <c r="P931" s="57">
        <v>46268.803483796299</v>
      </c>
      <c r="Q931">
        <v>69383074</v>
      </c>
      <c r="S931">
        <v>172603791838</v>
      </c>
      <c r="T931" t="s">
        <v>2812</v>
      </c>
      <c r="U931" t="s">
        <v>2813</v>
      </c>
      <c r="V931" t="s">
        <v>2814</v>
      </c>
      <c r="Z931">
        <v>116.322920322418</v>
      </c>
      <c r="AA931">
        <v>-8.8939756321751897</v>
      </c>
      <c r="AB931" t="s">
        <v>2815</v>
      </c>
      <c r="AC931" t="s">
        <v>216</v>
      </c>
      <c r="AL931" t="s">
        <v>217</v>
      </c>
      <c r="AM931" t="s">
        <v>2600</v>
      </c>
      <c r="AN931" t="s">
        <v>6</v>
      </c>
      <c r="AO931" s="57">
        <v>46090.517581018517</v>
      </c>
      <c r="AP931" s="57">
        <v>46270.333333333336</v>
      </c>
      <c r="AR931" t="s">
        <v>218</v>
      </c>
      <c r="AS931" t="s">
        <v>900</v>
      </c>
      <c r="AT931" t="s">
        <v>230</v>
      </c>
      <c r="AU931">
        <v>20260903</v>
      </c>
      <c r="AV931" t="s">
        <v>221</v>
      </c>
      <c r="AW931" t="s">
        <v>537</v>
      </c>
      <c r="AX931" t="s">
        <v>222</v>
      </c>
      <c r="BA931" s="57">
        <v>46270.333333333336</v>
      </c>
      <c r="BB931" t="s">
        <v>2600</v>
      </c>
      <c r="BC931">
        <v>2026</v>
      </c>
      <c r="BD931">
        <v>9</v>
      </c>
      <c r="BE931">
        <v>3</v>
      </c>
      <c r="BF931" s="6">
        <f t="shared" si="42"/>
        <v>46268</v>
      </c>
      <c r="BG931">
        <f t="shared" si="43"/>
        <v>-2.3333333333357587</v>
      </c>
      <c r="BH931" t="str">
        <f t="shared" si="44"/>
        <v>COMPLY</v>
      </c>
      <c r="BI931" t="str">
        <f>VLOOKUP(H931,Sheet2!$A$1:$B$270,2,FALSE)</f>
        <v>SELONG</v>
      </c>
    </row>
    <row r="932" spans="1:61">
      <c r="A932">
        <v>931</v>
      </c>
      <c r="B932">
        <v>1002569556</v>
      </c>
      <c r="C932">
        <v>3</v>
      </c>
      <c r="D932" t="s">
        <v>59</v>
      </c>
      <c r="E932">
        <v>4</v>
      </c>
      <c r="F932" t="s">
        <v>242</v>
      </c>
      <c r="G932" t="s">
        <v>242</v>
      </c>
      <c r="H932" t="s">
        <v>288</v>
      </c>
      <c r="I932" t="s">
        <v>212</v>
      </c>
      <c r="J932" t="s">
        <v>213</v>
      </c>
      <c r="K932" t="s">
        <v>149</v>
      </c>
      <c r="L932" t="s">
        <v>214</v>
      </c>
      <c r="M932" t="s">
        <v>76</v>
      </c>
      <c r="N932" t="s">
        <v>215</v>
      </c>
      <c r="O932" s="57">
        <v>46268.506909722222</v>
      </c>
      <c r="P932" s="57">
        <v>46269.532060185185</v>
      </c>
      <c r="Q932">
        <v>69383065</v>
      </c>
      <c r="S932">
        <v>146137147548</v>
      </c>
      <c r="T932" t="s">
        <v>2399</v>
      </c>
      <c r="U932" t="s">
        <v>2400</v>
      </c>
      <c r="V932" t="s">
        <v>2401</v>
      </c>
      <c r="Z932">
        <v>110.306322731138</v>
      </c>
      <c r="AA932">
        <v>-7.3713005770868101</v>
      </c>
      <c r="AB932" t="s">
        <v>2402</v>
      </c>
      <c r="AC932" t="s">
        <v>236</v>
      </c>
      <c r="AL932" t="s">
        <v>217</v>
      </c>
      <c r="AM932" t="s">
        <v>2403</v>
      </c>
      <c r="AN932" t="s">
        <v>6</v>
      </c>
      <c r="AO932" s="57">
        <v>46090.517581018517</v>
      </c>
      <c r="AP932" s="57">
        <v>46272.333333333336</v>
      </c>
      <c r="AR932" t="s">
        <v>218</v>
      </c>
      <c r="AS932" t="s">
        <v>219</v>
      </c>
      <c r="AT932" t="s">
        <v>230</v>
      </c>
      <c r="AU932">
        <v>20260904</v>
      </c>
      <c r="AV932" t="s">
        <v>221</v>
      </c>
      <c r="AW932" t="s">
        <v>884</v>
      </c>
      <c r="AX932" t="s">
        <v>222</v>
      </c>
      <c r="BA932" s="57">
        <v>46272.333333333336</v>
      </c>
      <c r="BB932" t="s">
        <v>2403</v>
      </c>
      <c r="BC932">
        <v>2026</v>
      </c>
      <c r="BD932">
        <v>9</v>
      </c>
      <c r="BE932">
        <v>4</v>
      </c>
      <c r="BF932" s="6">
        <f t="shared" si="42"/>
        <v>46269</v>
      </c>
      <c r="BG932">
        <f t="shared" si="43"/>
        <v>-3.3333333333357587</v>
      </c>
      <c r="BH932" t="str">
        <f t="shared" si="44"/>
        <v>COMPLY</v>
      </c>
      <c r="BI932" t="e">
        <f>VLOOKUP(H932,Sheet2!$A$1:$B$270,2,FALSE)</f>
        <v>#N/A</v>
      </c>
    </row>
    <row r="933" spans="1:61">
      <c r="A933">
        <v>932</v>
      </c>
      <c r="B933">
        <v>1002569039</v>
      </c>
      <c r="C933">
        <v>3</v>
      </c>
      <c r="D933" t="s">
        <v>49</v>
      </c>
      <c r="E933">
        <v>4</v>
      </c>
      <c r="F933" t="s">
        <v>245</v>
      </c>
      <c r="G933" t="s">
        <v>246</v>
      </c>
      <c r="H933" t="s">
        <v>2816</v>
      </c>
      <c r="I933" t="s">
        <v>212</v>
      </c>
      <c r="J933" t="s">
        <v>213</v>
      </c>
      <c r="K933" t="s">
        <v>149</v>
      </c>
      <c r="L933" t="s">
        <v>214</v>
      </c>
      <c r="M933" t="s">
        <v>76</v>
      </c>
      <c r="N933" t="s">
        <v>215</v>
      </c>
      <c r="O933" s="57">
        <v>46268.415243055555</v>
      </c>
      <c r="P933" s="57">
        <v>46268.708113425928</v>
      </c>
      <c r="Q933">
        <v>69382859</v>
      </c>
      <c r="S933">
        <v>143424112875</v>
      </c>
      <c r="T933" t="s">
        <v>2817</v>
      </c>
      <c r="U933" t="s">
        <v>2818</v>
      </c>
      <c r="V933" t="s">
        <v>2819</v>
      </c>
      <c r="Z933">
        <v>110.467466</v>
      </c>
      <c r="AA933">
        <v>-6.9592809999999998</v>
      </c>
      <c r="AB933" t="s">
        <v>2820</v>
      </c>
      <c r="AC933" t="s">
        <v>236</v>
      </c>
      <c r="AL933" t="s">
        <v>217</v>
      </c>
      <c r="AM933" t="s">
        <v>2821</v>
      </c>
      <c r="AN933" t="s">
        <v>6</v>
      </c>
      <c r="AO933" s="57">
        <v>46090.423622685186</v>
      </c>
      <c r="AP933" s="57">
        <v>46269.333333333336</v>
      </c>
      <c r="AR933" t="s">
        <v>218</v>
      </c>
      <c r="AS933" t="s">
        <v>899</v>
      </c>
      <c r="AT933" t="s">
        <v>230</v>
      </c>
      <c r="AU933">
        <v>20260903</v>
      </c>
      <c r="AV933" t="s">
        <v>221</v>
      </c>
      <c r="AW933" t="s">
        <v>886</v>
      </c>
      <c r="AX933" t="s">
        <v>222</v>
      </c>
      <c r="BA933" s="57">
        <v>46269.333333333336</v>
      </c>
      <c r="BB933" t="s">
        <v>2821</v>
      </c>
      <c r="BC933">
        <v>2026</v>
      </c>
      <c r="BD933">
        <v>9</v>
      </c>
      <c r="BE933">
        <v>3</v>
      </c>
      <c r="BF933" s="6">
        <f t="shared" si="42"/>
        <v>46268</v>
      </c>
      <c r="BG933">
        <f t="shared" si="43"/>
        <v>-1.3333333333357587</v>
      </c>
      <c r="BH933" t="str">
        <f t="shared" si="44"/>
        <v>COMPLY</v>
      </c>
      <c r="BI933" t="e">
        <f>VLOOKUP(H933,Sheet2!$A$1:$B$270,2,FALSE)</f>
        <v>#N/A</v>
      </c>
    </row>
    <row r="934" spans="1:61">
      <c r="A934">
        <v>933</v>
      </c>
      <c r="B934">
        <v>1002569703</v>
      </c>
      <c r="C934">
        <v>3</v>
      </c>
      <c r="D934" t="s">
        <v>38</v>
      </c>
      <c r="E934">
        <v>5</v>
      </c>
      <c r="F934" t="s">
        <v>92</v>
      </c>
      <c r="G934" t="s">
        <v>89</v>
      </c>
      <c r="H934" t="s">
        <v>399</v>
      </c>
      <c r="I934" t="s">
        <v>212</v>
      </c>
      <c r="J934" t="s">
        <v>213</v>
      </c>
      <c r="K934" t="s">
        <v>149</v>
      </c>
      <c r="L934" t="s">
        <v>214</v>
      </c>
      <c r="M934" t="s">
        <v>76</v>
      </c>
      <c r="N934" t="s">
        <v>215</v>
      </c>
      <c r="O934" s="57">
        <v>46268.552037037036</v>
      </c>
      <c r="P934" s="57">
        <v>46270.562071759261</v>
      </c>
      <c r="Q934">
        <v>69383148</v>
      </c>
      <c r="S934">
        <v>152609258705</v>
      </c>
      <c r="T934" t="s">
        <v>2404</v>
      </c>
      <c r="U934" t="s">
        <v>2405</v>
      </c>
      <c r="V934" t="s">
        <v>2406</v>
      </c>
      <c r="Z934">
        <v>111.882591638245</v>
      </c>
      <c r="AA934">
        <v>-7.1518349849711704</v>
      </c>
      <c r="AB934" t="s">
        <v>2407</v>
      </c>
      <c r="AC934" t="s">
        <v>236</v>
      </c>
      <c r="AL934" t="s">
        <v>217</v>
      </c>
      <c r="AM934" t="s">
        <v>2408</v>
      </c>
      <c r="AN934" t="s">
        <v>6</v>
      </c>
      <c r="AO934" s="57">
        <v>46090.559363425928</v>
      </c>
      <c r="AP934" s="57">
        <v>46272.625</v>
      </c>
      <c r="AR934" t="s">
        <v>218</v>
      </c>
      <c r="AS934" t="s">
        <v>219</v>
      </c>
      <c r="AT934" t="s">
        <v>230</v>
      </c>
      <c r="AU934">
        <v>20260905</v>
      </c>
      <c r="AV934" t="s">
        <v>221</v>
      </c>
      <c r="AW934" t="s">
        <v>882</v>
      </c>
      <c r="AX934" t="s">
        <v>222</v>
      </c>
      <c r="BA934" s="57">
        <v>46272.625</v>
      </c>
      <c r="BB934" t="s">
        <v>2408</v>
      </c>
      <c r="BC934">
        <v>2026</v>
      </c>
      <c r="BD934">
        <v>9</v>
      </c>
      <c r="BE934">
        <v>5</v>
      </c>
      <c r="BF934" s="6">
        <f t="shared" si="42"/>
        <v>46270</v>
      </c>
      <c r="BG934">
        <f t="shared" si="43"/>
        <v>-2.625</v>
      </c>
      <c r="BH934" t="str">
        <f t="shared" si="44"/>
        <v>COMPLY</v>
      </c>
      <c r="BI934" t="str">
        <f>VLOOKUP(H934,Sheet2!$A$1:$B$270,2,FALSE)</f>
        <v>BOJONEGORO</v>
      </c>
    </row>
    <row r="935" spans="1:61">
      <c r="A935">
        <v>934</v>
      </c>
      <c r="B935">
        <v>1002569798</v>
      </c>
      <c r="C935">
        <v>3</v>
      </c>
      <c r="D935" t="s">
        <v>38</v>
      </c>
      <c r="E935">
        <v>5</v>
      </c>
      <c r="F935" t="s">
        <v>90</v>
      </c>
      <c r="G935" t="s">
        <v>93</v>
      </c>
      <c r="H935" t="s">
        <v>421</v>
      </c>
      <c r="I935" t="s">
        <v>212</v>
      </c>
      <c r="J935" t="s">
        <v>213</v>
      </c>
      <c r="K935" t="s">
        <v>149</v>
      </c>
      <c r="L935" t="s">
        <v>214</v>
      </c>
      <c r="M935" t="s">
        <v>76</v>
      </c>
      <c r="N935" t="s">
        <v>215</v>
      </c>
      <c r="O935" s="57">
        <v>46268.568715277775</v>
      </c>
      <c r="P935" s="57">
        <v>46269.608611111114</v>
      </c>
      <c r="Q935">
        <v>69383188</v>
      </c>
      <c r="S935">
        <v>152628205054</v>
      </c>
      <c r="T935" t="s">
        <v>2676</v>
      </c>
      <c r="U935" t="s">
        <v>2677</v>
      </c>
      <c r="V935" t="s">
        <v>2678</v>
      </c>
      <c r="Z935">
        <v>111.95857700000001</v>
      </c>
      <c r="AA935">
        <v>-7.5283420000000003</v>
      </c>
      <c r="AB935" t="s">
        <v>2679</v>
      </c>
      <c r="AC935" t="s">
        <v>236</v>
      </c>
      <c r="AL935" t="s">
        <v>217</v>
      </c>
      <c r="AM935" t="s">
        <v>2563</v>
      </c>
      <c r="AN935" t="s">
        <v>6</v>
      </c>
      <c r="AO935" s="57">
        <v>46090.569456018522</v>
      </c>
      <c r="AP935" s="57">
        <v>46269.541666666664</v>
      </c>
      <c r="AR935" t="s">
        <v>218</v>
      </c>
      <c r="AS935" t="s">
        <v>589</v>
      </c>
      <c r="AT935" t="s">
        <v>230</v>
      </c>
      <c r="AU935">
        <v>20260904</v>
      </c>
      <c r="AV935" t="s">
        <v>221</v>
      </c>
      <c r="AW935" t="s">
        <v>881</v>
      </c>
      <c r="AX935" t="s">
        <v>222</v>
      </c>
      <c r="BA935" s="57">
        <v>46269.541666666664</v>
      </c>
      <c r="BB935" t="s">
        <v>2563</v>
      </c>
      <c r="BC935">
        <v>2026</v>
      </c>
      <c r="BD935">
        <v>9</v>
      </c>
      <c r="BE935">
        <v>4</v>
      </c>
      <c r="BF935" s="6">
        <f t="shared" si="42"/>
        <v>46269</v>
      </c>
      <c r="BG935">
        <f t="shared" si="43"/>
        <v>-0.54166666666424135</v>
      </c>
      <c r="BH935" t="str">
        <f t="shared" si="44"/>
        <v>COMPLY</v>
      </c>
      <c r="BI935" t="str">
        <f>VLOOKUP(H935,Sheet2!$A$1:$B$270,2,FALSE)</f>
        <v>NGANJUK</v>
      </c>
    </row>
    <row r="936" spans="1:61">
      <c r="A936">
        <v>935</v>
      </c>
      <c r="B936">
        <v>1002569771</v>
      </c>
      <c r="C936">
        <v>3</v>
      </c>
      <c r="D936" t="s">
        <v>45</v>
      </c>
      <c r="E936">
        <v>5</v>
      </c>
      <c r="F936" t="s">
        <v>210</v>
      </c>
      <c r="G936" t="s">
        <v>118</v>
      </c>
      <c r="H936" t="s">
        <v>367</v>
      </c>
      <c r="I936" t="s">
        <v>212</v>
      </c>
      <c r="J936" t="s">
        <v>213</v>
      </c>
      <c r="K936" t="s">
        <v>149</v>
      </c>
      <c r="M936" t="s">
        <v>76</v>
      </c>
      <c r="N936" t="s">
        <v>215</v>
      </c>
      <c r="O936" s="57">
        <v>46268.566331018519</v>
      </c>
      <c r="P936" s="57">
        <v>46268.663298611114</v>
      </c>
      <c r="Q936">
        <v>69379218</v>
      </c>
      <c r="S936">
        <v>172612801408</v>
      </c>
      <c r="T936" t="s">
        <v>2822</v>
      </c>
      <c r="U936" t="s">
        <v>2823</v>
      </c>
      <c r="V936" t="s">
        <v>2824</v>
      </c>
      <c r="Z936">
        <v>118.0050055</v>
      </c>
      <c r="AA936">
        <v>-8.7703138000000003</v>
      </c>
      <c r="AB936" t="s">
        <v>2825</v>
      </c>
      <c r="AC936" t="s">
        <v>216</v>
      </c>
      <c r="AL936" t="s">
        <v>217</v>
      </c>
      <c r="AM936" t="s">
        <v>2826</v>
      </c>
      <c r="AN936" t="s">
        <v>6</v>
      </c>
      <c r="AO936" s="57">
        <v>46090.569456018522</v>
      </c>
      <c r="AR936" t="s">
        <v>218</v>
      </c>
      <c r="AS936" t="s">
        <v>901</v>
      </c>
      <c r="AT936" t="s">
        <v>220</v>
      </c>
      <c r="AU936">
        <v>20260903</v>
      </c>
      <c r="AV936" t="s">
        <v>221</v>
      </c>
      <c r="AW936" t="s">
        <v>567</v>
      </c>
      <c r="AX936" t="s">
        <v>222</v>
      </c>
      <c r="BA936" s="57">
        <v>46268.291666666664</v>
      </c>
      <c r="BB936" t="s">
        <v>2826</v>
      </c>
      <c r="BC936">
        <v>2026</v>
      </c>
      <c r="BD936">
        <v>9</v>
      </c>
      <c r="BE936">
        <v>3</v>
      </c>
      <c r="BF936" s="6">
        <f t="shared" si="42"/>
        <v>46268</v>
      </c>
      <c r="BG936">
        <f t="shared" si="43"/>
        <v>-0.29166666666424135</v>
      </c>
      <c r="BH936" t="str">
        <f t="shared" si="44"/>
        <v>COMPLY</v>
      </c>
      <c r="BI936" t="str">
        <f>VLOOKUP(H936,Sheet2!$A$1:$B$270,2,FALSE)</f>
        <v>SUMBAWA</v>
      </c>
    </row>
    <row r="937" spans="1:61">
      <c r="A937">
        <v>936</v>
      </c>
      <c r="B937">
        <v>1002569762</v>
      </c>
      <c r="C937">
        <v>3</v>
      </c>
      <c r="D937" t="s">
        <v>59</v>
      </c>
      <c r="E937">
        <v>4</v>
      </c>
      <c r="F937" t="s">
        <v>242</v>
      </c>
      <c r="G937" t="s">
        <v>600</v>
      </c>
      <c r="H937" t="s">
        <v>601</v>
      </c>
      <c r="I937" t="s">
        <v>212</v>
      </c>
      <c r="J937" t="s">
        <v>213</v>
      </c>
      <c r="K937" t="s">
        <v>149</v>
      </c>
      <c r="M937" t="s">
        <v>76</v>
      </c>
      <c r="N937" t="s">
        <v>215</v>
      </c>
      <c r="O937" s="57">
        <v>46268.56486111111</v>
      </c>
      <c r="P937" s="57">
        <v>46268.618715277778</v>
      </c>
      <c r="Q937">
        <v>69381389</v>
      </c>
      <c r="S937">
        <v>141149112957</v>
      </c>
      <c r="T937" t="s">
        <v>1294</v>
      </c>
      <c r="U937" t="s">
        <v>2827</v>
      </c>
      <c r="V937" t="s">
        <v>2828</v>
      </c>
      <c r="Z937">
        <v>110.088425</v>
      </c>
      <c r="AA937">
        <v>-7.2865549999999999</v>
      </c>
      <c r="AB937" t="s">
        <v>1297</v>
      </c>
      <c r="AC937" t="s">
        <v>284</v>
      </c>
      <c r="AL937" t="s">
        <v>217</v>
      </c>
      <c r="AM937" t="s">
        <v>2829</v>
      </c>
      <c r="AN937" t="s">
        <v>6</v>
      </c>
      <c r="AO937" s="57">
        <v>46090.569456018522</v>
      </c>
      <c r="AR937" t="s">
        <v>218</v>
      </c>
      <c r="AS937" t="s">
        <v>919</v>
      </c>
      <c r="AT937" t="s">
        <v>230</v>
      </c>
      <c r="AU937">
        <v>20260903</v>
      </c>
      <c r="AV937" t="s">
        <v>221</v>
      </c>
      <c r="AW937" t="s">
        <v>560</v>
      </c>
      <c r="AX937" t="s">
        <v>222</v>
      </c>
      <c r="BA937" s="57">
        <v>46268.291666666664</v>
      </c>
      <c r="BB937" t="s">
        <v>2829</v>
      </c>
      <c r="BC937">
        <v>2026</v>
      </c>
      <c r="BD937">
        <v>9</v>
      </c>
      <c r="BE937">
        <v>3</v>
      </c>
      <c r="BF937" s="6">
        <f t="shared" si="42"/>
        <v>46268</v>
      </c>
      <c r="BG937">
        <f t="shared" si="43"/>
        <v>-0.29166666666424135</v>
      </c>
      <c r="BH937" t="str">
        <f t="shared" si="44"/>
        <v>COMPLY</v>
      </c>
      <c r="BI937" t="e">
        <f>VLOOKUP(H937,Sheet2!$A$1:$B$270,2,FALSE)</f>
        <v>#N/A</v>
      </c>
    </row>
    <row r="938" spans="1:61">
      <c r="A938">
        <v>937</v>
      </c>
      <c r="B938">
        <v>1002569720</v>
      </c>
      <c r="C938">
        <v>3</v>
      </c>
      <c r="D938" t="s">
        <v>55</v>
      </c>
      <c r="E938">
        <v>5</v>
      </c>
      <c r="F938" t="s">
        <v>307</v>
      </c>
      <c r="G938" t="s">
        <v>126</v>
      </c>
      <c r="H938" t="s">
        <v>372</v>
      </c>
      <c r="I938" t="s">
        <v>212</v>
      </c>
      <c r="J938" t="s">
        <v>213</v>
      </c>
      <c r="K938" t="s">
        <v>149</v>
      </c>
      <c r="M938" t="s">
        <v>76</v>
      </c>
      <c r="N938" t="s">
        <v>215</v>
      </c>
      <c r="O938" s="57">
        <v>46268.557812500003</v>
      </c>
      <c r="P938" s="57">
        <v>46270.662719907406</v>
      </c>
      <c r="Q938">
        <v>69383152</v>
      </c>
      <c r="R938">
        <v>3135953524</v>
      </c>
      <c r="S938">
        <v>152303243710</v>
      </c>
      <c r="T938" t="s">
        <v>5156</v>
      </c>
      <c r="U938" t="s">
        <v>2223</v>
      </c>
      <c r="V938" t="s">
        <v>5157</v>
      </c>
      <c r="Z938">
        <v>112.78130109999999</v>
      </c>
      <c r="AA938">
        <v>-7.3009601999999996</v>
      </c>
      <c r="AB938" t="s">
        <v>2224</v>
      </c>
      <c r="AC938" t="s">
        <v>225</v>
      </c>
      <c r="AL938" t="s">
        <v>217</v>
      </c>
      <c r="AM938" t="s">
        <v>5158</v>
      </c>
      <c r="AN938" t="s">
        <v>6</v>
      </c>
      <c r="AO938" s="57">
        <v>46090.559363425928</v>
      </c>
      <c r="AP938" s="57">
        <v>46272.333333333336</v>
      </c>
      <c r="AR938" t="s">
        <v>218</v>
      </c>
      <c r="AS938" t="s">
        <v>126</v>
      </c>
      <c r="AT938" t="s">
        <v>230</v>
      </c>
      <c r="AU938">
        <v>20260905</v>
      </c>
      <c r="AV938" t="s">
        <v>221</v>
      </c>
      <c r="AW938" t="s">
        <v>546</v>
      </c>
      <c r="AX938" t="s">
        <v>222</v>
      </c>
      <c r="BA938" s="57">
        <v>46272.333333333336</v>
      </c>
      <c r="BB938" t="s">
        <v>5158</v>
      </c>
      <c r="BC938">
        <v>2026</v>
      </c>
      <c r="BD938">
        <v>9</v>
      </c>
      <c r="BE938">
        <v>5</v>
      </c>
      <c r="BF938" s="6">
        <f t="shared" si="42"/>
        <v>46270</v>
      </c>
      <c r="BG938">
        <f t="shared" si="43"/>
        <v>-2.3333333333357587</v>
      </c>
      <c r="BH938" t="str">
        <f t="shared" si="44"/>
        <v>COMPLY</v>
      </c>
      <c r="BI938" t="str">
        <f>VLOOKUP(H938,Sheet2!$A$1:$B$270,2,FALSE)</f>
        <v>SURABAYA SELATAN</v>
      </c>
    </row>
    <row r="939" spans="1:61">
      <c r="A939">
        <v>938</v>
      </c>
      <c r="B939">
        <v>1002569067</v>
      </c>
      <c r="C939">
        <v>3</v>
      </c>
      <c r="D939" t="s">
        <v>42</v>
      </c>
      <c r="E939">
        <v>5</v>
      </c>
      <c r="F939" t="s">
        <v>232</v>
      </c>
      <c r="G939" t="s">
        <v>101</v>
      </c>
      <c r="H939" t="s">
        <v>259</v>
      </c>
      <c r="I939" t="s">
        <v>212</v>
      </c>
      <c r="J939" t="s">
        <v>213</v>
      </c>
      <c r="K939" t="s">
        <v>149</v>
      </c>
      <c r="M939" t="s">
        <v>76</v>
      </c>
      <c r="N939" t="s">
        <v>215</v>
      </c>
      <c r="O939" s="57">
        <v>46268.420034722221</v>
      </c>
      <c r="P939" s="57">
        <v>46269.29792824074</v>
      </c>
      <c r="Q939">
        <v>69382887</v>
      </c>
      <c r="S939">
        <v>152316232565</v>
      </c>
      <c r="T939" t="s">
        <v>2830</v>
      </c>
      <c r="U939" t="s">
        <v>2831</v>
      </c>
      <c r="V939" t="s">
        <v>2832</v>
      </c>
      <c r="Z939">
        <v>112.70549389999999</v>
      </c>
      <c r="AA939">
        <v>-7.4433011999999996</v>
      </c>
      <c r="AB939" t="s">
        <v>2833</v>
      </c>
      <c r="AC939" t="s">
        <v>229</v>
      </c>
      <c r="AL939" t="s">
        <v>217</v>
      </c>
      <c r="AM939" t="s">
        <v>2834</v>
      </c>
      <c r="AN939" t="s">
        <v>6</v>
      </c>
      <c r="AO939" s="57">
        <v>46090.423622685186</v>
      </c>
      <c r="AP939" s="57">
        <v>46269.625</v>
      </c>
      <c r="AR939" t="s">
        <v>218</v>
      </c>
      <c r="AS939" t="s">
        <v>232</v>
      </c>
      <c r="AT939" t="s">
        <v>230</v>
      </c>
      <c r="AU939">
        <v>20260904</v>
      </c>
      <c r="AV939" t="s">
        <v>221</v>
      </c>
      <c r="AW939" t="s">
        <v>572</v>
      </c>
      <c r="AX939" t="s">
        <v>222</v>
      </c>
      <c r="BA939" s="57">
        <v>46269.625</v>
      </c>
      <c r="BB939" t="s">
        <v>2834</v>
      </c>
      <c r="BC939">
        <v>2026</v>
      </c>
      <c r="BD939">
        <v>9</v>
      </c>
      <c r="BE939">
        <v>4</v>
      </c>
      <c r="BF939" s="6">
        <f t="shared" si="42"/>
        <v>46269</v>
      </c>
      <c r="BG939">
        <f t="shared" si="43"/>
        <v>-0.625</v>
      </c>
      <c r="BH939" t="str">
        <f t="shared" si="44"/>
        <v>COMPLY</v>
      </c>
      <c r="BI939" t="str">
        <f>VLOOKUP(H939,Sheet2!$A$1:$B$270,2,FALSE)</f>
        <v>SIDOARJO</v>
      </c>
    </row>
    <row r="940" spans="1:61">
      <c r="A940">
        <v>939</v>
      </c>
      <c r="B940">
        <v>1002569698</v>
      </c>
      <c r="C940">
        <v>3</v>
      </c>
      <c r="D940" t="s">
        <v>38</v>
      </c>
      <c r="E940">
        <v>5</v>
      </c>
      <c r="F940" t="s">
        <v>90</v>
      </c>
      <c r="G940" t="s">
        <v>96</v>
      </c>
      <c r="H940" t="s">
        <v>283</v>
      </c>
      <c r="I940" t="s">
        <v>212</v>
      </c>
      <c r="J940" t="s">
        <v>213</v>
      </c>
      <c r="K940" t="s">
        <v>149</v>
      </c>
      <c r="L940" t="s">
        <v>214</v>
      </c>
      <c r="M940" t="s">
        <v>76</v>
      </c>
      <c r="N940" t="s">
        <v>215</v>
      </c>
      <c r="O940" s="57">
        <v>46268.55064814815</v>
      </c>
      <c r="P940" s="57">
        <v>46268.677546296298</v>
      </c>
      <c r="Q940">
        <v>69383147</v>
      </c>
      <c r="S940">
        <v>152608209019</v>
      </c>
      <c r="T940" t="s">
        <v>2835</v>
      </c>
      <c r="U940" t="s">
        <v>2836</v>
      </c>
      <c r="V940" t="s">
        <v>2837</v>
      </c>
      <c r="Z940">
        <v>111.574030034244</v>
      </c>
      <c r="AA940">
        <v>-8.0951220620013498</v>
      </c>
      <c r="AB940" t="s">
        <v>2838</v>
      </c>
      <c r="AC940" t="s">
        <v>216</v>
      </c>
      <c r="AL940" t="s">
        <v>217</v>
      </c>
      <c r="AM940" t="s">
        <v>2839</v>
      </c>
      <c r="AN940" t="s">
        <v>6</v>
      </c>
      <c r="AO940" s="57">
        <v>46090.559363425928</v>
      </c>
      <c r="AP940" s="57">
        <v>46269.541666666664</v>
      </c>
      <c r="AR940" t="s">
        <v>218</v>
      </c>
      <c r="AS940" t="s">
        <v>96</v>
      </c>
      <c r="AT940" t="s">
        <v>230</v>
      </c>
      <c r="AU940">
        <v>20260903</v>
      </c>
      <c r="AV940" t="s">
        <v>221</v>
      </c>
      <c r="AW940" t="s">
        <v>882</v>
      </c>
      <c r="AX940" t="s">
        <v>222</v>
      </c>
      <c r="BA940" s="57">
        <v>46269.541666666664</v>
      </c>
      <c r="BB940" t="s">
        <v>2839</v>
      </c>
      <c r="BC940">
        <v>2026</v>
      </c>
      <c r="BD940">
        <v>9</v>
      </c>
      <c r="BE940">
        <v>3</v>
      </c>
      <c r="BF940" s="6">
        <f t="shared" si="42"/>
        <v>46268</v>
      </c>
      <c r="BG940">
        <f t="shared" si="43"/>
        <v>-1.5416666666642413</v>
      </c>
      <c r="BH940" t="str">
        <f t="shared" si="44"/>
        <v>COMPLY</v>
      </c>
      <c r="BI940" t="str">
        <f>VLOOKUP(H940,Sheet2!$A$1:$B$270,2,FALSE)</f>
        <v>PONOROGO</v>
      </c>
    </row>
    <row r="941" spans="1:61">
      <c r="A941">
        <v>940</v>
      </c>
      <c r="B941">
        <v>1002569768</v>
      </c>
      <c r="C941">
        <v>3</v>
      </c>
      <c r="D941" t="s">
        <v>45</v>
      </c>
      <c r="E941">
        <v>5</v>
      </c>
      <c r="F941" t="s">
        <v>113</v>
      </c>
      <c r="G941" t="s">
        <v>114</v>
      </c>
      <c r="H941" t="s">
        <v>359</v>
      </c>
      <c r="I941" t="s">
        <v>212</v>
      </c>
      <c r="J941" t="s">
        <v>213</v>
      </c>
      <c r="K941" t="s">
        <v>149</v>
      </c>
      <c r="L941" t="s">
        <v>214</v>
      </c>
      <c r="M941" t="s">
        <v>76</v>
      </c>
      <c r="N941" t="s">
        <v>215</v>
      </c>
      <c r="O941" s="57">
        <v>46268.56453703704</v>
      </c>
      <c r="P941" s="57">
        <v>46274.562395833331</v>
      </c>
      <c r="Q941">
        <v>69383163</v>
      </c>
      <c r="S941">
        <v>172514217058</v>
      </c>
      <c r="T941" t="s">
        <v>2680</v>
      </c>
      <c r="U941" t="s">
        <v>2681</v>
      </c>
      <c r="V941" t="s">
        <v>2682</v>
      </c>
      <c r="Z941">
        <v>120.46368820000001</v>
      </c>
      <c r="AA941">
        <v>-8.5997965000000001</v>
      </c>
      <c r="AB941" t="s">
        <v>2683</v>
      </c>
      <c r="AC941" t="s">
        <v>236</v>
      </c>
      <c r="AL941" t="s">
        <v>217</v>
      </c>
      <c r="AM941" t="s">
        <v>2684</v>
      </c>
      <c r="AN941" t="s">
        <v>6</v>
      </c>
      <c r="AO941" s="57">
        <v>46090.569456018522</v>
      </c>
      <c r="AP941" s="57">
        <v>46269.541666666664</v>
      </c>
      <c r="AR941" t="s">
        <v>218</v>
      </c>
      <c r="AS941" t="s">
        <v>219</v>
      </c>
      <c r="AT941" t="s">
        <v>220</v>
      </c>
      <c r="AU941">
        <v>20260909</v>
      </c>
      <c r="AV941" t="s">
        <v>221</v>
      </c>
      <c r="AW941" t="s">
        <v>2685</v>
      </c>
      <c r="AX941" t="s">
        <v>222</v>
      </c>
      <c r="BA941" s="57">
        <v>46269.541666666664</v>
      </c>
      <c r="BB941" t="s">
        <v>2684</v>
      </c>
      <c r="BC941">
        <v>2026</v>
      </c>
      <c r="BD941">
        <v>9</v>
      </c>
      <c r="BE941">
        <v>9</v>
      </c>
      <c r="BF941" s="6">
        <f t="shared" si="42"/>
        <v>46274</v>
      </c>
      <c r="BG941">
        <f t="shared" si="43"/>
        <v>4.4583333333357587</v>
      </c>
      <c r="BH941" t="str">
        <f t="shared" si="44"/>
        <v>NOT COMPLY</v>
      </c>
      <c r="BI941" t="str">
        <f>VLOOKUP(H941,Sheet2!$A$1:$B$270,2,FALSE)</f>
        <v>LABOAN BAJO</v>
      </c>
    </row>
    <row r="942" spans="1:61">
      <c r="A942">
        <v>941</v>
      </c>
      <c r="B942">
        <v>1002569510</v>
      </c>
      <c r="C942">
        <v>3</v>
      </c>
      <c r="D942" t="s">
        <v>49</v>
      </c>
      <c r="E942">
        <v>4</v>
      </c>
      <c r="F942" t="s">
        <v>245</v>
      </c>
      <c r="G942" t="s">
        <v>246</v>
      </c>
      <c r="H942" t="s">
        <v>2590</v>
      </c>
      <c r="I942" t="s">
        <v>212</v>
      </c>
      <c r="J942" t="s">
        <v>213</v>
      </c>
      <c r="K942" t="s">
        <v>149</v>
      </c>
      <c r="M942" t="s">
        <v>76</v>
      </c>
      <c r="N942" t="s">
        <v>215</v>
      </c>
      <c r="O942" s="57">
        <v>46268.49695601852</v>
      </c>
      <c r="P942" s="57">
        <v>46268.708680555559</v>
      </c>
      <c r="Q942">
        <v>69365498</v>
      </c>
      <c r="S942">
        <v>141423136806</v>
      </c>
      <c r="T942" t="s">
        <v>2840</v>
      </c>
      <c r="U942" t="s">
        <v>2841</v>
      </c>
      <c r="V942" t="s">
        <v>2842</v>
      </c>
      <c r="Z942">
        <v>110.437453</v>
      </c>
      <c r="AA942">
        <v>-7.0665490000000002</v>
      </c>
      <c r="AB942" t="s">
        <v>2843</v>
      </c>
      <c r="AC942" t="s">
        <v>216</v>
      </c>
      <c r="AL942" t="s">
        <v>217</v>
      </c>
      <c r="AM942" t="s">
        <v>2844</v>
      </c>
      <c r="AN942" t="s">
        <v>6</v>
      </c>
      <c r="AO942" s="57">
        <v>46090.506990740738</v>
      </c>
      <c r="AR942" t="s">
        <v>218</v>
      </c>
      <c r="AS942" t="s">
        <v>219</v>
      </c>
      <c r="AT942" t="s">
        <v>230</v>
      </c>
      <c r="AU942">
        <v>20260903</v>
      </c>
      <c r="AV942" t="s">
        <v>221</v>
      </c>
      <c r="AW942" t="s">
        <v>545</v>
      </c>
      <c r="AX942" t="s">
        <v>222</v>
      </c>
      <c r="BA942" s="57">
        <v>46268.291666666664</v>
      </c>
      <c r="BB942" t="s">
        <v>2844</v>
      </c>
      <c r="BC942">
        <v>2026</v>
      </c>
      <c r="BD942">
        <v>9</v>
      </c>
      <c r="BE942">
        <v>3</v>
      </c>
      <c r="BF942" s="6">
        <f t="shared" si="42"/>
        <v>46268</v>
      </c>
      <c r="BG942">
        <f t="shared" si="43"/>
        <v>-0.29166666666424135</v>
      </c>
      <c r="BH942" t="str">
        <f t="shared" si="44"/>
        <v>COMPLY</v>
      </c>
      <c r="BI942" t="e">
        <f>VLOOKUP(H942,Sheet2!$A$1:$B$270,2,FALSE)</f>
        <v>#N/A</v>
      </c>
    </row>
    <row r="943" spans="1:61">
      <c r="A943">
        <v>942</v>
      </c>
      <c r="B943">
        <v>1002569521</v>
      </c>
      <c r="C943">
        <v>3</v>
      </c>
      <c r="D943" t="s">
        <v>49</v>
      </c>
      <c r="E943">
        <v>4</v>
      </c>
      <c r="F943" t="s">
        <v>245</v>
      </c>
      <c r="G943" t="s">
        <v>564</v>
      </c>
      <c r="H943" t="s">
        <v>565</v>
      </c>
      <c r="I943" t="s">
        <v>212</v>
      </c>
      <c r="J943" t="s">
        <v>213</v>
      </c>
      <c r="K943" t="s">
        <v>149</v>
      </c>
      <c r="L943" t="s">
        <v>214</v>
      </c>
      <c r="M943" t="s">
        <v>76</v>
      </c>
      <c r="N943" t="s">
        <v>215</v>
      </c>
      <c r="O943" s="57">
        <v>46268.498576388891</v>
      </c>
      <c r="P943" s="57">
        <v>46269.592604166668</v>
      </c>
      <c r="Q943">
        <v>69383035</v>
      </c>
      <c r="S943">
        <v>142434111579</v>
      </c>
      <c r="T943" t="s">
        <v>2977</v>
      </c>
      <c r="U943" t="s">
        <v>2978</v>
      </c>
      <c r="V943" t="s">
        <v>2979</v>
      </c>
      <c r="Z943">
        <v>110.49921657215999</v>
      </c>
      <c r="AA943">
        <v>-7.3221551691241098</v>
      </c>
      <c r="AB943" t="s">
        <v>2980</v>
      </c>
      <c r="AC943" t="s">
        <v>236</v>
      </c>
      <c r="AL943" t="s">
        <v>217</v>
      </c>
      <c r="AM943" t="s">
        <v>2711</v>
      </c>
      <c r="AN943" t="s">
        <v>6</v>
      </c>
      <c r="AO943" s="57">
        <v>46090.506990740738</v>
      </c>
      <c r="AP943" s="57">
        <v>46269.333333333336</v>
      </c>
      <c r="AR943" t="s">
        <v>218</v>
      </c>
      <c r="AS943" t="s">
        <v>219</v>
      </c>
      <c r="AT943" t="s">
        <v>230</v>
      </c>
      <c r="AU943">
        <v>20260904</v>
      </c>
      <c r="AV943" t="s">
        <v>221</v>
      </c>
      <c r="AW943" t="s">
        <v>889</v>
      </c>
      <c r="AX943" t="s">
        <v>222</v>
      </c>
      <c r="BA943" s="57">
        <v>46269.333333333336</v>
      </c>
      <c r="BB943" t="s">
        <v>2711</v>
      </c>
      <c r="BC943">
        <v>2026</v>
      </c>
      <c r="BD943">
        <v>9</v>
      </c>
      <c r="BE943">
        <v>4</v>
      </c>
      <c r="BF943" s="6">
        <f t="shared" si="42"/>
        <v>46269</v>
      </c>
      <c r="BG943">
        <f t="shared" si="43"/>
        <v>-0.33333333333575865</v>
      </c>
      <c r="BH943" t="str">
        <f t="shared" si="44"/>
        <v>COMPLY</v>
      </c>
      <c r="BI943" t="e">
        <f>VLOOKUP(H943,Sheet2!$A$1:$B$270,2,FALSE)</f>
        <v>#N/A</v>
      </c>
    </row>
    <row r="944" spans="1:61">
      <c r="A944">
        <v>943</v>
      </c>
      <c r="B944">
        <v>1002570637</v>
      </c>
      <c r="C944">
        <v>3</v>
      </c>
      <c r="D944" t="s">
        <v>55</v>
      </c>
      <c r="E944">
        <v>5</v>
      </c>
      <c r="F944" t="s">
        <v>261</v>
      </c>
      <c r="G944" t="s">
        <v>126</v>
      </c>
      <c r="H944" t="s">
        <v>262</v>
      </c>
      <c r="I944" t="s">
        <v>212</v>
      </c>
      <c r="J944" t="s">
        <v>213</v>
      </c>
      <c r="K944" t="s">
        <v>149</v>
      </c>
      <c r="L944" t="s">
        <v>214</v>
      </c>
      <c r="M944" t="s">
        <v>76</v>
      </c>
      <c r="N944" t="s">
        <v>215</v>
      </c>
      <c r="O944" s="57">
        <v>46268.740231481483</v>
      </c>
      <c r="P944" s="57">
        <v>46269.581076388888</v>
      </c>
      <c r="Q944">
        <v>69383488</v>
      </c>
      <c r="S944">
        <v>152413167958</v>
      </c>
      <c r="T944" t="s">
        <v>2439</v>
      </c>
      <c r="U944" t="s">
        <v>2440</v>
      </c>
      <c r="V944" t="s">
        <v>2441</v>
      </c>
      <c r="Z944">
        <v>112.7397034</v>
      </c>
      <c r="AA944">
        <v>-7.2586805999999999</v>
      </c>
      <c r="AB944" t="s">
        <v>2442</v>
      </c>
      <c r="AC944" t="s">
        <v>236</v>
      </c>
      <c r="AL944" t="s">
        <v>217</v>
      </c>
      <c r="AM944" t="s">
        <v>2443</v>
      </c>
      <c r="AN944" t="s">
        <v>6</v>
      </c>
      <c r="AO944" s="57">
        <v>46090.746493055558</v>
      </c>
      <c r="AP944" s="57">
        <v>46269.625</v>
      </c>
      <c r="AR944" t="s">
        <v>218</v>
      </c>
      <c r="AS944" t="s">
        <v>575</v>
      </c>
      <c r="AT944" t="s">
        <v>230</v>
      </c>
      <c r="AU944">
        <v>20260904</v>
      </c>
      <c r="AV944" t="s">
        <v>221</v>
      </c>
      <c r="AW944" t="s">
        <v>886</v>
      </c>
      <c r="AX944" t="s">
        <v>222</v>
      </c>
      <c r="BA944" s="57">
        <v>46269.625</v>
      </c>
      <c r="BB944" t="s">
        <v>2443</v>
      </c>
      <c r="BC944">
        <v>2026</v>
      </c>
      <c r="BD944">
        <v>9</v>
      </c>
      <c r="BE944">
        <v>4</v>
      </c>
      <c r="BF944" s="6">
        <f t="shared" si="42"/>
        <v>46269</v>
      </c>
      <c r="BG944">
        <f t="shared" si="43"/>
        <v>-0.625</v>
      </c>
      <c r="BH944" t="str">
        <f t="shared" si="44"/>
        <v>COMPLY</v>
      </c>
      <c r="BI944" t="str">
        <f>VLOOKUP(H944,Sheet2!$A$1:$B$270,2,FALSE)</f>
        <v>SURABAYA SELATAN</v>
      </c>
    </row>
    <row r="945" spans="1:61">
      <c r="A945">
        <v>944</v>
      </c>
      <c r="B945">
        <v>1002569549</v>
      </c>
      <c r="C945">
        <v>3</v>
      </c>
      <c r="D945" t="s">
        <v>38</v>
      </c>
      <c r="E945">
        <v>5</v>
      </c>
      <c r="F945" t="s">
        <v>248</v>
      </c>
      <c r="G945" t="s">
        <v>91</v>
      </c>
      <c r="H945" t="s">
        <v>412</v>
      </c>
      <c r="I945" t="s">
        <v>212</v>
      </c>
      <c r="J945" t="s">
        <v>213</v>
      </c>
      <c r="K945" t="s">
        <v>149</v>
      </c>
      <c r="L945" t="s">
        <v>214</v>
      </c>
      <c r="M945" t="s">
        <v>76</v>
      </c>
      <c r="N945" t="s">
        <v>215</v>
      </c>
      <c r="O945" s="57">
        <v>46268.504814814813</v>
      </c>
      <c r="P945" s="57">
        <v>46269.709004629629</v>
      </c>
      <c r="Q945">
        <v>69383043</v>
      </c>
      <c r="S945">
        <v>152715213479</v>
      </c>
      <c r="T945" t="s">
        <v>2444</v>
      </c>
      <c r="U945" t="s">
        <v>2445</v>
      </c>
      <c r="V945" t="s">
        <v>2446</v>
      </c>
      <c r="Z945">
        <v>112.6372174</v>
      </c>
      <c r="AA945">
        <v>-8.1774351999999997</v>
      </c>
      <c r="AB945" t="s">
        <v>2447</v>
      </c>
      <c r="AC945" t="s">
        <v>236</v>
      </c>
      <c r="AL945" t="s">
        <v>217</v>
      </c>
      <c r="AM945" t="s">
        <v>2448</v>
      </c>
      <c r="AN945" t="s">
        <v>6</v>
      </c>
      <c r="AO945" s="57">
        <v>46090.506990740738</v>
      </c>
      <c r="AP945" s="57">
        <v>46269.541666666664</v>
      </c>
      <c r="AR945" t="s">
        <v>218</v>
      </c>
      <c r="AS945" t="s">
        <v>584</v>
      </c>
      <c r="AT945" t="s">
        <v>230</v>
      </c>
      <c r="AU945">
        <v>20260904</v>
      </c>
      <c r="AV945" t="s">
        <v>221</v>
      </c>
      <c r="AW945" t="s">
        <v>883</v>
      </c>
      <c r="AX945" t="s">
        <v>222</v>
      </c>
      <c r="BA945" s="57">
        <v>46269.541666666664</v>
      </c>
      <c r="BB945" t="s">
        <v>2448</v>
      </c>
      <c r="BC945">
        <v>2026</v>
      </c>
      <c r="BD945">
        <v>9</v>
      </c>
      <c r="BE945">
        <v>4</v>
      </c>
      <c r="BF945" s="6">
        <f t="shared" si="42"/>
        <v>46269</v>
      </c>
      <c r="BG945">
        <f t="shared" si="43"/>
        <v>-0.54166666666424135</v>
      </c>
      <c r="BH945" t="str">
        <f t="shared" si="44"/>
        <v>COMPLY</v>
      </c>
      <c r="BI945" t="str">
        <f>VLOOKUP(H945,Sheet2!$A$1:$B$270,2,FALSE)</f>
        <v>MALANG</v>
      </c>
    </row>
    <row r="946" spans="1:61">
      <c r="A946">
        <v>945</v>
      </c>
      <c r="B946">
        <v>1002569598</v>
      </c>
      <c r="C946">
        <v>3</v>
      </c>
      <c r="D946" t="s">
        <v>59</v>
      </c>
      <c r="E946">
        <v>4</v>
      </c>
      <c r="F946" t="s">
        <v>549</v>
      </c>
      <c r="G946" t="s">
        <v>582</v>
      </c>
      <c r="H946" t="s">
        <v>841</v>
      </c>
      <c r="I946" t="s">
        <v>212</v>
      </c>
      <c r="J946" t="s">
        <v>213</v>
      </c>
      <c r="K946" t="s">
        <v>149</v>
      </c>
      <c r="L946" t="s">
        <v>214</v>
      </c>
      <c r="M946" t="s">
        <v>76</v>
      </c>
      <c r="N946" t="s">
        <v>215</v>
      </c>
      <c r="O946" s="57">
        <v>46268.524965277778</v>
      </c>
      <c r="P946" s="57">
        <v>46270.569293981483</v>
      </c>
      <c r="Q946">
        <v>69383090</v>
      </c>
      <c r="S946">
        <v>143132123523</v>
      </c>
      <c r="T946" t="s">
        <v>1564</v>
      </c>
      <c r="U946" t="s">
        <v>5159</v>
      </c>
      <c r="V946" t="s">
        <v>2455</v>
      </c>
      <c r="Z946">
        <v>110.4014075</v>
      </c>
      <c r="AA946">
        <v>-7.8188123999999997</v>
      </c>
      <c r="AB946" t="s">
        <v>2456</v>
      </c>
      <c r="AC946" t="s">
        <v>236</v>
      </c>
      <c r="AL946" t="s">
        <v>217</v>
      </c>
      <c r="AM946" t="s">
        <v>2457</v>
      </c>
      <c r="AN946" t="s">
        <v>6</v>
      </c>
      <c r="AO946" s="57">
        <v>46090.52783564815</v>
      </c>
      <c r="AP946" s="57">
        <v>46273.333333333336</v>
      </c>
      <c r="AR946" t="s">
        <v>218</v>
      </c>
      <c r="AS946" t="s">
        <v>915</v>
      </c>
      <c r="AT946" t="s">
        <v>230</v>
      </c>
      <c r="AU946">
        <v>20260905</v>
      </c>
      <c r="AV946" t="s">
        <v>221</v>
      </c>
      <c r="AW946" t="s">
        <v>886</v>
      </c>
      <c r="AX946" t="s">
        <v>222</v>
      </c>
      <c r="BA946" s="57">
        <v>46273.333333333336</v>
      </c>
      <c r="BB946" t="s">
        <v>2457</v>
      </c>
      <c r="BC946">
        <v>2026</v>
      </c>
      <c r="BD946">
        <v>9</v>
      </c>
      <c r="BE946">
        <v>5</v>
      </c>
      <c r="BF946" s="6">
        <f t="shared" si="42"/>
        <v>46270</v>
      </c>
      <c r="BG946">
        <f t="shared" si="43"/>
        <v>-3.3333333333357587</v>
      </c>
      <c r="BH946" t="str">
        <f t="shared" si="44"/>
        <v>COMPLY</v>
      </c>
      <c r="BI946" t="e">
        <f>VLOOKUP(H946,Sheet2!$A$1:$B$270,2,FALSE)</f>
        <v>#N/A</v>
      </c>
    </row>
    <row r="947" spans="1:61">
      <c r="A947">
        <v>946</v>
      </c>
      <c r="B947">
        <v>1002570623</v>
      </c>
      <c r="C947">
        <v>3</v>
      </c>
      <c r="D947" t="s">
        <v>38</v>
      </c>
      <c r="E947">
        <v>5</v>
      </c>
      <c r="F947" t="s">
        <v>90</v>
      </c>
      <c r="G947" t="s">
        <v>93</v>
      </c>
      <c r="H947" t="s">
        <v>381</v>
      </c>
      <c r="I947" t="s">
        <v>212</v>
      </c>
      <c r="J947" t="s">
        <v>213</v>
      </c>
      <c r="K947" t="s">
        <v>149</v>
      </c>
      <c r="L947" t="s">
        <v>214</v>
      </c>
      <c r="M947" t="s">
        <v>76</v>
      </c>
      <c r="N947" t="s">
        <v>215</v>
      </c>
      <c r="O947" s="57">
        <v>46268.733981481484</v>
      </c>
      <c r="P947" s="57">
        <v>46269.86922453704</v>
      </c>
      <c r="Q947">
        <v>69383481</v>
      </c>
      <c r="S947">
        <v>152615203391</v>
      </c>
      <c r="T947" t="s">
        <v>2379</v>
      </c>
      <c r="U947" t="s">
        <v>2380</v>
      </c>
      <c r="V947" t="s">
        <v>2467</v>
      </c>
      <c r="Z947">
        <v>112.107219</v>
      </c>
      <c r="AA947">
        <v>-7.5929159999999998</v>
      </c>
      <c r="AB947" t="s">
        <v>2468</v>
      </c>
      <c r="AC947" t="s">
        <v>236</v>
      </c>
      <c r="AL947" t="s">
        <v>217</v>
      </c>
      <c r="AM947" t="s">
        <v>2338</v>
      </c>
      <c r="AN947" t="s">
        <v>6</v>
      </c>
      <c r="AO947" s="57">
        <v>46090.73605324074</v>
      </c>
      <c r="AP947" s="57">
        <v>46269.625</v>
      </c>
      <c r="AR947" t="s">
        <v>218</v>
      </c>
      <c r="AS947" t="s">
        <v>589</v>
      </c>
      <c r="AT947" t="s">
        <v>230</v>
      </c>
      <c r="AU947">
        <v>20260904</v>
      </c>
      <c r="AV947" t="s">
        <v>221</v>
      </c>
      <c r="AW947" t="s">
        <v>237</v>
      </c>
      <c r="AX947" t="s">
        <v>222</v>
      </c>
      <c r="BA947" s="57">
        <v>46269.625</v>
      </c>
      <c r="BB947" t="s">
        <v>2338</v>
      </c>
      <c r="BC947">
        <v>2026</v>
      </c>
      <c r="BD947">
        <v>9</v>
      </c>
      <c r="BE947">
        <v>4</v>
      </c>
      <c r="BF947" s="6">
        <f t="shared" si="42"/>
        <v>46269</v>
      </c>
      <c r="BG947">
        <f t="shared" si="43"/>
        <v>-0.625</v>
      </c>
      <c r="BH947" t="str">
        <f t="shared" si="44"/>
        <v>COMPLY</v>
      </c>
      <c r="BI947" t="str">
        <f>VLOOKUP(H947,Sheet2!$A$1:$B$270,2,FALSE)</f>
        <v>NGANJUK</v>
      </c>
    </row>
    <row r="948" spans="1:61">
      <c r="A948">
        <v>947</v>
      </c>
      <c r="B948">
        <v>1002569900</v>
      </c>
      <c r="C948">
        <v>3</v>
      </c>
      <c r="D948" t="s">
        <v>59</v>
      </c>
      <c r="E948">
        <v>4</v>
      </c>
      <c r="F948" t="s">
        <v>242</v>
      </c>
      <c r="G948" t="s">
        <v>242</v>
      </c>
      <c r="H948" t="s">
        <v>2469</v>
      </c>
      <c r="I948" t="s">
        <v>212</v>
      </c>
      <c r="J948" t="s">
        <v>213</v>
      </c>
      <c r="K948" t="s">
        <v>149</v>
      </c>
      <c r="L948" t="s">
        <v>214</v>
      </c>
      <c r="M948" t="s">
        <v>76</v>
      </c>
      <c r="N948" t="s">
        <v>215</v>
      </c>
      <c r="O948" s="57">
        <v>46268.587453703702</v>
      </c>
      <c r="P948" s="57">
        <v>46270.005416666667</v>
      </c>
      <c r="Q948">
        <v>69383207</v>
      </c>
      <c r="S948">
        <v>146175114932</v>
      </c>
      <c r="T948" t="s">
        <v>2470</v>
      </c>
      <c r="U948" t="s">
        <v>5160</v>
      </c>
      <c r="V948" t="s">
        <v>2471</v>
      </c>
      <c r="Z948">
        <v>110.255214787</v>
      </c>
      <c r="AA948">
        <v>-7.5097864972013504</v>
      </c>
      <c r="AB948" t="s">
        <v>2472</v>
      </c>
      <c r="AC948" t="s">
        <v>236</v>
      </c>
      <c r="AL948" t="s">
        <v>217</v>
      </c>
      <c r="AM948" t="s">
        <v>2398</v>
      </c>
      <c r="AN948" t="s">
        <v>6</v>
      </c>
      <c r="AO948" s="57">
        <v>46090.590648148151</v>
      </c>
      <c r="AP948" s="57">
        <v>46269.541666666664</v>
      </c>
      <c r="AR948" t="s">
        <v>218</v>
      </c>
      <c r="AS948" t="s">
        <v>2473</v>
      </c>
      <c r="AT948" t="s">
        <v>230</v>
      </c>
      <c r="AU948">
        <v>20260905</v>
      </c>
      <c r="AV948" t="s">
        <v>221</v>
      </c>
      <c r="AW948" t="s">
        <v>882</v>
      </c>
      <c r="AX948" t="s">
        <v>222</v>
      </c>
      <c r="BA948" s="57">
        <v>46269.541666666664</v>
      </c>
      <c r="BB948" t="s">
        <v>2398</v>
      </c>
      <c r="BC948">
        <v>2026</v>
      </c>
      <c r="BD948">
        <v>9</v>
      </c>
      <c r="BE948">
        <v>5</v>
      </c>
      <c r="BF948" s="6">
        <f t="shared" si="42"/>
        <v>46270</v>
      </c>
      <c r="BG948">
        <f t="shared" si="43"/>
        <v>0.45833333333575865</v>
      </c>
      <c r="BH948" t="str">
        <f t="shared" si="44"/>
        <v>COMPLY</v>
      </c>
      <c r="BI948" t="e">
        <f>VLOOKUP(H948,Sheet2!$A$1:$B$270,2,FALSE)</f>
        <v>#N/A</v>
      </c>
    </row>
    <row r="949" spans="1:61">
      <c r="A949">
        <v>948</v>
      </c>
      <c r="B949">
        <v>1002568650</v>
      </c>
      <c r="C949">
        <v>3</v>
      </c>
      <c r="D949" t="s">
        <v>38</v>
      </c>
      <c r="E949">
        <v>5</v>
      </c>
      <c r="F949" t="s">
        <v>248</v>
      </c>
      <c r="G949" t="s">
        <v>91</v>
      </c>
      <c r="H949" t="s">
        <v>398</v>
      </c>
      <c r="I949" t="s">
        <v>212</v>
      </c>
      <c r="J949" t="s">
        <v>213</v>
      </c>
      <c r="K949" t="s">
        <v>149</v>
      </c>
      <c r="L949" t="s">
        <v>214</v>
      </c>
      <c r="M949" t="s">
        <v>76</v>
      </c>
      <c r="N949" t="s">
        <v>215</v>
      </c>
      <c r="O949" s="57">
        <v>46268.32912037037</v>
      </c>
      <c r="P949" s="57">
        <v>46268.525590277779</v>
      </c>
      <c r="Q949">
        <v>69382687</v>
      </c>
      <c r="S949">
        <v>152718219160</v>
      </c>
      <c r="T949" t="s">
        <v>2686</v>
      </c>
      <c r="U949" t="s">
        <v>2687</v>
      </c>
      <c r="V949" t="s">
        <v>2845</v>
      </c>
      <c r="Z949">
        <v>112.5651574</v>
      </c>
      <c r="AA949">
        <v>-8.1250394999999997</v>
      </c>
      <c r="AB949" t="s">
        <v>2846</v>
      </c>
      <c r="AC949" t="s">
        <v>236</v>
      </c>
      <c r="AL949" t="s">
        <v>217</v>
      </c>
      <c r="AM949" t="s">
        <v>2690</v>
      </c>
      <c r="AN949" t="s">
        <v>6</v>
      </c>
      <c r="AO949" s="57">
        <v>46090.329814814817</v>
      </c>
      <c r="AP949" s="57">
        <v>46269.333333333336</v>
      </c>
      <c r="AR949" t="s">
        <v>218</v>
      </c>
      <c r="AS949" t="s">
        <v>91</v>
      </c>
      <c r="AT949" t="s">
        <v>344</v>
      </c>
      <c r="AU949">
        <v>20260903</v>
      </c>
      <c r="AV949" t="s">
        <v>221</v>
      </c>
      <c r="AW949" t="s">
        <v>1660</v>
      </c>
      <c r="AX949" t="s">
        <v>222</v>
      </c>
      <c r="BA949" s="57">
        <v>46269.333333333336</v>
      </c>
      <c r="BB949" t="s">
        <v>2690</v>
      </c>
      <c r="BC949">
        <v>2026</v>
      </c>
      <c r="BD949">
        <v>9</v>
      </c>
      <c r="BE949">
        <v>3</v>
      </c>
      <c r="BF949" s="6">
        <f t="shared" si="42"/>
        <v>46268</v>
      </c>
      <c r="BG949">
        <f t="shared" si="43"/>
        <v>-1.3333333333357587</v>
      </c>
      <c r="BH949" t="str">
        <f t="shared" si="44"/>
        <v>COMPLY</v>
      </c>
      <c r="BI949" t="str">
        <f>VLOOKUP(H949,Sheet2!$A$1:$B$270,2,FALSE)</f>
        <v>MALANG</v>
      </c>
    </row>
    <row r="950" spans="1:61">
      <c r="A950">
        <v>949</v>
      </c>
      <c r="B950">
        <v>1002569889</v>
      </c>
      <c r="C950">
        <v>3</v>
      </c>
      <c r="D950" t="s">
        <v>45</v>
      </c>
      <c r="E950">
        <v>5</v>
      </c>
      <c r="F950" t="s">
        <v>113</v>
      </c>
      <c r="G950" t="s">
        <v>120</v>
      </c>
      <c r="H950" t="s">
        <v>312</v>
      </c>
      <c r="I950" t="s">
        <v>212</v>
      </c>
      <c r="J950" t="s">
        <v>213</v>
      </c>
      <c r="K950" t="s">
        <v>149</v>
      </c>
      <c r="L950" t="s">
        <v>214</v>
      </c>
      <c r="M950" t="s">
        <v>76</v>
      </c>
      <c r="N950" t="s">
        <v>215</v>
      </c>
      <c r="O950" s="57">
        <v>46268.585370370369</v>
      </c>
      <c r="P950" s="57">
        <v>46272.616701388892</v>
      </c>
      <c r="Q950">
        <v>69383206</v>
      </c>
      <c r="S950">
        <v>172517222631</v>
      </c>
      <c r="T950" t="s">
        <v>2474</v>
      </c>
      <c r="U950" t="s">
        <v>2475</v>
      </c>
      <c r="V950" t="s">
        <v>2476</v>
      </c>
      <c r="Z950">
        <v>120.2421071</v>
      </c>
      <c r="AA950">
        <v>-9.6706801000000002</v>
      </c>
      <c r="AB950" t="s">
        <v>2477</v>
      </c>
      <c r="AC950" t="s">
        <v>236</v>
      </c>
      <c r="AL950" t="s">
        <v>217</v>
      </c>
      <c r="AM950" t="s">
        <v>2478</v>
      </c>
      <c r="AN950" t="s">
        <v>6</v>
      </c>
      <c r="AO950" s="57">
        <v>46090.590648148151</v>
      </c>
      <c r="AP950" s="57">
        <v>46270.625</v>
      </c>
      <c r="AR950" t="s">
        <v>218</v>
      </c>
      <c r="AS950" t="s">
        <v>219</v>
      </c>
      <c r="AT950" t="s">
        <v>230</v>
      </c>
      <c r="AU950">
        <v>20260907</v>
      </c>
      <c r="AV950" t="s">
        <v>221</v>
      </c>
      <c r="AW950" t="s">
        <v>885</v>
      </c>
      <c r="AX950" t="s">
        <v>222</v>
      </c>
      <c r="BA950" s="57">
        <v>46270.625</v>
      </c>
      <c r="BB950" t="s">
        <v>2478</v>
      </c>
      <c r="BC950">
        <v>2026</v>
      </c>
      <c r="BD950">
        <v>9</v>
      </c>
      <c r="BE950">
        <v>7</v>
      </c>
      <c r="BF950" s="6">
        <f t="shared" si="42"/>
        <v>46272</v>
      </c>
      <c r="BG950">
        <f t="shared" si="43"/>
        <v>1.375</v>
      </c>
      <c r="BH950" t="str">
        <f t="shared" si="44"/>
        <v>NOT COMPLY</v>
      </c>
      <c r="BI950" t="str">
        <f>VLOOKUP(H950,Sheet2!$A$1:$B$270,2,FALSE)</f>
        <v>WAINGAPU</v>
      </c>
    </row>
    <row r="951" spans="1:61">
      <c r="A951">
        <v>950</v>
      </c>
      <c r="B951">
        <v>1002569880</v>
      </c>
      <c r="C951">
        <v>3</v>
      </c>
      <c r="D951" t="s">
        <v>38</v>
      </c>
      <c r="E951">
        <v>5</v>
      </c>
      <c r="F951" t="s">
        <v>92</v>
      </c>
      <c r="G951" t="s">
        <v>89</v>
      </c>
      <c r="H951" t="s">
        <v>360</v>
      </c>
      <c r="I951" t="s">
        <v>212</v>
      </c>
      <c r="J951" t="s">
        <v>213</v>
      </c>
      <c r="K951" t="s">
        <v>149</v>
      </c>
      <c r="L951" t="s">
        <v>214</v>
      </c>
      <c r="M951" t="s">
        <v>76</v>
      </c>
      <c r="N951" t="s">
        <v>215</v>
      </c>
      <c r="O951" s="57">
        <v>46268.583298611113</v>
      </c>
      <c r="P951" s="57">
        <v>46269.842442129629</v>
      </c>
      <c r="Q951">
        <v>69383201</v>
      </c>
      <c r="S951">
        <v>152644206588</v>
      </c>
      <c r="T951" t="s">
        <v>2479</v>
      </c>
      <c r="U951" t="s">
        <v>2480</v>
      </c>
      <c r="V951" t="s">
        <v>2481</v>
      </c>
      <c r="Z951">
        <v>111.53917949999899</v>
      </c>
      <c r="AA951">
        <v>-7.2577580999999904</v>
      </c>
      <c r="AB951" t="s">
        <v>2482</v>
      </c>
      <c r="AC951" t="s">
        <v>236</v>
      </c>
      <c r="AL951" t="s">
        <v>217</v>
      </c>
      <c r="AM951" t="s">
        <v>2483</v>
      </c>
      <c r="AN951" t="s">
        <v>6</v>
      </c>
      <c r="AO951" s="57">
        <v>46090.590648148151</v>
      </c>
      <c r="AP951" s="57">
        <v>46269.458333333336</v>
      </c>
      <c r="AR951" t="s">
        <v>218</v>
      </c>
      <c r="AS951" t="s">
        <v>1594</v>
      </c>
      <c r="AT951" t="s">
        <v>230</v>
      </c>
      <c r="AU951">
        <v>20260904</v>
      </c>
      <c r="AV951" t="s">
        <v>221</v>
      </c>
      <c r="AW951" t="s">
        <v>886</v>
      </c>
      <c r="AX951" t="s">
        <v>222</v>
      </c>
      <c r="BA951" s="57">
        <v>46269.458333333336</v>
      </c>
      <c r="BB951" t="s">
        <v>2483</v>
      </c>
      <c r="BC951">
        <v>2026</v>
      </c>
      <c r="BD951">
        <v>9</v>
      </c>
      <c r="BE951">
        <v>4</v>
      </c>
      <c r="BF951" s="6">
        <f t="shared" si="42"/>
        <v>46269</v>
      </c>
      <c r="BG951">
        <f t="shared" si="43"/>
        <v>-0.45833333333575865</v>
      </c>
      <c r="BH951" t="str">
        <f t="shared" si="44"/>
        <v>COMPLY</v>
      </c>
      <c r="BI951" t="str">
        <f>VLOOKUP(H951,Sheet2!$A$1:$B$270,2,FALSE)</f>
        <v>BOJONEGORO</v>
      </c>
    </row>
    <row r="952" spans="1:61">
      <c r="A952">
        <v>951</v>
      </c>
      <c r="B952">
        <v>1002569871</v>
      </c>
      <c r="C952">
        <v>3</v>
      </c>
      <c r="D952" t="s">
        <v>38</v>
      </c>
      <c r="E952">
        <v>5</v>
      </c>
      <c r="F952" t="s">
        <v>92</v>
      </c>
      <c r="G952" t="s">
        <v>94</v>
      </c>
      <c r="H952" t="s">
        <v>452</v>
      </c>
      <c r="I952" t="s">
        <v>212</v>
      </c>
      <c r="J952" t="s">
        <v>213</v>
      </c>
      <c r="K952" t="s">
        <v>149</v>
      </c>
      <c r="L952" t="s">
        <v>214</v>
      </c>
      <c r="M952" t="s">
        <v>76</v>
      </c>
      <c r="N952" t="s">
        <v>215</v>
      </c>
      <c r="O952" s="57">
        <v>46268.581203703703</v>
      </c>
      <c r="P952" s="57">
        <v>46269.489722222221</v>
      </c>
      <c r="Q952">
        <v>69383184</v>
      </c>
      <c r="S952">
        <v>152605224199</v>
      </c>
      <c r="T952" t="s">
        <v>2981</v>
      </c>
      <c r="U952" t="s">
        <v>2982</v>
      </c>
      <c r="V952" t="s">
        <v>2983</v>
      </c>
      <c r="Z952">
        <v>111.50867703030499</v>
      </c>
      <c r="AA952">
        <v>-7.3290882892401896</v>
      </c>
      <c r="AB952" t="s">
        <v>2984</v>
      </c>
      <c r="AC952" t="s">
        <v>236</v>
      </c>
      <c r="AL952" t="s">
        <v>217</v>
      </c>
      <c r="AM952" t="s">
        <v>2499</v>
      </c>
      <c r="AN952" t="s">
        <v>6</v>
      </c>
      <c r="AO952" s="57">
        <v>46090.590648148151</v>
      </c>
      <c r="AP952" s="57">
        <v>46269.541666666664</v>
      </c>
      <c r="AR952" t="s">
        <v>218</v>
      </c>
      <c r="AS952" t="s">
        <v>219</v>
      </c>
      <c r="AT952" t="s">
        <v>344</v>
      </c>
      <c r="AU952">
        <v>20260904</v>
      </c>
      <c r="AV952" t="s">
        <v>221</v>
      </c>
      <c r="AW952" t="s">
        <v>2985</v>
      </c>
      <c r="AX952" t="s">
        <v>222</v>
      </c>
      <c r="BA952" s="57">
        <v>46269.541666666664</v>
      </c>
      <c r="BB952" t="s">
        <v>2499</v>
      </c>
      <c r="BC952">
        <v>2026</v>
      </c>
      <c r="BD952">
        <v>9</v>
      </c>
      <c r="BE952">
        <v>4</v>
      </c>
      <c r="BF952" s="6">
        <f t="shared" si="42"/>
        <v>46269</v>
      </c>
      <c r="BG952">
        <f t="shared" si="43"/>
        <v>-0.54166666666424135</v>
      </c>
      <c r="BH952" t="str">
        <f t="shared" si="44"/>
        <v>COMPLY</v>
      </c>
      <c r="BI952" t="str">
        <f>VLOOKUP(H952,Sheet2!$A$1:$B$270,2,FALSE)</f>
        <v>MADIUN</v>
      </c>
    </row>
    <row r="953" spans="1:61">
      <c r="A953">
        <v>952</v>
      </c>
      <c r="B953">
        <v>1002569588</v>
      </c>
      <c r="C953">
        <v>3</v>
      </c>
      <c r="D953" t="s">
        <v>45</v>
      </c>
      <c r="E953">
        <v>5</v>
      </c>
      <c r="F953" t="s">
        <v>113</v>
      </c>
      <c r="G953" t="s">
        <v>113</v>
      </c>
      <c r="H953" t="s">
        <v>408</v>
      </c>
      <c r="I953" t="s">
        <v>212</v>
      </c>
      <c r="J953" t="s">
        <v>213</v>
      </c>
      <c r="K953" t="s">
        <v>149</v>
      </c>
      <c r="L953" t="s">
        <v>214</v>
      </c>
      <c r="M953" t="s">
        <v>76</v>
      </c>
      <c r="N953" t="s">
        <v>215</v>
      </c>
      <c r="O953" s="57">
        <v>46268.520787037036</v>
      </c>
      <c r="P953" s="57">
        <v>46272.675034722219</v>
      </c>
      <c r="Q953">
        <v>69383078</v>
      </c>
      <c r="S953">
        <v>172502311716</v>
      </c>
      <c r="T953" t="s">
        <v>2495</v>
      </c>
      <c r="U953" t="s">
        <v>2496</v>
      </c>
      <c r="V953" t="s">
        <v>2497</v>
      </c>
      <c r="Z953">
        <v>123.63090579999999</v>
      </c>
      <c r="AA953">
        <v>-10.151863000000001</v>
      </c>
      <c r="AB953" t="s">
        <v>2498</v>
      </c>
      <c r="AC953" t="s">
        <v>236</v>
      </c>
      <c r="AL953" t="s">
        <v>217</v>
      </c>
      <c r="AM953" t="s">
        <v>2499</v>
      </c>
      <c r="AN953" t="s">
        <v>6</v>
      </c>
      <c r="AO953" s="57">
        <v>46090.52783564815</v>
      </c>
      <c r="AP953" s="57">
        <v>46269.541666666664</v>
      </c>
      <c r="AR953" t="s">
        <v>218</v>
      </c>
      <c r="AS953" t="s">
        <v>113</v>
      </c>
      <c r="AT953" t="s">
        <v>230</v>
      </c>
      <c r="AU953">
        <v>20260907</v>
      </c>
      <c r="AV953" t="s">
        <v>221</v>
      </c>
      <c r="AW953" t="s">
        <v>889</v>
      </c>
      <c r="AX953" t="s">
        <v>222</v>
      </c>
      <c r="BA953" s="57">
        <v>46269.541666666664</v>
      </c>
      <c r="BB953" t="s">
        <v>2499</v>
      </c>
      <c r="BC953">
        <v>2026</v>
      </c>
      <c r="BD953">
        <v>9</v>
      </c>
      <c r="BE953">
        <v>7</v>
      </c>
      <c r="BF953" s="6">
        <f t="shared" si="42"/>
        <v>46272</v>
      </c>
      <c r="BG953">
        <f t="shared" si="43"/>
        <v>2.4583333333357587</v>
      </c>
      <c r="BH953" t="str">
        <f t="shared" si="44"/>
        <v>NOT COMPLY</v>
      </c>
      <c r="BI953" t="str">
        <f>VLOOKUP(H953,Sheet2!$A$1:$B$270,2,FALSE)</f>
        <v>KUPANG</v>
      </c>
    </row>
    <row r="954" spans="1:61">
      <c r="A954">
        <v>953</v>
      </c>
      <c r="B954">
        <v>1002569811</v>
      </c>
      <c r="C954">
        <v>3</v>
      </c>
      <c r="D954" t="s">
        <v>59</v>
      </c>
      <c r="E954">
        <v>4</v>
      </c>
      <c r="F954" t="s">
        <v>549</v>
      </c>
      <c r="G954" t="s">
        <v>582</v>
      </c>
      <c r="H954" t="s">
        <v>835</v>
      </c>
      <c r="I954" t="s">
        <v>212</v>
      </c>
      <c r="J954" t="s">
        <v>213</v>
      </c>
      <c r="K954" t="s">
        <v>149</v>
      </c>
      <c r="M954" t="s">
        <v>76</v>
      </c>
      <c r="N954" t="s">
        <v>581</v>
      </c>
      <c r="O954" s="57">
        <v>46268.571759259263</v>
      </c>
      <c r="P954" s="57">
        <v>46268.649583333332</v>
      </c>
      <c r="Q954">
        <v>69381235</v>
      </c>
      <c r="R954">
        <v>2745059207</v>
      </c>
      <c r="S954">
        <v>146113146908</v>
      </c>
      <c r="T954" t="s">
        <v>1034</v>
      </c>
      <c r="U954" t="s">
        <v>2847</v>
      </c>
      <c r="V954" t="s">
        <v>2848</v>
      </c>
      <c r="Z954">
        <v>110.390365614787</v>
      </c>
      <c r="AA954">
        <v>-7.7760586641504101</v>
      </c>
      <c r="AB954" t="s">
        <v>1352</v>
      </c>
      <c r="AC954" t="s">
        <v>587</v>
      </c>
      <c r="AL954" t="s">
        <v>217</v>
      </c>
      <c r="AM954" t="s">
        <v>2849</v>
      </c>
      <c r="AN954" t="s">
        <v>6</v>
      </c>
      <c r="AO954" s="57">
        <v>46090.579861111109</v>
      </c>
      <c r="AR954" t="s">
        <v>218</v>
      </c>
      <c r="AS954" t="s">
        <v>219</v>
      </c>
      <c r="AT954" t="s">
        <v>230</v>
      </c>
      <c r="AU954">
        <v>20260903</v>
      </c>
      <c r="AV954" t="s">
        <v>221</v>
      </c>
      <c r="AW954" t="s">
        <v>585</v>
      </c>
      <c r="AX954" t="s">
        <v>222</v>
      </c>
      <c r="BA954" s="57">
        <v>46268.291666666664</v>
      </c>
      <c r="BB954" t="s">
        <v>2849</v>
      </c>
      <c r="BC954">
        <v>2026</v>
      </c>
      <c r="BD954">
        <v>9</v>
      </c>
      <c r="BE954">
        <v>3</v>
      </c>
      <c r="BF954" s="6">
        <f t="shared" si="42"/>
        <v>46268</v>
      </c>
      <c r="BG954">
        <f t="shared" si="43"/>
        <v>-0.29166666666424135</v>
      </c>
      <c r="BH954" t="str">
        <f t="shared" si="44"/>
        <v>COMPLY</v>
      </c>
      <c r="BI954" t="e">
        <f>VLOOKUP(H954,Sheet2!$A$1:$B$270,2,FALSE)</f>
        <v>#N/A</v>
      </c>
    </row>
    <row r="955" spans="1:61">
      <c r="A955">
        <v>954</v>
      </c>
      <c r="B955">
        <v>1002569820</v>
      </c>
      <c r="C955">
        <v>3</v>
      </c>
      <c r="D955" t="s">
        <v>49</v>
      </c>
      <c r="E955">
        <v>4</v>
      </c>
      <c r="F955" t="s">
        <v>245</v>
      </c>
      <c r="G955" t="s">
        <v>2520</v>
      </c>
      <c r="H955" t="s">
        <v>2521</v>
      </c>
      <c r="I955" t="s">
        <v>212</v>
      </c>
      <c r="J955" t="s">
        <v>213</v>
      </c>
      <c r="K955" t="s">
        <v>149</v>
      </c>
      <c r="M955" t="s">
        <v>76</v>
      </c>
      <c r="N955" t="s">
        <v>215</v>
      </c>
      <c r="O955" s="57">
        <v>46268.574687499997</v>
      </c>
      <c r="P955" s="57">
        <v>46269.636631944442</v>
      </c>
      <c r="Q955">
        <v>69383173</v>
      </c>
      <c r="R955">
        <v>2946101009</v>
      </c>
      <c r="S955">
        <v>141409102967</v>
      </c>
      <c r="T955" t="s">
        <v>2522</v>
      </c>
      <c r="U955" t="s">
        <v>2523</v>
      </c>
      <c r="V955" t="s">
        <v>2524</v>
      </c>
      <c r="Z955">
        <v>110.0465123</v>
      </c>
      <c r="AA955">
        <v>-7.0878718000000003</v>
      </c>
      <c r="AB955" t="s">
        <v>2525</v>
      </c>
      <c r="AC955" t="s">
        <v>284</v>
      </c>
      <c r="AL955" t="s">
        <v>217</v>
      </c>
      <c r="AM955" t="s">
        <v>2412</v>
      </c>
      <c r="AN955" t="s">
        <v>6</v>
      </c>
      <c r="AO955" s="57">
        <v>46090.579861111109</v>
      </c>
      <c r="AP955" s="57">
        <v>46269.541666666664</v>
      </c>
      <c r="AR955" t="s">
        <v>218</v>
      </c>
      <c r="AS955" t="s">
        <v>219</v>
      </c>
      <c r="AT955" t="s">
        <v>230</v>
      </c>
      <c r="AU955">
        <v>20260904</v>
      </c>
      <c r="AV955" t="s">
        <v>221</v>
      </c>
      <c r="AW955" t="s">
        <v>545</v>
      </c>
      <c r="AX955" t="s">
        <v>222</v>
      </c>
      <c r="BA955" s="57">
        <v>46269.541666666664</v>
      </c>
      <c r="BB955" t="s">
        <v>2412</v>
      </c>
      <c r="BC955">
        <v>2026</v>
      </c>
      <c r="BD955">
        <v>9</v>
      </c>
      <c r="BE955">
        <v>4</v>
      </c>
      <c r="BF955" s="6">
        <f t="shared" si="42"/>
        <v>46269</v>
      </c>
      <c r="BG955">
        <f t="shared" si="43"/>
        <v>-0.54166666666424135</v>
      </c>
      <c r="BH955" t="str">
        <f t="shared" si="44"/>
        <v>COMPLY</v>
      </c>
      <c r="BI955" t="e">
        <f>VLOOKUP(H955,Sheet2!$A$1:$B$270,2,FALSE)</f>
        <v>#N/A</v>
      </c>
    </row>
    <row r="956" spans="1:61">
      <c r="A956">
        <v>955</v>
      </c>
      <c r="B956">
        <v>1002569842</v>
      </c>
      <c r="C956">
        <v>3</v>
      </c>
      <c r="D956" t="s">
        <v>42</v>
      </c>
      <c r="E956">
        <v>5</v>
      </c>
      <c r="F956" t="s">
        <v>232</v>
      </c>
      <c r="G956" t="s">
        <v>105</v>
      </c>
      <c r="H956" t="s">
        <v>371</v>
      </c>
      <c r="I956" t="s">
        <v>212</v>
      </c>
      <c r="J956" t="s">
        <v>213</v>
      </c>
      <c r="K956" t="s">
        <v>149</v>
      </c>
      <c r="M956" t="s">
        <v>76</v>
      </c>
      <c r="N956" t="s">
        <v>215</v>
      </c>
      <c r="O956" s="57">
        <v>46268.57744212963</v>
      </c>
      <c r="P956" s="57">
        <v>46269.851574074077</v>
      </c>
      <c r="Q956">
        <v>69383177</v>
      </c>
      <c r="S956">
        <v>152312243363</v>
      </c>
      <c r="T956" t="s">
        <v>2526</v>
      </c>
      <c r="U956" t="s">
        <v>2527</v>
      </c>
      <c r="V956" t="s">
        <v>2528</v>
      </c>
      <c r="Z956">
        <v>112.4590355</v>
      </c>
      <c r="AA956">
        <v>-7.4992048999999996</v>
      </c>
      <c r="AB956" t="s">
        <v>2529</v>
      </c>
      <c r="AC956" t="s">
        <v>229</v>
      </c>
      <c r="AL956" t="s">
        <v>217</v>
      </c>
      <c r="AM956" t="s">
        <v>2530</v>
      </c>
      <c r="AN956" t="s">
        <v>6</v>
      </c>
      <c r="AO956" s="57">
        <v>46090.579861111109</v>
      </c>
      <c r="AP956" s="57">
        <v>46269.625</v>
      </c>
      <c r="AR956" t="s">
        <v>218</v>
      </c>
      <c r="AS956" t="s">
        <v>105</v>
      </c>
      <c r="AT956" t="s">
        <v>230</v>
      </c>
      <c r="AU956">
        <v>20260904</v>
      </c>
      <c r="AV956" t="s">
        <v>221</v>
      </c>
      <c r="AW956" t="s">
        <v>544</v>
      </c>
      <c r="AX956" t="s">
        <v>222</v>
      </c>
      <c r="BA956" s="57">
        <v>46269.625</v>
      </c>
      <c r="BB956" t="s">
        <v>2530</v>
      </c>
      <c r="BC956">
        <v>2026</v>
      </c>
      <c r="BD956">
        <v>9</v>
      </c>
      <c r="BE956">
        <v>4</v>
      </c>
      <c r="BF956" s="6">
        <f t="shared" si="42"/>
        <v>46269</v>
      </c>
      <c r="BG956">
        <f t="shared" si="43"/>
        <v>-0.625</v>
      </c>
      <c r="BH956" t="str">
        <f t="shared" si="44"/>
        <v>COMPLY</v>
      </c>
      <c r="BI956" t="str">
        <f>VLOOKUP(H956,Sheet2!$A$1:$B$270,2,FALSE)</f>
        <v>MOJOKERTO</v>
      </c>
    </row>
    <row r="957" spans="1:61">
      <c r="A957">
        <v>956</v>
      </c>
      <c r="B957">
        <v>1002570394</v>
      </c>
      <c r="C957">
        <v>3</v>
      </c>
      <c r="D957" t="s">
        <v>38</v>
      </c>
      <c r="E957">
        <v>5</v>
      </c>
      <c r="F957" t="s">
        <v>92</v>
      </c>
      <c r="G957" t="s">
        <v>94</v>
      </c>
      <c r="H957" t="s">
        <v>442</v>
      </c>
      <c r="I957" t="s">
        <v>212</v>
      </c>
      <c r="J957" t="s">
        <v>213</v>
      </c>
      <c r="K957" t="s">
        <v>149</v>
      </c>
      <c r="M957" t="s">
        <v>76</v>
      </c>
      <c r="N957" t="s">
        <v>215</v>
      </c>
      <c r="O957" s="57">
        <v>46268.675555555557</v>
      </c>
      <c r="P957" s="57">
        <v>46268.961134259262</v>
      </c>
      <c r="Q957">
        <v>69374507</v>
      </c>
      <c r="S957">
        <v>152635205092</v>
      </c>
      <c r="T957" t="s">
        <v>2850</v>
      </c>
      <c r="U957" t="s">
        <v>2851</v>
      </c>
      <c r="V957" t="s">
        <v>2852</v>
      </c>
      <c r="Z957">
        <v>111.29630706816501</v>
      </c>
      <c r="AA957">
        <v>-7.5671988500294898</v>
      </c>
      <c r="AB957" t="s">
        <v>2853</v>
      </c>
      <c r="AC957" t="s">
        <v>216</v>
      </c>
      <c r="AL957" t="s">
        <v>217</v>
      </c>
      <c r="AM957" t="s">
        <v>2854</v>
      </c>
      <c r="AN957" t="s">
        <v>6</v>
      </c>
      <c r="AO957" s="57">
        <v>46090.684282407405</v>
      </c>
      <c r="AR957" t="s">
        <v>218</v>
      </c>
      <c r="AS957" t="s">
        <v>219</v>
      </c>
      <c r="AT957" t="s">
        <v>230</v>
      </c>
      <c r="AU957">
        <v>20260903</v>
      </c>
      <c r="AV957" t="s">
        <v>221</v>
      </c>
      <c r="AW957" t="s">
        <v>2855</v>
      </c>
      <c r="AX957" t="s">
        <v>222</v>
      </c>
      <c r="BA957" s="57">
        <v>46268.291666666664</v>
      </c>
      <c r="BB957" t="s">
        <v>2854</v>
      </c>
      <c r="BC957">
        <v>2026</v>
      </c>
      <c r="BD957">
        <v>9</v>
      </c>
      <c r="BE957">
        <v>3</v>
      </c>
      <c r="BF957" s="6">
        <f t="shared" si="42"/>
        <v>46268</v>
      </c>
      <c r="BG957">
        <f t="shared" si="43"/>
        <v>-0.29166666666424135</v>
      </c>
      <c r="BH957" t="str">
        <f t="shared" si="44"/>
        <v>COMPLY</v>
      </c>
      <c r="BI957" t="str">
        <f>VLOOKUP(H957,Sheet2!$A$1:$B$270,2,FALSE)</f>
        <v>MADIUN</v>
      </c>
    </row>
    <row r="958" spans="1:61">
      <c r="A958">
        <v>957</v>
      </c>
      <c r="B958">
        <v>1002569855</v>
      </c>
      <c r="C958">
        <v>3</v>
      </c>
      <c r="D958" t="s">
        <v>38</v>
      </c>
      <c r="E958">
        <v>5</v>
      </c>
      <c r="F958" t="s">
        <v>248</v>
      </c>
      <c r="G958" t="s">
        <v>91</v>
      </c>
      <c r="H958" t="s">
        <v>388</v>
      </c>
      <c r="I958" t="s">
        <v>212</v>
      </c>
      <c r="J958" t="s">
        <v>213</v>
      </c>
      <c r="K958" t="s">
        <v>149</v>
      </c>
      <c r="L958" t="s">
        <v>214</v>
      </c>
      <c r="M958" t="s">
        <v>76</v>
      </c>
      <c r="N958" t="s">
        <v>215</v>
      </c>
      <c r="O958" s="57">
        <v>46268.57912037037</v>
      </c>
      <c r="P958" s="57">
        <v>46270.656388888892</v>
      </c>
      <c r="Q958">
        <v>69383180</v>
      </c>
      <c r="S958">
        <v>152703903726</v>
      </c>
      <c r="T958" t="s">
        <v>2537</v>
      </c>
      <c r="U958" t="s">
        <v>2538</v>
      </c>
      <c r="V958" t="s">
        <v>2539</v>
      </c>
      <c r="Z958">
        <v>112.61056600000001</v>
      </c>
      <c r="AA958">
        <v>-7.9567730000000001</v>
      </c>
      <c r="AB958" t="s">
        <v>2540</v>
      </c>
      <c r="AC958" t="s">
        <v>236</v>
      </c>
      <c r="AL958" t="s">
        <v>217</v>
      </c>
      <c r="AM958" t="s">
        <v>2541</v>
      </c>
      <c r="AN958" t="s">
        <v>6</v>
      </c>
      <c r="AO958" s="57">
        <v>46090.579861111109</v>
      </c>
      <c r="AP958" s="57">
        <v>46270.333333333336</v>
      </c>
      <c r="AR958" t="s">
        <v>218</v>
      </c>
      <c r="AS958" t="s">
        <v>557</v>
      </c>
      <c r="AT958" t="s">
        <v>230</v>
      </c>
      <c r="AU958">
        <v>20260905</v>
      </c>
      <c r="AV958" t="s">
        <v>221</v>
      </c>
      <c r="AW958" t="s">
        <v>886</v>
      </c>
      <c r="AX958" t="s">
        <v>222</v>
      </c>
      <c r="BA958" s="57">
        <v>46270.333333333336</v>
      </c>
      <c r="BB958" t="s">
        <v>2541</v>
      </c>
      <c r="BC958">
        <v>2026</v>
      </c>
      <c r="BD958">
        <v>9</v>
      </c>
      <c r="BE958">
        <v>5</v>
      </c>
      <c r="BF958" s="6">
        <f t="shared" si="42"/>
        <v>46270</v>
      </c>
      <c r="BG958">
        <f t="shared" si="43"/>
        <v>-0.33333333333575865</v>
      </c>
      <c r="BH958" t="str">
        <f t="shared" si="44"/>
        <v>COMPLY</v>
      </c>
      <c r="BI958" t="str">
        <f>VLOOKUP(H958,Sheet2!$A$1:$B$270,2,FALSE)</f>
        <v>MALANG</v>
      </c>
    </row>
    <row r="959" spans="1:61">
      <c r="A959">
        <v>958</v>
      </c>
      <c r="B959">
        <v>1002569790</v>
      </c>
      <c r="C959">
        <v>3</v>
      </c>
      <c r="D959" t="s">
        <v>55</v>
      </c>
      <c r="E959">
        <v>5</v>
      </c>
      <c r="F959" t="s">
        <v>307</v>
      </c>
      <c r="G959" t="s">
        <v>124</v>
      </c>
      <c r="H959" t="s">
        <v>328</v>
      </c>
      <c r="I959" t="s">
        <v>212</v>
      </c>
      <c r="J959" t="s">
        <v>213</v>
      </c>
      <c r="K959" t="s">
        <v>149</v>
      </c>
      <c r="M959" t="s">
        <v>76</v>
      </c>
      <c r="N959" t="s">
        <v>215</v>
      </c>
      <c r="O959" s="57">
        <v>46268.570972222224</v>
      </c>
      <c r="P959" s="57">
        <v>46272.633668981478</v>
      </c>
      <c r="Q959">
        <v>69383167</v>
      </c>
      <c r="S959">
        <v>152305231138</v>
      </c>
      <c r="T959" t="s">
        <v>2542</v>
      </c>
      <c r="U959" t="s">
        <v>5161</v>
      </c>
      <c r="V959" t="s">
        <v>2543</v>
      </c>
      <c r="Z959">
        <v>112.77570830000001</v>
      </c>
      <c r="AA959">
        <v>-7.3422147000000004</v>
      </c>
      <c r="AB959" t="s">
        <v>2544</v>
      </c>
      <c r="AC959" t="s">
        <v>229</v>
      </c>
      <c r="AL959" t="s">
        <v>217</v>
      </c>
      <c r="AM959" t="s">
        <v>2545</v>
      </c>
      <c r="AN959" t="s">
        <v>6</v>
      </c>
      <c r="AO959" s="57">
        <v>46090.579861111109</v>
      </c>
      <c r="AP959" s="57">
        <v>46272.625</v>
      </c>
      <c r="AR959" t="s">
        <v>218</v>
      </c>
      <c r="AS959" t="s">
        <v>2369</v>
      </c>
      <c r="AT959" t="s">
        <v>230</v>
      </c>
      <c r="AU959">
        <v>20260907</v>
      </c>
      <c r="AV959" t="s">
        <v>221</v>
      </c>
      <c r="AW959" t="s">
        <v>545</v>
      </c>
      <c r="AX959" t="s">
        <v>222</v>
      </c>
      <c r="BA959" s="57">
        <v>46272.625</v>
      </c>
      <c r="BB959" t="s">
        <v>2545</v>
      </c>
      <c r="BC959">
        <v>2026</v>
      </c>
      <c r="BD959">
        <v>9</v>
      </c>
      <c r="BE959">
        <v>7</v>
      </c>
      <c r="BF959" s="6">
        <f t="shared" si="42"/>
        <v>46272</v>
      </c>
      <c r="BG959">
        <f t="shared" si="43"/>
        <v>-0.625</v>
      </c>
      <c r="BH959" t="str">
        <f t="shared" si="44"/>
        <v>COMPLY</v>
      </c>
      <c r="BI959" t="str">
        <f>VLOOKUP(H959,Sheet2!$A$1:$B$270,2,FALSE)</f>
        <v>SURABAYA SELATAN</v>
      </c>
    </row>
    <row r="960" spans="1:61">
      <c r="A960">
        <v>959</v>
      </c>
      <c r="B960">
        <v>1002569800</v>
      </c>
      <c r="C960">
        <v>3</v>
      </c>
      <c r="D960" t="s">
        <v>59</v>
      </c>
      <c r="E960">
        <v>4</v>
      </c>
      <c r="F960" t="s">
        <v>242</v>
      </c>
      <c r="G960" t="s">
        <v>1540</v>
      </c>
      <c r="H960" t="s">
        <v>1541</v>
      </c>
      <c r="I960" t="s">
        <v>212</v>
      </c>
      <c r="J960" t="s">
        <v>213</v>
      </c>
      <c r="K960" t="s">
        <v>149</v>
      </c>
      <c r="M960" t="s">
        <v>76</v>
      </c>
      <c r="N960" t="s">
        <v>215</v>
      </c>
      <c r="O960" s="57">
        <v>46268.570173611108</v>
      </c>
      <c r="P960" s="57">
        <v>46269.601145833331</v>
      </c>
      <c r="Q960">
        <v>69383172</v>
      </c>
      <c r="R960">
        <v>2866160033</v>
      </c>
      <c r="S960">
        <v>141373127378</v>
      </c>
      <c r="T960" t="s">
        <v>2546</v>
      </c>
      <c r="U960" t="s">
        <v>5162</v>
      </c>
      <c r="V960" t="s">
        <v>2547</v>
      </c>
      <c r="Z960">
        <v>109.9100456</v>
      </c>
      <c r="AA960">
        <v>-7.3606774000000001</v>
      </c>
      <c r="AB960" t="s">
        <v>2548</v>
      </c>
      <c r="AC960" t="s">
        <v>225</v>
      </c>
      <c r="AL960" t="s">
        <v>217</v>
      </c>
      <c r="AM960" t="s">
        <v>2549</v>
      </c>
      <c r="AN960" t="s">
        <v>6</v>
      </c>
      <c r="AO960" s="57">
        <v>46090.579861111109</v>
      </c>
      <c r="AP960" s="57">
        <v>46269.541666666664</v>
      </c>
      <c r="AR960" t="s">
        <v>218</v>
      </c>
      <c r="AS960" t="s">
        <v>219</v>
      </c>
      <c r="AT960" t="s">
        <v>230</v>
      </c>
      <c r="AU960">
        <v>20260904</v>
      </c>
      <c r="AV960" t="s">
        <v>221</v>
      </c>
      <c r="AW960" t="s">
        <v>585</v>
      </c>
      <c r="AX960" t="s">
        <v>222</v>
      </c>
      <c r="BA960" s="57">
        <v>46269.541666666664</v>
      </c>
      <c r="BB960" t="s">
        <v>2549</v>
      </c>
      <c r="BC960">
        <v>2026</v>
      </c>
      <c r="BD960">
        <v>9</v>
      </c>
      <c r="BE960">
        <v>4</v>
      </c>
      <c r="BF960" s="6">
        <f t="shared" si="42"/>
        <v>46269</v>
      </c>
      <c r="BG960">
        <f t="shared" si="43"/>
        <v>-0.54166666666424135</v>
      </c>
      <c r="BH960" t="str">
        <f t="shared" si="44"/>
        <v>COMPLY</v>
      </c>
      <c r="BI960" t="e">
        <f>VLOOKUP(H960,Sheet2!$A$1:$B$270,2,FALSE)</f>
        <v>#N/A</v>
      </c>
    </row>
    <row r="961" spans="1:61">
      <c r="A961">
        <v>960</v>
      </c>
      <c r="B961">
        <v>1002569812</v>
      </c>
      <c r="C961">
        <v>3</v>
      </c>
      <c r="D961" t="s">
        <v>49</v>
      </c>
      <c r="E961">
        <v>4</v>
      </c>
      <c r="F961" t="s">
        <v>245</v>
      </c>
      <c r="G961" t="s">
        <v>1920</v>
      </c>
      <c r="H961" t="s">
        <v>2550</v>
      </c>
      <c r="I961" t="s">
        <v>212</v>
      </c>
      <c r="J961" t="s">
        <v>213</v>
      </c>
      <c r="K961" t="s">
        <v>149</v>
      </c>
      <c r="L961" t="s">
        <v>214</v>
      </c>
      <c r="M961" t="s">
        <v>76</v>
      </c>
      <c r="N961" t="s">
        <v>215</v>
      </c>
      <c r="O961" s="57">
        <v>46268.571481481478</v>
      </c>
      <c r="P961" s="57">
        <v>46269.527013888888</v>
      </c>
      <c r="Q961">
        <v>69383195</v>
      </c>
      <c r="S961">
        <v>141459109258</v>
      </c>
      <c r="T961" t="s">
        <v>2551</v>
      </c>
      <c r="U961" t="s">
        <v>2552</v>
      </c>
      <c r="V961" t="s">
        <v>2553</v>
      </c>
      <c r="Z961">
        <v>110.45977000000001</v>
      </c>
      <c r="AA961">
        <v>-7.2409720000000002</v>
      </c>
      <c r="AB961" t="s">
        <v>2554</v>
      </c>
      <c r="AC961" t="s">
        <v>236</v>
      </c>
      <c r="AL961" t="s">
        <v>217</v>
      </c>
      <c r="AM961" t="s">
        <v>2555</v>
      </c>
      <c r="AN961" t="s">
        <v>6</v>
      </c>
      <c r="AO961" s="57">
        <v>46090.579861111109</v>
      </c>
      <c r="AP961" s="57">
        <v>46269.541666666664</v>
      </c>
      <c r="AR961" t="s">
        <v>218</v>
      </c>
      <c r="AS961" t="s">
        <v>1927</v>
      </c>
      <c r="AT961" t="s">
        <v>230</v>
      </c>
      <c r="AU961">
        <v>20260904</v>
      </c>
      <c r="AV961" t="s">
        <v>221</v>
      </c>
      <c r="AW961" t="s">
        <v>2556</v>
      </c>
      <c r="AX961" t="s">
        <v>222</v>
      </c>
      <c r="BA961" s="57">
        <v>46269.541666666664</v>
      </c>
      <c r="BB961" t="s">
        <v>2555</v>
      </c>
      <c r="BC961">
        <v>2026</v>
      </c>
      <c r="BD961">
        <v>9</v>
      </c>
      <c r="BE961">
        <v>4</v>
      </c>
      <c r="BF961" s="6">
        <f t="shared" si="42"/>
        <v>46269</v>
      </c>
      <c r="BG961">
        <f t="shared" si="43"/>
        <v>-0.54166666666424135</v>
      </c>
      <c r="BH961" t="str">
        <f t="shared" si="44"/>
        <v>COMPLY</v>
      </c>
      <c r="BI961" t="e">
        <f>VLOOKUP(H961,Sheet2!$A$1:$B$270,2,FALSE)</f>
        <v>#N/A</v>
      </c>
    </row>
    <row r="962" spans="1:61">
      <c r="A962">
        <v>961</v>
      </c>
      <c r="B962">
        <v>1002570445</v>
      </c>
      <c r="C962">
        <v>3</v>
      </c>
      <c r="D962" t="s">
        <v>51</v>
      </c>
      <c r="E962">
        <v>4</v>
      </c>
      <c r="F962" t="s">
        <v>269</v>
      </c>
      <c r="G962" t="s">
        <v>551</v>
      </c>
      <c r="H962" t="s">
        <v>2565</v>
      </c>
      <c r="I962" t="s">
        <v>212</v>
      </c>
      <c r="J962" t="s">
        <v>213</v>
      </c>
      <c r="K962" t="s">
        <v>149</v>
      </c>
      <c r="L962" t="s">
        <v>214</v>
      </c>
      <c r="M962" t="s">
        <v>76</v>
      </c>
      <c r="N962" t="s">
        <v>215</v>
      </c>
      <c r="O962" s="57">
        <v>46268.681979166664</v>
      </c>
      <c r="P962" s="57">
        <v>46269.682106481479</v>
      </c>
      <c r="Q962">
        <v>69383395</v>
      </c>
      <c r="S962">
        <v>141568113965</v>
      </c>
      <c r="T962" t="s">
        <v>2566</v>
      </c>
      <c r="U962" t="s">
        <v>2567</v>
      </c>
      <c r="V962" t="s">
        <v>2568</v>
      </c>
      <c r="Z962">
        <v>110.9117708</v>
      </c>
      <c r="AA962">
        <v>-7.0909963999999999</v>
      </c>
      <c r="AB962" t="s">
        <v>2569</v>
      </c>
      <c r="AC962" t="s">
        <v>236</v>
      </c>
      <c r="AL962" t="s">
        <v>217</v>
      </c>
      <c r="AM962" t="s">
        <v>2499</v>
      </c>
      <c r="AN962" t="s">
        <v>6</v>
      </c>
      <c r="AO962" s="57">
        <v>46090.684282407405</v>
      </c>
      <c r="AP962" s="57">
        <v>46269.541666666664</v>
      </c>
      <c r="AR962" t="s">
        <v>218</v>
      </c>
      <c r="AS962" t="s">
        <v>219</v>
      </c>
      <c r="AT962" t="s">
        <v>230</v>
      </c>
      <c r="AU962">
        <v>20260904</v>
      </c>
      <c r="AV962" t="s">
        <v>221</v>
      </c>
      <c r="AW962" t="s">
        <v>893</v>
      </c>
      <c r="AX962" t="s">
        <v>222</v>
      </c>
      <c r="BA962" s="57">
        <v>46269.541666666664</v>
      </c>
      <c r="BB962" t="s">
        <v>2499</v>
      </c>
      <c r="BC962">
        <v>2026</v>
      </c>
      <c r="BD962">
        <v>9</v>
      </c>
      <c r="BE962">
        <v>4</v>
      </c>
      <c r="BF962" s="6">
        <f t="shared" ref="BF962:BF1025" si="45">DATE(BC962,BD962,BE962)</f>
        <v>46269</v>
      </c>
      <c r="BG962">
        <f t="shared" ref="BG962:BG1025" si="46">BF962-BA962</f>
        <v>-0.54166666666424135</v>
      </c>
      <c r="BH962" t="str">
        <f t="shared" ref="BH962:BH1025" si="47">IF(BG962=1,"COMPLY",IF(BG962&lt;1,"COMPLY","NOT COMPLY"))</f>
        <v>COMPLY</v>
      </c>
      <c r="BI962" t="e">
        <f>VLOOKUP(H962,Sheet2!$A$1:$B$270,2,FALSE)</f>
        <v>#N/A</v>
      </c>
    </row>
    <row r="963" spans="1:61">
      <c r="A963">
        <v>962</v>
      </c>
      <c r="B963">
        <v>1002569793</v>
      </c>
      <c r="C963">
        <v>3</v>
      </c>
      <c r="D963" t="s">
        <v>42</v>
      </c>
      <c r="E963">
        <v>5</v>
      </c>
      <c r="F963" t="s">
        <v>232</v>
      </c>
      <c r="G963" t="s">
        <v>105</v>
      </c>
      <c r="H963" t="s">
        <v>434</v>
      </c>
      <c r="I963" t="s">
        <v>212</v>
      </c>
      <c r="J963" t="s">
        <v>213</v>
      </c>
      <c r="K963" t="s">
        <v>149</v>
      </c>
      <c r="M963" t="s">
        <v>76</v>
      </c>
      <c r="N963" t="s">
        <v>215</v>
      </c>
      <c r="O963" s="57">
        <v>46268.57104166667</v>
      </c>
      <c r="P963" s="57">
        <v>46268.760520833333</v>
      </c>
      <c r="Q963">
        <v>69383191</v>
      </c>
      <c r="S963">
        <v>152330220812</v>
      </c>
      <c r="T963" t="s">
        <v>2856</v>
      </c>
      <c r="U963" t="s">
        <v>2857</v>
      </c>
      <c r="V963" t="s">
        <v>2858</v>
      </c>
      <c r="Z963">
        <v>112.5263765</v>
      </c>
      <c r="AA963">
        <v>-7.5227998999999999</v>
      </c>
      <c r="AB963" t="s">
        <v>2529</v>
      </c>
      <c r="AC963" t="s">
        <v>229</v>
      </c>
      <c r="AL963" t="s">
        <v>217</v>
      </c>
      <c r="AM963" t="s">
        <v>2859</v>
      </c>
      <c r="AN963" t="s">
        <v>6</v>
      </c>
      <c r="AO963" s="57">
        <v>46090.579861111109</v>
      </c>
      <c r="AP963" s="57">
        <v>46269.625</v>
      </c>
      <c r="AR963" t="s">
        <v>218</v>
      </c>
      <c r="AS963" t="s">
        <v>105</v>
      </c>
      <c r="AT963" t="s">
        <v>230</v>
      </c>
      <c r="AU963">
        <v>20260903</v>
      </c>
      <c r="AV963" t="s">
        <v>221</v>
      </c>
      <c r="AW963" t="s">
        <v>545</v>
      </c>
      <c r="AX963" t="s">
        <v>222</v>
      </c>
      <c r="BA963" s="57">
        <v>46269.625</v>
      </c>
      <c r="BB963" t="s">
        <v>2859</v>
      </c>
      <c r="BC963">
        <v>2026</v>
      </c>
      <c r="BD963">
        <v>9</v>
      </c>
      <c r="BE963">
        <v>3</v>
      </c>
      <c r="BF963" s="6">
        <f t="shared" si="45"/>
        <v>46268</v>
      </c>
      <c r="BG963">
        <f t="shared" si="46"/>
        <v>-1.625</v>
      </c>
      <c r="BH963" t="str">
        <f t="shared" si="47"/>
        <v>COMPLY</v>
      </c>
      <c r="BI963" t="str">
        <f>VLOOKUP(H963,Sheet2!$A$1:$B$270,2,FALSE)</f>
        <v>MOJOKERTO</v>
      </c>
    </row>
    <row r="964" spans="1:61">
      <c r="A964">
        <v>963</v>
      </c>
      <c r="B964">
        <v>1002569164</v>
      </c>
      <c r="C964">
        <v>3</v>
      </c>
      <c r="D964" t="s">
        <v>38</v>
      </c>
      <c r="E964">
        <v>5</v>
      </c>
      <c r="F964" t="s">
        <v>92</v>
      </c>
      <c r="G964" t="s">
        <v>92</v>
      </c>
      <c r="H964" t="s">
        <v>472</v>
      </c>
      <c r="I964" t="s">
        <v>212</v>
      </c>
      <c r="J964" t="s">
        <v>213</v>
      </c>
      <c r="K964" t="s">
        <v>149</v>
      </c>
      <c r="L964" t="s">
        <v>214</v>
      </c>
      <c r="M964" t="s">
        <v>76</v>
      </c>
      <c r="N964" t="s">
        <v>215</v>
      </c>
      <c r="O964" s="57">
        <v>46268.436064814814</v>
      </c>
      <c r="P964" s="57">
        <v>46270.339097222219</v>
      </c>
      <c r="Q964">
        <v>69382904</v>
      </c>
      <c r="R964" t="s">
        <v>5163</v>
      </c>
      <c r="S964">
        <v>-152632207018</v>
      </c>
      <c r="T964" t="s">
        <v>2570</v>
      </c>
      <c r="U964" t="s">
        <v>2571</v>
      </c>
      <c r="V964" t="s">
        <v>2572</v>
      </c>
      <c r="Z964">
        <v>111.667725098342</v>
      </c>
      <c r="AA964">
        <v>-7.5458439174376402</v>
      </c>
      <c r="AB964" t="s">
        <v>2573</v>
      </c>
      <c r="AC964" t="s">
        <v>236</v>
      </c>
      <c r="AL964" t="s">
        <v>217</v>
      </c>
      <c r="AM964" t="s">
        <v>2574</v>
      </c>
      <c r="AN964" t="s">
        <v>6</v>
      </c>
      <c r="AO964" s="57">
        <v>46090.444398148145</v>
      </c>
      <c r="AP964" s="57">
        <v>46269.541666666664</v>
      </c>
      <c r="AR964" t="s">
        <v>218</v>
      </c>
      <c r="AS964" t="s">
        <v>570</v>
      </c>
      <c r="AT964" t="s">
        <v>230</v>
      </c>
      <c r="AU964">
        <v>20260905</v>
      </c>
      <c r="AV964" t="s">
        <v>221</v>
      </c>
      <c r="AW964" t="s">
        <v>889</v>
      </c>
      <c r="AX964" t="s">
        <v>222</v>
      </c>
      <c r="BA964" s="57">
        <v>46269.541666666664</v>
      </c>
      <c r="BB964" t="s">
        <v>2574</v>
      </c>
      <c r="BC964">
        <v>2026</v>
      </c>
      <c r="BD964">
        <v>9</v>
      </c>
      <c r="BE964">
        <v>5</v>
      </c>
      <c r="BF964" s="6">
        <f t="shared" si="45"/>
        <v>46270</v>
      </c>
      <c r="BG964">
        <f t="shared" si="46"/>
        <v>0.45833333333575865</v>
      </c>
      <c r="BH964" t="str">
        <f t="shared" si="47"/>
        <v>COMPLY</v>
      </c>
      <c r="BI964" t="str">
        <f>VLOOKUP(H964,Sheet2!$A$1:$B$270,2,FALSE)</f>
        <v>MADIUN</v>
      </c>
    </row>
    <row r="965" spans="1:61">
      <c r="A965">
        <v>964</v>
      </c>
      <c r="B965">
        <v>1002570449</v>
      </c>
      <c r="C965">
        <v>3</v>
      </c>
      <c r="D965" t="s">
        <v>45</v>
      </c>
      <c r="E965">
        <v>5</v>
      </c>
      <c r="F965" t="s">
        <v>210</v>
      </c>
      <c r="G965" t="s">
        <v>116</v>
      </c>
      <c r="H965" t="s">
        <v>351</v>
      </c>
      <c r="I965" t="s">
        <v>212</v>
      </c>
      <c r="J965" t="s">
        <v>213</v>
      </c>
      <c r="K965" t="s">
        <v>149</v>
      </c>
      <c r="L965" t="s">
        <v>214</v>
      </c>
      <c r="M965" t="s">
        <v>76</v>
      </c>
      <c r="N965" t="s">
        <v>215</v>
      </c>
      <c r="O965" s="57">
        <v>46268.683287037034</v>
      </c>
      <c r="P965" s="57">
        <v>46270.377708333333</v>
      </c>
      <c r="Q965">
        <v>69383381</v>
      </c>
      <c r="S965">
        <v>172620205008</v>
      </c>
      <c r="T965" t="s">
        <v>2575</v>
      </c>
      <c r="U965" t="s">
        <v>2576</v>
      </c>
      <c r="V965" t="s">
        <v>2577</v>
      </c>
      <c r="Z965">
        <v>116.411438</v>
      </c>
      <c r="AA965">
        <v>-8.6403770000000009</v>
      </c>
      <c r="AB965" t="s">
        <v>2578</v>
      </c>
      <c r="AC965" t="s">
        <v>236</v>
      </c>
      <c r="AL965" t="s">
        <v>217</v>
      </c>
      <c r="AM965" t="s">
        <v>2579</v>
      </c>
      <c r="AN965" t="s">
        <v>6</v>
      </c>
      <c r="AO965" s="57">
        <v>46090.684282407405</v>
      </c>
      <c r="AP965" s="57">
        <v>46269.625</v>
      </c>
      <c r="AR965" t="s">
        <v>218</v>
      </c>
      <c r="AS965" t="s">
        <v>1710</v>
      </c>
      <c r="AT965" t="s">
        <v>230</v>
      </c>
      <c r="AU965">
        <v>20260905</v>
      </c>
      <c r="AV965" t="s">
        <v>221</v>
      </c>
      <c r="AW965" t="s">
        <v>885</v>
      </c>
      <c r="AX965" t="s">
        <v>222</v>
      </c>
      <c r="BA965" s="57">
        <v>46269.625</v>
      </c>
      <c r="BB965" t="s">
        <v>2579</v>
      </c>
      <c r="BC965">
        <v>2026</v>
      </c>
      <c r="BD965">
        <v>9</v>
      </c>
      <c r="BE965">
        <v>5</v>
      </c>
      <c r="BF965" s="6">
        <f t="shared" si="45"/>
        <v>46270</v>
      </c>
      <c r="BG965">
        <f t="shared" si="46"/>
        <v>0.375</v>
      </c>
      <c r="BH965" t="str">
        <f t="shared" si="47"/>
        <v>COMPLY</v>
      </c>
      <c r="BI965" t="str">
        <f>VLOOKUP(H965,Sheet2!$A$1:$B$270,2,FALSE)</f>
        <v>SELONG</v>
      </c>
    </row>
    <row r="966" spans="1:61">
      <c r="A966">
        <v>965</v>
      </c>
      <c r="B966">
        <v>1002570693</v>
      </c>
      <c r="C966">
        <v>3</v>
      </c>
      <c r="D966" t="s">
        <v>42</v>
      </c>
      <c r="E966">
        <v>5</v>
      </c>
      <c r="F966" t="s">
        <v>102</v>
      </c>
      <c r="G966" t="s">
        <v>100</v>
      </c>
      <c r="H966" t="s">
        <v>276</v>
      </c>
      <c r="I966" t="s">
        <v>212</v>
      </c>
      <c r="J966" t="s">
        <v>213</v>
      </c>
      <c r="K966" t="s">
        <v>149</v>
      </c>
      <c r="L966" t="s">
        <v>214</v>
      </c>
      <c r="M966" t="s">
        <v>76</v>
      </c>
      <c r="N966" t="s">
        <v>215</v>
      </c>
      <c r="O966" s="57">
        <v>46268.81453703704</v>
      </c>
      <c r="P966" s="57">
        <v>46268.98296296296</v>
      </c>
      <c r="Q966">
        <v>69383523</v>
      </c>
      <c r="S966">
        <v>152507223996</v>
      </c>
      <c r="T966" t="s">
        <v>2860</v>
      </c>
      <c r="U966" t="s">
        <v>2861</v>
      </c>
      <c r="V966" t="s">
        <v>2862</v>
      </c>
      <c r="Z966">
        <v>113.72334379702799</v>
      </c>
      <c r="AA966">
        <v>-8.0209698707625101</v>
      </c>
      <c r="AB966" t="s">
        <v>2863</v>
      </c>
      <c r="AC966" t="s">
        <v>216</v>
      </c>
      <c r="AL966" t="s">
        <v>217</v>
      </c>
      <c r="AM966" t="s">
        <v>2600</v>
      </c>
      <c r="AN966" t="s">
        <v>6</v>
      </c>
      <c r="AO966" s="57">
        <v>46090.819328703707</v>
      </c>
      <c r="AP966" s="57">
        <v>46270.333333333336</v>
      </c>
      <c r="AR966" t="s">
        <v>218</v>
      </c>
      <c r="AS966" t="s">
        <v>100</v>
      </c>
      <c r="AT966" t="s">
        <v>230</v>
      </c>
      <c r="AU966">
        <v>20260903</v>
      </c>
      <c r="AV966" t="s">
        <v>221</v>
      </c>
      <c r="AW966" t="s">
        <v>881</v>
      </c>
      <c r="AX966" t="s">
        <v>222</v>
      </c>
      <c r="BA966" s="57">
        <v>46270.333333333336</v>
      </c>
      <c r="BB966" t="s">
        <v>2600</v>
      </c>
      <c r="BC966">
        <v>2026</v>
      </c>
      <c r="BD966">
        <v>9</v>
      </c>
      <c r="BE966">
        <v>3</v>
      </c>
      <c r="BF966" s="6">
        <f t="shared" si="45"/>
        <v>46268</v>
      </c>
      <c r="BG966">
        <f t="shared" si="46"/>
        <v>-2.3333333333357587</v>
      </c>
      <c r="BH966" t="str">
        <f t="shared" si="47"/>
        <v>COMPLY</v>
      </c>
      <c r="BI966" t="str">
        <f>VLOOKUP(H966,Sheet2!$A$1:$B$270,2,FALSE)</f>
        <v>JEMBER</v>
      </c>
    </row>
    <row r="967" spans="1:61">
      <c r="A967">
        <v>966</v>
      </c>
      <c r="B967">
        <v>1002569112</v>
      </c>
      <c r="C967">
        <v>3</v>
      </c>
      <c r="D967" t="s">
        <v>45</v>
      </c>
      <c r="E967">
        <v>5</v>
      </c>
      <c r="F967" t="s">
        <v>210</v>
      </c>
      <c r="G967" t="s">
        <v>116</v>
      </c>
      <c r="H967" t="s">
        <v>268</v>
      </c>
      <c r="I967" t="s">
        <v>212</v>
      </c>
      <c r="J967" t="s">
        <v>213</v>
      </c>
      <c r="K967" t="s">
        <v>149</v>
      </c>
      <c r="M967" t="s">
        <v>76</v>
      </c>
      <c r="N967" t="s">
        <v>215</v>
      </c>
      <c r="O967" s="57">
        <v>46268.427581018521</v>
      </c>
      <c r="P967" s="57">
        <v>46268.724861111114</v>
      </c>
      <c r="Q967">
        <v>69380682</v>
      </c>
      <c r="S967">
        <v>172604214280</v>
      </c>
      <c r="T967" t="s">
        <v>2864</v>
      </c>
      <c r="U967" t="s">
        <v>2865</v>
      </c>
      <c r="V967" t="s">
        <v>2866</v>
      </c>
      <c r="Z967">
        <v>116.266319</v>
      </c>
      <c r="AA967">
        <v>-8.2741451000000001</v>
      </c>
      <c r="AB967" t="s">
        <v>2867</v>
      </c>
      <c r="AC967" t="s">
        <v>216</v>
      </c>
      <c r="AL967" t="s">
        <v>217</v>
      </c>
      <c r="AM967" t="s">
        <v>2868</v>
      </c>
      <c r="AN967" t="s">
        <v>6</v>
      </c>
      <c r="AO967" s="57">
        <v>46090.434074074074</v>
      </c>
      <c r="AR967" t="s">
        <v>218</v>
      </c>
      <c r="AS967" t="s">
        <v>911</v>
      </c>
      <c r="AT967" t="s">
        <v>230</v>
      </c>
      <c r="AU967">
        <v>20260903</v>
      </c>
      <c r="AV967" t="s">
        <v>221</v>
      </c>
      <c r="AW967" t="s">
        <v>545</v>
      </c>
      <c r="AX967" t="s">
        <v>222</v>
      </c>
      <c r="BA967" s="57">
        <v>46268.291666666664</v>
      </c>
      <c r="BB967" t="s">
        <v>2868</v>
      </c>
      <c r="BC967">
        <v>2026</v>
      </c>
      <c r="BD967">
        <v>9</v>
      </c>
      <c r="BE967">
        <v>3</v>
      </c>
      <c r="BF967" s="6">
        <f t="shared" si="45"/>
        <v>46268</v>
      </c>
      <c r="BG967">
        <f t="shared" si="46"/>
        <v>-0.29166666666424135</v>
      </c>
      <c r="BH967" t="str">
        <f t="shared" si="47"/>
        <v>COMPLY</v>
      </c>
      <c r="BI967" t="str">
        <f>VLOOKUP(H967,Sheet2!$A$1:$B$270,2,FALSE)</f>
        <v>SELONG</v>
      </c>
    </row>
    <row r="968" spans="1:61">
      <c r="A968">
        <v>967</v>
      </c>
      <c r="B968">
        <v>1002569123</v>
      </c>
      <c r="C968">
        <v>3</v>
      </c>
      <c r="D968" t="s">
        <v>42</v>
      </c>
      <c r="E968">
        <v>5</v>
      </c>
      <c r="F968" t="s">
        <v>232</v>
      </c>
      <c r="G968" t="s">
        <v>101</v>
      </c>
      <c r="H968" t="s">
        <v>233</v>
      </c>
      <c r="I968" t="s">
        <v>212</v>
      </c>
      <c r="J968" t="s">
        <v>213</v>
      </c>
      <c r="K968" t="s">
        <v>149</v>
      </c>
      <c r="M968" t="s">
        <v>76</v>
      </c>
      <c r="N968" t="s">
        <v>215</v>
      </c>
      <c r="O968" s="57">
        <v>46268.429305555554</v>
      </c>
      <c r="P968" s="57">
        <v>46268.822905092595</v>
      </c>
      <c r="Q968">
        <v>69382884</v>
      </c>
      <c r="S968">
        <v>152327226538</v>
      </c>
      <c r="T968" t="s">
        <v>2869</v>
      </c>
      <c r="U968" t="s">
        <v>2870</v>
      </c>
      <c r="V968" t="s">
        <v>2871</v>
      </c>
      <c r="Z968">
        <v>112.6960146</v>
      </c>
      <c r="AA968">
        <v>-7.5163735999999997</v>
      </c>
      <c r="AB968" t="s">
        <v>2872</v>
      </c>
      <c r="AC968" t="s">
        <v>229</v>
      </c>
      <c r="AL968" t="s">
        <v>217</v>
      </c>
      <c r="AM968" t="s">
        <v>2873</v>
      </c>
      <c r="AN968" t="s">
        <v>6</v>
      </c>
      <c r="AO968" s="57">
        <v>46090.434074074074</v>
      </c>
      <c r="AP968" s="57">
        <v>46269.333333333336</v>
      </c>
      <c r="AR968" t="s">
        <v>218</v>
      </c>
      <c r="AS968" t="s">
        <v>770</v>
      </c>
      <c r="AT968" t="s">
        <v>230</v>
      </c>
      <c r="AU968">
        <v>20260903</v>
      </c>
      <c r="AV968" t="s">
        <v>221</v>
      </c>
      <c r="AW968" t="s">
        <v>546</v>
      </c>
      <c r="AX968" t="s">
        <v>222</v>
      </c>
      <c r="BA968" s="57">
        <v>46269.333333333336</v>
      </c>
      <c r="BB968" t="s">
        <v>2873</v>
      </c>
      <c r="BC968">
        <v>2026</v>
      </c>
      <c r="BD968">
        <v>9</v>
      </c>
      <c r="BE968">
        <v>3</v>
      </c>
      <c r="BF968" s="6">
        <f t="shared" si="45"/>
        <v>46268</v>
      </c>
      <c r="BG968">
        <f t="shared" si="46"/>
        <v>-1.3333333333357587</v>
      </c>
      <c r="BH968" t="str">
        <f t="shared" si="47"/>
        <v>COMPLY</v>
      </c>
      <c r="BI968" t="str">
        <f>VLOOKUP(H968,Sheet2!$A$1:$B$270,2,FALSE)</f>
        <v>SIDOARJO</v>
      </c>
    </row>
    <row r="969" spans="1:61">
      <c r="A969">
        <v>968</v>
      </c>
      <c r="B969">
        <v>1002569127</v>
      </c>
      <c r="C969">
        <v>3</v>
      </c>
      <c r="D969" t="s">
        <v>55</v>
      </c>
      <c r="E969">
        <v>5</v>
      </c>
      <c r="F969" t="s">
        <v>261</v>
      </c>
      <c r="G969" t="s">
        <v>128</v>
      </c>
      <c r="H969" t="s">
        <v>352</v>
      </c>
      <c r="I969" t="s">
        <v>212</v>
      </c>
      <c r="J969" t="s">
        <v>213</v>
      </c>
      <c r="K969" t="s">
        <v>149</v>
      </c>
      <c r="L969" t="s">
        <v>214</v>
      </c>
      <c r="M969" t="s">
        <v>76</v>
      </c>
      <c r="N969" t="s">
        <v>215</v>
      </c>
      <c r="O969" s="57">
        <v>46268.429120370369</v>
      </c>
      <c r="P969" s="57">
        <v>46269.544537037036</v>
      </c>
      <c r="Q969">
        <v>69382905</v>
      </c>
      <c r="S969">
        <v>152412249136</v>
      </c>
      <c r="T969" t="s">
        <v>2660</v>
      </c>
      <c r="U969" t="s">
        <v>2661</v>
      </c>
      <c r="V969" t="s">
        <v>2662</v>
      </c>
      <c r="Z969">
        <v>112.60086212307201</v>
      </c>
      <c r="AA969">
        <v>-7.2256541631925604</v>
      </c>
      <c r="AB969" t="s">
        <v>2663</v>
      </c>
      <c r="AC969" t="s">
        <v>216</v>
      </c>
      <c r="AL969" t="s">
        <v>217</v>
      </c>
      <c r="AM969" t="s">
        <v>2664</v>
      </c>
      <c r="AN969" t="s">
        <v>6</v>
      </c>
      <c r="AO969" s="57">
        <v>46090.434074074074</v>
      </c>
      <c r="AP969" s="57">
        <v>46269.333333333336</v>
      </c>
      <c r="AR969" t="s">
        <v>218</v>
      </c>
      <c r="AS969" t="s">
        <v>594</v>
      </c>
      <c r="AT969" t="s">
        <v>230</v>
      </c>
      <c r="AU969">
        <v>20260904</v>
      </c>
      <c r="AV969" t="s">
        <v>221</v>
      </c>
      <c r="AW969" t="s">
        <v>882</v>
      </c>
      <c r="AX969" t="s">
        <v>222</v>
      </c>
      <c r="BA969" s="57">
        <v>46269.333333333336</v>
      </c>
      <c r="BB969" t="s">
        <v>2664</v>
      </c>
      <c r="BC969">
        <v>2026</v>
      </c>
      <c r="BD969">
        <v>9</v>
      </c>
      <c r="BE969">
        <v>4</v>
      </c>
      <c r="BF969" s="6">
        <f t="shared" si="45"/>
        <v>46269</v>
      </c>
      <c r="BG969">
        <f t="shared" si="46"/>
        <v>-0.33333333333575865</v>
      </c>
      <c r="BH969" t="str">
        <f t="shared" si="47"/>
        <v>COMPLY</v>
      </c>
      <c r="BI969" t="str">
        <f>VLOOKUP(H969,Sheet2!$A$1:$B$270,2,FALSE)</f>
        <v>SURABAYA UTARA</v>
      </c>
    </row>
    <row r="970" spans="1:61">
      <c r="A970">
        <v>969</v>
      </c>
      <c r="B970">
        <v>1002569007</v>
      </c>
      <c r="C970">
        <v>3</v>
      </c>
      <c r="D970" t="s">
        <v>59</v>
      </c>
      <c r="E970">
        <v>4</v>
      </c>
      <c r="F970" t="s">
        <v>549</v>
      </c>
      <c r="G970" t="s">
        <v>1694</v>
      </c>
      <c r="H970" t="s">
        <v>2003</v>
      </c>
      <c r="I970" t="s">
        <v>212</v>
      </c>
      <c r="J970" t="s">
        <v>213</v>
      </c>
      <c r="K970" t="s">
        <v>149</v>
      </c>
      <c r="M970" t="s">
        <v>76</v>
      </c>
      <c r="N970" t="s">
        <v>215</v>
      </c>
      <c r="O970" s="57">
        <v>46268.409884259258</v>
      </c>
      <c r="P970" s="57">
        <v>46269.753611111111</v>
      </c>
      <c r="Q970">
        <v>69382852</v>
      </c>
      <c r="S970">
        <v>146144118733</v>
      </c>
      <c r="T970" t="s">
        <v>2225</v>
      </c>
      <c r="U970" t="s">
        <v>2226</v>
      </c>
      <c r="V970" t="s">
        <v>5164</v>
      </c>
      <c r="Z970">
        <v>110.421550869941</v>
      </c>
      <c r="AA970">
        <v>-7.6210794688290999</v>
      </c>
      <c r="AB970" t="s">
        <v>2227</v>
      </c>
      <c r="AC970" t="s">
        <v>285</v>
      </c>
      <c r="AL970" t="s">
        <v>217</v>
      </c>
      <c r="AM970" t="s">
        <v>5165</v>
      </c>
      <c r="AN970" t="s">
        <v>6</v>
      </c>
      <c r="AO970" s="57">
        <v>46090.413159722222</v>
      </c>
      <c r="AP970" s="57">
        <v>46270.541666666664</v>
      </c>
      <c r="AR970" t="s">
        <v>218</v>
      </c>
      <c r="AS970" t="s">
        <v>219</v>
      </c>
      <c r="AT970" t="s">
        <v>230</v>
      </c>
      <c r="AU970">
        <v>20260904</v>
      </c>
      <c r="AV970" t="s">
        <v>221</v>
      </c>
      <c r="AW970" t="s">
        <v>545</v>
      </c>
      <c r="AX970" t="s">
        <v>222</v>
      </c>
      <c r="BA970" s="57">
        <v>46270.541666666664</v>
      </c>
      <c r="BB970" t="s">
        <v>5165</v>
      </c>
      <c r="BC970">
        <v>2026</v>
      </c>
      <c r="BD970">
        <v>9</v>
      </c>
      <c r="BE970">
        <v>4</v>
      </c>
      <c r="BF970" s="6">
        <f t="shared" si="45"/>
        <v>46269</v>
      </c>
      <c r="BG970">
        <f t="shared" si="46"/>
        <v>-1.5416666666642413</v>
      </c>
      <c r="BH970" t="str">
        <f t="shared" si="47"/>
        <v>COMPLY</v>
      </c>
      <c r="BI970" t="e">
        <f>VLOOKUP(H970,Sheet2!$A$1:$B$270,2,FALSE)</f>
        <v>#N/A</v>
      </c>
    </row>
    <row r="971" spans="1:61">
      <c r="A971">
        <v>970</v>
      </c>
      <c r="B971">
        <v>1002568971</v>
      </c>
      <c r="C971">
        <v>3</v>
      </c>
      <c r="D971" t="s">
        <v>42</v>
      </c>
      <c r="E971">
        <v>5</v>
      </c>
      <c r="F971" t="s">
        <v>232</v>
      </c>
      <c r="G971" t="s">
        <v>103</v>
      </c>
      <c r="H971" t="s">
        <v>294</v>
      </c>
      <c r="I971" t="s">
        <v>212</v>
      </c>
      <c r="J971" t="s">
        <v>213</v>
      </c>
      <c r="K971" t="s">
        <v>149</v>
      </c>
      <c r="M971" t="s">
        <v>76</v>
      </c>
      <c r="N971" t="s">
        <v>215</v>
      </c>
      <c r="O971" s="57">
        <v>46268.403819444444</v>
      </c>
      <c r="P971" s="57">
        <v>46268.630011574074</v>
      </c>
      <c r="Q971">
        <v>69382842</v>
      </c>
      <c r="S971">
        <v>152319208230</v>
      </c>
      <c r="T971" t="s">
        <v>2874</v>
      </c>
      <c r="U971" t="s">
        <v>2875</v>
      </c>
      <c r="V971" t="s">
        <v>2876</v>
      </c>
      <c r="Z971">
        <v>112.4170999</v>
      </c>
      <c r="AA971">
        <v>-7.5831483999999998</v>
      </c>
      <c r="AB971" t="s">
        <v>2877</v>
      </c>
      <c r="AC971" t="s">
        <v>229</v>
      </c>
      <c r="AL971" t="s">
        <v>217</v>
      </c>
      <c r="AM971" t="s">
        <v>2878</v>
      </c>
      <c r="AN971" t="s">
        <v>6</v>
      </c>
      <c r="AO971" s="57">
        <v>46090.413159722222</v>
      </c>
      <c r="AP971" s="57">
        <v>46269.333333333336</v>
      </c>
      <c r="AR971" t="s">
        <v>218</v>
      </c>
      <c r="AS971" t="s">
        <v>103</v>
      </c>
      <c r="AT971" t="s">
        <v>230</v>
      </c>
      <c r="AU971">
        <v>20260903</v>
      </c>
      <c r="AV971" t="s">
        <v>221</v>
      </c>
      <c r="AW971" t="s">
        <v>545</v>
      </c>
      <c r="AX971" t="s">
        <v>222</v>
      </c>
      <c r="BA971" s="57">
        <v>46269.333333333336</v>
      </c>
      <c r="BB971" t="s">
        <v>2878</v>
      </c>
      <c r="BC971">
        <v>2026</v>
      </c>
      <c r="BD971">
        <v>9</v>
      </c>
      <c r="BE971">
        <v>3</v>
      </c>
      <c r="BF971" s="6">
        <f t="shared" si="45"/>
        <v>46268</v>
      </c>
      <c r="BG971">
        <f t="shared" si="46"/>
        <v>-1.3333333333357587</v>
      </c>
      <c r="BH971" t="str">
        <f t="shared" si="47"/>
        <v>COMPLY</v>
      </c>
      <c r="BI971" t="str">
        <f>VLOOKUP(H971,Sheet2!$A$1:$B$270,2,FALSE)</f>
        <v>MOJOKERTO</v>
      </c>
    </row>
    <row r="972" spans="1:61">
      <c r="A972">
        <v>971</v>
      </c>
      <c r="B972">
        <v>1002570688</v>
      </c>
      <c r="C972">
        <v>3</v>
      </c>
      <c r="D972" t="s">
        <v>55</v>
      </c>
      <c r="E972">
        <v>5</v>
      </c>
      <c r="F972" t="s">
        <v>307</v>
      </c>
      <c r="G972" t="s">
        <v>126</v>
      </c>
      <c r="H972" t="s">
        <v>308</v>
      </c>
      <c r="I972" t="s">
        <v>212</v>
      </c>
      <c r="J972" t="s">
        <v>213</v>
      </c>
      <c r="K972" t="s">
        <v>149</v>
      </c>
      <c r="L972" t="s">
        <v>214</v>
      </c>
      <c r="M972" t="s">
        <v>76</v>
      </c>
      <c r="N972" t="s">
        <v>215</v>
      </c>
      <c r="O972" s="57">
        <v>46268.806203703702</v>
      </c>
      <c r="P972" s="57">
        <v>46269.734861111108</v>
      </c>
      <c r="Q972">
        <v>69383521</v>
      </c>
      <c r="S972">
        <v>152320246376</v>
      </c>
      <c r="T972" t="s">
        <v>2596</v>
      </c>
      <c r="U972" t="s">
        <v>2597</v>
      </c>
      <c r="V972" t="s">
        <v>2598</v>
      </c>
      <c r="Z972">
        <v>112.76026160000001</v>
      </c>
      <c r="AA972">
        <v>-7.2698505000000004</v>
      </c>
      <c r="AB972" t="s">
        <v>2599</v>
      </c>
      <c r="AC972" t="s">
        <v>216</v>
      </c>
      <c r="AL972" t="s">
        <v>217</v>
      </c>
      <c r="AM972" t="s">
        <v>2600</v>
      </c>
      <c r="AN972" t="s">
        <v>6</v>
      </c>
      <c r="AO972" s="57">
        <v>46090.809652777774</v>
      </c>
      <c r="AP972" s="57">
        <v>46270.333333333336</v>
      </c>
      <c r="AR972" t="s">
        <v>218</v>
      </c>
      <c r="AS972" t="s">
        <v>906</v>
      </c>
      <c r="AT972" t="s">
        <v>344</v>
      </c>
      <c r="AU972">
        <v>20260904</v>
      </c>
      <c r="AV972" t="s">
        <v>221</v>
      </c>
      <c r="AW972" t="s">
        <v>1183</v>
      </c>
      <c r="AX972" t="s">
        <v>222</v>
      </c>
      <c r="BA972" s="57">
        <v>46270.333333333336</v>
      </c>
      <c r="BB972" t="s">
        <v>2600</v>
      </c>
      <c r="BC972">
        <v>2026</v>
      </c>
      <c r="BD972">
        <v>9</v>
      </c>
      <c r="BE972">
        <v>4</v>
      </c>
      <c r="BF972" s="6">
        <f t="shared" si="45"/>
        <v>46269</v>
      </c>
      <c r="BG972">
        <f t="shared" si="46"/>
        <v>-1.3333333333357587</v>
      </c>
      <c r="BH972" t="str">
        <f t="shared" si="47"/>
        <v>COMPLY</v>
      </c>
      <c r="BI972" t="str">
        <f>VLOOKUP(H972,Sheet2!$A$1:$B$270,2,FALSE)</f>
        <v>SURABAYA SELATAN</v>
      </c>
    </row>
    <row r="973" spans="1:61">
      <c r="A973">
        <v>972</v>
      </c>
      <c r="B973">
        <v>1002570682</v>
      </c>
      <c r="C973">
        <v>3</v>
      </c>
      <c r="D973" t="s">
        <v>59</v>
      </c>
      <c r="E973">
        <v>4</v>
      </c>
      <c r="F973" t="s">
        <v>223</v>
      </c>
      <c r="G973" t="s">
        <v>223</v>
      </c>
      <c r="H973" t="s">
        <v>844</v>
      </c>
      <c r="I973" t="s">
        <v>212</v>
      </c>
      <c r="J973" t="s">
        <v>213</v>
      </c>
      <c r="K973" t="s">
        <v>149</v>
      </c>
      <c r="L973" t="s">
        <v>214</v>
      </c>
      <c r="M973" t="s">
        <v>76</v>
      </c>
      <c r="N973" t="s">
        <v>215</v>
      </c>
      <c r="O973" s="57">
        <v>46268.80064814815</v>
      </c>
      <c r="P973" s="57">
        <v>46270.656631944446</v>
      </c>
      <c r="Q973">
        <v>69383516</v>
      </c>
      <c r="S973">
        <v>143387116900</v>
      </c>
      <c r="T973" t="s">
        <v>2601</v>
      </c>
      <c r="U973" t="s">
        <v>2602</v>
      </c>
      <c r="V973" t="s">
        <v>2603</v>
      </c>
      <c r="Z973">
        <v>109.05146999999999</v>
      </c>
      <c r="AA973">
        <v>-7.5411149999999996</v>
      </c>
      <c r="AB973" t="s">
        <v>2604</v>
      </c>
      <c r="AC973" t="s">
        <v>236</v>
      </c>
      <c r="AL973" t="s">
        <v>217</v>
      </c>
      <c r="AM973" t="s">
        <v>2605</v>
      </c>
      <c r="AN973" t="s">
        <v>6</v>
      </c>
      <c r="AO973" s="57">
        <v>46090.809652777774</v>
      </c>
      <c r="AP973" s="57">
        <v>46270.333333333336</v>
      </c>
      <c r="AR973" t="s">
        <v>218</v>
      </c>
      <c r="AS973" t="s">
        <v>909</v>
      </c>
      <c r="AT973" t="s">
        <v>230</v>
      </c>
      <c r="AU973">
        <v>20260905</v>
      </c>
      <c r="AV973" t="s">
        <v>221</v>
      </c>
      <c r="AW973" t="s">
        <v>887</v>
      </c>
      <c r="AX973" t="s">
        <v>222</v>
      </c>
      <c r="BA973" s="57">
        <v>46270.333333333336</v>
      </c>
      <c r="BB973" t="s">
        <v>2605</v>
      </c>
      <c r="BC973">
        <v>2026</v>
      </c>
      <c r="BD973">
        <v>9</v>
      </c>
      <c r="BE973">
        <v>5</v>
      </c>
      <c r="BF973" s="6">
        <f t="shared" si="45"/>
        <v>46270</v>
      </c>
      <c r="BG973">
        <f t="shared" si="46"/>
        <v>-0.33333333333575865</v>
      </c>
      <c r="BH973" t="str">
        <f t="shared" si="47"/>
        <v>COMPLY</v>
      </c>
      <c r="BI973" t="e">
        <f>VLOOKUP(H973,Sheet2!$A$1:$B$270,2,FALSE)</f>
        <v>#N/A</v>
      </c>
    </row>
    <row r="974" spans="1:61">
      <c r="A974">
        <v>973</v>
      </c>
      <c r="B974">
        <v>1002568697</v>
      </c>
      <c r="C974">
        <v>3</v>
      </c>
      <c r="D974" t="s">
        <v>38</v>
      </c>
      <c r="E974">
        <v>5</v>
      </c>
      <c r="F974" t="s">
        <v>90</v>
      </c>
      <c r="G974" t="s">
        <v>90</v>
      </c>
      <c r="H974" t="s">
        <v>346</v>
      </c>
      <c r="I974" t="s">
        <v>212</v>
      </c>
      <c r="J974" t="s">
        <v>213</v>
      </c>
      <c r="K974" t="s">
        <v>149</v>
      </c>
      <c r="L974" t="s">
        <v>214</v>
      </c>
      <c r="M974" t="s">
        <v>76</v>
      </c>
      <c r="N974" t="s">
        <v>215</v>
      </c>
      <c r="O974" s="57">
        <v>46268.348564814813</v>
      </c>
      <c r="P974" s="57">
        <v>46268.732974537037</v>
      </c>
      <c r="Q974">
        <v>69382722</v>
      </c>
      <c r="S974">
        <v>152639219547</v>
      </c>
      <c r="T974" t="s">
        <v>2879</v>
      </c>
      <c r="U974" t="s">
        <v>2880</v>
      </c>
      <c r="V974" t="s">
        <v>2881</v>
      </c>
      <c r="Z974">
        <v>112.174905</v>
      </c>
      <c r="AA974">
        <v>-7.8463229999999999</v>
      </c>
      <c r="AB974" t="s">
        <v>2882</v>
      </c>
      <c r="AC974" t="s">
        <v>236</v>
      </c>
      <c r="AL974" t="s">
        <v>217</v>
      </c>
      <c r="AM974" t="s">
        <v>2883</v>
      </c>
      <c r="AN974" t="s">
        <v>6</v>
      </c>
      <c r="AO974" s="57">
        <v>46090.350740740738</v>
      </c>
      <c r="AP974" s="57">
        <v>46269.333333333336</v>
      </c>
      <c r="AR974" t="s">
        <v>218</v>
      </c>
      <c r="AS974" t="s">
        <v>304</v>
      </c>
      <c r="AT974" t="s">
        <v>230</v>
      </c>
      <c r="AU974">
        <v>20260903</v>
      </c>
      <c r="AV974" t="s">
        <v>221</v>
      </c>
      <c r="AW974" t="s">
        <v>885</v>
      </c>
      <c r="AX974" t="s">
        <v>222</v>
      </c>
      <c r="BA974" s="57">
        <v>46269.333333333336</v>
      </c>
      <c r="BB974" t="s">
        <v>2883</v>
      </c>
      <c r="BC974">
        <v>2026</v>
      </c>
      <c r="BD974">
        <v>9</v>
      </c>
      <c r="BE974">
        <v>3</v>
      </c>
      <c r="BF974" s="6">
        <f t="shared" si="45"/>
        <v>46268</v>
      </c>
      <c r="BG974">
        <f t="shared" si="46"/>
        <v>-1.3333333333357587</v>
      </c>
      <c r="BH974" t="str">
        <f t="shared" si="47"/>
        <v>COMPLY</v>
      </c>
      <c r="BI974" t="str">
        <f>VLOOKUP(H974,Sheet2!$A$1:$B$270,2,FALSE)</f>
        <v>KEDIRI</v>
      </c>
    </row>
    <row r="975" spans="1:61">
      <c r="A975">
        <v>974</v>
      </c>
      <c r="B975">
        <v>1002570596</v>
      </c>
      <c r="C975">
        <v>3</v>
      </c>
      <c r="D975" t="s">
        <v>59</v>
      </c>
      <c r="E975">
        <v>4</v>
      </c>
      <c r="F975" t="s">
        <v>223</v>
      </c>
      <c r="G975" t="s">
        <v>223</v>
      </c>
      <c r="H975" t="s">
        <v>1008</v>
      </c>
      <c r="I975" t="s">
        <v>212</v>
      </c>
      <c r="J975" t="s">
        <v>213</v>
      </c>
      <c r="K975" t="s">
        <v>149</v>
      </c>
      <c r="L975" t="s">
        <v>214</v>
      </c>
      <c r="M975" t="s">
        <v>76</v>
      </c>
      <c r="N975" t="s">
        <v>215</v>
      </c>
      <c r="O975" s="57">
        <v>46268.719398148147</v>
      </c>
      <c r="P975" s="57">
        <v>46270.567523148151</v>
      </c>
      <c r="Q975">
        <v>69383457</v>
      </c>
      <c r="S975">
        <v>146396100349</v>
      </c>
      <c r="T975" t="s">
        <v>2606</v>
      </c>
      <c r="U975" t="s">
        <v>2607</v>
      </c>
      <c r="V975" t="s">
        <v>2608</v>
      </c>
      <c r="Z975">
        <v>109.240239</v>
      </c>
      <c r="AA975">
        <v>-7.3106689999999999</v>
      </c>
      <c r="AB975" t="s">
        <v>2609</v>
      </c>
      <c r="AC975" t="s">
        <v>236</v>
      </c>
      <c r="AL975" t="s">
        <v>217</v>
      </c>
      <c r="AM975" t="s">
        <v>2251</v>
      </c>
      <c r="AN975" t="s">
        <v>6</v>
      </c>
      <c r="AO975" s="57">
        <v>46090.725902777776</v>
      </c>
      <c r="AP975" s="57">
        <v>46269.625</v>
      </c>
      <c r="AR975" t="s">
        <v>218</v>
      </c>
      <c r="AS975" t="s">
        <v>219</v>
      </c>
      <c r="AT975" t="s">
        <v>230</v>
      </c>
      <c r="AU975">
        <v>20260905</v>
      </c>
      <c r="AV975" t="s">
        <v>221</v>
      </c>
      <c r="AW975" t="s">
        <v>882</v>
      </c>
      <c r="AX975" t="s">
        <v>222</v>
      </c>
      <c r="BA975" s="57">
        <v>46269.625</v>
      </c>
      <c r="BB975" t="s">
        <v>2251</v>
      </c>
      <c r="BC975">
        <v>2026</v>
      </c>
      <c r="BD975">
        <v>9</v>
      </c>
      <c r="BE975">
        <v>5</v>
      </c>
      <c r="BF975" s="6">
        <f t="shared" si="45"/>
        <v>46270</v>
      </c>
      <c r="BG975">
        <f t="shared" si="46"/>
        <v>0.375</v>
      </c>
      <c r="BH975" t="str">
        <f t="shared" si="47"/>
        <v>COMPLY</v>
      </c>
      <c r="BI975" t="e">
        <f>VLOOKUP(H975,Sheet2!$A$1:$B$270,2,FALSE)</f>
        <v>#N/A</v>
      </c>
    </row>
    <row r="976" spans="1:61">
      <c r="A976">
        <v>975</v>
      </c>
      <c r="B976">
        <v>1002568665</v>
      </c>
      <c r="C976">
        <v>3</v>
      </c>
      <c r="D976" t="s">
        <v>38</v>
      </c>
      <c r="E976">
        <v>5</v>
      </c>
      <c r="F976" t="s">
        <v>248</v>
      </c>
      <c r="G976" t="s">
        <v>91</v>
      </c>
      <c r="H976" t="s">
        <v>403</v>
      </c>
      <c r="I976" t="s">
        <v>212</v>
      </c>
      <c r="J976" t="s">
        <v>213</v>
      </c>
      <c r="K976" t="s">
        <v>149</v>
      </c>
      <c r="L976" t="s">
        <v>214</v>
      </c>
      <c r="M976" t="s">
        <v>76</v>
      </c>
      <c r="N976" t="s">
        <v>215</v>
      </c>
      <c r="O976" s="57">
        <v>46268.338159722225</v>
      </c>
      <c r="P976" s="57">
        <v>46268.66883101852</v>
      </c>
      <c r="Q976">
        <v>69382707</v>
      </c>
      <c r="S976">
        <v>152701239134</v>
      </c>
      <c r="T976" t="s">
        <v>2884</v>
      </c>
      <c r="U976" t="s">
        <v>2219</v>
      </c>
      <c r="V976" t="s">
        <v>2885</v>
      </c>
      <c r="Z976">
        <v>112.631162</v>
      </c>
      <c r="AA976">
        <v>-7.9713270999999999</v>
      </c>
      <c r="AB976" t="s">
        <v>2886</v>
      </c>
      <c r="AC976" t="s">
        <v>236</v>
      </c>
      <c r="AL976" t="s">
        <v>217</v>
      </c>
      <c r="AM976" t="s">
        <v>2887</v>
      </c>
      <c r="AN976" t="s">
        <v>6</v>
      </c>
      <c r="AO976" s="57">
        <v>46090.340266203704</v>
      </c>
      <c r="AP976" s="57">
        <v>46269.333333333336</v>
      </c>
      <c r="AR976" t="s">
        <v>218</v>
      </c>
      <c r="AS976" t="s">
        <v>248</v>
      </c>
      <c r="AT976" t="s">
        <v>230</v>
      </c>
      <c r="AU976">
        <v>20260903</v>
      </c>
      <c r="AV976" t="s">
        <v>221</v>
      </c>
      <c r="AW976" t="s">
        <v>886</v>
      </c>
      <c r="AX976" t="s">
        <v>222</v>
      </c>
      <c r="BA976" s="57">
        <v>46269.333333333336</v>
      </c>
      <c r="BB976" t="s">
        <v>2887</v>
      </c>
      <c r="BC976">
        <v>2026</v>
      </c>
      <c r="BD976">
        <v>9</v>
      </c>
      <c r="BE976">
        <v>3</v>
      </c>
      <c r="BF976" s="6">
        <f t="shared" si="45"/>
        <v>46268</v>
      </c>
      <c r="BG976">
        <f t="shared" si="46"/>
        <v>-1.3333333333357587</v>
      </c>
      <c r="BH976" t="str">
        <f t="shared" si="47"/>
        <v>COMPLY</v>
      </c>
      <c r="BI976" t="str">
        <f>VLOOKUP(H976,Sheet2!$A$1:$B$270,2,FALSE)</f>
        <v>MALANG</v>
      </c>
    </row>
    <row r="977" spans="1:61">
      <c r="A977">
        <v>976</v>
      </c>
      <c r="B977">
        <v>1002568668</v>
      </c>
      <c r="C977">
        <v>3</v>
      </c>
      <c r="D977" t="s">
        <v>42</v>
      </c>
      <c r="E977">
        <v>5</v>
      </c>
      <c r="F977" t="s">
        <v>232</v>
      </c>
      <c r="G977" t="s">
        <v>106</v>
      </c>
      <c r="H977" t="s">
        <v>319</v>
      </c>
      <c r="I977" t="s">
        <v>212</v>
      </c>
      <c r="J977" t="s">
        <v>213</v>
      </c>
      <c r="K977" t="s">
        <v>149</v>
      </c>
      <c r="L977" t="s">
        <v>214</v>
      </c>
      <c r="M977" t="s">
        <v>76</v>
      </c>
      <c r="N977" t="s">
        <v>215</v>
      </c>
      <c r="O977" s="57">
        <v>46268.339548611111</v>
      </c>
      <c r="P977" s="57">
        <v>46269.702164351853</v>
      </c>
      <c r="Q977">
        <v>69382711</v>
      </c>
      <c r="S977">
        <v>152742207456</v>
      </c>
      <c r="T977" t="s">
        <v>2610</v>
      </c>
      <c r="U977" t="s">
        <v>2611</v>
      </c>
      <c r="V977" t="s">
        <v>2612</v>
      </c>
      <c r="Z977">
        <v>112.7169061678</v>
      </c>
      <c r="AA977">
        <v>-7.5973796358475996</v>
      </c>
      <c r="AB977" t="s">
        <v>2613</v>
      </c>
      <c r="AC977" t="s">
        <v>236</v>
      </c>
      <c r="AL977" t="s">
        <v>217</v>
      </c>
      <c r="AM977" t="s">
        <v>2614</v>
      </c>
      <c r="AN977" t="s">
        <v>6</v>
      </c>
      <c r="AO977" s="57">
        <v>46090.340266203704</v>
      </c>
      <c r="AP977" s="57">
        <v>46271.333333333336</v>
      </c>
      <c r="AR977" t="s">
        <v>218</v>
      </c>
      <c r="AS977" t="s">
        <v>1510</v>
      </c>
      <c r="AT977" t="s">
        <v>230</v>
      </c>
      <c r="AU977">
        <v>20260904</v>
      </c>
      <c r="AV977" t="s">
        <v>221</v>
      </c>
      <c r="AW977" t="s">
        <v>885</v>
      </c>
      <c r="AX977" t="s">
        <v>222</v>
      </c>
      <c r="BA977" s="57">
        <v>46271.333333333336</v>
      </c>
      <c r="BB977" t="s">
        <v>2614</v>
      </c>
      <c r="BC977">
        <v>2026</v>
      </c>
      <c r="BD977">
        <v>9</v>
      </c>
      <c r="BE977">
        <v>4</v>
      </c>
      <c r="BF977" s="6">
        <f t="shared" si="45"/>
        <v>46269</v>
      </c>
      <c r="BG977">
        <f t="shared" si="46"/>
        <v>-2.3333333333357587</v>
      </c>
      <c r="BH977" t="str">
        <f t="shared" si="47"/>
        <v>COMPLY</v>
      </c>
      <c r="BI977" t="str">
        <f>VLOOKUP(H977,Sheet2!$A$1:$B$270,2,FALSE)</f>
        <v>PASURUAN</v>
      </c>
    </row>
    <row r="978" spans="1:61">
      <c r="A978">
        <v>977</v>
      </c>
      <c r="B978">
        <v>1002568658</v>
      </c>
      <c r="C978">
        <v>3</v>
      </c>
      <c r="D978" t="s">
        <v>55</v>
      </c>
      <c r="E978">
        <v>5</v>
      </c>
      <c r="F978" t="s">
        <v>261</v>
      </c>
      <c r="G978" t="s">
        <v>122</v>
      </c>
      <c r="H978" t="s">
        <v>347</v>
      </c>
      <c r="I978" t="s">
        <v>212</v>
      </c>
      <c r="J978" t="s">
        <v>213</v>
      </c>
      <c r="K978" t="s">
        <v>149</v>
      </c>
      <c r="L978" t="s">
        <v>214</v>
      </c>
      <c r="M978" t="s">
        <v>76</v>
      </c>
      <c r="N978" t="s">
        <v>215</v>
      </c>
      <c r="O978" s="57">
        <v>46268.336076388892</v>
      </c>
      <c r="P978" s="57">
        <v>46268.776585648149</v>
      </c>
      <c r="Q978">
        <v>69382689</v>
      </c>
      <c r="S978">
        <v>152421262594</v>
      </c>
      <c r="T978" t="s">
        <v>2888</v>
      </c>
      <c r="U978" t="s">
        <v>1281</v>
      </c>
      <c r="V978" t="s">
        <v>2889</v>
      </c>
      <c r="Z978">
        <v>112.65820004045899</v>
      </c>
      <c r="AA978">
        <v>-7.1553099263990996</v>
      </c>
      <c r="AB978" t="s">
        <v>2890</v>
      </c>
      <c r="AC978" t="s">
        <v>216</v>
      </c>
      <c r="AL978" t="s">
        <v>217</v>
      </c>
      <c r="AM978" t="s">
        <v>2891</v>
      </c>
      <c r="AN978" t="s">
        <v>6</v>
      </c>
      <c r="AO978" s="57">
        <v>46090.340266203704</v>
      </c>
      <c r="AP978" s="57">
        <v>46272.458333333336</v>
      </c>
      <c r="AR978" t="s">
        <v>218</v>
      </c>
      <c r="AS978" t="s">
        <v>122</v>
      </c>
      <c r="AT978" t="s">
        <v>230</v>
      </c>
      <c r="AU978">
        <v>20260903</v>
      </c>
      <c r="AV978" t="s">
        <v>221</v>
      </c>
      <c r="AW978" t="s">
        <v>889</v>
      </c>
      <c r="AX978" t="s">
        <v>222</v>
      </c>
      <c r="BA978" s="57">
        <v>46272.458333333336</v>
      </c>
      <c r="BB978" t="s">
        <v>2891</v>
      </c>
      <c r="BC978">
        <v>2026</v>
      </c>
      <c r="BD978">
        <v>9</v>
      </c>
      <c r="BE978">
        <v>3</v>
      </c>
      <c r="BF978" s="6">
        <f t="shared" si="45"/>
        <v>46268</v>
      </c>
      <c r="BG978">
        <f t="shared" si="46"/>
        <v>-4.4583333333357587</v>
      </c>
      <c r="BH978" t="str">
        <f t="shared" si="47"/>
        <v>COMPLY</v>
      </c>
      <c r="BI978" t="str">
        <f>VLOOKUP(H978,Sheet2!$A$1:$B$270,2,FALSE)</f>
        <v>GRESIK</v>
      </c>
    </row>
    <row r="979" spans="1:61">
      <c r="A979">
        <v>978</v>
      </c>
      <c r="B979">
        <v>1002566996</v>
      </c>
      <c r="C979">
        <v>3</v>
      </c>
      <c r="D979" t="s">
        <v>45</v>
      </c>
      <c r="E979">
        <v>5</v>
      </c>
      <c r="F979" t="s">
        <v>113</v>
      </c>
      <c r="G979" t="s">
        <v>109</v>
      </c>
      <c r="H979" t="s">
        <v>413</v>
      </c>
      <c r="I979" t="s">
        <v>212</v>
      </c>
      <c r="J979" t="s">
        <v>213</v>
      </c>
      <c r="K979" t="s">
        <v>149</v>
      </c>
      <c r="L979" t="s">
        <v>214</v>
      </c>
      <c r="M979" t="s">
        <v>76</v>
      </c>
      <c r="N979" t="s">
        <v>215</v>
      </c>
      <c r="O979" s="57">
        <v>46267.421481481484</v>
      </c>
      <c r="P979" s="57">
        <v>46268.882604166669</v>
      </c>
      <c r="Q979">
        <v>69382062</v>
      </c>
      <c r="S979">
        <v>172518797056</v>
      </c>
      <c r="T979" t="s">
        <v>2073</v>
      </c>
      <c r="U979" t="s">
        <v>2074</v>
      </c>
      <c r="V979" t="s">
        <v>2075</v>
      </c>
      <c r="Z979">
        <v>124.48156237722</v>
      </c>
      <c r="AA979">
        <v>-9.4678893831694708</v>
      </c>
      <c r="AB979" t="s">
        <v>2076</v>
      </c>
      <c r="AC979" t="s">
        <v>236</v>
      </c>
      <c r="AL979" t="s">
        <v>217</v>
      </c>
      <c r="AM979" t="s">
        <v>2055</v>
      </c>
      <c r="AN979" t="s">
        <v>6</v>
      </c>
      <c r="AO979" s="57">
        <v>46062.423657407409</v>
      </c>
      <c r="AP979" s="57">
        <v>46268.333333333336</v>
      </c>
      <c r="AR979" t="s">
        <v>218</v>
      </c>
      <c r="AS979" t="s">
        <v>219</v>
      </c>
      <c r="AT979" t="s">
        <v>230</v>
      </c>
      <c r="AU979">
        <v>20260903</v>
      </c>
      <c r="AV979" t="s">
        <v>221</v>
      </c>
      <c r="AW979" t="s">
        <v>885</v>
      </c>
      <c r="AX979" t="s">
        <v>222</v>
      </c>
      <c r="BA979" s="57">
        <v>46268.333333333336</v>
      </c>
      <c r="BB979" t="s">
        <v>2055</v>
      </c>
      <c r="BC979">
        <v>2026</v>
      </c>
      <c r="BD979">
        <v>9</v>
      </c>
      <c r="BE979">
        <v>3</v>
      </c>
      <c r="BF979" s="6">
        <f t="shared" si="45"/>
        <v>46268</v>
      </c>
      <c r="BG979">
        <f t="shared" si="46"/>
        <v>-0.33333333333575865</v>
      </c>
      <c r="BH979" t="str">
        <f t="shared" si="47"/>
        <v>COMPLY</v>
      </c>
      <c r="BI979" t="str">
        <f>VLOOKUP(H979,Sheet2!$A$1:$B$270,2,FALSE)</f>
        <v>ATAMBUA</v>
      </c>
    </row>
    <row r="980" spans="1:61">
      <c r="A980">
        <v>979</v>
      </c>
      <c r="B980">
        <v>1002568552</v>
      </c>
      <c r="C980">
        <v>3</v>
      </c>
      <c r="D980" t="s">
        <v>59</v>
      </c>
      <c r="E980">
        <v>4</v>
      </c>
      <c r="F980" t="s">
        <v>549</v>
      </c>
      <c r="G980" t="s">
        <v>582</v>
      </c>
      <c r="H980" t="s">
        <v>835</v>
      </c>
      <c r="I980" t="s">
        <v>212</v>
      </c>
      <c r="J980" t="s">
        <v>213</v>
      </c>
      <c r="K980" t="s">
        <v>149</v>
      </c>
      <c r="L980" t="s">
        <v>214</v>
      </c>
      <c r="M980" t="s">
        <v>76</v>
      </c>
      <c r="N980" t="s">
        <v>215</v>
      </c>
      <c r="O980" s="57">
        <v>46267.762465277781</v>
      </c>
      <c r="P980" s="57">
        <v>46268.498101851852</v>
      </c>
      <c r="Q980">
        <v>69382616</v>
      </c>
      <c r="S980">
        <v>146113146899</v>
      </c>
      <c r="T980" t="s">
        <v>1564</v>
      </c>
      <c r="U980" t="s">
        <v>2892</v>
      </c>
      <c r="V980" t="s">
        <v>1565</v>
      </c>
      <c r="Z980">
        <v>110.3804032</v>
      </c>
      <c r="AA980">
        <v>-7.7611340999999996</v>
      </c>
      <c r="AB980" t="s">
        <v>1566</v>
      </c>
      <c r="AC980" t="s">
        <v>236</v>
      </c>
      <c r="AL980" t="s">
        <v>217</v>
      </c>
      <c r="AM980" t="s">
        <v>1567</v>
      </c>
      <c r="AN980" t="s">
        <v>6</v>
      </c>
      <c r="AO980" s="57">
        <v>46062.767453703702</v>
      </c>
      <c r="AP980" s="57">
        <v>46269.416666666664</v>
      </c>
      <c r="AR980" t="s">
        <v>218</v>
      </c>
      <c r="AS980" t="s">
        <v>219</v>
      </c>
      <c r="AT980" t="s">
        <v>230</v>
      </c>
      <c r="AU980">
        <v>20260903</v>
      </c>
      <c r="AV980" t="s">
        <v>221</v>
      </c>
      <c r="AW980" t="s">
        <v>886</v>
      </c>
      <c r="AX980" t="s">
        <v>222</v>
      </c>
      <c r="BA980" s="57">
        <v>46269.416666666664</v>
      </c>
      <c r="BB980" t="s">
        <v>1567</v>
      </c>
      <c r="BC980">
        <v>2026</v>
      </c>
      <c r="BD980">
        <v>9</v>
      </c>
      <c r="BE980">
        <v>3</v>
      </c>
      <c r="BF980" s="6">
        <f t="shared" si="45"/>
        <v>46268</v>
      </c>
      <c r="BG980">
        <f t="shared" si="46"/>
        <v>-1.4166666666642413</v>
      </c>
      <c r="BH980" t="str">
        <f t="shared" si="47"/>
        <v>COMPLY</v>
      </c>
      <c r="BI980" t="e">
        <f>VLOOKUP(H980,Sheet2!$A$1:$B$270,2,FALSE)</f>
        <v>#N/A</v>
      </c>
    </row>
    <row r="981" spans="1:61">
      <c r="A981">
        <v>980</v>
      </c>
      <c r="B981">
        <v>1002566558</v>
      </c>
      <c r="C981">
        <v>3</v>
      </c>
      <c r="D981" t="s">
        <v>55</v>
      </c>
      <c r="E981">
        <v>5</v>
      </c>
      <c r="F981" t="s">
        <v>261</v>
      </c>
      <c r="G981" t="s">
        <v>125</v>
      </c>
      <c r="H981" t="s">
        <v>405</v>
      </c>
      <c r="I981" t="s">
        <v>212</v>
      </c>
      <c r="J981" t="s">
        <v>213</v>
      </c>
      <c r="K981" t="s">
        <v>149</v>
      </c>
      <c r="L981" t="s">
        <v>214</v>
      </c>
      <c r="M981" t="s">
        <v>76</v>
      </c>
      <c r="N981" t="s">
        <v>215</v>
      </c>
      <c r="O981" s="57">
        <v>46267.304814814815</v>
      </c>
      <c r="P981" s="57">
        <v>46267.934884259259</v>
      </c>
      <c r="Q981">
        <v>69381897</v>
      </c>
      <c r="S981">
        <v>152433910152</v>
      </c>
      <c r="T981" t="s">
        <v>1896</v>
      </c>
      <c r="U981" t="s">
        <v>1897</v>
      </c>
      <c r="V981" t="s">
        <v>1898</v>
      </c>
      <c r="Z981">
        <v>112.35989600000001</v>
      </c>
      <c r="AA981">
        <v>-7.2632190000000003</v>
      </c>
      <c r="AB981" t="s">
        <v>1899</v>
      </c>
      <c r="AC981" t="s">
        <v>236</v>
      </c>
      <c r="AL981" t="s">
        <v>217</v>
      </c>
      <c r="AM981" t="s">
        <v>1900</v>
      </c>
      <c r="AN981" t="s">
        <v>6</v>
      </c>
      <c r="AO981" s="57">
        <v>46062.309317129628</v>
      </c>
      <c r="AP981" s="57">
        <v>46268.416666666664</v>
      </c>
      <c r="AR981" t="s">
        <v>218</v>
      </c>
      <c r="AS981" t="s">
        <v>125</v>
      </c>
      <c r="AT981" t="s">
        <v>344</v>
      </c>
      <c r="AU981">
        <v>20260902</v>
      </c>
      <c r="AV981" t="s">
        <v>221</v>
      </c>
      <c r="AW981" t="s">
        <v>1901</v>
      </c>
      <c r="AX981" t="s">
        <v>222</v>
      </c>
      <c r="BA981" s="57">
        <v>46268.416666666664</v>
      </c>
      <c r="BB981" t="s">
        <v>1900</v>
      </c>
      <c r="BC981">
        <v>2026</v>
      </c>
      <c r="BD981">
        <v>9</v>
      </c>
      <c r="BE981">
        <v>2</v>
      </c>
      <c r="BF981" s="6">
        <f t="shared" si="45"/>
        <v>46267</v>
      </c>
      <c r="BG981">
        <f t="shared" si="46"/>
        <v>-1.4166666666642413</v>
      </c>
      <c r="BH981" t="str">
        <f t="shared" si="47"/>
        <v>COMPLY</v>
      </c>
      <c r="BI981" t="str">
        <f>VLOOKUP(H981,Sheet2!$A$1:$B$270,2,FALSE)</f>
        <v>GRESIK</v>
      </c>
    </row>
    <row r="982" spans="1:61">
      <c r="A982">
        <v>981</v>
      </c>
      <c r="B982">
        <v>1002567799</v>
      </c>
      <c r="C982">
        <v>3</v>
      </c>
      <c r="D982" t="s">
        <v>49</v>
      </c>
      <c r="E982">
        <v>4</v>
      </c>
      <c r="F982" t="s">
        <v>250</v>
      </c>
      <c r="G982" t="s">
        <v>250</v>
      </c>
      <c r="H982" t="s">
        <v>611</v>
      </c>
      <c r="I982" t="s">
        <v>212</v>
      </c>
      <c r="J982" t="s">
        <v>213</v>
      </c>
      <c r="K982" t="s">
        <v>149</v>
      </c>
      <c r="M982" t="s">
        <v>76</v>
      </c>
      <c r="N982" t="s">
        <v>215</v>
      </c>
      <c r="O982" s="57">
        <v>46267.592835648145</v>
      </c>
      <c r="P982" s="57">
        <v>46267.628206018519</v>
      </c>
      <c r="Q982">
        <v>69380809</v>
      </c>
      <c r="S982">
        <v>146285103915</v>
      </c>
      <c r="T982" t="s">
        <v>1902</v>
      </c>
      <c r="U982" t="s">
        <v>1479</v>
      </c>
      <c r="V982" t="s">
        <v>1903</v>
      </c>
      <c r="Z982">
        <v>109.63218000000001</v>
      </c>
      <c r="AA982">
        <v>-6.9770830000000004</v>
      </c>
      <c r="AB982" t="s">
        <v>1904</v>
      </c>
      <c r="AC982" t="s">
        <v>284</v>
      </c>
      <c r="AL982" t="s">
        <v>217</v>
      </c>
      <c r="AM982" t="s">
        <v>1905</v>
      </c>
      <c r="AN982" t="s">
        <v>6</v>
      </c>
      <c r="AO982" s="57">
        <v>46062.600717592592</v>
      </c>
      <c r="AR982" t="s">
        <v>218</v>
      </c>
      <c r="AS982" t="s">
        <v>898</v>
      </c>
      <c r="AT982" t="s">
        <v>230</v>
      </c>
      <c r="AU982">
        <v>20260902</v>
      </c>
      <c r="AV982" t="s">
        <v>221</v>
      </c>
      <c r="AW982" t="s">
        <v>545</v>
      </c>
      <c r="AX982" t="s">
        <v>222</v>
      </c>
      <c r="BA982" s="57">
        <v>46267.291666666664</v>
      </c>
      <c r="BB982" t="s">
        <v>1905</v>
      </c>
      <c r="BC982">
        <v>2026</v>
      </c>
      <c r="BD982">
        <v>9</v>
      </c>
      <c r="BE982">
        <v>2</v>
      </c>
      <c r="BF982" s="6">
        <f t="shared" si="45"/>
        <v>46267</v>
      </c>
      <c r="BG982">
        <f t="shared" si="46"/>
        <v>-0.29166666666424135</v>
      </c>
      <c r="BH982" t="str">
        <f t="shared" si="47"/>
        <v>COMPLY</v>
      </c>
      <c r="BI982" t="e">
        <f>VLOOKUP(H982,Sheet2!$A$1:$B$270,2,FALSE)</f>
        <v>#N/A</v>
      </c>
    </row>
    <row r="983" spans="1:61">
      <c r="A983">
        <v>982</v>
      </c>
      <c r="B983">
        <v>1002567809</v>
      </c>
      <c r="C983">
        <v>3</v>
      </c>
      <c r="D983" t="s">
        <v>49</v>
      </c>
      <c r="E983">
        <v>4</v>
      </c>
      <c r="F983" t="s">
        <v>250</v>
      </c>
      <c r="G983" t="s">
        <v>539</v>
      </c>
      <c r="H983" t="s">
        <v>838</v>
      </c>
      <c r="I983" t="s">
        <v>212</v>
      </c>
      <c r="J983" t="s">
        <v>213</v>
      </c>
      <c r="K983" t="s">
        <v>149</v>
      </c>
      <c r="M983" t="s">
        <v>76</v>
      </c>
      <c r="N983" t="s">
        <v>215</v>
      </c>
      <c r="O983" s="57">
        <v>46267.595520833333</v>
      </c>
      <c r="P983" s="57">
        <v>46267.63517361111</v>
      </c>
      <c r="Q983">
        <v>69381339</v>
      </c>
      <c r="S983">
        <v>142205105819</v>
      </c>
      <c r="T983" t="s">
        <v>1173</v>
      </c>
      <c r="U983" t="s">
        <v>1906</v>
      </c>
      <c r="V983" t="s">
        <v>1907</v>
      </c>
      <c r="Z983">
        <v>108.990799</v>
      </c>
      <c r="AA983">
        <v>-6.9198139999999997</v>
      </c>
      <c r="AB983" t="s">
        <v>1176</v>
      </c>
      <c r="AC983" t="s">
        <v>284</v>
      </c>
      <c r="AL983" t="s">
        <v>217</v>
      </c>
      <c r="AM983" t="s">
        <v>1908</v>
      </c>
      <c r="AN983" t="s">
        <v>6</v>
      </c>
      <c r="AO983" s="57">
        <v>46062.600717592592</v>
      </c>
      <c r="AR983" t="s">
        <v>218</v>
      </c>
      <c r="AS983" t="s">
        <v>219</v>
      </c>
      <c r="AT983" t="s">
        <v>230</v>
      </c>
      <c r="AU983">
        <v>20260902</v>
      </c>
      <c r="AV983" t="s">
        <v>221</v>
      </c>
      <c r="AW983" t="s">
        <v>1909</v>
      </c>
      <c r="AX983" t="s">
        <v>222</v>
      </c>
      <c r="BA983" s="57">
        <v>46267.291666666664</v>
      </c>
      <c r="BB983" t="s">
        <v>1908</v>
      </c>
      <c r="BC983">
        <v>2026</v>
      </c>
      <c r="BD983">
        <v>9</v>
      </c>
      <c r="BE983">
        <v>2</v>
      </c>
      <c r="BF983" s="6">
        <f t="shared" si="45"/>
        <v>46267</v>
      </c>
      <c r="BG983">
        <f t="shared" si="46"/>
        <v>-0.29166666666424135</v>
      </c>
      <c r="BH983" t="str">
        <f t="shared" si="47"/>
        <v>COMPLY</v>
      </c>
      <c r="BI983" t="e">
        <f>VLOOKUP(H983,Sheet2!$A$1:$B$270,2,FALSE)</f>
        <v>#N/A</v>
      </c>
    </row>
    <row r="984" spans="1:61">
      <c r="A984">
        <v>983</v>
      </c>
      <c r="B984">
        <v>1002568399</v>
      </c>
      <c r="C984">
        <v>3</v>
      </c>
      <c r="D984" t="s">
        <v>55</v>
      </c>
      <c r="E984">
        <v>5</v>
      </c>
      <c r="F984" t="s">
        <v>307</v>
      </c>
      <c r="G984" t="s">
        <v>124</v>
      </c>
      <c r="H984" t="s">
        <v>309</v>
      </c>
      <c r="I984" t="s">
        <v>212</v>
      </c>
      <c r="J984" t="s">
        <v>213</v>
      </c>
      <c r="K984" t="s">
        <v>149</v>
      </c>
      <c r="L984" t="s">
        <v>214</v>
      </c>
      <c r="M984" t="s">
        <v>76</v>
      </c>
      <c r="N984" t="s">
        <v>215</v>
      </c>
      <c r="O984" s="57">
        <v>46267.697870370372</v>
      </c>
      <c r="P984" s="57">
        <v>46268.576840277776</v>
      </c>
      <c r="Q984">
        <v>69382568</v>
      </c>
      <c r="S984">
        <v>152308243235</v>
      </c>
      <c r="T984" t="s">
        <v>1568</v>
      </c>
      <c r="U984" t="s">
        <v>1569</v>
      </c>
      <c r="V984" t="s">
        <v>1570</v>
      </c>
      <c r="Z984">
        <v>112.73393590003199</v>
      </c>
      <c r="AA984">
        <v>-7.32036786912564</v>
      </c>
      <c r="AB984" t="s">
        <v>1571</v>
      </c>
      <c r="AC984" t="s">
        <v>216</v>
      </c>
      <c r="AL984" t="s">
        <v>217</v>
      </c>
      <c r="AM984" t="s">
        <v>1572</v>
      </c>
      <c r="AN984" t="s">
        <v>6</v>
      </c>
      <c r="AO984" s="57">
        <v>46062.704965277779</v>
      </c>
      <c r="AP984" s="57">
        <v>46268.625</v>
      </c>
      <c r="AR984" t="s">
        <v>218</v>
      </c>
      <c r="AS984" t="s">
        <v>605</v>
      </c>
      <c r="AT984" t="s">
        <v>230</v>
      </c>
      <c r="AU984">
        <v>20260903</v>
      </c>
      <c r="AV984" t="s">
        <v>221</v>
      </c>
      <c r="AW984" t="s">
        <v>890</v>
      </c>
      <c r="AX984" t="s">
        <v>222</v>
      </c>
      <c r="BA984" s="57">
        <v>46268.625</v>
      </c>
      <c r="BB984" t="s">
        <v>1572</v>
      </c>
      <c r="BC984">
        <v>2026</v>
      </c>
      <c r="BD984">
        <v>9</v>
      </c>
      <c r="BE984">
        <v>3</v>
      </c>
      <c r="BF984" s="6">
        <f t="shared" si="45"/>
        <v>46268</v>
      </c>
      <c r="BG984">
        <f t="shared" si="46"/>
        <v>-0.625</v>
      </c>
      <c r="BH984" t="str">
        <f t="shared" si="47"/>
        <v>COMPLY</v>
      </c>
      <c r="BI984" t="str">
        <f>VLOOKUP(H984,Sheet2!$A$1:$B$270,2,FALSE)</f>
        <v>SURABAYA SELATAN</v>
      </c>
    </row>
    <row r="985" spans="1:61">
      <c r="A985">
        <v>984</v>
      </c>
      <c r="B985">
        <v>1002566950</v>
      </c>
      <c r="C985">
        <v>3</v>
      </c>
      <c r="D985" t="s">
        <v>38</v>
      </c>
      <c r="E985">
        <v>5</v>
      </c>
      <c r="F985" t="s">
        <v>248</v>
      </c>
      <c r="G985" t="s">
        <v>91</v>
      </c>
      <c r="H985" t="s">
        <v>412</v>
      </c>
      <c r="I985" t="s">
        <v>212</v>
      </c>
      <c r="J985" t="s">
        <v>213</v>
      </c>
      <c r="K985" t="s">
        <v>149</v>
      </c>
      <c r="L985" t="s">
        <v>214</v>
      </c>
      <c r="M985" t="s">
        <v>76</v>
      </c>
      <c r="N985" t="s">
        <v>215</v>
      </c>
      <c r="O985" s="57">
        <v>46267.412476851852</v>
      </c>
      <c r="P985" s="57">
        <v>46267.601770833331</v>
      </c>
      <c r="Q985">
        <v>69382053</v>
      </c>
      <c r="S985">
        <v>152715213311</v>
      </c>
      <c r="T985" t="s">
        <v>1910</v>
      </c>
      <c r="U985" t="s">
        <v>1911</v>
      </c>
      <c r="V985" t="s">
        <v>1912</v>
      </c>
      <c r="Z985">
        <v>112.61499646168799</v>
      </c>
      <c r="AA985">
        <v>-8.1434994211175802</v>
      </c>
      <c r="AB985" t="s">
        <v>1913</v>
      </c>
      <c r="AC985" t="s">
        <v>236</v>
      </c>
      <c r="AL985" t="s">
        <v>217</v>
      </c>
      <c r="AM985" t="s">
        <v>1914</v>
      </c>
      <c r="AN985" t="s">
        <v>6</v>
      </c>
      <c r="AO985" s="57">
        <v>46062.413263888891</v>
      </c>
      <c r="AP985" s="57">
        <v>46268.333333333336</v>
      </c>
      <c r="AR985" t="s">
        <v>218</v>
      </c>
      <c r="AS985" t="s">
        <v>584</v>
      </c>
      <c r="AT985" t="s">
        <v>220</v>
      </c>
      <c r="AU985">
        <v>20260902</v>
      </c>
      <c r="AV985" t="s">
        <v>221</v>
      </c>
      <c r="AW985" t="s">
        <v>880</v>
      </c>
      <c r="AX985" t="s">
        <v>222</v>
      </c>
      <c r="BA985" s="57">
        <v>46268.333333333336</v>
      </c>
      <c r="BB985" t="s">
        <v>1914</v>
      </c>
      <c r="BC985">
        <v>2026</v>
      </c>
      <c r="BD985">
        <v>9</v>
      </c>
      <c r="BE985">
        <v>2</v>
      </c>
      <c r="BF985" s="6">
        <f t="shared" si="45"/>
        <v>46267</v>
      </c>
      <c r="BG985">
        <f t="shared" si="46"/>
        <v>-1.3333333333357587</v>
      </c>
      <c r="BH985" t="str">
        <f t="shared" si="47"/>
        <v>COMPLY</v>
      </c>
      <c r="BI985" t="str">
        <f>VLOOKUP(H985,Sheet2!$A$1:$B$270,2,FALSE)</f>
        <v>MALANG</v>
      </c>
    </row>
    <row r="986" spans="1:61">
      <c r="A986">
        <v>985</v>
      </c>
      <c r="B986">
        <v>1002566886</v>
      </c>
      <c r="C986">
        <v>3</v>
      </c>
      <c r="D986" t="s">
        <v>38</v>
      </c>
      <c r="E986">
        <v>5</v>
      </c>
      <c r="F986" t="s">
        <v>90</v>
      </c>
      <c r="G986" t="s">
        <v>93</v>
      </c>
      <c r="H986" t="s">
        <v>381</v>
      </c>
      <c r="I986" t="s">
        <v>212</v>
      </c>
      <c r="J986" t="s">
        <v>213</v>
      </c>
      <c r="K986" t="s">
        <v>149</v>
      </c>
      <c r="L986" t="s">
        <v>214</v>
      </c>
      <c r="M986" t="s">
        <v>76</v>
      </c>
      <c r="N986" t="s">
        <v>215</v>
      </c>
      <c r="O986" s="57">
        <v>46267.402743055558</v>
      </c>
      <c r="P986" s="57">
        <v>46267.712384259263</v>
      </c>
      <c r="Q986">
        <v>69382041</v>
      </c>
      <c r="S986">
        <v>152615203387</v>
      </c>
      <c r="T986" t="s">
        <v>1915</v>
      </c>
      <c r="U986" t="s">
        <v>1916</v>
      </c>
      <c r="V986" t="s">
        <v>1917</v>
      </c>
      <c r="Z986">
        <v>112.092991881072</v>
      </c>
      <c r="AA986">
        <v>-7.6391968756506801</v>
      </c>
      <c r="AB986" t="s">
        <v>1918</v>
      </c>
      <c r="AC986" t="s">
        <v>216</v>
      </c>
      <c r="AL986" t="s">
        <v>217</v>
      </c>
      <c r="AM986" t="s">
        <v>1919</v>
      </c>
      <c r="AN986" t="s">
        <v>6</v>
      </c>
      <c r="AO986" s="57">
        <v>46062.413263888891</v>
      </c>
      <c r="AP986" s="57">
        <v>46268.625</v>
      </c>
      <c r="AR986" t="s">
        <v>218</v>
      </c>
      <c r="AS986" t="s">
        <v>589</v>
      </c>
      <c r="AT986" t="s">
        <v>230</v>
      </c>
      <c r="AU986">
        <v>20260902</v>
      </c>
      <c r="AV986" t="s">
        <v>221</v>
      </c>
      <c r="AW986" t="s">
        <v>884</v>
      </c>
      <c r="AX986" t="s">
        <v>222</v>
      </c>
      <c r="BA986" s="57">
        <v>46268.625</v>
      </c>
      <c r="BB986" t="s">
        <v>1919</v>
      </c>
      <c r="BC986">
        <v>2026</v>
      </c>
      <c r="BD986">
        <v>9</v>
      </c>
      <c r="BE986">
        <v>2</v>
      </c>
      <c r="BF986" s="6">
        <f t="shared" si="45"/>
        <v>46267</v>
      </c>
      <c r="BG986">
        <f t="shared" si="46"/>
        <v>-1.625</v>
      </c>
      <c r="BH986" t="str">
        <f t="shared" si="47"/>
        <v>COMPLY</v>
      </c>
      <c r="BI986" t="str">
        <f>VLOOKUP(H986,Sheet2!$A$1:$B$270,2,FALSE)</f>
        <v>NGANJUK</v>
      </c>
    </row>
    <row r="987" spans="1:61">
      <c r="A987">
        <v>986</v>
      </c>
      <c r="B987">
        <v>1002566921</v>
      </c>
      <c r="C987">
        <v>3</v>
      </c>
      <c r="D987" t="s">
        <v>49</v>
      </c>
      <c r="E987">
        <v>4</v>
      </c>
      <c r="F987" t="s">
        <v>245</v>
      </c>
      <c r="G987" t="s">
        <v>1920</v>
      </c>
      <c r="H987" t="s">
        <v>1921</v>
      </c>
      <c r="I987" t="s">
        <v>212</v>
      </c>
      <c r="J987" t="s">
        <v>213</v>
      </c>
      <c r="K987" t="s">
        <v>149</v>
      </c>
      <c r="L987" t="s">
        <v>214</v>
      </c>
      <c r="M987" t="s">
        <v>76</v>
      </c>
      <c r="N987" t="s">
        <v>215</v>
      </c>
      <c r="O987" s="57">
        <v>46267.406898148147</v>
      </c>
      <c r="P987" s="57">
        <v>46267.828483796293</v>
      </c>
      <c r="Q987">
        <v>69382050</v>
      </c>
      <c r="S987">
        <v>141459109252</v>
      </c>
      <c r="T987" t="s">
        <v>1922</v>
      </c>
      <c r="U987" t="s">
        <v>1923</v>
      </c>
      <c r="V987" t="s">
        <v>1924</v>
      </c>
      <c r="Z987">
        <v>110.408392958343</v>
      </c>
      <c r="AA987">
        <v>-7.25346112780369</v>
      </c>
      <c r="AB987" t="s">
        <v>1925</v>
      </c>
      <c r="AC987" t="s">
        <v>216</v>
      </c>
      <c r="AL987" t="s">
        <v>217</v>
      </c>
      <c r="AM987" t="s">
        <v>1926</v>
      </c>
      <c r="AN987" t="s">
        <v>6</v>
      </c>
      <c r="AO987" s="57">
        <v>46062.413263888891</v>
      </c>
      <c r="AP987" s="57">
        <v>46268.333333333336</v>
      </c>
      <c r="AR987" t="s">
        <v>218</v>
      </c>
      <c r="AS987" t="s">
        <v>1927</v>
      </c>
      <c r="AT987" t="s">
        <v>230</v>
      </c>
      <c r="AU987">
        <v>20260902</v>
      </c>
      <c r="AV987" t="s">
        <v>221</v>
      </c>
      <c r="AW987" t="s">
        <v>882</v>
      </c>
      <c r="AX987" t="s">
        <v>222</v>
      </c>
      <c r="BA987" s="57">
        <v>46268.333333333336</v>
      </c>
      <c r="BB987" t="s">
        <v>1926</v>
      </c>
      <c r="BC987">
        <v>2026</v>
      </c>
      <c r="BD987">
        <v>9</v>
      </c>
      <c r="BE987">
        <v>2</v>
      </c>
      <c r="BF987" s="6">
        <f t="shared" si="45"/>
        <v>46267</v>
      </c>
      <c r="BG987">
        <f t="shared" si="46"/>
        <v>-1.3333333333357587</v>
      </c>
      <c r="BH987" t="str">
        <f t="shared" si="47"/>
        <v>COMPLY</v>
      </c>
      <c r="BI987" t="e">
        <f>VLOOKUP(H987,Sheet2!$A$1:$B$270,2,FALSE)</f>
        <v>#N/A</v>
      </c>
    </row>
    <row r="988" spans="1:61">
      <c r="A988">
        <v>987</v>
      </c>
      <c r="B988">
        <v>1002567874</v>
      </c>
      <c r="C988">
        <v>3</v>
      </c>
      <c r="D988" t="s">
        <v>45</v>
      </c>
      <c r="E988">
        <v>5</v>
      </c>
      <c r="F988" t="s">
        <v>210</v>
      </c>
      <c r="G988" t="s">
        <v>112</v>
      </c>
      <c r="H988" t="s">
        <v>263</v>
      </c>
      <c r="I988" t="s">
        <v>212</v>
      </c>
      <c r="J988" t="s">
        <v>213</v>
      </c>
      <c r="K988" t="s">
        <v>149</v>
      </c>
      <c r="L988" t="s">
        <v>214</v>
      </c>
      <c r="M988" t="s">
        <v>76</v>
      </c>
      <c r="N988" t="s">
        <v>215</v>
      </c>
      <c r="O988" s="57">
        <v>46267.606215277781</v>
      </c>
      <c r="P988" s="57">
        <v>46269.764745370368</v>
      </c>
      <c r="Q988">
        <v>69382416</v>
      </c>
      <c r="S988">
        <v>172601793606</v>
      </c>
      <c r="T988" t="s">
        <v>1579</v>
      </c>
      <c r="U988" t="s">
        <v>1580</v>
      </c>
      <c r="V988" t="s">
        <v>1581</v>
      </c>
      <c r="Z988">
        <v>116.094719</v>
      </c>
      <c r="AA988">
        <v>-8.62235499999999</v>
      </c>
      <c r="AB988" t="s">
        <v>1582</v>
      </c>
      <c r="AC988" t="s">
        <v>216</v>
      </c>
      <c r="AL988" t="s">
        <v>217</v>
      </c>
      <c r="AM988" t="s">
        <v>1583</v>
      </c>
      <c r="AN988" t="s">
        <v>6</v>
      </c>
      <c r="AO988" s="57">
        <v>46062.61109953704</v>
      </c>
      <c r="AP988" s="57">
        <v>46269.333333333336</v>
      </c>
      <c r="AR988" t="s">
        <v>218</v>
      </c>
      <c r="AS988" t="s">
        <v>219</v>
      </c>
      <c r="AT988" t="s">
        <v>230</v>
      </c>
      <c r="AU988">
        <v>20260904</v>
      </c>
      <c r="AV988" t="s">
        <v>221</v>
      </c>
      <c r="AW988" t="s">
        <v>881</v>
      </c>
      <c r="AX988" t="s">
        <v>222</v>
      </c>
      <c r="BA988" s="57">
        <v>46269.333333333336</v>
      </c>
      <c r="BB988" t="s">
        <v>1583</v>
      </c>
      <c r="BC988">
        <v>2026</v>
      </c>
      <c r="BD988">
        <v>9</v>
      </c>
      <c r="BE988">
        <v>4</v>
      </c>
      <c r="BF988" s="6">
        <f t="shared" si="45"/>
        <v>46269</v>
      </c>
      <c r="BG988">
        <f t="shared" si="46"/>
        <v>-0.33333333333575865</v>
      </c>
      <c r="BH988" t="str">
        <f t="shared" si="47"/>
        <v>COMPLY</v>
      </c>
      <c r="BI988" t="str">
        <f>VLOOKUP(H988,Sheet2!$A$1:$B$270,2,FALSE)</f>
        <v>MATARAM</v>
      </c>
    </row>
    <row r="989" spans="1:61">
      <c r="A989">
        <v>988</v>
      </c>
      <c r="B989">
        <v>1002568456</v>
      </c>
      <c r="C989">
        <v>3</v>
      </c>
      <c r="D989" t="s">
        <v>38</v>
      </c>
      <c r="E989">
        <v>5</v>
      </c>
      <c r="F989" t="s">
        <v>92</v>
      </c>
      <c r="G989" t="s">
        <v>89</v>
      </c>
      <c r="H989" t="s">
        <v>360</v>
      </c>
      <c r="I989" t="s">
        <v>212</v>
      </c>
      <c r="J989" t="s">
        <v>213</v>
      </c>
      <c r="K989" t="s">
        <v>149</v>
      </c>
      <c r="L989" t="s">
        <v>214</v>
      </c>
      <c r="M989" t="s">
        <v>76</v>
      </c>
      <c r="N989" t="s">
        <v>215</v>
      </c>
      <c r="O989" s="57">
        <v>46267.712465277778</v>
      </c>
      <c r="P989" s="57">
        <v>46268.759768518517</v>
      </c>
      <c r="Q989">
        <v>69382589</v>
      </c>
      <c r="S989">
        <v>152644206416</v>
      </c>
      <c r="T989" t="s">
        <v>1589</v>
      </c>
      <c r="U989" t="s">
        <v>1590</v>
      </c>
      <c r="V989" t="s">
        <v>1591</v>
      </c>
      <c r="Z989">
        <v>111.597600531919</v>
      </c>
      <c r="AA989">
        <v>-7.2663955216170297</v>
      </c>
      <c r="AB989" t="s">
        <v>1592</v>
      </c>
      <c r="AC989" t="s">
        <v>236</v>
      </c>
      <c r="AL989" t="s">
        <v>217</v>
      </c>
      <c r="AM989" t="s">
        <v>1593</v>
      </c>
      <c r="AN989" t="s">
        <v>6</v>
      </c>
      <c r="AO989" s="57">
        <v>46062.715486111112</v>
      </c>
      <c r="AP989" s="57">
        <v>46268.625</v>
      </c>
      <c r="AR989" t="s">
        <v>218</v>
      </c>
      <c r="AS989" t="s">
        <v>1594</v>
      </c>
      <c r="AT989" t="s">
        <v>230</v>
      </c>
      <c r="AU989">
        <v>20260903</v>
      </c>
      <c r="AV989" t="s">
        <v>221</v>
      </c>
      <c r="AW989" t="s">
        <v>884</v>
      </c>
      <c r="AX989" t="s">
        <v>222</v>
      </c>
      <c r="BA989" s="57">
        <v>46268.625</v>
      </c>
      <c r="BB989" t="s">
        <v>1593</v>
      </c>
      <c r="BC989">
        <v>2026</v>
      </c>
      <c r="BD989">
        <v>9</v>
      </c>
      <c r="BE989">
        <v>3</v>
      </c>
      <c r="BF989" s="6">
        <f t="shared" si="45"/>
        <v>46268</v>
      </c>
      <c r="BG989">
        <f t="shared" si="46"/>
        <v>-0.625</v>
      </c>
      <c r="BH989" t="str">
        <f t="shared" si="47"/>
        <v>COMPLY</v>
      </c>
      <c r="BI989" t="str">
        <f>VLOOKUP(H989,Sheet2!$A$1:$B$270,2,FALSE)</f>
        <v>BOJONEGORO</v>
      </c>
    </row>
    <row r="990" spans="1:61">
      <c r="A990">
        <v>989</v>
      </c>
      <c r="B990">
        <v>1002567253</v>
      </c>
      <c r="C990">
        <v>3</v>
      </c>
      <c r="D990" t="s">
        <v>55</v>
      </c>
      <c r="E990">
        <v>5</v>
      </c>
      <c r="F990" t="s">
        <v>261</v>
      </c>
      <c r="G990" t="s">
        <v>123</v>
      </c>
      <c r="H990" t="s">
        <v>287</v>
      </c>
      <c r="I990" t="s">
        <v>212</v>
      </c>
      <c r="J990" t="s">
        <v>213</v>
      </c>
      <c r="K990" t="s">
        <v>149</v>
      </c>
      <c r="M990" t="s">
        <v>76</v>
      </c>
      <c r="N990" t="s">
        <v>215</v>
      </c>
      <c r="O990" s="57">
        <v>46267.477280092593</v>
      </c>
      <c r="P990" s="57">
        <v>46268.645983796298</v>
      </c>
      <c r="Q990">
        <v>69382161</v>
      </c>
      <c r="S990">
        <v>152401227303</v>
      </c>
      <c r="T990" t="s">
        <v>1536</v>
      </c>
      <c r="U990" t="s">
        <v>1537</v>
      </c>
      <c r="V990" t="s">
        <v>2893</v>
      </c>
      <c r="Z990">
        <v>112.7154621</v>
      </c>
      <c r="AA990">
        <v>-7.2402169000000001</v>
      </c>
      <c r="AB990" t="s">
        <v>1538</v>
      </c>
      <c r="AC990" t="s">
        <v>229</v>
      </c>
      <c r="AL990" t="s">
        <v>217</v>
      </c>
      <c r="AM990" t="s">
        <v>2894</v>
      </c>
      <c r="AN990" t="s">
        <v>6</v>
      </c>
      <c r="AO990" s="57">
        <v>46062.486145833333</v>
      </c>
      <c r="AP990" s="57">
        <v>46269.625</v>
      </c>
      <c r="AR990" t="s">
        <v>218</v>
      </c>
      <c r="AS990" t="s">
        <v>271</v>
      </c>
      <c r="AT990" t="s">
        <v>230</v>
      </c>
      <c r="AU990">
        <v>20260903</v>
      </c>
      <c r="AV990" t="s">
        <v>221</v>
      </c>
      <c r="AW990" t="s">
        <v>1539</v>
      </c>
      <c r="AX990" t="s">
        <v>222</v>
      </c>
      <c r="BA990" s="57">
        <v>46269.625</v>
      </c>
      <c r="BB990" t="s">
        <v>2894</v>
      </c>
      <c r="BC990">
        <v>2026</v>
      </c>
      <c r="BD990">
        <v>9</v>
      </c>
      <c r="BE990">
        <v>3</v>
      </c>
      <c r="BF990" s="6">
        <f t="shared" si="45"/>
        <v>46268</v>
      </c>
      <c r="BG990">
        <f t="shared" si="46"/>
        <v>-1.625</v>
      </c>
      <c r="BH990" t="str">
        <f t="shared" si="47"/>
        <v>COMPLY</v>
      </c>
      <c r="BI990" t="str">
        <f>VLOOKUP(H990,Sheet2!$A$1:$B$270,2,FALSE)</f>
        <v>SURABAYA UTARA</v>
      </c>
    </row>
    <row r="991" spans="1:61">
      <c r="A991">
        <v>990</v>
      </c>
      <c r="B991">
        <v>1002567302</v>
      </c>
      <c r="C991">
        <v>3</v>
      </c>
      <c r="D991" t="s">
        <v>51</v>
      </c>
      <c r="E991">
        <v>4</v>
      </c>
      <c r="F991" t="s">
        <v>269</v>
      </c>
      <c r="G991" t="s">
        <v>1928</v>
      </c>
      <c r="H991" t="s">
        <v>1929</v>
      </c>
      <c r="I991" t="s">
        <v>212</v>
      </c>
      <c r="J991" t="s">
        <v>213</v>
      </c>
      <c r="K991" t="s">
        <v>149</v>
      </c>
      <c r="M991" t="s">
        <v>76</v>
      </c>
      <c r="N991" t="s">
        <v>215</v>
      </c>
      <c r="O991" s="57">
        <v>46267.480787037035</v>
      </c>
      <c r="P991" s="57">
        <v>46267.802986111114</v>
      </c>
      <c r="Q991">
        <v>69380377</v>
      </c>
      <c r="S991">
        <v>141569115880</v>
      </c>
      <c r="T991" t="s">
        <v>1930</v>
      </c>
      <c r="U991" t="s">
        <v>1931</v>
      </c>
      <c r="V991" t="s">
        <v>1932</v>
      </c>
      <c r="Z991">
        <v>111.39656453359601</v>
      </c>
      <c r="AA991">
        <v>-6.9893009518497502</v>
      </c>
      <c r="AB991" t="s">
        <v>1933</v>
      </c>
      <c r="AC991" t="s">
        <v>285</v>
      </c>
      <c r="AL991" t="s">
        <v>217</v>
      </c>
      <c r="AM991" t="s">
        <v>1934</v>
      </c>
      <c r="AN991" t="s">
        <v>6</v>
      </c>
      <c r="AO991" s="57">
        <v>46062.486145833333</v>
      </c>
      <c r="AR991" t="s">
        <v>218</v>
      </c>
      <c r="AS991" t="s">
        <v>219</v>
      </c>
      <c r="AT991" t="s">
        <v>230</v>
      </c>
      <c r="AU991">
        <v>20260902</v>
      </c>
      <c r="AV991" t="s">
        <v>221</v>
      </c>
      <c r="AW991" t="s">
        <v>545</v>
      </c>
      <c r="AX991" t="s">
        <v>222</v>
      </c>
      <c r="BA991" s="57">
        <v>46267.291666666664</v>
      </c>
      <c r="BB991" t="s">
        <v>1934</v>
      </c>
      <c r="BC991">
        <v>2026</v>
      </c>
      <c r="BD991">
        <v>9</v>
      </c>
      <c r="BE991">
        <v>2</v>
      </c>
      <c r="BF991" s="6">
        <f t="shared" si="45"/>
        <v>46267</v>
      </c>
      <c r="BG991">
        <f t="shared" si="46"/>
        <v>-0.29166666666424135</v>
      </c>
      <c r="BH991" t="str">
        <f t="shared" si="47"/>
        <v>COMPLY</v>
      </c>
      <c r="BI991" t="e">
        <f>VLOOKUP(H991,Sheet2!$A$1:$B$270,2,FALSE)</f>
        <v>#N/A</v>
      </c>
    </row>
    <row r="992" spans="1:61">
      <c r="A992">
        <v>991</v>
      </c>
      <c r="B992">
        <v>1002568555</v>
      </c>
      <c r="C992">
        <v>3</v>
      </c>
      <c r="D992" t="s">
        <v>59</v>
      </c>
      <c r="E992">
        <v>4</v>
      </c>
      <c r="F992" t="s">
        <v>549</v>
      </c>
      <c r="G992" t="s">
        <v>825</v>
      </c>
      <c r="H992" t="s">
        <v>1600</v>
      </c>
      <c r="I992" t="s">
        <v>212</v>
      </c>
      <c r="J992" t="s">
        <v>213</v>
      </c>
      <c r="K992" t="s">
        <v>149</v>
      </c>
      <c r="L992" t="s">
        <v>214</v>
      </c>
      <c r="M992" t="s">
        <v>76</v>
      </c>
      <c r="N992" t="s">
        <v>215</v>
      </c>
      <c r="O992" s="57">
        <v>46267.767314814817</v>
      </c>
      <c r="P992" s="57">
        <v>46269.582280092596</v>
      </c>
      <c r="Q992">
        <v>69382617</v>
      </c>
      <c r="S992">
        <v>146143118536</v>
      </c>
      <c r="T992" t="s">
        <v>1564</v>
      </c>
      <c r="U992" t="s">
        <v>1601</v>
      </c>
      <c r="V992" t="s">
        <v>1602</v>
      </c>
      <c r="Z992">
        <v>110.153674</v>
      </c>
      <c r="AA992">
        <v>-7.8596780999999902</v>
      </c>
      <c r="AB992" t="s">
        <v>1603</v>
      </c>
      <c r="AC992" t="s">
        <v>236</v>
      </c>
      <c r="AL992" t="s">
        <v>217</v>
      </c>
      <c r="AM992" t="s">
        <v>1604</v>
      </c>
      <c r="AN992" t="s">
        <v>6</v>
      </c>
      <c r="AO992" s="57">
        <v>46062.777731481481</v>
      </c>
      <c r="AP992" s="57">
        <v>46269.625</v>
      </c>
      <c r="AR992" t="s">
        <v>218</v>
      </c>
      <c r="AS992" t="s">
        <v>1605</v>
      </c>
      <c r="AT992" t="s">
        <v>230</v>
      </c>
      <c r="AU992">
        <v>20260904</v>
      </c>
      <c r="AV992" t="s">
        <v>221</v>
      </c>
      <c r="AW992" t="s">
        <v>886</v>
      </c>
      <c r="AX992" t="s">
        <v>222</v>
      </c>
      <c r="BA992" s="57">
        <v>46269.625</v>
      </c>
      <c r="BB992" t="s">
        <v>1604</v>
      </c>
      <c r="BC992">
        <v>2026</v>
      </c>
      <c r="BD992">
        <v>9</v>
      </c>
      <c r="BE992">
        <v>4</v>
      </c>
      <c r="BF992" s="6">
        <f t="shared" si="45"/>
        <v>46269</v>
      </c>
      <c r="BG992">
        <f t="shared" si="46"/>
        <v>-0.625</v>
      </c>
      <c r="BH992" t="str">
        <f t="shared" si="47"/>
        <v>COMPLY</v>
      </c>
      <c r="BI992" t="e">
        <f>VLOOKUP(H992,Sheet2!$A$1:$B$270,2,FALSE)</f>
        <v>#N/A</v>
      </c>
    </row>
    <row r="993" spans="1:61">
      <c r="A993">
        <v>992</v>
      </c>
      <c r="B993">
        <v>1002568037</v>
      </c>
      <c r="C993">
        <v>3</v>
      </c>
      <c r="D993" t="s">
        <v>42</v>
      </c>
      <c r="E993">
        <v>5</v>
      </c>
      <c r="F993" t="s">
        <v>106</v>
      </c>
      <c r="G993" t="s">
        <v>107</v>
      </c>
      <c r="H993" t="s">
        <v>345</v>
      </c>
      <c r="I993" t="s">
        <v>212</v>
      </c>
      <c r="J993" t="s">
        <v>213</v>
      </c>
      <c r="K993" t="s">
        <v>149</v>
      </c>
      <c r="L993" t="s">
        <v>214</v>
      </c>
      <c r="M993" t="s">
        <v>76</v>
      </c>
      <c r="N993" t="s">
        <v>215</v>
      </c>
      <c r="O993" s="57">
        <v>46267.633298611108</v>
      </c>
      <c r="P993" s="57">
        <v>46268.63417824074</v>
      </c>
      <c r="Q993">
        <v>69382457</v>
      </c>
      <c r="S993">
        <v>152509216392</v>
      </c>
      <c r="T993" t="s">
        <v>1606</v>
      </c>
      <c r="U993" t="s">
        <v>1607</v>
      </c>
      <c r="V993" t="s">
        <v>1608</v>
      </c>
      <c r="Z993">
        <v>113.379946611821</v>
      </c>
      <c r="AA993">
        <v>-7.8220765346997103</v>
      </c>
      <c r="AB993" t="s">
        <v>1609</v>
      </c>
      <c r="AC993" t="s">
        <v>216</v>
      </c>
      <c r="AL993" t="s">
        <v>217</v>
      </c>
      <c r="AM993" t="s">
        <v>1610</v>
      </c>
      <c r="AN993" t="s">
        <v>6</v>
      </c>
      <c r="AO993" s="57">
        <v>46062.642453703702</v>
      </c>
      <c r="AP993" s="57">
        <v>46268.541666666664</v>
      </c>
      <c r="AR993" t="s">
        <v>218</v>
      </c>
      <c r="AS993" t="s">
        <v>1611</v>
      </c>
      <c r="AT993" t="s">
        <v>230</v>
      </c>
      <c r="AU993">
        <v>20260903</v>
      </c>
      <c r="AV993" t="s">
        <v>221</v>
      </c>
      <c r="AW993" t="s">
        <v>885</v>
      </c>
      <c r="AX993" t="s">
        <v>222</v>
      </c>
      <c r="BA993" s="57">
        <v>46268.541666666664</v>
      </c>
      <c r="BB993" t="s">
        <v>1610</v>
      </c>
      <c r="BC993">
        <v>2026</v>
      </c>
      <c r="BD993">
        <v>9</v>
      </c>
      <c r="BE993">
        <v>3</v>
      </c>
      <c r="BF993" s="6">
        <f t="shared" si="45"/>
        <v>46268</v>
      </c>
      <c r="BG993">
        <f t="shared" si="46"/>
        <v>-0.54166666666424135</v>
      </c>
      <c r="BH993" t="str">
        <f t="shared" si="47"/>
        <v>COMPLY</v>
      </c>
      <c r="BI993" t="str">
        <f>VLOOKUP(H993,Sheet2!$A$1:$B$270,2,FALSE)</f>
        <v>PROBOLINGGO</v>
      </c>
    </row>
    <row r="994" spans="1:61">
      <c r="A994">
        <v>993</v>
      </c>
      <c r="B994">
        <v>1002568030</v>
      </c>
      <c r="C994">
        <v>3</v>
      </c>
      <c r="D994" t="s">
        <v>38</v>
      </c>
      <c r="E994">
        <v>5</v>
      </c>
      <c r="F994" t="s">
        <v>92</v>
      </c>
      <c r="G994" t="s">
        <v>97</v>
      </c>
      <c r="H994" t="s">
        <v>252</v>
      </c>
      <c r="I994" t="s">
        <v>212</v>
      </c>
      <c r="J994" t="s">
        <v>213</v>
      </c>
      <c r="K994" t="s">
        <v>149</v>
      </c>
      <c r="L994" t="s">
        <v>214</v>
      </c>
      <c r="M994" t="s">
        <v>76</v>
      </c>
      <c r="N994" t="s">
        <v>215</v>
      </c>
      <c r="O994" s="57">
        <v>46267.631909722222</v>
      </c>
      <c r="P994" s="57">
        <v>46268.723587962966</v>
      </c>
      <c r="Q994">
        <v>69382432</v>
      </c>
      <c r="S994">
        <v>152612240422</v>
      </c>
      <c r="T994" t="s">
        <v>1612</v>
      </c>
      <c r="U994" t="s">
        <v>1613</v>
      </c>
      <c r="V994" t="s">
        <v>1614</v>
      </c>
      <c r="Z994">
        <v>112.042243480682</v>
      </c>
      <c r="AA994">
        <v>-6.8893245840678397</v>
      </c>
      <c r="AB994" t="s">
        <v>1615</v>
      </c>
      <c r="AC994" t="s">
        <v>216</v>
      </c>
      <c r="AL994" t="s">
        <v>217</v>
      </c>
      <c r="AM994" t="s">
        <v>1616</v>
      </c>
      <c r="AN994" t="s">
        <v>6</v>
      </c>
      <c r="AO994" s="57">
        <v>46062.642453703702</v>
      </c>
      <c r="AP994" s="57">
        <v>46269.333333333336</v>
      </c>
      <c r="AR994" t="s">
        <v>218</v>
      </c>
      <c r="AS994" t="s">
        <v>219</v>
      </c>
      <c r="AT994" t="s">
        <v>230</v>
      </c>
      <c r="AU994">
        <v>20260903</v>
      </c>
      <c r="AV994" t="s">
        <v>221</v>
      </c>
      <c r="AW994" t="s">
        <v>882</v>
      </c>
      <c r="AX994" t="s">
        <v>222</v>
      </c>
      <c r="BA994" s="57">
        <v>46269.333333333336</v>
      </c>
      <c r="BB994" t="s">
        <v>1616</v>
      </c>
      <c r="BC994">
        <v>2026</v>
      </c>
      <c r="BD994">
        <v>9</v>
      </c>
      <c r="BE994">
        <v>3</v>
      </c>
      <c r="BF994" s="6">
        <f t="shared" si="45"/>
        <v>46268</v>
      </c>
      <c r="BG994">
        <f t="shared" si="46"/>
        <v>-1.3333333333357587</v>
      </c>
      <c r="BH994" t="str">
        <f t="shared" si="47"/>
        <v>COMPLY</v>
      </c>
      <c r="BI994" t="str">
        <f>VLOOKUP(H994,Sheet2!$A$1:$B$270,2,FALSE)</f>
        <v>BOJONEGORO</v>
      </c>
    </row>
    <row r="995" spans="1:61">
      <c r="A995">
        <v>994</v>
      </c>
      <c r="B995">
        <v>1002568049</v>
      </c>
      <c r="C995">
        <v>3</v>
      </c>
      <c r="D995" t="s">
        <v>38</v>
      </c>
      <c r="E995">
        <v>5</v>
      </c>
      <c r="F995" t="s">
        <v>92</v>
      </c>
      <c r="G995" t="s">
        <v>89</v>
      </c>
      <c r="H995" t="s">
        <v>397</v>
      </c>
      <c r="I995" t="s">
        <v>212</v>
      </c>
      <c r="J995" t="s">
        <v>213</v>
      </c>
      <c r="K995" t="s">
        <v>149</v>
      </c>
      <c r="L995" t="s">
        <v>214</v>
      </c>
      <c r="M995" t="s">
        <v>76</v>
      </c>
      <c r="N995" t="s">
        <v>215</v>
      </c>
      <c r="O995" s="57">
        <v>46267.636076388888</v>
      </c>
      <c r="P995" s="57">
        <v>46268.633333333331</v>
      </c>
      <c r="Q995">
        <v>69382459</v>
      </c>
      <c r="S995">
        <v>152642208296</v>
      </c>
      <c r="T995" t="s">
        <v>1617</v>
      </c>
      <c r="U995" t="s">
        <v>2895</v>
      </c>
      <c r="V995" t="s">
        <v>1618</v>
      </c>
      <c r="Z995">
        <v>111.984771799999</v>
      </c>
      <c r="AA995">
        <v>-7.1844241999999996</v>
      </c>
      <c r="AB995" t="s">
        <v>1619</v>
      </c>
      <c r="AC995" t="s">
        <v>236</v>
      </c>
      <c r="AL995" t="s">
        <v>217</v>
      </c>
      <c r="AM995" t="s">
        <v>1620</v>
      </c>
      <c r="AN995" t="s">
        <v>6</v>
      </c>
      <c r="AO995" s="57">
        <v>46062.642453703702</v>
      </c>
      <c r="AP995" s="57">
        <v>46268.625</v>
      </c>
      <c r="AR995" t="s">
        <v>218</v>
      </c>
      <c r="AS995" t="s">
        <v>1594</v>
      </c>
      <c r="AT995" t="s">
        <v>230</v>
      </c>
      <c r="AU995">
        <v>20260903</v>
      </c>
      <c r="AV995" t="s">
        <v>221</v>
      </c>
      <c r="AW995" t="s">
        <v>885</v>
      </c>
      <c r="AX995" t="s">
        <v>222</v>
      </c>
      <c r="BA995" s="57">
        <v>46268.625</v>
      </c>
      <c r="BB995" t="s">
        <v>1620</v>
      </c>
      <c r="BC995">
        <v>2026</v>
      </c>
      <c r="BD995">
        <v>9</v>
      </c>
      <c r="BE995">
        <v>3</v>
      </c>
      <c r="BF995" s="6">
        <f t="shared" si="45"/>
        <v>46268</v>
      </c>
      <c r="BG995">
        <f t="shared" si="46"/>
        <v>-0.625</v>
      </c>
      <c r="BH995" t="str">
        <f t="shared" si="47"/>
        <v>COMPLY</v>
      </c>
      <c r="BI995" t="str">
        <f>VLOOKUP(H995,Sheet2!$A$1:$B$270,2,FALSE)</f>
        <v>BOJONEGORO</v>
      </c>
    </row>
    <row r="996" spans="1:61">
      <c r="A996">
        <v>995</v>
      </c>
      <c r="B996">
        <v>1002567684</v>
      </c>
      <c r="C996">
        <v>3</v>
      </c>
      <c r="D996" t="s">
        <v>42</v>
      </c>
      <c r="E996">
        <v>5</v>
      </c>
      <c r="F996" t="s">
        <v>106</v>
      </c>
      <c r="G996" t="s">
        <v>106</v>
      </c>
      <c r="H996" t="s">
        <v>365</v>
      </c>
      <c r="I996" t="s">
        <v>212</v>
      </c>
      <c r="J996" t="s">
        <v>213</v>
      </c>
      <c r="K996" t="s">
        <v>149</v>
      </c>
      <c r="M996" t="s">
        <v>76</v>
      </c>
      <c r="N996" t="s">
        <v>215</v>
      </c>
      <c r="O996" s="57">
        <v>46267.573125000003</v>
      </c>
      <c r="P996" s="57">
        <v>46268.630555555559</v>
      </c>
      <c r="Q996">
        <v>69382355</v>
      </c>
      <c r="S996">
        <v>152731204219</v>
      </c>
      <c r="T996" t="s">
        <v>1621</v>
      </c>
      <c r="U996" t="s">
        <v>1622</v>
      </c>
      <c r="V996" t="s">
        <v>1623</v>
      </c>
      <c r="Z996">
        <v>112.9810363</v>
      </c>
      <c r="AA996">
        <v>-7.8022390000000001</v>
      </c>
      <c r="AB996" t="s">
        <v>1624</v>
      </c>
      <c r="AC996" t="s">
        <v>229</v>
      </c>
      <c r="AL996" t="s">
        <v>217</v>
      </c>
      <c r="AM996" t="s">
        <v>1625</v>
      </c>
      <c r="AN996" t="s">
        <v>6</v>
      </c>
      <c r="AO996" s="57">
        <v>46062.579953703702</v>
      </c>
      <c r="AP996" s="57">
        <v>46270.333333333336</v>
      </c>
      <c r="AR996" t="s">
        <v>218</v>
      </c>
      <c r="AS996" t="s">
        <v>219</v>
      </c>
      <c r="AT996" t="s">
        <v>230</v>
      </c>
      <c r="AU996">
        <v>20260903</v>
      </c>
      <c r="AV996" t="s">
        <v>221</v>
      </c>
      <c r="AW996" t="s">
        <v>545</v>
      </c>
      <c r="AX996" t="s">
        <v>222</v>
      </c>
      <c r="BA996" s="57">
        <v>46270.333333333336</v>
      </c>
      <c r="BB996" t="s">
        <v>1625</v>
      </c>
      <c r="BC996">
        <v>2026</v>
      </c>
      <c r="BD996">
        <v>9</v>
      </c>
      <c r="BE996">
        <v>3</v>
      </c>
      <c r="BF996" s="6">
        <f t="shared" si="45"/>
        <v>46268</v>
      </c>
      <c r="BG996">
        <f t="shared" si="46"/>
        <v>-2.3333333333357587</v>
      </c>
      <c r="BH996" t="str">
        <f t="shared" si="47"/>
        <v>COMPLY</v>
      </c>
      <c r="BI996" t="str">
        <f>VLOOKUP(H996,Sheet2!$A$1:$B$270,2,FALSE)</f>
        <v>PASURUAN</v>
      </c>
    </row>
    <row r="997" spans="1:61">
      <c r="A997">
        <v>996</v>
      </c>
      <c r="B997">
        <v>1002567710</v>
      </c>
      <c r="C997">
        <v>3</v>
      </c>
      <c r="D997" t="s">
        <v>34</v>
      </c>
      <c r="E997">
        <v>5</v>
      </c>
      <c r="F997" t="s">
        <v>563</v>
      </c>
      <c r="G997" t="s">
        <v>86</v>
      </c>
      <c r="H997" t="s">
        <v>416</v>
      </c>
      <c r="I997" t="s">
        <v>212</v>
      </c>
      <c r="J997" t="s">
        <v>213</v>
      </c>
      <c r="K997" t="s">
        <v>149</v>
      </c>
      <c r="M997" t="s">
        <v>76</v>
      </c>
      <c r="N997" t="s">
        <v>215</v>
      </c>
      <c r="O997" s="57">
        <v>46267.578206018516</v>
      </c>
      <c r="P997" s="57">
        <v>46268.700740740744</v>
      </c>
      <c r="Q997">
        <v>69380617</v>
      </c>
      <c r="S997">
        <v>172419207269</v>
      </c>
      <c r="T997" t="s">
        <v>1992</v>
      </c>
      <c r="U997" t="s">
        <v>1993</v>
      </c>
      <c r="V997" t="s">
        <v>2174</v>
      </c>
      <c r="Z997">
        <v>115.197194541104</v>
      </c>
      <c r="AA997">
        <v>-8.6606507128151495</v>
      </c>
      <c r="AB997" t="s">
        <v>2175</v>
      </c>
      <c r="AC997" t="s">
        <v>229</v>
      </c>
      <c r="AL997" t="s">
        <v>217</v>
      </c>
      <c r="AM997" t="s">
        <v>2176</v>
      </c>
      <c r="AN997" t="s">
        <v>6</v>
      </c>
      <c r="AO997" s="57">
        <v>46062.579953703702</v>
      </c>
      <c r="AQ997" t="s">
        <v>2156</v>
      </c>
      <c r="AR997" t="s">
        <v>218</v>
      </c>
      <c r="AS997" t="s">
        <v>817</v>
      </c>
      <c r="AT997" t="s">
        <v>230</v>
      </c>
      <c r="AU997">
        <v>20260903</v>
      </c>
      <c r="AV997" t="s">
        <v>221</v>
      </c>
      <c r="AW997" t="s">
        <v>571</v>
      </c>
      <c r="AX997" t="s">
        <v>222</v>
      </c>
      <c r="BA997" s="57">
        <v>46267.291666666664</v>
      </c>
      <c r="BB997" t="s">
        <v>2176</v>
      </c>
      <c r="BC997">
        <v>2026</v>
      </c>
      <c r="BD997">
        <v>9</v>
      </c>
      <c r="BE997">
        <v>3</v>
      </c>
      <c r="BF997" s="6">
        <f t="shared" si="45"/>
        <v>46268</v>
      </c>
      <c r="BG997">
        <f t="shared" si="46"/>
        <v>0.70833333333575865</v>
      </c>
      <c r="BH997" t="str">
        <f t="shared" si="47"/>
        <v>COMPLY</v>
      </c>
      <c r="BI997" t="str">
        <f>VLOOKUP(H997,Sheet2!$A$1:$B$270,2,FALSE)</f>
        <v>UBUNG</v>
      </c>
    </row>
    <row r="998" spans="1:61">
      <c r="A998">
        <v>997</v>
      </c>
      <c r="B998">
        <v>1002567508</v>
      </c>
      <c r="C998">
        <v>3</v>
      </c>
      <c r="D998" t="s">
        <v>34</v>
      </c>
      <c r="E998">
        <v>5</v>
      </c>
      <c r="F998" t="s">
        <v>563</v>
      </c>
      <c r="G998" t="s">
        <v>83</v>
      </c>
      <c r="H998" t="s">
        <v>318</v>
      </c>
      <c r="I998" t="s">
        <v>212</v>
      </c>
      <c r="J998" t="s">
        <v>213</v>
      </c>
      <c r="K998" t="s">
        <v>149</v>
      </c>
      <c r="M998" t="s">
        <v>76</v>
      </c>
      <c r="N998" t="s">
        <v>215</v>
      </c>
      <c r="O998" s="57">
        <v>46267.531724537039</v>
      </c>
      <c r="P998" s="57">
        <v>46267.635752314818</v>
      </c>
      <c r="Q998">
        <v>69377728</v>
      </c>
      <c r="R998">
        <v>3612108215</v>
      </c>
      <c r="S998">
        <v>172401793679</v>
      </c>
      <c r="T998" t="s">
        <v>1935</v>
      </c>
      <c r="U998" t="s">
        <v>1936</v>
      </c>
      <c r="V998" t="s">
        <v>1937</v>
      </c>
      <c r="Z998">
        <v>115.230468064463</v>
      </c>
      <c r="AA998">
        <v>-8.6603810957159109</v>
      </c>
      <c r="AB998" t="s">
        <v>1938</v>
      </c>
      <c r="AC998" t="s">
        <v>229</v>
      </c>
      <c r="AL998" t="s">
        <v>217</v>
      </c>
      <c r="AM998" t="s">
        <v>1939</v>
      </c>
      <c r="AN998" t="s">
        <v>6</v>
      </c>
      <c r="AO998" s="57">
        <v>46062.53837962963</v>
      </c>
      <c r="AR998" t="s">
        <v>218</v>
      </c>
      <c r="AS998" t="s">
        <v>1940</v>
      </c>
      <c r="AT998" t="s">
        <v>230</v>
      </c>
      <c r="AU998">
        <v>20260902</v>
      </c>
      <c r="AV998" t="s">
        <v>221</v>
      </c>
      <c r="AW998" t="s">
        <v>585</v>
      </c>
      <c r="AX998" t="s">
        <v>222</v>
      </c>
      <c r="BA998" s="57">
        <v>46267.291666666664</v>
      </c>
      <c r="BB998" t="s">
        <v>1939</v>
      </c>
      <c r="BC998">
        <v>2026</v>
      </c>
      <c r="BD998">
        <v>9</v>
      </c>
      <c r="BE998">
        <v>2</v>
      </c>
      <c r="BF998" s="6">
        <f t="shared" si="45"/>
        <v>46267</v>
      </c>
      <c r="BG998">
        <f t="shared" si="46"/>
        <v>-0.29166666666424135</v>
      </c>
      <c r="BH998" t="str">
        <f t="shared" si="47"/>
        <v>COMPLY</v>
      </c>
      <c r="BI998" t="str">
        <f>VLOOKUP(H998,Sheet2!$A$1:$B$270,2,FALSE)</f>
        <v>SANUR</v>
      </c>
    </row>
    <row r="999" spans="1:61">
      <c r="A999">
        <v>998</v>
      </c>
      <c r="B999">
        <v>1002567521</v>
      </c>
      <c r="C999">
        <v>3</v>
      </c>
      <c r="D999" t="s">
        <v>51</v>
      </c>
      <c r="E999">
        <v>4</v>
      </c>
      <c r="F999" t="s">
        <v>269</v>
      </c>
      <c r="G999" t="s">
        <v>1928</v>
      </c>
      <c r="H999" t="s">
        <v>1941</v>
      </c>
      <c r="I999" t="s">
        <v>212</v>
      </c>
      <c r="J999" t="s">
        <v>213</v>
      </c>
      <c r="K999" t="s">
        <v>149</v>
      </c>
      <c r="M999" t="s">
        <v>76</v>
      </c>
      <c r="N999" t="s">
        <v>215</v>
      </c>
      <c r="O999" s="57">
        <v>46267.537685185183</v>
      </c>
      <c r="P999" s="57">
        <v>46267.708124999997</v>
      </c>
      <c r="Q999">
        <v>69378799</v>
      </c>
      <c r="S999">
        <v>142552107738</v>
      </c>
      <c r="T999" t="s">
        <v>1942</v>
      </c>
      <c r="U999" t="s">
        <v>1943</v>
      </c>
      <c r="V999" t="s">
        <v>1944</v>
      </c>
      <c r="Z999">
        <v>111.583192</v>
      </c>
      <c r="AA999">
        <v>-7.1494498000000002</v>
      </c>
      <c r="AB999" t="s">
        <v>1945</v>
      </c>
      <c r="AC999" t="s">
        <v>285</v>
      </c>
      <c r="AL999" t="s">
        <v>217</v>
      </c>
      <c r="AM999" t="s">
        <v>1946</v>
      </c>
      <c r="AN999" t="s">
        <v>6</v>
      </c>
      <c r="AO999" s="57">
        <v>46062.53837962963</v>
      </c>
      <c r="AR999" t="s">
        <v>218</v>
      </c>
      <c r="AS999" t="s">
        <v>1947</v>
      </c>
      <c r="AT999" t="s">
        <v>230</v>
      </c>
      <c r="AU999">
        <v>20260902</v>
      </c>
      <c r="AV999" t="s">
        <v>221</v>
      </c>
      <c r="AW999" t="s">
        <v>545</v>
      </c>
      <c r="AX999" t="s">
        <v>222</v>
      </c>
      <c r="BA999" s="57">
        <v>46267.291666666664</v>
      </c>
      <c r="BB999" t="s">
        <v>1946</v>
      </c>
      <c r="BC999">
        <v>2026</v>
      </c>
      <c r="BD999">
        <v>9</v>
      </c>
      <c r="BE999">
        <v>2</v>
      </c>
      <c r="BF999" s="6">
        <f t="shared" si="45"/>
        <v>46267</v>
      </c>
      <c r="BG999">
        <f t="shared" si="46"/>
        <v>-0.29166666666424135</v>
      </c>
      <c r="BH999" t="str">
        <f t="shared" si="47"/>
        <v>COMPLY</v>
      </c>
      <c r="BI999" t="e">
        <f>VLOOKUP(H999,Sheet2!$A$1:$B$270,2,FALSE)</f>
        <v>#N/A</v>
      </c>
    </row>
    <row r="1000" spans="1:61">
      <c r="A1000">
        <v>999</v>
      </c>
      <c r="B1000">
        <v>1002567513</v>
      </c>
      <c r="C1000">
        <v>3</v>
      </c>
      <c r="D1000" t="s">
        <v>45</v>
      </c>
      <c r="E1000">
        <v>5</v>
      </c>
      <c r="F1000" t="s">
        <v>210</v>
      </c>
      <c r="G1000" t="s">
        <v>112</v>
      </c>
      <c r="H1000" t="s">
        <v>243</v>
      </c>
      <c r="I1000" t="s">
        <v>212</v>
      </c>
      <c r="J1000" t="s">
        <v>213</v>
      </c>
      <c r="K1000" t="s">
        <v>149</v>
      </c>
      <c r="M1000" t="s">
        <v>76</v>
      </c>
      <c r="N1000" t="s">
        <v>215</v>
      </c>
      <c r="O1000" s="57">
        <v>46267.53496527778</v>
      </c>
      <c r="P1000" s="57">
        <v>46267.623391203706</v>
      </c>
      <c r="Q1000">
        <v>69378556</v>
      </c>
      <c r="S1000">
        <v>172605804352</v>
      </c>
      <c r="T1000" t="s">
        <v>1948</v>
      </c>
      <c r="U1000" t="s">
        <v>1949</v>
      </c>
      <c r="V1000" t="s">
        <v>1950</v>
      </c>
      <c r="Z1000">
        <v>116.146677</v>
      </c>
      <c r="AA1000">
        <v>-8.6013626999999993</v>
      </c>
      <c r="AB1000" t="s">
        <v>1951</v>
      </c>
      <c r="AC1000" t="s">
        <v>216</v>
      </c>
      <c r="AL1000" t="s">
        <v>217</v>
      </c>
      <c r="AM1000" t="s">
        <v>1952</v>
      </c>
      <c r="AN1000" t="s">
        <v>6</v>
      </c>
      <c r="AO1000" s="57">
        <v>46062.53837962963</v>
      </c>
      <c r="AR1000" t="s">
        <v>218</v>
      </c>
      <c r="AS1000" t="s">
        <v>219</v>
      </c>
      <c r="AT1000" t="s">
        <v>230</v>
      </c>
      <c r="AU1000">
        <v>20260902</v>
      </c>
      <c r="AV1000" t="s">
        <v>221</v>
      </c>
      <c r="AW1000" t="s">
        <v>545</v>
      </c>
      <c r="AX1000" t="s">
        <v>222</v>
      </c>
      <c r="BA1000" s="57">
        <v>46267.291666666664</v>
      </c>
      <c r="BB1000" t="s">
        <v>1952</v>
      </c>
      <c r="BC1000">
        <v>2026</v>
      </c>
      <c r="BD1000">
        <v>9</v>
      </c>
      <c r="BE1000">
        <v>2</v>
      </c>
      <c r="BF1000" s="6">
        <f t="shared" si="45"/>
        <v>46267</v>
      </c>
      <c r="BG1000">
        <f t="shared" si="46"/>
        <v>-0.29166666666424135</v>
      </c>
      <c r="BH1000" t="str">
        <f t="shared" si="47"/>
        <v>COMPLY</v>
      </c>
      <c r="BI1000" t="str">
        <f>VLOOKUP(H1000,Sheet2!$A$1:$B$270,2,FALSE)</f>
        <v>MATARAM</v>
      </c>
    </row>
    <row r="1001" spans="1:61">
      <c r="A1001">
        <v>1000</v>
      </c>
      <c r="B1001">
        <v>1002567512</v>
      </c>
      <c r="C1001">
        <v>3</v>
      </c>
      <c r="D1001" t="s">
        <v>34</v>
      </c>
      <c r="E1001">
        <v>5</v>
      </c>
      <c r="F1001" t="s">
        <v>563</v>
      </c>
      <c r="G1001" t="s">
        <v>83</v>
      </c>
      <c r="H1001" t="s">
        <v>318</v>
      </c>
      <c r="I1001" t="s">
        <v>212</v>
      </c>
      <c r="J1001" t="s">
        <v>213</v>
      </c>
      <c r="K1001" t="s">
        <v>149</v>
      </c>
      <c r="M1001" t="s">
        <v>76</v>
      </c>
      <c r="N1001" t="s">
        <v>215</v>
      </c>
      <c r="O1001" s="57">
        <v>46267.53398148148</v>
      </c>
      <c r="P1001" s="57">
        <v>46267.640798611108</v>
      </c>
      <c r="Q1001">
        <v>69377715</v>
      </c>
      <c r="R1001">
        <v>3612108216</v>
      </c>
      <c r="S1001">
        <v>172401793681</v>
      </c>
      <c r="T1001" t="s">
        <v>1935</v>
      </c>
      <c r="U1001" t="s">
        <v>1936</v>
      </c>
      <c r="V1001" t="s">
        <v>1953</v>
      </c>
      <c r="Z1001">
        <v>115.230466976686</v>
      </c>
      <c r="AA1001">
        <v>-8.6603906572665394</v>
      </c>
      <c r="AB1001" t="s">
        <v>1938</v>
      </c>
      <c r="AC1001" t="s">
        <v>229</v>
      </c>
      <c r="AL1001" t="s">
        <v>217</v>
      </c>
      <c r="AM1001" t="s">
        <v>1954</v>
      </c>
      <c r="AN1001" t="s">
        <v>6</v>
      </c>
      <c r="AO1001" s="57">
        <v>46062.53837962963</v>
      </c>
      <c r="AR1001" t="s">
        <v>218</v>
      </c>
      <c r="AS1001" t="s">
        <v>1940</v>
      </c>
      <c r="AT1001" t="s">
        <v>230</v>
      </c>
      <c r="AU1001">
        <v>20260902</v>
      </c>
      <c r="AV1001" t="s">
        <v>221</v>
      </c>
      <c r="AW1001" t="s">
        <v>879</v>
      </c>
      <c r="AX1001" t="s">
        <v>222</v>
      </c>
      <c r="BA1001" s="57">
        <v>46267.291666666664</v>
      </c>
      <c r="BB1001" t="s">
        <v>1954</v>
      </c>
      <c r="BC1001">
        <v>2026</v>
      </c>
      <c r="BD1001">
        <v>9</v>
      </c>
      <c r="BE1001">
        <v>2</v>
      </c>
      <c r="BF1001" s="6">
        <f t="shared" si="45"/>
        <v>46267</v>
      </c>
      <c r="BG1001">
        <f t="shared" si="46"/>
        <v>-0.29166666666424135</v>
      </c>
      <c r="BH1001" t="str">
        <f t="shared" si="47"/>
        <v>COMPLY</v>
      </c>
      <c r="BI1001" t="str">
        <f>VLOOKUP(H1001,Sheet2!$A$1:$B$270,2,FALSE)</f>
        <v>SANUR</v>
      </c>
    </row>
    <row r="1002" spans="1:61">
      <c r="A1002">
        <v>1001</v>
      </c>
      <c r="B1002">
        <v>1002568531</v>
      </c>
      <c r="C1002">
        <v>3</v>
      </c>
      <c r="D1002" t="s">
        <v>51</v>
      </c>
      <c r="E1002">
        <v>4</v>
      </c>
      <c r="F1002" t="s">
        <v>269</v>
      </c>
      <c r="G1002" t="s">
        <v>551</v>
      </c>
      <c r="H1002" t="s">
        <v>1626</v>
      </c>
      <c r="I1002" t="s">
        <v>212</v>
      </c>
      <c r="J1002" t="s">
        <v>213</v>
      </c>
      <c r="K1002" t="s">
        <v>149</v>
      </c>
      <c r="L1002" t="s">
        <v>214</v>
      </c>
      <c r="M1002" t="s">
        <v>76</v>
      </c>
      <c r="N1002" t="s">
        <v>215</v>
      </c>
      <c r="O1002" s="57">
        <v>46267.745798611111</v>
      </c>
      <c r="P1002" s="57">
        <v>46269.499837962961</v>
      </c>
      <c r="Q1002">
        <v>69382609</v>
      </c>
      <c r="S1002">
        <v>142509107207</v>
      </c>
      <c r="T1002" t="s">
        <v>1627</v>
      </c>
      <c r="U1002" t="s">
        <v>1628</v>
      </c>
      <c r="V1002" t="s">
        <v>1629</v>
      </c>
      <c r="Z1002">
        <v>111.14239600000001</v>
      </c>
      <c r="AA1002">
        <v>-7.0871589999999998</v>
      </c>
      <c r="AB1002" t="s">
        <v>1630</v>
      </c>
      <c r="AC1002" t="s">
        <v>236</v>
      </c>
      <c r="AL1002" t="s">
        <v>217</v>
      </c>
      <c r="AM1002" t="s">
        <v>1620</v>
      </c>
      <c r="AN1002" t="s">
        <v>6</v>
      </c>
      <c r="AO1002" s="57">
        <v>46062.746516203704</v>
      </c>
      <c r="AP1002" s="57">
        <v>46268.625</v>
      </c>
      <c r="AR1002" t="s">
        <v>218</v>
      </c>
      <c r="AS1002" t="s">
        <v>1631</v>
      </c>
      <c r="AT1002" t="s">
        <v>230</v>
      </c>
      <c r="AU1002">
        <v>20260904</v>
      </c>
      <c r="AV1002" t="s">
        <v>221</v>
      </c>
      <c r="AW1002" t="s">
        <v>889</v>
      </c>
      <c r="AX1002" t="s">
        <v>222</v>
      </c>
      <c r="BA1002" s="57">
        <v>46268.625</v>
      </c>
      <c r="BB1002" t="s">
        <v>1620</v>
      </c>
      <c r="BC1002">
        <v>2026</v>
      </c>
      <c r="BD1002">
        <v>9</v>
      </c>
      <c r="BE1002">
        <v>4</v>
      </c>
      <c r="BF1002" s="6">
        <f t="shared" si="45"/>
        <v>46269</v>
      </c>
      <c r="BG1002">
        <f t="shared" si="46"/>
        <v>0.375</v>
      </c>
      <c r="BH1002" t="str">
        <f t="shared" si="47"/>
        <v>COMPLY</v>
      </c>
      <c r="BI1002" t="e">
        <f>VLOOKUP(H1002,Sheet2!$A$1:$B$270,2,FALSE)</f>
        <v>#N/A</v>
      </c>
    </row>
    <row r="1003" spans="1:61">
      <c r="A1003">
        <v>1002</v>
      </c>
      <c r="B1003">
        <v>1002567503</v>
      </c>
      <c r="C1003">
        <v>3</v>
      </c>
      <c r="D1003" t="s">
        <v>49</v>
      </c>
      <c r="E1003">
        <v>4</v>
      </c>
      <c r="F1003" t="s">
        <v>245</v>
      </c>
      <c r="G1003" t="s">
        <v>246</v>
      </c>
      <c r="H1003" t="s">
        <v>1955</v>
      </c>
      <c r="I1003" t="s">
        <v>212</v>
      </c>
      <c r="J1003" t="s">
        <v>213</v>
      </c>
      <c r="K1003" t="s">
        <v>149</v>
      </c>
      <c r="M1003" t="s">
        <v>76</v>
      </c>
      <c r="N1003" t="s">
        <v>215</v>
      </c>
      <c r="O1003" s="57">
        <v>46267.529907407406</v>
      </c>
      <c r="P1003" s="57">
        <v>46267.607847222222</v>
      </c>
      <c r="Q1003">
        <v>69379859</v>
      </c>
      <c r="S1003">
        <v>142426805107</v>
      </c>
      <c r="T1003" t="s">
        <v>1956</v>
      </c>
      <c r="U1003" t="s">
        <v>1957</v>
      </c>
      <c r="V1003" t="s">
        <v>1958</v>
      </c>
      <c r="Z1003">
        <v>110.33345199999999</v>
      </c>
      <c r="AA1003">
        <v>-7.0401699999999998</v>
      </c>
      <c r="AB1003" t="s">
        <v>1959</v>
      </c>
      <c r="AC1003" t="s">
        <v>216</v>
      </c>
      <c r="AL1003" t="s">
        <v>217</v>
      </c>
      <c r="AM1003" t="s">
        <v>1960</v>
      </c>
      <c r="AN1003" t="s">
        <v>6</v>
      </c>
      <c r="AO1003" s="57">
        <v>46062.53837962963</v>
      </c>
      <c r="AR1003" t="s">
        <v>218</v>
      </c>
      <c r="AS1003" t="s">
        <v>1961</v>
      </c>
      <c r="AT1003" t="s">
        <v>230</v>
      </c>
      <c r="AU1003">
        <v>20260902</v>
      </c>
      <c r="AV1003" t="s">
        <v>221</v>
      </c>
      <c r="AW1003" t="s">
        <v>545</v>
      </c>
      <c r="AX1003" t="s">
        <v>222</v>
      </c>
      <c r="BA1003" s="57">
        <v>46267.291666666664</v>
      </c>
      <c r="BB1003" t="s">
        <v>1960</v>
      </c>
      <c r="BC1003">
        <v>2026</v>
      </c>
      <c r="BD1003">
        <v>9</v>
      </c>
      <c r="BE1003">
        <v>2</v>
      </c>
      <c r="BF1003" s="6">
        <f t="shared" si="45"/>
        <v>46267</v>
      </c>
      <c r="BG1003">
        <f t="shared" si="46"/>
        <v>-0.29166666666424135</v>
      </c>
      <c r="BH1003" t="str">
        <f t="shared" si="47"/>
        <v>COMPLY</v>
      </c>
      <c r="BI1003" t="e">
        <f>VLOOKUP(H1003,Sheet2!$A$1:$B$270,2,FALSE)</f>
        <v>#N/A</v>
      </c>
    </row>
    <row r="1004" spans="1:61">
      <c r="A1004">
        <v>1003</v>
      </c>
      <c r="B1004">
        <v>1002568518</v>
      </c>
      <c r="C1004">
        <v>3</v>
      </c>
      <c r="D1004" t="s">
        <v>59</v>
      </c>
      <c r="E1004">
        <v>4</v>
      </c>
      <c r="F1004" t="s">
        <v>242</v>
      </c>
      <c r="G1004" t="s">
        <v>542</v>
      </c>
      <c r="H1004" t="s">
        <v>1632</v>
      </c>
      <c r="I1004" t="s">
        <v>212</v>
      </c>
      <c r="J1004" t="s">
        <v>213</v>
      </c>
      <c r="K1004" t="s">
        <v>149</v>
      </c>
      <c r="L1004" t="s">
        <v>214</v>
      </c>
      <c r="M1004" t="s">
        <v>76</v>
      </c>
      <c r="N1004" t="s">
        <v>215</v>
      </c>
      <c r="O1004" s="57">
        <v>46267.741631944446</v>
      </c>
      <c r="P1004" s="57">
        <v>46268.478506944448</v>
      </c>
      <c r="Q1004">
        <v>69382605</v>
      </c>
      <c r="S1004">
        <v>141176104975</v>
      </c>
      <c r="T1004" t="s">
        <v>1633</v>
      </c>
      <c r="U1004" t="s">
        <v>1634</v>
      </c>
      <c r="V1004" t="s">
        <v>1635</v>
      </c>
      <c r="Z1004">
        <v>109.7888514</v>
      </c>
      <c r="AA1004">
        <v>-7.8002635999999903</v>
      </c>
      <c r="AB1004" t="s">
        <v>1636</v>
      </c>
      <c r="AC1004" t="s">
        <v>236</v>
      </c>
      <c r="AL1004" t="s">
        <v>217</v>
      </c>
      <c r="AM1004" t="s">
        <v>1637</v>
      </c>
      <c r="AN1004" t="s">
        <v>6</v>
      </c>
      <c r="AO1004" s="57">
        <v>46062.746516203704</v>
      </c>
      <c r="AP1004" s="57">
        <v>46268.625</v>
      </c>
      <c r="AR1004" t="s">
        <v>218</v>
      </c>
      <c r="AS1004" t="s">
        <v>219</v>
      </c>
      <c r="AT1004" t="s">
        <v>230</v>
      </c>
      <c r="AU1004">
        <v>20260903</v>
      </c>
      <c r="AV1004" t="s">
        <v>221</v>
      </c>
      <c r="AW1004" t="s">
        <v>889</v>
      </c>
      <c r="AX1004" t="s">
        <v>222</v>
      </c>
      <c r="BA1004" s="57">
        <v>46268.625</v>
      </c>
      <c r="BB1004" t="s">
        <v>1637</v>
      </c>
      <c r="BC1004">
        <v>2026</v>
      </c>
      <c r="BD1004">
        <v>9</v>
      </c>
      <c r="BE1004">
        <v>3</v>
      </c>
      <c r="BF1004" s="6">
        <f t="shared" si="45"/>
        <v>46268</v>
      </c>
      <c r="BG1004">
        <f t="shared" si="46"/>
        <v>-0.625</v>
      </c>
      <c r="BH1004" t="str">
        <f t="shared" si="47"/>
        <v>COMPLY</v>
      </c>
      <c r="BI1004" t="e">
        <f>VLOOKUP(H1004,Sheet2!$A$1:$B$270,2,FALSE)</f>
        <v>#N/A</v>
      </c>
    </row>
    <row r="1005" spans="1:61">
      <c r="A1005">
        <v>1004</v>
      </c>
      <c r="B1005">
        <v>1002568520</v>
      </c>
      <c r="C1005">
        <v>3</v>
      </c>
      <c r="D1005" t="s">
        <v>45</v>
      </c>
      <c r="E1005">
        <v>5</v>
      </c>
      <c r="F1005" t="s">
        <v>210</v>
      </c>
      <c r="G1005" t="s">
        <v>115</v>
      </c>
      <c r="H1005" t="s">
        <v>395</v>
      </c>
      <c r="I1005" t="s">
        <v>212</v>
      </c>
      <c r="J1005" t="s">
        <v>213</v>
      </c>
      <c r="K1005" t="s">
        <v>149</v>
      </c>
      <c r="M1005" t="s">
        <v>76</v>
      </c>
      <c r="N1005" t="s">
        <v>215</v>
      </c>
      <c r="O1005" s="57">
        <v>46267.743425925924</v>
      </c>
      <c r="P1005" s="57">
        <v>46267.774108796293</v>
      </c>
      <c r="Q1005">
        <v>69380121</v>
      </c>
      <c r="S1005">
        <v>172602203029</v>
      </c>
      <c r="T1005" t="s">
        <v>1962</v>
      </c>
      <c r="U1005" t="s">
        <v>1963</v>
      </c>
      <c r="V1005" t="s">
        <v>1964</v>
      </c>
      <c r="Z1005">
        <v>116.184251273825</v>
      </c>
      <c r="AA1005">
        <v>-8.72128783291293</v>
      </c>
      <c r="AB1005" t="s">
        <v>1965</v>
      </c>
      <c r="AC1005" t="s">
        <v>284</v>
      </c>
      <c r="AL1005" t="s">
        <v>217</v>
      </c>
      <c r="AM1005" t="s">
        <v>1966</v>
      </c>
      <c r="AN1005" t="s">
        <v>6</v>
      </c>
      <c r="AO1005" s="57">
        <v>46062.746516203704</v>
      </c>
      <c r="AR1005" t="s">
        <v>218</v>
      </c>
      <c r="AS1005" t="s">
        <v>900</v>
      </c>
      <c r="AT1005" t="s">
        <v>230</v>
      </c>
      <c r="AU1005">
        <v>20260902</v>
      </c>
      <c r="AV1005" t="s">
        <v>221</v>
      </c>
      <c r="AW1005" t="s">
        <v>545</v>
      </c>
      <c r="AX1005" t="s">
        <v>222</v>
      </c>
      <c r="BA1005" s="57">
        <v>46267.291666666664</v>
      </c>
      <c r="BB1005" t="s">
        <v>1966</v>
      </c>
      <c r="BC1005">
        <v>2026</v>
      </c>
      <c r="BD1005">
        <v>9</v>
      </c>
      <c r="BE1005">
        <v>2</v>
      </c>
      <c r="BF1005" s="6">
        <f t="shared" si="45"/>
        <v>46267</v>
      </c>
      <c r="BG1005">
        <f t="shared" si="46"/>
        <v>-0.29166666666424135</v>
      </c>
      <c r="BH1005" t="str">
        <f t="shared" si="47"/>
        <v>COMPLY</v>
      </c>
      <c r="BI1005" t="str">
        <f>VLOOKUP(H1005,Sheet2!$A$1:$B$270,2,FALSE)</f>
        <v>SELONG</v>
      </c>
    </row>
    <row r="1006" spans="1:61">
      <c r="A1006">
        <v>1005</v>
      </c>
      <c r="B1006">
        <v>1002568199</v>
      </c>
      <c r="C1006">
        <v>3</v>
      </c>
      <c r="D1006" t="s">
        <v>51</v>
      </c>
      <c r="E1006">
        <v>4</v>
      </c>
      <c r="F1006" t="s">
        <v>269</v>
      </c>
      <c r="G1006" t="s">
        <v>1928</v>
      </c>
      <c r="H1006" t="s">
        <v>1929</v>
      </c>
      <c r="I1006" t="s">
        <v>212</v>
      </c>
      <c r="J1006" t="s">
        <v>213</v>
      </c>
      <c r="K1006" t="s">
        <v>149</v>
      </c>
      <c r="M1006" t="s">
        <v>76</v>
      </c>
      <c r="N1006" t="s">
        <v>215</v>
      </c>
      <c r="O1006" s="57">
        <v>46267.659432870372</v>
      </c>
      <c r="P1006" s="57">
        <v>46267.810370370367</v>
      </c>
      <c r="Q1006">
        <v>69380564</v>
      </c>
      <c r="S1006">
        <v>141569115883</v>
      </c>
      <c r="T1006" t="s">
        <v>1967</v>
      </c>
      <c r="U1006" t="s">
        <v>1968</v>
      </c>
      <c r="V1006" t="s">
        <v>1969</v>
      </c>
      <c r="Z1006">
        <v>111.529802027716</v>
      </c>
      <c r="AA1006">
        <v>-6.9287640064710496</v>
      </c>
      <c r="AB1006" t="s">
        <v>1970</v>
      </c>
      <c r="AC1006" t="s">
        <v>285</v>
      </c>
      <c r="AL1006" t="s">
        <v>217</v>
      </c>
      <c r="AM1006" t="s">
        <v>1971</v>
      </c>
      <c r="AN1006" t="s">
        <v>6</v>
      </c>
      <c r="AO1006" s="57">
        <v>46062.663159722222</v>
      </c>
      <c r="AR1006" t="s">
        <v>218</v>
      </c>
      <c r="AS1006" t="s">
        <v>219</v>
      </c>
      <c r="AT1006" t="s">
        <v>230</v>
      </c>
      <c r="AU1006">
        <v>20260902</v>
      </c>
      <c r="AV1006" t="s">
        <v>221</v>
      </c>
      <c r="AW1006" t="s">
        <v>545</v>
      </c>
      <c r="AX1006" t="s">
        <v>222</v>
      </c>
      <c r="BA1006" s="57">
        <v>46267.291666666664</v>
      </c>
      <c r="BB1006" t="s">
        <v>1971</v>
      </c>
      <c r="BC1006">
        <v>2026</v>
      </c>
      <c r="BD1006">
        <v>9</v>
      </c>
      <c r="BE1006">
        <v>2</v>
      </c>
      <c r="BF1006" s="6">
        <f t="shared" si="45"/>
        <v>46267</v>
      </c>
      <c r="BG1006">
        <f t="shared" si="46"/>
        <v>-0.29166666666424135</v>
      </c>
      <c r="BH1006" t="str">
        <f t="shared" si="47"/>
        <v>COMPLY</v>
      </c>
      <c r="BI1006" t="e">
        <f>VLOOKUP(H1006,Sheet2!$A$1:$B$270,2,FALSE)</f>
        <v>#N/A</v>
      </c>
    </row>
    <row r="1007" spans="1:61">
      <c r="A1007">
        <v>1006</v>
      </c>
      <c r="B1007">
        <v>1002568161</v>
      </c>
      <c r="C1007">
        <v>3</v>
      </c>
      <c r="D1007" t="s">
        <v>42</v>
      </c>
      <c r="E1007">
        <v>5</v>
      </c>
      <c r="F1007" t="s">
        <v>232</v>
      </c>
      <c r="G1007" t="s">
        <v>106</v>
      </c>
      <c r="H1007" t="s">
        <v>446</v>
      </c>
      <c r="I1007" t="s">
        <v>212</v>
      </c>
      <c r="J1007" t="s">
        <v>213</v>
      </c>
      <c r="K1007" t="s">
        <v>149</v>
      </c>
      <c r="M1007" t="s">
        <v>76</v>
      </c>
      <c r="N1007" t="s">
        <v>215</v>
      </c>
      <c r="O1007" s="57">
        <v>46267.653912037036</v>
      </c>
      <c r="P1007" s="57">
        <v>46268.872210648151</v>
      </c>
      <c r="Q1007">
        <v>69382472</v>
      </c>
      <c r="S1007">
        <v>152746208711</v>
      </c>
      <c r="T1007" t="s">
        <v>1527</v>
      </c>
      <c r="U1007" t="s">
        <v>1528</v>
      </c>
      <c r="V1007" t="s">
        <v>2896</v>
      </c>
      <c r="Z1007">
        <v>112.592053413391</v>
      </c>
      <c r="AA1007">
        <v>-7.6651713500788397</v>
      </c>
      <c r="AB1007" t="s">
        <v>1529</v>
      </c>
      <c r="AC1007" t="s">
        <v>229</v>
      </c>
      <c r="AL1007" t="s">
        <v>217</v>
      </c>
      <c r="AM1007" t="s">
        <v>2897</v>
      </c>
      <c r="AN1007" t="s">
        <v>6</v>
      </c>
      <c r="AO1007" s="57">
        <v>46062.663159722222</v>
      </c>
      <c r="AP1007" s="57">
        <v>46269.333333333336</v>
      </c>
      <c r="AR1007" t="s">
        <v>218</v>
      </c>
      <c r="AS1007" t="s">
        <v>1510</v>
      </c>
      <c r="AT1007" t="s">
        <v>230</v>
      </c>
      <c r="AU1007">
        <v>20260903</v>
      </c>
      <c r="AV1007" t="s">
        <v>221</v>
      </c>
      <c r="AW1007" t="s">
        <v>545</v>
      </c>
      <c r="AX1007" t="s">
        <v>222</v>
      </c>
      <c r="BA1007" s="57">
        <v>46269.333333333336</v>
      </c>
      <c r="BB1007" t="s">
        <v>2897</v>
      </c>
      <c r="BC1007">
        <v>2026</v>
      </c>
      <c r="BD1007">
        <v>9</v>
      </c>
      <c r="BE1007">
        <v>3</v>
      </c>
      <c r="BF1007" s="6">
        <f t="shared" si="45"/>
        <v>46268</v>
      </c>
      <c r="BG1007">
        <f t="shared" si="46"/>
        <v>-1.3333333333357587</v>
      </c>
      <c r="BH1007" t="str">
        <f t="shared" si="47"/>
        <v>COMPLY</v>
      </c>
      <c r="BI1007" t="str">
        <f>VLOOKUP(H1007,Sheet2!$A$1:$B$270,2,FALSE)</f>
        <v>PASURUAN</v>
      </c>
    </row>
    <row r="1008" spans="1:61">
      <c r="A1008">
        <v>1007</v>
      </c>
      <c r="B1008">
        <v>1002568195</v>
      </c>
      <c r="C1008">
        <v>3</v>
      </c>
      <c r="D1008" t="s">
        <v>59</v>
      </c>
      <c r="E1008">
        <v>4</v>
      </c>
      <c r="F1008" t="s">
        <v>242</v>
      </c>
      <c r="G1008" t="s">
        <v>1638</v>
      </c>
      <c r="H1008" t="s">
        <v>1639</v>
      </c>
      <c r="I1008" t="s">
        <v>212</v>
      </c>
      <c r="J1008" t="s">
        <v>213</v>
      </c>
      <c r="K1008" t="s">
        <v>149</v>
      </c>
      <c r="L1008" t="s">
        <v>214</v>
      </c>
      <c r="M1008" t="s">
        <v>76</v>
      </c>
      <c r="N1008" t="s">
        <v>215</v>
      </c>
      <c r="O1008" s="57">
        <v>46267.65828703704</v>
      </c>
      <c r="P1008" s="57">
        <v>46268.585104166668</v>
      </c>
      <c r="Q1008">
        <v>69382476</v>
      </c>
      <c r="S1008">
        <v>142138510633</v>
      </c>
      <c r="T1008" t="s">
        <v>1640</v>
      </c>
      <c r="U1008" t="s">
        <v>1641</v>
      </c>
      <c r="V1008" t="s">
        <v>1642</v>
      </c>
      <c r="Z1008">
        <v>109.96678199999999</v>
      </c>
      <c r="AA1008">
        <v>-7.7259229999999999</v>
      </c>
      <c r="AB1008" t="s">
        <v>1643</v>
      </c>
      <c r="AC1008" t="s">
        <v>236</v>
      </c>
      <c r="AL1008" t="s">
        <v>217</v>
      </c>
      <c r="AM1008" t="s">
        <v>1644</v>
      </c>
      <c r="AN1008" t="s">
        <v>6</v>
      </c>
      <c r="AO1008" s="57">
        <v>46062.663159722222</v>
      </c>
      <c r="AP1008" s="57">
        <v>46268.541666666664</v>
      </c>
      <c r="AR1008" t="s">
        <v>218</v>
      </c>
      <c r="AS1008" t="s">
        <v>219</v>
      </c>
      <c r="AT1008" t="s">
        <v>230</v>
      </c>
      <c r="AU1008">
        <v>20260903</v>
      </c>
      <c r="AV1008" t="s">
        <v>221</v>
      </c>
      <c r="AW1008" t="s">
        <v>886</v>
      </c>
      <c r="AX1008" t="s">
        <v>222</v>
      </c>
      <c r="BA1008" s="57">
        <v>46268.541666666664</v>
      </c>
      <c r="BB1008" t="s">
        <v>1644</v>
      </c>
      <c r="BC1008">
        <v>2026</v>
      </c>
      <c r="BD1008">
        <v>9</v>
      </c>
      <c r="BE1008">
        <v>3</v>
      </c>
      <c r="BF1008" s="6">
        <f t="shared" si="45"/>
        <v>46268</v>
      </c>
      <c r="BG1008">
        <f t="shared" si="46"/>
        <v>-0.54166666666424135</v>
      </c>
      <c r="BH1008" t="str">
        <f t="shared" si="47"/>
        <v>COMPLY</v>
      </c>
      <c r="BI1008" t="e">
        <f>VLOOKUP(H1008,Sheet2!$A$1:$B$270,2,FALSE)</f>
        <v>#N/A</v>
      </c>
    </row>
    <row r="1009" spans="1:61">
      <c r="A1009">
        <v>1008</v>
      </c>
      <c r="B1009">
        <v>1002567254</v>
      </c>
      <c r="C1009">
        <v>3</v>
      </c>
      <c r="D1009" t="s">
        <v>45</v>
      </c>
      <c r="E1009">
        <v>5</v>
      </c>
      <c r="F1009" t="s">
        <v>210</v>
      </c>
      <c r="G1009" t="s">
        <v>118</v>
      </c>
      <c r="H1009" t="s">
        <v>211</v>
      </c>
      <c r="I1009" t="s">
        <v>212</v>
      </c>
      <c r="J1009" t="s">
        <v>213</v>
      </c>
      <c r="K1009" t="s">
        <v>149</v>
      </c>
      <c r="L1009" t="s">
        <v>214</v>
      </c>
      <c r="M1009" t="s">
        <v>76</v>
      </c>
      <c r="N1009" t="s">
        <v>215</v>
      </c>
      <c r="O1009" s="57">
        <v>46267.4687037037</v>
      </c>
      <c r="P1009" s="57">
        <v>46267.790925925925</v>
      </c>
      <c r="Q1009">
        <v>69382185</v>
      </c>
      <c r="S1009">
        <v>172606792375</v>
      </c>
      <c r="T1009" t="s">
        <v>1972</v>
      </c>
      <c r="U1009" t="s">
        <v>1973</v>
      </c>
      <c r="V1009" t="s">
        <v>1974</v>
      </c>
      <c r="Z1009">
        <v>117.43875325846901</v>
      </c>
      <c r="AA1009">
        <v>-8.6440058563321909</v>
      </c>
      <c r="AB1009" t="s">
        <v>1975</v>
      </c>
      <c r="AC1009" t="s">
        <v>236</v>
      </c>
      <c r="AL1009" t="s">
        <v>217</v>
      </c>
      <c r="AM1009" t="s">
        <v>1976</v>
      </c>
      <c r="AN1009" t="s">
        <v>6</v>
      </c>
      <c r="AO1009" s="57">
        <v>46062.475937499999</v>
      </c>
      <c r="AP1009" s="57">
        <v>46268.541666666664</v>
      </c>
      <c r="AR1009" t="s">
        <v>218</v>
      </c>
      <c r="AS1009" t="s">
        <v>219</v>
      </c>
      <c r="AT1009" t="s">
        <v>220</v>
      </c>
      <c r="AU1009">
        <v>20260902</v>
      </c>
      <c r="AV1009" t="s">
        <v>221</v>
      </c>
      <c r="AW1009" t="s">
        <v>1977</v>
      </c>
      <c r="AX1009" t="s">
        <v>222</v>
      </c>
      <c r="BA1009" s="57">
        <v>46268.541666666664</v>
      </c>
      <c r="BB1009" t="s">
        <v>1976</v>
      </c>
      <c r="BC1009">
        <v>2026</v>
      </c>
      <c r="BD1009">
        <v>9</v>
      </c>
      <c r="BE1009">
        <v>2</v>
      </c>
      <c r="BF1009" s="6">
        <f t="shared" si="45"/>
        <v>46267</v>
      </c>
      <c r="BG1009">
        <f t="shared" si="46"/>
        <v>-1.5416666666642413</v>
      </c>
      <c r="BH1009" t="str">
        <f t="shared" si="47"/>
        <v>COMPLY</v>
      </c>
      <c r="BI1009" t="str">
        <f>VLOOKUP(H1009,Sheet2!$A$1:$B$270,2,FALSE)</f>
        <v>SUMBAWA</v>
      </c>
    </row>
    <row r="1010" spans="1:61">
      <c r="A1010">
        <v>1009</v>
      </c>
      <c r="B1010">
        <v>1002567273</v>
      </c>
      <c r="C1010">
        <v>3</v>
      </c>
      <c r="D1010" t="s">
        <v>59</v>
      </c>
      <c r="E1010">
        <v>4</v>
      </c>
      <c r="F1010" t="s">
        <v>242</v>
      </c>
      <c r="G1010" t="s">
        <v>600</v>
      </c>
      <c r="H1010" t="s">
        <v>601</v>
      </c>
      <c r="I1010" t="s">
        <v>212</v>
      </c>
      <c r="J1010" t="s">
        <v>213</v>
      </c>
      <c r="K1010" t="s">
        <v>149</v>
      </c>
      <c r="L1010" t="s">
        <v>214</v>
      </c>
      <c r="M1010" t="s">
        <v>76</v>
      </c>
      <c r="N1010" t="s">
        <v>215</v>
      </c>
      <c r="O1010" s="57">
        <v>46267.472870370373</v>
      </c>
      <c r="P1010" s="57">
        <v>46268.647256944445</v>
      </c>
      <c r="Q1010">
        <v>69382190</v>
      </c>
      <c r="S1010">
        <v>141149112956</v>
      </c>
      <c r="T1010" t="s">
        <v>2088</v>
      </c>
      <c r="U1010" t="s">
        <v>2089</v>
      </c>
      <c r="V1010" t="s">
        <v>2090</v>
      </c>
      <c r="Z1010">
        <v>110.118285</v>
      </c>
      <c r="AA1010">
        <v>-7.2858770000000002</v>
      </c>
      <c r="AB1010" t="s">
        <v>2091</v>
      </c>
      <c r="AC1010" t="s">
        <v>236</v>
      </c>
      <c r="AL1010" t="s">
        <v>217</v>
      </c>
      <c r="AM1010" t="s">
        <v>1123</v>
      </c>
      <c r="AN1010" t="s">
        <v>6</v>
      </c>
      <c r="AO1010" s="57">
        <v>46062.475937499999</v>
      </c>
      <c r="AP1010" s="57">
        <v>46268.333333333336</v>
      </c>
      <c r="AR1010" t="s">
        <v>218</v>
      </c>
      <c r="AS1010" t="s">
        <v>919</v>
      </c>
      <c r="AT1010" t="s">
        <v>230</v>
      </c>
      <c r="AU1010">
        <v>20260903</v>
      </c>
      <c r="AV1010" t="s">
        <v>221</v>
      </c>
      <c r="AW1010" t="s">
        <v>2092</v>
      </c>
      <c r="AX1010" t="s">
        <v>222</v>
      </c>
      <c r="BA1010" s="57">
        <v>46268.333333333336</v>
      </c>
      <c r="BB1010" t="s">
        <v>1123</v>
      </c>
      <c r="BC1010">
        <v>2026</v>
      </c>
      <c r="BD1010">
        <v>9</v>
      </c>
      <c r="BE1010">
        <v>3</v>
      </c>
      <c r="BF1010" s="6">
        <f t="shared" si="45"/>
        <v>46268</v>
      </c>
      <c r="BG1010">
        <f t="shared" si="46"/>
        <v>-0.33333333333575865</v>
      </c>
      <c r="BH1010" t="str">
        <f t="shared" si="47"/>
        <v>COMPLY</v>
      </c>
      <c r="BI1010" t="e">
        <f>VLOOKUP(H1010,Sheet2!$A$1:$B$270,2,FALSE)</f>
        <v>#N/A</v>
      </c>
    </row>
    <row r="1011" spans="1:61">
      <c r="A1011">
        <v>1010</v>
      </c>
      <c r="B1011">
        <v>1002566584</v>
      </c>
      <c r="C1011">
        <v>3</v>
      </c>
      <c r="D1011" t="s">
        <v>45</v>
      </c>
      <c r="E1011">
        <v>5</v>
      </c>
      <c r="F1011" t="s">
        <v>113</v>
      </c>
      <c r="G1011" t="s">
        <v>117</v>
      </c>
      <c r="H1011" t="s">
        <v>456</v>
      </c>
      <c r="I1011" t="s">
        <v>212</v>
      </c>
      <c r="J1011" t="s">
        <v>213</v>
      </c>
      <c r="K1011" t="s">
        <v>149</v>
      </c>
      <c r="L1011" t="s">
        <v>214</v>
      </c>
      <c r="M1011" t="s">
        <v>76</v>
      </c>
      <c r="N1011" t="s">
        <v>215</v>
      </c>
      <c r="O1011" s="57">
        <v>46267.325659722221</v>
      </c>
      <c r="P1011" s="57">
        <v>46268.74591435185</v>
      </c>
      <c r="Q1011">
        <v>69381908</v>
      </c>
      <c r="S1011">
        <v>172508209056</v>
      </c>
      <c r="T1011" t="s">
        <v>2093</v>
      </c>
      <c r="U1011" t="s">
        <v>2094</v>
      </c>
      <c r="V1011" t="s">
        <v>2095</v>
      </c>
      <c r="Z1011">
        <v>122.20816145767201</v>
      </c>
      <c r="AA1011">
        <v>-8.6204345178180599</v>
      </c>
      <c r="AB1011" t="s">
        <v>2096</v>
      </c>
      <c r="AC1011" t="s">
        <v>236</v>
      </c>
      <c r="AL1011" t="s">
        <v>217</v>
      </c>
      <c r="AM1011" t="s">
        <v>2050</v>
      </c>
      <c r="AN1011" t="s">
        <v>6</v>
      </c>
      <c r="AO1011" s="57">
        <v>46062.329884259256</v>
      </c>
      <c r="AP1011" s="57">
        <v>46268.333333333336</v>
      </c>
      <c r="AR1011" t="s">
        <v>218</v>
      </c>
      <c r="AS1011" t="s">
        <v>219</v>
      </c>
      <c r="AT1011" t="s">
        <v>230</v>
      </c>
      <c r="AU1011">
        <v>20260903</v>
      </c>
      <c r="AV1011" t="s">
        <v>221</v>
      </c>
      <c r="AW1011" t="s">
        <v>831</v>
      </c>
      <c r="AX1011" t="s">
        <v>222</v>
      </c>
      <c r="BA1011" s="57">
        <v>46268.333333333336</v>
      </c>
      <c r="BB1011" t="s">
        <v>2050</v>
      </c>
      <c r="BC1011">
        <v>2026</v>
      </c>
      <c r="BD1011">
        <v>9</v>
      </c>
      <c r="BE1011">
        <v>3</v>
      </c>
      <c r="BF1011" s="6">
        <f t="shared" si="45"/>
        <v>46268</v>
      </c>
      <c r="BG1011">
        <f t="shared" si="46"/>
        <v>-0.33333333333575865</v>
      </c>
      <c r="BH1011" t="str">
        <f t="shared" si="47"/>
        <v>COMPLY</v>
      </c>
      <c r="BI1011" t="str">
        <f>VLOOKUP(H1011,Sheet2!$A$1:$B$270,2,FALSE)</f>
        <v>MAUMERE</v>
      </c>
    </row>
    <row r="1012" spans="1:61">
      <c r="A1012">
        <v>1011</v>
      </c>
      <c r="B1012">
        <v>1002566583</v>
      </c>
      <c r="C1012">
        <v>3</v>
      </c>
      <c r="D1012" t="s">
        <v>45</v>
      </c>
      <c r="E1012">
        <v>5</v>
      </c>
      <c r="F1012" t="s">
        <v>210</v>
      </c>
      <c r="G1012" t="s">
        <v>112</v>
      </c>
      <c r="H1012" t="s">
        <v>263</v>
      </c>
      <c r="I1012" t="s">
        <v>212</v>
      </c>
      <c r="J1012" t="s">
        <v>213</v>
      </c>
      <c r="K1012" t="s">
        <v>149</v>
      </c>
      <c r="L1012" t="s">
        <v>214</v>
      </c>
      <c r="M1012" t="s">
        <v>76</v>
      </c>
      <c r="N1012" t="s">
        <v>215</v>
      </c>
      <c r="O1012" s="57">
        <v>46267.325659722221</v>
      </c>
      <c r="P1012" s="57">
        <v>46269.327256944445</v>
      </c>
      <c r="Q1012">
        <v>69381910</v>
      </c>
      <c r="S1012">
        <v>172601797567</v>
      </c>
      <c r="T1012" t="s">
        <v>2179</v>
      </c>
      <c r="U1012" t="s">
        <v>2180</v>
      </c>
      <c r="V1012" t="s">
        <v>2181</v>
      </c>
      <c r="Z1012">
        <v>116.13445488865599</v>
      </c>
      <c r="AA1012">
        <v>-8.5917912971272994</v>
      </c>
      <c r="AB1012" t="s">
        <v>2182</v>
      </c>
      <c r="AC1012" t="s">
        <v>236</v>
      </c>
      <c r="AL1012" t="s">
        <v>217</v>
      </c>
      <c r="AM1012" t="s">
        <v>2183</v>
      </c>
      <c r="AN1012" t="s">
        <v>6</v>
      </c>
      <c r="AO1012" s="57">
        <v>46062.329884259256</v>
      </c>
      <c r="AP1012" s="57">
        <v>46269.333333333336</v>
      </c>
      <c r="AR1012" t="s">
        <v>218</v>
      </c>
      <c r="AS1012" t="s">
        <v>219</v>
      </c>
      <c r="AT1012" t="s">
        <v>230</v>
      </c>
      <c r="AU1012">
        <v>20260904</v>
      </c>
      <c r="AV1012" t="s">
        <v>221</v>
      </c>
      <c r="AW1012" t="s">
        <v>883</v>
      </c>
      <c r="AX1012" t="s">
        <v>222</v>
      </c>
      <c r="BA1012" s="57">
        <v>46269.333333333336</v>
      </c>
      <c r="BB1012" t="s">
        <v>2183</v>
      </c>
      <c r="BC1012">
        <v>2026</v>
      </c>
      <c r="BD1012">
        <v>9</v>
      </c>
      <c r="BE1012">
        <v>4</v>
      </c>
      <c r="BF1012" s="6">
        <f t="shared" si="45"/>
        <v>46269</v>
      </c>
      <c r="BG1012">
        <f t="shared" si="46"/>
        <v>-0.33333333333575865</v>
      </c>
      <c r="BH1012" t="str">
        <f t="shared" si="47"/>
        <v>COMPLY</v>
      </c>
      <c r="BI1012" t="str">
        <f>VLOOKUP(H1012,Sheet2!$A$1:$B$270,2,FALSE)</f>
        <v>MATARAM</v>
      </c>
    </row>
    <row r="1013" spans="1:61">
      <c r="A1013">
        <v>1012</v>
      </c>
      <c r="B1013">
        <v>1002567272</v>
      </c>
      <c r="C1013">
        <v>3</v>
      </c>
      <c r="D1013" t="s">
        <v>42</v>
      </c>
      <c r="E1013">
        <v>5</v>
      </c>
      <c r="F1013" t="s">
        <v>102</v>
      </c>
      <c r="G1013" t="s">
        <v>108</v>
      </c>
      <c r="H1013" t="s">
        <v>383</v>
      </c>
      <c r="I1013" t="s">
        <v>212</v>
      </c>
      <c r="J1013" t="s">
        <v>213</v>
      </c>
      <c r="K1013" t="s">
        <v>149</v>
      </c>
      <c r="M1013" t="s">
        <v>76</v>
      </c>
      <c r="N1013" t="s">
        <v>215</v>
      </c>
      <c r="O1013" s="57">
        <v>46267.473587962966</v>
      </c>
      <c r="P1013" s="57">
        <v>46267.659363425926</v>
      </c>
      <c r="Q1013">
        <v>69378939</v>
      </c>
      <c r="S1013">
        <v>152506219280</v>
      </c>
      <c r="T1013" t="s">
        <v>1978</v>
      </c>
      <c r="U1013" t="s">
        <v>1979</v>
      </c>
      <c r="V1013" t="s">
        <v>1980</v>
      </c>
      <c r="Z1013">
        <v>113.9500961</v>
      </c>
      <c r="AA1013">
        <v>-7.7049265</v>
      </c>
      <c r="AB1013" t="s">
        <v>1981</v>
      </c>
      <c r="AC1013" t="s">
        <v>229</v>
      </c>
      <c r="AL1013" t="s">
        <v>217</v>
      </c>
      <c r="AM1013" t="s">
        <v>1982</v>
      </c>
      <c r="AN1013" t="s">
        <v>6</v>
      </c>
      <c r="AO1013" s="57">
        <v>46062.475937499999</v>
      </c>
      <c r="AR1013" t="s">
        <v>218</v>
      </c>
      <c r="AS1013" t="s">
        <v>108</v>
      </c>
      <c r="AT1013" t="s">
        <v>230</v>
      </c>
      <c r="AU1013">
        <v>20260902</v>
      </c>
      <c r="AV1013" t="s">
        <v>221</v>
      </c>
      <c r="AW1013" t="s">
        <v>567</v>
      </c>
      <c r="AX1013" t="s">
        <v>222</v>
      </c>
      <c r="BA1013" s="57">
        <v>46267.291666666664</v>
      </c>
      <c r="BB1013" t="s">
        <v>1982</v>
      </c>
      <c r="BC1013">
        <v>2026</v>
      </c>
      <c r="BD1013">
        <v>9</v>
      </c>
      <c r="BE1013">
        <v>2</v>
      </c>
      <c r="BF1013" s="6">
        <f t="shared" si="45"/>
        <v>46267</v>
      </c>
      <c r="BG1013">
        <f t="shared" si="46"/>
        <v>-0.29166666666424135</v>
      </c>
      <c r="BH1013" t="str">
        <f t="shared" si="47"/>
        <v>COMPLY</v>
      </c>
      <c r="BI1013" t="str">
        <f>VLOOKUP(H1013,Sheet2!$A$1:$B$270,2,FALSE)</f>
        <v>BANYUWANGI</v>
      </c>
    </row>
    <row r="1014" spans="1:61">
      <c r="A1014">
        <v>1013</v>
      </c>
      <c r="B1014">
        <v>1002567574</v>
      </c>
      <c r="C1014">
        <v>3</v>
      </c>
      <c r="D1014" t="s">
        <v>59</v>
      </c>
      <c r="E1014">
        <v>4</v>
      </c>
      <c r="F1014" t="s">
        <v>242</v>
      </c>
      <c r="G1014" t="s">
        <v>1540</v>
      </c>
      <c r="H1014" t="s">
        <v>1541</v>
      </c>
      <c r="I1014" t="s">
        <v>212</v>
      </c>
      <c r="J1014" t="s">
        <v>213</v>
      </c>
      <c r="K1014" t="s">
        <v>149</v>
      </c>
      <c r="L1014" t="s">
        <v>214</v>
      </c>
      <c r="M1014" t="s">
        <v>76</v>
      </c>
      <c r="N1014" t="s">
        <v>215</v>
      </c>
      <c r="O1014" s="57">
        <v>46267.554131944446</v>
      </c>
      <c r="P1014" s="57">
        <v>46267.756458333337</v>
      </c>
      <c r="Q1014">
        <v>69382313</v>
      </c>
      <c r="S1014">
        <v>141373127586</v>
      </c>
      <c r="T1014" t="s">
        <v>1983</v>
      </c>
      <c r="U1014" t="s">
        <v>1984</v>
      </c>
      <c r="V1014" t="s">
        <v>1985</v>
      </c>
      <c r="Z1014">
        <v>109.94586099999999</v>
      </c>
      <c r="AA1014">
        <v>-7.3257209999999997</v>
      </c>
      <c r="AB1014" t="s">
        <v>1986</v>
      </c>
      <c r="AC1014" t="s">
        <v>236</v>
      </c>
      <c r="AL1014" t="s">
        <v>217</v>
      </c>
      <c r="AM1014" t="s">
        <v>1976</v>
      </c>
      <c r="AN1014" t="s">
        <v>6</v>
      </c>
      <c r="AO1014" s="57">
        <v>46062.559687499997</v>
      </c>
      <c r="AP1014" s="57">
        <v>46268.541666666664</v>
      </c>
      <c r="AR1014" t="s">
        <v>218</v>
      </c>
      <c r="AS1014" t="s">
        <v>219</v>
      </c>
      <c r="AT1014" t="s">
        <v>230</v>
      </c>
      <c r="AU1014">
        <v>20260902</v>
      </c>
      <c r="AV1014" t="s">
        <v>221</v>
      </c>
      <c r="AW1014" t="s">
        <v>886</v>
      </c>
      <c r="AX1014" t="s">
        <v>222</v>
      </c>
      <c r="BA1014" s="57">
        <v>46268.541666666664</v>
      </c>
      <c r="BB1014" t="s">
        <v>1976</v>
      </c>
      <c r="BC1014">
        <v>2026</v>
      </c>
      <c r="BD1014">
        <v>9</v>
      </c>
      <c r="BE1014">
        <v>2</v>
      </c>
      <c r="BF1014" s="6">
        <f t="shared" si="45"/>
        <v>46267</v>
      </c>
      <c r="BG1014">
        <f t="shared" si="46"/>
        <v>-1.5416666666642413</v>
      </c>
      <c r="BH1014" t="str">
        <f t="shared" si="47"/>
        <v>COMPLY</v>
      </c>
      <c r="BI1014" t="e">
        <f>VLOOKUP(H1014,Sheet2!$A$1:$B$270,2,FALSE)</f>
        <v>#N/A</v>
      </c>
    </row>
    <row r="1015" spans="1:61">
      <c r="A1015">
        <v>1014</v>
      </c>
      <c r="B1015">
        <v>1002567365</v>
      </c>
      <c r="C1015">
        <v>3</v>
      </c>
      <c r="D1015" t="s">
        <v>55</v>
      </c>
      <c r="E1015">
        <v>5</v>
      </c>
      <c r="F1015" t="s">
        <v>261</v>
      </c>
      <c r="G1015" t="s">
        <v>128</v>
      </c>
      <c r="H1015" t="s">
        <v>352</v>
      </c>
      <c r="I1015" t="s">
        <v>212</v>
      </c>
      <c r="J1015" t="s">
        <v>213</v>
      </c>
      <c r="K1015" t="s">
        <v>149</v>
      </c>
      <c r="M1015" t="s">
        <v>76</v>
      </c>
      <c r="N1015" t="s">
        <v>215</v>
      </c>
      <c r="O1015" s="57">
        <v>46267.497094907405</v>
      </c>
      <c r="P1015" s="57">
        <v>46268.735763888886</v>
      </c>
      <c r="Q1015">
        <v>69382219</v>
      </c>
      <c r="S1015">
        <v>152412249119</v>
      </c>
      <c r="T1015" t="s">
        <v>1870</v>
      </c>
      <c r="U1015" t="s">
        <v>1871</v>
      </c>
      <c r="V1015" t="s">
        <v>2898</v>
      </c>
      <c r="Z1015">
        <v>112.65946</v>
      </c>
      <c r="AA1015">
        <v>-7.2757240000000003</v>
      </c>
      <c r="AB1015" t="s">
        <v>1872</v>
      </c>
      <c r="AC1015" t="s">
        <v>229</v>
      </c>
      <c r="AL1015" t="s">
        <v>217</v>
      </c>
      <c r="AM1015" t="s">
        <v>2878</v>
      </c>
      <c r="AN1015" t="s">
        <v>6</v>
      </c>
      <c r="AO1015" s="57">
        <v>46062.506898148145</v>
      </c>
      <c r="AP1015" s="57">
        <v>46269.333333333336</v>
      </c>
      <c r="AR1015" t="s">
        <v>218</v>
      </c>
      <c r="AS1015" t="s">
        <v>594</v>
      </c>
      <c r="AT1015" t="s">
        <v>230</v>
      </c>
      <c r="AU1015">
        <v>20260903</v>
      </c>
      <c r="AV1015" t="s">
        <v>221</v>
      </c>
      <c r="AW1015" t="s">
        <v>545</v>
      </c>
      <c r="AX1015" t="s">
        <v>222</v>
      </c>
      <c r="BA1015" s="57">
        <v>46269.333333333336</v>
      </c>
      <c r="BB1015" t="s">
        <v>2878</v>
      </c>
      <c r="BC1015">
        <v>2026</v>
      </c>
      <c r="BD1015">
        <v>9</v>
      </c>
      <c r="BE1015">
        <v>3</v>
      </c>
      <c r="BF1015" s="6">
        <f t="shared" si="45"/>
        <v>46268</v>
      </c>
      <c r="BG1015">
        <f t="shared" si="46"/>
        <v>-1.3333333333357587</v>
      </c>
      <c r="BH1015" t="str">
        <f t="shared" si="47"/>
        <v>COMPLY</v>
      </c>
      <c r="BI1015" t="str">
        <f>VLOOKUP(H1015,Sheet2!$A$1:$B$270,2,FALSE)</f>
        <v>SURABAYA UTARA</v>
      </c>
    </row>
    <row r="1016" spans="1:61">
      <c r="A1016">
        <v>1015</v>
      </c>
      <c r="B1016">
        <v>1002567556</v>
      </c>
      <c r="C1016">
        <v>3</v>
      </c>
      <c r="D1016" t="s">
        <v>59</v>
      </c>
      <c r="E1016">
        <v>4</v>
      </c>
      <c r="F1016" t="s">
        <v>549</v>
      </c>
      <c r="G1016" t="s">
        <v>582</v>
      </c>
      <c r="H1016" t="s">
        <v>835</v>
      </c>
      <c r="I1016" t="s">
        <v>212</v>
      </c>
      <c r="J1016" t="s">
        <v>213</v>
      </c>
      <c r="K1016" t="s">
        <v>149</v>
      </c>
      <c r="M1016" t="s">
        <v>76</v>
      </c>
      <c r="N1016" t="s">
        <v>215</v>
      </c>
      <c r="O1016" s="57">
        <v>46267.554293981484</v>
      </c>
      <c r="P1016" s="57">
        <v>46269.967534722222</v>
      </c>
      <c r="Q1016">
        <v>69382299</v>
      </c>
      <c r="R1016">
        <v>2742250681</v>
      </c>
      <c r="S1016">
        <v>146113146876</v>
      </c>
      <c r="T1016" t="s">
        <v>1531</v>
      </c>
      <c r="U1016" t="s">
        <v>5166</v>
      </c>
      <c r="V1016" t="s">
        <v>2615</v>
      </c>
      <c r="Z1016">
        <v>110.3612481</v>
      </c>
      <c r="AA1016">
        <v>-7.7611556000000004</v>
      </c>
      <c r="AB1016" t="s">
        <v>1532</v>
      </c>
      <c r="AC1016" t="s">
        <v>284</v>
      </c>
      <c r="AL1016" t="s">
        <v>217</v>
      </c>
      <c r="AM1016" t="s">
        <v>2616</v>
      </c>
      <c r="AN1016" t="s">
        <v>6</v>
      </c>
      <c r="AO1016" s="57">
        <v>46062.559687499997</v>
      </c>
      <c r="AP1016" s="57">
        <v>46269.625</v>
      </c>
      <c r="AR1016" t="s">
        <v>218</v>
      </c>
      <c r="AS1016" t="s">
        <v>219</v>
      </c>
      <c r="AT1016" t="s">
        <v>230</v>
      </c>
      <c r="AU1016">
        <v>20260904</v>
      </c>
      <c r="AV1016" t="s">
        <v>221</v>
      </c>
      <c r="AW1016" t="s">
        <v>545</v>
      </c>
      <c r="AX1016" t="s">
        <v>222</v>
      </c>
      <c r="BA1016" s="57">
        <v>46269.625</v>
      </c>
      <c r="BB1016" t="s">
        <v>2616</v>
      </c>
      <c r="BC1016">
        <v>2026</v>
      </c>
      <c r="BD1016">
        <v>9</v>
      </c>
      <c r="BE1016">
        <v>4</v>
      </c>
      <c r="BF1016" s="6">
        <f t="shared" si="45"/>
        <v>46269</v>
      </c>
      <c r="BG1016">
        <f t="shared" si="46"/>
        <v>-0.625</v>
      </c>
      <c r="BH1016" t="str">
        <f t="shared" si="47"/>
        <v>COMPLY</v>
      </c>
      <c r="BI1016" t="e">
        <f>VLOOKUP(H1016,Sheet2!$A$1:$B$270,2,FALSE)</f>
        <v>#N/A</v>
      </c>
    </row>
    <row r="1017" spans="1:61">
      <c r="A1017">
        <v>1016</v>
      </c>
      <c r="B1017">
        <v>1002567595</v>
      </c>
      <c r="C1017">
        <v>3</v>
      </c>
      <c r="D1017" t="s">
        <v>38</v>
      </c>
      <c r="E1017">
        <v>5</v>
      </c>
      <c r="F1017" t="s">
        <v>92</v>
      </c>
      <c r="G1017" t="s">
        <v>94</v>
      </c>
      <c r="H1017" t="s">
        <v>452</v>
      </c>
      <c r="I1017" t="s">
        <v>212</v>
      </c>
      <c r="J1017" t="s">
        <v>213</v>
      </c>
      <c r="K1017" t="s">
        <v>149</v>
      </c>
      <c r="L1017" t="s">
        <v>214</v>
      </c>
      <c r="M1017" t="s">
        <v>76</v>
      </c>
      <c r="N1017" t="s">
        <v>215</v>
      </c>
      <c r="O1017" s="57">
        <v>46267.558287037034</v>
      </c>
      <c r="P1017" s="57">
        <v>46268.621539351851</v>
      </c>
      <c r="Q1017">
        <v>69382331</v>
      </c>
      <c r="S1017">
        <v>152605224195</v>
      </c>
      <c r="T1017" t="s">
        <v>1655</v>
      </c>
      <c r="U1017" t="s">
        <v>1656</v>
      </c>
      <c r="V1017" t="s">
        <v>1657</v>
      </c>
      <c r="Z1017">
        <v>111.35494136219199</v>
      </c>
      <c r="AA1017">
        <v>-7.4455752915795799</v>
      </c>
      <c r="AB1017" t="s">
        <v>1658</v>
      </c>
      <c r="AC1017" t="s">
        <v>236</v>
      </c>
      <c r="AL1017" t="s">
        <v>217</v>
      </c>
      <c r="AM1017" t="s">
        <v>1659</v>
      </c>
      <c r="AN1017" t="s">
        <v>6</v>
      </c>
      <c r="AO1017" s="57">
        <v>46062.559687499997</v>
      </c>
      <c r="AP1017" s="57">
        <v>46268.541666666664</v>
      </c>
      <c r="AR1017" t="s">
        <v>218</v>
      </c>
      <c r="AS1017" t="s">
        <v>219</v>
      </c>
      <c r="AT1017" t="s">
        <v>344</v>
      </c>
      <c r="AU1017">
        <v>20260903</v>
      </c>
      <c r="AV1017" t="s">
        <v>221</v>
      </c>
      <c r="AW1017" t="s">
        <v>1660</v>
      </c>
      <c r="AX1017" t="s">
        <v>222</v>
      </c>
      <c r="BA1017" s="57">
        <v>46268.541666666664</v>
      </c>
      <c r="BB1017" t="s">
        <v>1659</v>
      </c>
      <c r="BC1017">
        <v>2026</v>
      </c>
      <c r="BD1017">
        <v>9</v>
      </c>
      <c r="BE1017">
        <v>3</v>
      </c>
      <c r="BF1017" s="6">
        <f t="shared" si="45"/>
        <v>46268</v>
      </c>
      <c r="BG1017">
        <f t="shared" si="46"/>
        <v>-0.54166666666424135</v>
      </c>
      <c r="BH1017" t="str">
        <f t="shared" si="47"/>
        <v>COMPLY</v>
      </c>
      <c r="BI1017" t="str">
        <f>VLOOKUP(H1017,Sheet2!$A$1:$B$270,2,FALSE)</f>
        <v>MADIUN</v>
      </c>
    </row>
    <row r="1018" spans="1:61">
      <c r="A1018">
        <v>1017</v>
      </c>
      <c r="B1018">
        <v>1002567634</v>
      </c>
      <c r="C1018">
        <v>3</v>
      </c>
      <c r="D1018" t="s">
        <v>55</v>
      </c>
      <c r="E1018">
        <v>5</v>
      </c>
      <c r="F1018" t="s">
        <v>261</v>
      </c>
      <c r="G1018" t="s">
        <v>125</v>
      </c>
      <c r="H1018" t="s">
        <v>405</v>
      </c>
      <c r="I1018" t="s">
        <v>212</v>
      </c>
      <c r="J1018" t="s">
        <v>213</v>
      </c>
      <c r="K1018" t="s">
        <v>149</v>
      </c>
      <c r="L1018" t="s">
        <v>214</v>
      </c>
      <c r="M1018" t="s">
        <v>76</v>
      </c>
      <c r="N1018" t="s">
        <v>215</v>
      </c>
      <c r="O1018" s="57">
        <v>46267.565243055556</v>
      </c>
      <c r="P1018" s="57">
        <v>46268.55840277778</v>
      </c>
      <c r="Q1018">
        <v>69382344</v>
      </c>
      <c r="S1018">
        <v>152433910150</v>
      </c>
      <c r="T1018" t="s">
        <v>1661</v>
      </c>
      <c r="U1018" t="s">
        <v>1662</v>
      </c>
      <c r="V1018" t="s">
        <v>1663</v>
      </c>
      <c r="Z1018">
        <v>112.42066059261499</v>
      </c>
      <c r="AA1018">
        <v>-7.1230848578334101</v>
      </c>
      <c r="AB1018" t="s">
        <v>1664</v>
      </c>
      <c r="AC1018" t="s">
        <v>216</v>
      </c>
      <c r="AL1018" t="s">
        <v>217</v>
      </c>
      <c r="AM1018" t="s">
        <v>1665</v>
      </c>
      <c r="AN1018" t="s">
        <v>6</v>
      </c>
      <c r="AO1018" s="57">
        <v>46062.569467592592</v>
      </c>
      <c r="AP1018" s="57">
        <v>46268.458333333336</v>
      </c>
      <c r="AR1018" t="s">
        <v>218</v>
      </c>
      <c r="AS1018" t="s">
        <v>125</v>
      </c>
      <c r="AT1018" t="s">
        <v>230</v>
      </c>
      <c r="AU1018">
        <v>20260903</v>
      </c>
      <c r="AV1018" t="s">
        <v>221</v>
      </c>
      <c r="AW1018" t="s">
        <v>885</v>
      </c>
      <c r="AX1018" t="s">
        <v>222</v>
      </c>
      <c r="BA1018" s="57">
        <v>46268.458333333336</v>
      </c>
      <c r="BB1018" t="s">
        <v>1665</v>
      </c>
      <c r="BC1018">
        <v>2026</v>
      </c>
      <c r="BD1018">
        <v>9</v>
      </c>
      <c r="BE1018">
        <v>3</v>
      </c>
      <c r="BF1018" s="6">
        <f t="shared" si="45"/>
        <v>46268</v>
      </c>
      <c r="BG1018">
        <f t="shared" si="46"/>
        <v>-0.45833333333575865</v>
      </c>
      <c r="BH1018" t="str">
        <f t="shared" si="47"/>
        <v>COMPLY</v>
      </c>
      <c r="BI1018" t="str">
        <f>VLOOKUP(H1018,Sheet2!$A$1:$B$270,2,FALSE)</f>
        <v>GRESIK</v>
      </c>
    </row>
    <row r="1019" spans="1:61">
      <c r="A1019">
        <v>1018</v>
      </c>
      <c r="B1019">
        <v>1002567613</v>
      </c>
      <c r="C1019">
        <v>3</v>
      </c>
      <c r="D1019" t="s">
        <v>42</v>
      </c>
      <c r="E1019">
        <v>5</v>
      </c>
      <c r="F1019" t="s">
        <v>232</v>
      </c>
      <c r="G1019" t="s">
        <v>105</v>
      </c>
      <c r="H1019" t="s">
        <v>370</v>
      </c>
      <c r="I1019" t="s">
        <v>212</v>
      </c>
      <c r="J1019" t="s">
        <v>213</v>
      </c>
      <c r="K1019" t="s">
        <v>149</v>
      </c>
      <c r="M1019" t="s">
        <v>76</v>
      </c>
      <c r="N1019" t="s">
        <v>215</v>
      </c>
      <c r="O1019" s="57">
        <v>46267.562974537039</v>
      </c>
      <c r="P1019" s="57">
        <v>46268.758263888885</v>
      </c>
      <c r="Q1019">
        <v>69382338</v>
      </c>
      <c r="S1019">
        <v>152329214727</v>
      </c>
      <c r="T1019" t="s">
        <v>1666</v>
      </c>
      <c r="U1019" t="s">
        <v>1667</v>
      </c>
      <c r="V1019" t="s">
        <v>1668</v>
      </c>
      <c r="Z1019">
        <v>112.45543619999999</v>
      </c>
      <c r="AA1019">
        <v>-7.5968659000000001</v>
      </c>
      <c r="AB1019" t="s">
        <v>1669</v>
      </c>
      <c r="AC1019" t="s">
        <v>229</v>
      </c>
      <c r="AL1019" t="s">
        <v>217</v>
      </c>
      <c r="AM1019" t="s">
        <v>1670</v>
      </c>
      <c r="AN1019" t="s">
        <v>6</v>
      </c>
      <c r="AO1019" s="57">
        <v>46062.569467592592</v>
      </c>
      <c r="AP1019" s="57">
        <v>46268.458333333336</v>
      </c>
      <c r="AR1019" t="s">
        <v>218</v>
      </c>
      <c r="AS1019" t="s">
        <v>105</v>
      </c>
      <c r="AT1019" t="s">
        <v>220</v>
      </c>
      <c r="AU1019">
        <v>20260903</v>
      </c>
      <c r="AV1019" t="s">
        <v>221</v>
      </c>
      <c r="AW1019" t="s">
        <v>1671</v>
      </c>
      <c r="AX1019" t="s">
        <v>222</v>
      </c>
      <c r="BA1019" s="57">
        <v>46268.458333333336</v>
      </c>
      <c r="BB1019" t="s">
        <v>1670</v>
      </c>
      <c r="BC1019">
        <v>2026</v>
      </c>
      <c r="BD1019">
        <v>9</v>
      </c>
      <c r="BE1019">
        <v>3</v>
      </c>
      <c r="BF1019" s="6">
        <f t="shared" si="45"/>
        <v>46268</v>
      </c>
      <c r="BG1019">
        <f t="shared" si="46"/>
        <v>-0.45833333333575865</v>
      </c>
      <c r="BH1019" t="str">
        <f t="shared" si="47"/>
        <v>COMPLY</v>
      </c>
      <c r="BI1019" t="str">
        <f>VLOOKUP(H1019,Sheet2!$A$1:$B$270,2,FALSE)</f>
        <v>MOJOKERTO</v>
      </c>
    </row>
    <row r="1020" spans="1:61">
      <c r="A1020">
        <v>1019</v>
      </c>
      <c r="B1020">
        <v>1002568118</v>
      </c>
      <c r="C1020">
        <v>3</v>
      </c>
      <c r="D1020" t="s">
        <v>45</v>
      </c>
      <c r="E1020">
        <v>5</v>
      </c>
      <c r="F1020" t="s">
        <v>210</v>
      </c>
      <c r="G1020" t="s">
        <v>116</v>
      </c>
      <c r="H1020" t="s">
        <v>268</v>
      </c>
      <c r="I1020" t="s">
        <v>212</v>
      </c>
      <c r="J1020" t="s">
        <v>213</v>
      </c>
      <c r="K1020" t="s">
        <v>149</v>
      </c>
      <c r="M1020" t="s">
        <v>76</v>
      </c>
      <c r="N1020" t="s">
        <v>215</v>
      </c>
      <c r="O1020" s="57">
        <v>46267.648148148146</v>
      </c>
      <c r="P1020" s="57">
        <v>46267.741412037038</v>
      </c>
      <c r="Q1020">
        <v>69377665</v>
      </c>
      <c r="S1020">
        <v>172604214274</v>
      </c>
      <c r="T1020" t="s">
        <v>1987</v>
      </c>
      <c r="U1020" t="s">
        <v>1988</v>
      </c>
      <c r="V1020" t="s">
        <v>1989</v>
      </c>
      <c r="Z1020">
        <v>116.07989259999999</v>
      </c>
      <c r="AA1020">
        <v>-8.3576961999999995</v>
      </c>
      <c r="AB1020" t="s">
        <v>1990</v>
      </c>
      <c r="AC1020" t="s">
        <v>216</v>
      </c>
      <c r="AL1020" t="s">
        <v>217</v>
      </c>
      <c r="AM1020" t="s">
        <v>1991</v>
      </c>
      <c r="AN1020" t="s">
        <v>6</v>
      </c>
      <c r="AO1020" s="57">
        <v>46062.652743055558</v>
      </c>
      <c r="AR1020" t="s">
        <v>218</v>
      </c>
      <c r="AS1020" t="s">
        <v>911</v>
      </c>
      <c r="AT1020" t="s">
        <v>230</v>
      </c>
      <c r="AU1020">
        <v>20260902</v>
      </c>
      <c r="AV1020" t="s">
        <v>221</v>
      </c>
      <c r="AW1020" t="s">
        <v>544</v>
      </c>
      <c r="AX1020" t="s">
        <v>222</v>
      </c>
      <c r="BA1020" s="57">
        <v>46267.291666666664</v>
      </c>
      <c r="BB1020" t="s">
        <v>1991</v>
      </c>
      <c r="BC1020">
        <v>2026</v>
      </c>
      <c r="BD1020">
        <v>9</v>
      </c>
      <c r="BE1020">
        <v>2</v>
      </c>
      <c r="BF1020" s="6">
        <f t="shared" si="45"/>
        <v>46267</v>
      </c>
      <c r="BG1020">
        <f t="shared" si="46"/>
        <v>-0.29166666666424135</v>
      </c>
      <c r="BH1020" t="str">
        <f t="shared" si="47"/>
        <v>COMPLY</v>
      </c>
      <c r="BI1020" t="str">
        <f>VLOOKUP(H1020,Sheet2!$A$1:$B$270,2,FALSE)</f>
        <v>SELONG</v>
      </c>
    </row>
    <row r="1021" spans="1:61">
      <c r="A1021">
        <v>1020</v>
      </c>
      <c r="B1021">
        <v>1002567606</v>
      </c>
      <c r="C1021">
        <v>3</v>
      </c>
      <c r="D1021" t="s">
        <v>38</v>
      </c>
      <c r="E1021">
        <v>5</v>
      </c>
      <c r="F1021" t="s">
        <v>92</v>
      </c>
      <c r="G1021" t="s">
        <v>94</v>
      </c>
      <c r="H1021" t="s">
        <v>452</v>
      </c>
      <c r="I1021" t="s">
        <v>212</v>
      </c>
      <c r="J1021" t="s">
        <v>213</v>
      </c>
      <c r="K1021" t="s">
        <v>149</v>
      </c>
      <c r="L1021" t="s">
        <v>214</v>
      </c>
      <c r="M1021" t="s">
        <v>76</v>
      </c>
      <c r="N1021" t="s">
        <v>215</v>
      </c>
      <c r="O1021" s="57">
        <v>46267.560370370367</v>
      </c>
      <c r="P1021" s="57">
        <v>46268.644120370373</v>
      </c>
      <c r="Q1021">
        <v>69382335</v>
      </c>
      <c r="S1021">
        <v>152605224196</v>
      </c>
      <c r="T1021" t="s">
        <v>1672</v>
      </c>
      <c r="U1021" t="s">
        <v>1656</v>
      </c>
      <c r="V1021" t="s">
        <v>1673</v>
      </c>
      <c r="Z1021">
        <v>111.354450924052</v>
      </c>
      <c r="AA1021">
        <v>-7.4457019480741398</v>
      </c>
      <c r="AB1021" t="s">
        <v>1674</v>
      </c>
      <c r="AC1021" t="s">
        <v>236</v>
      </c>
      <c r="AL1021" t="s">
        <v>217</v>
      </c>
      <c r="AM1021" t="s">
        <v>1659</v>
      </c>
      <c r="AN1021" t="s">
        <v>6</v>
      </c>
      <c r="AO1021" s="57">
        <v>46062.569467592592</v>
      </c>
      <c r="AP1021" s="57">
        <v>46268.541666666664</v>
      </c>
      <c r="AR1021" t="s">
        <v>218</v>
      </c>
      <c r="AS1021" t="s">
        <v>219</v>
      </c>
      <c r="AT1021" t="s">
        <v>344</v>
      </c>
      <c r="AU1021">
        <v>20260903</v>
      </c>
      <c r="AV1021" t="s">
        <v>221</v>
      </c>
      <c r="AW1021" t="s">
        <v>1660</v>
      </c>
      <c r="AX1021" t="s">
        <v>222</v>
      </c>
      <c r="BA1021" s="57">
        <v>46268.541666666664</v>
      </c>
      <c r="BB1021" t="s">
        <v>1659</v>
      </c>
      <c r="BC1021">
        <v>2026</v>
      </c>
      <c r="BD1021">
        <v>9</v>
      </c>
      <c r="BE1021">
        <v>3</v>
      </c>
      <c r="BF1021" s="6">
        <f t="shared" si="45"/>
        <v>46268</v>
      </c>
      <c r="BG1021">
        <f t="shared" si="46"/>
        <v>-0.54166666666424135</v>
      </c>
      <c r="BH1021" t="str">
        <f t="shared" si="47"/>
        <v>COMPLY</v>
      </c>
      <c r="BI1021" t="str">
        <f>VLOOKUP(H1021,Sheet2!$A$1:$B$270,2,FALSE)</f>
        <v>MADIUN</v>
      </c>
    </row>
    <row r="1022" spans="1:61">
      <c r="A1022">
        <v>1021</v>
      </c>
      <c r="B1022">
        <v>1002567346</v>
      </c>
      <c r="C1022">
        <v>3</v>
      </c>
      <c r="D1022" t="s">
        <v>59</v>
      </c>
      <c r="E1022">
        <v>4</v>
      </c>
      <c r="F1022" t="s">
        <v>549</v>
      </c>
      <c r="G1022" t="s">
        <v>582</v>
      </c>
      <c r="H1022" t="s">
        <v>835</v>
      </c>
      <c r="I1022" t="s">
        <v>212</v>
      </c>
      <c r="J1022" t="s">
        <v>213</v>
      </c>
      <c r="K1022" t="s">
        <v>149</v>
      </c>
      <c r="L1022" t="s">
        <v>214</v>
      </c>
      <c r="M1022" t="s">
        <v>76</v>
      </c>
      <c r="N1022" t="s">
        <v>215</v>
      </c>
      <c r="O1022" s="57">
        <v>46267.488159722219</v>
      </c>
      <c r="P1022" s="57">
        <v>46268.641921296294</v>
      </c>
      <c r="Q1022">
        <v>69382220</v>
      </c>
      <c r="S1022">
        <v>146113146903</v>
      </c>
      <c r="T1022" t="s">
        <v>1680</v>
      </c>
      <c r="U1022" t="s">
        <v>2899</v>
      </c>
      <c r="V1022" t="s">
        <v>1681</v>
      </c>
      <c r="Z1022">
        <v>110.3695792</v>
      </c>
      <c r="AA1022">
        <v>-7.7603827000000001</v>
      </c>
      <c r="AB1022" t="s">
        <v>1682</v>
      </c>
      <c r="AC1022" t="s">
        <v>236</v>
      </c>
      <c r="AL1022" t="s">
        <v>217</v>
      </c>
      <c r="AM1022" t="s">
        <v>1683</v>
      </c>
      <c r="AN1022" t="s">
        <v>6</v>
      </c>
      <c r="AO1022" s="57">
        <v>46062.496516203704</v>
      </c>
      <c r="AP1022" s="57">
        <v>46268.458333333336</v>
      </c>
      <c r="AR1022" t="s">
        <v>218</v>
      </c>
      <c r="AS1022" t="s">
        <v>219</v>
      </c>
      <c r="AT1022" t="s">
        <v>230</v>
      </c>
      <c r="AU1022">
        <v>20260903</v>
      </c>
      <c r="AV1022" t="s">
        <v>221</v>
      </c>
      <c r="AW1022" t="s">
        <v>537</v>
      </c>
      <c r="AX1022" t="s">
        <v>222</v>
      </c>
      <c r="BA1022" s="57">
        <v>46268.458333333336</v>
      </c>
      <c r="BB1022" t="s">
        <v>1683</v>
      </c>
      <c r="BC1022">
        <v>2026</v>
      </c>
      <c r="BD1022">
        <v>9</v>
      </c>
      <c r="BE1022">
        <v>3</v>
      </c>
      <c r="BF1022" s="6">
        <f t="shared" si="45"/>
        <v>46268</v>
      </c>
      <c r="BG1022">
        <f t="shared" si="46"/>
        <v>-0.45833333333575865</v>
      </c>
      <c r="BH1022" t="str">
        <f t="shared" si="47"/>
        <v>COMPLY</v>
      </c>
      <c r="BI1022" t="e">
        <f>VLOOKUP(H1022,Sheet2!$A$1:$B$270,2,FALSE)</f>
        <v>#N/A</v>
      </c>
    </row>
    <row r="1023" spans="1:61">
      <c r="A1023">
        <v>1022</v>
      </c>
      <c r="B1023">
        <v>1002567333</v>
      </c>
      <c r="C1023">
        <v>3</v>
      </c>
      <c r="D1023" t="s">
        <v>59</v>
      </c>
      <c r="E1023">
        <v>4</v>
      </c>
      <c r="F1023" t="s">
        <v>549</v>
      </c>
      <c r="G1023" t="s">
        <v>582</v>
      </c>
      <c r="H1023" t="s">
        <v>1887</v>
      </c>
      <c r="I1023" t="s">
        <v>212</v>
      </c>
      <c r="J1023" t="s">
        <v>213</v>
      </c>
      <c r="K1023" t="s">
        <v>149</v>
      </c>
      <c r="M1023" t="s">
        <v>76</v>
      </c>
      <c r="N1023" t="s">
        <v>215</v>
      </c>
      <c r="O1023" s="57">
        <v>46267.485949074071</v>
      </c>
      <c r="P1023" s="57">
        <v>46268.668877314813</v>
      </c>
      <c r="Q1023">
        <v>69382216</v>
      </c>
      <c r="S1023">
        <v>141114228278</v>
      </c>
      <c r="T1023" t="s">
        <v>1888</v>
      </c>
      <c r="U1023" t="s">
        <v>1889</v>
      </c>
      <c r="V1023" t="s">
        <v>1890</v>
      </c>
      <c r="Z1023">
        <v>110.344008207321</v>
      </c>
      <c r="AA1023">
        <v>-7.8007199835811702</v>
      </c>
      <c r="AB1023" t="s">
        <v>1891</v>
      </c>
      <c r="AC1023" t="s">
        <v>285</v>
      </c>
      <c r="AL1023" t="s">
        <v>217</v>
      </c>
      <c r="AM1023" t="s">
        <v>1892</v>
      </c>
      <c r="AN1023" t="s">
        <v>6</v>
      </c>
      <c r="AO1023" s="57">
        <v>46062.496516203704</v>
      </c>
      <c r="AP1023" s="57">
        <v>46269.333333333336</v>
      </c>
      <c r="AR1023" t="s">
        <v>218</v>
      </c>
      <c r="AS1023" t="s">
        <v>219</v>
      </c>
      <c r="AT1023" t="s">
        <v>230</v>
      </c>
      <c r="AU1023">
        <v>20260903</v>
      </c>
      <c r="AV1023" t="s">
        <v>221</v>
      </c>
      <c r="AW1023" t="s">
        <v>544</v>
      </c>
      <c r="AX1023" t="s">
        <v>222</v>
      </c>
      <c r="BA1023" s="57">
        <v>46269.333333333336</v>
      </c>
      <c r="BB1023" t="s">
        <v>1892</v>
      </c>
      <c r="BC1023">
        <v>2026</v>
      </c>
      <c r="BD1023">
        <v>9</v>
      </c>
      <c r="BE1023">
        <v>3</v>
      </c>
      <c r="BF1023" s="6">
        <f t="shared" si="45"/>
        <v>46268</v>
      </c>
      <c r="BG1023">
        <f t="shared" si="46"/>
        <v>-1.3333333333357587</v>
      </c>
      <c r="BH1023" t="str">
        <f t="shared" si="47"/>
        <v>COMPLY</v>
      </c>
      <c r="BI1023" t="e">
        <f>VLOOKUP(H1023,Sheet2!$A$1:$B$270,2,FALSE)</f>
        <v>#N/A</v>
      </c>
    </row>
    <row r="1024" spans="1:61">
      <c r="A1024">
        <v>1023</v>
      </c>
      <c r="B1024">
        <v>1002568147</v>
      </c>
      <c r="C1024">
        <v>3</v>
      </c>
      <c r="D1024" t="s">
        <v>55</v>
      </c>
      <c r="E1024">
        <v>5</v>
      </c>
      <c r="F1024" t="s">
        <v>307</v>
      </c>
      <c r="G1024" t="s">
        <v>126</v>
      </c>
      <c r="H1024" t="s">
        <v>308</v>
      </c>
      <c r="I1024" t="s">
        <v>212</v>
      </c>
      <c r="J1024" t="s">
        <v>213</v>
      </c>
      <c r="K1024" t="s">
        <v>149</v>
      </c>
      <c r="L1024" t="s">
        <v>214</v>
      </c>
      <c r="M1024" t="s">
        <v>76</v>
      </c>
      <c r="N1024" t="s">
        <v>215</v>
      </c>
      <c r="O1024" s="57">
        <v>46267.650659722225</v>
      </c>
      <c r="P1024" s="57">
        <v>46268.582407407404</v>
      </c>
      <c r="Q1024">
        <v>69382489</v>
      </c>
      <c r="S1024">
        <v>152320246363</v>
      </c>
      <c r="T1024" t="s">
        <v>1684</v>
      </c>
      <c r="U1024" t="s">
        <v>1685</v>
      </c>
      <c r="V1024" t="s">
        <v>1686</v>
      </c>
      <c r="Z1024">
        <v>112.755916602909</v>
      </c>
      <c r="AA1024">
        <v>-7.2904935021961004</v>
      </c>
      <c r="AB1024" t="s">
        <v>1687</v>
      </c>
      <c r="AC1024" t="s">
        <v>216</v>
      </c>
      <c r="AL1024" t="s">
        <v>217</v>
      </c>
      <c r="AM1024" t="s">
        <v>1688</v>
      </c>
      <c r="AN1024" t="s">
        <v>6</v>
      </c>
      <c r="AO1024" s="57">
        <v>46062.652743055558</v>
      </c>
      <c r="AP1024" s="57">
        <v>46268.625</v>
      </c>
      <c r="AR1024" t="s">
        <v>218</v>
      </c>
      <c r="AS1024" t="s">
        <v>906</v>
      </c>
      <c r="AT1024" t="s">
        <v>230</v>
      </c>
      <c r="AU1024">
        <v>20260903</v>
      </c>
      <c r="AV1024" t="s">
        <v>221</v>
      </c>
      <c r="AW1024" t="s">
        <v>886</v>
      </c>
      <c r="AX1024" t="s">
        <v>222</v>
      </c>
      <c r="BA1024" s="57">
        <v>46268.625</v>
      </c>
      <c r="BB1024" t="s">
        <v>1688</v>
      </c>
      <c r="BC1024">
        <v>2026</v>
      </c>
      <c r="BD1024">
        <v>9</v>
      </c>
      <c r="BE1024">
        <v>3</v>
      </c>
      <c r="BF1024" s="6">
        <f t="shared" si="45"/>
        <v>46268</v>
      </c>
      <c r="BG1024">
        <f t="shared" si="46"/>
        <v>-0.625</v>
      </c>
      <c r="BH1024" t="str">
        <f t="shared" si="47"/>
        <v>COMPLY</v>
      </c>
      <c r="BI1024" t="str">
        <f>VLOOKUP(H1024,Sheet2!$A$1:$B$270,2,FALSE)</f>
        <v>SURABAYA SELATAN</v>
      </c>
    </row>
    <row r="1025" spans="1:61">
      <c r="A1025">
        <v>1024</v>
      </c>
      <c r="B1025">
        <v>1002568139</v>
      </c>
      <c r="C1025">
        <v>3</v>
      </c>
      <c r="D1025" t="s">
        <v>55</v>
      </c>
      <c r="E1025">
        <v>5</v>
      </c>
      <c r="F1025" t="s">
        <v>261</v>
      </c>
      <c r="G1025" t="s">
        <v>122</v>
      </c>
      <c r="H1025" t="s">
        <v>347</v>
      </c>
      <c r="I1025" t="s">
        <v>212</v>
      </c>
      <c r="J1025" t="s">
        <v>213</v>
      </c>
      <c r="K1025" t="s">
        <v>149</v>
      </c>
      <c r="L1025" t="s">
        <v>214</v>
      </c>
      <c r="M1025" t="s">
        <v>76</v>
      </c>
      <c r="N1025" t="s">
        <v>215</v>
      </c>
      <c r="O1025" s="57">
        <v>46267.649953703702</v>
      </c>
      <c r="P1025" s="57">
        <v>46270.89984953704</v>
      </c>
      <c r="Q1025">
        <v>69382486</v>
      </c>
      <c r="S1025">
        <v>152421262584</v>
      </c>
      <c r="T1025" t="s">
        <v>1689</v>
      </c>
      <c r="U1025" t="s">
        <v>1690</v>
      </c>
      <c r="V1025" t="s">
        <v>1691</v>
      </c>
      <c r="Z1025">
        <v>112.616857231757</v>
      </c>
      <c r="AA1025">
        <v>-7.1571912655527798</v>
      </c>
      <c r="AB1025" t="s">
        <v>1692</v>
      </c>
      <c r="AC1025" t="s">
        <v>236</v>
      </c>
      <c r="AL1025" t="s">
        <v>217</v>
      </c>
      <c r="AM1025" t="s">
        <v>1693</v>
      </c>
      <c r="AN1025" t="s">
        <v>6</v>
      </c>
      <c r="AO1025" s="57">
        <v>46062.652743055558</v>
      </c>
      <c r="AP1025" s="57">
        <v>46271.625</v>
      </c>
      <c r="AR1025" t="s">
        <v>218</v>
      </c>
      <c r="AS1025" t="s">
        <v>122</v>
      </c>
      <c r="AT1025" t="s">
        <v>230</v>
      </c>
      <c r="AU1025">
        <v>20260905</v>
      </c>
      <c r="AV1025" t="s">
        <v>221</v>
      </c>
      <c r="AW1025" t="s">
        <v>885</v>
      </c>
      <c r="AX1025" t="s">
        <v>222</v>
      </c>
      <c r="BA1025" s="57">
        <v>46271.625</v>
      </c>
      <c r="BB1025" t="s">
        <v>1693</v>
      </c>
      <c r="BC1025">
        <v>2026</v>
      </c>
      <c r="BD1025">
        <v>9</v>
      </c>
      <c r="BE1025">
        <v>5</v>
      </c>
      <c r="BF1025" s="6">
        <f t="shared" si="45"/>
        <v>46270</v>
      </c>
      <c r="BG1025">
        <f t="shared" si="46"/>
        <v>-1.625</v>
      </c>
      <c r="BH1025" t="str">
        <f t="shared" si="47"/>
        <v>COMPLY</v>
      </c>
      <c r="BI1025" t="str">
        <f>VLOOKUP(H1025,Sheet2!$A$1:$B$270,2,FALSE)</f>
        <v>GRESIK</v>
      </c>
    </row>
    <row r="1026" spans="1:61">
      <c r="A1026">
        <v>1025</v>
      </c>
      <c r="B1026">
        <v>1002567608</v>
      </c>
      <c r="C1026">
        <v>3</v>
      </c>
      <c r="D1026" t="s">
        <v>34</v>
      </c>
      <c r="E1026">
        <v>5</v>
      </c>
      <c r="F1026" t="s">
        <v>563</v>
      </c>
      <c r="G1026" t="s">
        <v>86</v>
      </c>
      <c r="H1026" t="s">
        <v>416</v>
      </c>
      <c r="I1026" t="s">
        <v>212</v>
      </c>
      <c r="J1026" t="s">
        <v>213</v>
      </c>
      <c r="K1026" t="s">
        <v>149</v>
      </c>
      <c r="M1026" t="s">
        <v>76</v>
      </c>
      <c r="N1026" t="s">
        <v>215</v>
      </c>
      <c r="O1026" s="57">
        <v>46267.561689814815</v>
      </c>
      <c r="P1026" s="57">
        <v>46267.922384259262</v>
      </c>
      <c r="Q1026">
        <v>69380500</v>
      </c>
      <c r="S1026">
        <v>172419207265</v>
      </c>
      <c r="T1026" t="s">
        <v>1992</v>
      </c>
      <c r="U1026" t="s">
        <v>1993</v>
      </c>
      <c r="V1026" t="s">
        <v>1994</v>
      </c>
      <c r="Z1026">
        <v>115.1969208</v>
      </c>
      <c r="AA1026">
        <v>-8.6612825000000004</v>
      </c>
      <c r="AB1026" t="s">
        <v>1995</v>
      </c>
      <c r="AC1026" t="s">
        <v>216</v>
      </c>
      <c r="AL1026" t="s">
        <v>217</v>
      </c>
      <c r="AM1026" t="s">
        <v>1996</v>
      </c>
      <c r="AN1026" t="s">
        <v>6</v>
      </c>
      <c r="AO1026" s="57">
        <v>46062.569467592592</v>
      </c>
      <c r="AR1026" t="s">
        <v>218</v>
      </c>
      <c r="AS1026" t="s">
        <v>817</v>
      </c>
      <c r="AT1026" t="s">
        <v>230</v>
      </c>
      <c r="AU1026">
        <v>20260902</v>
      </c>
      <c r="AV1026" t="s">
        <v>221</v>
      </c>
      <c r="AW1026" t="s">
        <v>560</v>
      </c>
      <c r="AX1026" t="s">
        <v>222</v>
      </c>
      <c r="BA1026" s="57">
        <v>46267.291666666664</v>
      </c>
      <c r="BB1026" t="s">
        <v>1996</v>
      </c>
      <c r="BC1026">
        <v>2026</v>
      </c>
      <c r="BD1026">
        <v>9</v>
      </c>
      <c r="BE1026">
        <v>2</v>
      </c>
      <c r="BF1026" s="6">
        <f t="shared" ref="BF1026:BF1089" si="48">DATE(BC1026,BD1026,BE1026)</f>
        <v>46267</v>
      </c>
      <c r="BG1026">
        <f t="shared" ref="BG1026:BG1089" si="49">BF1026-BA1026</f>
        <v>-0.29166666666424135</v>
      </c>
      <c r="BH1026" t="str">
        <f t="shared" ref="BH1026:BH1089" si="50">IF(BG1026=1,"COMPLY",IF(BG1026&lt;1,"COMPLY","NOT COMPLY"))</f>
        <v>COMPLY</v>
      </c>
      <c r="BI1026" t="str">
        <f>VLOOKUP(H1026,Sheet2!$A$1:$B$270,2,FALSE)</f>
        <v>UBUNG</v>
      </c>
    </row>
    <row r="1027" spans="1:61">
      <c r="A1027">
        <v>1026</v>
      </c>
      <c r="B1027">
        <v>1002567782</v>
      </c>
      <c r="C1027">
        <v>3</v>
      </c>
      <c r="D1027" t="s">
        <v>59</v>
      </c>
      <c r="E1027">
        <v>4</v>
      </c>
      <c r="F1027" t="s">
        <v>549</v>
      </c>
      <c r="G1027" t="s">
        <v>1694</v>
      </c>
      <c r="H1027" t="s">
        <v>1695</v>
      </c>
      <c r="I1027" t="s">
        <v>212</v>
      </c>
      <c r="J1027" t="s">
        <v>213</v>
      </c>
      <c r="K1027" t="s">
        <v>149</v>
      </c>
      <c r="M1027" t="s">
        <v>76</v>
      </c>
      <c r="N1027" t="s">
        <v>215</v>
      </c>
      <c r="O1027" s="57">
        <v>46267.589583333334</v>
      </c>
      <c r="P1027" s="57">
        <v>46268.980370370373</v>
      </c>
      <c r="Q1027">
        <v>69382383</v>
      </c>
      <c r="S1027">
        <v>146136130378</v>
      </c>
      <c r="T1027" t="s">
        <v>1696</v>
      </c>
      <c r="U1027" t="s">
        <v>1697</v>
      </c>
      <c r="V1027" t="s">
        <v>1698</v>
      </c>
      <c r="Z1027">
        <v>110.281480550765</v>
      </c>
      <c r="AA1027">
        <v>-7.7203847643879797</v>
      </c>
      <c r="AB1027" t="s">
        <v>1699</v>
      </c>
      <c r="AC1027" t="s">
        <v>285</v>
      </c>
      <c r="AL1027" t="s">
        <v>217</v>
      </c>
      <c r="AM1027" t="s">
        <v>1700</v>
      </c>
      <c r="AN1027" t="s">
        <v>6</v>
      </c>
      <c r="AO1027" s="57">
        <v>46062.590219907404</v>
      </c>
      <c r="AP1027" s="57">
        <v>46268.625</v>
      </c>
      <c r="AR1027" t="s">
        <v>218</v>
      </c>
      <c r="AS1027" t="s">
        <v>219</v>
      </c>
      <c r="AT1027" t="s">
        <v>230</v>
      </c>
      <c r="AU1027">
        <v>20260903</v>
      </c>
      <c r="AV1027" t="s">
        <v>221</v>
      </c>
      <c r="AW1027" t="s">
        <v>560</v>
      </c>
      <c r="AX1027" t="s">
        <v>222</v>
      </c>
      <c r="BA1027" s="57">
        <v>46268.625</v>
      </c>
      <c r="BB1027" t="s">
        <v>1700</v>
      </c>
      <c r="BC1027">
        <v>2026</v>
      </c>
      <c r="BD1027">
        <v>9</v>
      </c>
      <c r="BE1027">
        <v>3</v>
      </c>
      <c r="BF1027" s="6">
        <f t="shared" si="48"/>
        <v>46268</v>
      </c>
      <c r="BG1027">
        <f t="shared" si="49"/>
        <v>-0.625</v>
      </c>
      <c r="BH1027" t="str">
        <f t="shared" si="50"/>
        <v>COMPLY</v>
      </c>
      <c r="BI1027" t="e">
        <f>VLOOKUP(H1027,Sheet2!$A$1:$B$270,2,FALSE)</f>
        <v>#N/A</v>
      </c>
    </row>
    <row r="1028" spans="1:61">
      <c r="A1028">
        <v>1027</v>
      </c>
      <c r="B1028">
        <v>1002567630</v>
      </c>
      <c r="C1028">
        <v>3</v>
      </c>
      <c r="D1028" t="s">
        <v>34</v>
      </c>
      <c r="E1028">
        <v>5</v>
      </c>
      <c r="F1028" t="s">
        <v>563</v>
      </c>
      <c r="G1028" t="s">
        <v>86</v>
      </c>
      <c r="H1028" t="s">
        <v>416</v>
      </c>
      <c r="I1028" t="s">
        <v>212</v>
      </c>
      <c r="J1028" t="s">
        <v>213</v>
      </c>
      <c r="K1028" t="s">
        <v>149</v>
      </c>
      <c r="M1028" t="s">
        <v>76</v>
      </c>
      <c r="N1028" t="s">
        <v>215</v>
      </c>
      <c r="O1028" s="57">
        <v>46267.565324074072</v>
      </c>
      <c r="P1028" s="57">
        <v>46267.769444444442</v>
      </c>
      <c r="Q1028">
        <v>69380532</v>
      </c>
      <c r="S1028">
        <v>172419207267</v>
      </c>
      <c r="T1028" t="s">
        <v>1992</v>
      </c>
      <c r="U1028" t="s">
        <v>1993</v>
      </c>
      <c r="V1028" t="s">
        <v>1997</v>
      </c>
      <c r="Z1028">
        <v>115.19668001189601</v>
      </c>
      <c r="AA1028">
        <v>-8.6602000167716398</v>
      </c>
      <c r="AB1028" t="s">
        <v>1998</v>
      </c>
      <c r="AC1028" t="s">
        <v>216</v>
      </c>
      <c r="AL1028" t="s">
        <v>217</v>
      </c>
      <c r="AM1028" t="s">
        <v>1999</v>
      </c>
      <c r="AN1028" t="s">
        <v>6</v>
      </c>
      <c r="AO1028" s="57">
        <v>46062.569467592592</v>
      </c>
      <c r="AR1028" t="s">
        <v>218</v>
      </c>
      <c r="AS1028" t="s">
        <v>817</v>
      </c>
      <c r="AT1028" t="s">
        <v>230</v>
      </c>
      <c r="AU1028">
        <v>20260902</v>
      </c>
      <c r="AV1028" t="s">
        <v>221</v>
      </c>
      <c r="AW1028" t="s">
        <v>545</v>
      </c>
      <c r="AX1028" t="s">
        <v>222</v>
      </c>
      <c r="BA1028" s="57">
        <v>46267.291666666664</v>
      </c>
      <c r="BB1028" t="s">
        <v>1999</v>
      </c>
      <c r="BC1028">
        <v>2026</v>
      </c>
      <c r="BD1028">
        <v>9</v>
      </c>
      <c r="BE1028">
        <v>2</v>
      </c>
      <c r="BF1028" s="6">
        <f t="shared" si="48"/>
        <v>46267</v>
      </c>
      <c r="BG1028">
        <f t="shared" si="49"/>
        <v>-0.29166666666424135</v>
      </c>
      <c r="BH1028" t="str">
        <f t="shared" si="50"/>
        <v>COMPLY</v>
      </c>
      <c r="BI1028" t="str">
        <f>VLOOKUP(H1028,Sheet2!$A$1:$B$270,2,FALSE)</f>
        <v>UBUNG</v>
      </c>
    </row>
    <row r="1029" spans="1:61">
      <c r="A1029">
        <v>1028</v>
      </c>
      <c r="B1029">
        <v>1002567620</v>
      </c>
      <c r="C1029">
        <v>3</v>
      </c>
      <c r="D1029" t="s">
        <v>34</v>
      </c>
      <c r="E1029">
        <v>5</v>
      </c>
      <c r="F1029" t="s">
        <v>563</v>
      </c>
      <c r="G1029" t="s">
        <v>86</v>
      </c>
      <c r="H1029" t="s">
        <v>416</v>
      </c>
      <c r="I1029" t="s">
        <v>212</v>
      </c>
      <c r="J1029" t="s">
        <v>213</v>
      </c>
      <c r="K1029" t="s">
        <v>149</v>
      </c>
      <c r="M1029" t="s">
        <v>76</v>
      </c>
      <c r="N1029" t="s">
        <v>215</v>
      </c>
      <c r="O1029" s="57">
        <v>46267.563634259262</v>
      </c>
      <c r="P1029" s="57">
        <v>46267.772835648146</v>
      </c>
      <c r="Q1029">
        <v>69380495</v>
      </c>
      <c r="S1029">
        <v>172419207266</v>
      </c>
      <c r="T1029" t="s">
        <v>1992</v>
      </c>
      <c r="U1029" t="s">
        <v>1993</v>
      </c>
      <c r="V1029" t="s">
        <v>2000</v>
      </c>
      <c r="Z1029">
        <v>115.1969208</v>
      </c>
      <c r="AA1029">
        <v>-8.6612825000000004</v>
      </c>
      <c r="AB1029" t="s">
        <v>2001</v>
      </c>
      <c r="AC1029" t="s">
        <v>216</v>
      </c>
      <c r="AL1029" t="s">
        <v>217</v>
      </c>
      <c r="AM1029" t="s">
        <v>2002</v>
      </c>
      <c r="AN1029" t="s">
        <v>6</v>
      </c>
      <c r="AO1029" s="57">
        <v>46062.569467592592</v>
      </c>
      <c r="AR1029" t="s">
        <v>218</v>
      </c>
      <c r="AS1029" t="s">
        <v>817</v>
      </c>
      <c r="AT1029" t="s">
        <v>230</v>
      </c>
      <c r="AU1029">
        <v>20260902</v>
      </c>
      <c r="AV1029" t="s">
        <v>221</v>
      </c>
      <c r="AW1029" t="s">
        <v>545</v>
      </c>
      <c r="AX1029" t="s">
        <v>222</v>
      </c>
      <c r="BA1029" s="57">
        <v>46267.291666666664</v>
      </c>
      <c r="BB1029" t="s">
        <v>2002</v>
      </c>
      <c r="BC1029">
        <v>2026</v>
      </c>
      <c r="BD1029">
        <v>9</v>
      </c>
      <c r="BE1029">
        <v>2</v>
      </c>
      <c r="BF1029" s="6">
        <f t="shared" si="48"/>
        <v>46267</v>
      </c>
      <c r="BG1029">
        <f t="shared" si="49"/>
        <v>-0.29166666666424135</v>
      </c>
      <c r="BH1029" t="str">
        <f t="shared" si="50"/>
        <v>COMPLY</v>
      </c>
      <c r="BI1029" t="str">
        <f>VLOOKUP(H1029,Sheet2!$A$1:$B$270,2,FALSE)</f>
        <v>UBUNG</v>
      </c>
    </row>
    <row r="1030" spans="1:61">
      <c r="A1030">
        <v>1029</v>
      </c>
      <c r="B1030">
        <v>1002568591</v>
      </c>
      <c r="C1030">
        <v>3</v>
      </c>
      <c r="D1030" t="s">
        <v>59</v>
      </c>
      <c r="E1030">
        <v>4</v>
      </c>
      <c r="F1030" t="s">
        <v>549</v>
      </c>
      <c r="G1030" t="s">
        <v>825</v>
      </c>
      <c r="H1030" t="s">
        <v>830</v>
      </c>
      <c r="I1030" t="s">
        <v>212</v>
      </c>
      <c r="J1030" t="s">
        <v>213</v>
      </c>
      <c r="K1030" t="s">
        <v>149</v>
      </c>
      <c r="L1030" t="s">
        <v>214</v>
      </c>
      <c r="M1030" t="s">
        <v>76</v>
      </c>
      <c r="N1030" t="s">
        <v>215</v>
      </c>
      <c r="O1030" s="57">
        <v>46267.827037037037</v>
      </c>
      <c r="P1030" s="57">
        <v>46268.563298611109</v>
      </c>
      <c r="Q1030">
        <v>69382642</v>
      </c>
      <c r="S1030">
        <v>146129128815</v>
      </c>
      <c r="T1030" t="s">
        <v>1701</v>
      </c>
      <c r="U1030" t="s">
        <v>2900</v>
      </c>
      <c r="V1030" t="s">
        <v>1702</v>
      </c>
      <c r="Z1030">
        <v>110.4164993</v>
      </c>
      <c r="AA1030">
        <v>-7.8764792999999997</v>
      </c>
      <c r="AB1030" t="s">
        <v>1703</v>
      </c>
      <c r="AC1030" t="s">
        <v>236</v>
      </c>
      <c r="AL1030" t="s">
        <v>217</v>
      </c>
      <c r="AM1030" t="s">
        <v>1704</v>
      </c>
      <c r="AN1030" t="s">
        <v>6</v>
      </c>
      <c r="AO1030" s="57">
        <v>46062.829826388886</v>
      </c>
      <c r="AP1030" s="57">
        <v>46269.333333333336</v>
      </c>
      <c r="AR1030" t="s">
        <v>218</v>
      </c>
      <c r="AS1030" t="s">
        <v>219</v>
      </c>
      <c r="AT1030" t="s">
        <v>230</v>
      </c>
      <c r="AU1030">
        <v>20260903</v>
      </c>
      <c r="AV1030" t="s">
        <v>221</v>
      </c>
      <c r="AW1030" t="s">
        <v>886</v>
      </c>
      <c r="AX1030" t="s">
        <v>222</v>
      </c>
      <c r="BA1030" s="57">
        <v>46269.333333333336</v>
      </c>
      <c r="BB1030" t="s">
        <v>1704</v>
      </c>
      <c r="BC1030">
        <v>2026</v>
      </c>
      <c r="BD1030">
        <v>9</v>
      </c>
      <c r="BE1030">
        <v>3</v>
      </c>
      <c r="BF1030" s="6">
        <f t="shared" si="48"/>
        <v>46268</v>
      </c>
      <c r="BG1030">
        <f t="shared" si="49"/>
        <v>-1.3333333333357587</v>
      </c>
      <c r="BH1030" t="str">
        <f t="shared" si="50"/>
        <v>COMPLY</v>
      </c>
      <c r="BI1030" t="e">
        <f>VLOOKUP(H1030,Sheet2!$A$1:$B$270,2,FALSE)</f>
        <v>#N/A</v>
      </c>
    </row>
    <row r="1031" spans="1:61">
      <c r="A1031">
        <v>1030</v>
      </c>
      <c r="B1031">
        <v>1002567446</v>
      </c>
      <c r="C1031">
        <v>3</v>
      </c>
      <c r="D1031" t="s">
        <v>59</v>
      </c>
      <c r="E1031">
        <v>4</v>
      </c>
      <c r="F1031" t="s">
        <v>549</v>
      </c>
      <c r="G1031" t="s">
        <v>1694</v>
      </c>
      <c r="H1031" t="s">
        <v>2003</v>
      </c>
      <c r="I1031" t="s">
        <v>212</v>
      </c>
      <c r="J1031" t="s">
        <v>213</v>
      </c>
      <c r="K1031" t="s">
        <v>149</v>
      </c>
      <c r="L1031" t="s">
        <v>214</v>
      </c>
      <c r="M1031" t="s">
        <v>76</v>
      </c>
      <c r="N1031" t="s">
        <v>215</v>
      </c>
      <c r="O1031" s="57">
        <v>46267.511064814818</v>
      </c>
      <c r="P1031" s="57">
        <v>46267.647812499999</v>
      </c>
      <c r="Q1031">
        <v>69382265</v>
      </c>
      <c r="S1031">
        <v>146144118456</v>
      </c>
      <c r="T1031" t="s">
        <v>2004</v>
      </c>
      <c r="U1031" t="s">
        <v>2005</v>
      </c>
      <c r="V1031" t="s">
        <v>2006</v>
      </c>
      <c r="Z1031">
        <v>110.4043398</v>
      </c>
      <c r="AA1031">
        <v>-7.6857075999999998</v>
      </c>
      <c r="AB1031" t="s">
        <v>2007</v>
      </c>
      <c r="AC1031" t="s">
        <v>236</v>
      </c>
      <c r="AL1031" t="s">
        <v>217</v>
      </c>
      <c r="AM1031" t="s">
        <v>2008</v>
      </c>
      <c r="AN1031" t="s">
        <v>6</v>
      </c>
      <c r="AO1031" s="57">
        <v>46062.517766203702</v>
      </c>
      <c r="AP1031" s="57">
        <v>46268.541666666664</v>
      </c>
      <c r="AR1031" t="s">
        <v>218</v>
      </c>
      <c r="AS1031" t="s">
        <v>219</v>
      </c>
      <c r="AT1031" t="s">
        <v>230</v>
      </c>
      <c r="AU1031">
        <v>20260902</v>
      </c>
      <c r="AV1031" t="s">
        <v>221</v>
      </c>
      <c r="AW1031" t="s">
        <v>884</v>
      </c>
      <c r="AX1031" t="s">
        <v>222</v>
      </c>
      <c r="BA1031" s="57">
        <v>46268.541666666664</v>
      </c>
      <c r="BB1031" t="s">
        <v>2008</v>
      </c>
      <c r="BC1031">
        <v>2026</v>
      </c>
      <c r="BD1031">
        <v>9</v>
      </c>
      <c r="BE1031">
        <v>2</v>
      </c>
      <c r="BF1031" s="6">
        <f t="shared" si="48"/>
        <v>46267</v>
      </c>
      <c r="BG1031">
        <f t="shared" si="49"/>
        <v>-1.5416666666642413</v>
      </c>
      <c r="BH1031" t="str">
        <f t="shared" si="50"/>
        <v>COMPLY</v>
      </c>
      <c r="BI1031" t="e">
        <f>VLOOKUP(H1031,Sheet2!$A$1:$B$270,2,FALSE)</f>
        <v>#N/A</v>
      </c>
    </row>
    <row r="1032" spans="1:61">
      <c r="A1032">
        <v>1031</v>
      </c>
      <c r="B1032">
        <v>1002568571</v>
      </c>
      <c r="C1032">
        <v>3</v>
      </c>
      <c r="D1032" t="s">
        <v>38</v>
      </c>
      <c r="E1032">
        <v>5</v>
      </c>
      <c r="F1032" t="s">
        <v>248</v>
      </c>
      <c r="G1032" t="s">
        <v>91</v>
      </c>
      <c r="H1032" t="s">
        <v>512</v>
      </c>
      <c r="I1032" t="s">
        <v>212</v>
      </c>
      <c r="J1032" t="s">
        <v>213</v>
      </c>
      <c r="K1032" t="s">
        <v>149</v>
      </c>
      <c r="L1032" t="s">
        <v>214</v>
      </c>
      <c r="M1032" t="s">
        <v>76</v>
      </c>
      <c r="N1032" t="s">
        <v>215</v>
      </c>
      <c r="O1032" s="57">
        <v>46267.791620370372</v>
      </c>
      <c r="P1032" s="57">
        <v>46268.604594907411</v>
      </c>
      <c r="Q1032">
        <v>69382634</v>
      </c>
      <c r="S1032">
        <v>152722205326</v>
      </c>
      <c r="T1032" t="s">
        <v>1711</v>
      </c>
      <c r="U1032" t="s">
        <v>1712</v>
      </c>
      <c r="V1032" t="s">
        <v>1713</v>
      </c>
      <c r="Z1032">
        <v>112.46492972921</v>
      </c>
      <c r="AA1032">
        <v>-8.2124165657771595</v>
      </c>
      <c r="AB1032" t="s">
        <v>1714</v>
      </c>
      <c r="AC1032" t="s">
        <v>236</v>
      </c>
      <c r="AL1032" t="s">
        <v>217</v>
      </c>
      <c r="AM1032" t="s">
        <v>1715</v>
      </c>
      <c r="AN1032" t="s">
        <v>6</v>
      </c>
      <c r="AO1032" s="57">
        <v>46062.798587962963</v>
      </c>
      <c r="AP1032" s="57">
        <v>46268.625</v>
      </c>
      <c r="AR1032" t="s">
        <v>218</v>
      </c>
      <c r="AS1032" t="s">
        <v>91</v>
      </c>
      <c r="AT1032" t="s">
        <v>344</v>
      </c>
      <c r="AU1032">
        <v>20260903</v>
      </c>
      <c r="AV1032" t="s">
        <v>221</v>
      </c>
      <c r="AW1032" t="s">
        <v>1716</v>
      </c>
      <c r="AX1032" t="s">
        <v>222</v>
      </c>
      <c r="BA1032" s="57">
        <v>46268.625</v>
      </c>
      <c r="BB1032" t="s">
        <v>1715</v>
      </c>
      <c r="BC1032">
        <v>2026</v>
      </c>
      <c r="BD1032">
        <v>9</v>
      </c>
      <c r="BE1032">
        <v>3</v>
      </c>
      <c r="BF1032" s="6">
        <f t="shared" si="48"/>
        <v>46268</v>
      </c>
      <c r="BG1032">
        <f t="shared" si="49"/>
        <v>-0.625</v>
      </c>
      <c r="BH1032" t="str">
        <f t="shared" si="50"/>
        <v>COMPLY</v>
      </c>
      <c r="BI1032" t="str">
        <f>VLOOKUP(H1032,Sheet2!$A$1:$B$270,2,FALSE)</f>
        <v>MALANG</v>
      </c>
    </row>
    <row r="1033" spans="1:61">
      <c r="A1033">
        <v>1032</v>
      </c>
      <c r="B1033">
        <v>1002567232</v>
      </c>
      <c r="C1033">
        <v>3</v>
      </c>
      <c r="D1033" t="s">
        <v>42</v>
      </c>
      <c r="E1033">
        <v>5</v>
      </c>
      <c r="F1033" t="s">
        <v>102</v>
      </c>
      <c r="G1033" t="s">
        <v>102</v>
      </c>
      <c r="H1033" t="s">
        <v>435</v>
      </c>
      <c r="I1033" t="s">
        <v>212</v>
      </c>
      <c r="J1033" t="s">
        <v>213</v>
      </c>
      <c r="K1033" t="s">
        <v>149</v>
      </c>
      <c r="L1033" t="s">
        <v>214</v>
      </c>
      <c r="M1033" t="s">
        <v>76</v>
      </c>
      <c r="N1033" t="s">
        <v>215</v>
      </c>
      <c r="O1033" s="57">
        <v>46267.464548611111</v>
      </c>
      <c r="P1033" s="57">
        <v>46268.671400462961</v>
      </c>
      <c r="Q1033">
        <v>69382157</v>
      </c>
      <c r="S1033">
        <v>152537204705</v>
      </c>
      <c r="T1033" t="s">
        <v>2184</v>
      </c>
      <c r="U1033" t="s">
        <v>2185</v>
      </c>
      <c r="V1033" t="s">
        <v>2186</v>
      </c>
      <c r="Z1033">
        <v>113.904381280301</v>
      </c>
      <c r="AA1033">
        <v>-8.0751779819193796</v>
      </c>
      <c r="AB1033" t="s">
        <v>2187</v>
      </c>
      <c r="AC1033" t="s">
        <v>236</v>
      </c>
      <c r="AL1033" t="s">
        <v>217</v>
      </c>
      <c r="AM1033" t="s">
        <v>2055</v>
      </c>
      <c r="AN1033" t="s">
        <v>6</v>
      </c>
      <c r="AO1033" s="57">
        <v>46062.465277777781</v>
      </c>
      <c r="AP1033" s="57">
        <v>46268.333333333336</v>
      </c>
      <c r="AR1033" t="s">
        <v>218</v>
      </c>
      <c r="AS1033" t="s">
        <v>2188</v>
      </c>
      <c r="AT1033" t="s">
        <v>230</v>
      </c>
      <c r="AU1033">
        <v>20260903</v>
      </c>
      <c r="AV1033" t="s">
        <v>221</v>
      </c>
      <c r="AW1033" t="s">
        <v>885</v>
      </c>
      <c r="AX1033" t="s">
        <v>222</v>
      </c>
      <c r="BA1033" s="57">
        <v>46268.333333333336</v>
      </c>
      <c r="BB1033" t="s">
        <v>2055</v>
      </c>
      <c r="BC1033">
        <v>2026</v>
      </c>
      <c r="BD1033">
        <v>9</v>
      </c>
      <c r="BE1033">
        <v>3</v>
      </c>
      <c r="BF1033" s="6">
        <f t="shared" si="48"/>
        <v>46268</v>
      </c>
      <c r="BG1033">
        <f t="shared" si="49"/>
        <v>-0.33333333333575865</v>
      </c>
      <c r="BH1033" t="str">
        <f t="shared" si="50"/>
        <v>COMPLY</v>
      </c>
      <c r="BI1033" t="str">
        <f>VLOOKUP(H1033,Sheet2!$A$1:$B$270,2,FALSE)</f>
        <v>JEMBER</v>
      </c>
    </row>
    <row r="1034" spans="1:61">
      <c r="A1034">
        <v>1033</v>
      </c>
      <c r="B1034">
        <v>1002567231</v>
      </c>
      <c r="C1034">
        <v>3</v>
      </c>
      <c r="D1034" t="s">
        <v>42</v>
      </c>
      <c r="E1034">
        <v>5</v>
      </c>
      <c r="F1034" t="s">
        <v>102</v>
      </c>
      <c r="G1034" t="s">
        <v>99</v>
      </c>
      <c r="H1034" t="s">
        <v>406</v>
      </c>
      <c r="I1034" t="s">
        <v>212</v>
      </c>
      <c r="J1034" t="s">
        <v>213</v>
      </c>
      <c r="K1034" t="s">
        <v>149</v>
      </c>
      <c r="L1034" t="s">
        <v>214</v>
      </c>
      <c r="M1034" t="s">
        <v>76</v>
      </c>
      <c r="N1034" t="s">
        <v>215</v>
      </c>
      <c r="O1034" s="57">
        <v>46267.464537037034</v>
      </c>
      <c r="P1034" s="57">
        <v>46267.61173611111</v>
      </c>
      <c r="Q1034">
        <v>69382174</v>
      </c>
      <c r="S1034">
        <v>152522205703</v>
      </c>
      <c r="T1034" t="s">
        <v>2009</v>
      </c>
      <c r="U1034" t="s">
        <v>2010</v>
      </c>
      <c r="V1034" t="s">
        <v>2011</v>
      </c>
      <c r="Z1034">
        <v>114.336446</v>
      </c>
      <c r="AA1034">
        <v>-8.4279601999999993</v>
      </c>
      <c r="AB1034" t="s">
        <v>2012</v>
      </c>
      <c r="AC1034" t="s">
        <v>236</v>
      </c>
      <c r="AL1034" t="s">
        <v>217</v>
      </c>
      <c r="AM1034" t="s">
        <v>1914</v>
      </c>
      <c r="AN1034" t="s">
        <v>6</v>
      </c>
      <c r="AO1034" s="57">
        <v>46062.465277777781</v>
      </c>
      <c r="AP1034" s="57">
        <v>46268.333333333336</v>
      </c>
      <c r="AR1034" t="s">
        <v>218</v>
      </c>
      <c r="AS1034" t="s">
        <v>99</v>
      </c>
      <c r="AT1034" t="s">
        <v>230</v>
      </c>
      <c r="AU1034">
        <v>20260902</v>
      </c>
      <c r="AV1034" t="s">
        <v>221</v>
      </c>
      <c r="AW1034" t="s">
        <v>2013</v>
      </c>
      <c r="AX1034" t="s">
        <v>222</v>
      </c>
      <c r="BA1034" s="57">
        <v>46268.333333333336</v>
      </c>
      <c r="BB1034" t="s">
        <v>1914</v>
      </c>
      <c r="BC1034">
        <v>2026</v>
      </c>
      <c r="BD1034">
        <v>9</v>
      </c>
      <c r="BE1034">
        <v>2</v>
      </c>
      <c r="BF1034" s="6">
        <f t="shared" si="48"/>
        <v>46267</v>
      </c>
      <c r="BG1034">
        <f t="shared" si="49"/>
        <v>-1.3333333333357587</v>
      </c>
      <c r="BH1034" t="str">
        <f t="shared" si="50"/>
        <v>COMPLY</v>
      </c>
      <c r="BI1034" t="str">
        <f>VLOOKUP(H1034,Sheet2!$A$1:$B$270,2,FALSE)</f>
        <v>BANYUWANGI</v>
      </c>
    </row>
    <row r="1035" spans="1:61">
      <c r="A1035">
        <v>1034</v>
      </c>
      <c r="B1035">
        <v>1002567211</v>
      </c>
      <c r="C1035">
        <v>3</v>
      </c>
      <c r="D1035" t="s">
        <v>55</v>
      </c>
      <c r="E1035">
        <v>5</v>
      </c>
      <c r="F1035" t="s">
        <v>261</v>
      </c>
      <c r="G1035" t="s">
        <v>126</v>
      </c>
      <c r="H1035" t="s">
        <v>262</v>
      </c>
      <c r="I1035" t="s">
        <v>212</v>
      </c>
      <c r="J1035" t="s">
        <v>213</v>
      </c>
      <c r="K1035" t="s">
        <v>149</v>
      </c>
      <c r="L1035" t="s">
        <v>214</v>
      </c>
      <c r="M1035" t="s">
        <v>76</v>
      </c>
      <c r="N1035" t="s">
        <v>215</v>
      </c>
      <c r="O1035" s="57">
        <v>46267.460370370369</v>
      </c>
      <c r="P1035" s="57">
        <v>46268.549490740741</v>
      </c>
      <c r="Q1035">
        <v>69382167</v>
      </c>
      <c r="S1035">
        <v>152413167930</v>
      </c>
      <c r="T1035" t="s">
        <v>1882</v>
      </c>
      <c r="U1035" t="s">
        <v>1883</v>
      </c>
      <c r="V1035" t="s">
        <v>1884</v>
      </c>
      <c r="Z1035">
        <v>112.73390449999999</v>
      </c>
      <c r="AA1035">
        <v>-7.2520619999999996</v>
      </c>
      <c r="AB1035" t="s">
        <v>1885</v>
      </c>
      <c r="AC1035" t="s">
        <v>236</v>
      </c>
      <c r="AL1035" t="s">
        <v>217</v>
      </c>
      <c r="AM1035" t="s">
        <v>1123</v>
      </c>
      <c r="AN1035" t="s">
        <v>6</v>
      </c>
      <c r="AO1035" s="57">
        <v>46062.465277777781</v>
      </c>
      <c r="AP1035" s="57">
        <v>46268.333333333336</v>
      </c>
      <c r="AR1035" t="s">
        <v>218</v>
      </c>
      <c r="AS1035" t="s">
        <v>575</v>
      </c>
      <c r="AT1035" t="s">
        <v>344</v>
      </c>
      <c r="AU1035">
        <v>20260903</v>
      </c>
      <c r="AV1035" t="s">
        <v>221</v>
      </c>
      <c r="AW1035" t="s">
        <v>1886</v>
      </c>
      <c r="AX1035" t="s">
        <v>222</v>
      </c>
      <c r="BA1035" s="57">
        <v>46268.333333333336</v>
      </c>
      <c r="BB1035" t="s">
        <v>1123</v>
      </c>
      <c r="BC1035">
        <v>2026</v>
      </c>
      <c r="BD1035">
        <v>9</v>
      </c>
      <c r="BE1035">
        <v>3</v>
      </c>
      <c r="BF1035" s="6">
        <f t="shared" si="48"/>
        <v>46268</v>
      </c>
      <c r="BG1035">
        <f t="shared" si="49"/>
        <v>-0.33333333333575865</v>
      </c>
      <c r="BH1035" t="str">
        <f t="shared" si="50"/>
        <v>COMPLY</v>
      </c>
      <c r="BI1035" t="str">
        <f>VLOOKUP(H1035,Sheet2!$A$1:$B$270,2,FALSE)</f>
        <v>SURABAYA SELATAN</v>
      </c>
    </row>
    <row r="1036" spans="1:61">
      <c r="A1036">
        <v>1035</v>
      </c>
      <c r="B1036">
        <v>1002567226</v>
      </c>
      <c r="C1036">
        <v>3</v>
      </c>
      <c r="D1036" t="s">
        <v>59</v>
      </c>
      <c r="E1036">
        <v>4</v>
      </c>
      <c r="F1036" t="s">
        <v>242</v>
      </c>
      <c r="G1036" t="s">
        <v>1540</v>
      </c>
      <c r="H1036" t="s">
        <v>1541</v>
      </c>
      <c r="I1036" t="s">
        <v>212</v>
      </c>
      <c r="J1036" t="s">
        <v>213</v>
      </c>
      <c r="K1036" t="s">
        <v>149</v>
      </c>
      <c r="L1036" t="s">
        <v>214</v>
      </c>
      <c r="M1036" t="s">
        <v>76</v>
      </c>
      <c r="N1036" t="s">
        <v>215</v>
      </c>
      <c r="O1036" s="57">
        <v>46267.463148148148</v>
      </c>
      <c r="P1036" s="57">
        <v>46268.400787037041</v>
      </c>
      <c r="Q1036">
        <v>69382155</v>
      </c>
      <c r="S1036">
        <v>141373127582</v>
      </c>
      <c r="T1036" t="s">
        <v>2014</v>
      </c>
      <c r="U1036" t="s">
        <v>2015</v>
      </c>
      <c r="V1036" t="s">
        <v>2016</v>
      </c>
      <c r="Z1036">
        <v>109.938009729745</v>
      </c>
      <c r="AA1036">
        <v>-7.2331036469159002</v>
      </c>
      <c r="AB1036" t="s">
        <v>2017</v>
      </c>
      <c r="AC1036" t="s">
        <v>236</v>
      </c>
      <c r="AL1036" t="s">
        <v>217</v>
      </c>
      <c r="AM1036" t="s">
        <v>2018</v>
      </c>
      <c r="AN1036" t="s">
        <v>6</v>
      </c>
      <c r="AO1036" s="57">
        <v>46062.465277777781</v>
      </c>
      <c r="AP1036" s="57">
        <v>46268.333333333336</v>
      </c>
      <c r="AR1036" t="s">
        <v>218</v>
      </c>
      <c r="AS1036" t="s">
        <v>219</v>
      </c>
      <c r="AT1036" t="s">
        <v>230</v>
      </c>
      <c r="AU1036">
        <v>20260903</v>
      </c>
      <c r="AV1036" t="s">
        <v>221</v>
      </c>
      <c r="AW1036" t="s">
        <v>886</v>
      </c>
      <c r="AX1036" t="s">
        <v>222</v>
      </c>
      <c r="BA1036" s="57">
        <v>46268.333333333336</v>
      </c>
      <c r="BB1036" t="s">
        <v>2018</v>
      </c>
      <c r="BC1036">
        <v>2026</v>
      </c>
      <c r="BD1036">
        <v>9</v>
      </c>
      <c r="BE1036">
        <v>3</v>
      </c>
      <c r="BF1036" s="6">
        <f t="shared" si="48"/>
        <v>46268</v>
      </c>
      <c r="BG1036">
        <f t="shared" si="49"/>
        <v>-0.33333333333575865</v>
      </c>
      <c r="BH1036" t="str">
        <f t="shared" si="50"/>
        <v>COMPLY</v>
      </c>
      <c r="BI1036" t="e">
        <f>VLOOKUP(H1036,Sheet2!$A$1:$B$270,2,FALSE)</f>
        <v>#N/A</v>
      </c>
    </row>
    <row r="1037" spans="1:61">
      <c r="A1037">
        <v>1036</v>
      </c>
      <c r="B1037">
        <v>1002567225</v>
      </c>
      <c r="C1037">
        <v>3</v>
      </c>
      <c r="D1037" t="s">
        <v>38</v>
      </c>
      <c r="E1037">
        <v>5</v>
      </c>
      <c r="F1037" t="s">
        <v>90</v>
      </c>
      <c r="G1037" t="s">
        <v>90</v>
      </c>
      <c r="H1037" t="s">
        <v>346</v>
      </c>
      <c r="I1037" t="s">
        <v>212</v>
      </c>
      <c r="J1037" t="s">
        <v>213</v>
      </c>
      <c r="K1037" t="s">
        <v>149</v>
      </c>
      <c r="L1037" t="s">
        <v>214</v>
      </c>
      <c r="M1037" t="s">
        <v>76</v>
      </c>
      <c r="N1037" t="s">
        <v>215</v>
      </c>
      <c r="O1037" s="57">
        <v>46267.463148148148</v>
      </c>
      <c r="P1037" s="57">
        <v>46267.528495370374</v>
      </c>
      <c r="Q1037">
        <v>69382156</v>
      </c>
      <c r="S1037">
        <v>152639219544</v>
      </c>
      <c r="T1037" t="s">
        <v>2019</v>
      </c>
      <c r="U1037" t="s">
        <v>2020</v>
      </c>
      <c r="V1037" t="s">
        <v>2021</v>
      </c>
      <c r="Z1037">
        <v>112.182354536719</v>
      </c>
      <c r="AA1037">
        <v>-7.7745718265972004</v>
      </c>
      <c r="AB1037" t="s">
        <v>2022</v>
      </c>
      <c r="AC1037" t="s">
        <v>216</v>
      </c>
      <c r="AL1037" t="s">
        <v>217</v>
      </c>
      <c r="AM1037" t="s">
        <v>1068</v>
      </c>
      <c r="AN1037" t="s">
        <v>6</v>
      </c>
      <c r="AO1037" s="57">
        <v>46062.465277777781</v>
      </c>
      <c r="AP1037" s="57">
        <v>46269.333333333336</v>
      </c>
      <c r="AR1037" t="s">
        <v>218</v>
      </c>
      <c r="AS1037" t="s">
        <v>304</v>
      </c>
      <c r="AT1037" t="s">
        <v>230</v>
      </c>
      <c r="AU1037">
        <v>20260902</v>
      </c>
      <c r="AV1037" t="s">
        <v>221</v>
      </c>
      <c r="AW1037" t="s">
        <v>885</v>
      </c>
      <c r="AX1037" t="s">
        <v>222</v>
      </c>
      <c r="BA1037" s="57">
        <v>46269.333333333336</v>
      </c>
      <c r="BB1037" t="s">
        <v>1068</v>
      </c>
      <c r="BC1037">
        <v>2026</v>
      </c>
      <c r="BD1037">
        <v>9</v>
      </c>
      <c r="BE1037">
        <v>2</v>
      </c>
      <c r="BF1037" s="6">
        <f t="shared" si="48"/>
        <v>46267</v>
      </c>
      <c r="BG1037">
        <f t="shared" si="49"/>
        <v>-2.3333333333357587</v>
      </c>
      <c r="BH1037" t="str">
        <f t="shared" si="50"/>
        <v>COMPLY</v>
      </c>
      <c r="BI1037" t="str">
        <f>VLOOKUP(H1037,Sheet2!$A$1:$B$270,2,FALSE)</f>
        <v>KEDIRI</v>
      </c>
    </row>
    <row r="1038" spans="1:61">
      <c r="A1038">
        <v>1037</v>
      </c>
      <c r="B1038">
        <v>1002567199</v>
      </c>
      <c r="C1038">
        <v>3</v>
      </c>
      <c r="D1038" t="s">
        <v>49</v>
      </c>
      <c r="E1038">
        <v>4</v>
      </c>
      <c r="F1038" t="s">
        <v>245</v>
      </c>
      <c r="G1038" t="s">
        <v>246</v>
      </c>
      <c r="H1038" t="s">
        <v>832</v>
      </c>
      <c r="I1038" t="s">
        <v>212</v>
      </c>
      <c r="J1038" t="s">
        <v>213</v>
      </c>
      <c r="K1038" t="s">
        <v>149</v>
      </c>
      <c r="L1038" t="s">
        <v>214</v>
      </c>
      <c r="M1038" t="s">
        <v>76</v>
      </c>
      <c r="N1038" t="s">
        <v>215</v>
      </c>
      <c r="O1038" s="57">
        <v>46267.458298611113</v>
      </c>
      <c r="P1038" s="57">
        <v>46267.804340277777</v>
      </c>
      <c r="Q1038">
        <v>69382152</v>
      </c>
      <c r="S1038">
        <v>142406122489</v>
      </c>
      <c r="T1038" t="s">
        <v>2023</v>
      </c>
      <c r="U1038" t="s">
        <v>2024</v>
      </c>
      <c r="V1038" t="s">
        <v>2025</v>
      </c>
      <c r="Z1038">
        <v>110.407045483589</v>
      </c>
      <c r="AA1038">
        <v>-6.9801912258590004</v>
      </c>
      <c r="AB1038" t="s">
        <v>2026</v>
      </c>
      <c r="AC1038" t="s">
        <v>216</v>
      </c>
      <c r="AL1038" t="s">
        <v>217</v>
      </c>
      <c r="AM1038" t="s">
        <v>2027</v>
      </c>
      <c r="AN1038" t="s">
        <v>6</v>
      </c>
      <c r="AO1038" s="57">
        <v>46062.465277777781</v>
      </c>
      <c r="AP1038" s="57">
        <v>46268.333333333336</v>
      </c>
      <c r="AR1038" t="s">
        <v>218</v>
      </c>
      <c r="AS1038" t="s">
        <v>899</v>
      </c>
      <c r="AT1038" t="s">
        <v>230</v>
      </c>
      <c r="AU1038">
        <v>20260902</v>
      </c>
      <c r="AV1038" t="s">
        <v>221</v>
      </c>
      <c r="AW1038" t="s">
        <v>881</v>
      </c>
      <c r="AX1038" t="s">
        <v>222</v>
      </c>
      <c r="BA1038" s="57">
        <v>46268.333333333336</v>
      </c>
      <c r="BB1038" t="s">
        <v>2027</v>
      </c>
      <c r="BC1038">
        <v>2026</v>
      </c>
      <c r="BD1038">
        <v>9</v>
      </c>
      <c r="BE1038">
        <v>2</v>
      </c>
      <c r="BF1038" s="6">
        <f t="shared" si="48"/>
        <v>46267</v>
      </c>
      <c r="BG1038">
        <f t="shared" si="49"/>
        <v>-1.3333333333357587</v>
      </c>
      <c r="BH1038" t="str">
        <f t="shared" si="50"/>
        <v>COMPLY</v>
      </c>
      <c r="BI1038" t="e">
        <f>VLOOKUP(H1038,Sheet2!$A$1:$B$270,2,FALSE)</f>
        <v>#N/A</v>
      </c>
    </row>
    <row r="1039" spans="1:61">
      <c r="A1039">
        <v>1038</v>
      </c>
      <c r="B1039">
        <v>1002568293</v>
      </c>
      <c r="C1039">
        <v>3</v>
      </c>
      <c r="D1039" t="s">
        <v>49</v>
      </c>
      <c r="E1039">
        <v>4</v>
      </c>
      <c r="F1039" t="s">
        <v>245</v>
      </c>
      <c r="G1039" t="s">
        <v>246</v>
      </c>
      <c r="H1039" t="s">
        <v>2028</v>
      </c>
      <c r="I1039" t="s">
        <v>212</v>
      </c>
      <c r="J1039" t="s">
        <v>213</v>
      </c>
      <c r="K1039" t="s">
        <v>149</v>
      </c>
      <c r="M1039" t="s">
        <v>76</v>
      </c>
      <c r="N1039" t="s">
        <v>215</v>
      </c>
      <c r="O1039" s="57">
        <v>46267.674537037034</v>
      </c>
      <c r="P1039" s="57">
        <v>46267.769328703704</v>
      </c>
      <c r="Q1039">
        <v>69379674</v>
      </c>
      <c r="S1039">
        <v>141420160156</v>
      </c>
      <c r="T1039" t="s">
        <v>2029</v>
      </c>
      <c r="U1039" t="s">
        <v>2030</v>
      </c>
      <c r="V1039" t="s">
        <v>2031</v>
      </c>
      <c r="Z1039">
        <v>110.344567</v>
      </c>
      <c r="AA1039">
        <v>-7.0111840000000001</v>
      </c>
      <c r="AB1039" t="s">
        <v>2032</v>
      </c>
      <c r="AC1039" t="s">
        <v>216</v>
      </c>
      <c r="AL1039" t="s">
        <v>217</v>
      </c>
      <c r="AM1039" t="s">
        <v>2033</v>
      </c>
      <c r="AN1039" t="s">
        <v>6</v>
      </c>
      <c r="AO1039" s="57">
        <v>46062.684166666666</v>
      </c>
      <c r="AR1039" t="s">
        <v>218</v>
      </c>
      <c r="AS1039" t="s">
        <v>1961</v>
      </c>
      <c r="AT1039" t="s">
        <v>230</v>
      </c>
      <c r="AU1039">
        <v>20260902</v>
      </c>
      <c r="AV1039" t="s">
        <v>221</v>
      </c>
      <c r="AW1039" t="s">
        <v>546</v>
      </c>
      <c r="AX1039" t="s">
        <v>222</v>
      </c>
      <c r="BA1039" s="57">
        <v>46267.291666666664</v>
      </c>
      <c r="BB1039" t="s">
        <v>2033</v>
      </c>
      <c r="BC1039">
        <v>2026</v>
      </c>
      <c r="BD1039">
        <v>9</v>
      </c>
      <c r="BE1039">
        <v>2</v>
      </c>
      <c r="BF1039" s="6">
        <f t="shared" si="48"/>
        <v>46267</v>
      </c>
      <c r="BG1039">
        <f t="shared" si="49"/>
        <v>-0.29166666666424135</v>
      </c>
      <c r="BH1039" t="str">
        <f t="shared" si="50"/>
        <v>COMPLY</v>
      </c>
      <c r="BI1039" t="e">
        <f>VLOOKUP(H1039,Sheet2!$A$1:$B$270,2,FALSE)</f>
        <v>#N/A</v>
      </c>
    </row>
    <row r="1040" spans="1:61">
      <c r="A1040">
        <v>1039</v>
      </c>
      <c r="B1040">
        <v>1002568312</v>
      </c>
      <c r="C1040">
        <v>3</v>
      </c>
      <c r="D1040" t="s">
        <v>59</v>
      </c>
      <c r="E1040">
        <v>4</v>
      </c>
      <c r="F1040" t="s">
        <v>223</v>
      </c>
      <c r="G1040" t="s">
        <v>580</v>
      </c>
      <c r="H1040" t="s">
        <v>1717</v>
      </c>
      <c r="I1040" t="s">
        <v>212</v>
      </c>
      <c r="J1040" t="s">
        <v>213</v>
      </c>
      <c r="K1040" t="s">
        <v>149</v>
      </c>
      <c r="L1040" t="s">
        <v>214</v>
      </c>
      <c r="M1040" t="s">
        <v>76</v>
      </c>
      <c r="N1040" t="s">
        <v>215</v>
      </c>
      <c r="O1040" s="57">
        <v>46267.677060185182</v>
      </c>
      <c r="P1040" s="57">
        <v>46268.685196759259</v>
      </c>
      <c r="Q1040">
        <v>69382520</v>
      </c>
      <c r="S1040">
        <v>143385101245</v>
      </c>
      <c r="T1040" t="s">
        <v>1718</v>
      </c>
      <c r="U1040" t="s">
        <v>1719</v>
      </c>
      <c r="V1040" t="s">
        <v>1720</v>
      </c>
      <c r="Z1040">
        <v>109.274609</v>
      </c>
      <c r="AA1040">
        <v>-7.5926549999999997</v>
      </c>
      <c r="AB1040" t="s">
        <v>1721</v>
      </c>
      <c r="AC1040" t="s">
        <v>236</v>
      </c>
      <c r="AL1040" t="s">
        <v>217</v>
      </c>
      <c r="AM1040" t="s">
        <v>1722</v>
      </c>
      <c r="AN1040" t="s">
        <v>6</v>
      </c>
      <c r="AO1040" s="57">
        <v>46062.684166666666</v>
      </c>
      <c r="AP1040" s="57">
        <v>46269.625</v>
      </c>
      <c r="AR1040" t="s">
        <v>218</v>
      </c>
      <c r="AS1040" t="s">
        <v>1723</v>
      </c>
      <c r="AT1040" t="s">
        <v>230</v>
      </c>
      <c r="AU1040">
        <v>20260903</v>
      </c>
      <c r="AV1040" t="s">
        <v>221</v>
      </c>
      <c r="AW1040" t="s">
        <v>885</v>
      </c>
      <c r="AX1040" t="s">
        <v>222</v>
      </c>
      <c r="BA1040" s="57">
        <v>46269.625</v>
      </c>
      <c r="BB1040" t="s">
        <v>1722</v>
      </c>
      <c r="BC1040">
        <v>2026</v>
      </c>
      <c r="BD1040">
        <v>9</v>
      </c>
      <c r="BE1040">
        <v>3</v>
      </c>
      <c r="BF1040" s="6">
        <f t="shared" si="48"/>
        <v>46268</v>
      </c>
      <c r="BG1040">
        <f t="shared" si="49"/>
        <v>-1.625</v>
      </c>
      <c r="BH1040" t="str">
        <f t="shared" si="50"/>
        <v>COMPLY</v>
      </c>
      <c r="BI1040" t="e">
        <f>VLOOKUP(H1040,Sheet2!$A$1:$B$270,2,FALSE)</f>
        <v>#N/A</v>
      </c>
    </row>
    <row r="1041" spans="1:61">
      <c r="A1041">
        <v>1040</v>
      </c>
      <c r="B1041">
        <v>1002566882</v>
      </c>
      <c r="C1041">
        <v>3</v>
      </c>
      <c r="D1041" t="s">
        <v>38</v>
      </c>
      <c r="E1041">
        <v>5</v>
      </c>
      <c r="F1041" t="s">
        <v>90</v>
      </c>
      <c r="G1041" t="s">
        <v>93</v>
      </c>
      <c r="H1041" t="s">
        <v>311</v>
      </c>
      <c r="I1041" t="s">
        <v>212</v>
      </c>
      <c r="J1041" t="s">
        <v>213</v>
      </c>
      <c r="K1041" t="s">
        <v>149</v>
      </c>
      <c r="L1041" t="s">
        <v>214</v>
      </c>
      <c r="M1041" t="s">
        <v>76</v>
      </c>
      <c r="N1041" t="s">
        <v>215</v>
      </c>
      <c r="O1041" s="57">
        <v>46267.402048611111</v>
      </c>
      <c r="P1041" s="57">
        <v>46267.603159722225</v>
      </c>
      <c r="Q1041">
        <v>69382040</v>
      </c>
      <c r="S1041">
        <v>152641205424</v>
      </c>
      <c r="T1041" t="s">
        <v>1915</v>
      </c>
      <c r="U1041" t="s">
        <v>2034</v>
      </c>
      <c r="V1041" t="s">
        <v>2035</v>
      </c>
      <c r="Z1041">
        <v>112.048062868416</v>
      </c>
      <c r="AA1041">
        <v>-7.67264991606298</v>
      </c>
      <c r="AB1041" t="s">
        <v>2036</v>
      </c>
      <c r="AC1041" t="s">
        <v>216</v>
      </c>
      <c r="AL1041" t="s">
        <v>217</v>
      </c>
      <c r="AM1041" t="s">
        <v>1914</v>
      </c>
      <c r="AN1041" t="s">
        <v>6</v>
      </c>
      <c r="AO1041" s="57">
        <v>46062.402870370373</v>
      </c>
      <c r="AP1041" s="57">
        <v>46268.333333333336</v>
      </c>
      <c r="AR1041" t="s">
        <v>218</v>
      </c>
      <c r="AS1041" t="s">
        <v>589</v>
      </c>
      <c r="AT1041" t="s">
        <v>230</v>
      </c>
      <c r="AU1041">
        <v>20260902</v>
      </c>
      <c r="AV1041" t="s">
        <v>221</v>
      </c>
      <c r="AW1041" t="s">
        <v>884</v>
      </c>
      <c r="AX1041" t="s">
        <v>222</v>
      </c>
      <c r="BA1041" s="57">
        <v>46268.333333333336</v>
      </c>
      <c r="BB1041" t="s">
        <v>1914</v>
      </c>
      <c r="BC1041">
        <v>2026</v>
      </c>
      <c r="BD1041">
        <v>9</v>
      </c>
      <c r="BE1041">
        <v>2</v>
      </c>
      <c r="BF1041" s="6">
        <f t="shared" si="48"/>
        <v>46267</v>
      </c>
      <c r="BG1041">
        <f t="shared" si="49"/>
        <v>-1.3333333333357587</v>
      </c>
      <c r="BH1041" t="str">
        <f t="shared" si="50"/>
        <v>COMPLY</v>
      </c>
      <c r="BI1041" t="str">
        <f>VLOOKUP(H1041,Sheet2!$A$1:$B$270,2,FALSE)</f>
        <v>NGANJUK</v>
      </c>
    </row>
    <row r="1042" spans="1:61">
      <c r="A1042">
        <v>1041</v>
      </c>
      <c r="B1042">
        <v>1002566867</v>
      </c>
      <c r="C1042">
        <v>3</v>
      </c>
      <c r="D1042" t="s">
        <v>45</v>
      </c>
      <c r="E1042">
        <v>5</v>
      </c>
      <c r="F1042" t="s">
        <v>210</v>
      </c>
      <c r="G1042" t="s">
        <v>115</v>
      </c>
      <c r="H1042" t="s">
        <v>273</v>
      </c>
      <c r="I1042" t="s">
        <v>212</v>
      </c>
      <c r="J1042" t="s">
        <v>213</v>
      </c>
      <c r="K1042" t="s">
        <v>149</v>
      </c>
      <c r="L1042" t="s">
        <v>214</v>
      </c>
      <c r="M1042" t="s">
        <v>76</v>
      </c>
      <c r="N1042" t="s">
        <v>215</v>
      </c>
      <c r="O1042" s="57">
        <v>46267.399953703702</v>
      </c>
      <c r="P1042" s="57">
        <v>46268.627337962964</v>
      </c>
      <c r="Q1042">
        <v>69382037</v>
      </c>
      <c r="S1042">
        <v>172603791820</v>
      </c>
      <c r="T1042" t="s">
        <v>1724</v>
      </c>
      <c r="U1042" t="s">
        <v>1725</v>
      </c>
      <c r="V1042" t="s">
        <v>1726</v>
      </c>
      <c r="Z1042">
        <v>116.39441290000001</v>
      </c>
      <c r="AA1042">
        <v>-8.6871682000000003</v>
      </c>
      <c r="AB1042" t="s">
        <v>1727</v>
      </c>
      <c r="AC1042" t="s">
        <v>216</v>
      </c>
      <c r="AL1042" t="s">
        <v>217</v>
      </c>
      <c r="AM1042" t="s">
        <v>1688</v>
      </c>
      <c r="AN1042" t="s">
        <v>6</v>
      </c>
      <c r="AO1042" s="57">
        <v>46062.402870370373</v>
      </c>
      <c r="AP1042" s="57">
        <v>46268.625</v>
      </c>
      <c r="AR1042" t="s">
        <v>218</v>
      </c>
      <c r="AS1042" t="s">
        <v>900</v>
      </c>
      <c r="AT1042" t="s">
        <v>230</v>
      </c>
      <c r="AU1042">
        <v>20260903</v>
      </c>
      <c r="AV1042" t="s">
        <v>221</v>
      </c>
      <c r="AW1042" t="s">
        <v>882</v>
      </c>
      <c r="AX1042" t="s">
        <v>222</v>
      </c>
      <c r="BA1042" s="57">
        <v>46268.625</v>
      </c>
      <c r="BB1042" t="s">
        <v>1688</v>
      </c>
      <c r="BC1042">
        <v>2026</v>
      </c>
      <c r="BD1042">
        <v>9</v>
      </c>
      <c r="BE1042">
        <v>3</v>
      </c>
      <c r="BF1042" s="6">
        <f t="shared" si="48"/>
        <v>46268</v>
      </c>
      <c r="BG1042">
        <f t="shared" si="49"/>
        <v>-0.625</v>
      </c>
      <c r="BH1042" t="str">
        <f t="shared" si="50"/>
        <v>COMPLY</v>
      </c>
      <c r="BI1042" t="str">
        <f>VLOOKUP(H1042,Sheet2!$A$1:$B$270,2,FALSE)</f>
        <v>SELONG</v>
      </c>
    </row>
    <row r="1043" spans="1:61">
      <c r="A1043">
        <v>1042</v>
      </c>
      <c r="B1043">
        <v>1002566869</v>
      </c>
      <c r="C1043">
        <v>3</v>
      </c>
      <c r="D1043" t="s">
        <v>59</v>
      </c>
      <c r="E1043">
        <v>4</v>
      </c>
      <c r="F1043" t="s">
        <v>549</v>
      </c>
      <c r="G1043" t="s">
        <v>825</v>
      </c>
      <c r="H1043" t="s">
        <v>830</v>
      </c>
      <c r="I1043" t="s">
        <v>212</v>
      </c>
      <c r="J1043" t="s">
        <v>213</v>
      </c>
      <c r="K1043" t="s">
        <v>149</v>
      </c>
      <c r="L1043" t="s">
        <v>214</v>
      </c>
      <c r="M1043" t="s">
        <v>76</v>
      </c>
      <c r="N1043" t="s">
        <v>215</v>
      </c>
      <c r="O1043" s="57">
        <v>46267.400648148148</v>
      </c>
      <c r="P1043" s="57">
        <v>46268.600648148145</v>
      </c>
      <c r="Q1043">
        <v>69382038</v>
      </c>
      <c r="S1043">
        <v>146129128792</v>
      </c>
      <c r="T1043" t="s">
        <v>1728</v>
      </c>
      <c r="U1043" t="s">
        <v>1729</v>
      </c>
      <c r="V1043" t="s">
        <v>1730</v>
      </c>
      <c r="Z1043">
        <v>110.348877</v>
      </c>
      <c r="AA1043">
        <v>-7.8289010000000001</v>
      </c>
      <c r="AB1043" t="s">
        <v>1731</v>
      </c>
      <c r="AC1043" t="s">
        <v>236</v>
      </c>
      <c r="AL1043" t="s">
        <v>217</v>
      </c>
      <c r="AM1043" t="s">
        <v>1732</v>
      </c>
      <c r="AN1043" t="s">
        <v>6</v>
      </c>
      <c r="AO1043" s="57">
        <v>46062.402870370373</v>
      </c>
      <c r="AP1043" s="57">
        <v>46268.416666666664</v>
      </c>
      <c r="AR1043" t="s">
        <v>218</v>
      </c>
      <c r="AS1043" t="s">
        <v>219</v>
      </c>
      <c r="AT1043" t="s">
        <v>230</v>
      </c>
      <c r="AU1043">
        <v>20260903</v>
      </c>
      <c r="AV1043" t="s">
        <v>221</v>
      </c>
      <c r="AW1043" t="s">
        <v>881</v>
      </c>
      <c r="AX1043" t="s">
        <v>222</v>
      </c>
      <c r="BA1043" s="57">
        <v>46268.416666666664</v>
      </c>
      <c r="BB1043" t="s">
        <v>1732</v>
      </c>
      <c r="BC1043">
        <v>2026</v>
      </c>
      <c r="BD1043">
        <v>9</v>
      </c>
      <c r="BE1043">
        <v>3</v>
      </c>
      <c r="BF1043" s="6">
        <f t="shared" si="48"/>
        <v>46268</v>
      </c>
      <c r="BG1043">
        <f t="shared" si="49"/>
        <v>-0.41666666666424135</v>
      </c>
      <c r="BH1043" t="str">
        <f t="shared" si="50"/>
        <v>COMPLY</v>
      </c>
      <c r="BI1043" t="e">
        <f>VLOOKUP(H1043,Sheet2!$A$1:$B$270,2,FALSE)</f>
        <v>#N/A</v>
      </c>
    </row>
    <row r="1044" spans="1:61">
      <c r="A1044">
        <v>1043</v>
      </c>
      <c r="B1044">
        <v>1002566836</v>
      </c>
      <c r="C1044">
        <v>3</v>
      </c>
      <c r="D1044" t="s">
        <v>38</v>
      </c>
      <c r="E1044">
        <v>5</v>
      </c>
      <c r="F1044" t="s">
        <v>92</v>
      </c>
      <c r="G1044" t="s">
        <v>94</v>
      </c>
      <c r="H1044" t="s">
        <v>466</v>
      </c>
      <c r="I1044" t="s">
        <v>212</v>
      </c>
      <c r="J1044" t="s">
        <v>213</v>
      </c>
      <c r="K1044" t="s">
        <v>149</v>
      </c>
      <c r="L1044" t="s">
        <v>214</v>
      </c>
      <c r="M1044" t="s">
        <v>76</v>
      </c>
      <c r="N1044" t="s">
        <v>215</v>
      </c>
      <c r="O1044" s="57">
        <v>46267.394409722219</v>
      </c>
      <c r="P1044" s="57">
        <v>46267.695208333331</v>
      </c>
      <c r="Q1044">
        <v>69382019</v>
      </c>
      <c r="S1044">
        <v>152634206976</v>
      </c>
      <c r="T1044" t="s">
        <v>2037</v>
      </c>
      <c r="U1044" t="s">
        <v>2038</v>
      </c>
      <c r="V1044" t="s">
        <v>2039</v>
      </c>
      <c r="Z1044">
        <v>111.29764</v>
      </c>
      <c r="AA1044">
        <v>-7.4407670000000001</v>
      </c>
      <c r="AB1044" t="s">
        <v>2040</v>
      </c>
      <c r="AC1044" t="s">
        <v>236</v>
      </c>
      <c r="AL1044" t="s">
        <v>217</v>
      </c>
      <c r="AM1044" t="s">
        <v>2041</v>
      </c>
      <c r="AN1044" t="s">
        <v>6</v>
      </c>
      <c r="AO1044" s="57">
        <v>46062.402870370373</v>
      </c>
      <c r="AP1044" s="57">
        <v>46266.434027777781</v>
      </c>
      <c r="AR1044" t="s">
        <v>218</v>
      </c>
      <c r="AS1044" t="s">
        <v>219</v>
      </c>
      <c r="AT1044" t="s">
        <v>230</v>
      </c>
      <c r="AU1044">
        <v>20260902</v>
      </c>
      <c r="AV1044" t="s">
        <v>221</v>
      </c>
      <c r="AW1044" t="s">
        <v>885</v>
      </c>
      <c r="AX1044" t="s">
        <v>222</v>
      </c>
      <c r="BA1044" s="57">
        <v>46266.434027777781</v>
      </c>
      <c r="BB1044" t="s">
        <v>2041</v>
      </c>
      <c r="BC1044">
        <v>2026</v>
      </c>
      <c r="BD1044">
        <v>9</v>
      </c>
      <c r="BE1044">
        <v>2</v>
      </c>
      <c r="BF1044" s="6">
        <f t="shared" si="48"/>
        <v>46267</v>
      </c>
      <c r="BG1044">
        <f t="shared" si="49"/>
        <v>0.56597222221898846</v>
      </c>
      <c r="BH1044" t="str">
        <f t="shared" si="50"/>
        <v>COMPLY</v>
      </c>
      <c r="BI1044" t="str">
        <f>VLOOKUP(H1044,Sheet2!$A$1:$B$270,2,FALSE)</f>
        <v>MADIUN</v>
      </c>
    </row>
    <row r="1045" spans="1:61">
      <c r="A1045">
        <v>1044</v>
      </c>
      <c r="B1045">
        <v>1002566859</v>
      </c>
      <c r="C1045">
        <v>3</v>
      </c>
      <c r="D1045" t="s">
        <v>38</v>
      </c>
      <c r="E1045">
        <v>5</v>
      </c>
      <c r="F1045" t="s">
        <v>248</v>
      </c>
      <c r="G1045" t="s">
        <v>91</v>
      </c>
      <c r="H1045" t="s">
        <v>388</v>
      </c>
      <c r="I1045" t="s">
        <v>212</v>
      </c>
      <c r="J1045" t="s">
        <v>213</v>
      </c>
      <c r="K1045" t="s">
        <v>149</v>
      </c>
      <c r="L1045" t="s">
        <v>214</v>
      </c>
      <c r="M1045" t="s">
        <v>76</v>
      </c>
      <c r="N1045" t="s">
        <v>215</v>
      </c>
      <c r="O1045" s="57">
        <v>46267.398576388892</v>
      </c>
      <c r="P1045" s="57">
        <v>46268.669571759259</v>
      </c>
      <c r="Q1045">
        <v>69382034</v>
      </c>
      <c r="S1045">
        <v>152703903384</v>
      </c>
      <c r="T1045" t="s">
        <v>2162</v>
      </c>
      <c r="U1045" t="s">
        <v>2163</v>
      </c>
      <c r="V1045" t="s">
        <v>2164</v>
      </c>
      <c r="Z1045">
        <v>112.617013664574</v>
      </c>
      <c r="AA1045">
        <v>-7.9559393419297901</v>
      </c>
      <c r="AB1045" t="s">
        <v>2165</v>
      </c>
      <c r="AC1045" t="s">
        <v>236</v>
      </c>
      <c r="AL1045" t="s">
        <v>217</v>
      </c>
      <c r="AM1045" t="s">
        <v>1926</v>
      </c>
      <c r="AN1045" t="s">
        <v>6</v>
      </c>
      <c r="AO1045" s="57">
        <v>46062.402870370373</v>
      </c>
      <c r="AP1045" s="57">
        <v>46268.333333333336</v>
      </c>
      <c r="AR1045" t="s">
        <v>218</v>
      </c>
      <c r="AS1045" t="s">
        <v>557</v>
      </c>
      <c r="AT1045" t="s">
        <v>344</v>
      </c>
      <c r="AU1045">
        <v>20260903</v>
      </c>
      <c r="AV1045" t="s">
        <v>221</v>
      </c>
      <c r="AW1045" t="s">
        <v>2167</v>
      </c>
      <c r="AX1045" t="s">
        <v>222</v>
      </c>
      <c r="BA1045" s="57">
        <v>46268.333333333336</v>
      </c>
      <c r="BB1045" t="s">
        <v>1926</v>
      </c>
      <c r="BC1045">
        <v>2026</v>
      </c>
      <c r="BD1045">
        <v>9</v>
      </c>
      <c r="BE1045">
        <v>3</v>
      </c>
      <c r="BF1045" s="6">
        <f t="shared" si="48"/>
        <v>46268</v>
      </c>
      <c r="BG1045">
        <f t="shared" si="49"/>
        <v>-0.33333333333575865</v>
      </c>
      <c r="BH1045" t="str">
        <f t="shared" si="50"/>
        <v>COMPLY</v>
      </c>
      <c r="BI1045" t="str">
        <f>VLOOKUP(H1045,Sheet2!$A$1:$B$270,2,FALSE)</f>
        <v>MALANG</v>
      </c>
    </row>
    <row r="1046" spans="1:61">
      <c r="A1046">
        <v>1045</v>
      </c>
      <c r="B1046">
        <v>1002566804</v>
      </c>
      <c r="C1046">
        <v>3</v>
      </c>
      <c r="D1046" t="s">
        <v>59</v>
      </c>
      <c r="E1046">
        <v>4</v>
      </c>
      <c r="F1046" t="s">
        <v>242</v>
      </c>
      <c r="G1046" t="s">
        <v>242</v>
      </c>
      <c r="H1046" t="s">
        <v>288</v>
      </c>
      <c r="I1046" t="s">
        <v>212</v>
      </c>
      <c r="J1046" t="s">
        <v>213</v>
      </c>
      <c r="K1046" t="s">
        <v>149</v>
      </c>
      <c r="L1046" t="s">
        <v>214</v>
      </c>
      <c r="M1046" t="s">
        <v>76</v>
      </c>
      <c r="N1046" t="s">
        <v>215</v>
      </c>
      <c r="O1046" s="57">
        <v>46267.388148148151</v>
      </c>
      <c r="P1046" s="57">
        <v>46268.50509259259</v>
      </c>
      <c r="Q1046">
        <v>69382001</v>
      </c>
      <c r="S1046">
        <v>146137147455</v>
      </c>
      <c r="T1046" t="s">
        <v>1737</v>
      </c>
      <c r="U1046" t="s">
        <v>1738</v>
      </c>
      <c r="V1046" t="s">
        <v>1739</v>
      </c>
      <c r="Z1046">
        <v>110.22905149989199</v>
      </c>
      <c r="AA1046">
        <v>-7.4224383556040401</v>
      </c>
      <c r="AB1046" t="s">
        <v>1740</v>
      </c>
      <c r="AC1046" t="s">
        <v>236</v>
      </c>
      <c r="AL1046" t="s">
        <v>217</v>
      </c>
      <c r="AM1046" t="s">
        <v>1741</v>
      </c>
      <c r="AN1046" t="s">
        <v>6</v>
      </c>
      <c r="AO1046" s="57">
        <v>46062.402870370373</v>
      </c>
      <c r="AP1046" s="57">
        <v>46271.625</v>
      </c>
      <c r="AR1046" t="s">
        <v>218</v>
      </c>
      <c r="AS1046" t="s">
        <v>219</v>
      </c>
      <c r="AT1046" t="s">
        <v>230</v>
      </c>
      <c r="AU1046">
        <v>20260903</v>
      </c>
      <c r="AV1046" t="s">
        <v>221</v>
      </c>
      <c r="AW1046" t="s">
        <v>886</v>
      </c>
      <c r="AX1046" t="s">
        <v>222</v>
      </c>
      <c r="BA1046" s="57">
        <v>46271.625</v>
      </c>
      <c r="BB1046" t="s">
        <v>1741</v>
      </c>
      <c r="BC1046">
        <v>2026</v>
      </c>
      <c r="BD1046">
        <v>9</v>
      </c>
      <c r="BE1046">
        <v>3</v>
      </c>
      <c r="BF1046" s="6">
        <f t="shared" si="48"/>
        <v>46268</v>
      </c>
      <c r="BG1046">
        <f t="shared" si="49"/>
        <v>-3.625</v>
      </c>
      <c r="BH1046" t="str">
        <f t="shared" si="50"/>
        <v>COMPLY</v>
      </c>
      <c r="BI1046" t="e">
        <f>VLOOKUP(H1046,Sheet2!$A$1:$B$270,2,FALSE)</f>
        <v>#N/A</v>
      </c>
    </row>
    <row r="1047" spans="1:61">
      <c r="A1047">
        <v>1046</v>
      </c>
      <c r="B1047">
        <v>1002566565</v>
      </c>
      <c r="C1047">
        <v>3</v>
      </c>
      <c r="D1047" t="s">
        <v>51</v>
      </c>
      <c r="E1047">
        <v>4</v>
      </c>
      <c r="F1047" t="s">
        <v>269</v>
      </c>
      <c r="G1047" t="s">
        <v>1928</v>
      </c>
      <c r="H1047" t="s">
        <v>1941</v>
      </c>
      <c r="I1047" t="s">
        <v>212</v>
      </c>
      <c r="J1047" t="s">
        <v>213</v>
      </c>
      <c r="K1047" t="s">
        <v>149</v>
      </c>
      <c r="L1047" t="s">
        <v>214</v>
      </c>
      <c r="M1047" t="s">
        <v>76</v>
      </c>
      <c r="N1047" t="s">
        <v>215</v>
      </c>
      <c r="O1047" s="57">
        <v>46267.310370370367</v>
      </c>
      <c r="P1047" s="57">
        <v>46267.816770833335</v>
      </c>
      <c r="Q1047">
        <v>69381905</v>
      </c>
      <c r="S1047">
        <v>142552107736</v>
      </c>
      <c r="T1047" t="s">
        <v>2042</v>
      </c>
      <c r="U1047" t="s">
        <v>2043</v>
      </c>
      <c r="V1047" t="s">
        <v>2044</v>
      </c>
      <c r="Z1047">
        <v>111.60079039999999</v>
      </c>
      <c r="AA1047">
        <v>-7.1406783999999996</v>
      </c>
      <c r="AB1047" t="s">
        <v>2045</v>
      </c>
      <c r="AC1047" t="s">
        <v>236</v>
      </c>
      <c r="AL1047" t="s">
        <v>217</v>
      </c>
      <c r="AM1047" t="s">
        <v>1877</v>
      </c>
      <c r="AN1047" t="s">
        <v>6</v>
      </c>
      <c r="AO1047" s="57">
        <v>46062.319363425922</v>
      </c>
      <c r="AP1047" s="57">
        <v>46268.333333333336</v>
      </c>
      <c r="AR1047" t="s">
        <v>218</v>
      </c>
      <c r="AS1047" t="s">
        <v>1947</v>
      </c>
      <c r="AT1047" t="s">
        <v>230</v>
      </c>
      <c r="AU1047">
        <v>20260902</v>
      </c>
      <c r="AV1047" t="s">
        <v>221</v>
      </c>
      <c r="AW1047" t="s">
        <v>887</v>
      </c>
      <c r="AX1047" t="s">
        <v>222</v>
      </c>
      <c r="BA1047" s="57">
        <v>46268.333333333336</v>
      </c>
      <c r="BB1047" t="s">
        <v>1877</v>
      </c>
      <c r="BC1047">
        <v>2026</v>
      </c>
      <c r="BD1047">
        <v>9</v>
      </c>
      <c r="BE1047">
        <v>2</v>
      </c>
      <c r="BF1047" s="6">
        <f t="shared" si="48"/>
        <v>46267</v>
      </c>
      <c r="BG1047">
        <f t="shared" si="49"/>
        <v>-1.3333333333357587</v>
      </c>
      <c r="BH1047" t="str">
        <f t="shared" si="50"/>
        <v>COMPLY</v>
      </c>
      <c r="BI1047" t="e">
        <f>VLOOKUP(H1047,Sheet2!$A$1:$B$270,2,FALSE)</f>
        <v>#N/A</v>
      </c>
    </row>
    <row r="1048" spans="1:61">
      <c r="A1048">
        <v>1047</v>
      </c>
      <c r="B1048">
        <v>1002567492</v>
      </c>
      <c r="C1048">
        <v>3</v>
      </c>
      <c r="D1048" t="s">
        <v>55</v>
      </c>
      <c r="E1048">
        <v>5</v>
      </c>
      <c r="F1048" t="s">
        <v>307</v>
      </c>
      <c r="G1048" t="s">
        <v>126</v>
      </c>
      <c r="H1048" t="s">
        <v>372</v>
      </c>
      <c r="I1048" t="s">
        <v>212</v>
      </c>
      <c r="J1048" t="s">
        <v>213</v>
      </c>
      <c r="K1048" t="s">
        <v>149</v>
      </c>
      <c r="L1048" t="s">
        <v>1751</v>
      </c>
      <c r="M1048" t="s">
        <v>76</v>
      </c>
      <c r="N1048" t="s">
        <v>215</v>
      </c>
      <c r="O1048" s="57">
        <v>46267.524953703702</v>
      </c>
      <c r="P1048" s="57">
        <v>46268.624085648145</v>
      </c>
      <c r="Q1048">
        <v>69382275</v>
      </c>
      <c r="R1048">
        <v>3135954272</v>
      </c>
      <c r="S1048">
        <v>152303245891</v>
      </c>
      <c r="T1048" t="s">
        <v>1752</v>
      </c>
      <c r="U1048" t="s">
        <v>1753</v>
      </c>
      <c r="V1048" t="s">
        <v>1754</v>
      </c>
      <c r="Z1048">
        <v>112.784141965226</v>
      </c>
      <c r="AA1048">
        <v>-7.2804557765349696</v>
      </c>
      <c r="AB1048" t="s">
        <v>1755</v>
      </c>
      <c r="AC1048" t="s">
        <v>1756</v>
      </c>
      <c r="AL1048" t="s">
        <v>217</v>
      </c>
      <c r="AM1048" t="s">
        <v>1757</v>
      </c>
      <c r="AN1048" t="s">
        <v>6</v>
      </c>
      <c r="AO1048" s="57">
        <v>46062.527777777781</v>
      </c>
      <c r="AP1048" s="57">
        <v>46269.625</v>
      </c>
      <c r="AR1048" t="s">
        <v>218</v>
      </c>
      <c r="AS1048" t="s">
        <v>126</v>
      </c>
      <c r="AT1048" t="s">
        <v>230</v>
      </c>
      <c r="AU1048">
        <v>20260903</v>
      </c>
      <c r="AV1048" t="s">
        <v>221</v>
      </c>
      <c r="AW1048" t="s">
        <v>1758</v>
      </c>
      <c r="AX1048" t="s">
        <v>222</v>
      </c>
      <c r="BA1048" s="57">
        <v>46269.625</v>
      </c>
      <c r="BB1048" t="s">
        <v>1757</v>
      </c>
      <c r="BC1048">
        <v>2026</v>
      </c>
      <c r="BD1048">
        <v>9</v>
      </c>
      <c r="BE1048">
        <v>3</v>
      </c>
      <c r="BF1048" s="6">
        <f t="shared" si="48"/>
        <v>46268</v>
      </c>
      <c r="BG1048">
        <f t="shared" si="49"/>
        <v>-1.625</v>
      </c>
      <c r="BH1048" t="str">
        <f t="shared" si="50"/>
        <v>COMPLY</v>
      </c>
      <c r="BI1048" t="str">
        <f>VLOOKUP(H1048,Sheet2!$A$1:$B$270,2,FALSE)</f>
        <v>SURABAYA SELATAN</v>
      </c>
    </row>
    <row r="1049" spans="1:61">
      <c r="A1049">
        <v>1048</v>
      </c>
      <c r="B1049">
        <v>1002567110</v>
      </c>
      <c r="C1049">
        <v>3</v>
      </c>
      <c r="D1049" t="s">
        <v>55</v>
      </c>
      <c r="E1049">
        <v>5</v>
      </c>
      <c r="F1049" t="s">
        <v>261</v>
      </c>
      <c r="G1049" t="s">
        <v>122</v>
      </c>
      <c r="H1049" t="s">
        <v>453</v>
      </c>
      <c r="I1049" t="s">
        <v>212</v>
      </c>
      <c r="J1049" t="s">
        <v>213</v>
      </c>
      <c r="K1049" t="s">
        <v>149</v>
      </c>
      <c r="M1049" t="s">
        <v>76</v>
      </c>
      <c r="N1049" t="s">
        <v>215</v>
      </c>
      <c r="O1049" s="57">
        <v>46267.443460648145</v>
      </c>
      <c r="P1049" s="57">
        <v>46268.774606481478</v>
      </c>
      <c r="Q1049">
        <v>69382115</v>
      </c>
      <c r="S1049">
        <v>152442201952</v>
      </c>
      <c r="T1049" t="s">
        <v>1759</v>
      </c>
      <c r="U1049" t="s">
        <v>1760</v>
      </c>
      <c r="V1049" t="s">
        <v>1761</v>
      </c>
      <c r="Z1049">
        <v>112.5345174</v>
      </c>
      <c r="AA1049">
        <v>-7.3510233999999999</v>
      </c>
      <c r="AB1049" t="s">
        <v>1762</v>
      </c>
      <c r="AC1049" t="s">
        <v>229</v>
      </c>
      <c r="AL1049" t="s">
        <v>217</v>
      </c>
      <c r="AM1049" t="s">
        <v>1763</v>
      </c>
      <c r="AN1049" t="s">
        <v>6</v>
      </c>
      <c r="AO1049" s="57">
        <v>46062.444363425922</v>
      </c>
      <c r="AP1049" s="57">
        <v>46271.458333333336</v>
      </c>
      <c r="AR1049" t="s">
        <v>218</v>
      </c>
      <c r="AS1049" t="s">
        <v>1764</v>
      </c>
      <c r="AT1049" t="s">
        <v>230</v>
      </c>
      <c r="AU1049">
        <v>20260903</v>
      </c>
      <c r="AV1049" t="s">
        <v>221</v>
      </c>
      <c r="AW1049" t="s">
        <v>545</v>
      </c>
      <c r="AX1049" t="s">
        <v>222</v>
      </c>
      <c r="BA1049" s="57">
        <v>46271.458333333336</v>
      </c>
      <c r="BB1049" t="s">
        <v>1763</v>
      </c>
      <c r="BC1049">
        <v>2026</v>
      </c>
      <c r="BD1049">
        <v>9</v>
      </c>
      <c r="BE1049">
        <v>3</v>
      </c>
      <c r="BF1049" s="6">
        <f t="shared" si="48"/>
        <v>46268</v>
      </c>
      <c r="BG1049">
        <f t="shared" si="49"/>
        <v>-3.4583333333357587</v>
      </c>
      <c r="BH1049" t="str">
        <f t="shared" si="50"/>
        <v>COMPLY</v>
      </c>
      <c r="BI1049" t="str">
        <f>VLOOKUP(H1049,Sheet2!$A$1:$B$270,2,FALSE)</f>
        <v>GRESIK</v>
      </c>
    </row>
    <row r="1050" spans="1:61">
      <c r="A1050">
        <v>1049</v>
      </c>
      <c r="B1050">
        <v>1002567489</v>
      </c>
      <c r="C1050">
        <v>3</v>
      </c>
      <c r="D1050" t="s">
        <v>51</v>
      </c>
      <c r="E1050">
        <v>4</v>
      </c>
      <c r="F1050" t="s">
        <v>234</v>
      </c>
      <c r="G1050" t="s">
        <v>1765</v>
      </c>
      <c r="H1050" t="s">
        <v>1766</v>
      </c>
      <c r="I1050" t="s">
        <v>212</v>
      </c>
      <c r="J1050" t="s">
        <v>213</v>
      </c>
      <c r="K1050" t="s">
        <v>149</v>
      </c>
      <c r="L1050" t="s">
        <v>214</v>
      </c>
      <c r="M1050" t="s">
        <v>76</v>
      </c>
      <c r="N1050" t="s">
        <v>215</v>
      </c>
      <c r="O1050" s="57">
        <v>46267.523576388892</v>
      </c>
      <c r="P1050" s="57">
        <v>46272.636759259258</v>
      </c>
      <c r="Q1050">
        <v>69382285</v>
      </c>
      <c r="S1050">
        <v>146550124358</v>
      </c>
      <c r="T1050" t="s">
        <v>1767</v>
      </c>
      <c r="U1050" t="s">
        <v>1768</v>
      </c>
      <c r="V1050" t="s">
        <v>1769</v>
      </c>
      <c r="Z1050">
        <v>110.5951146</v>
      </c>
      <c r="AA1050">
        <v>-7.6287841999999904</v>
      </c>
      <c r="AB1050" t="s">
        <v>1770</v>
      </c>
      <c r="AC1050" t="s">
        <v>236</v>
      </c>
      <c r="AL1050" t="s">
        <v>217</v>
      </c>
      <c r="AM1050" t="s">
        <v>1771</v>
      </c>
      <c r="AN1050" t="s">
        <v>6</v>
      </c>
      <c r="AO1050" s="57">
        <v>46062.527777777781</v>
      </c>
      <c r="AP1050" s="57">
        <v>46272.541666666664</v>
      </c>
      <c r="AR1050" t="s">
        <v>218</v>
      </c>
      <c r="AS1050" t="s">
        <v>219</v>
      </c>
      <c r="AT1050" t="s">
        <v>230</v>
      </c>
      <c r="AU1050">
        <v>20260907</v>
      </c>
      <c r="AV1050" t="s">
        <v>221</v>
      </c>
      <c r="AW1050" t="s">
        <v>885</v>
      </c>
      <c r="AX1050" t="s">
        <v>222</v>
      </c>
      <c r="BA1050" s="57">
        <v>46272.541666666664</v>
      </c>
      <c r="BB1050" t="s">
        <v>1771</v>
      </c>
      <c r="BC1050">
        <v>2026</v>
      </c>
      <c r="BD1050">
        <v>9</v>
      </c>
      <c r="BE1050">
        <v>7</v>
      </c>
      <c r="BF1050" s="6">
        <f t="shared" si="48"/>
        <v>46272</v>
      </c>
      <c r="BG1050">
        <f t="shared" si="49"/>
        <v>-0.54166666666424135</v>
      </c>
      <c r="BH1050" t="str">
        <f t="shared" si="50"/>
        <v>COMPLY</v>
      </c>
      <c r="BI1050" t="e">
        <f>VLOOKUP(H1050,Sheet2!$A$1:$B$270,2,FALSE)</f>
        <v>#N/A</v>
      </c>
    </row>
    <row r="1051" spans="1:61">
      <c r="A1051">
        <v>1050</v>
      </c>
      <c r="B1051">
        <v>1002568541</v>
      </c>
      <c r="C1051">
        <v>3</v>
      </c>
      <c r="D1051" t="s">
        <v>51</v>
      </c>
      <c r="E1051">
        <v>4</v>
      </c>
      <c r="F1051" t="s">
        <v>234</v>
      </c>
      <c r="G1051" t="s">
        <v>562</v>
      </c>
      <c r="H1051" t="s">
        <v>872</v>
      </c>
      <c r="I1051" t="s">
        <v>212</v>
      </c>
      <c r="J1051" t="s">
        <v>213</v>
      </c>
      <c r="K1051" t="s">
        <v>149</v>
      </c>
      <c r="L1051" t="s">
        <v>214</v>
      </c>
      <c r="M1051" t="s">
        <v>76</v>
      </c>
      <c r="N1051" t="s">
        <v>215</v>
      </c>
      <c r="O1051" s="57">
        <v>46267.75204861111</v>
      </c>
      <c r="P1051" s="57">
        <v>46268.871990740743</v>
      </c>
      <c r="Q1051">
        <v>69382625</v>
      </c>
      <c r="S1051">
        <v>142526106511</v>
      </c>
      <c r="T1051" t="s">
        <v>1772</v>
      </c>
      <c r="U1051" t="s">
        <v>1773</v>
      </c>
      <c r="V1051" t="s">
        <v>1774</v>
      </c>
      <c r="Z1051">
        <v>110.89590561548</v>
      </c>
      <c r="AA1051">
        <v>-7.5647372090437397</v>
      </c>
      <c r="AB1051" t="s">
        <v>1775</v>
      </c>
      <c r="AC1051" t="s">
        <v>236</v>
      </c>
      <c r="AL1051" t="s">
        <v>217</v>
      </c>
      <c r="AM1051" t="s">
        <v>1757</v>
      </c>
      <c r="AN1051" t="s">
        <v>6</v>
      </c>
      <c r="AO1051" s="57">
        <v>46062.756840277776</v>
      </c>
      <c r="AP1051" s="57">
        <v>46269.625</v>
      </c>
      <c r="AR1051" t="s">
        <v>218</v>
      </c>
      <c r="AS1051" t="s">
        <v>913</v>
      </c>
      <c r="AT1051" t="s">
        <v>230</v>
      </c>
      <c r="AU1051">
        <v>20260903</v>
      </c>
      <c r="AV1051" t="s">
        <v>221</v>
      </c>
      <c r="AW1051" t="s">
        <v>883</v>
      </c>
      <c r="AX1051" t="s">
        <v>222</v>
      </c>
      <c r="BA1051" s="57">
        <v>46269.625</v>
      </c>
      <c r="BB1051" t="s">
        <v>1757</v>
      </c>
      <c r="BC1051">
        <v>2026</v>
      </c>
      <c r="BD1051">
        <v>9</v>
      </c>
      <c r="BE1051">
        <v>3</v>
      </c>
      <c r="BF1051" s="6">
        <f t="shared" si="48"/>
        <v>46268</v>
      </c>
      <c r="BG1051">
        <f t="shared" si="49"/>
        <v>-1.625</v>
      </c>
      <c r="BH1051" t="str">
        <f t="shared" si="50"/>
        <v>COMPLY</v>
      </c>
      <c r="BI1051" t="e">
        <f>VLOOKUP(H1051,Sheet2!$A$1:$B$270,2,FALSE)</f>
        <v>#N/A</v>
      </c>
    </row>
    <row r="1052" spans="1:61">
      <c r="A1052">
        <v>1051</v>
      </c>
      <c r="B1052">
        <v>1002568545</v>
      </c>
      <c r="C1052">
        <v>3</v>
      </c>
      <c r="D1052" t="s">
        <v>55</v>
      </c>
      <c r="E1052">
        <v>5</v>
      </c>
      <c r="F1052" t="s">
        <v>261</v>
      </c>
      <c r="G1052" t="s">
        <v>126</v>
      </c>
      <c r="H1052" t="s">
        <v>262</v>
      </c>
      <c r="I1052" t="s">
        <v>212</v>
      </c>
      <c r="J1052" t="s">
        <v>213</v>
      </c>
      <c r="K1052" t="s">
        <v>149</v>
      </c>
      <c r="L1052" t="s">
        <v>214</v>
      </c>
      <c r="M1052" t="s">
        <v>76</v>
      </c>
      <c r="N1052" t="s">
        <v>215</v>
      </c>
      <c r="O1052" s="57">
        <v>46267.754120370373</v>
      </c>
      <c r="P1052" s="57">
        <v>46268.543553240743</v>
      </c>
      <c r="Q1052">
        <v>69382615</v>
      </c>
      <c r="S1052">
        <v>152413167936</v>
      </c>
      <c r="T1052" t="s">
        <v>1776</v>
      </c>
      <c r="U1052" t="s">
        <v>1777</v>
      </c>
      <c r="V1052" t="s">
        <v>1778</v>
      </c>
      <c r="Z1052">
        <v>112.747347</v>
      </c>
      <c r="AA1052">
        <v>-7.2645670000000004</v>
      </c>
      <c r="AB1052" t="s">
        <v>1779</v>
      </c>
      <c r="AC1052" t="s">
        <v>236</v>
      </c>
      <c r="AL1052" t="s">
        <v>217</v>
      </c>
      <c r="AM1052" t="s">
        <v>1780</v>
      </c>
      <c r="AN1052" t="s">
        <v>6</v>
      </c>
      <c r="AO1052" s="57">
        <v>46062.756840277776</v>
      </c>
      <c r="AP1052" s="57">
        <v>46268.625</v>
      </c>
      <c r="AR1052" t="s">
        <v>218</v>
      </c>
      <c r="AS1052" t="s">
        <v>575</v>
      </c>
      <c r="AT1052" t="s">
        <v>230</v>
      </c>
      <c r="AU1052">
        <v>20260903</v>
      </c>
      <c r="AV1052" t="s">
        <v>221</v>
      </c>
      <c r="AW1052" t="s">
        <v>883</v>
      </c>
      <c r="AX1052" t="s">
        <v>222</v>
      </c>
      <c r="BA1052" s="57">
        <v>46268.625</v>
      </c>
      <c r="BB1052" t="s">
        <v>1780</v>
      </c>
      <c r="BC1052">
        <v>2026</v>
      </c>
      <c r="BD1052">
        <v>9</v>
      </c>
      <c r="BE1052">
        <v>3</v>
      </c>
      <c r="BF1052" s="6">
        <f t="shared" si="48"/>
        <v>46268</v>
      </c>
      <c r="BG1052">
        <f t="shared" si="49"/>
        <v>-0.625</v>
      </c>
      <c r="BH1052" t="str">
        <f t="shared" si="50"/>
        <v>COMPLY</v>
      </c>
      <c r="BI1052" t="str">
        <f>VLOOKUP(H1052,Sheet2!$A$1:$B$270,2,FALSE)</f>
        <v>SURABAYA SELATAN</v>
      </c>
    </row>
    <row r="1053" spans="1:61">
      <c r="A1053">
        <v>1052</v>
      </c>
      <c r="B1053">
        <v>1002567484</v>
      </c>
      <c r="C1053">
        <v>3</v>
      </c>
      <c r="D1053" t="s">
        <v>51</v>
      </c>
      <c r="E1053">
        <v>4</v>
      </c>
      <c r="F1053" t="s">
        <v>234</v>
      </c>
      <c r="G1053" t="s">
        <v>1765</v>
      </c>
      <c r="H1053" t="s">
        <v>1766</v>
      </c>
      <c r="I1053" t="s">
        <v>212</v>
      </c>
      <c r="J1053" t="s">
        <v>213</v>
      </c>
      <c r="K1053" t="s">
        <v>149</v>
      </c>
      <c r="L1053" t="s">
        <v>214</v>
      </c>
      <c r="M1053" t="s">
        <v>76</v>
      </c>
      <c r="N1053" t="s">
        <v>215</v>
      </c>
      <c r="O1053" s="57">
        <v>46267.522881944446</v>
      </c>
      <c r="P1053" s="57">
        <v>46272.673761574071</v>
      </c>
      <c r="Q1053">
        <v>69382264</v>
      </c>
      <c r="S1053">
        <v>146550124357</v>
      </c>
      <c r="T1053" t="s">
        <v>1781</v>
      </c>
      <c r="U1053" t="s">
        <v>1768</v>
      </c>
      <c r="V1053" t="s">
        <v>1782</v>
      </c>
      <c r="Z1053">
        <v>110.59512532407901</v>
      </c>
      <c r="AA1053">
        <v>-7.6285608809295899</v>
      </c>
      <c r="AB1053" t="s">
        <v>1783</v>
      </c>
      <c r="AC1053" t="s">
        <v>236</v>
      </c>
      <c r="AL1053" t="s">
        <v>217</v>
      </c>
      <c r="AM1053" t="s">
        <v>1784</v>
      </c>
      <c r="AN1053" t="s">
        <v>6</v>
      </c>
      <c r="AO1053" s="57">
        <v>46062.527777777781</v>
      </c>
      <c r="AP1053" s="57">
        <v>46272.333333333336</v>
      </c>
      <c r="AR1053" t="s">
        <v>218</v>
      </c>
      <c r="AS1053" t="s">
        <v>219</v>
      </c>
      <c r="AT1053" t="s">
        <v>230</v>
      </c>
      <c r="AU1053">
        <v>20260907</v>
      </c>
      <c r="AV1053" t="s">
        <v>221</v>
      </c>
      <c r="AW1053" t="s">
        <v>885</v>
      </c>
      <c r="AX1053" t="s">
        <v>222</v>
      </c>
      <c r="BA1053" s="57">
        <v>46272.333333333336</v>
      </c>
      <c r="BB1053" t="s">
        <v>1784</v>
      </c>
      <c r="BC1053">
        <v>2026</v>
      </c>
      <c r="BD1053">
        <v>9</v>
      </c>
      <c r="BE1053">
        <v>7</v>
      </c>
      <c r="BF1053" s="6">
        <f t="shared" si="48"/>
        <v>46272</v>
      </c>
      <c r="BG1053">
        <f t="shared" si="49"/>
        <v>-0.33333333333575865</v>
      </c>
      <c r="BH1053" t="str">
        <f t="shared" si="50"/>
        <v>COMPLY</v>
      </c>
      <c r="BI1053" t="e">
        <f>VLOOKUP(H1053,Sheet2!$A$1:$B$270,2,FALSE)</f>
        <v>#N/A</v>
      </c>
    </row>
    <row r="1054" spans="1:61">
      <c r="A1054">
        <v>1053</v>
      </c>
      <c r="B1054">
        <v>1002567485</v>
      </c>
      <c r="C1054">
        <v>3</v>
      </c>
      <c r="D1054" t="s">
        <v>51</v>
      </c>
      <c r="E1054">
        <v>4</v>
      </c>
      <c r="F1054" t="s">
        <v>234</v>
      </c>
      <c r="G1054" t="s">
        <v>1765</v>
      </c>
      <c r="H1054" t="s">
        <v>1766</v>
      </c>
      <c r="I1054" t="s">
        <v>212</v>
      </c>
      <c r="J1054" t="s">
        <v>213</v>
      </c>
      <c r="K1054" t="s">
        <v>149</v>
      </c>
      <c r="L1054" t="s">
        <v>214</v>
      </c>
      <c r="M1054" t="s">
        <v>76</v>
      </c>
      <c r="N1054" t="s">
        <v>215</v>
      </c>
      <c r="O1054" s="57">
        <v>46267.522881944446</v>
      </c>
      <c r="P1054" s="57">
        <v>46273.394502314812</v>
      </c>
      <c r="Q1054">
        <v>69382263</v>
      </c>
      <c r="S1054">
        <v>146550124356</v>
      </c>
      <c r="T1054" t="s">
        <v>1785</v>
      </c>
      <c r="U1054" t="s">
        <v>1768</v>
      </c>
      <c r="V1054" t="s">
        <v>1786</v>
      </c>
      <c r="Z1054">
        <v>110.5951146</v>
      </c>
      <c r="AA1054">
        <v>-7.6287841999999904</v>
      </c>
      <c r="AB1054" t="s">
        <v>1787</v>
      </c>
      <c r="AC1054" t="s">
        <v>236</v>
      </c>
      <c r="AL1054" t="s">
        <v>217</v>
      </c>
      <c r="AM1054" t="s">
        <v>1784</v>
      </c>
      <c r="AN1054" t="s">
        <v>6</v>
      </c>
      <c r="AO1054" s="57">
        <v>46062.527777777781</v>
      </c>
      <c r="AP1054" s="57">
        <v>46272.333333333336</v>
      </c>
      <c r="AR1054" t="s">
        <v>218</v>
      </c>
      <c r="AS1054" t="s">
        <v>219</v>
      </c>
      <c r="AT1054" t="s">
        <v>230</v>
      </c>
      <c r="AU1054">
        <v>20260908</v>
      </c>
      <c r="AV1054" t="s">
        <v>221</v>
      </c>
      <c r="AW1054" t="s">
        <v>885</v>
      </c>
      <c r="AX1054" t="s">
        <v>222</v>
      </c>
      <c r="BA1054" s="57">
        <v>46272.333333333336</v>
      </c>
      <c r="BB1054" t="s">
        <v>1784</v>
      </c>
      <c r="BC1054">
        <v>2026</v>
      </c>
      <c r="BD1054">
        <v>9</v>
      </c>
      <c r="BE1054">
        <v>8</v>
      </c>
      <c r="BF1054" s="6">
        <f t="shared" si="48"/>
        <v>46273</v>
      </c>
      <c r="BG1054">
        <f t="shared" si="49"/>
        <v>0.66666666666424135</v>
      </c>
      <c r="BH1054" t="str">
        <f t="shared" si="50"/>
        <v>COMPLY</v>
      </c>
      <c r="BI1054" t="e">
        <f>VLOOKUP(H1054,Sheet2!$A$1:$B$270,2,FALSE)</f>
        <v>#N/A</v>
      </c>
    </row>
    <row r="1055" spans="1:61">
      <c r="A1055">
        <v>1054</v>
      </c>
      <c r="B1055">
        <v>1002568368</v>
      </c>
      <c r="C1055">
        <v>3</v>
      </c>
      <c r="D1055" t="s">
        <v>51</v>
      </c>
      <c r="E1055">
        <v>4</v>
      </c>
      <c r="F1055" t="s">
        <v>269</v>
      </c>
      <c r="G1055" t="s">
        <v>823</v>
      </c>
      <c r="H1055" t="s">
        <v>837</v>
      </c>
      <c r="I1055" t="s">
        <v>212</v>
      </c>
      <c r="J1055" t="s">
        <v>213</v>
      </c>
      <c r="K1055" t="s">
        <v>149</v>
      </c>
      <c r="L1055" t="s">
        <v>214</v>
      </c>
      <c r="M1055" t="s">
        <v>76</v>
      </c>
      <c r="N1055" t="s">
        <v>215</v>
      </c>
      <c r="O1055" s="57">
        <v>46267.68953703704</v>
      </c>
      <c r="P1055" s="57">
        <v>46268.585925925923</v>
      </c>
      <c r="Q1055">
        <v>69382544</v>
      </c>
      <c r="S1055">
        <v>146593115589</v>
      </c>
      <c r="T1055" t="s">
        <v>1788</v>
      </c>
      <c r="U1055" t="s">
        <v>1789</v>
      </c>
      <c r="V1055" t="s">
        <v>1790</v>
      </c>
      <c r="Z1055">
        <v>110.767900831997</v>
      </c>
      <c r="AA1055">
        <v>-6.7217601473032698</v>
      </c>
      <c r="AB1055" t="s">
        <v>1791</v>
      </c>
      <c r="AC1055" t="s">
        <v>216</v>
      </c>
      <c r="AL1055" t="s">
        <v>217</v>
      </c>
      <c r="AM1055" t="s">
        <v>1792</v>
      </c>
      <c r="AN1055" t="s">
        <v>6</v>
      </c>
      <c r="AO1055" s="57">
        <v>46062.694432870368</v>
      </c>
      <c r="AP1055" s="57">
        <v>46268.541666666664</v>
      </c>
      <c r="AR1055" t="s">
        <v>218</v>
      </c>
      <c r="AS1055" t="s">
        <v>918</v>
      </c>
      <c r="AT1055" t="s">
        <v>230</v>
      </c>
      <c r="AU1055">
        <v>20260903</v>
      </c>
      <c r="AV1055" t="s">
        <v>221</v>
      </c>
      <c r="AW1055" t="s">
        <v>885</v>
      </c>
      <c r="AX1055" t="s">
        <v>222</v>
      </c>
      <c r="BA1055" s="57">
        <v>46268.541666666664</v>
      </c>
      <c r="BB1055" t="s">
        <v>1792</v>
      </c>
      <c r="BC1055">
        <v>2026</v>
      </c>
      <c r="BD1055">
        <v>9</v>
      </c>
      <c r="BE1055">
        <v>3</v>
      </c>
      <c r="BF1055" s="6">
        <f t="shared" si="48"/>
        <v>46268</v>
      </c>
      <c r="BG1055">
        <f t="shared" si="49"/>
        <v>-0.54166666666424135</v>
      </c>
      <c r="BH1055" t="str">
        <f t="shared" si="50"/>
        <v>COMPLY</v>
      </c>
      <c r="BI1055" t="e">
        <f>VLOOKUP(H1055,Sheet2!$A$1:$B$270,2,FALSE)</f>
        <v>#N/A</v>
      </c>
    </row>
    <row r="1056" spans="1:61">
      <c r="A1056">
        <v>1055</v>
      </c>
      <c r="B1056">
        <v>1002566634</v>
      </c>
      <c r="C1056">
        <v>3</v>
      </c>
      <c r="D1056" t="s">
        <v>45</v>
      </c>
      <c r="E1056">
        <v>5</v>
      </c>
      <c r="F1056" t="s">
        <v>113</v>
      </c>
      <c r="G1056" t="s">
        <v>117</v>
      </c>
      <c r="H1056" t="s">
        <v>411</v>
      </c>
      <c r="I1056" t="s">
        <v>212</v>
      </c>
      <c r="J1056" t="s">
        <v>213</v>
      </c>
      <c r="K1056" t="s">
        <v>149</v>
      </c>
      <c r="L1056" t="s">
        <v>214</v>
      </c>
      <c r="M1056" t="s">
        <v>76</v>
      </c>
      <c r="N1056" t="s">
        <v>215</v>
      </c>
      <c r="O1056" s="57">
        <v>46267.349965277775</v>
      </c>
      <c r="P1056" s="57">
        <v>46274.556481481479</v>
      </c>
      <c r="Q1056">
        <v>69381496</v>
      </c>
      <c r="S1056">
        <v>172509796466</v>
      </c>
      <c r="T1056" t="s">
        <v>2111</v>
      </c>
      <c r="U1056" t="s">
        <v>2112</v>
      </c>
      <c r="V1056" t="s">
        <v>2113</v>
      </c>
      <c r="Z1056">
        <v>123.018106296658</v>
      </c>
      <c r="AA1056">
        <v>-8.3062444849669799</v>
      </c>
      <c r="AB1056" t="s">
        <v>2114</v>
      </c>
      <c r="AC1056" t="s">
        <v>216</v>
      </c>
      <c r="AL1056" t="s">
        <v>217</v>
      </c>
      <c r="AM1056" t="s">
        <v>1308</v>
      </c>
      <c r="AN1056" t="s">
        <v>6</v>
      </c>
      <c r="AO1056" s="57">
        <v>46062.350763888891</v>
      </c>
      <c r="AP1056" s="57">
        <v>46268.333333333336</v>
      </c>
      <c r="AR1056" t="s">
        <v>218</v>
      </c>
      <c r="AS1056" t="s">
        <v>219</v>
      </c>
      <c r="AT1056" t="s">
        <v>230</v>
      </c>
      <c r="AU1056">
        <v>20260909</v>
      </c>
      <c r="AV1056" t="s">
        <v>221</v>
      </c>
      <c r="AW1056" t="s">
        <v>889</v>
      </c>
      <c r="AX1056" t="s">
        <v>222</v>
      </c>
      <c r="BA1056" s="57">
        <v>46268.333333333336</v>
      </c>
      <c r="BB1056" t="s">
        <v>1308</v>
      </c>
      <c r="BC1056">
        <v>2026</v>
      </c>
      <c r="BD1056">
        <v>9</v>
      </c>
      <c r="BE1056">
        <v>9</v>
      </c>
      <c r="BF1056" s="6">
        <f t="shared" si="48"/>
        <v>46274</v>
      </c>
      <c r="BG1056">
        <f t="shared" si="49"/>
        <v>5.6666666666642413</v>
      </c>
      <c r="BH1056" t="str">
        <f t="shared" si="50"/>
        <v>NOT COMPLY</v>
      </c>
      <c r="BI1056" t="str">
        <f>VLOOKUP(H1056,Sheet2!$A$1:$B$270,2,FALSE)</f>
        <v>MAUMERE</v>
      </c>
    </row>
    <row r="1057" spans="1:61">
      <c r="A1057">
        <v>1056</v>
      </c>
      <c r="B1057">
        <v>1002566618</v>
      </c>
      <c r="C1057">
        <v>3</v>
      </c>
      <c r="D1057" t="s">
        <v>59</v>
      </c>
      <c r="E1057">
        <v>4</v>
      </c>
      <c r="F1057" t="s">
        <v>242</v>
      </c>
      <c r="G1057" t="s">
        <v>242</v>
      </c>
      <c r="H1057" t="s">
        <v>288</v>
      </c>
      <c r="I1057" t="s">
        <v>212</v>
      </c>
      <c r="J1057" t="s">
        <v>213</v>
      </c>
      <c r="K1057" t="s">
        <v>149</v>
      </c>
      <c r="L1057" t="s">
        <v>214</v>
      </c>
      <c r="M1057" t="s">
        <v>76</v>
      </c>
      <c r="N1057" t="s">
        <v>215</v>
      </c>
      <c r="O1057" s="57">
        <v>46267.34648148148</v>
      </c>
      <c r="P1057" s="57">
        <v>46269.64603009259</v>
      </c>
      <c r="Q1057">
        <v>69381943</v>
      </c>
      <c r="S1057">
        <v>146137149102</v>
      </c>
      <c r="T1057" t="s">
        <v>1803</v>
      </c>
      <c r="U1057" t="s">
        <v>1804</v>
      </c>
      <c r="V1057" t="s">
        <v>1805</v>
      </c>
      <c r="Z1057">
        <v>110.27992999999999</v>
      </c>
      <c r="AA1057">
        <v>-7.43513</v>
      </c>
      <c r="AB1057" t="s">
        <v>1806</v>
      </c>
      <c r="AC1057" t="s">
        <v>236</v>
      </c>
      <c r="AL1057" t="s">
        <v>217</v>
      </c>
      <c r="AM1057" t="s">
        <v>1807</v>
      </c>
      <c r="AN1057" t="s">
        <v>6</v>
      </c>
      <c r="AO1057" s="57">
        <v>46062.350763888891</v>
      </c>
      <c r="AP1057" s="57">
        <v>46273.333333333336</v>
      </c>
      <c r="AR1057" t="s">
        <v>218</v>
      </c>
      <c r="AS1057" t="s">
        <v>219</v>
      </c>
      <c r="AT1057" t="s">
        <v>230</v>
      </c>
      <c r="AU1057">
        <v>20260904</v>
      </c>
      <c r="AV1057" t="s">
        <v>221</v>
      </c>
      <c r="AW1057" t="s">
        <v>920</v>
      </c>
      <c r="AX1057" t="s">
        <v>222</v>
      </c>
      <c r="BA1057" s="57">
        <v>46273.333333333336</v>
      </c>
      <c r="BB1057" t="s">
        <v>1807</v>
      </c>
      <c r="BC1057">
        <v>2026</v>
      </c>
      <c r="BD1057">
        <v>9</v>
      </c>
      <c r="BE1057">
        <v>4</v>
      </c>
      <c r="BF1057" s="6">
        <f t="shared" si="48"/>
        <v>46269</v>
      </c>
      <c r="BG1057">
        <f t="shared" si="49"/>
        <v>-4.3333333333357587</v>
      </c>
      <c r="BH1057" t="str">
        <f t="shared" si="50"/>
        <v>COMPLY</v>
      </c>
      <c r="BI1057" t="e">
        <f>VLOOKUP(H1057,Sheet2!$A$1:$B$270,2,FALSE)</f>
        <v>#N/A</v>
      </c>
    </row>
    <row r="1058" spans="1:61">
      <c r="A1058">
        <v>1057</v>
      </c>
      <c r="B1058">
        <v>1002568238</v>
      </c>
      <c r="C1058">
        <v>3</v>
      </c>
      <c r="D1058" t="s">
        <v>38</v>
      </c>
      <c r="E1058">
        <v>5</v>
      </c>
      <c r="F1058" t="s">
        <v>92</v>
      </c>
      <c r="G1058" t="s">
        <v>89</v>
      </c>
      <c r="H1058" t="s">
        <v>266</v>
      </c>
      <c r="I1058" t="s">
        <v>212</v>
      </c>
      <c r="J1058" t="s">
        <v>213</v>
      </c>
      <c r="K1058" t="s">
        <v>149</v>
      </c>
      <c r="L1058" t="s">
        <v>214</v>
      </c>
      <c r="M1058" t="s">
        <v>76</v>
      </c>
      <c r="N1058" t="s">
        <v>215</v>
      </c>
      <c r="O1058" s="57">
        <v>46267.665231481478</v>
      </c>
      <c r="P1058" s="57">
        <v>46268.784988425927</v>
      </c>
      <c r="Q1058">
        <v>69382507</v>
      </c>
      <c r="S1058">
        <v>152643201658</v>
      </c>
      <c r="T1058" t="s">
        <v>1808</v>
      </c>
      <c r="U1058" t="s">
        <v>1809</v>
      </c>
      <c r="V1058" t="s">
        <v>1810</v>
      </c>
      <c r="Z1058">
        <v>111.762289</v>
      </c>
      <c r="AA1058">
        <v>-7.1452109999999998</v>
      </c>
      <c r="AB1058" t="s">
        <v>1811</v>
      </c>
      <c r="AC1058" t="s">
        <v>236</v>
      </c>
      <c r="AL1058" t="s">
        <v>217</v>
      </c>
      <c r="AM1058" t="s">
        <v>1812</v>
      </c>
      <c r="AN1058" t="s">
        <v>6</v>
      </c>
      <c r="AO1058" s="57">
        <v>46062.673541666663</v>
      </c>
      <c r="AP1058" s="57">
        <v>46268.625</v>
      </c>
      <c r="AR1058" t="s">
        <v>218</v>
      </c>
      <c r="AS1058" t="s">
        <v>1594</v>
      </c>
      <c r="AT1058" t="s">
        <v>230</v>
      </c>
      <c r="AU1058">
        <v>20260903</v>
      </c>
      <c r="AV1058" t="s">
        <v>221</v>
      </c>
      <c r="AW1058" t="s">
        <v>883</v>
      </c>
      <c r="AX1058" t="s">
        <v>222</v>
      </c>
      <c r="BA1058" s="57">
        <v>46268.625</v>
      </c>
      <c r="BB1058" t="s">
        <v>1812</v>
      </c>
      <c r="BC1058">
        <v>2026</v>
      </c>
      <c r="BD1058">
        <v>9</v>
      </c>
      <c r="BE1058">
        <v>3</v>
      </c>
      <c r="BF1058" s="6">
        <f t="shared" si="48"/>
        <v>46268</v>
      </c>
      <c r="BG1058">
        <f t="shared" si="49"/>
        <v>-0.625</v>
      </c>
      <c r="BH1058" t="str">
        <f t="shared" si="50"/>
        <v>COMPLY</v>
      </c>
      <c r="BI1058" t="str">
        <f>VLOOKUP(H1058,Sheet2!$A$1:$B$270,2,FALSE)</f>
        <v>BOJONEGORO</v>
      </c>
    </row>
    <row r="1059" spans="1:61">
      <c r="A1059">
        <v>1058</v>
      </c>
      <c r="B1059">
        <v>1002566611</v>
      </c>
      <c r="C1059">
        <v>3</v>
      </c>
      <c r="D1059" t="s">
        <v>45</v>
      </c>
      <c r="E1059">
        <v>5</v>
      </c>
      <c r="F1059" t="s">
        <v>113</v>
      </c>
      <c r="G1059" t="s">
        <v>113</v>
      </c>
      <c r="H1059" t="s">
        <v>408</v>
      </c>
      <c r="I1059" t="s">
        <v>212</v>
      </c>
      <c r="J1059" t="s">
        <v>213</v>
      </c>
      <c r="K1059" t="s">
        <v>149</v>
      </c>
      <c r="L1059" t="s">
        <v>214</v>
      </c>
      <c r="M1059" t="s">
        <v>76</v>
      </c>
      <c r="N1059" t="s">
        <v>215</v>
      </c>
      <c r="O1059" s="57">
        <v>46267.344409722224</v>
      </c>
      <c r="P1059" s="57">
        <v>46269.578067129631</v>
      </c>
      <c r="Q1059">
        <v>69381942</v>
      </c>
      <c r="S1059">
        <v>172502311706</v>
      </c>
      <c r="T1059" t="s">
        <v>2115</v>
      </c>
      <c r="U1059" t="s">
        <v>2116</v>
      </c>
      <c r="V1059" t="s">
        <v>2117</v>
      </c>
      <c r="Z1059">
        <v>123.5930237</v>
      </c>
      <c r="AA1059">
        <v>-10.1868269</v>
      </c>
      <c r="AB1059" t="s">
        <v>2118</v>
      </c>
      <c r="AC1059" t="s">
        <v>236</v>
      </c>
      <c r="AL1059" t="s">
        <v>217</v>
      </c>
      <c r="AM1059" t="s">
        <v>2119</v>
      </c>
      <c r="AN1059" t="s">
        <v>6</v>
      </c>
      <c r="AO1059" s="57">
        <v>46062.350763888891</v>
      </c>
      <c r="AP1059" s="57">
        <v>46268.333333333336</v>
      </c>
      <c r="AR1059" t="s">
        <v>218</v>
      </c>
      <c r="AS1059" t="s">
        <v>113</v>
      </c>
      <c r="AT1059" t="s">
        <v>230</v>
      </c>
      <c r="AU1059">
        <v>20260904</v>
      </c>
      <c r="AV1059" t="s">
        <v>221</v>
      </c>
      <c r="AW1059" t="s">
        <v>885</v>
      </c>
      <c r="AX1059" t="s">
        <v>222</v>
      </c>
      <c r="BA1059" s="57">
        <v>46268.333333333336</v>
      </c>
      <c r="BB1059" t="s">
        <v>2119</v>
      </c>
      <c r="BC1059">
        <v>2026</v>
      </c>
      <c r="BD1059">
        <v>9</v>
      </c>
      <c r="BE1059">
        <v>4</v>
      </c>
      <c r="BF1059" s="6">
        <f t="shared" si="48"/>
        <v>46269</v>
      </c>
      <c r="BG1059">
        <f t="shared" si="49"/>
        <v>0.66666666666424135</v>
      </c>
      <c r="BH1059" t="str">
        <f t="shared" si="50"/>
        <v>COMPLY</v>
      </c>
      <c r="BI1059" t="str">
        <f>VLOOKUP(H1059,Sheet2!$A$1:$B$270,2,FALSE)</f>
        <v>KUPANG</v>
      </c>
    </row>
    <row r="1060" spans="1:61">
      <c r="A1060">
        <v>1059</v>
      </c>
      <c r="B1060">
        <v>1002568233</v>
      </c>
      <c r="C1060">
        <v>3</v>
      </c>
      <c r="D1060" t="s">
        <v>59</v>
      </c>
      <c r="E1060">
        <v>4</v>
      </c>
      <c r="F1060" t="s">
        <v>242</v>
      </c>
      <c r="G1060" t="s">
        <v>242</v>
      </c>
      <c r="H1060" t="s">
        <v>288</v>
      </c>
      <c r="I1060" t="s">
        <v>212</v>
      </c>
      <c r="J1060" t="s">
        <v>213</v>
      </c>
      <c r="K1060" t="s">
        <v>149</v>
      </c>
      <c r="L1060" t="s">
        <v>214</v>
      </c>
      <c r="M1060" t="s">
        <v>76</v>
      </c>
      <c r="N1060" t="s">
        <v>215</v>
      </c>
      <c r="O1060" s="57">
        <v>46267.664537037039</v>
      </c>
      <c r="P1060" s="57">
        <v>46268.524224537039</v>
      </c>
      <c r="Q1060">
        <v>69382525</v>
      </c>
      <c r="S1060">
        <v>146137149602</v>
      </c>
      <c r="T1060" t="s">
        <v>1813</v>
      </c>
      <c r="U1060" t="s">
        <v>1814</v>
      </c>
      <c r="V1060" t="s">
        <v>1815</v>
      </c>
      <c r="Z1060">
        <v>110.1344077</v>
      </c>
      <c r="AA1060">
        <v>-7.5562855000000004</v>
      </c>
      <c r="AB1060" t="s">
        <v>1816</v>
      </c>
      <c r="AC1060" t="s">
        <v>236</v>
      </c>
      <c r="AL1060" t="s">
        <v>217</v>
      </c>
      <c r="AM1060" t="s">
        <v>1817</v>
      </c>
      <c r="AN1060" t="s">
        <v>6</v>
      </c>
      <c r="AO1060" s="57">
        <v>46062.673541666663</v>
      </c>
      <c r="AP1060" s="57">
        <v>46269.541666666664</v>
      </c>
      <c r="AR1060" t="s">
        <v>218</v>
      </c>
      <c r="AS1060" t="s">
        <v>219</v>
      </c>
      <c r="AT1060" t="s">
        <v>230</v>
      </c>
      <c r="AU1060">
        <v>20260903</v>
      </c>
      <c r="AV1060" t="s">
        <v>221</v>
      </c>
      <c r="AW1060" t="s">
        <v>889</v>
      </c>
      <c r="AX1060" t="s">
        <v>222</v>
      </c>
      <c r="BA1060" s="57">
        <v>46269.541666666664</v>
      </c>
      <c r="BB1060" t="s">
        <v>1817</v>
      </c>
      <c r="BC1060">
        <v>2026</v>
      </c>
      <c r="BD1060">
        <v>9</v>
      </c>
      <c r="BE1060">
        <v>3</v>
      </c>
      <c r="BF1060" s="6">
        <f t="shared" si="48"/>
        <v>46268</v>
      </c>
      <c r="BG1060">
        <f t="shared" si="49"/>
        <v>-1.5416666666642413</v>
      </c>
      <c r="BH1060" t="str">
        <f t="shared" si="50"/>
        <v>COMPLY</v>
      </c>
      <c r="BI1060" t="e">
        <f>VLOOKUP(H1060,Sheet2!$A$1:$B$270,2,FALSE)</f>
        <v>#N/A</v>
      </c>
    </row>
    <row r="1061" spans="1:61">
      <c r="A1061">
        <v>1060</v>
      </c>
      <c r="B1061">
        <v>1002568226</v>
      </c>
      <c r="C1061">
        <v>3</v>
      </c>
      <c r="D1061" t="s">
        <v>55</v>
      </c>
      <c r="E1061">
        <v>5</v>
      </c>
      <c r="F1061" t="s">
        <v>307</v>
      </c>
      <c r="G1061" t="s">
        <v>126</v>
      </c>
      <c r="H1061" t="s">
        <v>308</v>
      </c>
      <c r="I1061" t="s">
        <v>212</v>
      </c>
      <c r="J1061" t="s">
        <v>213</v>
      </c>
      <c r="K1061" t="s">
        <v>149</v>
      </c>
      <c r="L1061" t="s">
        <v>214</v>
      </c>
      <c r="M1061" t="s">
        <v>76</v>
      </c>
      <c r="N1061" t="s">
        <v>215</v>
      </c>
      <c r="O1061" s="57">
        <v>46267.663171296299</v>
      </c>
      <c r="P1061" s="57">
        <v>46268.602708333332</v>
      </c>
      <c r="Q1061">
        <v>69382506</v>
      </c>
      <c r="S1061">
        <v>152320246364</v>
      </c>
      <c r="T1061" t="s">
        <v>1684</v>
      </c>
      <c r="U1061" t="s">
        <v>1818</v>
      </c>
      <c r="V1061" t="s">
        <v>1819</v>
      </c>
      <c r="Z1061">
        <v>112.7517545</v>
      </c>
      <c r="AA1061">
        <v>-7.2931796000000002</v>
      </c>
      <c r="AB1061" t="s">
        <v>1820</v>
      </c>
      <c r="AC1061" t="s">
        <v>236</v>
      </c>
      <c r="AL1061" t="s">
        <v>217</v>
      </c>
      <c r="AM1061" t="s">
        <v>1812</v>
      </c>
      <c r="AN1061" t="s">
        <v>6</v>
      </c>
      <c r="AO1061" s="57">
        <v>46062.673541666663</v>
      </c>
      <c r="AP1061" s="57">
        <v>46268.625</v>
      </c>
      <c r="AR1061" t="s">
        <v>218</v>
      </c>
      <c r="AS1061" t="s">
        <v>906</v>
      </c>
      <c r="AT1061" t="s">
        <v>230</v>
      </c>
      <c r="AU1061">
        <v>20260903</v>
      </c>
      <c r="AV1061" t="s">
        <v>221</v>
      </c>
      <c r="AW1061" t="s">
        <v>885</v>
      </c>
      <c r="AX1061" t="s">
        <v>222</v>
      </c>
      <c r="BA1061" s="57">
        <v>46268.625</v>
      </c>
      <c r="BB1061" t="s">
        <v>1812</v>
      </c>
      <c r="BC1061">
        <v>2026</v>
      </c>
      <c r="BD1061">
        <v>9</v>
      </c>
      <c r="BE1061">
        <v>3</v>
      </c>
      <c r="BF1061" s="6">
        <f t="shared" si="48"/>
        <v>46268</v>
      </c>
      <c r="BG1061">
        <f t="shared" si="49"/>
        <v>-0.625</v>
      </c>
      <c r="BH1061" t="str">
        <f t="shared" si="50"/>
        <v>COMPLY</v>
      </c>
      <c r="BI1061" t="str">
        <f>VLOOKUP(H1061,Sheet2!$A$1:$B$270,2,FALSE)</f>
        <v>SURABAYA SELATAN</v>
      </c>
    </row>
    <row r="1062" spans="1:61">
      <c r="A1062">
        <v>1061</v>
      </c>
      <c r="B1062">
        <v>1002568177</v>
      </c>
      <c r="C1062">
        <v>3</v>
      </c>
      <c r="D1062" t="s">
        <v>34</v>
      </c>
      <c r="E1062">
        <v>5</v>
      </c>
      <c r="F1062" t="s">
        <v>563</v>
      </c>
      <c r="G1062" t="s">
        <v>83</v>
      </c>
      <c r="H1062" t="s">
        <v>379</v>
      </c>
      <c r="I1062" t="s">
        <v>212</v>
      </c>
      <c r="J1062" t="s">
        <v>213</v>
      </c>
      <c r="K1062" t="s">
        <v>149</v>
      </c>
      <c r="M1062" t="s">
        <v>76</v>
      </c>
      <c r="N1062" t="s">
        <v>215</v>
      </c>
      <c r="O1062" s="57">
        <v>46267.668680555558</v>
      </c>
      <c r="P1062" s="57">
        <v>46268.753217592595</v>
      </c>
      <c r="Q1062">
        <v>69382487</v>
      </c>
      <c r="S1062">
        <v>172422212789</v>
      </c>
      <c r="T1062" t="s">
        <v>1821</v>
      </c>
      <c r="U1062" t="s">
        <v>1822</v>
      </c>
      <c r="V1062" t="s">
        <v>1823</v>
      </c>
      <c r="Z1062">
        <v>115.2363957</v>
      </c>
      <c r="AA1062">
        <v>-8.6067844000000004</v>
      </c>
      <c r="AB1062" t="s">
        <v>1824</v>
      </c>
      <c r="AC1062" t="s">
        <v>229</v>
      </c>
      <c r="AL1062" t="s">
        <v>217</v>
      </c>
      <c r="AM1062" t="s">
        <v>1825</v>
      </c>
      <c r="AN1062" t="s">
        <v>6</v>
      </c>
      <c r="AO1062" s="57">
        <v>46062.673541666663</v>
      </c>
      <c r="AP1062" s="57">
        <v>46268.625</v>
      </c>
      <c r="AR1062" t="s">
        <v>218</v>
      </c>
      <c r="AS1062" t="s">
        <v>1520</v>
      </c>
      <c r="AT1062" t="s">
        <v>220</v>
      </c>
      <c r="AU1062">
        <v>20260903</v>
      </c>
      <c r="AV1062" t="s">
        <v>221</v>
      </c>
      <c r="AW1062" t="s">
        <v>572</v>
      </c>
      <c r="AX1062" t="s">
        <v>222</v>
      </c>
      <c r="BA1062" s="57">
        <v>46268.625</v>
      </c>
      <c r="BB1062" t="s">
        <v>1825</v>
      </c>
      <c r="BC1062">
        <v>2026</v>
      </c>
      <c r="BD1062">
        <v>9</v>
      </c>
      <c r="BE1062">
        <v>3</v>
      </c>
      <c r="BF1062" s="6">
        <f t="shared" si="48"/>
        <v>46268</v>
      </c>
      <c r="BG1062">
        <f t="shared" si="49"/>
        <v>-0.625</v>
      </c>
      <c r="BH1062" t="str">
        <f t="shared" si="50"/>
        <v>COMPLY</v>
      </c>
      <c r="BI1062" t="str">
        <f>VLOOKUP(H1062,Sheet2!$A$1:$B$270,2,FALSE)</f>
        <v>SANUR</v>
      </c>
    </row>
    <row r="1063" spans="1:61">
      <c r="A1063">
        <v>1062</v>
      </c>
      <c r="B1063">
        <v>1002568264</v>
      </c>
      <c r="C1063">
        <v>3</v>
      </c>
      <c r="D1063" t="s">
        <v>59</v>
      </c>
      <c r="E1063">
        <v>4</v>
      </c>
      <c r="F1063" t="s">
        <v>223</v>
      </c>
      <c r="G1063" t="s">
        <v>314</v>
      </c>
      <c r="H1063" t="s">
        <v>315</v>
      </c>
      <c r="I1063" t="s">
        <v>212</v>
      </c>
      <c r="J1063" t="s">
        <v>213</v>
      </c>
      <c r="K1063" t="s">
        <v>149</v>
      </c>
      <c r="L1063" t="s">
        <v>214</v>
      </c>
      <c r="M1063" t="s">
        <v>76</v>
      </c>
      <c r="N1063" t="s">
        <v>215</v>
      </c>
      <c r="O1063" s="57">
        <v>46267.669409722221</v>
      </c>
      <c r="P1063" s="57">
        <v>46269.462511574071</v>
      </c>
      <c r="Q1063">
        <v>69382512</v>
      </c>
      <c r="S1063">
        <v>146372103760</v>
      </c>
      <c r="T1063" t="s">
        <v>1826</v>
      </c>
      <c r="U1063" t="s">
        <v>2991</v>
      </c>
      <c r="V1063" t="s">
        <v>1827</v>
      </c>
      <c r="Z1063">
        <v>109.670011</v>
      </c>
      <c r="AA1063">
        <v>-7.4078660000000003</v>
      </c>
      <c r="AB1063" t="s">
        <v>1828</v>
      </c>
      <c r="AC1063" t="s">
        <v>236</v>
      </c>
      <c r="AL1063" t="s">
        <v>217</v>
      </c>
      <c r="AM1063" t="s">
        <v>1829</v>
      </c>
      <c r="AN1063" t="s">
        <v>6</v>
      </c>
      <c r="AO1063" s="57">
        <v>46062.673541666663</v>
      </c>
      <c r="AP1063" s="57">
        <v>46270.625</v>
      </c>
      <c r="AR1063" t="s">
        <v>218</v>
      </c>
      <c r="AS1063" t="s">
        <v>219</v>
      </c>
      <c r="AT1063" t="s">
        <v>230</v>
      </c>
      <c r="AU1063">
        <v>20260904</v>
      </c>
      <c r="AV1063" t="s">
        <v>221</v>
      </c>
      <c r="AW1063" t="s">
        <v>886</v>
      </c>
      <c r="AX1063" t="s">
        <v>222</v>
      </c>
      <c r="BA1063" s="57">
        <v>46270.625</v>
      </c>
      <c r="BB1063" t="s">
        <v>1829</v>
      </c>
      <c r="BC1063">
        <v>2026</v>
      </c>
      <c r="BD1063">
        <v>9</v>
      </c>
      <c r="BE1063">
        <v>4</v>
      </c>
      <c r="BF1063" s="6">
        <f t="shared" si="48"/>
        <v>46269</v>
      </c>
      <c r="BG1063">
        <f t="shared" si="49"/>
        <v>-1.625</v>
      </c>
      <c r="BH1063" t="str">
        <f t="shared" si="50"/>
        <v>COMPLY</v>
      </c>
      <c r="BI1063" t="e">
        <f>VLOOKUP(H1063,Sheet2!$A$1:$B$270,2,FALSE)</f>
        <v>#N/A</v>
      </c>
    </row>
    <row r="1064" spans="1:61">
      <c r="A1064">
        <v>1063</v>
      </c>
      <c r="B1064">
        <v>1002567022</v>
      </c>
      <c r="C1064">
        <v>3</v>
      </c>
      <c r="D1064" t="s">
        <v>38</v>
      </c>
      <c r="E1064">
        <v>5</v>
      </c>
      <c r="F1064" t="s">
        <v>248</v>
      </c>
      <c r="G1064" t="s">
        <v>91</v>
      </c>
      <c r="H1064" t="s">
        <v>423</v>
      </c>
      <c r="I1064" t="s">
        <v>212</v>
      </c>
      <c r="J1064" t="s">
        <v>213</v>
      </c>
      <c r="K1064" t="s">
        <v>149</v>
      </c>
      <c r="M1064" t="s">
        <v>76</v>
      </c>
      <c r="N1064" t="s">
        <v>215</v>
      </c>
      <c r="O1064" s="57">
        <v>46267.427951388891</v>
      </c>
      <c r="P1064" s="57">
        <v>46269.675138888888</v>
      </c>
      <c r="Q1064">
        <v>32627967</v>
      </c>
      <c r="S1064">
        <v>152713217136</v>
      </c>
      <c r="T1064" t="s">
        <v>1830</v>
      </c>
      <c r="U1064" t="s">
        <v>1831</v>
      </c>
      <c r="V1064" t="s">
        <v>1832</v>
      </c>
      <c r="Z1064">
        <v>112.6941356</v>
      </c>
      <c r="AA1064">
        <v>-8.1630912000000002</v>
      </c>
      <c r="AB1064" t="s">
        <v>1833</v>
      </c>
      <c r="AC1064" t="s">
        <v>229</v>
      </c>
      <c r="AL1064" t="s">
        <v>217</v>
      </c>
      <c r="AM1064" t="s">
        <v>1834</v>
      </c>
      <c r="AN1064" t="s">
        <v>6</v>
      </c>
      <c r="AO1064" s="57">
        <v>46062.434062499997</v>
      </c>
      <c r="AP1064" s="57">
        <v>46268.541666666664</v>
      </c>
      <c r="AR1064" t="s">
        <v>218</v>
      </c>
      <c r="AS1064" t="s">
        <v>584</v>
      </c>
      <c r="AT1064" t="s">
        <v>220</v>
      </c>
      <c r="AU1064">
        <v>20260904</v>
      </c>
      <c r="AV1064" t="s">
        <v>221</v>
      </c>
      <c r="AW1064" t="s">
        <v>598</v>
      </c>
      <c r="AX1064" t="s">
        <v>222</v>
      </c>
      <c r="BA1064" s="57">
        <v>46268.541666666664</v>
      </c>
      <c r="BB1064" t="s">
        <v>1834</v>
      </c>
      <c r="BC1064">
        <v>2026</v>
      </c>
      <c r="BD1064">
        <v>9</v>
      </c>
      <c r="BE1064">
        <v>4</v>
      </c>
      <c r="BF1064" s="6">
        <f t="shared" si="48"/>
        <v>46269</v>
      </c>
      <c r="BG1064">
        <f t="shared" si="49"/>
        <v>0.45833333333575865</v>
      </c>
      <c r="BH1064" t="str">
        <f t="shared" si="50"/>
        <v>COMPLY</v>
      </c>
      <c r="BI1064" t="str">
        <f>VLOOKUP(H1064,Sheet2!$A$1:$B$270,2,FALSE)</f>
        <v>MALANG</v>
      </c>
    </row>
    <row r="1065" spans="1:61">
      <c r="A1065">
        <v>1064</v>
      </c>
      <c r="B1065">
        <v>1002567049</v>
      </c>
      <c r="C1065">
        <v>3</v>
      </c>
      <c r="D1065" t="s">
        <v>38</v>
      </c>
      <c r="E1065">
        <v>5</v>
      </c>
      <c r="F1065" t="s">
        <v>248</v>
      </c>
      <c r="G1065" t="s">
        <v>91</v>
      </c>
      <c r="H1065" t="s">
        <v>423</v>
      </c>
      <c r="I1065" t="s">
        <v>212</v>
      </c>
      <c r="J1065" t="s">
        <v>213</v>
      </c>
      <c r="K1065" t="s">
        <v>149</v>
      </c>
      <c r="M1065" t="s">
        <v>76</v>
      </c>
      <c r="N1065" t="s">
        <v>215</v>
      </c>
      <c r="O1065" s="57">
        <v>46267.431759259256</v>
      </c>
      <c r="P1065" s="57">
        <v>46268.852175925924</v>
      </c>
      <c r="Q1065">
        <v>32627967</v>
      </c>
      <c r="S1065">
        <v>152713217139</v>
      </c>
      <c r="T1065" t="s">
        <v>1830</v>
      </c>
      <c r="U1065" t="s">
        <v>1835</v>
      </c>
      <c r="V1065" t="s">
        <v>1836</v>
      </c>
      <c r="Z1065">
        <v>112.69420409999999</v>
      </c>
      <c r="AA1065">
        <v>-8.1628181000000009</v>
      </c>
      <c r="AB1065" t="s">
        <v>1833</v>
      </c>
      <c r="AC1065" t="s">
        <v>229</v>
      </c>
      <c r="AL1065" t="s">
        <v>217</v>
      </c>
      <c r="AM1065" t="s">
        <v>1837</v>
      </c>
      <c r="AN1065" t="s">
        <v>6</v>
      </c>
      <c r="AO1065" s="57">
        <v>46062.434062499997</v>
      </c>
      <c r="AP1065" s="57">
        <v>46268.541666666664</v>
      </c>
      <c r="AR1065" t="s">
        <v>218</v>
      </c>
      <c r="AS1065" t="s">
        <v>584</v>
      </c>
      <c r="AT1065" t="s">
        <v>220</v>
      </c>
      <c r="AU1065">
        <v>20260903</v>
      </c>
      <c r="AV1065" t="s">
        <v>221</v>
      </c>
      <c r="AW1065" t="s">
        <v>1838</v>
      </c>
      <c r="AX1065" t="s">
        <v>222</v>
      </c>
      <c r="BA1065" s="57">
        <v>46268.541666666664</v>
      </c>
      <c r="BB1065" t="s">
        <v>1837</v>
      </c>
      <c r="BC1065">
        <v>2026</v>
      </c>
      <c r="BD1065">
        <v>9</v>
      </c>
      <c r="BE1065">
        <v>3</v>
      </c>
      <c r="BF1065" s="6">
        <f t="shared" si="48"/>
        <v>46268</v>
      </c>
      <c r="BG1065">
        <f t="shared" si="49"/>
        <v>-0.54166666666424135</v>
      </c>
      <c r="BH1065" t="str">
        <f t="shared" si="50"/>
        <v>COMPLY</v>
      </c>
      <c r="BI1065" t="str">
        <f>VLOOKUP(H1065,Sheet2!$A$1:$B$270,2,FALSE)</f>
        <v>MALANG</v>
      </c>
    </row>
    <row r="1066" spans="1:61">
      <c r="A1066">
        <v>1065</v>
      </c>
      <c r="B1066">
        <v>1002567058</v>
      </c>
      <c r="C1066">
        <v>3</v>
      </c>
      <c r="D1066" t="s">
        <v>38</v>
      </c>
      <c r="E1066">
        <v>5</v>
      </c>
      <c r="F1066" t="s">
        <v>248</v>
      </c>
      <c r="G1066" t="s">
        <v>91</v>
      </c>
      <c r="H1066" t="s">
        <v>398</v>
      </c>
      <c r="I1066" t="s">
        <v>212</v>
      </c>
      <c r="J1066" t="s">
        <v>213</v>
      </c>
      <c r="K1066" t="s">
        <v>149</v>
      </c>
      <c r="L1066" t="s">
        <v>214</v>
      </c>
      <c r="M1066" t="s">
        <v>76</v>
      </c>
      <c r="N1066" t="s">
        <v>215</v>
      </c>
      <c r="O1066" s="57">
        <v>46267.431203703702</v>
      </c>
      <c r="P1066" s="57">
        <v>46267.680775462963</v>
      </c>
      <c r="Q1066">
        <v>69382081</v>
      </c>
      <c r="S1066">
        <v>152718219159</v>
      </c>
      <c r="T1066" t="s">
        <v>2046</v>
      </c>
      <c r="U1066" t="s">
        <v>2047</v>
      </c>
      <c r="V1066" t="s">
        <v>2048</v>
      </c>
      <c r="Z1066">
        <v>112.573355298767</v>
      </c>
      <c r="AA1066">
        <v>-8.1244884430564408</v>
      </c>
      <c r="AB1066" t="s">
        <v>2049</v>
      </c>
      <c r="AC1066" t="s">
        <v>236</v>
      </c>
      <c r="AL1066" t="s">
        <v>217</v>
      </c>
      <c r="AM1066" t="s">
        <v>2050</v>
      </c>
      <c r="AN1066" t="s">
        <v>6</v>
      </c>
      <c r="AO1066" s="57">
        <v>46062.434062499997</v>
      </c>
      <c r="AP1066" s="57">
        <v>46268.333333333336</v>
      </c>
      <c r="AR1066" t="s">
        <v>218</v>
      </c>
      <c r="AS1066" t="s">
        <v>91</v>
      </c>
      <c r="AT1066" t="s">
        <v>230</v>
      </c>
      <c r="AU1066">
        <v>20260902</v>
      </c>
      <c r="AV1066" t="s">
        <v>221</v>
      </c>
      <c r="AW1066" t="s">
        <v>889</v>
      </c>
      <c r="AX1066" t="s">
        <v>222</v>
      </c>
      <c r="BA1066" s="57">
        <v>46268.333333333336</v>
      </c>
      <c r="BB1066" t="s">
        <v>2050</v>
      </c>
      <c r="BC1066">
        <v>2026</v>
      </c>
      <c r="BD1066">
        <v>9</v>
      </c>
      <c r="BE1066">
        <v>2</v>
      </c>
      <c r="BF1066" s="6">
        <f t="shared" si="48"/>
        <v>46267</v>
      </c>
      <c r="BG1066">
        <f t="shared" si="49"/>
        <v>-1.3333333333357587</v>
      </c>
      <c r="BH1066" t="str">
        <f t="shared" si="50"/>
        <v>COMPLY</v>
      </c>
      <c r="BI1066" t="str">
        <f>VLOOKUP(H1066,Sheet2!$A$1:$B$270,2,FALSE)</f>
        <v>MALANG</v>
      </c>
    </row>
    <row r="1067" spans="1:61">
      <c r="A1067">
        <v>1066</v>
      </c>
      <c r="B1067">
        <v>1002566722</v>
      </c>
      <c r="C1067">
        <v>3</v>
      </c>
      <c r="D1067" t="s">
        <v>59</v>
      </c>
      <c r="E1067">
        <v>4</v>
      </c>
      <c r="F1067" t="s">
        <v>242</v>
      </c>
      <c r="G1067" t="s">
        <v>1540</v>
      </c>
      <c r="H1067" t="s">
        <v>1541</v>
      </c>
      <c r="I1067" t="s">
        <v>212</v>
      </c>
      <c r="J1067" t="s">
        <v>213</v>
      </c>
      <c r="K1067" t="s">
        <v>149</v>
      </c>
      <c r="L1067" t="s">
        <v>214</v>
      </c>
      <c r="M1067" t="s">
        <v>76</v>
      </c>
      <c r="N1067" t="s">
        <v>215</v>
      </c>
      <c r="O1067" s="57">
        <v>46267.369398148148</v>
      </c>
      <c r="P1067" s="57">
        <v>46268.410578703704</v>
      </c>
      <c r="Q1067">
        <v>69381986</v>
      </c>
      <c r="S1067">
        <v>141373127577</v>
      </c>
      <c r="T1067" t="s">
        <v>1645</v>
      </c>
      <c r="U1067" t="s">
        <v>1646</v>
      </c>
      <c r="V1067" t="s">
        <v>1893</v>
      </c>
      <c r="Z1067">
        <v>109.999415</v>
      </c>
      <c r="AA1067">
        <v>-7.3580639999999997</v>
      </c>
      <c r="AB1067" t="s">
        <v>1894</v>
      </c>
      <c r="AC1067" t="s">
        <v>236</v>
      </c>
      <c r="AL1067" t="s">
        <v>217</v>
      </c>
      <c r="AM1067" t="s">
        <v>1895</v>
      </c>
      <c r="AN1067" t="s">
        <v>6</v>
      </c>
      <c r="AO1067" s="57">
        <v>46062.371550925927</v>
      </c>
      <c r="AP1067" s="57">
        <v>46268.333333333336</v>
      </c>
      <c r="AR1067" t="s">
        <v>218</v>
      </c>
      <c r="AS1067" t="s">
        <v>219</v>
      </c>
      <c r="AT1067" t="s">
        <v>230</v>
      </c>
      <c r="AU1067">
        <v>20260903</v>
      </c>
      <c r="AV1067" t="s">
        <v>221</v>
      </c>
      <c r="AW1067" t="s">
        <v>886</v>
      </c>
      <c r="AX1067" t="s">
        <v>222</v>
      </c>
      <c r="BA1067" s="57">
        <v>46268.333333333336</v>
      </c>
      <c r="BB1067" t="s">
        <v>1895</v>
      </c>
      <c r="BC1067">
        <v>2026</v>
      </c>
      <c r="BD1067">
        <v>9</v>
      </c>
      <c r="BE1067">
        <v>3</v>
      </c>
      <c r="BF1067" s="6">
        <f t="shared" si="48"/>
        <v>46268</v>
      </c>
      <c r="BG1067">
        <f t="shared" si="49"/>
        <v>-0.33333333333575865</v>
      </c>
      <c r="BH1067" t="str">
        <f t="shared" si="50"/>
        <v>COMPLY</v>
      </c>
      <c r="BI1067" t="e">
        <f>VLOOKUP(H1067,Sheet2!$A$1:$B$270,2,FALSE)</f>
        <v>#N/A</v>
      </c>
    </row>
    <row r="1068" spans="1:61">
      <c r="A1068">
        <v>1067</v>
      </c>
      <c r="B1068">
        <v>1002566710</v>
      </c>
      <c r="C1068">
        <v>3</v>
      </c>
      <c r="D1068" t="s">
        <v>38</v>
      </c>
      <c r="E1068">
        <v>5</v>
      </c>
      <c r="F1068" t="s">
        <v>90</v>
      </c>
      <c r="G1068" t="s">
        <v>93</v>
      </c>
      <c r="H1068" t="s">
        <v>296</v>
      </c>
      <c r="I1068" t="s">
        <v>212</v>
      </c>
      <c r="J1068" t="s">
        <v>213</v>
      </c>
      <c r="K1068" t="s">
        <v>149</v>
      </c>
      <c r="L1068" t="s">
        <v>214</v>
      </c>
      <c r="M1068" t="s">
        <v>76</v>
      </c>
      <c r="N1068" t="s">
        <v>215</v>
      </c>
      <c r="O1068" s="57">
        <v>46267.366620370369</v>
      </c>
      <c r="P1068" s="57">
        <v>46267.788252314815</v>
      </c>
      <c r="Q1068">
        <v>69381983</v>
      </c>
      <c r="S1068">
        <v>152611220791</v>
      </c>
      <c r="T1068" t="s">
        <v>2051</v>
      </c>
      <c r="U1068" t="s">
        <v>2052</v>
      </c>
      <c r="V1068" t="s">
        <v>2053</v>
      </c>
      <c r="Z1068">
        <v>111.92565087229001</v>
      </c>
      <c r="AA1068">
        <v>-7.6678568306266603</v>
      </c>
      <c r="AB1068" t="s">
        <v>2054</v>
      </c>
      <c r="AC1068" t="s">
        <v>216</v>
      </c>
      <c r="AL1068" t="s">
        <v>217</v>
      </c>
      <c r="AM1068" t="s">
        <v>2055</v>
      </c>
      <c r="AN1068" t="s">
        <v>6</v>
      </c>
      <c r="AO1068" s="57">
        <v>46062.371550925927</v>
      </c>
      <c r="AP1068" s="57">
        <v>46268.333333333336</v>
      </c>
      <c r="AR1068" t="s">
        <v>218</v>
      </c>
      <c r="AS1068" t="s">
        <v>219</v>
      </c>
      <c r="AT1068" t="s">
        <v>230</v>
      </c>
      <c r="AU1068">
        <v>20260902</v>
      </c>
      <c r="AV1068" t="s">
        <v>221</v>
      </c>
      <c r="AW1068" t="s">
        <v>884</v>
      </c>
      <c r="AX1068" t="s">
        <v>222</v>
      </c>
      <c r="BA1068" s="57">
        <v>46268.333333333336</v>
      </c>
      <c r="BB1068" t="s">
        <v>2055</v>
      </c>
      <c r="BC1068">
        <v>2026</v>
      </c>
      <c r="BD1068">
        <v>9</v>
      </c>
      <c r="BE1068">
        <v>2</v>
      </c>
      <c r="BF1068" s="6">
        <f t="shared" si="48"/>
        <v>46267</v>
      </c>
      <c r="BG1068">
        <f t="shared" si="49"/>
        <v>-1.3333333333357587</v>
      </c>
      <c r="BH1068" t="str">
        <f t="shared" si="50"/>
        <v>COMPLY</v>
      </c>
      <c r="BI1068" t="str">
        <f>VLOOKUP(H1068,Sheet2!$A$1:$B$270,2,FALSE)</f>
        <v>NGANJUK</v>
      </c>
    </row>
    <row r="1069" spans="1:61">
      <c r="A1069">
        <v>1068</v>
      </c>
      <c r="B1069">
        <v>1002567130</v>
      </c>
      <c r="C1069">
        <v>3</v>
      </c>
      <c r="D1069" t="s">
        <v>38</v>
      </c>
      <c r="E1069">
        <v>5</v>
      </c>
      <c r="F1069" t="s">
        <v>90</v>
      </c>
      <c r="G1069" t="s">
        <v>90</v>
      </c>
      <c r="H1069" t="s">
        <v>409</v>
      </c>
      <c r="I1069" t="s">
        <v>212</v>
      </c>
      <c r="J1069" t="s">
        <v>213</v>
      </c>
      <c r="K1069" t="s">
        <v>149</v>
      </c>
      <c r="L1069" t="s">
        <v>214</v>
      </c>
      <c r="M1069" t="s">
        <v>76</v>
      </c>
      <c r="N1069" t="s">
        <v>215</v>
      </c>
      <c r="O1069" s="57">
        <v>46267.444409722222</v>
      </c>
      <c r="P1069" s="57">
        <v>46268.56759259259</v>
      </c>
      <c r="Q1069">
        <v>69382124</v>
      </c>
      <c r="S1069">
        <v>152610241443</v>
      </c>
      <c r="T1069" t="s">
        <v>2125</v>
      </c>
      <c r="U1069" t="s">
        <v>2126</v>
      </c>
      <c r="V1069" t="s">
        <v>2127</v>
      </c>
      <c r="Z1069">
        <v>112.010162584483</v>
      </c>
      <c r="AA1069">
        <v>-7.7882147921386</v>
      </c>
      <c r="AB1069" t="s">
        <v>2128</v>
      </c>
      <c r="AC1069" t="s">
        <v>216</v>
      </c>
      <c r="AL1069" t="s">
        <v>217</v>
      </c>
      <c r="AM1069" t="s">
        <v>2129</v>
      </c>
      <c r="AN1069" t="s">
        <v>6</v>
      </c>
      <c r="AO1069" s="57">
        <v>46062.454895833333</v>
      </c>
      <c r="AP1069" s="57">
        <v>46268.333333333336</v>
      </c>
      <c r="AR1069" t="s">
        <v>218</v>
      </c>
      <c r="AS1069" t="s">
        <v>219</v>
      </c>
      <c r="AT1069" t="s">
        <v>230</v>
      </c>
      <c r="AU1069">
        <v>20260903</v>
      </c>
      <c r="AV1069" t="s">
        <v>221</v>
      </c>
      <c r="AW1069" t="s">
        <v>883</v>
      </c>
      <c r="AX1069" t="s">
        <v>222</v>
      </c>
      <c r="BA1069" s="57">
        <v>46268.333333333336</v>
      </c>
      <c r="BB1069" t="s">
        <v>2129</v>
      </c>
      <c r="BC1069">
        <v>2026</v>
      </c>
      <c r="BD1069">
        <v>9</v>
      </c>
      <c r="BE1069">
        <v>3</v>
      </c>
      <c r="BF1069" s="6">
        <f t="shared" si="48"/>
        <v>46268</v>
      </c>
      <c r="BG1069">
        <f t="shared" si="49"/>
        <v>-0.33333333333575865</v>
      </c>
      <c r="BH1069" t="str">
        <f t="shared" si="50"/>
        <v>COMPLY</v>
      </c>
      <c r="BI1069" t="str">
        <f>VLOOKUP(H1069,Sheet2!$A$1:$B$270,2,FALSE)</f>
        <v>KEDIRI</v>
      </c>
    </row>
    <row r="1070" spans="1:61">
      <c r="A1070">
        <v>1069</v>
      </c>
      <c r="B1070">
        <v>1002567158</v>
      </c>
      <c r="C1070">
        <v>3</v>
      </c>
      <c r="D1070" t="s">
        <v>49</v>
      </c>
      <c r="E1070">
        <v>4</v>
      </c>
      <c r="F1070" t="s">
        <v>250</v>
      </c>
      <c r="G1070" t="s">
        <v>253</v>
      </c>
      <c r="H1070" t="s">
        <v>821</v>
      </c>
      <c r="I1070" t="s">
        <v>212</v>
      </c>
      <c r="J1070" t="s">
        <v>213</v>
      </c>
      <c r="K1070" t="s">
        <v>149</v>
      </c>
      <c r="L1070" t="s">
        <v>214</v>
      </c>
      <c r="M1070" t="s">
        <v>76</v>
      </c>
      <c r="N1070" t="s">
        <v>215</v>
      </c>
      <c r="O1070" s="57">
        <v>46267.449953703705</v>
      </c>
      <c r="P1070" s="57">
        <v>46268.573252314818</v>
      </c>
      <c r="Q1070">
        <v>69382133</v>
      </c>
      <c r="S1070">
        <v>142206131298</v>
      </c>
      <c r="T1070" t="s">
        <v>2135</v>
      </c>
      <c r="U1070" t="s">
        <v>2136</v>
      </c>
      <c r="V1070" t="s">
        <v>2137</v>
      </c>
      <c r="Z1070">
        <v>109.11459993571</v>
      </c>
      <c r="AA1070">
        <v>-7.0477889644675402</v>
      </c>
      <c r="AB1070" t="s">
        <v>2138</v>
      </c>
      <c r="AC1070" t="s">
        <v>216</v>
      </c>
      <c r="AL1070" t="s">
        <v>217</v>
      </c>
      <c r="AM1070" t="s">
        <v>1926</v>
      </c>
      <c r="AN1070" t="s">
        <v>6</v>
      </c>
      <c r="AO1070" s="57">
        <v>46062.454895833333</v>
      </c>
      <c r="AP1070" s="57">
        <v>46268.333333333336</v>
      </c>
      <c r="AR1070" t="s">
        <v>218</v>
      </c>
      <c r="AS1070" t="s">
        <v>219</v>
      </c>
      <c r="AT1070" t="s">
        <v>230</v>
      </c>
      <c r="AU1070">
        <v>20260903</v>
      </c>
      <c r="AV1070" t="s">
        <v>221</v>
      </c>
      <c r="AW1070" t="s">
        <v>886</v>
      </c>
      <c r="AX1070" t="s">
        <v>222</v>
      </c>
      <c r="BA1070" s="57">
        <v>46268.333333333336</v>
      </c>
      <c r="BB1070" t="s">
        <v>1926</v>
      </c>
      <c r="BC1070">
        <v>2026</v>
      </c>
      <c r="BD1070">
        <v>9</v>
      </c>
      <c r="BE1070">
        <v>3</v>
      </c>
      <c r="BF1070" s="6">
        <f t="shared" si="48"/>
        <v>46268</v>
      </c>
      <c r="BG1070">
        <f t="shared" si="49"/>
        <v>-0.33333333333575865</v>
      </c>
      <c r="BH1070" t="str">
        <f t="shared" si="50"/>
        <v>COMPLY</v>
      </c>
      <c r="BI1070" t="e">
        <f>VLOOKUP(H1070,Sheet2!$A$1:$B$270,2,FALSE)</f>
        <v>#N/A</v>
      </c>
    </row>
    <row r="1071" spans="1:61">
      <c r="A1071">
        <v>1070</v>
      </c>
      <c r="B1071">
        <v>1002567152</v>
      </c>
      <c r="C1071">
        <v>3</v>
      </c>
      <c r="D1071" t="s">
        <v>38</v>
      </c>
      <c r="E1071">
        <v>5</v>
      </c>
      <c r="F1071" t="s">
        <v>90</v>
      </c>
      <c r="G1071" t="s">
        <v>90</v>
      </c>
      <c r="H1071" t="s">
        <v>346</v>
      </c>
      <c r="I1071" t="s">
        <v>212</v>
      </c>
      <c r="J1071" t="s">
        <v>213</v>
      </c>
      <c r="K1071" t="s">
        <v>149</v>
      </c>
      <c r="L1071" t="s">
        <v>214</v>
      </c>
      <c r="M1071" t="s">
        <v>76</v>
      </c>
      <c r="N1071" t="s">
        <v>215</v>
      </c>
      <c r="O1071" s="57">
        <v>46267.448564814818</v>
      </c>
      <c r="P1071" s="57">
        <v>46267.72216435185</v>
      </c>
      <c r="Q1071">
        <v>69382147</v>
      </c>
      <c r="S1071">
        <v>152639219546</v>
      </c>
      <c r="T1071" t="s">
        <v>2056</v>
      </c>
      <c r="U1071" t="s">
        <v>2057</v>
      </c>
      <c r="V1071" t="s">
        <v>2058</v>
      </c>
      <c r="Z1071">
        <v>112.199972793459</v>
      </c>
      <c r="AA1071">
        <v>-7.7396477588367603</v>
      </c>
      <c r="AB1071" t="s">
        <v>2059</v>
      </c>
      <c r="AC1071" t="s">
        <v>216</v>
      </c>
      <c r="AL1071" t="s">
        <v>217</v>
      </c>
      <c r="AM1071" t="s">
        <v>1914</v>
      </c>
      <c r="AN1071" t="s">
        <v>6</v>
      </c>
      <c r="AO1071" s="57">
        <v>46062.454895833333</v>
      </c>
      <c r="AP1071" s="57">
        <v>46268.333333333336</v>
      </c>
      <c r="AR1071" t="s">
        <v>218</v>
      </c>
      <c r="AS1071" t="s">
        <v>304</v>
      </c>
      <c r="AT1071" t="s">
        <v>230</v>
      </c>
      <c r="AU1071">
        <v>20260902</v>
      </c>
      <c r="AV1071" t="s">
        <v>221</v>
      </c>
      <c r="AW1071" t="s">
        <v>882</v>
      </c>
      <c r="AX1071" t="s">
        <v>222</v>
      </c>
      <c r="BA1071" s="57">
        <v>46268.333333333336</v>
      </c>
      <c r="BB1071" t="s">
        <v>1914</v>
      </c>
      <c r="BC1071">
        <v>2026</v>
      </c>
      <c r="BD1071">
        <v>9</v>
      </c>
      <c r="BE1071">
        <v>2</v>
      </c>
      <c r="BF1071" s="6">
        <f t="shared" si="48"/>
        <v>46267</v>
      </c>
      <c r="BG1071">
        <f t="shared" si="49"/>
        <v>-1.3333333333357587</v>
      </c>
      <c r="BH1071" t="str">
        <f t="shared" si="50"/>
        <v>COMPLY</v>
      </c>
      <c r="BI1071" t="str">
        <f>VLOOKUP(H1071,Sheet2!$A$1:$B$270,2,FALSE)</f>
        <v>KEDIRI</v>
      </c>
    </row>
    <row r="1072" spans="1:61">
      <c r="A1072">
        <v>1071</v>
      </c>
      <c r="B1072">
        <v>1002567171</v>
      </c>
      <c r="C1072">
        <v>3</v>
      </c>
      <c r="D1072" t="s">
        <v>51</v>
      </c>
      <c r="E1072">
        <v>4</v>
      </c>
      <c r="F1072" t="s">
        <v>234</v>
      </c>
      <c r="G1072" t="s">
        <v>562</v>
      </c>
      <c r="H1072" t="s">
        <v>588</v>
      </c>
      <c r="I1072" t="s">
        <v>212</v>
      </c>
      <c r="J1072" t="s">
        <v>213</v>
      </c>
      <c r="K1072" t="s">
        <v>149</v>
      </c>
      <c r="L1072" t="s">
        <v>214</v>
      </c>
      <c r="M1072" t="s">
        <v>76</v>
      </c>
      <c r="N1072" t="s">
        <v>215</v>
      </c>
      <c r="O1072" s="57">
        <v>46267.452743055554</v>
      </c>
      <c r="P1072" s="57">
        <v>46268.438657407409</v>
      </c>
      <c r="Q1072">
        <v>69382137</v>
      </c>
      <c r="S1072">
        <v>142505403201</v>
      </c>
      <c r="T1072" t="s">
        <v>2144</v>
      </c>
      <c r="U1072" t="s">
        <v>2145</v>
      </c>
      <c r="V1072" t="s">
        <v>2146</v>
      </c>
      <c r="Z1072">
        <v>110.796262</v>
      </c>
      <c r="AA1072">
        <v>-7.5554240000000004</v>
      </c>
      <c r="AB1072" t="s">
        <v>2147</v>
      </c>
      <c r="AC1072" t="s">
        <v>236</v>
      </c>
      <c r="AL1072" t="s">
        <v>217</v>
      </c>
      <c r="AM1072" t="s">
        <v>2148</v>
      </c>
      <c r="AN1072" t="s">
        <v>6</v>
      </c>
      <c r="AO1072" s="57">
        <v>46062.454895833333</v>
      </c>
      <c r="AP1072" s="57">
        <v>46268.333333333336</v>
      </c>
      <c r="AR1072" t="s">
        <v>218</v>
      </c>
      <c r="AS1072" t="s">
        <v>219</v>
      </c>
      <c r="AT1072" t="s">
        <v>230</v>
      </c>
      <c r="AU1072">
        <v>20260903</v>
      </c>
      <c r="AV1072" t="s">
        <v>221</v>
      </c>
      <c r="AW1072" t="s">
        <v>883</v>
      </c>
      <c r="AX1072" t="s">
        <v>222</v>
      </c>
      <c r="BA1072" s="57">
        <v>46268.333333333336</v>
      </c>
      <c r="BB1072" t="s">
        <v>2148</v>
      </c>
      <c r="BC1072">
        <v>2026</v>
      </c>
      <c r="BD1072">
        <v>9</v>
      </c>
      <c r="BE1072">
        <v>3</v>
      </c>
      <c r="BF1072" s="6">
        <f t="shared" si="48"/>
        <v>46268</v>
      </c>
      <c r="BG1072">
        <f t="shared" si="49"/>
        <v>-0.33333333333575865</v>
      </c>
      <c r="BH1072" t="str">
        <f t="shared" si="50"/>
        <v>COMPLY</v>
      </c>
      <c r="BI1072" t="e">
        <f>VLOOKUP(H1072,Sheet2!$A$1:$B$270,2,FALSE)</f>
        <v>#N/A</v>
      </c>
    </row>
    <row r="1073" spans="1:61">
      <c r="A1073">
        <v>1072</v>
      </c>
      <c r="B1073">
        <v>1002567545</v>
      </c>
      <c r="C1073">
        <v>3</v>
      </c>
      <c r="D1073" t="s">
        <v>38</v>
      </c>
      <c r="E1073">
        <v>5</v>
      </c>
      <c r="F1073" t="s">
        <v>90</v>
      </c>
      <c r="G1073" t="s">
        <v>98</v>
      </c>
      <c r="H1073" t="s">
        <v>394</v>
      </c>
      <c r="I1073" t="s">
        <v>212</v>
      </c>
      <c r="J1073" t="s">
        <v>213</v>
      </c>
      <c r="K1073" t="s">
        <v>149</v>
      </c>
      <c r="L1073" t="s">
        <v>214</v>
      </c>
      <c r="M1073" t="s">
        <v>76</v>
      </c>
      <c r="N1073" t="s">
        <v>215</v>
      </c>
      <c r="O1073" s="57">
        <v>46267.545798611114</v>
      </c>
      <c r="P1073" s="57">
        <v>46267.826365740744</v>
      </c>
      <c r="Q1073">
        <v>69382308</v>
      </c>
      <c r="S1073">
        <v>152622209373</v>
      </c>
      <c r="T1073" t="s">
        <v>2060</v>
      </c>
      <c r="U1073" t="s">
        <v>2061</v>
      </c>
      <c r="V1073" t="s">
        <v>2062</v>
      </c>
      <c r="Z1073">
        <v>111.861572</v>
      </c>
      <c r="AA1073">
        <v>-8.1412499999999994</v>
      </c>
      <c r="AB1073" t="s">
        <v>2063</v>
      </c>
      <c r="AC1073" t="s">
        <v>236</v>
      </c>
      <c r="AL1073" t="s">
        <v>217</v>
      </c>
      <c r="AM1073" t="s">
        <v>2064</v>
      </c>
      <c r="AN1073" t="s">
        <v>6</v>
      </c>
      <c r="AO1073" s="57">
        <v>46062.548622685186</v>
      </c>
      <c r="AP1073" s="57">
        <v>46268.541666666664</v>
      </c>
      <c r="AR1073" t="s">
        <v>218</v>
      </c>
      <c r="AS1073" t="s">
        <v>98</v>
      </c>
      <c r="AT1073" t="s">
        <v>344</v>
      </c>
      <c r="AU1073">
        <v>20260902</v>
      </c>
      <c r="AV1073" t="s">
        <v>221</v>
      </c>
      <c r="AW1073" t="s">
        <v>1660</v>
      </c>
      <c r="AX1073" t="s">
        <v>222</v>
      </c>
      <c r="BA1073" s="57">
        <v>46268.541666666664</v>
      </c>
      <c r="BB1073" t="s">
        <v>2064</v>
      </c>
      <c r="BC1073">
        <v>2026</v>
      </c>
      <c r="BD1073">
        <v>9</v>
      </c>
      <c r="BE1073">
        <v>2</v>
      </c>
      <c r="BF1073" s="6">
        <f t="shared" si="48"/>
        <v>46267</v>
      </c>
      <c r="BG1073">
        <f t="shared" si="49"/>
        <v>-1.5416666666642413</v>
      </c>
      <c r="BH1073" t="str">
        <f t="shared" si="50"/>
        <v>COMPLY</v>
      </c>
      <c r="BI1073" t="str">
        <f>VLOOKUP(H1073,Sheet2!$A$1:$B$270,2,FALSE)</f>
        <v>BLITAR</v>
      </c>
    </row>
    <row r="1074" spans="1:61">
      <c r="A1074">
        <v>1073</v>
      </c>
      <c r="B1074">
        <v>1002566211</v>
      </c>
      <c r="C1074">
        <v>3</v>
      </c>
      <c r="D1074" t="s">
        <v>34</v>
      </c>
      <c r="E1074">
        <v>5</v>
      </c>
      <c r="F1074" t="s">
        <v>554</v>
      </c>
      <c r="G1074" t="s">
        <v>82</v>
      </c>
      <c r="H1074" t="s">
        <v>524</v>
      </c>
      <c r="I1074" t="s">
        <v>212</v>
      </c>
      <c r="J1074" t="s">
        <v>213</v>
      </c>
      <c r="K1074" t="s">
        <v>149</v>
      </c>
      <c r="M1074" t="s">
        <v>76</v>
      </c>
      <c r="N1074" t="s">
        <v>215</v>
      </c>
      <c r="O1074" s="57">
        <v>46266.683009259257</v>
      </c>
      <c r="P1074" s="57">
        <v>46266.82916666667</v>
      </c>
      <c r="Q1074">
        <v>69378772</v>
      </c>
      <c r="S1074">
        <v>172404695148</v>
      </c>
      <c r="T1074" t="s">
        <v>978</v>
      </c>
      <c r="U1074" t="s">
        <v>979</v>
      </c>
      <c r="V1074" t="s">
        <v>1415</v>
      </c>
      <c r="Z1074">
        <v>115.48593934429501</v>
      </c>
      <c r="AA1074">
        <v>-8.5469272829796292</v>
      </c>
      <c r="AB1074" t="s">
        <v>980</v>
      </c>
      <c r="AC1074" t="s">
        <v>229</v>
      </c>
      <c r="AL1074" t="s">
        <v>217</v>
      </c>
      <c r="AM1074" t="s">
        <v>1416</v>
      </c>
      <c r="AN1074" t="s">
        <v>6</v>
      </c>
      <c r="AO1074" s="57">
        <v>46031.684131944443</v>
      </c>
      <c r="AR1074" t="s">
        <v>218</v>
      </c>
      <c r="AS1074" t="s">
        <v>904</v>
      </c>
      <c r="AT1074" t="s">
        <v>230</v>
      </c>
      <c r="AU1074">
        <v>20260901</v>
      </c>
      <c r="AV1074" t="s">
        <v>221</v>
      </c>
      <c r="AW1074" t="s">
        <v>544</v>
      </c>
      <c r="AX1074" t="s">
        <v>222</v>
      </c>
      <c r="BA1074" s="57">
        <v>46266.291666666664</v>
      </c>
      <c r="BB1074" t="s">
        <v>1416</v>
      </c>
      <c r="BC1074">
        <v>2026</v>
      </c>
      <c r="BD1074">
        <v>9</v>
      </c>
      <c r="BE1074">
        <v>1</v>
      </c>
      <c r="BF1074" s="6">
        <f t="shared" si="48"/>
        <v>46266</v>
      </c>
      <c r="BG1074">
        <f t="shared" si="49"/>
        <v>-0.29166666666424135</v>
      </c>
      <c r="BH1074" t="str">
        <f t="shared" si="50"/>
        <v>COMPLY</v>
      </c>
      <c r="BI1074" t="str">
        <f>VLOOKUP(H1074,Sheet2!$A$1:$B$270,2,FALSE)</f>
        <v>KLUNGKUNG</v>
      </c>
    </row>
    <row r="1075" spans="1:61">
      <c r="A1075">
        <v>1074</v>
      </c>
      <c r="B1075">
        <v>1002566005</v>
      </c>
      <c r="C1075">
        <v>3</v>
      </c>
      <c r="D1075" t="s">
        <v>34</v>
      </c>
      <c r="E1075">
        <v>5</v>
      </c>
      <c r="F1075" t="s">
        <v>554</v>
      </c>
      <c r="G1075" t="s">
        <v>82</v>
      </c>
      <c r="H1075" t="s">
        <v>264</v>
      </c>
      <c r="I1075" t="s">
        <v>212</v>
      </c>
      <c r="J1075" t="s">
        <v>213</v>
      </c>
      <c r="K1075" t="s">
        <v>149</v>
      </c>
      <c r="M1075" t="s">
        <v>76</v>
      </c>
      <c r="N1075" t="s">
        <v>215</v>
      </c>
      <c r="O1075" s="57">
        <v>46266.650231481479</v>
      </c>
      <c r="P1075" s="57">
        <v>46266.695081018515</v>
      </c>
      <c r="Q1075">
        <v>69365055</v>
      </c>
      <c r="S1075">
        <v>172428816064</v>
      </c>
      <c r="T1075" t="s">
        <v>874</v>
      </c>
      <c r="U1075" t="s">
        <v>875</v>
      </c>
      <c r="V1075" t="s">
        <v>1417</v>
      </c>
      <c r="Z1075">
        <v>115.37458475576901</v>
      </c>
      <c r="AA1075">
        <v>-8.5684007909099495</v>
      </c>
      <c r="AB1075" t="s">
        <v>876</v>
      </c>
      <c r="AC1075" t="s">
        <v>229</v>
      </c>
      <c r="AL1075" t="s">
        <v>217</v>
      </c>
      <c r="AM1075" t="s">
        <v>1418</v>
      </c>
      <c r="AN1075" t="s">
        <v>6</v>
      </c>
      <c r="AO1075" s="57">
        <v>46031.653344907405</v>
      </c>
      <c r="AR1075" t="s">
        <v>218</v>
      </c>
      <c r="AS1075" t="s">
        <v>555</v>
      </c>
      <c r="AT1075" t="s">
        <v>230</v>
      </c>
      <c r="AU1075">
        <v>20260901</v>
      </c>
      <c r="AV1075" t="s">
        <v>221</v>
      </c>
      <c r="AW1075" t="s">
        <v>553</v>
      </c>
      <c r="AX1075" t="s">
        <v>222</v>
      </c>
      <c r="BA1075" s="57">
        <v>46266.291666666664</v>
      </c>
      <c r="BB1075" t="s">
        <v>1418</v>
      </c>
      <c r="BC1075">
        <v>2026</v>
      </c>
      <c r="BD1075">
        <v>9</v>
      </c>
      <c r="BE1075">
        <v>1</v>
      </c>
      <c r="BF1075" s="6">
        <f t="shared" si="48"/>
        <v>46266</v>
      </c>
      <c r="BG1075">
        <f t="shared" si="49"/>
        <v>-0.29166666666424135</v>
      </c>
      <c r="BH1075" t="str">
        <f t="shared" si="50"/>
        <v>COMPLY</v>
      </c>
      <c r="BI1075" t="str">
        <f>VLOOKUP(H1075,Sheet2!$A$1:$B$270,2,FALSE)</f>
        <v>KLUNGKUNG</v>
      </c>
    </row>
    <row r="1076" spans="1:61">
      <c r="A1076">
        <v>1075</v>
      </c>
      <c r="B1076">
        <v>1002566199</v>
      </c>
      <c r="C1076">
        <v>3</v>
      </c>
      <c r="D1076" t="s">
        <v>45</v>
      </c>
      <c r="E1076">
        <v>5</v>
      </c>
      <c r="F1076" t="s">
        <v>113</v>
      </c>
      <c r="G1076" t="s">
        <v>113</v>
      </c>
      <c r="H1076" t="s">
        <v>408</v>
      </c>
      <c r="I1076" t="s">
        <v>212</v>
      </c>
      <c r="J1076" t="s">
        <v>213</v>
      </c>
      <c r="K1076" t="s">
        <v>149</v>
      </c>
      <c r="L1076" t="s">
        <v>214</v>
      </c>
      <c r="M1076" t="s">
        <v>76</v>
      </c>
      <c r="N1076" t="s">
        <v>215</v>
      </c>
      <c r="O1076" s="57">
        <v>46266.679814814815</v>
      </c>
      <c r="P1076" s="57">
        <v>46270.471400462964</v>
      </c>
      <c r="Q1076">
        <v>69381711</v>
      </c>
      <c r="S1076">
        <v>172502311693</v>
      </c>
      <c r="T1076" t="s">
        <v>1050</v>
      </c>
      <c r="U1076" t="s">
        <v>1051</v>
      </c>
      <c r="V1076" t="s">
        <v>1052</v>
      </c>
      <c r="Z1076">
        <v>123.5713068</v>
      </c>
      <c r="AA1076">
        <v>-10.166021300000001</v>
      </c>
      <c r="AB1076" t="s">
        <v>1053</v>
      </c>
      <c r="AC1076" t="s">
        <v>236</v>
      </c>
      <c r="AL1076" t="s">
        <v>217</v>
      </c>
      <c r="AM1076" t="s">
        <v>1054</v>
      </c>
      <c r="AN1076" t="s">
        <v>6</v>
      </c>
      <c r="AO1076" s="57">
        <v>46031.684131944443</v>
      </c>
      <c r="AP1076" s="57">
        <v>46267.541666666664</v>
      </c>
      <c r="AR1076" t="s">
        <v>218</v>
      </c>
      <c r="AS1076" t="s">
        <v>113</v>
      </c>
      <c r="AT1076" t="s">
        <v>230</v>
      </c>
      <c r="AU1076">
        <v>20260905</v>
      </c>
      <c r="AV1076" t="s">
        <v>221</v>
      </c>
      <c r="AW1076" t="s">
        <v>889</v>
      </c>
      <c r="AX1076" t="s">
        <v>222</v>
      </c>
      <c r="BA1076" s="57">
        <v>46267.541666666664</v>
      </c>
      <c r="BB1076" t="s">
        <v>1054</v>
      </c>
      <c r="BC1076">
        <v>2026</v>
      </c>
      <c r="BD1076">
        <v>9</v>
      </c>
      <c r="BE1076">
        <v>5</v>
      </c>
      <c r="BF1076" s="6">
        <f t="shared" si="48"/>
        <v>46270</v>
      </c>
      <c r="BG1076">
        <f t="shared" si="49"/>
        <v>2.4583333333357587</v>
      </c>
      <c r="BH1076" t="str">
        <f t="shared" si="50"/>
        <v>NOT COMPLY</v>
      </c>
      <c r="BI1076" t="str">
        <f>VLOOKUP(H1076,Sheet2!$A$1:$B$270,2,FALSE)</f>
        <v>KUPANG</v>
      </c>
    </row>
    <row r="1077" spans="1:61">
      <c r="A1077">
        <v>1076</v>
      </c>
      <c r="B1077">
        <v>1002566014</v>
      </c>
      <c r="C1077">
        <v>3</v>
      </c>
      <c r="D1077" t="s">
        <v>51</v>
      </c>
      <c r="E1077">
        <v>4</v>
      </c>
      <c r="F1077" t="s">
        <v>234</v>
      </c>
      <c r="G1077" t="s">
        <v>562</v>
      </c>
      <c r="H1077" t="s">
        <v>872</v>
      </c>
      <c r="I1077" t="s">
        <v>212</v>
      </c>
      <c r="J1077" t="s">
        <v>213</v>
      </c>
      <c r="K1077" t="s">
        <v>149</v>
      </c>
      <c r="L1077" t="s">
        <v>214</v>
      </c>
      <c r="M1077" t="s">
        <v>76</v>
      </c>
      <c r="N1077" t="s">
        <v>215</v>
      </c>
      <c r="O1077" s="57">
        <v>46266.650659722225</v>
      </c>
      <c r="P1077" s="57">
        <v>46269.867812500001</v>
      </c>
      <c r="Q1077">
        <v>69381694</v>
      </c>
      <c r="S1077">
        <v>142526106506</v>
      </c>
      <c r="T1077" t="s">
        <v>1055</v>
      </c>
      <c r="U1077" t="s">
        <v>1056</v>
      </c>
      <c r="V1077" t="s">
        <v>1057</v>
      </c>
      <c r="Z1077">
        <v>110.878006</v>
      </c>
      <c r="AA1077">
        <v>-7.5586039999999999</v>
      </c>
      <c r="AB1077" t="s">
        <v>1058</v>
      </c>
      <c r="AC1077" t="s">
        <v>236</v>
      </c>
      <c r="AL1077" t="s">
        <v>217</v>
      </c>
      <c r="AM1077" t="s">
        <v>1059</v>
      </c>
      <c r="AN1077" t="s">
        <v>6</v>
      </c>
      <c r="AO1077" s="57">
        <v>46031.653344907405</v>
      </c>
      <c r="AP1077" s="57">
        <v>46272.541666666664</v>
      </c>
      <c r="AR1077" t="s">
        <v>218</v>
      </c>
      <c r="AS1077" t="s">
        <v>913</v>
      </c>
      <c r="AT1077" t="s">
        <v>230</v>
      </c>
      <c r="AU1077">
        <v>20260904</v>
      </c>
      <c r="AV1077" t="s">
        <v>221</v>
      </c>
      <c r="AW1077" t="s">
        <v>890</v>
      </c>
      <c r="AX1077" t="s">
        <v>222</v>
      </c>
      <c r="BA1077" s="57">
        <v>46272.541666666664</v>
      </c>
      <c r="BB1077" t="s">
        <v>1059</v>
      </c>
      <c r="BC1077">
        <v>2026</v>
      </c>
      <c r="BD1077">
        <v>9</v>
      </c>
      <c r="BE1077">
        <v>4</v>
      </c>
      <c r="BF1077" s="6">
        <f t="shared" si="48"/>
        <v>46269</v>
      </c>
      <c r="BG1077">
        <f t="shared" si="49"/>
        <v>-3.5416666666642413</v>
      </c>
      <c r="BH1077" t="str">
        <f t="shared" si="50"/>
        <v>COMPLY</v>
      </c>
      <c r="BI1077" t="e">
        <f>VLOOKUP(H1077,Sheet2!$A$1:$B$270,2,FALSE)</f>
        <v>#N/A</v>
      </c>
    </row>
    <row r="1078" spans="1:61">
      <c r="A1078">
        <v>1077</v>
      </c>
      <c r="B1078">
        <v>1002566337</v>
      </c>
      <c r="C1078">
        <v>3</v>
      </c>
      <c r="D1078" t="s">
        <v>42</v>
      </c>
      <c r="E1078">
        <v>5</v>
      </c>
      <c r="F1078" t="s">
        <v>232</v>
      </c>
      <c r="G1078" t="s">
        <v>103</v>
      </c>
      <c r="H1078" t="s">
        <v>294</v>
      </c>
      <c r="I1078" t="s">
        <v>212</v>
      </c>
      <c r="J1078" t="s">
        <v>213</v>
      </c>
      <c r="K1078" t="s">
        <v>149</v>
      </c>
      <c r="L1078" t="s">
        <v>214</v>
      </c>
      <c r="M1078" t="s">
        <v>76</v>
      </c>
      <c r="N1078" t="s">
        <v>215</v>
      </c>
      <c r="O1078" s="57">
        <v>46266.704814814817</v>
      </c>
      <c r="P1078" s="57">
        <v>46268.670393518521</v>
      </c>
      <c r="Q1078">
        <v>69381769</v>
      </c>
      <c r="S1078">
        <v>152319208068</v>
      </c>
      <c r="T1078" t="s">
        <v>1060</v>
      </c>
      <c r="U1078" t="s">
        <v>1061</v>
      </c>
      <c r="V1078" t="s">
        <v>1062</v>
      </c>
      <c r="Z1078">
        <v>112.34413499999999</v>
      </c>
      <c r="AA1078">
        <v>-7.5706119999999997</v>
      </c>
      <c r="AB1078" t="s">
        <v>1063</v>
      </c>
      <c r="AC1078" t="s">
        <v>236</v>
      </c>
      <c r="AL1078" t="s">
        <v>217</v>
      </c>
      <c r="AM1078" t="s">
        <v>1064</v>
      </c>
      <c r="AN1078" t="s">
        <v>6</v>
      </c>
      <c r="AO1078" s="57">
        <v>46031.715439814812</v>
      </c>
      <c r="AP1078" s="57">
        <v>46267.625</v>
      </c>
      <c r="AR1078" t="s">
        <v>218</v>
      </c>
      <c r="AS1078" t="s">
        <v>103</v>
      </c>
      <c r="AT1078" t="s">
        <v>230</v>
      </c>
      <c r="AU1078">
        <v>20260903</v>
      </c>
      <c r="AV1078" t="s">
        <v>221</v>
      </c>
      <c r="AW1078" t="s">
        <v>574</v>
      </c>
      <c r="AX1078" t="s">
        <v>222</v>
      </c>
      <c r="BA1078" s="57">
        <v>46267.625</v>
      </c>
      <c r="BB1078" t="s">
        <v>1064</v>
      </c>
      <c r="BC1078">
        <v>2026</v>
      </c>
      <c r="BD1078">
        <v>9</v>
      </c>
      <c r="BE1078">
        <v>3</v>
      </c>
      <c r="BF1078" s="6">
        <f t="shared" si="48"/>
        <v>46268</v>
      </c>
      <c r="BG1078">
        <f t="shared" si="49"/>
        <v>0.375</v>
      </c>
      <c r="BH1078" t="str">
        <f t="shared" si="50"/>
        <v>COMPLY</v>
      </c>
      <c r="BI1078" t="str">
        <f>VLOOKUP(H1078,Sheet2!$A$1:$B$270,2,FALSE)</f>
        <v>MOJOKERTO</v>
      </c>
    </row>
    <row r="1079" spans="1:61">
      <c r="A1079">
        <v>1078</v>
      </c>
      <c r="B1079">
        <v>1002566360</v>
      </c>
      <c r="C1079">
        <v>3</v>
      </c>
      <c r="D1079" t="s">
        <v>59</v>
      </c>
      <c r="E1079">
        <v>4</v>
      </c>
      <c r="F1079" t="s">
        <v>223</v>
      </c>
      <c r="G1079" t="s">
        <v>314</v>
      </c>
      <c r="H1079" t="s">
        <v>315</v>
      </c>
      <c r="I1079" t="s">
        <v>212</v>
      </c>
      <c r="J1079" t="s">
        <v>213</v>
      </c>
      <c r="K1079" t="s">
        <v>149</v>
      </c>
      <c r="L1079" t="s">
        <v>214</v>
      </c>
      <c r="M1079" t="s">
        <v>76</v>
      </c>
      <c r="N1079" t="s">
        <v>215</v>
      </c>
      <c r="O1079" s="57">
        <v>46266.711064814815</v>
      </c>
      <c r="P1079" s="57">
        <v>46268.6721412037</v>
      </c>
      <c r="Q1079">
        <v>69381775</v>
      </c>
      <c r="S1079">
        <v>146372103323</v>
      </c>
      <c r="T1079" t="s">
        <v>1065</v>
      </c>
      <c r="U1079" t="s">
        <v>2901</v>
      </c>
      <c r="V1079" t="s">
        <v>1066</v>
      </c>
      <c r="Z1079">
        <v>109.636751</v>
      </c>
      <c r="AA1079">
        <v>-7.3654310000000001</v>
      </c>
      <c r="AB1079" t="s">
        <v>1067</v>
      </c>
      <c r="AC1079" t="s">
        <v>236</v>
      </c>
      <c r="AL1079" t="s">
        <v>217</v>
      </c>
      <c r="AM1079" t="s">
        <v>1068</v>
      </c>
      <c r="AN1079" t="s">
        <v>6</v>
      </c>
      <c r="AO1079" s="57">
        <v>46031.715439814812</v>
      </c>
      <c r="AP1079" s="57">
        <v>46269.333333333336</v>
      </c>
      <c r="AR1079" t="s">
        <v>218</v>
      </c>
      <c r="AS1079" t="s">
        <v>219</v>
      </c>
      <c r="AT1079" t="s">
        <v>230</v>
      </c>
      <c r="AU1079">
        <v>20260903</v>
      </c>
      <c r="AV1079" t="s">
        <v>221</v>
      </c>
      <c r="AW1079" t="s">
        <v>881</v>
      </c>
      <c r="AX1079" t="s">
        <v>222</v>
      </c>
      <c r="BA1079" s="57">
        <v>46269.333333333336</v>
      </c>
      <c r="BB1079" t="s">
        <v>1068</v>
      </c>
      <c r="BC1079">
        <v>2026</v>
      </c>
      <c r="BD1079">
        <v>9</v>
      </c>
      <c r="BE1079">
        <v>3</v>
      </c>
      <c r="BF1079" s="6">
        <f t="shared" si="48"/>
        <v>46268</v>
      </c>
      <c r="BG1079">
        <f t="shared" si="49"/>
        <v>-1.3333333333357587</v>
      </c>
      <c r="BH1079" t="str">
        <f t="shared" si="50"/>
        <v>COMPLY</v>
      </c>
      <c r="BI1079" t="e">
        <f>VLOOKUP(H1079,Sheet2!$A$1:$B$270,2,FALSE)</f>
        <v>#N/A</v>
      </c>
    </row>
    <row r="1080" spans="1:61">
      <c r="A1080">
        <v>1079</v>
      </c>
      <c r="B1080">
        <v>1002564406</v>
      </c>
      <c r="C1080">
        <v>3</v>
      </c>
      <c r="D1080" t="s">
        <v>45</v>
      </c>
      <c r="E1080">
        <v>5</v>
      </c>
      <c r="F1080" t="s">
        <v>210</v>
      </c>
      <c r="G1080" t="s">
        <v>112</v>
      </c>
      <c r="H1080" t="s">
        <v>263</v>
      </c>
      <c r="I1080" t="s">
        <v>212</v>
      </c>
      <c r="J1080" t="s">
        <v>213</v>
      </c>
      <c r="K1080" t="s">
        <v>149</v>
      </c>
      <c r="L1080" t="s">
        <v>214</v>
      </c>
      <c r="M1080" t="s">
        <v>76</v>
      </c>
      <c r="N1080" t="s">
        <v>215</v>
      </c>
      <c r="O1080" s="57">
        <v>46266.395798611113</v>
      </c>
      <c r="P1080" s="57">
        <v>46268.856458333335</v>
      </c>
      <c r="Q1080">
        <v>69381238</v>
      </c>
      <c r="S1080">
        <v>172601795130</v>
      </c>
      <c r="T1080" t="s">
        <v>1069</v>
      </c>
      <c r="U1080" t="s">
        <v>1070</v>
      </c>
      <c r="V1080" t="s">
        <v>1071</v>
      </c>
      <c r="Z1080">
        <v>116.141443</v>
      </c>
      <c r="AA1080">
        <v>-8.5526759999999999</v>
      </c>
      <c r="AB1080" t="s">
        <v>1072</v>
      </c>
      <c r="AC1080" t="s">
        <v>236</v>
      </c>
      <c r="AL1080" t="s">
        <v>217</v>
      </c>
      <c r="AM1080" t="s">
        <v>1073</v>
      </c>
      <c r="AN1080" t="s">
        <v>6</v>
      </c>
      <c r="AO1080" s="57">
        <v>46031.402905092589</v>
      </c>
      <c r="AP1080" s="57">
        <v>46268.541666666664</v>
      </c>
      <c r="AR1080" t="s">
        <v>218</v>
      </c>
      <c r="AS1080" t="s">
        <v>219</v>
      </c>
      <c r="AT1080" t="s">
        <v>230</v>
      </c>
      <c r="AU1080">
        <v>20260903</v>
      </c>
      <c r="AV1080" t="s">
        <v>221</v>
      </c>
      <c r="AW1080" t="s">
        <v>887</v>
      </c>
      <c r="AX1080" t="s">
        <v>222</v>
      </c>
      <c r="BA1080" s="57">
        <v>46268.541666666664</v>
      </c>
      <c r="BB1080" t="s">
        <v>1073</v>
      </c>
      <c r="BC1080">
        <v>2026</v>
      </c>
      <c r="BD1080">
        <v>9</v>
      </c>
      <c r="BE1080">
        <v>3</v>
      </c>
      <c r="BF1080" s="6">
        <f t="shared" si="48"/>
        <v>46268</v>
      </c>
      <c r="BG1080">
        <f t="shared" si="49"/>
        <v>-0.54166666666424135</v>
      </c>
      <c r="BH1080" t="str">
        <f t="shared" si="50"/>
        <v>COMPLY</v>
      </c>
      <c r="BI1080" t="str">
        <f>VLOOKUP(H1080,Sheet2!$A$1:$B$270,2,FALSE)</f>
        <v>MATARAM</v>
      </c>
    </row>
    <row r="1081" spans="1:61">
      <c r="A1081">
        <v>1080</v>
      </c>
      <c r="B1081">
        <v>1002564394</v>
      </c>
      <c r="C1081">
        <v>3</v>
      </c>
      <c r="D1081" t="s">
        <v>45</v>
      </c>
      <c r="E1081">
        <v>5</v>
      </c>
      <c r="F1081" t="s">
        <v>210</v>
      </c>
      <c r="G1081" t="s">
        <v>118</v>
      </c>
      <c r="H1081" t="s">
        <v>211</v>
      </c>
      <c r="I1081" t="s">
        <v>212</v>
      </c>
      <c r="J1081" t="s">
        <v>213</v>
      </c>
      <c r="K1081" t="s">
        <v>149</v>
      </c>
      <c r="L1081" t="s">
        <v>214</v>
      </c>
      <c r="M1081" t="s">
        <v>76</v>
      </c>
      <c r="N1081" t="s">
        <v>215</v>
      </c>
      <c r="O1081" s="57">
        <v>46266.39439814815</v>
      </c>
      <c r="P1081" s="57">
        <v>46267.873819444445</v>
      </c>
      <c r="Q1081">
        <v>69381216</v>
      </c>
      <c r="S1081">
        <v>172606792056</v>
      </c>
      <c r="T1081" t="s">
        <v>1074</v>
      </c>
      <c r="U1081" t="s">
        <v>1075</v>
      </c>
      <c r="V1081" t="s">
        <v>1076</v>
      </c>
      <c r="Z1081">
        <v>117.705498151481</v>
      </c>
      <c r="AA1081">
        <v>-8.6775460755313905</v>
      </c>
      <c r="AB1081" t="s">
        <v>1077</v>
      </c>
      <c r="AC1081" t="s">
        <v>216</v>
      </c>
      <c r="AL1081" t="s">
        <v>217</v>
      </c>
      <c r="AM1081" t="s">
        <v>1078</v>
      </c>
      <c r="AN1081" t="s">
        <v>6</v>
      </c>
      <c r="AO1081" s="57">
        <v>46031.402905092589</v>
      </c>
      <c r="AP1081" s="57">
        <v>46267.333333333336</v>
      </c>
      <c r="AR1081" t="s">
        <v>218</v>
      </c>
      <c r="AS1081" t="s">
        <v>219</v>
      </c>
      <c r="AT1081" t="s">
        <v>344</v>
      </c>
      <c r="AU1081">
        <v>20260902</v>
      </c>
      <c r="AV1081" t="s">
        <v>221</v>
      </c>
      <c r="AW1081" t="s">
        <v>888</v>
      </c>
      <c r="AX1081" t="s">
        <v>222</v>
      </c>
      <c r="BA1081" s="57">
        <v>46267.333333333336</v>
      </c>
      <c r="BB1081" t="s">
        <v>1078</v>
      </c>
      <c r="BC1081">
        <v>2026</v>
      </c>
      <c r="BD1081">
        <v>9</v>
      </c>
      <c r="BE1081">
        <v>2</v>
      </c>
      <c r="BF1081" s="6">
        <f t="shared" si="48"/>
        <v>46267</v>
      </c>
      <c r="BG1081">
        <f t="shared" si="49"/>
        <v>-0.33333333333575865</v>
      </c>
      <c r="BH1081" t="str">
        <f t="shared" si="50"/>
        <v>COMPLY</v>
      </c>
      <c r="BI1081" t="str">
        <f>VLOOKUP(H1081,Sheet2!$A$1:$B$270,2,FALSE)</f>
        <v>SUMBAWA</v>
      </c>
    </row>
    <row r="1082" spans="1:61">
      <c r="A1082">
        <v>1081</v>
      </c>
      <c r="B1082">
        <v>1002564794</v>
      </c>
      <c r="C1082">
        <v>3</v>
      </c>
      <c r="D1082" t="s">
        <v>45</v>
      </c>
      <c r="E1082">
        <v>5</v>
      </c>
      <c r="F1082" t="s">
        <v>210</v>
      </c>
      <c r="G1082" t="s">
        <v>110</v>
      </c>
      <c r="H1082" t="s">
        <v>313</v>
      </c>
      <c r="I1082" t="s">
        <v>212</v>
      </c>
      <c r="J1082" t="s">
        <v>213</v>
      </c>
      <c r="K1082" t="s">
        <v>149</v>
      </c>
      <c r="L1082" t="s">
        <v>214</v>
      </c>
      <c r="M1082" t="s">
        <v>76</v>
      </c>
      <c r="N1082" t="s">
        <v>215</v>
      </c>
      <c r="O1082" s="57">
        <v>46266.444398148145</v>
      </c>
      <c r="P1082" s="57">
        <v>46267.712152777778</v>
      </c>
      <c r="Q1082">
        <v>69381330</v>
      </c>
      <c r="S1082">
        <v>172611786320</v>
      </c>
      <c r="T1082" t="s">
        <v>1079</v>
      </c>
      <c r="U1082" t="s">
        <v>1080</v>
      </c>
      <c r="V1082" t="s">
        <v>1081</v>
      </c>
      <c r="Z1082">
        <v>118.490178</v>
      </c>
      <c r="AA1082">
        <v>-8.5041910000000005</v>
      </c>
      <c r="AB1082" t="s">
        <v>1082</v>
      </c>
      <c r="AC1082" t="s">
        <v>236</v>
      </c>
      <c r="AL1082" t="s">
        <v>217</v>
      </c>
      <c r="AM1082" t="s">
        <v>1083</v>
      </c>
      <c r="AN1082" t="s">
        <v>6</v>
      </c>
      <c r="AO1082" s="57">
        <v>46031.454826388886</v>
      </c>
      <c r="AP1082" s="57">
        <v>46267.333333333336</v>
      </c>
      <c r="AR1082" t="s">
        <v>218</v>
      </c>
      <c r="AS1082" t="s">
        <v>569</v>
      </c>
      <c r="AT1082" t="s">
        <v>552</v>
      </c>
      <c r="AU1082">
        <v>20260902</v>
      </c>
      <c r="AV1082" t="s">
        <v>221</v>
      </c>
      <c r="AW1082" t="s">
        <v>867</v>
      </c>
      <c r="AX1082" t="s">
        <v>222</v>
      </c>
      <c r="BA1082" s="57">
        <v>46267.333333333336</v>
      </c>
      <c r="BB1082" t="s">
        <v>1083</v>
      </c>
      <c r="BC1082">
        <v>2026</v>
      </c>
      <c r="BD1082">
        <v>9</v>
      </c>
      <c r="BE1082">
        <v>2</v>
      </c>
      <c r="BF1082" s="6">
        <f t="shared" si="48"/>
        <v>46267</v>
      </c>
      <c r="BG1082">
        <f t="shared" si="49"/>
        <v>-0.33333333333575865</v>
      </c>
      <c r="BH1082" t="str">
        <f t="shared" si="50"/>
        <v>COMPLY</v>
      </c>
      <c r="BI1082" t="str">
        <f>VLOOKUP(H1082,Sheet2!$A$1:$B$270,2,FALSE)</f>
        <v>BIMA</v>
      </c>
    </row>
    <row r="1083" spans="1:61">
      <c r="A1083">
        <v>1082</v>
      </c>
      <c r="B1083">
        <v>1002564072</v>
      </c>
      <c r="C1083">
        <v>3</v>
      </c>
      <c r="D1083" t="s">
        <v>59</v>
      </c>
      <c r="E1083">
        <v>4</v>
      </c>
      <c r="F1083" t="s">
        <v>223</v>
      </c>
      <c r="G1083" t="s">
        <v>223</v>
      </c>
      <c r="H1083" t="s">
        <v>844</v>
      </c>
      <c r="I1083" t="s">
        <v>212</v>
      </c>
      <c r="J1083" t="s">
        <v>213</v>
      </c>
      <c r="K1083" t="s">
        <v>149</v>
      </c>
      <c r="M1083" t="s">
        <v>76</v>
      </c>
      <c r="N1083" t="s">
        <v>215</v>
      </c>
      <c r="O1083" s="57">
        <v>46266.346446759257</v>
      </c>
      <c r="P1083" s="57">
        <v>46266.581354166665</v>
      </c>
      <c r="Q1083">
        <v>69380149</v>
      </c>
      <c r="S1083">
        <v>143387116898</v>
      </c>
      <c r="T1083" t="s">
        <v>974</v>
      </c>
      <c r="U1083" t="s">
        <v>1419</v>
      </c>
      <c r="V1083" t="s">
        <v>1420</v>
      </c>
      <c r="Z1083">
        <v>109.0774661</v>
      </c>
      <c r="AA1083">
        <v>-7.4091196000000004</v>
      </c>
      <c r="AB1083" t="s">
        <v>975</v>
      </c>
      <c r="AC1083" t="s">
        <v>284</v>
      </c>
      <c r="AL1083" t="s">
        <v>217</v>
      </c>
      <c r="AM1083" t="s">
        <v>1421</v>
      </c>
      <c r="AN1083" t="s">
        <v>6</v>
      </c>
      <c r="AO1083" s="57">
        <v>46031.350752314815</v>
      </c>
      <c r="AR1083" t="s">
        <v>218</v>
      </c>
      <c r="AS1083" t="s">
        <v>909</v>
      </c>
      <c r="AT1083" t="s">
        <v>230</v>
      </c>
      <c r="AU1083">
        <v>20260901</v>
      </c>
      <c r="AV1083" t="s">
        <v>221</v>
      </c>
      <c r="AW1083" t="s">
        <v>544</v>
      </c>
      <c r="AX1083" t="s">
        <v>222</v>
      </c>
      <c r="BA1083" s="57">
        <v>46266.291666666664</v>
      </c>
      <c r="BB1083" t="s">
        <v>1421</v>
      </c>
      <c r="BC1083">
        <v>2026</v>
      </c>
      <c r="BD1083">
        <v>9</v>
      </c>
      <c r="BE1083">
        <v>1</v>
      </c>
      <c r="BF1083" s="6">
        <f t="shared" si="48"/>
        <v>46266</v>
      </c>
      <c r="BG1083">
        <f t="shared" si="49"/>
        <v>-0.29166666666424135</v>
      </c>
      <c r="BH1083" t="str">
        <f t="shared" si="50"/>
        <v>COMPLY</v>
      </c>
      <c r="BI1083" t="e">
        <f>VLOOKUP(H1083,Sheet2!$A$1:$B$270,2,FALSE)</f>
        <v>#N/A</v>
      </c>
    </row>
    <row r="1084" spans="1:61">
      <c r="A1084">
        <v>1083</v>
      </c>
      <c r="B1084">
        <v>1002564446</v>
      </c>
      <c r="C1084">
        <v>3</v>
      </c>
      <c r="D1084" t="s">
        <v>38</v>
      </c>
      <c r="E1084">
        <v>5</v>
      </c>
      <c r="F1084" t="s">
        <v>90</v>
      </c>
      <c r="G1084" t="s">
        <v>90</v>
      </c>
      <c r="H1084" t="s">
        <v>346</v>
      </c>
      <c r="I1084" t="s">
        <v>212</v>
      </c>
      <c r="J1084" t="s">
        <v>213</v>
      </c>
      <c r="K1084" t="s">
        <v>149</v>
      </c>
      <c r="L1084" t="s">
        <v>214</v>
      </c>
      <c r="M1084" t="s">
        <v>76</v>
      </c>
      <c r="N1084" t="s">
        <v>215</v>
      </c>
      <c r="O1084" s="57">
        <v>46266.399953703702</v>
      </c>
      <c r="P1084" s="57">
        <v>46266.718854166669</v>
      </c>
      <c r="Q1084">
        <v>69381219</v>
      </c>
      <c r="S1084">
        <v>152639219540</v>
      </c>
      <c r="T1084" t="s">
        <v>1422</v>
      </c>
      <c r="U1084" t="s">
        <v>1423</v>
      </c>
      <c r="V1084" t="s">
        <v>1424</v>
      </c>
      <c r="Z1084">
        <v>112.1908955</v>
      </c>
      <c r="AA1084">
        <v>-7.7567621000000004</v>
      </c>
      <c r="AB1084" t="s">
        <v>1425</v>
      </c>
      <c r="AC1084" t="s">
        <v>216</v>
      </c>
      <c r="AL1084" t="s">
        <v>217</v>
      </c>
      <c r="AM1084" t="s">
        <v>1426</v>
      </c>
      <c r="AN1084" t="s">
        <v>6</v>
      </c>
      <c r="AO1084" s="57">
        <v>46031.402905092589</v>
      </c>
      <c r="AP1084" s="57">
        <v>46268.333333333336</v>
      </c>
      <c r="AR1084" t="s">
        <v>218</v>
      </c>
      <c r="AS1084" t="s">
        <v>304</v>
      </c>
      <c r="AT1084" t="s">
        <v>230</v>
      </c>
      <c r="AU1084">
        <v>20260901</v>
      </c>
      <c r="AV1084" t="s">
        <v>221</v>
      </c>
      <c r="AW1084" t="s">
        <v>886</v>
      </c>
      <c r="AX1084" t="s">
        <v>222</v>
      </c>
      <c r="BA1084" s="57">
        <v>46268.333333333336</v>
      </c>
      <c r="BB1084" t="s">
        <v>1426</v>
      </c>
      <c r="BC1084">
        <v>2026</v>
      </c>
      <c r="BD1084">
        <v>9</v>
      </c>
      <c r="BE1084">
        <v>1</v>
      </c>
      <c r="BF1084" s="6">
        <f t="shared" si="48"/>
        <v>46266</v>
      </c>
      <c r="BG1084">
        <f t="shared" si="49"/>
        <v>-2.3333333333357587</v>
      </c>
      <c r="BH1084" t="str">
        <f t="shared" si="50"/>
        <v>COMPLY</v>
      </c>
      <c r="BI1084" t="str">
        <f>VLOOKUP(H1084,Sheet2!$A$1:$B$270,2,FALSE)</f>
        <v>KEDIRI</v>
      </c>
    </row>
    <row r="1085" spans="1:61">
      <c r="A1085">
        <v>1084</v>
      </c>
      <c r="B1085">
        <v>1002564395</v>
      </c>
      <c r="C1085">
        <v>3</v>
      </c>
      <c r="D1085" t="s">
        <v>42</v>
      </c>
      <c r="E1085">
        <v>5</v>
      </c>
      <c r="F1085" t="s">
        <v>102</v>
      </c>
      <c r="G1085" t="s">
        <v>99</v>
      </c>
      <c r="H1085" t="s">
        <v>406</v>
      </c>
      <c r="I1085" t="s">
        <v>212</v>
      </c>
      <c r="J1085" t="s">
        <v>213</v>
      </c>
      <c r="K1085" t="s">
        <v>149</v>
      </c>
      <c r="M1085" t="s">
        <v>76</v>
      </c>
      <c r="N1085" t="s">
        <v>215</v>
      </c>
      <c r="O1085" s="57">
        <v>46266.395300925928</v>
      </c>
      <c r="P1085" s="57">
        <v>46266.735567129632</v>
      </c>
      <c r="Q1085">
        <v>69379478</v>
      </c>
      <c r="S1085">
        <v>152522205701</v>
      </c>
      <c r="T1085" t="s">
        <v>955</v>
      </c>
      <c r="U1085" t="s">
        <v>1427</v>
      </c>
      <c r="V1085" t="s">
        <v>1428</v>
      </c>
      <c r="Z1085">
        <v>114.302912987892</v>
      </c>
      <c r="AA1085">
        <v>-8.4049953980668199</v>
      </c>
      <c r="AB1085" t="s">
        <v>999</v>
      </c>
      <c r="AC1085" t="s">
        <v>216</v>
      </c>
      <c r="AL1085" t="s">
        <v>217</v>
      </c>
      <c r="AM1085" t="s">
        <v>1429</v>
      </c>
      <c r="AN1085" t="s">
        <v>6</v>
      </c>
      <c r="AO1085" s="57">
        <v>46031.402905092589</v>
      </c>
      <c r="AR1085" t="s">
        <v>218</v>
      </c>
      <c r="AS1085" t="s">
        <v>99</v>
      </c>
      <c r="AT1085" t="s">
        <v>230</v>
      </c>
      <c r="AU1085">
        <v>20260901</v>
      </c>
      <c r="AV1085" t="s">
        <v>221</v>
      </c>
      <c r="AW1085" t="s">
        <v>546</v>
      </c>
      <c r="AX1085" t="s">
        <v>222</v>
      </c>
      <c r="BA1085" s="57">
        <v>46266.291666666664</v>
      </c>
      <c r="BB1085" t="s">
        <v>1429</v>
      </c>
      <c r="BC1085">
        <v>2026</v>
      </c>
      <c r="BD1085">
        <v>9</v>
      </c>
      <c r="BE1085">
        <v>1</v>
      </c>
      <c r="BF1085" s="6">
        <f t="shared" si="48"/>
        <v>46266</v>
      </c>
      <c r="BG1085">
        <f t="shared" si="49"/>
        <v>-0.29166666666424135</v>
      </c>
      <c r="BH1085" t="str">
        <f t="shared" si="50"/>
        <v>COMPLY</v>
      </c>
      <c r="BI1085" t="str">
        <f>VLOOKUP(H1085,Sheet2!$A$1:$B$270,2,FALSE)</f>
        <v>BANYUWANGI</v>
      </c>
    </row>
    <row r="1086" spans="1:61">
      <c r="A1086">
        <v>1085</v>
      </c>
      <c r="B1086">
        <v>1002564057</v>
      </c>
      <c r="C1086">
        <v>3</v>
      </c>
      <c r="D1086" t="s">
        <v>59</v>
      </c>
      <c r="E1086">
        <v>4</v>
      </c>
      <c r="F1086" t="s">
        <v>223</v>
      </c>
      <c r="G1086" t="s">
        <v>223</v>
      </c>
      <c r="H1086" t="s">
        <v>1008</v>
      </c>
      <c r="I1086" t="s">
        <v>212</v>
      </c>
      <c r="J1086" t="s">
        <v>213</v>
      </c>
      <c r="K1086" t="s">
        <v>149</v>
      </c>
      <c r="M1086" t="s">
        <v>76</v>
      </c>
      <c r="N1086" t="s">
        <v>215</v>
      </c>
      <c r="O1086" s="57">
        <v>46266.340960648151</v>
      </c>
      <c r="P1086" s="57">
        <v>46266.45484953704</v>
      </c>
      <c r="Q1086">
        <v>69379064</v>
      </c>
      <c r="S1086">
        <v>146396100343</v>
      </c>
      <c r="T1086" t="s">
        <v>1009</v>
      </c>
      <c r="U1086" t="s">
        <v>1430</v>
      </c>
      <c r="V1086" t="s">
        <v>1431</v>
      </c>
      <c r="Z1086">
        <v>109.21419779999999</v>
      </c>
      <c r="AA1086">
        <v>-7.3366372000000002</v>
      </c>
      <c r="AB1086" t="s">
        <v>1010</v>
      </c>
      <c r="AC1086" t="s">
        <v>284</v>
      </c>
      <c r="AL1086" t="s">
        <v>217</v>
      </c>
      <c r="AM1086" t="s">
        <v>1432</v>
      </c>
      <c r="AN1086" t="s">
        <v>6</v>
      </c>
      <c r="AO1086" s="57">
        <v>46031.350752314815</v>
      </c>
      <c r="AR1086" t="s">
        <v>218</v>
      </c>
      <c r="AS1086" t="s">
        <v>219</v>
      </c>
      <c r="AT1086" t="s">
        <v>230</v>
      </c>
      <c r="AU1086">
        <v>20260901</v>
      </c>
      <c r="AV1086" t="s">
        <v>221</v>
      </c>
      <c r="AW1086" t="s">
        <v>550</v>
      </c>
      <c r="AX1086" t="s">
        <v>222</v>
      </c>
      <c r="BA1086" s="57">
        <v>46266.291666666664</v>
      </c>
      <c r="BB1086" t="s">
        <v>1432</v>
      </c>
      <c r="BC1086">
        <v>2026</v>
      </c>
      <c r="BD1086">
        <v>9</v>
      </c>
      <c r="BE1086">
        <v>1</v>
      </c>
      <c r="BF1086" s="6">
        <f t="shared" si="48"/>
        <v>46266</v>
      </c>
      <c r="BG1086">
        <f t="shared" si="49"/>
        <v>-0.29166666666424135</v>
      </c>
      <c r="BH1086" t="str">
        <f t="shared" si="50"/>
        <v>COMPLY</v>
      </c>
      <c r="BI1086" t="e">
        <f>VLOOKUP(H1086,Sheet2!$A$1:$B$270,2,FALSE)</f>
        <v>#N/A</v>
      </c>
    </row>
    <row r="1087" spans="1:61">
      <c r="A1087">
        <v>1086</v>
      </c>
      <c r="B1087">
        <v>1002564025</v>
      </c>
      <c r="C1087">
        <v>3</v>
      </c>
      <c r="D1087" t="s">
        <v>45</v>
      </c>
      <c r="E1087">
        <v>5</v>
      </c>
      <c r="F1087" t="s">
        <v>210</v>
      </c>
      <c r="G1087" t="s">
        <v>118</v>
      </c>
      <c r="H1087" t="s">
        <v>211</v>
      </c>
      <c r="I1087" t="s">
        <v>212</v>
      </c>
      <c r="J1087" t="s">
        <v>213</v>
      </c>
      <c r="K1087" t="s">
        <v>149</v>
      </c>
      <c r="L1087" t="s">
        <v>214</v>
      </c>
      <c r="M1087" t="s">
        <v>76</v>
      </c>
      <c r="N1087" t="s">
        <v>215</v>
      </c>
      <c r="O1087" s="57">
        <v>46266.313148148147</v>
      </c>
      <c r="P1087" s="57">
        <v>46267.697337962964</v>
      </c>
      <c r="Q1087">
        <v>69381121</v>
      </c>
      <c r="S1087">
        <v>172606792340</v>
      </c>
      <c r="T1087" t="s">
        <v>1089</v>
      </c>
      <c r="U1087" t="s">
        <v>857</v>
      </c>
      <c r="V1087" t="s">
        <v>1090</v>
      </c>
      <c r="Z1087">
        <v>117.43840914219599</v>
      </c>
      <c r="AA1087">
        <v>-8.6443586928006209</v>
      </c>
      <c r="AB1087" t="s">
        <v>1091</v>
      </c>
      <c r="AC1087" t="s">
        <v>216</v>
      </c>
      <c r="AL1087" t="s">
        <v>217</v>
      </c>
      <c r="AM1087" t="s">
        <v>1092</v>
      </c>
      <c r="AN1087" t="s">
        <v>6</v>
      </c>
      <c r="AO1087" s="57">
        <v>46031.319398148145</v>
      </c>
      <c r="AP1087" s="57">
        <v>46267.333333333336</v>
      </c>
      <c r="AR1087" t="s">
        <v>218</v>
      </c>
      <c r="AS1087" t="s">
        <v>219</v>
      </c>
      <c r="AT1087" t="s">
        <v>220</v>
      </c>
      <c r="AU1087">
        <v>20260902</v>
      </c>
      <c r="AV1087" t="s">
        <v>221</v>
      </c>
      <c r="AW1087" t="s">
        <v>840</v>
      </c>
      <c r="AX1087" t="s">
        <v>222</v>
      </c>
      <c r="BA1087" s="57">
        <v>46267.333333333336</v>
      </c>
      <c r="BB1087" t="s">
        <v>1092</v>
      </c>
      <c r="BC1087">
        <v>2026</v>
      </c>
      <c r="BD1087">
        <v>9</v>
      </c>
      <c r="BE1087">
        <v>2</v>
      </c>
      <c r="BF1087" s="6">
        <f t="shared" si="48"/>
        <v>46267</v>
      </c>
      <c r="BG1087">
        <f t="shared" si="49"/>
        <v>-0.33333333333575865</v>
      </c>
      <c r="BH1087" t="str">
        <f t="shared" si="50"/>
        <v>COMPLY</v>
      </c>
      <c r="BI1087" t="str">
        <f>VLOOKUP(H1087,Sheet2!$A$1:$B$270,2,FALSE)</f>
        <v>SUMBAWA</v>
      </c>
    </row>
    <row r="1088" spans="1:61">
      <c r="A1088">
        <v>1087</v>
      </c>
      <c r="B1088">
        <v>1002564783</v>
      </c>
      <c r="C1088">
        <v>3</v>
      </c>
      <c r="D1088" t="s">
        <v>45</v>
      </c>
      <c r="E1088">
        <v>5</v>
      </c>
      <c r="F1088" t="s">
        <v>210</v>
      </c>
      <c r="G1088" t="s">
        <v>116</v>
      </c>
      <c r="H1088" t="s">
        <v>268</v>
      </c>
      <c r="I1088" t="s">
        <v>212</v>
      </c>
      <c r="J1088" t="s">
        <v>213</v>
      </c>
      <c r="K1088" t="s">
        <v>149</v>
      </c>
      <c r="L1088" t="s">
        <v>214</v>
      </c>
      <c r="M1088" t="s">
        <v>76</v>
      </c>
      <c r="N1088" t="s">
        <v>215</v>
      </c>
      <c r="O1088" s="57">
        <v>46266.443703703706</v>
      </c>
      <c r="P1088" s="57">
        <v>46268.70103009259</v>
      </c>
      <c r="Q1088">
        <v>69381328</v>
      </c>
      <c r="S1088">
        <v>172604214259</v>
      </c>
      <c r="T1088" t="s">
        <v>1093</v>
      </c>
      <c r="U1088" t="s">
        <v>1094</v>
      </c>
      <c r="V1088" t="s">
        <v>1095</v>
      </c>
      <c r="Z1088">
        <v>116.544966995716</v>
      </c>
      <c r="AA1088">
        <v>-8.38643504546903</v>
      </c>
      <c r="AB1088" t="s">
        <v>1096</v>
      </c>
      <c r="AC1088" t="s">
        <v>216</v>
      </c>
      <c r="AL1088" t="s">
        <v>217</v>
      </c>
      <c r="AM1088" t="s">
        <v>1097</v>
      </c>
      <c r="AN1088" t="s">
        <v>6</v>
      </c>
      <c r="AO1088" s="57">
        <v>46031.444409722222</v>
      </c>
      <c r="AP1088" s="57">
        <v>46267.625</v>
      </c>
      <c r="AR1088" t="s">
        <v>218</v>
      </c>
      <c r="AS1088" t="s">
        <v>911</v>
      </c>
      <c r="AT1088" t="s">
        <v>230</v>
      </c>
      <c r="AU1088">
        <v>20260903</v>
      </c>
      <c r="AV1088" t="s">
        <v>221</v>
      </c>
      <c r="AW1088" t="s">
        <v>883</v>
      </c>
      <c r="AX1088" t="s">
        <v>222</v>
      </c>
      <c r="BA1088" s="57">
        <v>46267.625</v>
      </c>
      <c r="BB1088" t="s">
        <v>1097</v>
      </c>
      <c r="BC1088">
        <v>2026</v>
      </c>
      <c r="BD1088">
        <v>9</v>
      </c>
      <c r="BE1088">
        <v>3</v>
      </c>
      <c r="BF1088" s="6">
        <f t="shared" si="48"/>
        <v>46268</v>
      </c>
      <c r="BG1088">
        <f t="shared" si="49"/>
        <v>0.375</v>
      </c>
      <c r="BH1088" t="str">
        <f t="shared" si="50"/>
        <v>COMPLY</v>
      </c>
      <c r="BI1088" t="str">
        <f>VLOOKUP(H1088,Sheet2!$A$1:$B$270,2,FALSE)</f>
        <v>SELONG</v>
      </c>
    </row>
    <row r="1089" spans="1:61">
      <c r="A1089">
        <v>1088</v>
      </c>
      <c r="B1089">
        <v>1002565129</v>
      </c>
      <c r="C1089">
        <v>3</v>
      </c>
      <c r="D1089" t="s">
        <v>49</v>
      </c>
      <c r="E1089">
        <v>4</v>
      </c>
      <c r="F1089" t="s">
        <v>250</v>
      </c>
      <c r="G1089" t="s">
        <v>539</v>
      </c>
      <c r="H1089" t="s">
        <v>577</v>
      </c>
      <c r="I1089" t="s">
        <v>212</v>
      </c>
      <c r="J1089" t="s">
        <v>213</v>
      </c>
      <c r="K1089" t="s">
        <v>149</v>
      </c>
      <c r="M1089" t="s">
        <v>76</v>
      </c>
      <c r="N1089" t="s">
        <v>215</v>
      </c>
      <c r="O1089" s="57">
        <v>46266.493634259263</v>
      </c>
      <c r="P1089" s="57">
        <v>46267.568738425929</v>
      </c>
      <c r="Q1089">
        <v>69228573</v>
      </c>
      <c r="S1089">
        <v>142214107371</v>
      </c>
      <c r="T1089" t="s">
        <v>1098</v>
      </c>
      <c r="U1089" t="s">
        <v>959</v>
      </c>
      <c r="V1089" t="s">
        <v>1099</v>
      </c>
      <c r="Z1089">
        <v>108.9829376</v>
      </c>
      <c r="AA1089">
        <v>-6.9595906999999997</v>
      </c>
      <c r="AB1089" t="s">
        <v>1100</v>
      </c>
      <c r="AC1089" t="s">
        <v>225</v>
      </c>
      <c r="AL1089" t="s">
        <v>217</v>
      </c>
      <c r="AM1089" t="s">
        <v>1101</v>
      </c>
      <c r="AN1089" t="s">
        <v>6</v>
      </c>
      <c r="AO1089" s="57">
        <v>46031.49659722222</v>
      </c>
      <c r="AP1089" s="57">
        <v>46267.541666666664</v>
      </c>
      <c r="AR1089" t="s">
        <v>218</v>
      </c>
      <c r="AS1089" t="s">
        <v>908</v>
      </c>
      <c r="AT1089" t="s">
        <v>230</v>
      </c>
      <c r="AU1089">
        <v>20260902</v>
      </c>
      <c r="AV1089" t="s">
        <v>221</v>
      </c>
      <c r="AW1089" t="s">
        <v>578</v>
      </c>
      <c r="AX1089" t="s">
        <v>222</v>
      </c>
      <c r="BA1089" s="57">
        <v>46267.541666666664</v>
      </c>
      <c r="BB1089" t="s">
        <v>1101</v>
      </c>
      <c r="BC1089">
        <v>2026</v>
      </c>
      <c r="BD1089">
        <v>9</v>
      </c>
      <c r="BE1089">
        <v>2</v>
      </c>
      <c r="BF1089" s="6">
        <f t="shared" si="48"/>
        <v>46267</v>
      </c>
      <c r="BG1089">
        <f t="shared" si="49"/>
        <v>-0.54166666666424135</v>
      </c>
      <c r="BH1089" t="str">
        <f t="shared" si="50"/>
        <v>COMPLY</v>
      </c>
      <c r="BI1089" t="e">
        <f>VLOOKUP(H1089,Sheet2!$A$1:$B$270,2,FALSE)</f>
        <v>#N/A</v>
      </c>
    </row>
    <row r="1090" spans="1:61">
      <c r="A1090">
        <v>1089</v>
      </c>
      <c r="B1090">
        <v>1002564592</v>
      </c>
      <c r="C1090">
        <v>3</v>
      </c>
      <c r="D1090" t="s">
        <v>42</v>
      </c>
      <c r="E1090">
        <v>5</v>
      </c>
      <c r="F1090" t="s">
        <v>232</v>
      </c>
      <c r="G1090" t="s">
        <v>103</v>
      </c>
      <c r="H1090" t="s">
        <v>294</v>
      </c>
      <c r="I1090" t="s">
        <v>212</v>
      </c>
      <c r="J1090" t="s">
        <v>213</v>
      </c>
      <c r="K1090" t="s">
        <v>149</v>
      </c>
      <c r="M1090" t="s">
        <v>76</v>
      </c>
      <c r="N1090" t="s">
        <v>215</v>
      </c>
      <c r="O1090" s="57">
        <v>46266.417939814812</v>
      </c>
      <c r="P1090" s="57">
        <v>46267.517129629632</v>
      </c>
      <c r="Q1090">
        <v>69381278</v>
      </c>
      <c r="S1090">
        <v>152319208061</v>
      </c>
      <c r="T1090" t="s">
        <v>1102</v>
      </c>
      <c r="U1090" t="s">
        <v>1103</v>
      </c>
      <c r="V1090" t="s">
        <v>1104</v>
      </c>
      <c r="Z1090">
        <v>112.3860248</v>
      </c>
      <c r="AA1090">
        <v>-7.5268009999999999</v>
      </c>
      <c r="AB1090" t="s">
        <v>1105</v>
      </c>
      <c r="AC1090" t="s">
        <v>229</v>
      </c>
      <c r="AL1090" t="s">
        <v>217</v>
      </c>
      <c r="AM1090" t="s">
        <v>1106</v>
      </c>
      <c r="AN1090" t="s">
        <v>6</v>
      </c>
      <c r="AO1090" s="57">
        <v>46031.423645833333</v>
      </c>
      <c r="AP1090" s="57">
        <v>46267.458333333336</v>
      </c>
      <c r="AR1090" t="s">
        <v>218</v>
      </c>
      <c r="AS1090" t="s">
        <v>103</v>
      </c>
      <c r="AT1090" t="s">
        <v>230</v>
      </c>
      <c r="AU1090">
        <v>20260902</v>
      </c>
      <c r="AV1090" t="s">
        <v>221</v>
      </c>
      <c r="AW1090" t="s">
        <v>544</v>
      </c>
      <c r="AX1090" t="s">
        <v>222</v>
      </c>
      <c r="BA1090" s="57">
        <v>46267.458333333336</v>
      </c>
      <c r="BB1090" t="s">
        <v>1106</v>
      </c>
      <c r="BC1090">
        <v>2026</v>
      </c>
      <c r="BD1090">
        <v>9</v>
      </c>
      <c r="BE1090">
        <v>2</v>
      </c>
      <c r="BF1090" s="6">
        <f t="shared" ref="BF1090:BF1153" si="51">DATE(BC1090,BD1090,BE1090)</f>
        <v>46267</v>
      </c>
      <c r="BG1090">
        <f t="shared" ref="BG1090:BG1153" si="52">BF1090-BA1090</f>
        <v>-0.45833333333575865</v>
      </c>
      <c r="BH1090" t="str">
        <f t="shared" ref="BH1090:BH1153" si="53">IF(BG1090=1,"COMPLY",IF(BG1090&lt;1,"COMPLY","NOT COMPLY"))</f>
        <v>COMPLY</v>
      </c>
      <c r="BI1090" t="str">
        <f>VLOOKUP(H1090,Sheet2!$A$1:$B$270,2,FALSE)</f>
        <v>MOJOKERTO</v>
      </c>
    </row>
    <row r="1091" spans="1:61">
      <c r="A1091">
        <v>1090</v>
      </c>
      <c r="B1091">
        <v>1002565224</v>
      </c>
      <c r="C1091">
        <v>3</v>
      </c>
      <c r="D1091" t="s">
        <v>55</v>
      </c>
      <c r="E1091">
        <v>5</v>
      </c>
      <c r="F1091" t="s">
        <v>261</v>
      </c>
      <c r="G1091" t="s">
        <v>122</v>
      </c>
      <c r="H1091" t="s">
        <v>321</v>
      </c>
      <c r="I1091" t="s">
        <v>212</v>
      </c>
      <c r="J1091" t="s">
        <v>213</v>
      </c>
      <c r="K1091" t="s">
        <v>149</v>
      </c>
      <c r="M1091" t="s">
        <v>76</v>
      </c>
      <c r="N1091" t="s">
        <v>215</v>
      </c>
      <c r="O1091" s="57">
        <v>46266.518530092595</v>
      </c>
      <c r="P1091" s="57">
        <v>46266.639976851853</v>
      </c>
      <c r="Q1091">
        <v>69379339</v>
      </c>
      <c r="S1091">
        <v>152445902503</v>
      </c>
      <c r="T1091" t="s">
        <v>988</v>
      </c>
      <c r="U1091" t="s">
        <v>1433</v>
      </c>
      <c r="V1091" t="s">
        <v>1434</v>
      </c>
      <c r="Z1091">
        <v>112.49171</v>
      </c>
      <c r="AA1091">
        <v>-7.1393560000000003</v>
      </c>
      <c r="AB1091" t="s">
        <v>989</v>
      </c>
      <c r="AC1091" t="s">
        <v>216</v>
      </c>
      <c r="AL1091" t="s">
        <v>217</v>
      </c>
      <c r="AM1091" t="s">
        <v>1435</v>
      </c>
      <c r="AN1091" t="s">
        <v>6</v>
      </c>
      <c r="AO1091" s="57">
        <v>46031.52784722222</v>
      </c>
      <c r="AR1091" t="s">
        <v>218</v>
      </c>
      <c r="AS1091" t="s">
        <v>122</v>
      </c>
      <c r="AT1091" t="s">
        <v>220</v>
      </c>
      <c r="AU1091">
        <v>20260901</v>
      </c>
      <c r="AV1091" t="s">
        <v>221</v>
      </c>
      <c r="AW1091" t="s">
        <v>545</v>
      </c>
      <c r="AX1091" t="s">
        <v>222</v>
      </c>
      <c r="BA1091" s="57">
        <v>46266.291666666664</v>
      </c>
      <c r="BB1091" t="s">
        <v>1435</v>
      </c>
      <c r="BC1091">
        <v>2026</v>
      </c>
      <c r="BD1091">
        <v>9</v>
      </c>
      <c r="BE1091">
        <v>1</v>
      </c>
      <c r="BF1091" s="6">
        <f t="shared" si="51"/>
        <v>46266</v>
      </c>
      <c r="BG1091">
        <f t="shared" si="52"/>
        <v>-0.29166666666424135</v>
      </c>
      <c r="BH1091" t="str">
        <f t="shared" si="53"/>
        <v>COMPLY</v>
      </c>
      <c r="BI1091" t="str">
        <f>VLOOKUP(H1091,Sheet2!$A$1:$B$270,2,FALSE)</f>
        <v>GRESIK</v>
      </c>
    </row>
    <row r="1092" spans="1:61">
      <c r="A1092">
        <v>1091</v>
      </c>
      <c r="B1092">
        <v>1002564429</v>
      </c>
      <c r="C1092">
        <v>3</v>
      </c>
      <c r="D1092" t="s">
        <v>55</v>
      </c>
      <c r="E1092">
        <v>5</v>
      </c>
      <c r="F1092" t="s">
        <v>307</v>
      </c>
      <c r="G1092" t="s">
        <v>124</v>
      </c>
      <c r="H1092" t="s">
        <v>329</v>
      </c>
      <c r="I1092" t="s">
        <v>212</v>
      </c>
      <c r="J1092" t="s">
        <v>213</v>
      </c>
      <c r="K1092" t="s">
        <v>149</v>
      </c>
      <c r="L1092" t="s">
        <v>214</v>
      </c>
      <c r="M1092" t="s">
        <v>76</v>
      </c>
      <c r="N1092" t="s">
        <v>215</v>
      </c>
      <c r="O1092" s="57">
        <v>46266.397893518515</v>
      </c>
      <c r="P1092" s="57">
        <v>46267.671238425923</v>
      </c>
      <c r="Q1092">
        <v>69381217</v>
      </c>
      <c r="S1092">
        <v>152306253338</v>
      </c>
      <c r="T1092" t="s">
        <v>1364</v>
      </c>
      <c r="U1092" t="s">
        <v>1365</v>
      </c>
      <c r="V1092" t="s">
        <v>1366</v>
      </c>
      <c r="Z1092">
        <v>112.7257608</v>
      </c>
      <c r="AA1092">
        <v>-7.3288592999999898</v>
      </c>
      <c r="AB1092" t="s">
        <v>1367</v>
      </c>
      <c r="AC1092" t="s">
        <v>216</v>
      </c>
      <c r="AL1092" t="s">
        <v>217</v>
      </c>
      <c r="AM1092" t="s">
        <v>1368</v>
      </c>
      <c r="AN1092" t="s">
        <v>6</v>
      </c>
      <c r="AO1092" s="57">
        <v>46031.402905092589</v>
      </c>
      <c r="AP1092" s="57">
        <v>46267.333333333336</v>
      </c>
      <c r="AR1092" t="s">
        <v>218</v>
      </c>
      <c r="AS1092" t="s">
        <v>916</v>
      </c>
      <c r="AT1092" t="s">
        <v>230</v>
      </c>
      <c r="AU1092">
        <v>20260902</v>
      </c>
      <c r="AV1092" t="s">
        <v>221</v>
      </c>
      <c r="AW1092" t="s">
        <v>883</v>
      </c>
      <c r="AX1092" t="s">
        <v>222</v>
      </c>
      <c r="BA1092" s="57">
        <v>46267.333333333336</v>
      </c>
      <c r="BB1092" t="s">
        <v>1368</v>
      </c>
      <c r="BC1092">
        <v>2026</v>
      </c>
      <c r="BD1092">
        <v>9</v>
      </c>
      <c r="BE1092">
        <v>2</v>
      </c>
      <c r="BF1092" s="6">
        <f t="shared" si="51"/>
        <v>46267</v>
      </c>
      <c r="BG1092">
        <f t="shared" si="52"/>
        <v>-0.33333333333575865</v>
      </c>
      <c r="BH1092" t="str">
        <f t="shared" si="53"/>
        <v>COMPLY</v>
      </c>
      <c r="BI1092" t="str">
        <f>VLOOKUP(H1092,Sheet2!$A$1:$B$270,2,FALSE)</f>
        <v>SURABAYA SELATAN</v>
      </c>
    </row>
    <row r="1093" spans="1:61">
      <c r="A1093">
        <v>1092</v>
      </c>
      <c r="B1093">
        <v>1002564751</v>
      </c>
      <c r="C1093">
        <v>3</v>
      </c>
      <c r="D1093" t="s">
        <v>42</v>
      </c>
      <c r="E1093">
        <v>5</v>
      </c>
      <c r="F1093" t="s">
        <v>232</v>
      </c>
      <c r="G1093" t="s">
        <v>103</v>
      </c>
      <c r="H1093" t="s">
        <v>294</v>
      </c>
      <c r="I1093" t="s">
        <v>212</v>
      </c>
      <c r="J1093" t="s">
        <v>213</v>
      </c>
      <c r="K1093" t="s">
        <v>149</v>
      </c>
      <c r="M1093" t="s">
        <v>76</v>
      </c>
      <c r="N1093" t="s">
        <v>215</v>
      </c>
      <c r="O1093" s="57">
        <v>46266.439259259256</v>
      </c>
      <c r="P1093" s="57">
        <v>46266.69866898148</v>
      </c>
      <c r="Q1093">
        <v>69381304</v>
      </c>
      <c r="S1093">
        <v>152319208063</v>
      </c>
      <c r="T1093" t="s">
        <v>1436</v>
      </c>
      <c r="U1093" t="s">
        <v>1437</v>
      </c>
      <c r="V1093" t="s">
        <v>1438</v>
      </c>
      <c r="Z1093">
        <v>112.34956579999999</v>
      </c>
      <c r="AA1093">
        <v>-7.5649582000000004</v>
      </c>
      <c r="AB1093" t="s">
        <v>1439</v>
      </c>
      <c r="AC1093" t="s">
        <v>229</v>
      </c>
      <c r="AL1093" t="s">
        <v>217</v>
      </c>
      <c r="AM1093" t="s">
        <v>1440</v>
      </c>
      <c r="AN1093" t="s">
        <v>6</v>
      </c>
      <c r="AO1093" s="57">
        <v>46031.444409722222</v>
      </c>
      <c r="AP1093" s="57">
        <v>46267.458333333336</v>
      </c>
      <c r="AR1093" t="s">
        <v>218</v>
      </c>
      <c r="AS1093" t="s">
        <v>103</v>
      </c>
      <c r="AT1093" t="s">
        <v>230</v>
      </c>
      <c r="AU1093">
        <v>20260901</v>
      </c>
      <c r="AV1093" t="s">
        <v>221</v>
      </c>
      <c r="AW1093" t="s">
        <v>545</v>
      </c>
      <c r="AX1093" t="s">
        <v>222</v>
      </c>
      <c r="BA1093" s="57">
        <v>46267.458333333336</v>
      </c>
      <c r="BB1093" t="s">
        <v>1440</v>
      </c>
      <c r="BC1093">
        <v>2026</v>
      </c>
      <c r="BD1093">
        <v>9</v>
      </c>
      <c r="BE1093">
        <v>1</v>
      </c>
      <c r="BF1093" s="6">
        <f t="shared" si="51"/>
        <v>46266</v>
      </c>
      <c r="BG1093">
        <f t="shared" si="52"/>
        <v>-1.4583333333357587</v>
      </c>
      <c r="BH1093" t="str">
        <f t="shared" si="53"/>
        <v>COMPLY</v>
      </c>
      <c r="BI1093" t="str">
        <f>VLOOKUP(H1093,Sheet2!$A$1:$B$270,2,FALSE)</f>
        <v>MOJOKERTO</v>
      </c>
    </row>
    <row r="1094" spans="1:61">
      <c r="A1094">
        <v>1093</v>
      </c>
      <c r="B1094">
        <v>1002564376</v>
      </c>
      <c r="C1094">
        <v>3</v>
      </c>
      <c r="D1094" t="s">
        <v>51</v>
      </c>
      <c r="E1094">
        <v>4</v>
      </c>
      <c r="F1094" t="s">
        <v>269</v>
      </c>
      <c r="G1094" t="s">
        <v>823</v>
      </c>
      <c r="H1094" t="s">
        <v>870</v>
      </c>
      <c r="I1094" t="s">
        <v>212</v>
      </c>
      <c r="J1094" t="s">
        <v>213</v>
      </c>
      <c r="K1094" t="s">
        <v>149</v>
      </c>
      <c r="M1094" t="s">
        <v>76</v>
      </c>
      <c r="N1094" t="s">
        <v>215</v>
      </c>
      <c r="O1094" s="57">
        <v>46266.392905092594</v>
      </c>
      <c r="P1094" s="57">
        <v>46266.611898148149</v>
      </c>
      <c r="Q1094">
        <v>69379400</v>
      </c>
      <c r="S1094">
        <v>142539117950</v>
      </c>
      <c r="T1094" t="s">
        <v>997</v>
      </c>
      <c r="U1094" t="s">
        <v>1441</v>
      </c>
      <c r="V1094" t="s">
        <v>1442</v>
      </c>
      <c r="Z1094">
        <v>110.665736361276</v>
      </c>
      <c r="AA1094">
        <v>-6.5372442790072096</v>
      </c>
      <c r="AB1094" t="s">
        <v>998</v>
      </c>
      <c r="AC1094" t="s">
        <v>216</v>
      </c>
      <c r="AL1094" t="s">
        <v>217</v>
      </c>
      <c r="AM1094" t="s">
        <v>1443</v>
      </c>
      <c r="AN1094" t="s">
        <v>6</v>
      </c>
      <c r="AO1094" s="57">
        <v>46031.402905092589</v>
      </c>
      <c r="AR1094" t="s">
        <v>218</v>
      </c>
      <c r="AS1094" t="s">
        <v>219</v>
      </c>
      <c r="AT1094" t="s">
        <v>230</v>
      </c>
      <c r="AU1094">
        <v>20260901</v>
      </c>
      <c r="AV1094" t="s">
        <v>221</v>
      </c>
      <c r="AW1094" t="s">
        <v>544</v>
      </c>
      <c r="AX1094" t="s">
        <v>222</v>
      </c>
      <c r="BA1094" s="57">
        <v>46266.291666666664</v>
      </c>
      <c r="BB1094" t="s">
        <v>1443</v>
      </c>
      <c r="BC1094">
        <v>2026</v>
      </c>
      <c r="BD1094">
        <v>9</v>
      </c>
      <c r="BE1094">
        <v>1</v>
      </c>
      <c r="BF1094" s="6">
        <f t="shared" si="51"/>
        <v>46266</v>
      </c>
      <c r="BG1094">
        <f t="shared" si="52"/>
        <v>-0.29166666666424135</v>
      </c>
      <c r="BH1094" t="str">
        <f t="shared" si="53"/>
        <v>COMPLY</v>
      </c>
      <c r="BI1094" t="e">
        <f>VLOOKUP(H1094,Sheet2!$A$1:$B$270,2,FALSE)</f>
        <v>#N/A</v>
      </c>
    </row>
    <row r="1095" spans="1:61">
      <c r="A1095">
        <v>1094</v>
      </c>
      <c r="B1095">
        <v>1002564818</v>
      </c>
      <c r="C1095">
        <v>3</v>
      </c>
      <c r="D1095" t="s">
        <v>59</v>
      </c>
      <c r="E1095">
        <v>4</v>
      </c>
      <c r="F1095" t="s">
        <v>242</v>
      </c>
      <c r="G1095" t="s">
        <v>542</v>
      </c>
      <c r="H1095" t="s">
        <v>845</v>
      </c>
      <c r="I1095" t="s">
        <v>212</v>
      </c>
      <c r="J1095" t="s">
        <v>213</v>
      </c>
      <c r="K1095" t="s">
        <v>149</v>
      </c>
      <c r="L1095" t="s">
        <v>214</v>
      </c>
      <c r="M1095" t="s">
        <v>76</v>
      </c>
      <c r="N1095" t="s">
        <v>215</v>
      </c>
      <c r="O1095" s="57">
        <v>46266.447870370372</v>
      </c>
      <c r="P1095" s="57">
        <v>46267.503321759257</v>
      </c>
      <c r="Q1095">
        <v>69381321</v>
      </c>
      <c r="S1095">
        <v>142141120250</v>
      </c>
      <c r="T1095" t="s">
        <v>1111</v>
      </c>
      <c r="U1095" t="s">
        <v>1112</v>
      </c>
      <c r="V1095" t="s">
        <v>1113</v>
      </c>
      <c r="Z1095">
        <v>109.61434250000001</v>
      </c>
      <c r="AA1095">
        <v>-7.7214121999999996</v>
      </c>
      <c r="AB1095" t="s">
        <v>1114</v>
      </c>
      <c r="AC1095" t="s">
        <v>236</v>
      </c>
      <c r="AL1095" t="s">
        <v>217</v>
      </c>
      <c r="AM1095" t="s">
        <v>1115</v>
      </c>
      <c r="AN1095" t="s">
        <v>6</v>
      </c>
      <c r="AO1095" s="57">
        <v>46031.454826388886</v>
      </c>
      <c r="AP1095" s="57">
        <v>46267.333333333336</v>
      </c>
      <c r="AR1095" t="s">
        <v>218</v>
      </c>
      <c r="AS1095" t="s">
        <v>219</v>
      </c>
      <c r="AT1095" t="s">
        <v>230</v>
      </c>
      <c r="AU1095">
        <v>20260902</v>
      </c>
      <c r="AV1095" t="s">
        <v>221</v>
      </c>
      <c r="AW1095" t="s">
        <v>889</v>
      </c>
      <c r="AX1095" t="s">
        <v>222</v>
      </c>
      <c r="BA1095" s="57">
        <v>46267.333333333336</v>
      </c>
      <c r="BB1095" t="s">
        <v>1115</v>
      </c>
      <c r="BC1095">
        <v>2026</v>
      </c>
      <c r="BD1095">
        <v>9</v>
      </c>
      <c r="BE1095">
        <v>2</v>
      </c>
      <c r="BF1095" s="6">
        <f t="shared" si="51"/>
        <v>46267</v>
      </c>
      <c r="BG1095">
        <f t="shared" si="52"/>
        <v>-0.33333333333575865</v>
      </c>
      <c r="BH1095" t="str">
        <f t="shared" si="53"/>
        <v>COMPLY</v>
      </c>
      <c r="BI1095" t="e">
        <f>VLOOKUP(H1095,Sheet2!$A$1:$B$270,2,FALSE)</f>
        <v>#N/A</v>
      </c>
    </row>
    <row r="1096" spans="1:61">
      <c r="A1096">
        <v>1095</v>
      </c>
      <c r="B1096">
        <v>1002564622</v>
      </c>
      <c r="C1096">
        <v>3</v>
      </c>
      <c r="D1096" t="s">
        <v>51</v>
      </c>
      <c r="E1096">
        <v>4</v>
      </c>
      <c r="F1096" t="s">
        <v>234</v>
      </c>
      <c r="G1096" t="s">
        <v>562</v>
      </c>
      <c r="H1096" t="s">
        <v>853</v>
      </c>
      <c r="I1096" t="s">
        <v>212</v>
      </c>
      <c r="J1096" t="s">
        <v>213</v>
      </c>
      <c r="K1096" t="s">
        <v>149</v>
      </c>
      <c r="M1096" t="s">
        <v>76</v>
      </c>
      <c r="N1096" t="s">
        <v>215</v>
      </c>
      <c r="O1096" s="57">
        <v>46266.422314814816</v>
      </c>
      <c r="P1096" s="57">
        <v>46269.588969907411</v>
      </c>
      <c r="Q1096">
        <v>69381275</v>
      </c>
      <c r="S1096">
        <v>142566103551</v>
      </c>
      <c r="T1096" t="s">
        <v>1353</v>
      </c>
      <c r="U1096" t="s">
        <v>1354</v>
      </c>
      <c r="V1096" t="s">
        <v>1866</v>
      </c>
      <c r="Z1096">
        <v>110.833864510059</v>
      </c>
      <c r="AA1096">
        <v>-7.5277802287342297</v>
      </c>
      <c r="AB1096" t="s">
        <v>1355</v>
      </c>
      <c r="AC1096" t="s">
        <v>285</v>
      </c>
      <c r="AL1096" t="s">
        <v>217</v>
      </c>
      <c r="AM1096" t="s">
        <v>1867</v>
      </c>
      <c r="AN1096" t="s">
        <v>6</v>
      </c>
      <c r="AO1096" s="57">
        <v>46031.423645833333</v>
      </c>
      <c r="AP1096" s="57">
        <v>46270.541666666664</v>
      </c>
      <c r="AR1096" t="s">
        <v>218</v>
      </c>
      <c r="AS1096" t="s">
        <v>913</v>
      </c>
      <c r="AT1096" t="s">
        <v>230</v>
      </c>
      <c r="AU1096">
        <v>20260904</v>
      </c>
      <c r="AV1096" t="s">
        <v>221</v>
      </c>
      <c r="AW1096" t="s">
        <v>545</v>
      </c>
      <c r="AX1096" t="s">
        <v>222</v>
      </c>
      <c r="BA1096" s="57">
        <v>46270.541666666664</v>
      </c>
      <c r="BB1096" t="s">
        <v>1867</v>
      </c>
      <c r="BC1096">
        <v>2026</v>
      </c>
      <c r="BD1096">
        <v>9</v>
      </c>
      <c r="BE1096">
        <v>4</v>
      </c>
      <c r="BF1096" s="6">
        <f t="shared" si="51"/>
        <v>46269</v>
      </c>
      <c r="BG1096">
        <f t="shared" si="52"/>
        <v>-1.5416666666642413</v>
      </c>
      <c r="BH1096" t="str">
        <f t="shared" si="53"/>
        <v>COMPLY</v>
      </c>
      <c r="BI1096" t="e">
        <f>VLOOKUP(H1096,Sheet2!$A$1:$B$270,2,FALSE)</f>
        <v>#N/A</v>
      </c>
    </row>
    <row r="1097" spans="1:61">
      <c r="A1097">
        <v>1096</v>
      </c>
      <c r="B1097">
        <v>1002566468</v>
      </c>
      <c r="C1097">
        <v>3</v>
      </c>
      <c r="D1097" t="s">
        <v>42</v>
      </c>
      <c r="E1097">
        <v>5</v>
      </c>
      <c r="F1097" t="s">
        <v>102</v>
      </c>
      <c r="G1097" t="s">
        <v>102</v>
      </c>
      <c r="H1097" t="s">
        <v>362</v>
      </c>
      <c r="I1097" t="s">
        <v>212</v>
      </c>
      <c r="J1097" t="s">
        <v>213</v>
      </c>
      <c r="K1097" t="s">
        <v>149</v>
      </c>
      <c r="L1097" t="s">
        <v>214</v>
      </c>
      <c r="M1097" t="s">
        <v>76</v>
      </c>
      <c r="N1097" t="s">
        <v>215</v>
      </c>
      <c r="O1097" s="57">
        <v>46266.770821759259</v>
      </c>
      <c r="P1097" s="57">
        <v>46267.61986111111</v>
      </c>
      <c r="Q1097">
        <v>69381852</v>
      </c>
      <c r="S1097">
        <v>152501280958</v>
      </c>
      <c r="T1097" t="s">
        <v>1116</v>
      </c>
      <c r="U1097" t="s">
        <v>1117</v>
      </c>
      <c r="V1097" t="s">
        <v>1118</v>
      </c>
      <c r="Z1097">
        <v>113.672512</v>
      </c>
      <c r="AA1097">
        <v>-8.1785209999999999</v>
      </c>
      <c r="AB1097" t="s">
        <v>1119</v>
      </c>
      <c r="AC1097" t="s">
        <v>236</v>
      </c>
      <c r="AL1097" t="s">
        <v>217</v>
      </c>
      <c r="AM1097" t="s">
        <v>1120</v>
      </c>
      <c r="AN1097" t="s">
        <v>6</v>
      </c>
      <c r="AO1097" s="57">
        <v>46031.777754629627</v>
      </c>
      <c r="AP1097" s="57">
        <v>46267.625</v>
      </c>
      <c r="AR1097" t="s">
        <v>218</v>
      </c>
      <c r="AS1097" t="s">
        <v>102</v>
      </c>
      <c r="AT1097" t="s">
        <v>230</v>
      </c>
      <c r="AU1097">
        <v>20260902</v>
      </c>
      <c r="AV1097" t="s">
        <v>221</v>
      </c>
      <c r="AW1097" t="s">
        <v>886</v>
      </c>
      <c r="AX1097" t="s">
        <v>222</v>
      </c>
      <c r="BA1097" s="57">
        <v>46267.625</v>
      </c>
      <c r="BB1097" t="s">
        <v>1120</v>
      </c>
      <c r="BC1097">
        <v>2026</v>
      </c>
      <c r="BD1097">
        <v>9</v>
      </c>
      <c r="BE1097">
        <v>2</v>
      </c>
      <c r="BF1097" s="6">
        <f t="shared" si="51"/>
        <v>46267</v>
      </c>
      <c r="BG1097">
        <f t="shared" si="52"/>
        <v>-0.625</v>
      </c>
      <c r="BH1097" t="str">
        <f t="shared" si="53"/>
        <v>COMPLY</v>
      </c>
      <c r="BI1097" t="str">
        <f>VLOOKUP(H1097,Sheet2!$A$1:$B$270,2,FALSE)</f>
        <v>JEMBER</v>
      </c>
    </row>
    <row r="1098" spans="1:61">
      <c r="A1098">
        <v>1097</v>
      </c>
      <c r="B1098">
        <v>1002566497</v>
      </c>
      <c r="C1098">
        <v>3</v>
      </c>
      <c r="D1098" t="s">
        <v>45</v>
      </c>
      <c r="E1098">
        <v>5</v>
      </c>
      <c r="F1098" t="s">
        <v>113</v>
      </c>
      <c r="G1098" t="s">
        <v>113</v>
      </c>
      <c r="H1098" t="s">
        <v>404</v>
      </c>
      <c r="I1098" t="s">
        <v>212</v>
      </c>
      <c r="J1098" t="s">
        <v>213</v>
      </c>
      <c r="K1098" t="s">
        <v>149</v>
      </c>
      <c r="L1098" t="s">
        <v>214</v>
      </c>
      <c r="M1098" t="s">
        <v>76</v>
      </c>
      <c r="N1098" t="s">
        <v>215</v>
      </c>
      <c r="O1098" s="57">
        <v>46266.800023148149</v>
      </c>
      <c r="P1098" s="57">
        <v>46268.651585648149</v>
      </c>
      <c r="Q1098">
        <v>69381866</v>
      </c>
      <c r="S1098">
        <v>172522660839</v>
      </c>
      <c r="T1098" t="s">
        <v>931</v>
      </c>
      <c r="U1098" t="s">
        <v>932</v>
      </c>
      <c r="V1098" t="s">
        <v>1121</v>
      </c>
      <c r="Z1098">
        <v>123.06012080000001</v>
      </c>
      <c r="AA1098">
        <v>-10.751958999999999</v>
      </c>
      <c r="AB1098" t="s">
        <v>1122</v>
      </c>
      <c r="AC1098" t="s">
        <v>236</v>
      </c>
      <c r="AL1098" t="s">
        <v>217</v>
      </c>
      <c r="AM1098" t="s">
        <v>1123</v>
      </c>
      <c r="AN1098" t="s">
        <v>6</v>
      </c>
      <c r="AO1098" s="57">
        <v>46031.809212962966</v>
      </c>
      <c r="AP1098" s="57">
        <v>46268.333333333336</v>
      </c>
      <c r="AR1098" t="s">
        <v>218</v>
      </c>
      <c r="AS1098" t="s">
        <v>219</v>
      </c>
      <c r="AT1098" t="s">
        <v>220</v>
      </c>
      <c r="AU1098">
        <v>20260903</v>
      </c>
      <c r="AV1098" t="s">
        <v>221</v>
      </c>
      <c r="AW1098" t="s">
        <v>880</v>
      </c>
      <c r="AX1098" t="s">
        <v>222</v>
      </c>
      <c r="BA1098" s="57">
        <v>46268.333333333336</v>
      </c>
      <c r="BB1098" t="s">
        <v>1123</v>
      </c>
      <c r="BC1098">
        <v>2026</v>
      </c>
      <c r="BD1098">
        <v>9</v>
      </c>
      <c r="BE1098">
        <v>3</v>
      </c>
      <c r="BF1098" s="6">
        <f t="shared" si="51"/>
        <v>46268</v>
      </c>
      <c r="BG1098">
        <f t="shared" si="52"/>
        <v>-0.33333333333575865</v>
      </c>
      <c r="BH1098" t="str">
        <f t="shared" si="53"/>
        <v>COMPLY</v>
      </c>
      <c r="BI1098" t="str">
        <f>VLOOKUP(H1098,Sheet2!$A$1:$B$270,2,FALSE)</f>
        <v>KUPANG</v>
      </c>
    </row>
    <row r="1099" spans="1:61">
      <c r="A1099">
        <v>1098</v>
      </c>
      <c r="B1099">
        <v>1002566472</v>
      </c>
      <c r="C1099">
        <v>3</v>
      </c>
      <c r="D1099" t="s">
        <v>51</v>
      </c>
      <c r="E1099">
        <v>4</v>
      </c>
      <c r="F1099" t="s">
        <v>269</v>
      </c>
      <c r="G1099" t="s">
        <v>551</v>
      </c>
      <c r="H1099" t="s">
        <v>597</v>
      </c>
      <c r="I1099" t="s">
        <v>212</v>
      </c>
      <c r="J1099" t="s">
        <v>213</v>
      </c>
      <c r="K1099" t="s">
        <v>149</v>
      </c>
      <c r="L1099" t="s">
        <v>214</v>
      </c>
      <c r="M1099" t="s">
        <v>76</v>
      </c>
      <c r="N1099" t="s">
        <v>215</v>
      </c>
      <c r="O1099" s="57">
        <v>46266.774953703702</v>
      </c>
      <c r="P1099" s="57">
        <v>46267.693356481483</v>
      </c>
      <c r="Q1099">
        <v>69381854</v>
      </c>
      <c r="S1099">
        <v>146516109249</v>
      </c>
      <c r="T1099" t="s">
        <v>1124</v>
      </c>
      <c r="U1099" t="s">
        <v>1125</v>
      </c>
      <c r="V1099" t="s">
        <v>1129</v>
      </c>
      <c r="Z1099">
        <v>110.669185</v>
      </c>
      <c r="AA1099">
        <v>-7.0584210000000001</v>
      </c>
      <c r="AB1099" t="s">
        <v>1130</v>
      </c>
      <c r="AC1099" t="s">
        <v>236</v>
      </c>
      <c r="AL1099" t="s">
        <v>217</v>
      </c>
      <c r="AM1099" t="s">
        <v>1131</v>
      </c>
      <c r="AN1099" t="s">
        <v>6</v>
      </c>
      <c r="AO1099" s="57">
        <v>46031.777754629627</v>
      </c>
      <c r="AP1099" s="57">
        <v>46267.625</v>
      </c>
      <c r="AR1099" t="s">
        <v>218</v>
      </c>
      <c r="AS1099" t="s">
        <v>912</v>
      </c>
      <c r="AT1099" t="s">
        <v>230</v>
      </c>
      <c r="AU1099">
        <v>20260902</v>
      </c>
      <c r="AV1099" t="s">
        <v>221</v>
      </c>
      <c r="AW1099" t="s">
        <v>886</v>
      </c>
      <c r="AX1099" t="s">
        <v>222</v>
      </c>
      <c r="BA1099" s="57">
        <v>46267.625</v>
      </c>
      <c r="BB1099" t="s">
        <v>1131</v>
      </c>
      <c r="BC1099">
        <v>2026</v>
      </c>
      <c r="BD1099">
        <v>9</v>
      </c>
      <c r="BE1099">
        <v>2</v>
      </c>
      <c r="BF1099" s="6">
        <f t="shared" si="51"/>
        <v>46267</v>
      </c>
      <c r="BG1099">
        <f t="shared" si="52"/>
        <v>-0.625</v>
      </c>
      <c r="BH1099" t="str">
        <f t="shared" si="53"/>
        <v>COMPLY</v>
      </c>
      <c r="BI1099" t="e">
        <f>VLOOKUP(H1099,Sheet2!$A$1:$B$270,2,FALSE)</f>
        <v>#N/A</v>
      </c>
    </row>
    <row r="1100" spans="1:61">
      <c r="A1100">
        <v>1099</v>
      </c>
      <c r="B1100">
        <v>1002565810</v>
      </c>
      <c r="C1100">
        <v>3</v>
      </c>
      <c r="D1100" t="s">
        <v>42</v>
      </c>
      <c r="E1100">
        <v>5</v>
      </c>
      <c r="F1100" t="s">
        <v>102</v>
      </c>
      <c r="G1100" t="s">
        <v>99</v>
      </c>
      <c r="H1100" t="s">
        <v>450</v>
      </c>
      <c r="I1100" t="s">
        <v>212</v>
      </c>
      <c r="J1100" t="s">
        <v>213</v>
      </c>
      <c r="K1100" t="s">
        <v>149</v>
      </c>
      <c r="L1100" t="s">
        <v>214</v>
      </c>
      <c r="M1100" t="s">
        <v>76</v>
      </c>
      <c r="N1100" t="s">
        <v>215</v>
      </c>
      <c r="O1100" s="57">
        <v>46266.624965277777</v>
      </c>
      <c r="P1100" s="57">
        <v>46267.711458333331</v>
      </c>
      <c r="Q1100">
        <v>69381617</v>
      </c>
      <c r="S1100">
        <v>152518202018</v>
      </c>
      <c r="T1100" t="s">
        <v>927</v>
      </c>
      <c r="U1100" t="s">
        <v>1132</v>
      </c>
      <c r="V1100" t="s">
        <v>1133</v>
      </c>
      <c r="Z1100">
        <v>114.38845310000001</v>
      </c>
      <c r="AA1100">
        <v>-7.9216124999999904</v>
      </c>
      <c r="AB1100" t="s">
        <v>1134</v>
      </c>
      <c r="AC1100" t="s">
        <v>216</v>
      </c>
      <c r="AL1100" t="s">
        <v>217</v>
      </c>
      <c r="AM1100" t="s">
        <v>1135</v>
      </c>
      <c r="AN1100" t="s">
        <v>6</v>
      </c>
      <c r="AO1100" s="57">
        <v>46031.631921296299</v>
      </c>
      <c r="AP1100" s="57">
        <v>46267.541666666664</v>
      </c>
      <c r="AR1100" t="s">
        <v>218</v>
      </c>
      <c r="AS1100" t="s">
        <v>99</v>
      </c>
      <c r="AT1100" t="s">
        <v>220</v>
      </c>
      <c r="AU1100">
        <v>20260902</v>
      </c>
      <c r="AV1100" t="s">
        <v>221</v>
      </c>
      <c r="AW1100" t="s">
        <v>852</v>
      </c>
      <c r="AX1100" t="s">
        <v>222</v>
      </c>
      <c r="BA1100" s="57">
        <v>46267.541666666664</v>
      </c>
      <c r="BB1100" t="s">
        <v>1135</v>
      </c>
      <c r="BC1100">
        <v>2026</v>
      </c>
      <c r="BD1100">
        <v>9</v>
      </c>
      <c r="BE1100">
        <v>2</v>
      </c>
      <c r="BF1100" s="6">
        <f t="shared" si="51"/>
        <v>46267</v>
      </c>
      <c r="BG1100">
        <f t="shared" si="52"/>
        <v>-0.54166666666424135</v>
      </c>
      <c r="BH1100" t="str">
        <f t="shared" si="53"/>
        <v>COMPLY</v>
      </c>
      <c r="BI1100" t="str">
        <f>VLOOKUP(H1100,Sheet2!$A$1:$B$270,2,FALSE)</f>
        <v>BANYUWANGI</v>
      </c>
    </row>
    <row r="1101" spans="1:61">
      <c r="A1101">
        <v>1100</v>
      </c>
      <c r="B1101">
        <v>1002565759</v>
      </c>
      <c r="C1101">
        <v>3</v>
      </c>
      <c r="D1101" t="s">
        <v>51</v>
      </c>
      <c r="E1101">
        <v>4</v>
      </c>
      <c r="F1101" t="s">
        <v>234</v>
      </c>
      <c r="G1101" t="s">
        <v>562</v>
      </c>
      <c r="H1101" t="s">
        <v>847</v>
      </c>
      <c r="I1101" t="s">
        <v>212</v>
      </c>
      <c r="J1101" t="s">
        <v>213</v>
      </c>
      <c r="K1101" t="s">
        <v>149</v>
      </c>
      <c r="L1101" t="s">
        <v>214</v>
      </c>
      <c r="M1101" t="s">
        <v>76</v>
      </c>
      <c r="N1101" t="s">
        <v>215</v>
      </c>
      <c r="O1101" s="57">
        <v>46266.616631944446</v>
      </c>
      <c r="P1101" s="57">
        <v>46267.821064814816</v>
      </c>
      <c r="Q1101">
        <v>69381629</v>
      </c>
      <c r="S1101">
        <v>146514602773</v>
      </c>
      <c r="T1101" t="s">
        <v>1136</v>
      </c>
      <c r="U1101" t="s">
        <v>1137</v>
      </c>
      <c r="V1101" t="s">
        <v>1138</v>
      </c>
      <c r="Z1101">
        <v>110.86271000000001</v>
      </c>
      <c r="AA1101">
        <v>-7.5542189999999998</v>
      </c>
      <c r="AB1101" t="s">
        <v>1139</v>
      </c>
      <c r="AC1101" t="s">
        <v>236</v>
      </c>
      <c r="AL1101" t="s">
        <v>217</v>
      </c>
      <c r="AM1101" t="s">
        <v>1140</v>
      </c>
      <c r="AN1101" t="s">
        <v>6</v>
      </c>
      <c r="AO1101" s="57">
        <v>46031.621435185189</v>
      </c>
      <c r="AP1101" s="57">
        <v>46267.541666666664</v>
      </c>
      <c r="AR1101" t="s">
        <v>218</v>
      </c>
      <c r="AS1101" t="s">
        <v>219</v>
      </c>
      <c r="AT1101" t="s">
        <v>230</v>
      </c>
      <c r="AU1101">
        <v>20260902</v>
      </c>
      <c r="AV1101" t="s">
        <v>221</v>
      </c>
      <c r="AW1101" t="s">
        <v>886</v>
      </c>
      <c r="AX1101" t="s">
        <v>222</v>
      </c>
      <c r="BA1101" s="57">
        <v>46267.541666666664</v>
      </c>
      <c r="BB1101" t="s">
        <v>1140</v>
      </c>
      <c r="BC1101">
        <v>2026</v>
      </c>
      <c r="BD1101">
        <v>9</v>
      </c>
      <c r="BE1101">
        <v>2</v>
      </c>
      <c r="BF1101" s="6">
        <f t="shared" si="51"/>
        <v>46267</v>
      </c>
      <c r="BG1101">
        <f t="shared" si="52"/>
        <v>-0.54166666666424135</v>
      </c>
      <c r="BH1101" t="str">
        <f t="shared" si="53"/>
        <v>COMPLY</v>
      </c>
      <c r="BI1101" t="e">
        <f>VLOOKUP(H1101,Sheet2!$A$1:$B$270,2,FALSE)</f>
        <v>#N/A</v>
      </c>
    </row>
    <row r="1102" spans="1:61">
      <c r="A1102">
        <v>1101</v>
      </c>
      <c r="B1102">
        <v>1002565180</v>
      </c>
      <c r="C1102">
        <v>3</v>
      </c>
      <c r="D1102" t="s">
        <v>45</v>
      </c>
      <c r="E1102">
        <v>5</v>
      </c>
      <c r="F1102" t="s">
        <v>210</v>
      </c>
      <c r="G1102" t="s">
        <v>115</v>
      </c>
      <c r="H1102" t="s">
        <v>273</v>
      </c>
      <c r="I1102" t="s">
        <v>212</v>
      </c>
      <c r="J1102" t="s">
        <v>213</v>
      </c>
      <c r="K1102" t="s">
        <v>149</v>
      </c>
      <c r="M1102" t="s">
        <v>76</v>
      </c>
      <c r="N1102" t="s">
        <v>215</v>
      </c>
      <c r="O1102" s="57">
        <v>46266.501782407409</v>
      </c>
      <c r="P1102" s="57">
        <v>46267.470810185187</v>
      </c>
      <c r="Q1102">
        <v>69378774</v>
      </c>
      <c r="S1102">
        <v>172603791812</v>
      </c>
      <c r="T1102" t="s">
        <v>1018</v>
      </c>
      <c r="U1102" t="s">
        <v>1382</v>
      </c>
      <c r="V1102" t="s">
        <v>1383</v>
      </c>
      <c r="Z1102">
        <v>116.28367710000001</v>
      </c>
      <c r="AA1102">
        <v>-8.8907635000000003</v>
      </c>
      <c r="AB1102" t="s">
        <v>1019</v>
      </c>
      <c r="AC1102" t="s">
        <v>216</v>
      </c>
      <c r="AL1102" t="s">
        <v>217</v>
      </c>
      <c r="AM1102" t="s">
        <v>1384</v>
      </c>
      <c r="AN1102" t="s">
        <v>6</v>
      </c>
      <c r="AO1102" s="57">
        <v>46031.506874999999</v>
      </c>
      <c r="AR1102" t="s">
        <v>218</v>
      </c>
      <c r="AS1102" t="s">
        <v>900</v>
      </c>
      <c r="AT1102" t="s">
        <v>230</v>
      </c>
      <c r="AU1102">
        <v>20260902</v>
      </c>
      <c r="AV1102" t="s">
        <v>221</v>
      </c>
      <c r="AW1102" t="s">
        <v>545</v>
      </c>
      <c r="AX1102" t="s">
        <v>222</v>
      </c>
      <c r="BA1102" s="57">
        <v>46266.291666666664</v>
      </c>
      <c r="BB1102" t="s">
        <v>1384</v>
      </c>
      <c r="BC1102">
        <v>2026</v>
      </c>
      <c r="BD1102">
        <v>9</v>
      </c>
      <c r="BE1102">
        <v>2</v>
      </c>
      <c r="BF1102" s="6">
        <f t="shared" si="51"/>
        <v>46267</v>
      </c>
      <c r="BG1102">
        <f t="shared" si="52"/>
        <v>0.70833333333575865</v>
      </c>
      <c r="BH1102" t="str">
        <f t="shared" si="53"/>
        <v>COMPLY</v>
      </c>
      <c r="BI1102" t="str">
        <f>VLOOKUP(H1102,Sheet2!$A$1:$B$270,2,FALSE)</f>
        <v>SELONG</v>
      </c>
    </row>
    <row r="1103" spans="1:61">
      <c r="A1103">
        <v>1102</v>
      </c>
      <c r="B1103">
        <v>1002565851</v>
      </c>
      <c r="C1103">
        <v>3</v>
      </c>
      <c r="D1103" t="s">
        <v>59</v>
      </c>
      <c r="E1103">
        <v>4</v>
      </c>
      <c r="F1103" t="s">
        <v>549</v>
      </c>
      <c r="G1103" t="s">
        <v>582</v>
      </c>
      <c r="H1103" t="s">
        <v>841</v>
      </c>
      <c r="I1103" t="s">
        <v>212</v>
      </c>
      <c r="J1103" t="s">
        <v>213</v>
      </c>
      <c r="K1103" t="s">
        <v>149</v>
      </c>
      <c r="M1103" t="s">
        <v>76</v>
      </c>
      <c r="N1103" t="s">
        <v>215</v>
      </c>
      <c r="O1103" s="57">
        <v>46266.631423611114</v>
      </c>
      <c r="P1103" s="57">
        <v>46266.680821759262</v>
      </c>
      <c r="Q1103">
        <v>69375430</v>
      </c>
      <c r="S1103">
        <v>143132123703</v>
      </c>
      <c r="T1103" t="s">
        <v>937</v>
      </c>
      <c r="U1103" t="s">
        <v>1444</v>
      </c>
      <c r="V1103" t="s">
        <v>1445</v>
      </c>
      <c r="Z1103">
        <v>110.43269342918499</v>
      </c>
      <c r="AA1103">
        <v>-7.8331409517625099</v>
      </c>
      <c r="AB1103" t="s">
        <v>938</v>
      </c>
      <c r="AC1103" t="s">
        <v>284</v>
      </c>
      <c r="AL1103" t="s">
        <v>217</v>
      </c>
      <c r="AM1103" t="s">
        <v>1446</v>
      </c>
      <c r="AN1103" t="s">
        <v>6</v>
      </c>
      <c r="AO1103" s="57">
        <v>46031.631921296299</v>
      </c>
      <c r="AR1103" t="s">
        <v>218</v>
      </c>
      <c r="AS1103" t="s">
        <v>915</v>
      </c>
      <c r="AT1103" t="s">
        <v>230</v>
      </c>
      <c r="AU1103">
        <v>20260901</v>
      </c>
      <c r="AV1103" t="s">
        <v>221</v>
      </c>
      <c r="AW1103" t="s">
        <v>571</v>
      </c>
      <c r="AX1103" t="s">
        <v>222</v>
      </c>
      <c r="BA1103" s="57">
        <v>46266.291666666664</v>
      </c>
      <c r="BB1103" t="s">
        <v>1446</v>
      </c>
      <c r="BC1103">
        <v>2026</v>
      </c>
      <c r="BD1103">
        <v>9</v>
      </c>
      <c r="BE1103">
        <v>1</v>
      </c>
      <c r="BF1103" s="6">
        <f t="shared" si="51"/>
        <v>46266</v>
      </c>
      <c r="BG1103">
        <f t="shared" si="52"/>
        <v>-0.29166666666424135</v>
      </c>
      <c r="BH1103" t="str">
        <f t="shared" si="53"/>
        <v>COMPLY</v>
      </c>
      <c r="BI1103" t="e">
        <f>VLOOKUP(H1103,Sheet2!$A$1:$B$270,2,FALSE)</f>
        <v>#N/A</v>
      </c>
    </row>
    <row r="1104" spans="1:61">
      <c r="A1104">
        <v>1103</v>
      </c>
      <c r="B1104">
        <v>1002565160</v>
      </c>
      <c r="C1104">
        <v>3</v>
      </c>
      <c r="D1104" t="s">
        <v>55</v>
      </c>
      <c r="E1104">
        <v>5</v>
      </c>
      <c r="F1104" t="s">
        <v>261</v>
      </c>
      <c r="G1104" t="s">
        <v>126</v>
      </c>
      <c r="H1104" t="s">
        <v>262</v>
      </c>
      <c r="I1104" t="s">
        <v>212</v>
      </c>
      <c r="J1104" t="s">
        <v>213</v>
      </c>
      <c r="K1104" t="s">
        <v>149</v>
      </c>
      <c r="M1104" t="s">
        <v>76</v>
      </c>
      <c r="N1104" t="s">
        <v>215</v>
      </c>
      <c r="O1104" s="57">
        <v>46266.498518518521</v>
      </c>
      <c r="P1104" s="57">
        <v>46266.576226851852</v>
      </c>
      <c r="Q1104">
        <v>69380063</v>
      </c>
      <c r="S1104">
        <v>152413167467</v>
      </c>
      <c r="T1104" t="s">
        <v>981</v>
      </c>
      <c r="U1104" t="s">
        <v>897</v>
      </c>
      <c r="V1104" t="s">
        <v>1447</v>
      </c>
      <c r="Z1104">
        <v>112.733196051937</v>
      </c>
      <c r="AA1104">
        <v>-7.2537710348810096</v>
      </c>
      <c r="AB1104" t="s">
        <v>982</v>
      </c>
      <c r="AC1104" t="s">
        <v>216</v>
      </c>
      <c r="AL1104" t="s">
        <v>217</v>
      </c>
      <c r="AM1104" t="s">
        <v>1448</v>
      </c>
      <c r="AN1104" t="s">
        <v>6</v>
      </c>
      <c r="AO1104" s="57">
        <v>46031.506874999999</v>
      </c>
      <c r="AR1104" t="s">
        <v>218</v>
      </c>
      <c r="AS1104" t="s">
        <v>575</v>
      </c>
      <c r="AT1104" t="s">
        <v>230</v>
      </c>
      <c r="AU1104">
        <v>20260901</v>
      </c>
      <c r="AV1104" t="s">
        <v>221</v>
      </c>
      <c r="AW1104" t="s">
        <v>572</v>
      </c>
      <c r="AX1104" t="s">
        <v>222</v>
      </c>
      <c r="BA1104" s="57">
        <v>46266.291666666664</v>
      </c>
      <c r="BB1104" t="s">
        <v>1448</v>
      </c>
      <c r="BC1104">
        <v>2026</v>
      </c>
      <c r="BD1104">
        <v>9</v>
      </c>
      <c r="BE1104">
        <v>1</v>
      </c>
      <c r="BF1104" s="6">
        <f t="shared" si="51"/>
        <v>46266</v>
      </c>
      <c r="BG1104">
        <f t="shared" si="52"/>
        <v>-0.29166666666424135</v>
      </c>
      <c r="BH1104" t="str">
        <f t="shared" si="53"/>
        <v>COMPLY</v>
      </c>
      <c r="BI1104" t="str">
        <f>VLOOKUP(H1104,Sheet2!$A$1:$B$270,2,FALSE)</f>
        <v>SURABAYA SELATAN</v>
      </c>
    </row>
    <row r="1105" spans="1:61">
      <c r="A1105">
        <v>1104</v>
      </c>
      <c r="B1105">
        <v>1002565854</v>
      </c>
      <c r="C1105">
        <v>3</v>
      </c>
      <c r="D1105" t="s">
        <v>49</v>
      </c>
      <c r="E1105">
        <v>4</v>
      </c>
      <c r="F1105" t="s">
        <v>250</v>
      </c>
      <c r="G1105" t="s">
        <v>253</v>
      </c>
      <c r="H1105" t="s">
        <v>821</v>
      </c>
      <c r="I1105" t="s">
        <v>212</v>
      </c>
      <c r="J1105" t="s">
        <v>213</v>
      </c>
      <c r="K1105" t="s">
        <v>149</v>
      </c>
      <c r="L1105" t="s">
        <v>214</v>
      </c>
      <c r="M1105" t="s">
        <v>76</v>
      </c>
      <c r="N1105" t="s">
        <v>215</v>
      </c>
      <c r="O1105" s="57">
        <v>46266.631203703706</v>
      </c>
      <c r="P1105" s="57">
        <v>46267.568703703706</v>
      </c>
      <c r="Q1105">
        <v>69381654</v>
      </c>
      <c r="S1105">
        <v>142206131379</v>
      </c>
      <c r="T1105" t="s">
        <v>1141</v>
      </c>
      <c r="U1105" t="s">
        <v>858</v>
      </c>
      <c r="V1105" t="s">
        <v>1142</v>
      </c>
      <c r="Z1105">
        <v>109.08651988953299</v>
      </c>
      <c r="AA1105">
        <v>-7.0883428813953202</v>
      </c>
      <c r="AB1105" t="s">
        <v>1143</v>
      </c>
      <c r="AC1105" t="s">
        <v>216</v>
      </c>
      <c r="AL1105" t="s">
        <v>217</v>
      </c>
      <c r="AM1105" t="s">
        <v>1144</v>
      </c>
      <c r="AN1105" t="s">
        <v>6</v>
      </c>
      <c r="AO1105" s="57">
        <v>46031.631921296299</v>
      </c>
      <c r="AP1105" s="57">
        <v>46267.541666666664</v>
      </c>
      <c r="AR1105" t="s">
        <v>218</v>
      </c>
      <c r="AS1105" t="s">
        <v>219</v>
      </c>
      <c r="AT1105" t="s">
        <v>230</v>
      </c>
      <c r="AU1105">
        <v>20260902</v>
      </c>
      <c r="AV1105" t="s">
        <v>221</v>
      </c>
      <c r="AW1105" t="s">
        <v>884</v>
      </c>
      <c r="AX1105" t="s">
        <v>222</v>
      </c>
      <c r="BA1105" s="57">
        <v>46267.541666666664</v>
      </c>
      <c r="BB1105" t="s">
        <v>1144</v>
      </c>
      <c r="BC1105">
        <v>2026</v>
      </c>
      <c r="BD1105">
        <v>9</v>
      </c>
      <c r="BE1105">
        <v>2</v>
      </c>
      <c r="BF1105" s="6">
        <f t="shared" si="51"/>
        <v>46267</v>
      </c>
      <c r="BG1105">
        <f t="shared" si="52"/>
        <v>-0.54166666666424135</v>
      </c>
      <c r="BH1105" t="str">
        <f t="shared" si="53"/>
        <v>COMPLY</v>
      </c>
      <c r="BI1105" t="e">
        <f>VLOOKUP(H1105,Sheet2!$A$1:$B$270,2,FALSE)</f>
        <v>#N/A</v>
      </c>
    </row>
    <row r="1106" spans="1:61">
      <c r="A1106">
        <v>1105</v>
      </c>
      <c r="B1106">
        <v>1002565843</v>
      </c>
      <c r="C1106">
        <v>3</v>
      </c>
      <c r="D1106" t="s">
        <v>42</v>
      </c>
      <c r="E1106">
        <v>5</v>
      </c>
      <c r="F1106" t="s">
        <v>232</v>
      </c>
      <c r="G1106" t="s">
        <v>101</v>
      </c>
      <c r="H1106" t="s">
        <v>233</v>
      </c>
      <c r="I1106" t="s">
        <v>212</v>
      </c>
      <c r="J1106" t="s">
        <v>213</v>
      </c>
      <c r="K1106" t="s">
        <v>149</v>
      </c>
      <c r="M1106" t="s">
        <v>76</v>
      </c>
      <c r="N1106" t="s">
        <v>215</v>
      </c>
      <c r="O1106" s="57">
        <v>46266.630925925929</v>
      </c>
      <c r="P1106" s="57">
        <v>46268.67046296296</v>
      </c>
      <c r="Q1106">
        <v>69381650</v>
      </c>
      <c r="S1106">
        <v>152327226522</v>
      </c>
      <c r="T1106" t="s">
        <v>1145</v>
      </c>
      <c r="U1106" t="s">
        <v>1146</v>
      </c>
      <c r="V1106" t="s">
        <v>1147</v>
      </c>
      <c r="Z1106">
        <v>112.6471193</v>
      </c>
      <c r="AA1106">
        <v>-7.4807923000000001</v>
      </c>
      <c r="AB1106" t="s">
        <v>1148</v>
      </c>
      <c r="AC1106" t="s">
        <v>229</v>
      </c>
      <c r="AL1106" t="s">
        <v>217</v>
      </c>
      <c r="AM1106" t="s">
        <v>1149</v>
      </c>
      <c r="AN1106" t="s">
        <v>6</v>
      </c>
      <c r="AO1106" s="57">
        <v>46031.631921296299</v>
      </c>
      <c r="AP1106" s="57">
        <v>46267.625</v>
      </c>
      <c r="AR1106" t="s">
        <v>218</v>
      </c>
      <c r="AS1106" t="s">
        <v>770</v>
      </c>
      <c r="AT1106" t="s">
        <v>220</v>
      </c>
      <c r="AU1106">
        <v>20260903</v>
      </c>
      <c r="AV1106" t="s">
        <v>221</v>
      </c>
      <c r="AW1106" t="s">
        <v>598</v>
      </c>
      <c r="AX1106" t="s">
        <v>222</v>
      </c>
      <c r="BA1106" s="57">
        <v>46267.625</v>
      </c>
      <c r="BB1106" t="s">
        <v>1149</v>
      </c>
      <c r="BC1106">
        <v>2026</v>
      </c>
      <c r="BD1106">
        <v>9</v>
      </c>
      <c r="BE1106">
        <v>3</v>
      </c>
      <c r="BF1106" s="6">
        <f t="shared" si="51"/>
        <v>46268</v>
      </c>
      <c r="BG1106">
        <f t="shared" si="52"/>
        <v>0.375</v>
      </c>
      <c r="BH1106" t="str">
        <f t="shared" si="53"/>
        <v>COMPLY</v>
      </c>
      <c r="BI1106" t="str">
        <f>VLOOKUP(H1106,Sheet2!$A$1:$B$270,2,FALSE)</f>
        <v>SIDOARJO</v>
      </c>
    </row>
    <row r="1107" spans="1:61">
      <c r="A1107">
        <v>1106</v>
      </c>
      <c r="B1107">
        <v>1002566045</v>
      </c>
      <c r="C1107">
        <v>3</v>
      </c>
      <c r="D1107" t="s">
        <v>51</v>
      </c>
      <c r="E1107">
        <v>4</v>
      </c>
      <c r="F1107" t="s">
        <v>269</v>
      </c>
      <c r="G1107" t="s">
        <v>269</v>
      </c>
      <c r="H1107" t="s">
        <v>839</v>
      </c>
      <c r="I1107" t="s">
        <v>212</v>
      </c>
      <c r="J1107" t="s">
        <v>213</v>
      </c>
      <c r="K1107" t="s">
        <v>149</v>
      </c>
      <c r="M1107" t="s">
        <v>76</v>
      </c>
      <c r="N1107" t="s">
        <v>215</v>
      </c>
      <c r="O1107" s="57">
        <v>46266.655324074076</v>
      </c>
      <c r="P1107" s="57">
        <v>46267.392291666663</v>
      </c>
      <c r="Q1107">
        <v>69376231</v>
      </c>
      <c r="S1107">
        <v>142401146170</v>
      </c>
      <c r="T1107" t="s">
        <v>944</v>
      </c>
      <c r="U1107" t="s">
        <v>1385</v>
      </c>
      <c r="V1107" t="s">
        <v>1386</v>
      </c>
      <c r="Z1107">
        <v>110.85576696</v>
      </c>
      <c r="AA1107">
        <v>-6.7977829779999999</v>
      </c>
      <c r="AB1107" t="s">
        <v>945</v>
      </c>
      <c r="AC1107" t="s">
        <v>284</v>
      </c>
      <c r="AL1107" t="s">
        <v>217</v>
      </c>
      <c r="AM1107" t="s">
        <v>1387</v>
      </c>
      <c r="AN1107" t="s">
        <v>6</v>
      </c>
      <c r="AO1107" s="57">
        <v>46031.663206018522</v>
      </c>
      <c r="AR1107" t="s">
        <v>218</v>
      </c>
      <c r="AS1107" t="s">
        <v>219</v>
      </c>
      <c r="AT1107" t="s">
        <v>230</v>
      </c>
      <c r="AU1107">
        <v>20260902</v>
      </c>
      <c r="AV1107" t="s">
        <v>221</v>
      </c>
      <c r="AW1107" t="s">
        <v>572</v>
      </c>
      <c r="AX1107" t="s">
        <v>222</v>
      </c>
      <c r="BA1107" s="57">
        <v>46266.291666666664</v>
      </c>
      <c r="BB1107" t="s">
        <v>1387</v>
      </c>
      <c r="BC1107">
        <v>2026</v>
      </c>
      <c r="BD1107">
        <v>9</v>
      </c>
      <c r="BE1107">
        <v>2</v>
      </c>
      <c r="BF1107" s="6">
        <f t="shared" si="51"/>
        <v>46267</v>
      </c>
      <c r="BG1107">
        <f t="shared" si="52"/>
        <v>0.70833333333575865</v>
      </c>
      <c r="BH1107" t="str">
        <f t="shared" si="53"/>
        <v>COMPLY</v>
      </c>
      <c r="BI1107" t="e">
        <f>VLOOKUP(H1107,Sheet2!$A$1:$B$270,2,FALSE)</f>
        <v>#N/A</v>
      </c>
    </row>
    <row r="1108" spans="1:61">
      <c r="A1108">
        <v>1107</v>
      </c>
      <c r="B1108">
        <v>1002565201</v>
      </c>
      <c r="C1108">
        <v>3</v>
      </c>
      <c r="D1108" t="s">
        <v>51</v>
      </c>
      <c r="E1108">
        <v>4</v>
      </c>
      <c r="F1108" t="s">
        <v>269</v>
      </c>
      <c r="G1108" t="s">
        <v>289</v>
      </c>
      <c r="H1108" t="s">
        <v>824</v>
      </c>
      <c r="I1108" t="s">
        <v>212</v>
      </c>
      <c r="J1108" t="s">
        <v>213</v>
      </c>
      <c r="K1108" t="s">
        <v>149</v>
      </c>
      <c r="L1108" t="s">
        <v>214</v>
      </c>
      <c r="M1108" t="s">
        <v>76</v>
      </c>
      <c r="N1108" t="s">
        <v>215</v>
      </c>
      <c r="O1108" s="57">
        <v>46266.506909722222</v>
      </c>
      <c r="P1108" s="57">
        <v>46267.583668981482</v>
      </c>
      <c r="Q1108">
        <v>69381448</v>
      </c>
      <c r="S1108">
        <v>142551119569</v>
      </c>
      <c r="T1108" t="s">
        <v>1150</v>
      </c>
      <c r="U1108" t="s">
        <v>1151</v>
      </c>
      <c r="V1108" t="s">
        <v>1152</v>
      </c>
      <c r="Z1108">
        <v>111.017602</v>
      </c>
      <c r="AA1108">
        <v>-6.7608309999999996</v>
      </c>
      <c r="AB1108" t="s">
        <v>1153</v>
      </c>
      <c r="AC1108" t="s">
        <v>236</v>
      </c>
      <c r="AL1108" t="s">
        <v>217</v>
      </c>
      <c r="AM1108" t="s">
        <v>1154</v>
      </c>
      <c r="AN1108" t="s">
        <v>6</v>
      </c>
      <c r="AO1108" s="57">
        <v>46031.517465277779</v>
      </c>
      <c r="AP1108" s="57">
        <v>46267.541666666664</v>
      </c>
      <c r="AR1108" t="s">
        <v>218</v>
      </c>
      <c r="AS1108" t="s">
        <v>219</v>
      </c>
      <c r="AT1108" t="s">
        <v>230</v>
      </c>
      <c r="AU1108">
        <v>20260902</v>
      </c>
      <c r="AV1108" t="s">
        <v>221</v>
      </c>
      <c r="AW1108" t="s">
        <v>881</v>
      </c>
      <c r="AX1108" t="s">
        <v>222</v>
      </c>
      <c r="BA1108" s="57">
        <v>46267.541666666664</v>
      </c>
      <c r="BB1108" t="s">
        <v>1154</v>
      </c>
      <c r="BC1108">
        <v>2026</v>
      </c>
      <c r="BD1108">
        <v>9</v>
      </c>
      <c r="BE1108">
        <v>2</v>
      </c>
      <c r="BF1108" s="6">
        <f t="shared" si="51"/>
        <v>46267</v>
      </c>
      <c r="BG1108">
        <f t="shared" si="52"/>
        <v>-0.54166666666424135</v>
      </c>
      <c r="BH1108" t="str">
        <f t="shared" si="53"/>
        <v>COMPLY</v>
      </c>
      <c r="BI1108" t="e">
        <f>VLOOKUP(H1108,Sheet2!$A$1:$B$270,2,FALSE)</f>
        <v>#N/A</v>
      </c>
    </row>
    <row r="1109" spans="1:61">
      <c r="A1109">
        <v>1108</v>
      </c>
      <c r="B1109">
        <v>1002565198</v>
      </c>
      <c r="C1109">
        <v>3</v>
      </c>
      <c r="D1109" t="s">
        <v>55</v>
      </c>
      <c r="E1109">
        <v>5</v>
      </c>
      <c r="F1109" t="s">
        <v>261</v>
      </c>
      <c r="G1109" t="s">
        <v>122</v>
      </c>
      <c r="H1109" t="s">
        <v>321</v>
      </c>
      <c r="I1109" t="s">
        <v>212</v>
      </c>
      <c r="J1109" t="s">
        <v>213</v>
      </c>
      <c r="K1109" t="s">
        <v>149</v>
      </c>
      <c r="M1109" t="s">
        <v>76</v>
      </c>
      <c r="N1109" t="s">
        <v>215</v>
      </c>
      <c r="O1109" s="57">
        <v>46266.507916666669</v>
      </c>
      <c r="P1109" s="57">
        <v>46266.869085648148</v>
      </c>
      <c r="Q1109">
        <v>69379381</v>
      </c>
      <c r="S1109">
        <v>152445902502</v>
      </c>
      <c r="T1109" t="s">
        <v>986</v>
      </c>
      <c r="U1109" t="s">
        <v>1449</v>
      </c>
      <c r="V1109" t="s">
        <v>1450</v>
      </c>
      <c r="Z1109">
        <v>112.512376</v>
      </c>
      <c r="AA1109">
        <v>-7.1506679999999996</v>
      </c>
      <c r="AB1109" t="s">
        <v>987</v>
      </c>
      <c r="AC1109" t="s">
        <v>229</v>
      </c>
      <c r="AL1109" t="s">
        <v>217</v>
      </c>
      <c r="AM1109" t="s">
        <v>1435</v>
      </c>
      <c r="AN1109" t="s">
        <v>6</v>
      </c>
      <c r="AO1109" s="57">
        <v>46031.517465277779</v>
      </c>
      <c r="AR1109" t="s">
        <v>218</v>
      </c>
      <c r="AS1109" t="s">
        <v>122</v>
      </c>
      <c r="AT1109" t="s">
        <v>220</v>
      </c>
      <c r="AU1109">
        <v>20260901</v>
      </c>
      <c r="AV1109" t="s">
        <v>221</v>
      </c>
      <c r="AW1109" t="s">
        <v>560</v>
      </c>
      <c r="AX1109" t="s">
        <v>222</v>
      </c>
      <c r="BA1109" s="57">
        <v>46266.291666666664</v>
      </c>
      <c r="BB1109" t="s">
        <v>1435</v>
      </c>
      <c r="BC1109">
        <v>2026</v>
      </c>
      <c r="BD1109">
        <v>9</v>
      </c>
      <c r="BE1109">
        <v>1</v>
      </c>
      <c r="BF1109" s="6">
        <f t="shared" si="51"/>
        <v>46266</v>
      </c>
      <c r="BG1109">
        <f t="shared" si="52"/>
        <v>-0.29166666666424135</v>
      </c>
      <c r="BH1109" t="str">
        <f t="shared" si="53"/>
        <v>COMPLY</v>
      </c>
      <c r="BI1109" t="str">
        <f>VLOOKUP(H1109,Sheet2!$A$1:$B$270,2,FALSE)</f>
        <v>GRESIK</v>
      </c>
    </row>
    <row r="1110" spans="1:61">
      <c r="A1110">
        <v>1109</v>
      </c>
      <c r="B1110">
        <v>1002565223</v>
      </c>
      <c r="C1110">
        <v>3</v>
      </c>
      <c r="D1110" t="s">
        <v>45</v>
      </c>
      <c r="E1110">
        <v>5</v>
      </c>
      <c r="F1110" t="s">
        <v>113</v>
      </c>
      <c r="G1110" t="s">
        <v>113</v>
      </c>
      <c r="H1110" t="s">
        <v>317</v>
      </c>
      <c r="I1110" t="s">
        <v>212</v>
      </c>
      <c r="J1110" t="s">
        <v>213</v>
      </c>
      <c r="K1110" t="s">
        <v>149</v>
      </c>
      <c r="L1110" t="s">
        <v>214</v>
      </c>
      <c r="M1110" t="s">
        <v>76</v>
      </c>
      <c r="N1110" t="s">
        <v>215</v>
      </c>
      <c r="O1110" s="57">
        <v>46266.51525462963</v>
      </c>
      <c r="P1110" s="57">
        <v>46270.720648148148</v>
      </c>
      <c r="Q1110">
        <v>69381467</v>
      </c>
      <c r="S1110">
        <v>172503813656</v>
      </c>
      <c r="T1110" t="s">
        <v>1155</v>
      </c>
      <c r="U1110" t="s">
        <v>1156</v>
      </c>
      <c r="V1110" t="s">
        <v>1157</v>
      </c>
      <c r="Z1110">
        <v>123.652345</v>
      </c>
      <c r="AA1110">
        <v>-10.157748</v>
      </c>
      <c r="AB1110" t="s">
        <v>1158</v>
      </c>
      <c r="AC1110" t="s">
        <v>236</v>
      </c>
      <c r="AL1110" t="s">
        <v>217</v>
      </c>
      <c r="AM1110" t="s">
        <v>1159</v>
      </c>
      <c r="AN1110" t="s">
        <v>6</v>
      </c>
      <c r="AO1110" s="57">
        <v>46031.517465277779</v>
      </c>
      <c r="AP1110" s="57">
        <v>46267.541666666664</v>
      </c>
      <c r="AR1110" t="s">
        <v>218</v>
      </c>
      <c r="AS1110" t="s">
        <v>113</v>
      </c>
      <c r="AT1110" t="s">
        <v>230</v>
      </c>
      <c r="AU1110">
        <v>20260905</v>
      </c>
      <c r="AV1110" t="s">
        <v>221</v>
      </c>
      <c r="AW1110" t="s">
        <v>920</v>
      </c>
      <c r="AX1110" t="s">
        <v>222</v>
      </c>
      <c r="BA1110" s="57">
        <v>46267.541666666664</v>
      </c>
      <c r="BB1110" t="s">
        <v>1159</v>
      </c>
      <c r="BC1110">
        <v>2026</v>
      </c>
      <c r="BD1110">
        <v>9</v>
      </c>
      <c r="BE1110">
        <v>5</v>
      </c>
      <c r="BF1110" s="6">
        <f t="shared" si="51"/>
        <v>46270</v>
      </c>
      <c r="BG1110">
        <f t="shared" si="52"/>
        <v>2.4583333333357587</v>
      </c>
      <c r="BH1110" t="str">
        <f t="shared" si="53"/>
        <v>NOT COMPLY</v>
      </c>
      <c r="BI1110" t="str">
        <f>VLOOKUP(H1110,Sheet2!$A$1:$B$270,2,FALSE)</f>
        <v>KUPANG</v>
      </c>
    </row>
    <row r="1111" spans="1:61">
      <c r="A1111">
        <v>1110</v>
      </c>
      <c r="B1111">
        <v>1002565668</v>
      </c>
      <c r="C1111">
        <v>3</v>
      </c>
      <c r="D1111" t="s">
        <v>45</v>
      </c>
      <c r="E1111">
        <v>5</v>
      </c>
      <c r="F1111" t="s">
        <v>210</v>
      </c>
      <c r="G1111" t="s">
        <v>112</v>
      </c>
      <c r="H1111" t="s">
        <v>243</v>
      </c>
      <c r="I1111" t="s">
        <v>212</v>
      </c>
      <c r="J1111" t="s">
        <v>213</v>
      </c>
      <c r="K1111" t="s">
        <v>149</v>
      </c>
      <c r="M1111" t="s">
        <v>76</v>
      </c>
      <c r="N1111" t="s">
        <v>215</v>
      </c>
      <c r="O1111" s="57">
        <v>46266.603182870371</v>
      </c>
      <c r="P1111" s="57">
        <v>46267.61822916667</v>
      </c>
      <c r="Q1111">
        <v>69375489</v>
      </c>
      <c r="S1111">
        <v>172605804340</v>
      </c>
      <c r="T1111" t="s">
        <v>946</v>
      </c>
      <c r="U1111" t="s">
        <v>1388</v>
      </c>
      <c r="V1111" t="s">
        <v>1389</v>
      </c>
      <c r="Z1111">
        <v>116.149145</v>
      </c>
      <c r="AA1111">
        <v>-8.6191750000000003</v>
      </c>
      <c r="AB1111" t="s">
        <v>947</v>
      </c>
      <c r="AC1111" t="s">
        <v>284</v>
      </c>
      <c r="AL1111" t="s">
        <v>217</v>
      </c>
      <c r="AM1111" t="s">
        <v>1390</v>
      </c>
      <c r="AN1111" t="s">
        <v>6</v>
      </c>
      <c r="AO1111" s="57">
        <v>46031.611076388886</v>
      </c>
      <c r="AR1111" t="s">
        <v>218</v>
      </c>
      <c r="AS1111" t="s">
        <v>219</v>
      </c>
      <c r="AT1111" t="s">
        <v>230</v>
      </c>
      <c r="AU1111">
        <v>20260902</v>
      </c>
      <c r="AV1111" t="s">
        <v>221</v>
      </c>
      <c r="AW1111" t="s">
        <v>546</v>
      </c>
      <c r="AX1111" t="s">
        <v>222</v>
      </c>
      <c r="BA1111" s="57">
        <v>46266.291666666664</v>
      </c>
      <c r="BB1111" t="s">
        <v>1390</v>
      </c>
      <c r="BC1111">
        <v>2026</v>
      </c>
      <c r="BD1111">
        <v>9</v>
      </c>
      <c r="BE1111">
        <v>2</v>
      </c>
      <c r="BF1111" s="6">
        <f t="shared" si="51"/>
        <v>46267</v>
      </c>
      <c r="BG1111">
        <f t="shared" si="52"/>
        <v>0.70833333333575865</v>
      </c>
      <c r="BH1111" t="str">
        <f t="shared" si="53"/>
        <v>COMPLY</v>
      </c>
      <c r="BI1111" t="str">
        <f>VLOOKUP(H1111,Sheet2!$A$1:$B$270,2,FALSE)</f>
        <v>MATARAM</v>
      </c>
    </row>
    <row r="1112" spans="1:61">
      <c r="A1112">
        <v>1111</v>
      </c>
      <c r="B1112">
        <v>1002566034</v>
      </c>
      <c r="C1112">
        <v>3</v>
      </c>
      <c r="D1112" t="s">
        <v>45</v>
      </c>
      <c r="E1112">
        <v>5</v>
      </c>
      <c r="F1112" t="s">
        <v>210</v>
      </c>
      <c r="G1112" t="s">
        <v>110</v>
      </c>
      <c r="H1112" t="s">
        <v>247</v>
      </c>
      <c r="I1112" t="s">
        <v>212</v>
      </c>
      <c r="J1112" t="s">
        <v>213</v>
      </c>
      <c r="K1112" t="s">
        <v>149</v>
      </c>
      <c r="M1112" t="s">
        <v>76</v>
      </c>
      <c r="N1112" t="s">
        <v>215</v>
      </c>
      <c r="O1112" s="57">
        <v>46266.654999999999</v>
      </c>
      <c r="P1112" s="57">
        <v>46266.7028587963</v>
      </c>
      <c r="Q1112">
        <v>69380024</v>
      </c>
      <c r="S1112">
        <v>172616802043</v>
      </c>
      <c r="T1112" t="s">
        <v>936</v>
      </c>
      <c r="U1112" t="s">
        <v>1451</v>
      </c>
      <c r="V1112" t="s">
        <v>1452</v>
      </c>
      <c r="Z1112">
        <v>118.7467125</v>
      </c>
      <c r="AA1112">
        <v>-8.4558693999999992</v>
      </c>
      <c r="AB1112" t="s">
        <v>992</v>
      </c>
      <c r="AC1112" t="s">
        <v>216</v>
      </c>
      <c r="AL1112" t="s">
        <v>217</v>
      </c>
      <c r="AM1112" t="s">
        <v>1453</v>
      </c>
      <c r="AN1112" t="s">
        <v>6</v>
      </c>
      <c r="AO1112" s="57">
        <v>46031.663206018522</v>
      </c>
      <c r="AR1112" t="s">
        <v>218</v>
      </c>
      <c r="AS1112" t="s">
        <v>219</v>
      </c>
      <c r="AT1112" t="s">
        <v>220</v>
      </c>
      <c r="AU1112">
        <v>20260901</v>
      </c>
      <c r="AV1112" t="s">
        <v>221</v>
      </c>
      <c r="AW1112" t="s">
        <v>578</v>
      </c>
      <c r="AX1112" t="s">
        <v>222</v>
      </c>
      <c r="BA1112" s="57">
        <v>46266.291666666664</v>
      </c>
      <c r="BB1112" t="s">
        <v>1453</v>
      </c>
      <c r="BC1112">
        <v>2026</v>
      </c>
      <c r="BD1112">
        <v>9</v>
      </c>
      <c r="BE1112">
        <v>1</v>
      </c>
      <c r="BF1112" s="6">
        <f t="shared" si="51"/>
        <v>46266</v>
      </c>
      <c r="BG1112">
        <f t="shared" si="52"/>
        <v>-0.29166666666424135</v>
      </c>
      <c r="BH1112" t="str">
        <f t="shared" si="53"/>
        <v>COMPLY</v>
      </c>
      <c r="BI1112" t="str">
        <f>VLOOKUP(H1112,Sheet2!$A$1:$B$270,2,FALSE)</f>
        <v>BIMA</v>
      </c>
    </row>
    <row r="1113" spans="1:61">
      <c r="A1113">
        <v>1112</v>
      </c>
      <c r="B1113">
        <v>1002564469</v>
      </c>
      <c r="C1113">
        <v>3</v>
      </c>
      <c r="D1113" t="s">
        <v>59</v>
      </c>
      <c r="E1113">
        <v>4</v>
      </c>
      <c r="F1113" t="s">
        <v>549</v>
      </c>
      <c r="G1113" t="s">
        <v>582</v>
      </c>
      <c r="H1113" t="s">
        <v>590</v>
      </c>
      <c r="I1113" t="s">
        <v>212</v>
      </c>
      <c r="J1113" t="s">
        <v>213</v>
      </c>
      <c r="K1113" t="s">
        <v>149</v>
      </c>
      <c r="M1113" t="s">
        <v>76</v>
      </c>
      <c r="N1113" t="s">
        <v>215</v>
      </c>
      <c r="O1113" s="57">
        <v>46266.402719907404</v>
      </c>
      <c r="P1113" s="57">
        <v>46267.575312499997</v>
      </c>
      <c r="Q1113">
        <v>69381251</v>
      </c>
      <c r="S1113">
        <v>146131120709</v>
      </c>
      <c r="T1113" t="s">
        <v>1164</v>
      </c>
      <c r="U1113" t="s">
        <v>1165</v>
      </c>
      <c r="V1113" t="s">
        <v>1166</v>
      </c>
      <c r="Z1113">
        <v>110.41681440000001</v>
      </c>
      <c r="AA1113">
        <v>-7.7777422999999999</v>
      </c>
      <c r="AB1113" t="s">
        <v>1167</v>
      </c>
      <c r="AC1113" t="s">
        <v>284</v>
      </c>
      <c r="AL1113" t="s">
        <v>217</v>
      </c>
      <c r="AM1113" t="s">
        <v>1168</v>
      </c>
      <c r="AN1113" t="s">
        <v>6</v>
      </c>
      <c r="AO1113" s="57">
        <v>46031.413310185184</v>
      </c>
      <c r="AP1113" s="57">
        <v>46267.541666666664</v>
      </c>
      <c r="AR1113" t="s">
        <v>218</v>
      </c>
      <c r="AS1113" t="s">
        <v>219</v>
      </c>
      <c r="AT1113" t="s">
        <v>230</v>
      </c>
      <c r="AU1113">
        <v>20260902</v>
      </c>
      <c r="AV1113" t="s">
        <v>221</v>
      </c>
      <c r="AW1113" t="s">
        <v>544</v>
      </c>
      <c r="AX1113" t="s">
        <v>222</v>
      </c>
      <c r="BA1113" s="57">
        <v>46267.541666666664</v>
      </c>
      <c r="BB1113" t="s">
        <v>1168</v>
      </c>
      <c r="BC1113">
        <v>2026</v>
      </c>
      <c r="BD1113">
        <v>9</v>
      </c>
      <c r="BE1113">
        <v>2</v>
      </c>
      <c r="BF1113" s="6">
        <f t="shared" si="51"/>
        <v>46267</v>
      </c>
      <c r="BG1113">
        <f t="shared" si="52"/>
        <v>-0.54166666666424135</v>
      </c>
      <c r="BH1113" t="str">
        <f t="shared" si="53"/>
        <v>COMPLY</v>
      </c>
      <c r="BI1113" t="e">
        <f>VLOOKUP(H1113,Sheet2!$A$1:$B$270,2,FALSE)</f>
        <v>#N/A</v>
      </c>
    </row>
    <row r="1114" spans="1:61">
      <c r="A1114">
        <v>1113</v>
      </c>
      <c r="B1114">
        <v>1002564921</v>
      </c>
      <c r="C1114">
        <v>3</v>
      </c>
      <c r="D1114" t="s">
        <v>45</v>
      </c>
      <c r="E1114">
        <v>5</v>
      </c>
      <c r="F1114" t="s">
        <v>210</v>
      </c>
      <c r="G1114" t="s">
        <v>112</v>
      </c>
      <c r="H1114" t="s">
        <v>243</v>
      </c>
      <c r="I1114" t="s">
        <v>212</v>
      </c>
      <c r="J1114" t="s">
        <v>213</v>
      </c>
      <c r="K1114" t="s">
        <v>149</v>
      </c>
      <c r="L1114" t="s">
        <v>214</v>
      </c>
      <c r="M1114" t="s">
        <v>76</v>
      </c>
      <c r="N1114" t="s">
        <v>215</v>
      </c>
      <c r="O1114" s="57">
        <v>46266.461087962962</v>
      </c>
      <c r="P1114" s="57">
        <v>46267.772337962961</v>
      </c>
      <c r="Q1114">
        <v>69381359</v>
      </c>
      <c r="S1114">
        <v>172605804355</v>
      </c>
      <c r="T1114" t="s">
        <v>1169</v>
      </c>
      <c r="U1114" t="s">
        <v>2065</v>
      </c>
      <c r="V1114" t="s">
        <v>1170</v>
      </c>
      <c r="Z1114">
        <v>116.16868257522501</v>
      </c>
      <c r="AA1114">
        <v>-8.6085286704885196</v>
      </c>
      <c r="AB1114" t="s">
        <v>1171</v>
      </c>
      <c r="AC1114" t="s">
        <v>216</v>
      </c>
      <c r="AL1114" t="s">
        <v>217</v>
      </c>
      <c r="AM1114" t="s">
        <v>1172</v>
      </c>
      <c r="AN1114" t="s">
        <v>6</v>
      </c>
      <c r="AO1114" s="57">
        <v>46031.465405092589</v>
      </c>
      <c r="AP1114" s="57">
        <v>46268.333333333336</v>
      </c>
      <c r="AR1114" t="s">
        <v>218</v>
      </c>
      <c r="AS1114" t="s">
        <v>219</v>
      </c>
      <c r="AT1114" t="s">
        <v>230</v>
      </c>
      <c r="AU1114">
        <v>20260902</v>
      </c>
      <c r="AV1114" t="s">
        <v>221</v>
      </c>
      <c r="AW1114" t="s">
        <v>887</v>
      </c>
      <c r="AX1114" t="s">
        <v>222</v>
      </c>
      <c r="BA1114" s="57">
        <v>46268.333333333336</v>
      </c>
      <c r="BB1114" t="s">
        <v>1172</v>
      </c>
      <c r="BC1114">
        <v>2026</v>
      </c>
      <c r="BD1114">
        <v>9</v>
      </c>
      <c r="BE1114">
        <v>2</v>
      </c>
      <c r="BF1114" s="6">
        <f t="shared" si="51"/>
        <v>46267</v>
      </c>
      <c r="BG1114">
        <f t="shared" si="52"/>
        <v>-1.3333333333357587</v>
      </c>
      <c r="BH1114" t="str">
        <f t="shared" si="53"/>
        <v>COMPLY</v>
      </c>
      <c r="BI1114" t="str">
        <f>VLOOKUP(H1114,Sheet2!$A$1:$B$270,2,FALSE)</f>
        <v>MATARAM</v>
      </c>
    </row>
    <row r="1115" spans="1:61">
      <c r="A1115">
        <v>1114</v>
      </c>
      <c r="B1115">
        <v>1002564898</v>
      </c>
      <c r="C1115">
        <v>3</v>
      </c>
      <c r="D1115" t="s">
        <v>34</v>
      </c>
      <c r="E1115">
        <v>5</v>
      </c>
      <c r="F1115" t="s">
        <v>554</v>
      </c>
      <c r="G1115" t="s">
        <v>79</v>
      </c>
      <c r="H1115" t="s">
        <v>282</v>
      </c>
      <c r="I1115" t="s">
        <v>212</v>
      </c>
      <c r="J1115" t="s">
        <v>213</v>
      </c>
      <c r="K1115" t="s">
        <v>149</v>
      </c>
      <c r="M1115" t="s">
        <v>76</v>
      </c>
      <c r="N1115" t="s">
        <v>215</v>
      </c>
      <c r="O1115" s="57">
        <v>46266.45894675926</v>
      </c>
      <c r="P1115" s="57">
        <v>46267.341724537036</v>
      </c>
      <c r="Q1115">
        <v>69379494</v>
      </c>
      <c r="S1115">
        <v>172408248244</v>
      </c>
      <c r="T1115" t="s">
        <v>1000</v>
      </c>
      <c r="U1115" t="s">
        <v>1391</v>
      </c>
      <c r="V1115" t="s">
        <v>1392</v>
      </c>
      <c r="Z1115">
        <v>115.302389173123</v>
      </c>
      <c r="AA1115">
        <v>-8.4823694597113501</v>
      </c>
      <c r="AB1115" t="s">
        <v>1001</v>
      </c>
      <c r="AC1115" t="s">
        <v>216</v>
      </c>
      <c r="AL1115" t="s">
        <v>217</v>
      </c>
      <c r="AM1115" t="s">
        <v>1393</v>
      </c>
      <c r="AN1115" t="s">
        <v>6</v>
      </c>
      <c r="AO1115" s="57">
        <v>46031.465405092589</v>
      </c>
      <c r="AR1115" t="s">
        <v>218</v>
      </c>
      <c r="AS1115" t="s">
        <v>609</v>
      </c>
      <c r="AT1115" t="s">
        <v>230</v>
      </c>
      <c r="AU1115">
        <v>20260902</v>
      </c>
      <c r="AV1115" t="s">
        <v>221</v>
      </c>
      <c r="AW1115" t="s">
        <v>571</v>
      </c>
      <c r="AX1115" t="s">
        <v>222</v>
      </c>
      <c r="BA1115" s="57">
        <v>46266.291666666664</v>
      </c>
      <c r="BB1115" t="s">
        <v>1393</v>
      </c>
      <c r="BC1115">
        <v>2026</v>
      </c>
      <c r="BD1115">
        <v>9</v>
      </c>
      <c r="BE1115">
        <v>2</v>
      </c>
      <c r="BF1115" s="6">
        <f t="shared" si="51"/>
        <v>46267</v>
      </c>
      <c r="BG1115">
        <f t="shared" si="52"/>
        <v>0.70833333333575865</v>
      </c>
      <c r="BH1115" t="str">
        <f t="shared" si="53"/>
        <v>COMPLY</v>
      </c>
      <c r="BI1115" t="str">
        <f>VLOOKUP(H1115,Sheet2!$A$1:$B$270,2,FALSE)</f>
        <v>GIANYAR</v>
      </c>
    </row>
    <row r="1116" spans="1:61">
      <c r="A1116">
        <v>1115</v>
      </c>
      <c r="B1116">
        <v>1002564914</v>
      </c>
      <c r="C1116">
        <v>3</v>
      </c>
      <c r="D1116" t="s">
        <v>38</v>
      </c>
      <c r="E1116">
        <v>5</v>
      </c>
      <c r="F1116" t="s">
        <v>248</v>
      </c>
      <c r="G1116" t="s">
        <v>87</v>
      </c>
      <c r="H1116" t="s">
        <v>354</v>
      </c>
      <c r="I1116" t="s">
        <v>212</v>
      </c>
      <c r="J1116" t="s">
        <v>213</v>
      </c>
      <c r="K1116" t="s">
        <v>149</v>
      </c>
      <c r="L1116" t="s">
        <v>214</v>
      </c>
      <c r="M1116" t="s">
        <v>76</v>
      </c>
      <c r="N1116" t="s">
        <v>215</v>
      </c>
      <c r="O1116" s="57">
        <v>46266.460381944446</v>
      </c>
      <c r="P1116" s="57">
        <v>46267.451238425929</v>
      </c>
      <c r="Q1116">
        <v>69381356</v>
      </c>
      <c r="S1116">
        <v>152707239342</v>
      </c>
      <c r="T1116" t="s">
        <v>1374</v>
      </c>
      <c r="U1116" t="s">
        <v>1375</v>
      </c>
      <c r="V1116" t="s">
        <v>1376</v>
      </c>
      <c r="Z1116">
        <v>112.49473817646501</v>
      </c>
      <c r="AA1116">
        <v>-7.86437651417857</v>
      </c>
      <c r="AB1116" t="s">
        <v>1377</v>
      </c>
      <c r="AC1116" t="s">
        <v>216</v>
      </c>
      <c r="AL1116" t="s">
        <v>217</v>
      </c>
      <c r="AM1116" t="s">
        <v>1313</v>
      </c>
      <c r="AN1116" t="s">
        <v>6</v>
      </c>
      <c r="AO1116" s="57">
        <v>46031.465405092589</v>
      </c>
      <c r="AP1116" s="57">
        <v>46267.333333333336</v>
      </c>
      <c r="AR1116" t="s">
        <v>218</v>
      </c>
      <c r="AS1116" t="s">
        <v>87</v>
      </c>
      <c r="AT1116" t="s">
        <v>230</v>
      </c>
      <c r="AU1116">
        <v>20260902</v>
      </c>
      <c r="AV1116" t="s">
        <v>221</v>
      </c>
      <c r="AW1116" t="s">
        <v>885</v>
      </c>
      <c r="AX1116" t="s">
        <v>222</v>
      </c>
      <c r="BA1116" s="57">
        <v>46267.333333333336</v>
      </c>
      <c r="BB1116" t="s">
        <v>1313</v>
      </c>
      <c r="BC1116">
        <v>2026</v>
      </c>
      <c r="BD1116">
        <v>9</v>
      </c>
      <c r="BE1116">
        <v>2</v>
      </c>
      <c r="BF1116" s="6">
        <f t="shared" si="51"/>
        <v>46267</v>
      </c>
      <c r="BG1116">
        <f t="shared" si="52"/>
        <v>-0.33333333333575865</v>
      </c>
      <c r="BH1116" t="str">
        <f t="shared" si="53"/>
        <v>COMPLY</v>
      </c>
      <c r="BI1116" t="str">
        <f>VLOOKUP(H1116,Sheet2!$A$1:$B$270,2,FALSE)</f>
        <v>BATU</v>
      </c>
    </row>
    <row r="1117" spans="1:61">
      <c r="A1117">
        <v>1116</v>
      </c>
      <c r="B1117">
        <v>1002564483</v>
      </c>
      <c r="C1117">
        <v>3</v>
      </c>
      <c r="D1117" t="s">
        <v>45</v>
      </c>
      <c r="E1117">
        <v>5</v>
      </c>
      <c r="F1117" t="s">
        <v>210</v>
      </c>
      <c r="G1117" t="s">
        <v>110</v>
      </c>
      <c r="H1117" t="s">
        <v>247</v>
      </c>
      <c r="I1117" t="s">
        <v>212</v>
      </c>
      <c r="J1117" t="s">
        <v>213</v>
      </c>
      <c r="K1117" t="s">
        <v>149</v>
      </c>
      <c r="M1117" t="s">
        <v>76</v>
      </c>
      <c r="N1117" t="s">
        <v>215</v>
      </c>
      <c r="O1117" s="57">
        <v>46266.406747685185</v>
      </c>
      <c r="P1117" s="57">
        <v>46267.395578703705</v>
      </c>
      <c r="Q1117">
        <v>69378885</v>
      </c>
      <c r="S1117">
        <v>172616802036</v>
      </c>
      <c r="T1117" t="s">
        <v>1014</v>
      </c>
      <c r="U1117" t="s">
        <v>1394</v>
      </c>
      <c r="V1117" t="s">
        <v>1395</v>
      </c>
      <c r="Z1117">
        <v>118.7534485</v>
      </c>
      <c r="AA1117">
        <v>-8.4804061999999991</v>
      </c>
      <c r="AB1117" t="s">
        <v>1015</v>
      </c>
      <c r="AC1117" t="s">
        <v>284</v>
      </c>
      <c r="AL1117" t="s">
        <v>217</v>
      </c>
      <c r="AM1117" t="s">
        <v>1396</v>
      </c>
      <c r="AN1117" t="s">
        <v>6</v>
      </c>
      <c r="AO1117" s="57">
        <v>46031.413310185184</v>
      </c>
      <c r="AR1117" t="s">
        <v>218</v>
      </c>
      <c r="AS1117" t="s">
        <v>219</v>
      </c>
      <c r="AT1117" t="s">
        <v>220</v>
      </c>
      <c r="AU1117">
        <v>20260902</v>
      </c>
      <c r="AV1117" t="s">
        <v>221</v>
      </c>
      <c r="AW1117" t="s">
        <v>545</v>
      </c>
      <c r="AX1117" t="s">
        <v>222</v>
      </c>
      <c r="BA1117" s="57">
        <v>46266.291666666664</v>
      </c>
      <c r="BB1117" t="s">
        <v>1396</v>
      </c>
      <c r="BC1117">
        <v>2026</v>
      </c>
      <c r="BD1117">
        <v>9</v>
      </c>
      <c r="BE1117">
        <v>2</v>
      </c>
      <c r="BF1117" s="6">
        <f t="shared" si="51"/>
        <v>46267</v>
      </c>
      <c r="BG1117">
        <f t="shared" si="52"/>
        <v>0.70833333333575865</v>
      </c>
      <c r="BH1117" t="str">
        <f t="shared" si="53"/>
        <v>COMPLY</v>
      </c>
      <c r="BI1117" t="str">
        <f>VLOOKUP(H1117,Sheet2!$A$1:$B$270,2,FALSE)</f>
        <v>BIMA</v>
      </c>
    </row>
    <row r="1118" spans="1:61">
      <c r="A1118">
        <v>1117</v>
      </c>
      <c r="B1118">
        <v>1002564922</v>
      </c>
      <c r="C1118">
        <v>3</v>
      </c>
      <c r="D1118" t="s">
        <v>34</v>
      </c>
      <c r="E1118">
        <v>5</v>
      </c>
      <c r="F1118" t="s">
        <v>563</v>
      </c>
      <c r="G1118" t="s">
        <v>81</v>
      </c>
      <c r="H1118" t="s">
        <v>316</v>
      </c>
      <c r="I1118" t="s">
        <v>212</v>
      </c>
      <c r="J1118" t="s">
        <v>213</v>
      </c>
      <c r="K1118" t="s">
        <v>149</v>
      </c>
      <c r="M1118" t="s">
        <v>76</v>
      </c>
      <c r="N1118" t="s">
        <v>215</v>
      </c>
      <c r="O1118" s="57">
        <v>46266.461793981478</v>
      </c>
      <c r="P1118" s="57">
        <v>46266.498506944445</v>
      </c>
      <c r="Q1118">
        <v>69377687</v>
      </c>
      <c r="S1118">
        <v>172415798837</v>
      </c>
      <c r="T1118" t="s">
        <v>968</v>
      </c>
      <c r="U1118" t="s">
        <v>1454</v>
      </c>
      <c r="V1118" t="s">
        <v>1455</v>
      </c>
      <c r="Z1118">
        <v>115.11239999999999</v>
      </c>
      <c r="AA1118">
        <v>-8.8366000000000007</v>
      </c>
      <c r="AB1118" t="s">
        <v>969</v>
      </c>
      <c r="AC1118" t="s">
        <v>216</v>
      </c>
      <c r="AL1118" t="s">
        <v>217</v>
      </c>
      <c r="AM1118" t="s">
        <v>1456</v>
      </c>
      <c r="AN1118" t="s">
        <v>6</v>
      </c>
      <c r="AO1118" s="57">
        <v>46031.465405092589</v>
      </c>
      <c r="AR1118" t="s">
        <v>218</v>
      </c>
      <c r="AS1118" t="s">
        <v>905</v>
      </c>
      <c r="AT1118" t="s">
        <v>230</v>
      </c>
      <c r="AU1118">
        <v>20260901</v>
      </c>
      <c r="AV1118" t="s">
        <v>221</v>
      </c>
      <c r="AW1118" t="s">
        <v>545</v>
      </c>
      <c r="AX1118" t="s">
        <v>222</v>
      </c>
      <c r="BA1118" s="57">
        <v>46266.291666666664</v>
      </c>
      <c r="BB1118" t="s">
        <v>1456</v>
      </c>
      <c r="BC1118">
        <v>2026</v>
      </c>
      <c r="BD1118">
        <v>9</v>
      </c>
      <c r="BE1118">
        <v>1</v>
      </c>
      <c r="BF1118" s="6">
        <f t="shared" si="51"/>
        <v>46266</v>
      </c>
      <c r="BG1118">
        <f t="shared" si="52"/>
        <v>-0.29166666666424135</v>
      </c>
      <c r="BH1118" t="str">
        <f t="shared" si="53"/>
        <v>COMPLY</v>
      </c>
      <c r="BI1118" t="str">
        <f>VLOOKUP(H1118,Sheet2!$A$1:$B$270,2,FALSE)</f>
        <v>JIMBARAN</v>
      </c>
    </row>
    <row r="1119" spans="1:61">
      <c r="A1119">
        <v>1118</v>
      </c>
      <c r="B1119">
        <v>1002564872</v>
      </c>
      <c r="C1119">
        <v>3</v>
      </c>
      <c r="D1119" t="s">
        <v>45</v>
      </c>
      <c r="E1119">
        <v>5</v>
      </c>
      <c r="F1119" t="s">
        <v>210</v>
      </c>
      <c r="G1119" t="s">
        <v>118</v>
      </c>
      <c r="H1119" t="s">
        <v>211</v>
      </c>
      <c r="I1119" t="s">
        <v>212</v>
      </c>
      <c r="J1119" t="s">
        <v>213</v>
      </c>
      <c r="K1119" t="s">
        <v>149</v>
      </c>
      <c r="L1119" t="s">
        <v>214</v>
      </c>
      <c r="M1119" t="s">
        <v>76</v>
      </c>
      <c r="N1119" t="s">
        <v>215</v>
      </c>
      <c r="O1119" s="57">
        <v>46266.454814814817</v>
      </c>
      <c r="P1119" s="57">
        <v>46268.484305555554</v>
      </c>
      <c r="Q1119">
        <v>69381348</v>
      </c>
      <c r="S1119">
        <v>172606792348</v>
      </c>
      <c r="T1119" t="s">
        <v>1178</v>
      </c>
      <c r="U1119" t="s">
        <v>1179</v>
      </c>
      <c r="V1119" t="s">
        <v>1180</v>
      </c>
      <c r="Z1119">
        <v>117.67344566999699</v>
      </c>
      <c r="AA1119">
        <v>-8.6544796736751799</v>
      </c>
      <c r="AB1119" t="s">
        <v>1181</v>
      </c>
      <c r="AC1119" t="s">
        <v>236</v>
      </c>
      <c r="AL1119" t="s">
        <v>217</v>
      </c>
      <c r="AM1119" t="s">
        <v>1182</v>
      </c>
      <c r="AN1119" t="s">
        <v>6</v>
      </c>
      <c r="AO1119" s="57">
        <v>46031.465405092589</v>
      </c>
      <c r="AP1119" s="57">
        <v>46267.541666666664</v>
      </c>
      <c r="AR1119" t="s">
        <v>218</v>
      </c>
      <c r="AS1119" t="s">
        <v>219</v>
      </c>
      <c r="AT1119" t="s">
        <v>344</v>
      </c>
      <c r="AU1119">
        <v>20260903</v>
      </c>
      <c r="AV1119" t="s">
        <v>221</v>
      </c>
      <c r="AW1119" t="s">
        <v>1183</v>
      </c>
      <c r="AX1119" t="s">
        <v>222</v>
      </c>
      <c r="BA1119" s="57">
        <v>46267.541666666664</v>
      </c>
      <c r="BB1119" t="s">
        <v>1182</v>
      </c>
      <c r="BC1119">
        <v>2026</v>
      </c>
      <c r="BD1119">
        <v>9</v>
      </c>
      <c r="BE1119">
        <v>3</v>
      </c>
      <c r="BF1119" s="6">
        <f t="shared" si="51"/>
        <v>46268</v>
      </c>
      <c r="BG1119">
        <f t="shared" si="52"/>
        <v>0.45833333333575865</v>
      </c>
      <c r="BH1119" t="str">
        <f t="shared" si="53"/>
        <v>COMPLY</v>
      </c>
      <c r="BI1119" t="str">
        <f>VLOOKUP(H1119,Sheet2!$A$1:$B$270,2,FALSE)</f>
        <v>SUMBAWA</v>
      </c>
    </row>
    <row r="1120" spans="1:61">
      <c r="A1120">
        <v>1119</v>
      </c>
      <c r="B1120">
        <v>1002564906</v>
      </c>
      <c r="C1120">
        <v>3</v>
      </c>
      <c r="D1120" t="s">
        <v>59</v>
      </c>
      <c r="E1120">
        <v>4</v>
      </c>
      <c r="F1120" t="s">
        <v>242</v>
      </c>
      <c r="G1120" t="s">
        <v>600</v>
      </c>
      <c r="H1120" t="s">
        <v>871</v>
      </c>
      <c r="I1120" t="s">
        <v>212</v>
      </c>
      <c r="J1120" t="s">
        <v>213</v>
      </c>
      <c r="K1120" t="s">
        <v>149</v>
      </c>
      <c r="L1120" t="s">
        <v>214</v>
      </c>
      <c r="M1120" t="s">
        <v>76</v>
      </c>
      <c r="N1120" t="s">
        <v>215</v>
      </c>
      <c r="O1120" s="57">
        <v>46266.458981481483</v>
      </c>
      <c r="P1120" s="57">
        <v>46267.682222222225</v>
      </c>
      <c r="Q1120">
        <v>69381352</v>
      </c>
      <c r="S1120">
        <v>146149124469</v>
      </c>
      <c r="T1120" t="s">
        <v>1184</v>
      </c>
      <c r="U1120" t="s">
        <v>1185</v>
      </c>
      <c r="V1120" t="s">
        <v>1186</v>
      </c>
      <c r="Z1120">
        <v>110.1240986</v>
      </c>
      <c r="AA1120">
        <v>-7.3415486999999997</v>
      </c>
      <c r="AB1120" t="s">
        <v>1187</v>
      </c>
      <c r="AC1120" t="s">
        <v>236</v>
      </c>
      <c r="AL1120" t="s">
        <v>217</v>
      </c>
      <c r="AM1120" t="s">
        <v>1188</v>
      </c>
      <c r="AN1120" t="s">
        <v>6</v>
      </c>
      <c r="AO1120" s="57">
        <v>46031.465405092589</v>
      </c>
      <c r="AP1120" s="57">
        <v>46267.333333333336</v>
      </c>
      <c r="AR1120" t="s">
        <v>218</v>
      </c>
      <c r="AS1120" t="s">
        <v>219</v>
      </c>
      <c r="AT1120" t="s">
        <v>230</v>
      </c>
      <c r="AU1120">
        <v>20260902</v>
      </c>
      <c r="AV1120" t="s">
        <v>221</v>
      </c>
      <c r="AW1120" t="s">
        <v>882</v>
      </c>
      <c r="AX1120" t="s">
        <v>222</v>
      </c>
      <c r="BA1120" s="57">
        <v>46267.333333333336</v>
      </c>
      <c r="BB1120" t="s">
        <v>1188</v>
      </c>
      <c r="BC1120">
        <v>2026</v>
      </c>
      <c r="BD1120">
        <v>9</v>
      </c>
      <c r="BE1120">
        <v>2</v>
      </c>
      <c r="BF1120" s="6">
        <f t="shared" si="51"/>
        <v>46267</v>
      </c>
      <c r="BG1120">
        <f t="shared" si="52"/>
        <v>-0.33333333333575865</v>
      </c>
      <c r="BH1120" t="str">
        <f t="shared" si="53"/>
        <v>COMPLY</v>
      </c>
      <c r="BI1120" t="e">
        <f>VLOOKUP(H1120,Sheet2!$A$1:$B$270,2,FALSE)</f>
        <v>#N/A</v>
      </c>
    </row>
    <row r="1121" spans="1:61">
      <c r="A1121">
        <v>1120</v>
      </c>
      <c r="B1121">
        <v>1002564895</v>
      </c>
      <c r="C1121">
        <v>3</v>
      </c>
      <c r="D1121" t="s">
        <v>45</v>
      </c>
      <c r="E1121">
        <v>5</v>
      </c>
      <c r="F1121" t="s">
        <v>210</v>
      </c>
      <c r="G1121" t="s">
        <v>115</v>
      </c>
      <c r="H1121" t="s">
        <v>395</v>
      </c>
      <c r="I1121" t="s">
        <v>212</v>
      </c>
      <c r="J1121" t="s">
        <v>213</v>
      </c>
      <c r="K1121" t="s">
        <v>149</v>
      </c>
      <c r="L1121" t="s">
        <v>214</v>
      </c>
      <c r="M1121" t="s">
        <v>76</v>
      </c>
      <c r="N1121" t="s">
        <v>215</v>
      </c>
      <c r="O1121" s="57">
        <v>46266.458287037036</v>
      </c>
      <c r="P1121" s="57">
        <v>46269.78224537037</v>
      </c>
      <c r="Q1121">
        <v>69381343</v>
      </c>
      <c r="S1121">
        <v>172602202850</v>
      </c>
      <c r="T1121" t="s">
        <v>1189</v>
      </c>
      <c r="U1121" t="s">
        <v>1190</v>
      </c>
      <c r="V1121" t="s">
        <v>1191</v>
      </c>
      <c r="Z1121">
        <v>115.88324419999999</v>
      </c>
      <c r="AA1121">
        <v>-8.7682804999999995</v>
      </c>
      <c r="AB1121" t="s">
        <v>1192</v>
      </c>
      <c r="AC1121" t="s">
        <v>236</v>
      </c>
      <c r="AL1121" t="s">
        <v>217</v>
      </c>
      <c r="AM1121" t="s">
        <v>1193</v>
      </c>
      <c r="AN1121" t="s">
        <v>6</v>
      </c>
      <c r="AO1121" s="57">
        <v>46031.465405092589</v>
      </c>
      <c r="AP1121" s="57">
        <v>46270.625</v>
      </c>
      <c r="AR1121" t="s">
        <v>218</v>
      </c>
      <c r="AS1121" t="s">
        <v>900</v>
      </c>
      <c r="AT1121" t="s">
        <v>230</v>
      </c>
      <c r="AU1121">
        <v>20260904</v>
      </c>
      <c r="AV1121" t="s">
        <v>221</v>
      </c>
      <c r="AW1121" t="s">
        <v>886</v>
      </c>
      <c r="AX1121" t="s">
        <v>222</v>
      </c>
      <c r="BA1121" s="57">
        <v>46270.625</v>
      </c>
      <c r="BB1121" t="s">
        <v>1193</v>
      </c>
      <c r="BC1121">
        <v>2026</v>
      </c>
      <c r="BD1121">
        <v>9</v>
      </c>
      <c r="BE1121">
        <v>4</v>
      </c>
      <c r="BF1121" s="6">
        <f t="shared" si="51"/>
        <v>46269</v>
      </c>
      <c r="BG1121">
        <f t="shared" si="52"/>
        <v>-1.625</v>
      </c>
      <c r="BH1121" t="str">
        <f t="shared" si="53"/>
        <v>COMPLY</v>
      </c>
      <c r="BI1121" t="str">
        <f>VLOOKUP(H1121,Sheet2!$A$1:$B$270,2,FALSE)</f>
        <v>SELONG</v>
      </c>
    </row>
    <row r="1122" spans="1:61">
      <c r="A1122">
        <v>1121</v>
      </c>
      <c r="B1122">
        <v>1002564932</v>
      </c>
      <c r="C1122">
        <v>3</v>
      </c>
      <c r="D1122" t="s">
        <v>59</v>
      </c>
      <c r="E1122">
        <v>4</v>
      </c>
      <c r="F1122" t="s">
        <v>223</v>
      </c>
      <c r="G1122" t="s">
        <v>580</v>
      </c>
      <c r="H1122" t="s">
        <v>829</v>
      </c>
      <c r="I1122" t="s">
        <v>212</v>
      </c>
      <c r="J1122" t="s">
        <v>213</v>
      </c>
      <c r="K1122" t="s">
        <v>149</v>
      </c>
      <c r="L1122" t="s">
        <v>214</v>
      </c>
      <c r="M1122" t="s">
        <v>76</v>
      </c>
      <c r="N1122" t="s">
        <v>215</v>
      </c>
      <c r="O1122" s="57">
        <v>46266.463159722225</v>
      </c>
      <c r="P1122" s="57">
        <v>46267.718298611115</v>
      </c>
      <c r="Q1122">
        <v>69381362</v>
      </c>
      <c r="S1122">
        <v>143361127092</v>
      </c>
      <c r="T1122" t="s">
        <v>1194</v>
      </c>
      <c r="U1122" t="s">
        <v>1195</v>
      </c>
      <c r="V1122" t="s">
        <v>1196</v>
      </c>
      <c r="Z1122">
        <v>109.0122937</v>
      </c>
      <c r="AA1122">
        <v>-7.7399620000000002</v>
      </c>
      <c r="AB1122" t="s">
        <v>1197</v>
      </c>
      <c r="AC1122" t="s">
        <v>236</v>
      </c>
      <c r="AL1122" t="s">
        <v>217</v>
      </c>
      <c r="AM1122" t="s">
        <v>1198</v>
      </c>
      <c r="AN1122" t="s">
        <v>6</v>
      </c>
      <c r="AO1122" s="57">
        <v>46031.465405092589</v>
      </c>
      <c r="AP1122" s="57">
        <v>46272.333333333336</v>
      </c>
      <c r="AR1122" t="s">
        <v>218</v>
      </c>
      <c r="AS1122" t="s">
        <v>219</v>
      </c>
      <c r="AT1122" t="s">
        <v>230</v>
      </c>
      <c r="AU1122">
        <v>20260902</v>
      </c>
      <c r="AV1122" t="s">
        <v>221</v>
      </c>
      <c r="AW1122" t="s">
        <v>887</v>
      </c>
      <c r="AX1122" t="s">
        <v>222</v>
      </c>
      <c r="BA1122" s="57">
        <v>46272.333333333336</v>
      </c>
      <c r="BB1122" t="s">
        <v>1198</v>
      </c>
      <c r="BC1122">
        <v>2026</v>
      </c>
      <c r="BD1122">
        <v>9</v>
      </c>
      <c r="BE1122">
        <v>2</v>
      </c>
      <c r="BF1122" s="6">
        <f t="shared" si="51"/>
        <v>46267</v>
      </c>
      <c r="BG1122">
        <f t="shared" si="52"/>
        <v>-5.3333333333357587</v>
      </c>
      <c r="BH1122" t="str">
        <f t="shared" si="53"/>
        <v>COMPLY</v>
      </c>
      <c r="BI1122" t="e">
        <f>VLOOKUP(H1122,Sheet2!$A$1:$B$270,2,FALSE)</f>
        <v>#N/A</v>
      </c>
    </row>
    <row r="1123" spans="1:61">
      <c r="A1123">
        <v>1122</v>
      </c>
      <c r="B1123">
        <v>1002564905</v>
      </c>
      <c r="C1123">
        <v>3</v>
      </c>
      <c r="D1123" t="s">
        <v>55</v>
      </c>
      <c r="E1123">
        <v>5</v>
      </c>
      <c r="F1123" t="s">
        <v>261</v>
      </c>
      <c r="G1123" t="s">
        <v>123</v>
      </c>
      <c r="H1123" t="s">
        <v>287</v>
      </c>
      <c r="I1123" t="s">
        <v>212</v>
      </c>
      <c r="J1123" t="s">
        <v>213</v>
      </c>
      <c r="K1123" t="s">
        <v>149</v>
      </c>
      <c r="M1123" t="s">
        <v>76</v>
      </c>
      <c r="N1123" t="s">
        <v>215</v>
      </c>
      <c r="O1123" s="57">
        <v>46266.459374999999</v>
      </c>
      <c r="P1123" s="57">
        <v>46266.630798611113</v>
      </c>
      <c r="Q1123">
        <v>69370432</v>
      </c>
      <c r="S1123">
        <v>152401227586</v>
      </c>
      <c r="T1123" t="s">
        <v>894</v>
      </c>
      <c r="U1123" t="s">
        <v>895</v>
      </c>
      <c r="V1123" t="s">
        <v>1457</v>
      </c>
      <c r="Z1123">
        <v>112.73806873573299</v>
      </c>
      <c r="AA1123">
        <v>-7.2091245735555303</v>
      </c>
      <c r="AB1123" t="s">
        <v>896</v>
      </c>
      <c r="AC1123" t="s">
        <v>285</v>
      </c>
      <c r="AL1123" t="s">
        <v>217</v>
      </c>
      <c r="AM1123" t="s">
        <v>1458</v>
      </c>
      <c r="AN1123" t="s">
        <v>6</v>
      </c>
      <c r="AO1123" s="57">
        <v>46031.465405092589</v>
      </c>
      <c r="AR1123" t="s">
        <v>218</v>
      </c>
      <c r="AS1123" t="s">
        <v>271</v>
      </c>
      <c r="AT1123" t="s">
        <v>230</v>
      </c>
      <c r="AU1123">
        <v>20260901</v>
      </c>
      <c r="AV1123" t="s">
        <v>221</v>
      </c>
      <c r="AW1123" t="s">
        <v>861</v>
      </c>
      <c r="AX1123" t="s">
        <v>222</v>
      </c>
      <c r="BA1123" s="57">
        <v>46266.291666666664</v>
      </c>
      <c r="BB1123" t="s">
        <v>1458</v>
      </c>
      <c r="BC1123">
        <v>2026</v>
      </c>
      <c r="BD1123">
        <v>9</v>
      </c>
      <c r="BE1123">
        <v>1</v>
      </c>
      <c r="BF1123" s="6">
        <f t="shared" si="51"/>
        <v>46266</v>
      </c>
      <c r="BG1123">
        <f t="shared" si="52"/>
        <v>-0.29166666666424135</v>
      </c>
      <c r="BH1123" t="str">
        <f t="shared" si="53"/>
        <v>COMPLY</v>
      </c>
      <c r="BI1123" t="str">
        <f>VLOOKUP(H1123,Sheet2!$A$1:$B$270,2,FALSE)</f>
        <v>SURABAYA UTARA</v>
      </c>
    </row>
    <row r="1124" spans="1:61">
      <c r="A1124">
        <v>1123</v>
      </c>
      <c r="B1124">
        <v>1002564503</v>
      </c>
      <c r="C1124">
        <v>3</v>
      </c>
      <c r="D1124" t="s">
        <v>51</v>
      </c>
      <c r="E1124">
        <v>4</v>
      </c>
      <c r="F1124" t="s">
        <v>269</v>
      </c>
      <c r="G1124" t="s">
        <v>823</v>
      </c>
      <c r="H1124" t="s">
        <v>870</v>
      </c>
      <c r="I1124" t="s">
        <v>212</v>
      </c>
      <c r="J1124" t="s">
        <v>213</v>
      </c>
      <c r="K1124" t="s">
        <v>149</v>
      </c>
      <c r="M1124" t="s">
        <v>76</v>
      </c>
      <c r="N1124" t="s">
        <v>215</v>
      </c>
      <c r="O1124" s="57">
        <v>46266.406898148147</v>
      </c>
      <c r="P1124" s="57">
        <v>46266.579710648148</v>
      </c>
      <c r="Q1124">
        <v>69377664</v>
      </c>
      <c r="R1124">
        <v>2916942037</v>
      </c>
      <c r="S1124">
        <v>142539117952</v>
      </c>
      <c r="T1124" t="s">
        <v>961</v>
      </c>
      <c r="U1124" t="s">
        <v>1459</v>
      </c>
      <c r="V1124" t="s">
        <v>1460</v>
      </c>
      <c r="Z1124">
        <v>110.70882</v>
      </c>
      <c r="AA1124">
        <v>-6.6393199999999997</v>
      </c>
      <c r="AB1124" t="s">
        <v>962</v>
      </c>
      <c r="AC1124" t="s">
        <v>225</v>
      </c>
      <c r="AL1124" t="s">
        <v>217</v>
      </c>
      <c r="AM1124" t="s">
        <v>1461</v>
      </c>
      <c r="AN1124" t="s">
        <v>6</v>
      </c>
      <c r="AO1124" s="57">
        <v>46031.413310185184</v>
      </c>
      <c r="AR1124" t="s">
        <v>218</v>
      </c>
      <c r="AS1124" t="s">
        <v>219</v>
      </c>
      <c r="AT1124" t="s">
        <v>230</v>
      </c>
      <c r="AU1124">
        <v>20260901</v>
      </c>
      <c r="AV1124" t="s">
        <v>221</v>
      </c>
      <c r="AW1124" t="s">
        <v>585</v>
      </c>
      <c r="AX1124" t="s">
        <v>222</v>
      </c>
      <c r="BA1124" s="57">
        <v>46266.291666666664</v>
      </c>
      <c r="BB1124" t="s">
        <v>1461</v>
      </c>
      <c r="BC1124">
        <v>2026</v>
      </c>
      <c r="BD1124">
        <v>9</v>
      </c>
      <c r="BE1124">
        <v>1</v>
      </c>
      <c r="BF1124" s="6">
        <f t="shared" si="51"/>
        <v>46266</v>
      </c>
      <c r="BG1124">
        <f t="shared" si="52"/>
        <v>-0.29166666666424135</v>
      </c>
      <c r="BH1124" t="str">
        <f t="shared" si="53"/>
        <v>COMPLY</v>
      </c>
      <c r="BI1124" t="e">
        <f>VLOOKUP(H1124,Sheet2!$A$1:$B$270,2,FALSE)</f>
        <v>#N/A</v>
      </c>
    </row>
    <row r="1125" spans="1:61">
      <c r="A1125">
        <v>1124</v>
      </c>
      <c r="B1125">
        <v>1002565698</v>
      </c>
      <c r="C1125">
        <v>3</v>
      </c>
      <c r="D1125" t="s">
        <v>45</v>
      </c>
      <c r="E1125">
        <v>5</v>
      </c>
      <c r="F1125" t="s">
        <v>210</v>
      </c>
      <c r="G1125" t="s">
        <v>112</v>
      </c>
      <c r="H1125" t="s">
        <v>263</v>
      </c>
      <c r="I1125" t="s">
        <v>212</v>
      </c>
      <c r="J1125" t="s">
        <v>213</v>
      </c>
      <c r="K1125" t="s">
        <v>149</v>
      </c>
      <c r="M1125" t="s">
        <v>76</v>
      </c>
      <c r="N1125" t="s">
        <v>215</v>
      </c>
      <c r="O1125" s="57">
        <v>46266.607476851852</v>
      </c>
      <c r="P1125" s="57">
        <v>46266.68209490741</v>
      </c>
      <c r="Q1125">
        <v>69376585</v>
      </c>
      <c r="S1125">
        <v>172601797534</v>
      </c>
      <c r="T1125" t="s">
        <v>921</v>
      </c>
      <c r="U1125" t="s">
        <v>922</v>
      </c>
      <c r="V1125" t="s">
        <v>1462</v>
      </c>
      <c r="Z1125">
        <v>116.11380029999999</v>
      </c>
      <c r="AA1125">
        <v>-8.6038099999999993</v>
      </c>
      <c r="AB1125" t="s">
        <v>958</v>
      </c>
      <c r="AC1125" t="s">
        <v>225</v>
      </c>
      <c r="AL1125" t="s">
        <v>217</v>
      </c>
      <c r="AM1125" t="s">
        <v>1463</v>
      </c>
      <c r="AN1125" t="s">
        <v>6</v>
      </c>
      <c r="AO1125" s="57">
        <v>46031.611076388886</v>
      </c>
      <c r="AR1125" t="s">
        <v>218</v>
      </c>
      <c r="AS1125" t="s">
        <v>219</v>
      </c>
      <c r="AT1125" t="s">
        <v>220</v>
      </c>
      <c r="AU1125">
        <v>20260901</v>
      </c>
      <c r="AV1125" t="s">
        <v>221</v>
      </c>
      <c r="AW1125" t="s">
        <v>598</v>
      </c>
      <c r="AX1125" t="s">
        <v>222</v>
      </c>
      <c r="BA1125" s="57">
        <v>46266.291666666664</v>
      </c>
      <c r="BB1125" t="s">
        <v>1463</v>
      </c>
      <c r="BC1125">
        <v>2026</v>
      </c>
      <c r="BD1125">
        <v>9</v>
      </c>
      <c r="BE1125">
        <v>1</v>
      </c>
      <c r="BF1125" s="6">
        <f t="shared" si="51"/>
        <v>46266</v>
      </c>
      <c r="BG1125">
        <f t="shared" si="52"/>
        <v>-0.29166666666424135</v>
      </c>
      <c r="BH1125" t="str">
        <f t="shared" si="53"/>
        <v>COMPLY</v>
      </c>
      <c r="BI1125" t="str">
        <f>VLOOKUP(H1125,Sheet2!$A$1:$B$270,2,FALSE)</f>
        <v>MATARAM</v>
      </c>
    </row>
    <row r="1126" spans="1:61">
      <c r="A1126">
        <v>1125</v>
      </c>
      <c r="B1126">
        <v>1002564495</v>
      </c>
      <c r="C1126">
        <v>3</v>
      </c>
      <c r="D1126" t="s">
        <v>55</v>
      </c>
      <c r="E1126">
        <v>5</v>
      </c>
      <c r="F1126" t="s">
        <v>261</v>
      </c>
      <c r="G1126" t="s">
        <v>126</v>
      </c>
      <c r="H1126" t="s">
        <v>262</v>
      </c>
      <c r="I1126" t="s">
        <v>212</v>
      </c>
      <c r="J1126" t="s">
        <v>213</v>
      </c>
      <c r="K1126" t="s">
        <v>149</v>
      </c>
      <c r="M1126" t="s">
        <v>76</v>
      </c>
      <c r="N1126" t="s">
        <v>215</v>
      </c>
      <c r="O1126" s="57">
        <v>46266.406087962961</v>
      </c>
      <c r="P1126" s="57">
        <v>46266.473483796297</v>
      </c>
      <c r="Q1126">
        <v>69359764</v>
      </c>
      <c r="S1126">
        <v>152413167896</v>
      </c>
      <c r="T1126" t="s">
        <v>860</v>
      </c>
      <c r="U1126" t="s">
        <v>1464</v>
      </c>
      <c r="V1126" t="s">
        <v>1465</v>
      </c>
      <c r="Z1126">
        <v>112.751255</v>
      </c>
      <c r="AA1126">
        <v>-7.2597950000000004</v>
      </c>
      <c r="AB1126" t="s">
        <v>862</v>
      </c>
      <c r="AC1126" t="s">
        <v>216</v>
      </c>
      <c r="AL1126" t="s">
        <v>217</v>
      </c>
      <c r="AM1126" t="s">
        <v>1466</v>
      </c>
      <c r="AN1126" t="s">
        <v>6</v>
      </c>
      <c r="AO1126" s="57">
        <v>46031.413310185184</v>
      </c>
      <c r="AR1126" t="s">
        <v>218</v>
      </c>
      <c r="AS1126" t="s">
        <v>575</v>
      </c>
      <c r="AT1126" t="s">
        <v>230</v>
      </c>
      <c r="AU1126">
        <v>20260901</v>
      </c>
      <c r="AV1126" t="s">
        <v>221</v>
      </c>
      <c r="AW1126" t="s">
        <v>545</v>
      </c>
      <c r="AX1126" t="s">
        <v>222</v>
      </c>
      <c r="BA1126" s="57">
        <v>46266.291666666664</v>
      </c>
      <c r="BB1126" t="s">
        <v>1466</v>
      </c>
      <c r="BC1126">
        <v>2026</v>
      </c>
      <c r="BD1126">
        <v>9</v>
      </c>
      <c r="BE1126">
        <v>1</v>
      </c>
      <c r="BF1126" s="6">
        <f t="shared" si="51"/>
        <v>46266</v>
      </c>
      <c r="BG1126">
        <f t="shared" si="52"/>
        <v>-0.29166666666424135</v>
      </c>
      <c r="BH1126" t="str">
        <f t="shared" si="53"/>
        <v>COMPLY</v>
      </c>
      <c r="BI1126" t="str">
        <f>VLOOKUP(H1126,Sheet2!$A$1:$B$270,2,FALSE)</f>
        <v>SURABAYA SELATAN</v>
      </c>
    </row>
    <row r="1127" spans="1:61">
      <c r="A1127">
        <v>1126</v>
      </c>
      <c r="B1127">
        <v>1002566276</v>
      </c>
      <c r="C1127">
        <v>3</v>
      </c>
      <c r="D1127" t="s">
        <v>59</v>
      </c>
      <c r="E1127">
        <v>4</v>
      </c>
      <c r="F1127" t="s">
        <v>242</v>
      </c>
      <c r="G1127" t="s">
        <v>242</v>
      </c>
      <c r="H1127" t="s">
        <v>288</v>
      </c>
      <c r="I1127" t="s">
        <v>212</v>
      </c>
      <c r="J1127" t="s">
        <v>213</v>
      </c>
      <c r="K1127" t="s">
        <v>149</v>
      </c>
      <c r="L1127" t="s">
        <v>214</v>
      </c>
      <c r="M1127" t="s">
        <v>76</v>
      </c>
      <c r="N1127" t="s">
        <v>215</v>
      </c>
      <c r="O1127" s="57">
        <v>46266.693715277775</v>
      </c>
      <c r="P1127" s="57">
        <v>46267.598333333335</v>
      </c>
      <c r="Q1127">
        <v>69381721</v>
      </c>
      <c r="S1127">
        <v>146137147391</v>
      </c>
      <c r="T1127" t="s">
        <v>1212</v>
      </c>
      <c r="U1127" t="s">
        <v>1213</v>
      </c>
      <c r="V1127" t="s">
        <v>1214</v>
      </c>
      <c r="Z1127">
        <v>110.31212480000001</v>
      </c>
      <c r="AA1127">
        <v>-7.4485051000000002</v>
      </c>
      <c r="AB1127" t="s">
        <v>1215</v>
      </c>
      <c r="AC1127" t="s">
        <v>236</v>
      </c>
      <c r="AL1127" t="s">
        <v>217</v>
      </c>
      <c r="AM1127" t="s">
        <v>1216</v>
      </c>
      <c r="AN1127" t="s">
        <v>6</v>
      </c>
      <c r="AO1127" s="57">
        <v>46031.694467592592</v>
      </c>
      <c r="AP1127" s="57">
        <v>46267.541666666664</v>
      </c>
      <c r="AR1127" t="s">
        <v>218</v>
      </c>
      <c r="AS1127" t="s">
        <v>219</v>
      </c>
      <c r="AT1127" t="s">
        <v>230</v>
      </c>
      <c r="AU1127">
        <v>20260902</v>
      </c>
      <c r="AV1127" t="s">
        <v>221</v>
      </c>
      <c r="AW1127" t="s">
        <v>889</v>
      </c>
      <c r="AX1127" t="s">
        <v>222</v>
      </c>
      <c r="BA1127" s="57">
        <v>46267.541666666664</v>
      </c>
      <c r="BB1127" t="s">
        <v>1216</v>
      </c>
      <c r="BC1127">
        <v>2026</v>
      </c>
      <c r="BD1127">
        <v>9</v>
      </c>
      <c r="BE1127">
        <v>2</v>
      </c>
      <c r="BF1127" s="6">
        <f t="shared" si="51"/>
        <v>46267</v>
      </c>
      <c r="BG1127">
        <f t="shared" si="52"/>
        <v>-0.54166666666424135</v>
      </c>
      <c r="BH1127" t="str">
        <f t="shared" si="53"/>
        <v>COMPLY</v>
      </c>
      <c r="BI1127" t="e">
        <f>VLOOKUP(H1127,Sheet2!$A$1:$B$270,2,FALSE)</f>
        <v>#N/A</v>
      </c>
    </row>
    <row r="1128" spans="1:61">
      <c r="A1128">
        <v>1127</v>
      </c>
      <c r="B1128">
        <v>1002565406</v>
      </c>
      <c r="C1128">
        <v>3</v>
      </c>
      <c r="D1128" t="s">
        <v>38</v>
      </c>
      <c r="E1128">
        <v>5</v>
      </c>
      <c r="F1128" t="s">
        <v>248</v>
      </c>
      <c r="G1128" t="s">
        <v>87</v>
      </c>
      <c r="H1128" t="s">
        <v>354</v>
      </c>
      <c r="I1128" t="s">
        <v>212</v>
      </c>
      <c r="J1128" t="s">
        <v>213</v>
      </c>
      <c r="K1128" t="s">
        <v>149</v>
      </c>
      <c r="L1128" t="s">
        <v>214</v>
      </c>
      <c r="M1128" t="s">
        <v>76</v>
      </c>
      <c r="N1128" t="s">
        <v>215</v>
      </c>
      <c r="O1128" s="57">
        <v>46266.558993055558</v>
      </c>
      <c r="P1128" s="57">
        <v>46267.604895833334</v>
      </c>
      <c r="Q1128">
        <v>69381495</v>
      </c>
      <c r="S1128">
        <v>152707239344</v>
      </c>
      <c r="T1128" t="s">
        <v>1217</v>
      </c>
      <c r="U1128" t="s">
        <v>1218</v>
      </c>
      <c r="V1128" t="s">
        <v>1219</v>
      </c>
      <c r="Z1128">
        <v>112.54147330000001</v>
      </c>
      <c r="AA1128">
        <v>-7.8921427</v>
      </c>
      <c r="AB1128" t="s">
        <v>1220</v>
      </c>
      <c r="AC1128" t="s">
        <v>236</v>
      </c>
      <c r="AL1128" t="s">
        <v>217</v>
      </c>
      <c r="AM1128" t="s">
        <v>1221</v>
      </c>
      <c r="AN1128" t="s">
        <v>6</v>
      </c>
      <c r="AO1128" s="57">
        <v>46031.569398148145</v>
      </c>
      <c r="AP1128" s="57">
        <v>46267.541666666664</v>
      </c>
      <c r="AR1128" t="s">
        <v>218</v>
      </c>
      <c r="AS1128" t="s">
        <v>87</v>
      </c>
      <c r="AT1128" t="s">
        <v>230</v>
      </c>
      <c r="AU1128">
        <v>20260902</v>
      </c>
      <c r="AV1128" t="s">
        <v>221</v>
      </c>
      <c r="AW1128" t="s">
        <v>883</v>
      </c>
      <c r="AX1128" t="s">
        <v>222</v>
      </c>
      <c r="BA1128" s="57">
        <v>46267.541666666664</v>
      </c>
      <c r="BB1128" t="s">
        <v>1221</v>
      </c>
      <c r="BC1128">
        <v>2026</v>
      </c>
      <c r="BD1128">
        <v>9</v>
      </c>
      <c r="BE1128">
        <v>2</v>
      </c>
      <c r="BF1128" s="6">
        <f t="shared" si="51"/>
        <v>46267</v>
      </c>
      <c r="BG1128">
        <f t="shared" si="52"/>
        <v>-0.54166666666424135</v>
      </c>
      <c r="BH1128" t="str">
        <f t="shared" si="53"/>
        <v>COMPLY</v>
      </c>
      <c r="BI1128" t="str">
        <f>VLOOKUP(H1128,Sheet2!$A$1:$B$270,2,FALSE)</f>
        <v>BATU</v>
      </c>
    </row>
    <row r="1129" spans="1:61">
      <c r="A1129">
        <v>1128</v>
      </c>
      <c r="B1129">
        <v>1002565062</v>
      </c>
      <c r="C1129">
        <v>3</v>
      </c>
      <c r="D1129" t="s">
        <v>45</v>
      </c>
      <c r="E1129">
        <v>5</v>
      </c>
      <c r="F1129" t="s">
        <v>210</v>
      </c>
      <c r="G1129" t="s">
        <v>116</v>
      </c>
      <c r="H1129" t="s">
        <v>268</v>
      </c>
      <c r="I1129" t="s">
        <v>212</v>
      </c>
      <c r="J1129" t="s">
        <v>213</v>
      </c>
      <c r="K1129" t="s">
        <v>149</v>
      </c>
      <c r="L1129" t="s">
        <v>214</v>
      </c>
      <c r="M1129" t="s">
        <v>76</v>
      </c>
      <c r="N1129" t="s">
        <v>215</v>
      </c>
      <c r="O1129" s="57">
        <v>46266.479120370372</v>
      </c>
      <c r="P1129" s="57">
        <v>46267.570324074077</v>
      </c>
      <c r="Q1129">
        <v>69381411</v>
      </c>
      <c r="S1129">
        <v>172604214268</v>
      </c>
      <c r="T1129" t="s">
        <v>1222</v>
      </c>
      <c r="U1129" t="s">
        <v>2066</v>
      </c>
      <c r="V1129" t="s">
        <v>1223</v>
      </c>
      <c r="Z1129">
        <v>116.0894498</v>
      </c>
      <c r="AA1129">
        <v>-8.4311583999999993</v>
      </c>
      <c r="AB1129" t="s">
        <v>1224</v>
      </c>
      <c r="AC1129" t="s">
        <v>216</v>
      </c>
      <c r="AL1129" t="s">
        <v>217</v>
      </c>
      <c r="AM1129" t="s">
        <v>1225</v>
      </c>
      <c r="AN1129" t="s">
        <v>6</v>
      </c>
      <c r="AO1129" s="57">
        <v>46031.48609953704</v>
      </c>
      <c r="AP1129" s="57">
        <v>46268.541666666664</v>
      </c>
      <c r="AR1129" t="s">
        <v>218</v>
      </c>
      <c r="AS1129" t="s">
        <v>911</v>
      </c>
      <c r="AT1129" t="s">
        <v>230</v>
      </c>
      <c r="AU1129">
        <v>20260902</v>
      </c>
      <c r="AV1129" t="s">
        <v>221</v>
      </c>
      <c r="AW1129" t="s">
        <v>831</v>
      </c>
      <c r="AX1129" t="s">
        <v>222</v>
      </c>
      <c r="BA1129" s="57">
        <v>46268.541666666664</v>
      </c>
      <c r="BB1129" t="s">
        <v>1225</v>
      </c>
      <c r="BC1129">
        <v>2026</v>
      </c>
      <c r="BD1129">
        <v>9</v>
      </c>
      <c r="BE1129">
        <v>2</v>
      </c>
      <c r="BF1129" s="6">
        <f t="shared" si="51"/>
        <v>46267</v>
      </c>
      <c r="BG1129">
        <f t="shared" si="52"/>
        <v>-1.5416666666642413</v>
      </c>
      <c r="BH1129" t="str">
        <f t="shared" si="53"/>
        <v>COMPLY</v>
      </c>
      <c r="BI1129" t="str">
        <f>VLOOKUP(H1129,Sheet2!$A$1:$B$270,2,FALSE)</f>
        <v>SELONG</v>
      </c>
    </row>
    <row r="1130" spans="1:61">
      <c r="A1130">
        <v>1129</v>
      </c>
      <c r="B1130">
        <v>1002566521</v>
      </c>
      <c r="C1130">
        <v>3</v>
      </c>
      <c r="D1130" t="s">
        <v>51</v>
      </c>
      <c r="E1130">
        <v>4</v>
      </c>
      <c r="F1130" t="s">
        <v>269</v>
      </c>
      <c r="G1130" t="s">
        <v>823</v>
      </c>
      <c r="H1130" t="s">
        <v>837</v>
      </c>
      <c r="I1130" t="s">
        <v>212</v>
      </c>
      <c r="J1130" t="s">
        <v>213</v>
      </c>
      <c r="K1130" t="s">
        <v>149</v>
      </c>
      <c r="L1130" t="s">
        <v>214</v>
      </c>
      <c r="M1130" t="s">
        <v>76</v>
      </c>
      <c r="N1130" t="s">
        <v>215</v>
      </c>
      <c r="O1130" s="57">
        <v>46266.824965277781</v>
      </c>
      <c r="P1130" s="57">
        <v>46267.564988425926</v>
      </c>
      <c r="Q1130">
        <v>69381888</v>
      </c>
      <c r="S1130">
        <v>146593115587</v>
      </c>
      <c r="T1130" t="s">
        <v>1226</v>
      </c>
      <c r="U1130" t="s">
        <v>2067</v>
      </c>
      <c r="V1130" t="s">
        <v>1227</v>
      </c>
      <c r="Z1130">
        <v>110.768336469944</v>
      </c>
      <c r="AA1130">
        <v>-6.72109014731969</v>
      </c>
      <c r="AB1130" t="s">
        <v>1228</v>
      </c>
      <c r="AC1130" t="s">
        <v>216</v>
      </c>
      <c r="AL1130" t="s">
        <v>217</v>
      </c>
      <c r="AM1130" t="s">
        <v>1229</v>
      </c>
      <c r="AN1130" t="s">
        <v>6</v>
      </c>
      <c r="AO1130" s="57">
        <v>46031.829826388886</v>
      </c>
      <c r="AP1130" s="57">
        <v>46268.333333333336</v>
      </c>
      <c r="AR1130" t="s">
        <v>218</v>
      </c>
      <c r="AS1130" t="s">
        <v>918</v>
      </c>
      <c r="AT1130" t="s">
        <v>230</v>
      </c>
      <c r="AU1130">
        <v>20260902</v>
      </c>
      <c r="AV1130" t="s">
        <v>221</v>
      </c>
      <c r="AW1130" t="s">
        <v>884</v>
      </c>
      <c r="AX1130" t="s">
        <v>222</v>
      </c>
      <c r="BA1130" s="57">
        <v>46268.333333333336</v>
      </c>
      <c r="BB1130" t="s">
        <v>1229</v>
      </c>
      <c r="BC1130">
        <v>2026</v>
      </c>
      <c r="BD1130">
        <v>9</v>
      </c>
      <c r="BE1130">
        <v>2</v>
      </c>
      <c r="BF1130" s="6">
        <f t="shared" si="51"/>
        <v>46267</v>
      </c>
      <c r="BG1130">
        <f t="shared" si="52"/>
        <v>-1.3333333333357587</v>
      </c>
      <c r="BH1130" t="str">
        <f t="shared" si="53"/>
        <v>COMPLY</v>
      </c>
      <c r="BI1130" t="e">
        <f>VLOOKUP(H1130,Sheet2!$A$1:$B$270,2,FALSE)</f>
        <v>#N/A</v>
      </c>
    </row>
    <row r="1131" spans="1:61">
      <c r="A1131">
        <v>1130</v>
      </c>
      <c r="B1131">
        <v>1002566093</v>
      </c>
      <c r="C1131">
        <v>3</v>
      </c>
      <c r="D1131" t="s">
        <v>55</v>
      </c>
      <c r="E1131">
        <v>5</v>
      </c>
      <c r="F1131" t="s">
        <v>261</v>
      </c>
      <c r="G1131" t="s">
        <v>126</v>
      </c>
      <c r="H1131" t="s">
        <v>262</v>
      </c>
      <c r="I1131" t="s">
        <v>212</v>
      </c>
      <c r="J1131" t="s">
        <v>213</v>
      </c>
      <c r="K1131" t="s">
        <v>149</v>
      </c>
      <c r="L1131" t="s">
        <v>214</v>
      </c>
      <c r="M1131" t="s">
        <v>76</v>
      </c>
      <c r="N1131" t="s">
        <v>215</v>
      </c>
      <c r="O1131" s="57">
        <v>46266.661076388889</v>
      </c>
      <c r="P1131" s="57">
        <v>46267.525937500002</v>
      </c>
      <c r="Q1131">
        <v>69381678</v>
      </c>
      <c r="S1131">
        <v>152413167908</v>
      </c>
      <c r="T1131" t="s">
        <v>1235</v>
      </c>
      <c r="U1131" t="s">
        <v>1236</v>
      </c>
      <c r="V1131" t="s">
        <v>1237</v>
      </c>
      <c r="Z1131">
        <v>112.737238658344</v>
      </c>
      <c r="AA1131">
        <v>-7.2498527509245596</v>
      </c>
      <c r="AB1131" t="s">
        <v>1238</v>
      </c>
      <c r="AC1131" t="s">
        <v>216</v>
      </c>
      <c r="AL1131" t="s">
        <v>217</v>
      </c>
      <c r="AM1131" t="s">
        <v>1120</v>
      </c>
      <c r="AN1131" t="s">
        <v>6</v>
      </c>
      <c r="AO1131" s="57">
        <v>46031.663206018522</v>
      </c>
      <c r="AP1131" s="57">
        <v>46267.625</v>
      </c>
      <c r="AR1131" t="s">
        <v>218</v>
      </c>
      <c r="AS1131" t="s">
        <v>575</v>
      </c>
      <c r="AT1131" t="s">
        <v>230</v>
      </c>
      <c r="AU1131">
        <v>20260902</v>
      </c>
      <c r="AV1131" t="s">
        <v>221</v>
      </c>
      <c r="AW1131" t="s">
        <v>885</v>
      </c>
      <c r="AX1131" t="s">
        <v>222</v>
      </c>
      <c r="BA1131" s="57">
        <v>46267.625</v>
      </c>
      <c r="BB1131" t="s">
        <v>1120</v>
      </c>
      <c r="BC1131">
        <v>2026</v>
      </c>
      <c r="BD1131">
        <v>9</v>
      </c>
      <c r="BE1131">
        <v>2</v>
      </c>
      <c r="BF1131" s="6">
        <f t="shared" si="51"/>
        <v>46267</v>
      </c>
      <c r="BG1131">
        <f t="shared" si="52"/>
        <v>-0.625</v>
      </c>
      <c r="BH1131" t="str">
        <f t="shared" si="53"/>
        <v>COMPLY</v>
      </c>
      <c r="BI1131" t="str">
        <f>VLOOKUP(H1131,Sheet2!$A$1:$B$270,2,FALSE)</f>
        <v>SURABAYA SELATAN</v>
      </c>
    </row>
    <row r="1132" spans="1:61">
      <c r="A1132">
        <v>1131</v>
      </c>
      <c r="B1132">
        <v>1002564164</v>
      </c>
      <c r="C1132">
        <v>3</v>
      </c>
      <c r="D1132" t="s">
        <v>55</v>
      </c>
      <c r="E1132">
        <v>5</v>
      </c>
      <c r="F1132" t="s">
        <v>261</v>
      </c>
      <c r="G1132" t="s">
        <v>126</v>
      </c>
      <c r="H1132" t="s">
        <v>262</v>
      </c>
      <c r="I1132" t="s">
        <v>212</v>
      </c>
      <c r="J1132" t="s">
        <v>213</v>
      </c>
      <c r="K1132" t="s">
        <v>149</v>
      </c>
      <c r="M1132" t="s">
        <v>76</v>
      </c>
      <c r="N1132" t="s">
        <v>215</v>
      </c>
      <c r="O1132" s="57">
        <v>46266.365300925929</v>
      </c>
      <c r="P1132" s="57">
        <v>46266.455138888887</v>
      </c>
      <c r="Q1132">
        <v>69379119</v>
      </c>
      <c r="S1132">
        <v>152413167888</v>
      </c>
      <c r="T1132" t="s">
        <v>984</v>
      </c>
      <c r="U1132" t="s">
        <v>1037</v>
      </c>
      <c r="V1132" t="s">
        <v>1467</v>
      </c>
      <c r="Z1132">
        <v>112.7345</v>
      </c>
      <c r="AA1132">
        <v>-7.2671000000000001</v>
      </c>
      <c r="AB1132" t="s">
        <v>985</v>
      </c>
      <c r="AC1132" t="s">
        <v>229</v>
      </c>
      <c r="AL1132" t="s">
        <v>217</v>
      </c>
      <c r="AM1132" t="s">
        <v>1036</v>
      </c>
      <c r="AN1132" t="s">
        <v>6</v>
      </c>
      <c r="AO1132" s="57">
        <v>46031.37159722222</v>
      </c>
      <c r="AR1132" t="s">
        <v>218</v>
      </c>
      <c r="AS1132" t="s">
        <v>575</v>
      </c>
      <c r="AT1132" t="s">
        <v>230</v>
      </c>
      <c r="AU1132">
        <v>20260901</v>
      </c>
      <c r="AV1132" t="s">
        <v>221</v>
      </c>
      <c r="AW1132" t="s">
        <v>545</v>
      </c>
      <c r="AX1132" t="s">
        <v>222</v>
      </c>
      <c r="BA1132" s="57">
        <v>46266.291666666664</v>
      </c>
      <c r="BB1132" t="s">
        <v>1036</v>
      </c>
      <c r="BC1132">
        <v>2026</v>
      </c>
      <c r="BD1132">
        <v>9</v>
      </c>
      <c r="BE1132">
        <v>1</v>
      </c>
      <c r="BF1132" s="6">
        <f t="shared" si="51"/>
        <v>46266</v>
      </c>
      <c r="BG1132">
        <f t="shared" si="52"/>
        <v>-0.29166666666424135</v>
      </c>
      <c r="BH1132" t="str">
        <f t="shared" si="53"/>
        <v>COMPLY</v>
      </c>
      <c r="BI1132" t="str">
        <f>VLOOKUP(H1132,Sheet2!$A$1:$B$270,2,FALSE)</f>
        <v>SURABAYA SELATAN</v>
      </c>
    </row>
    <row r="1133" spans="1:61">
      <c r="A1133">
        <v>1132</v>
      </c>
      <c r="B1133">
        <v>1002564167</v>
      </c>
      <c r="C1133">
        <v>3</v>
      </c>
      <c r="D1133" t="s">
        <v>45</v>
      </c>
      <c r="E1133">
        <v>5</v>
      </c>
      <c r="F1133" t="s">
        <v>210</v>
      </c>
      <c r="G1133" t="s">
        <v>112</v>
      </c>
      <c r="H1133" t="s">
        <v>263</v>
      </c>
      <c r="I1133" t="s">
        <v>212</v>
      </c>
      <c r="J1133" t="s">
        <v>213</v>
      </c>
      <c r="K1133" t="s">
        <v>149</v>
      </c>
      <c r="M1133" t="s">
        <v>76</v>
      </c>
      <c r="N1133" t="s">
        <v>215</v>
      </c>
      <c r="O1133" s="57">
        <v>46266.365601851852</v>
      </c>
      <c r="P1133" s="57">
        <v>46267.406863425924</v>
      </c>
      <c r="Q1133">
        <v>69378690</v>
      </c>
      <c r="S1133">
        <v>172601797511</v>
      </c>
      <c r="T1133" t="s">
        <v>1016</v>
      </c>
      <c r="U1133" t="s">
        <v>1397</v>
      </c>
      <c r="V1133" t="s">
        <v>1398</v>
      </c>
      <c r="Z1133">
        <v>116.0652328</v>
      </c>
      <c r="AA1133">
        <v>-8.5082637000000005</v>
      </c>
      <c r="AB1133" t="s">
        <v>1017</v>
      </c>
      <c r="AC1133" t="s">
        <v>284</v>
      </c>
      <c r="AL1133" t="s">
        <v>217</v>
      </c>
      <c r="AM1133" t="s">
        <v>1399</v>
      </c>
      <c r="AN1133" t="s">
        <v>6</v>
      </c>
      <c r="AO1133" s="57">
        <v>46031.37159722222</v>
      </c>
      <c r="AR1133" t="s">
        <v>218</v>
      </c>
      <c r="AS1133" t="s">
        <v>219</v>
      </c>
      <c r="AT1133" t="s">
        <v>230</v>
      </c>
      <c r="AU1133">
        <v>20260902</v>
      </c>
      <c r="AV1133" t="s">
        <v>221</v>
      </c>
      <c r="AW1133" t="s">
        <v>545</v>
      </c>
      <c r="AX1133" t="s">
        <v>222</v>
      </c>
      <c r="BA1133" s="57">
        <v>46266.291666666664</v>
      </c>
      <c r="BB1133" t="s">
        <v>1399</v>
      </c>
      <c r="BC1133">
        <v>2026</v>
      </c>
      <c r="BD1133">
        <v>9</v>
      </c>
      <c r="BE1133">
        <v>2</v>
      </c>
      <c r="BF1133" s="6">
        <f t="shared" si="51"/>
        <v>46267</v>
      </c>
      <c r="BG1133">
        <f t="shared" si="52"/>
        <v>0.70833333333575865</v>
      </c>
      <c r="BH1133" t="str">
        <f t="shared" si="53"/>
        <v>COMPLY</v>
      </c>
      <c r="BI1133" t="str">
        <f>VLOOKUP(H1133,Sheet2!$A$1:$B$270,2,FALSE)</f>
        <v>MATARAM</v>
      </c>
    </row>
    <row r="1134" spans="1:61">
      <c r="A1134">
        <v>1133</v>
      </c>
      <c r="B1134">
        <v>1002565076</v>
      </c>
      <c r="C1134">
        <v>3</v>
      </c>
      <c r="D1134" t="s">
        <v>51</v>
      </c>
      <c r="E1134">
        <v>4</v>
      </c>
      <c r="F1134" t="s">
        <v>234</v>
      </c>
      <c r="G1134" t="s">
        <v>562</v>
      </c>
      <c r="H1134" t="s">
        <v>853</v>
      </c>
      <c r="I1134" t="s">
        <v>212</v>
      </c>
      <c r="J1134" t="s">
        <v>213</v>
      </c>
      <c r="K1134" t="s">
        <v>149</v>
      </c>
      <c r="M1134" t="s">
        <v>76</v>
      </c>
      <c r="N1134" t="s">
        <v>215</v>
      </c>
      <c r="O1134" s="57">
        <v>46266.483472222222</v>
      </c>
      <c r="P1134" s="57">
        <v>46266.522685185184</v>
      </c>
      <c r="Q1134">
        <v>69365080</v>
      </c>
      <c r="S1134">
        <v>142566103555</v>
      </c>
      <c r="T1134" t="s">
        <v>877</v>
      </c>
      <c r="U1134" t="s">
        <v>1468</v>
      </c>
      <c r="V1134" t="s">
        <v>1469</v>
      </c>
      <c r="Z1134">
        <v>110.82982891</v>
      </c>
      <c r="AA1134">
        <v>-7.5508999330000002</v>
      </c>
      <c r="AB1134" t="s">
        <v>878</v>
      </c>
      <c r="AC1134" t="s">
        <v>285</v>
      </c>
      <c r="AL1134" t="s">
        <v>217</v>
      </c>
      <c r="AM1134" t="s">
        <v>1470</v>
      </c>
      <c r="AN1134" t="s">
        <v>6</v>
      </c>
      <c r="AO1134" s="57">
        <v>46031.48609953704</v>
      </c>
      <c r="AR1134" t="s">
        <v>218</v>
      </c>
      <c r="AS1134" t="s">
        <v>913</v>
      </c>
      <c r="AT1134" t="s">
        <v>230</v>
      </c>
      <c r="AU1134">
        <v>20260901</v>
      </c>
      <c r="AV1134" t="s">
        <v>221</v>
      </c>
      <c r="AW1134" t="s">
        <v>545</v>
      </c>
      <c r="AX1134" t="s">
        <v>222</v>
      </c>
      <c r="BA1134" s="57">
        <v>46266.291666666664</v>
      </c>
      <c r="BB1134" t="s">
        <v>1470</v>
      </c>
      <c r="BC1134">
        <v>2026</v>
      </c>
      <c r="BD1134">
        <v>9</v>
      </c>
      <c r="BE1134">
        <v>1</v>
      </c>
      <c r="BF1134" s="6">
        <f t="shared" si="51"/>
        <v>46266</v>
      </c>
      <c r="BG1134">
        <f t="shared" si="52"/>
        <v>-0.29166666666424135</v>
      </c>
      <c r="BH1134" t="str">
        <f t="shared" si="53"/>
        <v>COMPLY</v>
      </c>
      <c r="BI1134" t="e">
        <f>VLOOKUP(H1134,Sheet2!$A$1:$B$270,2,FALSE)</f>
        <v>#N/A</v>
      </c>
    </row>
    <row r="1135" spans="1:61">
      <c r="A1135">
        <v>1134</v>
      </c>
      <c r="B1135">
        <v>1002565865</v>
      </c>
      <c r="C1135">
        <v>3</v>
      </c>
      <c r="D1135" t="s">
        <v>38</v>
      </c>
      <c r="E1135">
        <v>5</v>
      </c>
      <c r="F1135" t="s">
        <v>90</v>
      </c>
      <c r="G1135" t="s">
        <v>90</v>
      </c>
      <c r="H1135" t="s">
        <v>458</v>
      </c>
      <c r="I1135" t="s">
        <v>212</v>
      </c>
      <c r="J1135" t="s">
        <v>213</v>
      </c>
      <c r="K1135" t="s">
        <v>149</v>
      </c>
      <c r="L1135" t="s">
        <v>214</v>
      </c>
      <c r="M1135" t="s">
        <v>76</v>
      </c>
      <c r="N1135" t="s">
        <v>215</v>
      </c>
      <c r="O1135" s="57">
        <v>46266.633310185185</v>
      </c>
      <c r="P1135" s="57">
        <v>46267.482071759259</v>
      </c>
      <c r="Q1135">
        <v>69381655</v>
      </c>
      <c r="S1135">
        <v>152652205004</v>
      </c>
      <c r="T1135" t="s">
        <v>1243</v>
      </c>
      <c r="U1135" t="s">
        <v>1244</v>
      </c>
      <c r="V1135" t="s">
        <v>1245</v>
      </c>
      <c r="Z1135">
        <v>112.105591</v>
      </c>
      <c r="AA1135">
        <v>-7.6803629999999998</v>
      </c>
      <c r="AB1135" t="s">
        <v>1246</v>
      </c>
      <c r="AC1135" t="s">
        <v>236</v>
      </c>
      <c r="AL1135" t="s">
        <v>217</v>
      </c>
      <c r="AM1135" t="s">
        <v>1247</v>
      </c>
      <c r="AN1135" t="s">
        <v>6</v>
      </c>
      <c r="AO1135" s="57">
        <v>46031.642361111109</v>
      </c>
      <c r="AP1135" s="57">
        <v>46267.541666666664</v>
      </c>
      <c r="AR1135" t="s">
        <v>218</v>
      </c>
      <c r="AS1135" t="s">
        <v>304</v>
      </c>
      <c r="AT1135" t="s">
        <v>230</v>
      </c>
      <c r="AU1135">
        <v>20260902</v>
      </c>
      <c r="AV1135" t="s">
        <v>221</v>
      </c>
      <c r="AW1135" t="s">
        <v>881</v>
      </c>
      <c r="AX1135" t="s">
        <v>222</v>
      </c>
      <c r="BA1135" s="57">
        <v>46267.541666666664</v>
      </c>
      <c r="BB1135" t="s">
        <v>1247</v>
      </c>
      <c r="BC1135">
        <v>2026</v>
      </c>
      <c r="BD1135">
        <v>9</v>
      </c>
      <c r="BE1135">
        <v>2</v>
      </c>
      <c r="BF1135" s="6">
        <f t="shared" si="51"/>
        <v>46267</v>
      </c>
      <c r="BG1135">
        <f t="shared" si="52"/>
        <v>-0.54166666666424135</v>
      </c>
      <c r="BH1135" t="str">
        <f t="shared" si="53"/>
        <v>COMPLY</v>
      </c>
      <c r="BI1135" t="str">
        <f>VLOOKUP(H1135,Sheet2!$A$1:$B$270,2,FALSE)</f>
        <v>KEDIRI</v>
      </c>
    </row>
    <row r="1136" spans="1:61">
      <c r="A1136">
        <v>1135</v>
      </c>
      <c r="B1136">
        <v>1002565915</v>
      </c>
      <c r="C1136">
        <v>3</v>
      </c>
      <c r="D1136" t="s">
        <v>45</v>
      </c>
      <c r="E1136">
        <v>5</v>
      </c>
      <c r="F1136" t="s">
        <v>113</v>
      </c>
      <c r="G1136" t="s">
        <v>113</v>
      </c>
      <c r="H1136" t="s">
        <v>408</v>
      </c>
      <c r="I1136" t="s">
        <v>212</v>
      </c>
      <c r="J1136" t="s">
        <v>213</v>
      </c>
      <c r="K1136" t="s">
        <v>149</v>
      </c>
      <c r="L1136" t="s">
        <v>214</v>
      </c>
      <c r="M1136" t="s">
        <v>76</v>
      </c>
      <c r="N1136" t="s">
        <v>215</v>
      </c>
      <c r="O1136" s="57">
        <v>46266.640243055554</v>
      </c>
      <c r="P1136" s="57">
        <v>46269.723229166666</v>
      </c>
      <c r="Q1136">
        <v>69381663</v>
      </c>
      <c r="S1136">
        <v>172502311690</v>
      </c>
      <c r="T1136" t="s">
        <v>1248</v>
      </c>
      <c r="U1136" t="s">
        <v>1249</v>
      </c>
      <c r="V1136" t="s">
        <v>1250</v>
      </c>
      <c r="Z1136">
        <v>123.60230300000001</v>
      </c>
      <c r="AA1136">
        <v>-10.182314999999999</v>
      </c>
      <c r="AB1136" t="s">
        <v>1251</v>
      </c>
      <c r="AC1136" t="s">
        <v>236</v>
      </c>
      <c r="AL1136" t="s">
        <v>217</v>
      </c>
      <c r="AM1136" t="s">
        <v>1252</v>
      </c>
      <c r="AN1136" t="s">
        <v>6</v>
      </c>
      <c r="AO1136" s="57">
        <v>46031.642361111109</v>
      </c>
      <c r="AP1136" s="57">
        <v>46267.541666666664</v>
      </c>
      <c r="AR1136" t="s">
        <v>218</v>
      </c>
      <c r="AS1136" t="s">
        <v>113</v>
      </c>
      <c r="AT1136" t="s">
        <v>230</v>
      </c>
      <c r="AU1136">
        <v>20260904</v>
      </c>
      <c r="AV1136" t="s">
        <v>221</v>
      </c>
      <c r="AW1136" t="s">
        <v>885</v>
      </c>
      <c r="AX1136" t="s">
        <v>222</v>
      </c>
      <c r="BA1136" s="57">
        <v>46267.541666666664</v>
      </c>
      <c r="BB1136" t="s">
        <v>1252</v>
      </c>
      <c r="BC1136">
        <v>2026</v>
      </c>
      <c r="BD1136">
        <v>9</v>
      </c>
      <c r="BE1136">
        <v>4</v>
      </c>
      <c r="BF1136" s="6">
        <f t="shared" si="51"/>
        <v>46269</v>
      </c>
      <c r="BG1136">
        <f t="shared" si="52"/>
        <v>1.4583333333357587</v>
      </c>
      <c r="BH1136" t="str">
        <f t="shared" si="53"/>
        <v>NOT COMPLY</v>
      </c>
      <c r="BI1136" t="str">
        <f>VLOOKUP(H1136,Sheet2!$A$1:$B$270,2,FALSE)</f>
        <v>KUPANG</v>
      </c>
    </row>
    <row r="1137" spans="1:61">
      <c r="A1137">
        <v>1136</v>
      </c>
      <c r="B1137">
        <v>1002566411</v>
      </c>
      <c r="C1137">
        <v>3</v>
      </c>
      <c r="D1137" t="s">
        <v>49</v>
      </c>
      <c r="E1137">
        <v>4</v>
      </c>
      <c r="F1137" t="s">
        <v>245</v>
      </c>
      <c r="G1137" t="s">
        <v>246</v>
      </c>
      <c r="H1137" t="s">
        <v>834</v>
      </c>
      <c r="I1137" t="s">
        <v>212</v>
      </c>
      <c r="J1137" t="s">
        <v>213</v>
      </c>
      <c r="K1137" t="s">
        <v>149</v>
      </c>
      <c r="M1137" t="s">
        <v>76</v>
      </c>
      <c r="N1137" t="s">
        <v>215</v>
      </c>
      <c r="O1137" s="57">
        <v>46266.733587962961</v>
      </c>
      <c r="P1137" s="57">
        <v>46266.763611111113</v>
      </c>
      <c r="Q1137">
        <v>69379981</v>
      </c>
      <c r="S1137">
        <v>142410346458</v>
      </c>
      <c r="T1137" t="s">
        <v>993</v>
      </c>
      <c r="U1137" t="s">
        <v>1471</v>
      </c>
      <c r="V1137" t="s">
        <v>1472</v>
      </c>
      <c r="Z1137">
        <v>110.57664844999999</v>
      </c>
      <c r="AA1137">
        <v>-7.0446439280000002</v>
      </c>
      <c r="AB1137" t="s">
        <v>994</v>
      </c>
      <c r="AC1137" t="s">
        <v>216</v>
      </c>
      <c r="AL1137" t="s">
        <v>217</v>
      </c>
      <c r="AM1137" t="s">
        <v>1473</v>
      </c>
      <c r="AN1137" t="s">
        <v>6</v>
      </c>
      <c r="AO1137" s="57">
        <v>46031.736030092594</v>
      </c>
      <c r="AR1137" t="s">
        <v>218</v>
      </c>
      <c r="AS1137" t="s">
        <v>910</v>
      </c>
      <c r="AT1137" t="s">
        <v>230</v>
      </c>
      <c r="AU1137">
        <v>20260901</v>
      </c>
      <c r="AV1137" t="s">
        <v>221</v>
      </c>
      <c r="AW1137" t="s">
        <v>578</v>
      </c>
      <c r="AX1137" t="s">
        <v>222</v>
      </c>
      <c r="BA1137" s="57">
        <v>46266.291666666664</v>
      </c>
      <c r="BB1137" t="s">
        <v>1473</v>
      </c>
      <c r="BC1137">
        <v>2026</v>
      </c>
      <c r="BD1137">
        <v>9</v>
      </c>
      <c r="BE1137">
        <v>1</v>
      </c>
      <c r="BF1137" s="6">
        <f t="shared" si="51"/>
        <v>46266</v>
      </c>
      <c r="BG1137">
        <f t="shared" si="52"/>
        <v>-0.29166666666424135</v>
      </c>
      <c r="BH1137" t="str">
        <f t="shared" si="53"/>
        <v>COMPLY</v>
      </c>
      <c r="BI1137" t="e">
        <f>VLOOKUP(H1137,Sheet2!$A$1:$B$270,2,FALSE)</f>
        <v>#N/A</v>
      </c>
    </row>
    <row r="1138" spans="1:61">
      <c r="A1138">
        <v>1137</v>
      </c>
      <c r="B1138">
        <v>1002565896</v>
      </c>
      <c r="C1138">
        <v>3</v>
      </c>
      <c r="D1138" t="s">
        <v>38</v>
      </c>
      <c r="E1138">
        <v>5</v>
      </c>
      <c r="F1138" t="s">
        <v>90</v>
      </c>
      <c r="G1138" t="s">
        <v>93</v>
      </c>
      <c r="H1138" t="s">
        <v>296</v>
      </c>
      <c r="I1138" t="s">
        <v>212</v>
      </c>
      <c r="J1138" t="s">
        <v>213</v>
      </c>
      <c r="K1138" t="s">
        <v>149</v>
      </c>
      <c r="L1138" t="s">
        <v>214</v>
      </c>
      <c r="M1138" t="s">
        <v>76</v>
      </c>
      <c r="N1138" t="s">
        <v>215</v>
      </c>
      <c r="O1138" s="57">
        <v>46266.638148148151</v>
      </c>
      <c r="P1138" s="57">
        <v>46268.633715277778</v>
      </c>
      <c r="Q1138">
        <v>69381667</v>
      </c>
      <c r="S1138">
        <v>152611229998</v>
      </c>
      <c r="T1138" t="s">
        <v>1253</v>
      </c>
      <c r="U1138" t="s">
        <v>1254</v>
      </c>
      <c r="V1138" t="s">
        <v>1255</v>
      </c>
      <c r="Z1138">
        <v>111.838794909417</v>
      </c>
      <c r="AA1138">
        <v>-7.5491190295066302</v>
      </c>
      <c r="AB1138" t="s">
        <v>1256</v>
      </c>
      <c r="AC1138" t="s">
        <v>216</v>
      </c>
      <c r="AL1138" t="s">
        <v>217</v>
      </c>
      <c r="AM1138" t="s">
        <v>1257</v>
      </c>
      <c r="AN1138" t="s">
        <v>6</v>
      </c>
      <c r="AO1138" s="57">
        <v>46031.642361111109</v>
      </c>
      <c r="AP1138" s="57">
        <v>46267.541666666664</v>
      </c>
      <c r="AR1138" t="s">
        <v>218</v>
      </c>
      <c r="AS1138" t="s">
        <v>219</v>
      </c>
      <c r="AT1138" t="s">
        <v>230</v>
      </c>
      <c r="AU1138">
        <v>20260903</v>
      </c>
      <c r="AV1138" t="s">
        <v>221</v>
      </c>
      <c r="AW1138" t="s">
        <v>882</v>
      </c>
      <c r="AX1138" t="s">
        <v>222</v>
      </c>
      <c r="BA1138" s="57">
        <v>46267.541666666664</v>
      </c>
      <c r="BB1138" t="s">
        <v>1257</v>
      </c>
      <c r="BC1138">
        <v>2026</v>
      </c>
      <c r="BD1138">
        <v>9</v>
      </c>
      <c r="BE1138">
        <v>3</v>
      </c>
      <c r="BF1138" s="6">
        <f t="shared" si="51"/>
        <v>46268</v>
      </c>
      <c r="BG1138">
        <f t="shared" si="52"/>
        <v>0.45833333333575865</v>
      </c>
      <c r="BH1138" t="str">
        <f t="shared" si="53"/>
        <v>COMPLY</v>
      </c>
      <c r="BI1138" t="str">
        <f>VLOOKUP(H1138,Sheet2!$A$1:$B$270,2,FALSE)</f>
        <v>NGANJUK</v>
      </c>
    </row>
    <row r="1139" spans="1:61">
      <c r="A1139">
        <v>1138</v>
      </c>
      <c r="B1139">
        <v>1002564644</v>
      </c>
      <c r="C1139">
        <v>3</v>
      </c>
      <c r="D1139" t="s">
        <v>59</v>
      </c>
      <c r="E1139">
        <v>4</v>
      </c>
      <c r="F1139" t="s">
        <v>223</v>
      </c>
      <c r="G1139" t="s">
        <v>314</v>
      </c>
      <c r="H1139" t="s">
        <v>868</v>
      </c>
      <c r="I1139" t="s">
        <v>212</v>
      </c>
      <c r="J1139" t="s">
        <v>213</v>
      </c>
      <c r="K1139" t="s">
        <v>149</v>
      </c>
      <c r="L1139" t="s">
        <v>214</v>
      </c>
      <c r="M1139" t="s">
        <v>76</v>
      </c>
      <c r="N1139" t="s">
        <v>215</v>
      </c>
      <c r="O1139" s="57">
        <v>46266.424953703703</v>
      </c>
      <c r="P1139" s="57">
        <v>46267.703217592592</v>
      </c>
      <c r="Q1139">
        <v>69381281</v>
      </c>
      <c r="S1139">
        <v>143395109404</v>
      </c>
      <c r="T1139" t="s">
        <v>1258</v>
      </c>
      <c r="U1139" t="s">
        <v>2068</v>
      </c>
      <c r="V1139" t="s">
        <v>1259</v>
      </c>
      <c r="Z1139">
        <v>109.431105022954</v>
      </c>
      <c r="AA1139">
        <v>-7.4626980231590299</v>
      </c>
      <c r="AB1139" t="s">
        <v>1260</v>
      </c>
      <c r="AC1139" t="s">
        <v>236</v>
      </c>
      <c r="AL1139" t="s">
        <v>217</v>
      </c>
      <c r="AM1139" t="s">
        <v>1261</v>
      </c>
      <c r="AN1139" t="s">
        <v>6</v>
      </c>
      <c r="AO1139" s="57">
        <v>46031.434351851851</v>
      </c>
      <c r="AP1139" s="57">
        <v>46268.625</v>
      </c>
      <c r="AR1139" t="s">
        <v>218</v>
      </c>
      <c r="AS1139" t="s">
        <v>917</v>
      </c>
      <c r="AT1139" t="s">
        <v>230</v>
      </c>
      <c r="AU1139">
        <v>20260902</v>
      </c>
      <c r="AV1139" t="s">
        <v>221</v>
      </c>
      <c r="AW1139" t="s">
        <v>887</v>
      </c>
      <c r="AX1139" t="s">
        <v>222</v>
      </c>
      <c r="BA1139" s="57">
        <v>46268.625</v>
      </c>
      <c r="BB1139" t="s">
        <v>1261</v>
      </c>
      <c r="BC1139">
        <v>2026</v>
      </c>
      <c r="BD1139">
        <v>9</v>
      </c>
      <c r="BE1139">
        <v>2</v>
      </c>
      <c r="BF1139" s="6">
        <f t="shared" si="51"/>
        <v>46267</v>
      </c>
      <c r="BG1139">
        <f t="shared" si="52"/>
        <v>-1.625</v>
      </c>
      <c r="BH1139" t="str">
        <f t="shared" si="53"/>
        <v>COMPLY</v>
      </c>
      <c r="BI1139" t="e">
        <f>VLOOKUP(H1139,Sheet2!$A$1:$B$270,2,FALSE)</f>
        <v>#N/A</v>
      </c>
    </row>
    <row r="1140" spans="1:61">
      <c r="A1140">
        <v>1139</v>
      </c>
      <c r="B1140">
        <v>1002565046</v>
      </c>
      <c r="C1140">
        <v>3</v>
      </c>
      <c r="D1140" t="s">
        <v>49</v>
      </c>
      <c r="E1140">
        <v>4</v>
      </c>
      <c r="F1140" t="s">
        <v>245</v>
      </c>
      <c r="G1140" t="s">
        <v>246</v>
      </c>
      <c r="H1140" t="s">
        <v>832</v>
      </c>
      <c r="I1140" t="s">
        <v>212</v>
      </c>
      <c r="J1140" t="s">
        <v>213</v>
      </c>
      <c r="K1140" t="s">
        <v>149</v>
      </c>
      <c r="L1140" t="s">
        <v>214</v>
      </c>
      <c r="M1140" t="s">
        <v>76</v>
      </c>
      <c r="N1140" t="s">
        <v>215</v>
      </c>
      <c r="O1140" s="57">
        <v>46266.477048611108</v>
      </c>
      <c r="P1140" s="57">
        <v>46267.649386574078</v>
      </c>
      <c r="Q1140">
        <v>69381409</v>
      </c>
      <c r="S1140">
        <v>142406122465</v>
      </c>
      <c r="T1140" t="s">
        <v>1262</v>
      </c>
      <c r="U1140" t="s">
        <v>1263</v>
      </c>
      <c r="V1140" t="s">
        <v>1264</v>
      </c>
      <c r="Z1140">
        <v>110.437211953103</v>
      </c>
      <c r="AA1140">
        <v>-6.9509257691123096</v>
      </c>
      <c r="AB1140" t="s">
        <v>1265</v>
      </c>
      <c r="AC1140" t="s">
        <v>216</v>
      </c>
      <c r="AL1140" t="s">
        <v>217</v>
      </c>
      <c r="AM1140" t="s">
        <v>1266</v>
      </c>
      <c r="AN1140" t="s">
        <v>6</v>
      </c>
      <c r="AO1140" s="57">
        <v>46031.48609953704</v>
      </c>
      <c r="AP1140" s="57">
        <v>46267.333333333336</v>
      </c>
      <c r="AR1140" t="s">
        <v>218</v>
      </c>
      <c r="AS1140" t="s">
        <v>899</v>
      </c>
      <c r="AT1140" t="s">
        <v>230</v>
      </c>
      <c r="AU1140">
        <v>20260902</v>
      </c>
      <c r="AV1140" t="s">
        <v>221</v>
      </c>
      <c r="AW1140" t="s">
        <v>886</v>
      </c>
      <c r="AX1140" t="s">
        <v>222</v>
      </c>
      <c r="BA1140" s="57">
        <v>46267.333333333336</v>
      </c>
      <c r="BB1140" t="s">
        <v>1266</v>
      </c>
      <c r="BC1140">
        <v>2026</v>
      </c>
      <c r="BD1140">
        <v>9</v>
      </c>
      <c r="BE1140">
        <v>2</v>
      </c>
      <c r="BF1140" s="6">
        <f t="shared" si="51"/>
        <v>46267</v>
      </c>
      <c r="BG1140">
        <f t="shared" si="52"/>
        <v>-0.33333333333575865</v>
      </c>
      <c r="BH1140" t="str">
        <f t="shared" si="53"/>
        <v>COMPLY</v>
      </c>
      <c r="BI1140" t="e">
        <f>VLOOKUP(H1140,Sheet2!$A$1:$B$270,2,FALSE)</f>
        <v>#N/A</v>
      </c>
    </row>
    <row r="1141" spans="1:61">
      <c r="A1141">
        <v>1140</v>
      </c>
      <c r="B1141">
        <v>1002565053</v>
      </c>
      <c r="C1141">
        <v>3</v>
      </c>
      <c r="D1141" t="s">
        <v>49</v>
      </c>
      <c r="E1141">
        <v>4</v>
      </c>
      <c r="F1141" t="s">
        <v>250</v>
      </c>
      <c r="G1141" t="s">
        <v>539</v>
      </c>
      <c r="H1141" t="s">
        <v>577</v>
      </c>
      <c r="I1141" t="s">
        <v>212</v>
      </c>
      <c r="J1141" t="s">
        <v>213</v>
      </c>
      <c r="K1141" t="s">
        <v>149</v>
      </c>
      <c r="M1141" t="s">
        <v>76</v>
      </c>
      <c r="N1141" t="s">
        <v>215</v>
      </c>
      <c r="O1141" s="57">
        <v>46266.481215277781</v>
      </c>
      <c r="P1141" s="57">
        <v>46267.546354166669</v>
      </c>
      <c r="Q1141">
        <v>69228573</v>
      </c>
      <c r="S1141">
        <v>142214107207</v>
      </c>
      <c r="T1141" t="s">
        <v>1098</v>
      </c>
      <c r="U1141" t="s">
        <v>959</v>
      </c>
      <c r="V1141" t="s">
        <v>1267</v>
      </c>
      <c r="Z1141">
        <v>108.9829376</v>
      </c>
      <c r="AA1141">
        <v>-6.9595906999999997</v>
      </c>
      <c r="AB1141" t="s">
        <v>1268</v>
      </c>
      <c r="AC1141" t="s">
        <v>225</v>
      </c>
      <c r="AL1141" t="s">
        <v>217</v>
      </c>
      <c r="AM1141" t="s">
        <v>1101</v>
      </c>
      <c r="AN1141" t="s">
        <v>6</v>
      </c>
      <c r="AO1141" s="57">
        <v>46031.48609953704</v>
      </c>
      <c r="AP1141" s="57">
        <v>46267.541666666664</v>
      </c>
      <c r="AR1141" t="s">
        <v>218</v>
      </c>
      <c r="AS1141" t="s">
        <v>908</v>
      </c>
      <c r="AT1141" t="s">
        <v>230</v>
      </c>
      <c r="AU1141">
        <v>20260902</v>
      </c>
      <c r="AV1141" t="s">
        <v>221</v>
      </c>
      <c r="AW1141" t="s">
        <v>545</v>
      </c>
      <c r="AX1141" t="s">
        <v>222</v>
      </c>
      <c r="BA1141" s="57">
        <v>46267.541666666664</v>
      </c>
      <c r="BB1141" t="s">
        <v>1101</v>
      </c>
      <c r="BC1141">
        <v>2026</v>
      </c>
      <c r="BD1141">
        <v>9</v>
      </c>
      <c r="BE1141">
        <v>2</v>
      </c>
      <c r="BF1141" s="6">
        <f t="shared" si="51"/>
        <v>46267</v>
      </c>
      <c r="BG1141">
        <f t="shared" si="52"/>
        <v>-0.54166666666424135</v>
      </c>
      <c r="BH1141" t="str">
        <f t="shared" si="53"/>
        <v>COMPLY</v>
      </c>
      <c r="BI1141" t="e">
        <f>VLOOKUP(H1141,Sheet2!$A$1:$B$270,2,FALSE)</f>
        <v>#N/A</v>
      </c>
    </row>
    <row r="1142" spans="1:61">
      <c r="A1142">
        <v>1141</v>
      </c>
      <c r="B1142">
        <v>1002564711</v>
      </c>
      <c r="C1142">
        <v>3</v>
      </c>
      <c r="D1142" t="s">
        <v>59</v>
      </c>
      <c r="E1142">
        <v>4</v>
      </c>
      <c r="F1142" t="s">
        <v>549</v>
      </c>
      <c r="G1142" t="s">
        <v>582</v>
      </c>
      <c r="H1142" t="s">
        <v>835</v>
      </c>
      <c r="I1142" t="s">
        <v>212</v>
      </c>
      <c r="J1142" t="s">
        <v>213</v>
      </c>
      <c r="K1142" t="s">
        <v>149</v>
      </c>
      <c r="L1142" t="s">
        <v>214</v>
      </c>
      <c r="M1142" t="s">
        <v>76</v>
      </c>
      <c r="N1142" t="s">
        <v>215</v>
      </c>
      <c r="O1142" s="57">
        <v>46266.433298611111</v>
      </c>
      <c r="P1142" s="57">
        <v>46267.598402777781</v>
      </c>
      <c r="Q1142">
        <v>69381307</v>
      </c>
      <c r="S1142">
        <v>146113147303</v>
      </c>
      <c r="T1142" t="s">
        <v>1269</v>
      </c>
      <c r="U1142" t="s">
        <v>2069</v>
      </c>
      <c r="V1142" t="s">
        <v>1270</v>
      </c>
      <c r="Z1142">
        <v>110.38992449135399</v>
      </c>
      <c r="AA1142">
        <v>-7.7797019308825099</v>
      </c>
      <c r="AB1142" t="s">
        <v>1271</v>
      </c>
      <c r="AC1142" t="s">
        <v>236</v>
      </c>
      <c r="AL1142" t="s">
        <v>217</v>
      </c>
      <c r="AM1142" t="s">
        <v>1272</v>
      </c>
      <c r="AN1142" t="s">
        <v>6</v>
      </c>
      <c r="AO1142" s="57">
        <v>46031.434351851851</v>
      </c>
      <c r="AP1142" s="57">
        <v>46267.541666666664</v>
      </c>
      <c r="AR1142" t="s">
        <v>218</v>
      </c>
      <c r="AS1142" t="s">
        <v>219</v>
      </c>
      <c r="AT1142" t="s">
        <v>230</v>
      </c>
      <c r="AU1142">
        <v>20260902</v>
      </c>
      <c r="AV1142" t="s">
        <v>221</v>
      </c>
      <c r="AW1142" t="s">
        <v>836</v>
      </c>
      <c r="AX1142" t="s">
        <v>222</v>
      </c>
      <c r="BA1142" s="57">
        <v>46267.541666666664</v>
      </c>
      <c r="BB1142" t="s">
        <v>1272</v>
      </c>
      <c r="BC1142">
        <v>2026</v>
      </c>
      <c r="BD1142">
        <v>9</v>
      </c>
      <c r="BE1142">
        <v>2</v>
      </c>
      <c r="BF1142" s="6">
        <f t="shared" si="51"/>
        <v>46267</v>
      </c>
      <c r="BG1142">
        <f t="shared" si="52"/>
        <v>-0.54166666666424135</v>
      </c>
      <c r="BH1142" t="str">
        <f t="shared" si="53"/>
        <v>COMPLY</v>
      </c>
      <c r="BI1142" t="e">
        <f>VLOOKUP(H1142,Sheet2!$A$1:$B$270,2,FALSE)</f>
        <v>#N/A</v>
      </c>
    </row>
    <row r="1143" spans="1:61">
      <c r="A1143">
        <v>1142</v>
      </c>
      <c r="B1143">
        <v>1002565535</v>
      </c>
      <c r="C1143">
        <v>3</v>
      </c>
      <c r="D1143" t="s">
        <v>51</v>
      </c>
      <c r="E1143">
        <v>4</v>
      </c>
      <c r="F1143" t="s">
        <v>269</v>
      </c>
      <c r="G1143" t="s">
        <v>551</v>
      </c>
      <c r="H1143" t="s">
        <v>851</v>
      </c>
      <c r="I1143" t="s">
        <v>212</v>
      </c>
      <c r="J1143" t="s">
        <v>213</v>
      </c>
      <c r="K1143" t="s">
        <v>149</v>
      </c>
      <c r="L1143" t="s">
        <v>214</v>
      </c>
      <c r="M1143" t="s">
        <v>76</v>
      </c>
      <c r="N1143" t="s">
        <v>215</v>
      </c>
      <c r="O1143" s="57">
        <v>46266.583287037036</v>
      </c>
      <c r="P1143" s="57">
        <v>46267.779097222221</v>
      </c>
      <c r="Q1143">
        <v>69381546</v>
      </c>
      <c r="S1143">
        <v>142521103415</v>
      </c>
      <c r="T1143" t="s">
        <v>1273</v>
      </c>
      <c r="U1143" t="s">
        <v>1274</v>
      </c>
      <c r="V1143" t="s">
        <v>1275</v>
      </c>
      <c r="Z1143">
        <v>110.77288299999999</v>
      </c>
      <c r="AA1143">
        <v>-7.0582070000000003</v>
      </c>
      <c r="AB1143" t="s">
        <v>1276</v>
      </c>
      <c r="AC1143" t="s">
        <v>236</v>
      </c>
      <c r="AL1143" t="s">
        <v>217</v>
      </c>
      <c r="AM1143" t="s">
        <v>1022</v>
      </c>
      <c r="AN1143" t="s">
        <v>6</v>
      </c>
      <c r="AO1143" s="57">
        <v>46031.590208333335</v>
      </c>
      <c r="AP1143" s="57">
        <v>46267.541666666664</v>
      </c>
      <c r="AR1143" t="s">
        <v>218</v>
      </c>
      <c r="AS1143" t="s">
        <v>912</v>
      </c>
      <c r="AT1143" t="s">
        <v>230</v>
      </c>
      <c r="AU1143">
        <v>20260902</v>
      </c>
      <c r="AV1143" t="s">
        <v>221</v>
      </c>
      <c r="AW1143" t="s">
        <v>886</v>
      </c>
      <c r="AX1143" t="s">
        <v>222</v>
      </c>
      <c r="BA1143" s="57">
        <v>46267.541666666664</v>
      </c>
      <c r="BB1143" t="s">
        <v>1022</v>
      </c>
      <c r="BC1143">
        <v>2026</v>
      </c>
      <c r="BD1143">
        <v>9</v>
      </c>
      <c r="BE1143">
        <v>2</v>
      </c>
      <c r="BF1143" s="6">
        <f t="shared" si="51"/>
        <v>46267</v>
      </c>
      <c r="BG1143">
        <f t="shared" si="52"/>
        <v>-0.54166666666424135</v>
      </c>
      <c r="BH1143" t="str">
        <f t="shared" si="53"/>
        <v>COMPLY</v>
      </c>
      <c r="BI1143" t="e">
        <f>VLOOKUP(H1143,Sheet2!$A$1:$B$270,2,FALSE)</f>
        <v>#N/A</v>
      </c>
    </row>
    <row r="1144" spans="1:61">
      <c r="A1144">
        <v>1143</v>
      </c>
      <c r="B1144">
        <v>1002564963</v>
      </c>
      <c r="C1144">
        <v>3</v>
      </c>
      <c r="D1144" t="s">
        <v>42</v>
      </c>
      <c r="E1144">
        <v>5</v>
      </c>
      <c r="F1144" t="s">
        <v>232</v>
      </c>
      <c r="G1144" t="s">
        <v>103</v>
      </c>
      <c r="H1144" t="s">
        <v>294</v>
      </c>
      <c r="I1144" t="s">
        <v>212</v>
      </c>
      <c r="J1144" t="s">
        <v>213</v>
      </c>
      <c r="K1144" t="s">
        <v>149</v>
      </c>
      <c r="M1144" t="s">
        <v>76</v>
      </c>
      <c r="N1144" t="s">
        <v>215</v>
      </c>
      <c r="O1144" s="57">
        <v>46266.467060185183</v>
      </c>
      <c r="P1144" s="57">
        <v>46267.786724537036</v>
      </c>
      <c r="Q1144">
        <v>69381370</v>
      </c>
      <c r="S1144">
        <v>152319208065</v>
      </c>
      <c r="T1144" t="s">
        <v>956</v>
      </c>
      <c r="U1144" t="s">
        <v>1277</v>
      </c>
      <c r="V1144" t="s">
        <v>1278</v>
      </c>
      <c r="Z1144">
        <v>112.3805254</v>
      </c>
      <c r="AA1144">
        <v>-7.5600582999999997</v>
      </c>
      <c r="AB1144" t="s">
        <v>957</v>
      </c>
      <c r="AC1144" t="s">
        <v>587</v>
      </c>
      <c r="AL1144" t="s">
        <v>217</v>
      </c>
      <c r="AM1144" t="s">
        <v>1279</v>
      </c>
      <c r="AN1144" t="s">
        <v>6</v>
      </c>
      <c r="AO1144" s="57">
        <v>46031.475810185184</v>
      </c>
      <c r="AP1144" s="57">
        <v>46267.458333333336</v>
      </c>
      <c r="AR1144" t="s">
        <v>218</v>
      </c>
      <c r="AS1144" t="s">
        <v>103</v>
      </c>
      <c r="AT1144" t="s">
        <v>230</v>
      </c>
      <c r="AU1144">
        <v>20260902</v>
      </c>
      <c r="AV1144" t="s">
        <v>221</v>
      </c>
      <c r="AW1144" t="s">
        <v>544</v>
      </c>
      <c r="AX1144" t="s">
        <v>222</v>
      </c>
      <c r="BA1144" s="57">
        <v>46267.458333333336</v>
      </c>
      <c r="BB1144" t="s">
        <v>1279</v>
      </c>
      <c r="BC1144">
        <v>2026</v>
      </c>
      <c r="BD1144">
        <v>9</v>
      </c>
      <c r="BE1144">
        <v>2</v>
      </c>
      <c r="BF1144" s="6">
        <f t="shared" si="51"/>
        <v>46267</v>
      </c>
      <c r="BG1144">
        <f t="shared" si="52"/>
        <v>-0.45833333333575865</v>
      </c>
      <c r="BH1144" t="str">
        <f t="shared" si="53"/>
        <v>COMPLY</v>
      </c>
      <c r="BI1144" t="str">
        <f>VLOOKUP(H1144,Sheet2!$A$1:$B$270,2,FALSE)</f>
        <v>MOJOKERTO</v>
      </c>
    </row>
    <row r="1145" spans="1:61">
      <c r="A1145">
        <v>1144</v>
      </c>
      <c r="B1145">
        <v>1002564992</v>
      </c>
      <c r="C1145">
        <v>3</v>
      </c>
      <c r="D1145" t="s">
        <v>55</v>
      </c>
      <c r="E1145">
        <v>5</v>
      </c>
      <c r="F1145" t="s">
        <v>261</v>
      </c>
      <c r="G1145" t="s">
        <v>122</v>
      </c>
      <c r="H1145" t="s">
        <v>347</v>
      </c>
      <c r="I1145" t="s">
        <v>212</v>
      </c>
      <c r="J1145" t="s">
        <v>213</v>
      </c>
      <c r="K1145" t="s">
        <v>149</v>
      </c>
      <c r="L1145" t="s">
        <v>214</v>
      </c>
      <c r="M1145" t="s">
        <v>76</v>
      </c>
      <c r="N1145" t="s">
        <v>215</v>
      </c>
      <c r="O1145" s="57">
        <v>46266.469409722224</v>
      </c>
      <c r="P1145" s="57">
        <v>46267.644861111112</v>
      </c>
      <c r="Q1145">
        <v>69381390</v>
      </c>
      <c r="S1145">
        <v>152421262549</v>
      </c>
      <c r="T1145" t="s">
        <v>1280</v>
      </c>
      <c r="U1145" t="s">
        <v>1281</v>
      </c>
      <c r="V1145" t="s">
        <v>1282</v>
      </c>
      <c r="Z1145">
        <v>112.658372372388</v>
      </c>
      <c r="AA1145">
        <v>-7.1551595617720096</v>
      </c>
      <c r="AB1145" t="s">
        <v>1283</v>
      </c>
      <c r="AC1145" t="s">
        <v>216</v>
      </c>
      <c r="AL1145" t="s">
        <v>217</v>
      </c>
      <c r="AM1145" t="s">
        <v>1284</v>
      </c>
      <c r="AN1145" t="s">
        <v>6</v>
      </c>
      <c r="AO1145" s="57">
        <v>46031.475810185184</v>
      </c>
      <c r="AP1145" s="57">
        <v>46273.625</v>
      </c>
      <c r="AR1145" t="s">
        <v>218</v>
      </c>
      <c r="AS1145" t="s">
        <v>122</v>
      </c>
      <c r="AT1145" t="s">
        <v>230</v>
      </c>
      <c r="AU1145">
        <v>20260902</v>
      </c>
      <c r="AV1145" t="s">
        <v>221</v>
      </c>
      <c r="AW1145" t="s">
        <v>889</v>
      </c>
      <c r="AX1145" t="s">
        <v>222</v>
      </c>
      <c r="BA1145" s="57">
        <v>46273.625</v>
      </c>
      <c r="BB1145" t="s">
        <v>1284</v>
      </c>
      <c r="BC1145">
        <v>2026</v>
      </c>
      <c r="BD1145">
        <v>9</v>
      </c>
      <c r="BE1145">
        <v>2</v>
      </c>
      <c r="BF1145" s="6">
        <f t="shared" si="51"/>
        <v>46267</v>
      </c>
      <c r="BG1145">
        <f t="shared" si="52"/>
        <v>-6.625</v>
      </c>
      <c r="BH1145" t="str">
        <f t="shared" si="53"/>
        <v>COMPLY</v>
      </c>
      <c r="BI1145" t="str">
        <f>VLOOKUP(H1145,Sheet2!$A$1:$B$270,2,FALSE)</f>
        <v>GRESIK</v>
      </c>
    </row>
    <row r="1146" spans="1:61">
      <c r="A1146">
        <v>1145</v>
      </c>
      <c r="B1146">
        <v>1002565516</v>
      </c>
      <c r="C1146">
        <v>3</v>
      </c>
      <c r="D1146" t="s">
        <v>42</v>
      </c>
      <c r="E1146">
        <v>5</v>
      </c>
      <c r="F1146" t="s">
        <v>232</v>
      </c>
      <c r="G1146" t="s">
        <v>105</v>
      </c>
      <c r="H1146" t="s">
        <v>371</v>
      </c>
      <c r="I1146" t="s">
        <v>212</v>
      </c>
      <c r="J1146" t="s">
        <v>213</v>
      </c>
      <c r="K1146" t="s">
        <v>149</v>
      </c>
      <c r="M1146" t="s">
        <v>76</v>
      </c>
      <c r="N1146" t="s">
        <v>215</v>
      </c>
      <c r="O1146" s="57">
        <v>46266.582187499997</v>
      </c>
      <c r="P1146" s="57">
        <v>46266.866608796299</v>
      </c>
      <c r="Q1146">
        <v>69381534</v>
      </c>
      <c r="S1146">
        <v>152312243354</v>
      </c>
      <c r="T1146" t="s">
        <v>1474</v>
      </c>
      <c r="U1146" t="s">
        <v>1475</v>
      </c>
      <c r="V1146" t="s">
        <v>1476</v>
      </c>
      <c r="Z1146">
        <v>112.41749660000001</v>
      </c>
      <c r="AA1146">
        <v>-7.4878688000000002</v>
      </c>
      <c r="AB1146" t="s">
        <v>1477</v>
      </c>
      <c r="AC1146" t="s">
        <v>229</v>
      </c>
      <c r="AL1146" t="s">
        <v>217</v>
      </c>
      <c r="AM1146" t="s">
        <v>1478</v>
      </c>
      <c r="AN1146" t="s">
        <v>6</v>
      </c>
      <c r="AO1146" s="57">
        <v>46031.590208333335</v>
      </c>
      <c r="AP1146" s="57">
        <v>46267.458333333336</v>
      </c>
      <c r="AR1146" t="s">
        <v>218</v>
      </c>
      <c r="AS1146" t="s">
        <v>105</v>
      </c>
      <c r="AT1146" t="s">
        <v>843</v>
      </c>
      <c r="AU1146">
        <v>20260901</v>
      </c>
      <c r="AV1146" t="s">
        <v>221</v>
      </c>
      <c r="AW1146" t="s">
        <v>566</v>
      </c>
      <c r="AX1146" t="s">
        <v>222</v>
      </c>
      <c r="BA1146" s="57">
        <v>46267.458333333336</v>
      </c>
      <c r="BB1146" t="s">
        <v>1478</v>
      </c>
      <c r="BC1146">
        <v>2026</v>
      </c>
      <c r="BD1146">
        <v>9</v>
      </c>
      <c r="BE1146">
        <v>1</v>
      </c>
      <c r="BF1146" s="6">
        <f t="shared" si="51"/>
        <v>46266</v>
      </c>
      <c r="BG1146">
        <f t="shared" si="52"/>
        <v>-1.4583333333357587</v>
      </c>
      <c r="BH1146" t="str">
        <f t="shared" si="53"/>
        <v>COMPLY</v>
      </c>
      <c r="BI1146" t="str">
        <f>VLOOKUP(H1146,Sheet2!$A$1:$B$270,2,FALSE)</f>
        <v>MOJOKERTO</v>
      </c>
    </row>
    <row r="1147" spans="1:61">
      <c r="A1147">
        <v>1146</v>
      </c>
      <c r="B1147">
        <v>1002565015</v>
      </c>
      <c r="C1147">
        <v>3</v>
      </c>
      <c r="D1147" t="s">
        <v>59</v>
      </c>
      <c r="E1147">
        <v>4</v>
      </c>
      <c r="F1147" t="s">
        <v>549</v>
      </c>
      <c r="G1147" t="s">
        <v>825</v>
      </c>
      <c r="H1147" t="s">
        <v>830</v>
      </c>
      <c r="I1147" t="s">
        <v>212</v>
      </c>
      <c r="J1147" t="s">
        <v>213</v>
      </c>
      <c r="K1147" t="s">
        <v>149</v>
      </c>
      <c r="M1147" t="s">
        <v>76</v>
      </c>
      <c r="N1147" t="s">
        <v>215</v>
      </c>
      <c r="O1147" s="57">
        <v>46266.473043981481</v>
      </c>
      <c r="P1147" s="57">
        <v>46267.561319444445</v>
      </c>
      <c r="Q1147">
        <v>69381380</v>
      </c>
      <c r="S1147">
        <v>146129128456</v>
      </c>
      <c r="T1147" t="s">
        <v>1290</v>
      </c>
      <c r="U1147" t="s">
        <v>2070</v>
      </c>
      <c r="V1147" t="s">
        <v>1291</v>
      </c>
      <c r="Z1147">
        <v>110.363086736611</v>
      </c>
      <c r="AA1147">
        <v>-7.9457943388721004</v>
      </c>
      <c r="AB1147" t="s">
        <v>1292</v>
      </c>
      <c r="AC1147" t="s">
        <v>285</v>
      </c>
      <c r="AL1147" t="s">
        <v>217</v>
      </c>
      <c r="AM1147" t="s">
        <v>1293</v>
      </c>
      <c r="AN1147" t="s">
        <v>6</v>
      </c>
      <c r="AO1147" s="57">
        <v>46031.475810185184</v>
      </c>
      <c r="AP1147" s="57">
        <v>46267.625</v>
      </c>
      <c r="AR1147" t="s">
        <v>218</v>
      </c>
      <c r="AS1147" t="s">
        <v>219</v>
      </c>
      <c r="AT1147" t="s">
        <v>230</v>
      </c>
      <c r="AU1147">
        <v>20260902</v>
      </c>
      <c r="AV1147" t="s">
        <v>221</v>
      </c>
      <c r="AW1147" t="s">
        <v>560</v>
      </c>
      <c r="AX1147" t="s">
        <v>222</v>
      </c>
      <c r="BA1147" s="57">
        <v>46267.625</v>
      </c>
      <c r="BB1147" t="s">
        <v>1293</v>
      </c>
      <c r="BC1147">
        <v>2026</v>
      </c>
      <c r="BD1147">
        <v>9</v>
      </c>
      <c r="BE1147">
        <v>2</v>
      </c>
      <c r="BF1147" s="6">
        <f t="shared" si="51"/>
        <v>46267</v>
      </c>
      <c r="BG1147">
        <f t="shared" si="52"/>
        <v>-0.625</v>
      </c>
      <c r="BH1147" t="str">
        <f t="shared" si="53"/>
        <v>COMPLY</v>
      </c>
      <c r="BI1147" t="e">
        <f>VLOOKUP(H1147,Sheet2!$A$1:$B$270,2,FALSE)</f>
        <v>#N/A</v>
      </c>
    </row>
    <row r="1148" spans="1:61">
      <c r="A1148">
        <v>1147</v>
      </c>
      <c r="B1148">
        <v>1002565519</v>
      </c>
      <c r="C1148">
        <v>3</v>
      </c>
      <c r="D1148" t="s">
        <v>49</v>
      </c>
      <c r="E1148">
        <v>4</v>
      </c>
      <c r="F1148" t="s">
        <v>250</v>
      </c>
      <c r="G1148" t="s">
        <v>250</v>
      </c>
      <c r="H1148" t="s">
        <v>611</v>
      </c>
      <c r="I1148" t="s">
        <v>212</v>
      </c>
      <c r="J1148" t="s">
        <v>213</v>
      </c>
      <c r="K1148" t="s">
        <v>149</v>
      </c>
      <c r="M1148" t="s">
        <v>76</v>
      </c>
      <c r="N1148" t="s">
        <v>215</v>
      </c>
      <c r="O1148" s="57">
        <v>46266.581041666665</v>
      </c>
      <c r="P1148" s="57">
        <v>46266.632071759261</v>
      </c>
      <c r="Q1148">
        <v>69380776</v>
      </c>
      <c r="S1148">
        <v>146285103905</v>
      </c>
      <c r="T1148" t="s">
        <v>1030</v>
      </c>
      <c r="U1148" t="s">
        <v>1479</v>
      </c>
      <c r="V1148" t="s">
        <v>1480</v>
      </c>
      <c r="Z1148">
        <v>109.63218000000001</v>
      </c>
      <c r="AA1148">
        <v>-6.9770830000000004</v>
      </c>
      <c r="AB1148" t="s">
        <v>1031</v>
      </c>
      <c r="AC1148" t="s">
        <v>284</v>
      </c>
      <c r="AL1148" t="s">
        <v>217</v>
      </c>
      <c r="AM1148" t="s">
        <v>1481</v>
      </c>
      <c r="AN1148" t="s">
        <v>6</v>
      </c>
      <c r="AO1148" s="57">
        <v>46031.590208333335</v>
      </c>
      <c r="AR1148" t="s">
        <v>218</v>
      </c>
      <c r="AS1148" t="s">
        <v>898</v>
      </c>
      <c r="AT1148" t="s">
        <v>230</v>
      </c>
      <c r="AU1148">
        <v>20260901</v>
      </c>
      <c r="AV1148" t="s">
        <v>221</v>
      </c>
      <c r="AW1148" t="s">
        <v>545</v>
      </c>
      <c r="AX1148" t="s">
        <v>222</v>
      </c>
      <c r="BA1148" s="57">
        <v>46266.291666666664</v>
      </c>
      <c r="BB1148" t="s">
        <v>1481</v>
      </c>
      <c r="BC1148">
        <v>2026</v>
      </c>
      <c r="BD1148">
        <v>9</v>
      </c>
      <c r="BE1148">
        <v>1</v>
      </c>
      <c r="BF1148" s="6">
        <f t="shared" si="51"/>
        <v>46266</v>
      </c>
      <c r="BG1148">
        <f t="shared" si="52"/>
        <v>-0.29166666666424135</v>
      </c>
      <c r="BH1148" t="str">
        <f t="shared" si="53"/>
        <v>COMPLY</v>
      </c>
      <c r="BI1148" t="e">
        <f>VLOOKUP(H1148,Sheet2!$A$1:$B$270,2,FALSE)</f>
        <v>#N/A</v>
      </c>
    </row>
    <row r="1149" spans="1:61">
      <c r="A1149">
        <v>1148</v>
      </c>
      <c r="B1149">
        <v>1002564987</v>
      </c>
      <c r="C1149">
        <v>3</v>
      </c>
      <c r="D1149" t="s">
        <v>49</v>
      </c>
      <c r="E1149">
        <v>4</v>
      </c>
      <c r="F1149" t="s">
        <v>250</v>
      </c>
      <c r="G1149" t="s">
        <v>539</v>
      </c>
      <c r="H1149" t="s">
        <v>855</v>
      </c>
      <c r="I1149" t="s">
        <v>212</v>
      </c>
      <c r="J1149" t="s">
        <v>213</v>
      </c>
      <c r="K1149" t="s">
        <v>149</v>
      </c>
      <c r="M1149" t="s">
        <v>76</v>
      </c>
      <c r="N1149" t="s">
        <v>215</v>
      </c>
      <c r="O1149" s="57">
        <v>46266.470081018517</v>
      </c>
      <c r="P1149" s="57">
        <v>46266.581944444442</v>
      </c>
      <c r="Q1149">
        <v>69361764</v>
      </c>
      <c r="S1149">
        <v>142204107639</v>
      </c>
      <c r="T1149" t="s">
        <v>856</v>
      </c>
      <c r="U1149" t="s">
        <v>926</v>
      </c>
      <c r="V1149" t="s">
        <v>1482</v>
      </c>
      <c r="Z1149">
        <v>108.878922</v>
      </c>
      <c r="AA1149">
        <v>-6.8734359999999999</v>
      </c>
      <c r="AB1149" t="s">
        <v>869</v>
      </c>
      <c r="AC1149" t="s">
        <v>225</v>
      </c>
      <c r="AL1149" t="s">
        <v>217</v>
      </c>
      <c r="AM1149" t="s">
        <v>1483</v>
      </c>
      <c r="AN1149" t="s">
        <v>6</v>
      </c>
      <c r="AO1149" s="57">
        <v>46031.475810185184</v>
      </c>
      <c r="AR1149" t="s">
        <v>218</v>
      </c>
      <c r="AS1149" t="s">
        <v>908</v>
      </c>
      <c r="AT1149" t="s">
        <v>230</v>
      </c>
      <c r="AU1149">
        <v>20260901</v>
      </c>
      <c r="AV1149" t="s">
        <v>221</v>
      </c>
      <c r="AW1149" t="s">
        <v>828</v>
      </c>
      <c r="AX1149" t="s">
        <v>222</v>
      </c>
      <c r="BA1149" s="57">
        <v>46266.291666666664</v>
      </c>
      <c r="BB1149" t="s">
        <v>1483</v>
      </c>
      <c r="BC1149">
        <v>2026</v>
      </c>
      <c r="BD1149">
        <v>9</v>
      </c>
      <c r="BE1149">
        <v>1</v>
      </c>
      <c r="BF1149" s="6">
        <f t="shared" si="51"/>
        <v>46266</v>
      </c>
      <c r="BG1149">
        <f t="shared" si="52"/>
        <v>-0.29166666666424135</v>
      </c>
      <c r="BH1149" t="str">
        <f t="shared" si="53"/>
        <v>COMPLY</v>
      </c>
      <c r="BI1149" t="e">
        <f>VLOOKUP(H1149,Sheet2!$A$1:$B$270,2,FALSE)</f>
        <v>#N/A</v>
      </c>
    </row>
    <row r="1150" spans="1:61">
      <c r="A1150">
        <v>1149</v>
      </c>
      <c r="B1150">
        <v>1002565560</v>
      </c>
      <c r="C1150">
        <v>3</v>
      </c>
      <c r="D1150" t="s">
        <v>51</v>
      </c>
      <c r="E1150">
        <v>4</v>
      </c>
      <c r="F1150" t="s">
        <v>269</v>
      </c>
      <c r="G1150" t="s">
        <v>823</v>
      </c>
      <c r="H1150" t="s">
        <v>848</v>
      </c>
      <c r="I1150" t="s">
        <v>212</v>
      </c>
      <c r="J1150" t="s">
        <v>213</v>
      </c>
      <c r="K1150" t="s">
        <v>149</v>
      </c>
      <c r="M1150" t="s">
        <v>76</v>
      </c>
      <c r="N1150" t="s">
        <v>215</v>
      </c>
      <c r="O1150" s="57">
        <v>46266.587812500002</v>
      </c>
      <c r="P1150" s="57">
        <v>46266.664224537039</v>
      </c>
      <c r="Q1150">
        <v>69379112</v>
      </c>
      <c r="S1150">
        <v>142507105445</v>
      </c>
      <c r="T1150" t="s">
        <v>1011</v>
      </c>
      <c r="U1150" t="s">
        <v>1012</v>
      </c>
      <c r="V1150" t="s">
        <v>1484</v>
      </c>
      <c r="Z1150">
        <v>110.7289</v>
      </c>
      <c r="AA1150">
        <v>-6.5291399999999999</v>
      </c>
      <c r="AB1150" t="s">
        <v>1013</v>
      </c>
      <c r="AC1150" t="s">
        <v>225</v>
      </c>
      <c r="AL1150" t="s">
        <v>217</v>
      </c>
      <c r="AM1150" t="s">
        <v>1485</v>
      </c>
      <c r="AN1150" t="s">
        <v>6</v>
      </c>
      <c r="AO1150" s="57">
        <v>46031.590208333335</v>
      </c>
      <c r="AR1150" t="s">
        <v>218</v>
      </c>
      <c r="AS1150" t="s">
        <v>219</v>
      </c>
      <c r="AT1150" t="s">
        <v>230</v>
      </c>
      <c r="AU1150">
        <v>20260901</v>
      </c>
      <c r="AV1150" t="s">
        <v>221</v>
      </c>
      <c r="AW1150" t="s">
        <v>544</v>
      </c>
      <c r="AX1150" t="s">
        <v>222</v>
      </c>
      <c r="BA1150" s="57">
        <v>46266.291666666664</v>
      </c>
      <c r="BB1150" t="s">
        <v>1485</v>
      </c>
      <c r="BC1150">
        <v>2026</v>
      </c>
      <c r="BD1150">
        <v>9</v>
      </c>
      <c r="BE1150">
        <v>1</v>
      </c>
      <c r="BF1150" s="6">
        <f t="shared" si="51"/>
        <v>46266</v>
      </c>
      <c r="BG1150">
        <f t="shared" si="52"/>
        <v>-0.29166666666424135</v>
      </c>
      <c r="BH1150" t="str">
        <f t="shared" si="53"/>
        <v>COMPLY</v>
      </c>
      <c r="BI1150" t="e">
        <f>VLOOKUP(H1150,Sheet2!$A$1:$B$270,2,FALSE)</f>
        <v>#N/A</v>
      </c>
    </row>
    <row r="1151" spans="1:61">
      <c r="A1151">
        <v>1150</v>
      </c>
      <c r="B1151">
        <v>1002565555</v>
      </c>
      <c r="C1151">
        <v>3</v>
      </c>
      <c r="D1151" t="s">
        <v>45</v>
      </c>
      <c r="E1151">
        <v>5</v>
      </c>
      <c r="F1151" t="s">
        <v>210</v>
      </c>
      <c r="G1151" t="s">
        <v>116</v>
      </c>
      <c r="H1151" t="s">
        <v>268</v>
      </c>
      <c r="I1151" t="s">
        <v>212</v>
      </c>
      <c r="J1151" t="s">
        <v>213</v>
      </c>
      <c r="K1151" t="s">
        <v>149</v>
      </c>
      <c r="M1151" t="s">
        <v>76</v>
      </c>
      <c r="N1151" t="s">
        <v>215</v>
      </c>
      <c r="O1151" s="57">
        <v>46266.586701388886</v>
      </c>
      <c r="P1151" s="57">
        <v>46267.552847222221</v>
      </c>
      <c r="Q1151">
        <v>69372556</v>
      </c>
      <c r="S1151">
        <v>172604214263</v>
      </c>
      <c r="T1151" t="s">
        <v>929</v>
      </c>
      <c r="U1151" t="s">
        <v>1400</v>
      </c>
      <c r="V1151" t="s">
        <v>1401</v>
      </c>
      <c r="Z1151">
        <v>116.0288245</v>
      </c>
      <c r="AA1151">
        <v>-8.3446458000000003</v>
      </c>
      <c r="AB1151" t="s">
        <v>930</v>
      </c>
      <c r="AC1151" t="s">
        <v>229</v>
      </c>
      <c r="AL1151" t="s">
        <v>217</v>
      </c>
      <c r="AM1151" t="s">
        <v>1402</v>
      </c>
      <c r="AN1151" t="s">
        <v>6</v>
      </c>
      <c r="AO1151" s="57">
        <v>46031.590208333335</v>
      </c>
      <c r="AR1151" t="s">
        <v>218</v>
      </c>
      <c r="AS1151" t="s">
        <v>911</v>
      </c>
      <c r="AT1151" t="s">
        <v>230</v>
      </c>
      <c r="AU1151">
        <v>20260902</v>
      </c>
      <c r="AV1151" t="s">
        <v>221</v>
      </c>
      <c r="AW1151" t="s">
        <v>567</v>
      </c>
      <c r="AX1151" t="s">
        <v>222</v>
      </c>
      <c r="BA1151" s="57">
        <v>46266.291666666664</v>
      </c>
      <c r="BB1151" t="s">
        <v>1402</v>
      </c>
      <c r="BC1151">
        <v>2026</v>
      </c>
      <c r="BD1151">
        <v>9</v>
      </c>
      <c r="BE1151">
        <v>2</v>
      </c>
      <c r="BF1151" s="6">
        <f t="shared" si="51"/>
        <v>46267</v>
      </c>
      <c r="BG1151">
        <f t="shared" si="52"/>
        <v>0.70833333333575865</v>
      </c>
      <c r="BH1151" t="str">
        <f t="shared" si="53"/>
        <v>COMPLY</v>
      </c>
      <c r="BI1151" t="str">
        <f>VLOOKUP(H1151,Sheet2!$A$1:$B$270,2,FALSE)</f>
        <v>SELONG</v>
      </c>
    </row>
    <row r="1152" spans="1:61">
      <c r="A1152">
        <v>1151</v>
      </c>
      <c r="B1152">
        <v>1002565542</v>
      </c>
      <c r="C1152">
        <v>3</v>
      </c>
      <c r="D1152" t="s">
        <v>49</v>
      </c>
      <c r="E1152">
        <v>4</v>
      </c>
      <c r="F1152" t="s">
        <v>250</v>
      </c>
      <c r="G1152" t="s">
        <v>250</v>
      </c>
      <c r="H1152" t="s">
        <v>611</v>
      </c>
      <c r="I1152" t="s">
        <v>212</v>
      </c>
      <c r="J1152" t="s">
        <v>213</v>
      </c>
      <c r="K1152" t="s">
        <v>149</v>
      </c>
      <c r="M1152" t="s">
        <v>76</v>
      </c>
      <c r="N1152" t="s">
        <v>215</v>
      </c>
      <c r="O1152" s="57">
        <v>46266.584953703707</v>
      </c>
      <c r="P1152" s="57">
        <v>46266.643101851849</v>
      </c>
      <c r="Q1152">
        <v>69380877</v>
      </c>
      <c r="S1152">
        <v>146285103907</v>
      </c>
      <c r="T1152" t="s">
        <v>1024</v>
      </c>
      <c r="U1152" t="s">
        <v>1479</v>
      </c>
      <c r="V1152" t="s">
        <v>1486</v>
      </c>
      <c r="Z1152">
        <v>109.63218000000001</v>
      </c>
      <c r="AA1152">
        <v>-6.9770830000000004</v>
      </c>
      <c r="AB1152" t="s">
        <v>1025</v>
      </c>
      <c r="AC1152" t="s">
        <v>284</v>
      </c>
      <c r="AL1152" t="s">
        <v>217</v>
      </c>
      <c r="AM1152" t="s">
        <v>1487</v>
      </c>
      <c r="AN1152" t="s">
        <v>6</v>
      </c>
      <c r="AO1152" s="57">
        <v>46031.590208333335</v>
      </c>
      <c r="AR1152" t="s">
        <v>218</v>
      </c>
      <c r="AS1152" t="s">
        <v>898</v>
      </c>
      <c r="AT1152" t="s">
        <v>230</v>
      </c>
      <c r="AU1152">
        <v>20260901</v>
      </c>
      <c r="AV1152" t="s">
        <v>221</v>
      </c>
      <c r="AW1152" t="s">
        <v>545</v>
      </c>
      <c r="AX1152" t="s">
        <v>222</v>
      </c>
      <c r="BA1152" s="57">
        <v>46266.291666666664</v>
      </c>
      <c r="BB1152" t="s">
        <v>1487</v>
      </c>
      <c r="BC1152">
        <v>2026</v>
      </c>
      <c r="BD1152">
        <v>9</v>
      </c>
      <c r="BE1152">
        <v>1</v>
      </c>
      <c r="BF1152" s="6">
        <f t="shared" si="51"/>
        <v>46266</v>
      </c>
      <c r="BG1152">
        <f t="shared" si="52"/>
        <v>-0.29166666666424135</v>
      </c>
      <c r="BH1152" t="str">
        <f t="shared" si="53"/>
        <v>COMPLY</v>
      </c>
      <c r="BI1152" t="e">
        <f>VLOOKUP(H1152,Sheet2!$A$1:$B$270,2,FALSE)</f>
        <v>#N/A</v>
      </c>
    </row>
    <row r="1153" spans="1:61">
      <c r="A1153">
        <v>1152</v>
      </c>
      <c r="B1153">
        <v>1002564957</v>
      </c>
      <c r="C1153">
        <v>3</v>
      </c>
      <c r="D1153" t="s">
        <v>51</v>
      </c>
      <c r="E1153">
        <v>4</v>
      </c>
      <c r="F1153" t="s">
        <v>269</v>
      </c>
      <c r="G1153" t="s">
        <v>289</v>
      </c>
      <c r="H1153" t="s">
        <v>824</v>
      </c>
      <c r="I1153" t="s">
        <v>212</v>
      </c>
      <c r="J1153" t="s">
        <v>213</v>
      </c>
      <c r="K1153" t="s">
        <v>149</v>
      </c>
      <c r="L1153" t="s">
        <v>214</v>
      </c>
      <c r="M1153" t="s">
        <v>76</v>
      </c>
      <c r="N1153" t="s">
        <v>215</v>
      </c>
      <c r="O1153" s="57">
        <v>46266.465231481481</v>
      </c>
      <c r="P1153" s="57">
        <v>46267.607615740744</v>
      </c>
      <c r="Q1153">
        <v>69381386</v>
      </c>
      <c r="S1153">
        <v>142551119567</v>
      </c>
      <c r="T1153" t="s">
        <v>1150</v>
      </c>
      <c r="U1153" t="s">
        <v>1298</v>
      </c>
      <c r="V1153" t="s">
        <v>1299</v>
      </c>
      <c r="Z1153">
        <v>111.017602</v>
      </c>
      <c r="AA1153">
        <v>-6.7608309999999996</v>
      </c>
      <c r="AB1153" t="s">
        <v>1300</v>
      </c>
      <c r="AC1153" t="s">
        <v>236</v>
      </c>
      <c r="AL1153" t="s">
        <v>217</v>
      </c>
      <c r="AM1153" t="s">
        <v>1301</v>
      </c>
      <c r="AN1153" t="s">
        <v>6</v>
      </c>
      <c r="AO1153" s="57">
        <v>46031.475810185184</v>
      </c>
      <c r="AP1153" s="57">
        <v>46267.333333333336</v>
      </c>
      <c r="AR1153" t="s">
        <v>218</v>
      </c>
      <c r="AS1153" t="s">
        <v>219</v>
      </c>
      <c r="AT1153" t="s">
        <v>230</v>
      </c>
      <c r="AU1153">
        <v>20260902</v>
      </c>
      <c r="AV1153" t="s">
        <v>221</v>
      </c>
      <c r="AW1153" t="s">
        <v>884</v>
      </c>
      <c r="AX1153" t="s">
        <v>222</v>
      </c>
      <c r="BA1153" s="57">
        <v>46267.333333333336</v>
      </c>
      <c r="BB1153" t="s">
        <v>1301</v>
      </c>
      <c r="BC1153">
        <v>2026</v>
      </c>
      <c r="BD1153">
        <v>9</v>
      </c>
      <c r="BE1153">
        <v>2</v>
      </c>
      <c r="BF1153" s="6">
        <f t="shared" si="51"/>
        <v>46267</v>
      </c>
      <c r="BG1153">
        <f t="shared" si="52"/>
        <v>-0.33333333333575865</v>
      </c>
      <c r="BH1153" t="str">
        <f t="shared" si="53"/>
        <v>COMPLY</v>
      </c>
      <c r="BI1153" t="e">
        <f>VLOOKUP(H1153,Sheet2!$A$1:$B$270,2,FALSE)</f>
        <v>#N/A</v>
      </c>
    </row>
    <row r="1154" spans="1:61">
      <c r="A1154">
        <v>1153</v>
      </c>
      <c r="B1154">
        <v>1002564112</v>
      </c>
      <c r="C1154">
        <v>3</v>
      </c>
      <c r="D1154" t="s">
        <v>45</v>
      </c>
      <c r="E1154">
        <v>5</v>
      </c>
      <c r="F1154" t="s">
        <v>210</v>
      </c>
      <c r="G1154" t="s">
        <v>110</v>
      </c>
      <c r="H1154" t="s">
        <v>445</v>
      </c>
      <c r="I1154" t="s">
        <v>212</v>
      </c>
      <c r="J1154" t="s">
        <v>213</v>
      </c>
      <c r="K1154" t="s">
        <v>149</v>
      </c>
      <c r="M1154" t="s">
        <v>76</v>
      </c>
      <c r="N1154" t="s">
        <v>215</v>
      </c>
      <c r="O1154" s="57">
        <v>46266.355162037034</v>
      </c>
      <c r="P1154" s="57">
        <v>46272.474687499998</v>
      </c>
      <c r="Q1154">
        <v>69378707</v>
      </c>
      <c r="S1154">
        <v>172610305799</v>
      </c>
      <c r="T1154" t="s">
        <v>1006</v>
      </c>
      <c r="U1154" t="s">
        <v>1403</v>
      </c>
      <c r="V1154" t="s">
        <v>1404</v>
      </c>
      <c r="Z1154">
        <v>118.9974441</v>
      </c>
      <c r="AA1154">
        <v>-8.5741318</v>
      </c>
      <c r="AB1154" t="s">
        <v>1007</v>
      </c>
      <c r="AC1154" t="s">
        <v>284</v>
      </c>
      <c r="AL1154" t="s">
        <v>217</v>
      </c>
      <c r="AM1154" t="s">
        <v>1405</v>
      </c>
      <c r="AN1154" t="s">
        <v>6</v>
      </c>
      <c r="AO1154" s="57">
        <v>46031.361087962963</v>
      </c>
      <c r="AR1154" t="s">
        <v>218</v>
      </c>
      <c r="AS1154" t="s">
        <v>914</v>
      </c>
      <c r="AT1154" t="s">
        <v>230</v>
      </c>
      <c r="AU1154">
        <v>20260907</v>
      </c>
      <c r="AV1154" t="s">
        <v>221</v>
      </c>
      <c r="AW1154" t="s">
        <v>545</v>
      </c>
      <c r="AX1154" t="s">
        <v>222</v>
      </c>
      <c r="BA1154" s="57">
        <v>46266.291666666664</v>
      </c>
      <c r="BB1154" t="s">
        <v>1405</v>
      </c>
      <c r="BC1154">
        <v>2026</v>
      </c>
      <c r="BD1154">
        <v>9</v>
      </c>
      <c r="BE1154">
        <v>7</v>
      </c>
      <c r="BF1154" s="6">
        <f t="shared" ref="BF1154:BF1217" si="54">DATE(BC1154,BD1154,BE1154)</f>
        <v>46272</v>
      </c>
      <c r="BG1154">
        <f t="shared" ref="BG1154:BG1217" si="55">BF1154-BA1154</f>
        <v>5.7083333333357587</v>
      </c>
      <c r="BH1154" t="str">
        <f t="shared" ref="BH1154:BH1217" si="56">IF(BG1154=1,"COMPLY",IF(BG1154&lt;1,"COMPLY","NOT COMPLY"))</f>
        <v>NOT COMPLY</v>
      </c>
      <c r="BI1154" t="str">
        <f>VLOOKUP(H1154,Sheet2!$A$1:$B$270,2,FALSE)</f>
        <v>BIMA</v>
      </c>
    </row>
    <row r="1155" spans="1:61">
      <c r="A1155">
        <v>1154</v>
      </c>
      <c r="B1155">
        <v>1002564132</v>
      </c>
      <c r="C1155">
        <v>3</v>
      </c>
      <c r="D1155" t="s">
        <v>59</v>
      </c>
      <c r="E1155">
        <v>4</v>
      </c>
      <c r="F1155" t="s">
        <v>223</v>
      </c>
      <c r="G1155" t="s">
        <v>314</v>
      </c>
      <c r="H1155" t="s">
        <v>315</v>
      </c>
      <c r="I1155" t="s">
        <v>212</v>
      </c>
      <c r="J1155" t="s">
        <v>213</v>
      </c>
      <c r="K1155" t="s">
        <v>149</v>
      </c>
      <c r="L1155" t="s">
        <v>214</v>
      </c>
      <c r="M1155" t="s">
        <v>76</v>
      </c>
      <c r="N1155" t="s">
        <v>215</v>
      </c>
      <c r="O1155" s="57">
        <v>46266.358981481484</v>
      </c>
      <c r="P1155" s="57">
        <v>46267.703912037039</v>
      </c>
      <c r="Q1155">
        <v>69381161</v>
      </c>
      <c r="S1155">
        <v>146372103739</v>
      </c>
      <c r="T1155" t="s">
        <v>1023</v>
      </c>
      <c r="U1155" t="s">
        <v>2071</v>
      </c>
      <c r="V1155" t="s">
        <v>1306</v>
      </c>
      <c r="Z1155">
        <v>109.77256199999999</v>
      </c>
      <c r="AA1155">
        <v>-7.2659840000000004</v>
      </c>
      <c r="AB1155" t="s">
        <v>1307</v>
      </c>
      <c r="AC1155" t="s">
        <v>236</v>
      </c>
      <c r="AL1155" t="s">
        <v>217</v>
      </c>
      <c r="AM1155" t="s">
        <v>1308</v>
      </c>
      <c r="AN1155" t="s">
        <v>6</v>
      </c>
      <c r="AO1155" s="57">
        <v>46031.361087962963</v>
      </c>
      <c r="AP1155" s="57">
        <v>46268.333333333336</v>
      </c>
      <c r="AR1155" t="s">
        <v>218</v>
      </c>
      <c r="AS1155" t="s">
        <v>219</v>
      </c>
      <c r="AT1155" t="s">
        <v>230</v>
      </c>
      <c r="AU1155">
        <v>20260902</v>
      </c>
      <c r="AV1155" t="s">
        <v>221</v>
      </c>
      <c r="AW1155" t="s">
        <v>883</v>
      </c>
      <c r="AX1155" t="s">
        <v>222</v>
      </c>
      <c r="BA1155" s="57">
        <v>46268.333333333336</v>
      </c>
      <c r="BB1155" t="s">
        <v>1308</v>
      </c>
      <c r="BC1155">
        <v>2026</v>
      </c>
      <c r="BD1155">
        <v>9</v>
      </c>
      <c r="BE1155">
        <v>2</v>
      </c>
      <c r="BF1155" s="6">
        <f t="shared" si="54"/>
        <v>46267</v>
      </c>
      <c r="BG1155">
        <f t="shared" si="55"/>
        <v>-1.3333333333357587</v>
      </c>
      <c r="BH1155" t="str">
        <f t="shared" si="56"/>
        <v>COMPLY</v>
      </c>
      <c r="BI1155" t="e">
        <f>VLOOKUP(H1155,Sheet2!$A$1:$B$270,2,FALSE)</f>
        <v>#N/A</v>
      </c>
    </row>
    <row r="1156" spans="1:61">
      <c r="A1156">
        <v>1155</v>
      </c>
      <c r="B1156">
        <v>1002565594</v>
      </c>
      <c r="C1156">
        <v>3</v>
      </c>
      <c r="D1156" t="s">
        <v>45</v>
      </c>
      <c r="E1156">
        <v>5</v>
      </c>
      <c r="F1156" t="s">
        <v>210</v>
      </c>
      <c r="G1156" t="s">
        <v>115</v>
      </c>
      <c r="H1156" t="s">
        <v>395</v>
      </c>
      <c r="I1156" t="s">
        <v>212</v>
      </c>
      <c r="J1156" t="s">
        <v>213</v>
      </c>
      <c r="K1156" t="s">
        <v>149</v>
      </c>
      <c r="L1156" t="s">
        <v>214</v>
      </c>
      <c r="M1156" t="s">
        <v>76</v>
      </c>
      <c r="N1156" t="s">
        <v>215</v>
      </c>
      <c r="O1156" s="57">
        <v>46266.590231481481</v>
      </c>
      <c r="P1156" s="57">
        <v>46270.588391203702</v>
      </c>
      <c r="Q1156">
        <v>69381569</v>
      </c>
      <c r="S1156">
        <v>172602203033</v>
      </c>
      <c r="T1156" t="s">
        <v>1314</v>
      </c>
      <c r="U1156" t="s">
        <v>5167</v>
      </c>
      <c r="V1156" t="s">
        <v>1315</v>
      </c>
      <c r="Z1156">
        <v>116.0745301</v>
      </c>
      <c r="AA1156">
        <v>-8.7271529000000001</v>
      </c>
      <c r="AB1156" t="s">
        <v>1316</v>
      </c>
      <c r="AC1156" t="s">
        <v>216</v>
      </c>
      <c r="AL1156" t="s">
        <v>217</v>
      </c>
      <c r="AM1156" t="s">
        <v>1317</v>
      </c>
      <c r="AN1156" t="s">
        <v>6</v>
      </c>
      <c r="AO1156" s="57">
        <v>46031.600787037038</v>
      </c>
      <c r="AP1156" s="57">
        <v>46271.333333333336</v>
      </c>
      <c r="AR1156" t="s">
        <v>218</v>
      </c>
      <c r="AS1156" t="s">
        <v>900</v>
      </c>
      <c r="AT1156" t="s">
        <v>230</v>
      </c>
      <c r="AU1156">
        <v>20260905</v>
      </c>
      <c r="AV1156" t="s">
        <v>221</v>
      </c>
      <c r="AW1156" t="s">
        <v>883</v>
      </c>
      <c r="AX1156" t="s">
        <v>222</v>
      </c>
      <c r="BA1156" s="57">
        <v>46271.333333333336</v>
      </c>
      <c r="BB1156" t="s">
        <v>1317</v>
      </c>
      <c r="BC1156">
        <v>2026</v>
      </c>
      <c r="BD1156">
        <v>9</v>
      </c>
      <c r="BE1156">
        <v>5</v>
      </c>
      <c r="BF1156" s="6">
        <f t="shared" si="54"/>
        <v>46270</v>
      </c>
      <c r="BG1156">
        <f t="shared" si="55"/>
        <v>-1.3333333333357587</v>
      </c>
      <c r="BH1156" t="str">
        <f t="shared" si="56"/>
        <v>COMPLY</v>
      </c>
      <c r="BI1156" t="str">
        <f>VLOOKUP(H1156,Sheet2!$A$1:$B$270,2,FALSE)</f>
        <v>SELONG</v>
      </c>
    </row>
    <row r="1157" spans="1:61">
      <c r="A1157">
        <v>1156</v>
      </c>
      <c r="B1157">
        <v>1002565586</v>
      </c>
      <c r="C1157">
        <v>3</v>
      </c>
      <c r="D1157" t="s">
        <v>42</v>
      </c>
      <c r="E1157">
        <v>5</v>
      </c>
      <c r="F1157" t="s">
        <v>232</v>
      </c>
      <c r="G1157" t="s">
        <v>103</v>
      </c>
      <c r="H1157" t="s">
        <v>391</v>
      </c>
      <c r="I1157" t="s">
        <v>212</v>
      </c>
      <c r="J1157" t="s">
        <v>213</v>
      </c>
      <c r="K1157" t="s">
        <v>149</v>
      </c>
      <c r="M1157" t="s">
        <v>76</v>
      </c>
      <c r="N1157" t="s">
        <v>215</v>
      </c>
      <c r="O1157" s="57">
        <v>46266.590694444443</v>
      </c>
      <c r="P1157" s="57">
        <v>46266.742638888885</v>
      </c>
      <c r="Q1157">
        <v>69381558</v>
      </c>
      <c r="S1157">
        <v>152318240210</v>
      </c>
      <c r="T1157" t="s">
        <v>1488</v>
      </c>
      <c r="U1157" t="s">
        <v>991</v>
      </c>
      <c r="V1157" t="s">
        <v>1489</v>
      </c>
      <c r="Z1157">
        <v>112.215132</v>
      </c>
      <c r="AA1157">
        <v>-7.5832278999999998</v>
      </c>
      <c r="AB1157" t="s">
        <v>1490</v>
      </c>
      <c r="AC1157" t="s">
        <v>229</v>
      </c>
      <c r="AL1157" t="s">
        <v>217</v>
      </c>
      <c r="AM1157" t="s">
        <v>1478</v>
      </c>
      <c r="AN1157" t="s">
        <v>6</v>
      </c>
      <c r="AO1157" s="57">
        <v>46031.600787037038</v>
      </c>
      <c r="AP1157" s="57">
        <v>46267.458333333336</v>
      </c>
      <c r="AR1157" t="s">
        <v>218</v>
      </c>
      <c r="AS1157" t="s">
        <v>103</v>
      </c>
      <c r="AT1157" t="s">
        <v>230</v>
      </c>
      <c r="AU1157">
        <v>20260901</v>
      </c>
      <c r="AV1157" t="s">
        <v>221</v>
      </c>
      <c r="AW1157" t="s">
        <v>545</v>
      </c>
      <c r="AX1157" t="s">
        <v>222</v>
      </c>
      <c r="BA1157" s="57">
        <v>46267.458333333336</v>
      </c>
      <c r="BB1157" t="s">
        <v>1478</v>
      </c>
      <c r="BC1157">
        <v>2026</v>
      </c>
      <c r="BD1157">
        <v>9</v>
      </c>
      <c r="BE1157">
        <v>1</v>
      </c>
      <c r="BF1157" s="6">
        <f t="shared" si="54"/>
        <v>46266</v>
      </c>
      <c r="BG1157">
        <f t="shared" si="55"/>
        <v>-1.4583333333357587</v>
      </c>
      <c r="BH1157" t="str">
        <f t="shared" si="56"/>
        <v>COMPLY</v>
      </c>
      <c r="BI1157" t="str">
        <f>VLOOKUP(H1157,Sheet2!$A$1:$B$270,2,FALSE)</f>
        <v>MOJOKERTO</v>
      </c>
    </row>
    <row r="1158" spans="1:61">
      <c r="A1158">
        <v>1157</v>
      </c>
      <c r="B1158">
        <v>1002564319</v>
      </c>
      <c r="C1158">
        <v>3</v>
      </c>
      <c r="D1158" t="s">
        <v>45</v>
      </c>
      <c r="E1158">
        <v>5</v>
      </c>
      <c r="F1158" t="s">
        <v>210</v>
      </c>
      <c r="G1158" t="s">
        <v>110</v>
      </c>
      <c r="H1158" t="s">
        <v>247</v>
      </c>
      <c r="I1158" t="s">
        <v>212</v>
      </c>
      <c r="J1158" t="s">
        <v>213</v>
      </c>
      <c r="K1158" t="s">
        <v>149</v>
      </c>
      <c r="M1158" t="s">
        <v>76</v>
      </c>
      <c r="N1158" t="s">
        <v>215</v>
      </c>
      <c r="O1158" s="57">
        <v>46266.386631944442</v>
      </c>
      <c r="P1158" s="57">
        <v>46268.563738425924</v>
      </c>
      <c r="Q1158">
        <v>69379683</v>
      </c>
      <c r="S1158">
        <v>172616802034</v>
      </c>
      <c r="T1158" t="s">
        <v>1002</v>
      </c>
      <c r="U1158" t="s">
        <v>1406</v>
      </c>
      <c r="V1158" t="s">
        <v>1407</v>
      </c>
      <c r="Z1158">
        <v>118.7702972</v>
      </c>
      <c r="AA1158">
        <v>-8.4851937</v>
      </c>
      <c r="AB1158" t="s">
        <v>1003</v>
      </c>
      <c r="AC1158" t="s">
        <v>216</v>
      </c>
      <c r="AL1158" t="s">
        <v>217</v>
      </c>
      <c r="AM1158" t="s">
        <v>1035</v>
      </c>
      <c r="AN1158" t="s">
        <v>6</v>
      </c>
      <c r="AO1158" s="57">
        <v>46031.39271990741</v>
      </c>
      <c r="AR1158" t="s">
        <v>218</v>
      </c>
      <c r="AS1158" t="s">
        <v>219</v>
      </c>
      <c r="AT1158" t="s">
        <v>220</v>
      </c>
      <c r="AU1158">
        <v>20260903</v>
      </c>
      <c r="AV1158" t="s">
        <v>221</v>
      </c>
      <c r="AW1158" t="s">
        <v>598</v>
      </c>
      <c r="AX1158" t="s">
        <v>222</v>
      </c>
      <c r="BA1158" s="57">
        <v>46266.291666666664</v>
      </c>
      <c r="BB1158" t="s">
        <v>1035</v>
      </c>
      <c r="BC1158">
        <v>2026</v>
      </c>
      <c r="BD1158">
        <v>9</v>
      </c>
      <c r="BE1158">
        <v>3</v>
      </c>
      <c r="BF1158" s="6">
        <f t="shared" si="54"/>
        <v>46268</v>
      </c>
      <c r="BG1158">
        <f t="shared" si="55"/>
        <v>1.7083333333357587</v>
      </c>
      <c r="BH1158" t="str">
        <f t="shared" si="56"/>
        <v>NOT COMPLY</v>
      </c>
      <c r="BI1158" t="str">
        <f>VLOOKUP(H1158,Sheet2!$A$1:$B$270,2,FALSE)</f>
        <v>BIMA</v>
      </c>
    </row>
    <row r="1159" spans="1:61">
      <c r="A1159">
        <v>1158</v>
      </c>
      <c r="B1159">
        <v>1002564360</v>
      </c>
      <c r="C1159">
        <v>3</v>
      </c>
      <c r="D1159" t="s">
        <v>55</v>
      </c>
      <c r="E1159">
        <v>5</v>
      </c>
      <c r="F1159" t="s">
        <v>307</v>
      </c>
      <c r="G1159" t="s">
        <v>126</v>
      </c>
      <c r="H1159" t="s">
        <v>308</v>
      </c>
      <c r="I1159" t="s">
        <v>212</v>
      </c>
      <c r="J1159" t="s">
        <v>213</v>
      </c>
      <c r="K1159" t="s">
        <v>149</v>
      </c>
      <c r="L1159" t="s">
        <v>214</v>
      </c>
      <c r="M1159" t="s">
        <v>76</v>
      </c>
      <c r="N1159" t="s">
        <v>215</v>
      </c>
      <c r="O1159" s="57">
        <v>46266.390243055554</v>
      </c>
      <c r="P1159" s="57">
        <v>46266.81181712963</v>
      </c>
      <c r="Q1159">
        <v>69381215</v>
      </c>
      <c r="S1159">
        <v>152320246354</v>
      </c>
      <c r="T1159" t="s">
        <v>1491</v>
      </c>
      <c r="U1159" t="s">
        <v>1492</v>
      </c>
      <c r="V1159" t="s">
        <v>1493</v>
      </c>
      <c r="Z1159">
        <v>112.7669856</v>
      </c>
      <c r="AA1159">
        <v>-7.2519329999999904</v>
      </c>
      <c r="AB1159" t="s">
        <v>1494</v>
      </c>
      <c r="AC1159" t="s">
        <v>216</v>
      </c>
      <c r="AL1159" t="s">
        <v>217</v>
      </c>
      <c r="AM1159" t="s">
        <v>1363</v>
      </c>
      <c r="AN1159" t="s">
        <v>6</v>
      </c>
      <c r="AO1159" s="57">
        <v>46031.39271990741</v>
      </c>
      <c r="AP1159" s="57">
        <v>46267.333333333336</v>
      </c>
      <c r="AR1159" t="s">
        <v>218</v>
      </c>
      <c r="AS1159" t="s">
        <v>906</v>
      </c>
      <c r="AT1159" t="s">
        <v>230</v>
      </c>
      <c r="AU1159">
        <v>20260901</v>
      </c>
      <c r="AV1159" t="s">
        <v>221</v>
      </c>
      <c r="AW1159" t="s">
        <v>885</v>
      </c>
      <c r="AX1159" t="s">
        <v>222</v>
      </c>
      <c r="BA1159" s="57">
        <v>46267.333333333336</v>
      </c>
      <c r="BB1159" t="s">
        <v>1363</v>
      </c>
      <c r="BC1159">
        <v>2026</v>
      </c>
      <c r="BD1159">
        <v>9</v>
      </c>
      <c r="BE1159">
        <v>1</v>
      </c>
      <c r="BF1159" s="6">
        <f t="shared" si="54"/>
        <v>46266</v>
      </c>
      <c r="BG1159">
        <f t="shared" si="55"/>
        <v>-1.3333333333357587</v>
      </c>
      <c r="BH1159" t="str">
        <f t="shared" si="56"/>
        <v>COMPLY</v>
      </c>
      <c r="BI1159" t="str">
        <f>VLOOKUP(H1159,Sheet2!$A$1:$B$270,2,FALSE)</f>
        <v>SURABAYA SELATAN</v>
      </c>
    </row>
    <row r="1160" spans="1:61">
      <c r="A1160">
        <v>1159</v>
      </c>
      <c r="B1160">
        <v>1002564309</v>
      </c>
      <c r="C1160">
        <v>3</v>
      </c>
      <c r="D1160" t="s">
        <v>42</v>
      </c>
      <c r="E1160">
        <v>5</v>
      </c>
      <c r="F1160" t="s">
        <v>102</v>
      </c>
      <c r="G1160" t="s">
        <v>99</v>
      </c>
      <c r="H1160" t="s">
        <v>310</v>
      </c>
      <c r="I1160" t="s">
        <v>212</v>
      </c>
      <c r="J1160" t="s">
        <v>213</v>
      </c>
      <c r="K1160" t="s">
        <v>149</v>
      </c>
      <c r="M1160" t="s">
        <v>76</v>
      </c>
      <c r="N1160" t="s">
        <v>215</v>
      </c>
      <c r="O1160" s="57">
        <v>46266.384236111109</v>
      </c>
      <c r="P1160" s="57">
        <v>46266.633935185186</v>
      </c>
      <c r="Q1160">
        <v>69381199</v>
      </c>
      <c r="R1160">
        <v>3332821587</v>
      </c>
      <c r="S1160">
        <v>152503269425</v>
      </c>
      <c r="T1160" t="s">
        <v>970</v>
      </c>
      <c r="U1160" t="s">
        <v>1020</v>
      </c>
      <c r="V1160" t="s">
        <v>1495</v>
      </c>
      <c r="Z1160">
        <v>114.3601863</v>
      </c>
      <c r="AA1160">
        <v>-8.1830163999999996</v>
      </c>
      <c r="AB1160" t="s">
        <v>1021</v>
      </c>
      <c r="AC1160" t="s">
        <v>285</v>
      </c>
      <c r="AL1160" t="s">
        <v>217</v>
      </c>
      <c r="AM1160" t="s">
        <v>1496</v>
      </c>
      <c r="AN1160" t="s">
        <v>6</v>
      </c>
      <c r="AO1160" s="57">
        <v>46031.39271990741</v>
      </c>
      <c r="AP1160" s="57">
        <v>46267.333333333336</v>
      </c>
      <c r="AR1160" t="s">
        <v>218</v>
      </c>
      <c r="AS1160" t="s">
        <v>99</v>
      </c>
      <c r="AT1160" t="s">
        <v>230</v>
      </c>
      <c r="AU1160">
        <v>20260901</v>
      </c>
      <c r="AV1160" t="s">
        <v>221</v>
      </c>
      <c r="AW1160" t="s">
        <v>879</v>
      </c>
      <c r="AX1160" t="s">
        <v>222</v>
      </c>
      <c r="BA1160" s="57">
        <v>46267.333333333336</v>
      </c>
      <c r="BB1160" t="s">
        <v>1496</v>
      </c>
      <c r="BC1160">
        <v>2026</v>
      </c>
      <c r="BD1160">
        <v>9</v>
      </c>
      <c r="BE1160">
        <v>1</v>
      </c>
      <c r="BF1160" s="6">
        <f t="shared" si="54"/>
        <v>46266</v>
      </c>
      <c r="BG1160">
        <f t="shared" si="55"/>
        <v>-1.3333333333357587</v>
      </c>
      <c r="BH1160" t="str">
        <f t="shared" si="56"/>
        <v>COMPLY</v>
      </c>
      <c r="BI1160" t="str">
        <f>VLOOKUP(H1160,Sheet2!$A$1:$B$270,2,FALSE)</f>
        <v>BANYUWANGI</v>
      </c>
    </row>
    <row r="1161" spans="1:61">
      <c r="A1161">
        <v>1160</v>
      </c>
      <c r="B1161">
        <v>1002566447</v>
      </c>
      <c r="C1161">
        <v>3</v>
      </c>
      <c r="D1161" t="s">
        <v>45</v>
      </c>
      <c r="E1161">
        <v>5</v>
      </c>
      <c r="F1161" t="s">
        <v>210</v>
      </c>
      <c r="G1161" t="s">
        <v>116</v>
      </c>
      <c r="H1161" t="s">
        <v>268</v>
      </c>
      <c r="I1161" t="s">
        <v>212</v>
      </c>
      <c r="J1161" t="s">
        <v>213</v>
      </c>
      <c r="K1161" t="s">
        <v>149</v>
      </c>
      <c r="M1161" t="s">
        <v>76</v>
      </c>
      <c r="N1161" t="s">
        <v>215</v>
      </c>
      <c r="O1161" s="57">
        <v>46266.753981481481</v>
      </c>
      <c r="P1161" s="57">
        <v>46267.811759259261</v>
      </c>
      <c r="Q1161">
        <v>69379616</v>
      </c>
      <c r="S1161">
        <v>172604214265</v>
      </c>
      <c r="T1161" t="s">
        <v>976</v>
      </c>
      <c r="U1161" t="s">
        <v>1408</v>
      </c>
      <c r="V1161" t="s">
        <v>1409</v>
      </c>
      <c r="Z1161">
        <v>116.389690409748</v>
      </c>
      <c r="AA1161">
        <v>-8.2807747139765802</v>
      </c>
      <c r="AB1161" t="s">
        <v>977</v>
      </c>
      <c r="AC1161" t="s">
        <v>229</v>
      </c>
      <c r="AL1161" t="s">
        <v>217</v>
      </c>
      <c r="AM1161" t="s">
        <v>1410</v>
      </c>
      <c r="AN1161" t="s">
        <v>6</v>
      </c>
      <c r="AO1161" s="57">
        <v>46031.756886574076</v>
      </c>
      <c r="AR1161" t="s">
        <v>218</v>
      </c>
      <c r="AS1161" t="s">
        <v>911</v>
      </c>
      <c r="AT1161" t="s">
        <v>230</v>
      </c>
      <c r="AU1161">
        <v>20260902</v>
      </c>
      <c r="AV1161" t="s">
        <v>221</v>
      </c>
      <c r="AW1161" t="s">
        <v>546</v>
      </c>
      <c r="AX1161" t="s">
        <v>222</v>
      </c>
      <c r="BA1161" s="57">
        <v>46266.291666666664</v>
      </c>
      <c r="BB1161" t="s">
        <v>1410</v>
      </c>
      <c r="BC1161">
        <v>2026</v>
      </c>
      <c r="BD1161">
        <v>9</v>
      </c>
      <c r="BE1161">
        <v>2</v>
      </c>
      <c r="BF1161" s="6">
        <f t="shared" si="54"/>
        <v>46267</v>
      </c>
      <c r="BG1161">
        <f t="shared" si="55"/>
        <v>0.70833333333575865</v>
      </c>
      <c r="BH1161" t="str">
        <f t="shared" si="56"/>
        <v>COMPLY</v>
      </c>
      <c r="BI1161" t="str">
        <f>VLOOKUP(H1161,Sheet2!$A$1:$B$270,2,FALSE)</f>
        <v>SELONG</v>
      </c>
    </row>
    <row r="1162" spans="1:61">
      <c r="A1162">
        <v>1161</v>
      </c>
      <c r="B1162">
        <v>1002566441</v>
      </c>
      <c r="C1162">
        <v>3</v>
      </c>
      <c r="D1162" t="s">
        <v>42</v>
      </c>
      <c r="E1162">
        <v>5</v>
      </c>
      <c r="F1162" t="s">
        <v>232</v>
      </c>
      <c r="G1162" t="s">
        <v>103</v>
      </c>
      <c r="H1162" t="s">
        <v>294</v>
      </c>
      <c r="I1162" t="s">
        <v>212</v>
      </c>
      <c r="J1162" t="s">
        <v>213</v>
      </c>
      <c r="K1162" t="s">
        <v>149</v>
      </c>
      <c r="L1162" t="s">
        <v>214</v>
      </c>
      <c r="M1162" t="s">
        <v>76</v>
      </c>
      <c r="N1162" t="s">
        <v>215</v>
      </c>
      <c r="O1162" s="57">
        <v>46266.746493055558</v>
      </c>
      <c r="P1162" s="57">
        <v>46267.786377314813</v>
      </c>
      <c r="Q1162">
        <v>69381848</v>
      </c>
      <c r="S1162">
        <v>152319208069</v>
      </c>
      <c r="T1162" t="s">
        <v>1060</v>
      </c>
      <c r="U1162" t="s">
        <v>1061</v>
      </c>
      <c r="V1162" t="s">
        <v>1318</v>
      </c>
      <c r="Z1162">
        <v>112.34413499999999</v>
      </c>
      <c r="AA1162">
        <v>-7.5706119999999997</v>
      </c>
      <c r="AB1162" t="s">
        <v>1319</v>
      </c>
      <c r="AC1162" t="s">
        <v>236</v>
      </c>
      <c r="AL1162" t="s">
        <v>217</v>
      </c>
      <c r="AM1162" t="s">
        <v>1064</v>
      </c>
      <c r="AN1162" t="s">
        <v>6</v>
      </c>
      <c r="AO1162" s="57">
        <v>46031.756886574076</v>
      </c>
      <c r="AP1162" s="57">
        <v>46267.625</v>
      </c>
      <c r="AR1162" t="s">
        <v>218</v>
      </c>
      <c r="AS1162" t="s">
        <v>103</v>
      </c>
      <c r="AT1162" t="s">
        <v>230</v>
      </c>
      <c r="AU1162">
        <v>20260902</v>
      </c>
      <c r="AV1162" t="s">
        <v>221</v>
      </c>
      <c r="AW1162" t="s">
        <v>237</v>
      </c>
      <c r="AX1162" t="s">
        <v>222</v>
      </c>
      <c r="BA1162" s="57">
        <v>46267.625</v>
      </c>
      <c r="BB1162" t="s">
        <v>1064</v>
      </c>
      <c r="BC1162">
        <v>2026</v>
      </c>
      <c r="BD1162">
        <v>9</v>
      </c>
      <c r="BE1162">
        <v>2</v>
      </c>
      <c r="BF1162" s="6">
        <f t="shared" si="54"/>
        <v>46267</v>
      </c>
      <c r="BG1162">
        <f t="shared" si="55"/>
        <v>-0.625</v>
      </c>
      <c r="BH1162" t="str">
        <f t="shared" si="56"/>
        <v>COMPLY</v>
      </c>
      <c r="BI1162" t="str">
        <f>VLOOKUP(H1162,Sheet2!$A$1:$B$270,2,FALSE)</f>
        <v>MOJOKERTO</v>
      </c>
    </row>
    <row r="1163" spans="1:61">
      <c r="A1163">
        <v>1162</v>
      </c>
      <c r="B1163">
        <v>1002566432</v>
      </c>
      <c r="C1163">
        <v>3</v>
      </c>
      <c r="D1163" t="s">
        <v>38</v>
      </c>
      <c r="E1163">
        <v>5</v>
      </c>
      <c r="F1163" t="s">
        <v>248</v>
      </c>
      <c r="G1163" t="s">
        <v>91</v>
      </c>
      <c r="H1163" t="s">
        <v>412</v>
      </c>
      <c r="I1163" t="s">
        <v>212</v>
      </c>
      <c r="J1163" t="s">
        <v>213</v>
      </c>
      <c r="K1163" t="s">
        <v>149</v>
      </c>
      <c r="L1163" t="s">
        <v>214</v>
      </c>
      <c r="M1163" t="s">
        <v>76</v>
      </c>
      <c r="N1163" t="s">
        <v>215</v>
      </c>
      <c r="O1163" s="57">
        <v>46266.741631944446</v>
      </c>
      <c r="P1163" s="57">
        <v>46267.712534722225</v>
      </c>
      <c r="Q1163">
        <v>69381827</v>
      </c>
      <c r="S1163">
        <v>152715213304</v>
      </c>
      <c r="T1163" t="s">
        <v>1320</v>
      </c>
      <c r="U1163" t="s">
        <v>1321</v>
      </c>
      <c r="V1163" t="s">
        <v>1322</v>
      </c>
      <c r="Z1163">
        <v>112.64369120000001</v>
      </c>
      <c r="AA1163">
        <v>-8.1517681999999994</v>
      </c>
      <c r="AB1163" t="s">
        <v>1323</v>
      </c>
      <c r="AC1163" t="s">
        <v>236</v>
      </c>
      <c r="AL1163" t="s">
        <v>217</v>
      </c>
      <c r="AM1163" t="s">
        <v>1120</v>
      </c>
      <c r="AN1163" t="s">
        <v>6</v>
      </c>
      <c r="AO1163" s="57">
        <v>46031.746469907404</v>
      </c>
      <c r="AP1163" s="57">
        <v>46267.625</v>
      </c>
      <c r="AR1163" t="s">
        <v>218</v>
      </c>
      <c r="AS1163" t="s">
        <v>584</v>
      </c>
      <c r="AT1163" t="s">
        <v>220</v>
      </c>
      <c r="AU1163">
        <v>20260902</v>
      </c>
      <c r="AV1163" t="s">
        <v>221</v>
      </c>
      <c r="AW1163" t="s">
        <v>880</v>
      </c>
      <c r="AX1163" t="s">
        <v>222</v>
      </c>
      <c r="BA1163" s="57">
        <v>46267.625</v>
      </c>
      <c r="BB1163" t="s">
        <v>1120</v>
      </c>
      <c r="BC1163">
        <v>2026</v>
      </c>
      <c r="BD1163">
        <v>9</v>
      </c>
      <c r="BE1163">
        <v>2</v>
      </c>
      <c r="BF1163" s="6">
        <f t="shared" si="54"/>
        <v>46267</v>
      </c>
      <c r="BG1163">
        <f t="shared" si="55"/>
        <v>-0.625</v>
      </c>
      <c r="BH1163" t="str">
        <f t="shared" si="56"/>
        <v>COMPLY</v>
      </c>
      <c r="BI1163" t="str">
        <f>VLOOKUP(H1163,Sheet2!$A$1:$B$270,2,FALSE)</f>
        <v>MALANG</v>
      </c>
    </row>
    <row r="1164" spans="1:61">
      <c r="A1164">
        <v>1163</v>
      </c>
      <c r="B1164">
        <v>1002566437</v>
      </c>
      <c r="C1164">
        <v>3</v>
      </c>
      <c r="D1164" t="s">
        <v>49</v>
      </c>
      <c r="E1164">
        <v>4</v>
      </c>
      <c r="F1164" t="s">
        <v>250</v>
      </c>
      <c r="G1164" t="s">
        <v>540</v>
      </c>
      <c r="H1164" t="s">
        <v>543</v>
      </c>
      <c r="I1164" t="s">
        <v>212</v>
      </c>
      <c r="J1164" t="s">
        <v>213</v>
      </c>
      <c r="K1164" t="s">
        <v>149</v>
      </c>
      <c r="L1164" t="s">
        <v>214</v>
      </c>
      <c r="M1164" t="s">
        <v>76</v>
      </c>
      <c r="N1164" t="s">
        <v>215</v>
      </c>
      <c r="O1164" s="57">
        <v>46266.744398148148</v>
      </c>
      <c r="P1164" s="57">
        <v>46267.536354166667</v>
      </c>
      <c r="Q1164">
        <v>69381846</v>
      </c>
      <c r="S1164">
        <v>142278112752</v>
      </c>
      <c r="T1164" t="s">
        <v>995</v>
      </c>
      <c r="U1164" t="s">
        <v>996</v>
      </c>
      <c r="V1164" t="s">
        <v>1324</v>
      </c>
      <c r="Z1164">
        <v>109.45561600000001</v>
      </c>
      <c r="AA1164">
        <v>-6.894787</v>
      </c>
      <c r="AB1164" t="s">
        <v>1325</v>
      </c>
      <c r="AC1164" t="s">
        <v>236</v>
      </c>
      <c r="AL1164" t="s">
        <v>217</v>
      </c>
      <c r="AM1164" t="s">
        <v>1064</v>
      </c>
      <c r="AN1164" t="s">
        <v>6</v>
      </c>
      <c r="AO1164" s="57">
        <v>46031.746469907404</v>
      </c>
      <c r="AP1164" s="57">
        <v>46267.625</v>
      </c>
      <c r="AR1164" t="s">
        <v>218</v>
      </c>
      <c r="AS1164" t="s">
        <v>219</v>
      </c>
      <c r="AT1164" t="s">
        <v>230</v>
      </c>
      <c r="AU1164">
        <v>20260902</v>
      </c>
      <c r="AV1164" t="s">
        <v>221</v>
      </c>
      <c r="AW1164" t="s">
        <v>574</v>
      </c>
      <c r="AX1164" t="s">
        <v>222</v>
      </c>
      <c r="BA1164" s="57">
        <v>46267.625</v>
      </c>
      <c r="BB1164" t="s">
        <v>1064</v>
      </c>
      <c r="BC1164">
        <v>2026</v>
      </c>
      <c r="BD1164">
        <v>9</v>
      </c>
      <c r="BE1164">
        <v>2</v>
      </c>
      <c r="BF1164" s="6">
        <f t="shared" si="54"/>
        <v>46267</v>
      </c>
      <c r="BG1164">
        <f t="shared" si="55"/>
        <v>-0.625</v>
      </c>
      <c r="BH1164" t="str">
        <f t="shared" si="56"/>
        <v>COMPLY</v>
      </c>
      <c r="BI1164" t="e">
        <f>VLOOKUP(H1164,Sheet2!$A$1:$B$270,2,FALSE)</f>
        <v>#N/A</v>
      </c>
    </row>
    <row r="1165" spans="1:61">
      <c r="A1165">
        <v>1164</v>
      </c>
      <c r="B1165">
        <v>1002566415</v>
      </c>
      <c r="C1165">
        <v>3</v>
      </c>
      <c r="D1165" t="s">
        <v>45</v>
      </c>
      <c r="E1165">
        <v>5</v>
      </c>
      <c r="F1165" t="s">
        <v>210</v>
      </c>
      <c r="G1165" t="s">
        <v>115</v>
      </c>
      <c r="H1165" t="s">
        <v>395</v>
      </c>
      <c r="I1165" t="s">
        <v>212</v>
      </c>
      <c r="J1165" t="s">
        <v>213</v>
      </c>
      <c r="K1165" t="s">
        <v>149</v>
      </c>
      <c r="M1165" t="s">
        <v>76</v>
      </c>
      <c r="N1165" t="s">
        <v>215</v>
      </c>
      <c r="O1165" s="57">
        <v>46266.735763888886</v>
      </c>
      <c r="P1165" s="57">
        <v>46267.395497685182</v>
      </c>
      <c r="Q1165">
        <v>69375993</v>
      </c>
      <c r="S1165">
        <v>172602202851</v>
      </c>
      <c r="T1165" t="s">
        <v>939</v>
      </c>
      <c r="U1165" t="s">
        <v>1411</v>
      </c>
      <c r="V1165" t="s">
        <v>1412</v>
      </c>
      <c r="Z1165">
        <v>116.07763903</v>
      </c>
      <c r="AA1165">
        <v>-8.7333719730000006</v>
      </c>
      <c r="AB1165" t="s">
        <v>940</v>
      </c>
      <c r="AC1165" t="s">
        <v>216</v>
      </c>
      <c r="AL1165" t="s">
        <v>217</v>
      </c>
      <c r="AM1165" t="s">
        <v>1413</v>
      </c>
      <c r="AN1165" t="s">
        <v>6</v>
      </c>
      <c r="AO1165" s="57">
        <v>46031.746469907404</v>
      </c>
      <c r="AR1165" t="s">
        <v>218</v>
      </c>
      <c r="AS1165" t="s">
        <v>900</v>
      </c>
      <c r="AT1165" t="s">
        <v>230</v>
      </c>
      <c r="AU1165">
        <v>20260902</v>
      </c>
      <c r="AV1165" t="s">
        <v>221</v>
      </c>
      <c r="AW1165" t="s">
        <v>544</v>
      </c>
      <c r="AX1165" t="s">
        <v>222</v>
      </c>
      <c r="BA1165" s="57">
        <v>46266.291666666664</v>
      </c>
      <c r="BB1165" t="s">
        <v>1413</v>
      </c>
      <c r="BC1165">
        <v>2026</v>
      </c>
      <c r="BD1165">
        <v>9</v>
      </c>
      <c r="BE1165">
        <v>2</v>
      </c>
      <c r="BF1165" s="6">
        <f t="shared" si="54"/>
        <v>46267</v>
      </c>
      <c r="BG1165">
        <f t="shared" si="55"/>
        <v>0.70833333333575865</v>
      </c>
      <c r="BH1165" t="str">
        <f t="shared" si="56"/>
        <v>COMPLY</v>
      </c>
      <c r="BI1165" t="str">
        <f>VLOOKUP(H1165,Sheet2!$A$1:$B$270,2,FALSE)</f>
        <v>SELONG</v>
      </c>
    </row>
    <row r="1166" spans="1:61">
      <c r="A1166">
        <v>1165</v>
      </c>
      <c r="B1166">
        <v>1002564252</v>
      </c>
      <c r="C1166">
        <v>3</v>
      </c>
      <c r="D1166" t="s">
        <v>42</v>
      </c>
      <c r="E1166">
        <v>5</v>
      </c>
      <c r="F1166" t="s">
        <v>232</v>
      </c>
      <c r="G1166" t="s">
        <v>101</v>
      </c>
      <c r="H1166" t="s">
        <v>427</v>
      </c>
      <c r="I1166" t="s">
        <v>212</v>
      </c>
      <c r="J1166" t="s">
        <v>213</v>
      </c>
      <c r="K1166" t="s">
        <v>149</v>
      </c>
      <c r="M1166" t="s">
        <v>76</v>
      </c>
      <c r="N1166" t="s">
        <v>215</v>
      </c>
      <c r="O1166" s="57">
        <v>46266.377754629626</v>
      </c>
      <c r="P1166" s="57">
        <v>46266.773368055554</v>
      </c>
      <c r="Q1166">
        <v>69381184</v>
      </c>
      <c r="S1166">
        <v>152331251329</v>
      </c>
      <c r="T1166" t="s">
        <v>1497</v>
      </c>
      <c r="U1166" t="s">
        <v>1498</v>
      </c>
      <c r="V1166" t="s">
        <v>1499</v>
      </c>
      <c r="Z1166">
        <v>112.4996391</v>
      </c>
      <c r="AA1166">
        <v>-7.4140965000000003</v>
      </c>
      <c r="AB1166" t="s">
        <v>1500</v>
      </c>
      <c r="AC1166" t="s">
        <v>229</v>
      </c>
      <c r="AL1166" t="s">
        <v>217</v>
      </c>
      <c r="AM1166" t="s">
        <v>1501</v>
      </c>
      <c r="AN1166" t="s">
        <v>6</v>
      </c>
      <c r="AO1166" s="57">
        <v>46031.382175925923</v>
      </c>
      <c r="AP1166" s="57">
        <v>46267.333333333336</v>
      </c>
      <c r="AR1166" t="s">
        <v>218</v>
      </c>
      <c r="AS1166" t="s">
        <v>573</v>
      </c>
      <c r="AT1166" t="s">
        <v>230</v>
      </c>
      <c r="AU1166">
        <v>20260901</v>
      </c>
      <c r="AV1166" t="s">
        <v>221</v>
      </c>
      <c r="AW1166" t="s">
        <v>544</v>
      </c>
      <c r="AX1166" t="s">
        <v>222</v>
      </c>
      <c r="BA1166" s="57">
        <v>46267.333333333336</v>
      </c>
      <c r="BB1166" t="s">
        <v>1501</v>
      </c>
      <c r="BC1166">
        <v>2026</v>
      </c>
      <c r="BD1166">
        <v>9</v>
      </c>
      <c r="BE1166">
        <v>1</v>
      </c>
      <c r="BF1166" s="6">
        <f t="shared" si="54"/>
        <v>46266</v>
      </c>
      <c r="BG1166">
        <f t="shared" si="55"/>
        <v>-1.3333333333357587</v>
      </c>
      <c r="BH1166" t="str">
        <f t="shared" si="56"/>
        <v>COMPLY</v>
      </c>
      <c r="BI1166" t="str">
        <f>VLOOKUP(H1166,Sheet2!$A$1:$B$270,2,FALSE)</f>
        <v>SIDOARJO</v>
      </c>
    </row>
    <row r="1167" spans="1:61">
      <c r="A1167">
        <v>1166</v>
      </c>
      <c r="B1167">
        <v>1002564257</v>
      </c>
      <c r="C1167">
        <v>3</v>
      </c>
      <c r="D1167" t="s">
        <v>49</v>
      </c>
      <c r="E1167">
        <v>4</v>
      </c>
      <c r="F1167" t="s">
        <v>245</v>
      </c>
      <c r="G1167" t="s">
        <v>564</v>
      </c>
      <c r="H1167" t="s">
        <v>565</v>
      </c>
      <c r="I1167" t="s">
        <v>212</v>
      </c>
      <c r="J1167" t="s">
        <v>213</v>
      </c>
      <c r="K1167" t="s">
        <v>149</v>
      </c>
      <c r="M1167" t="s">
        <v>76</v>
      </c>
      <c r="N1167" t="s">
        <v>215</v>
      </c>
      <c r="O1167" s="57">
        <v>46266.378287037034</v>
      </c>
      <c r="P1167" s="57">
        <v>46266.672581018516</v>
      </c>
      <c r="Q1167">
        <v>69379742</v>
      </c>
      <c r="S1167">
        <v>142434111557</v>
      </c>
      <c r="T1167" t="s">
        <v>1004</v>
      </c>
      <c r="U1167" t="s">
        <v>1502</v>
      </c>
      <c r="V1167" t="s">
        <v>1503</v>
      </c>
      <c r="Z1167">
        <v>110.47078811</v>
      </c>
      <c r="AA1167">
        <v>-7.3204740670000001</v>
      </c>
      <c r="AB1167" t="s">
        <v>1005</v>
      </c>
      <c r="AC1167" t="s">
        <v>216</v>
      </c>
      <c r="AL1167" t="s">
        <v>217</v>
      </c>
      <c r="AM1167" t="s">
        <v>1504</v>
      </c>
      <c r="AN1167" t="s">
        <v>6</v>
      </c>
      <c r="AO1167" s="57">
        <v>46031.382175925923</v>
      </c>
      <c r="AR1167" t="s">
        <v>218</v>
      </c>
      <c r="AS1167" t="s">
        <v>219</v>
      </c>
      <c r="AT1167" t="s">
        <v>230</v>
      </c>
      <c r="AU1167">
        <v>20260901</v>
      </c>
      <c r="AV1167" t="s">
        <v>221</v>
      </c>
      <c r="AW1167" t="s">
        <v>544</v>
      </c>
      <c r="AX1167" t="s">
        <v>222</v>
      </c>
      <c r="BA1167" s="57">
        <v>46266.291666666664</v>
      </c>
      <c r="BB1167" t="s">
        <v>1504</v>
      </c>
      <c r="BC1167">
        <v>2026</v>
      </c>
      <c r="BD1167">
        <v>9</v>
      </c>
      <c r="BE1167">
        <v>1</v>
      </c>
      <c r="BF1167" s="6">
        <f t="shared" si="54"/>
        <v>46266</v>
      </c>
      <c r="BG1167">
        <f t="shared" si="55"/>
        <v>-0.29166666666424135</v>
      </c>
      <c r="BH1167" t="str">
        <f t="shared" si="56"/>
        <v>COMPLY</v>
      </c>
      <c r="BI1167" t="e">
        <f>VLOOKUP(H1167,Sheet2!$A$1:$B$270,2,FALSE)</f>
        <v>#N/A</v>
      </c>
    </row>
    <row r="1168" spans="1:61">
      <c r="A1168">
        <v>1167</v>
      </c>
      <c r="B1168">
        <v>1002566137</v>
      </c>
      <c r="C1168">
        <v>3</v>
      </c>
      <c r="D1168" t="s">
        <v>38</v>
      </c>
      <c r="E1168">
        <v>5</v>
      </c>
      <c r="F1168" t="s">
        <v>248</v>
      </c>
      <c r="G1168" t="s">
        <v>91</v>
      </c>
      <c r="H1168" t="s">
        <v>388</v>
      </c>
      <c r="I1168" t="s">
        <v>212</v>
      </c>
      <c r="J1168" t="s">
        <v>213</v>
      </c>
      <c r="K1168" t="s">
        <v>149</v>
      </c>
      <c r="L1168" t="s">
        <v>214</v>
      </c>
      <c r="M1168" t="s">
        <v>76</v>
      </c>
      <c r="N1168" t="s">
        <v>215</v>
      </c>
      <c r="O1168" s="57">
        <v>46266.668715277781</v>
      </c>
      <c r="P1168" s="57">
        <v>46267.669849537036</v>
      </c>
      <c r="Q1168">
        <v>69381727</v>
      </c>
      <c r="S1168">
        <v>152703903704</v>
      </c>
      <c r="T1168" t="s">
        <v>1239</v>
      </c>
      <c r="U1168" t="s">
        <v>1335</v>
      </c>
      <c r="V1168" t="s">
        <v>1336</v>
      </c>
      <c r="Z1168">
        <v>112.62214299999999</v>
      </c>
      <c r="AA1168">
        <v>-7.9638900000000001</v>
      </c>
      <c r="AB1168" t="s">
        <v>1337</v>
      </c>
      <c r="AC1168" t="s">
        <v>236</v>
      </c>
      <c r="AL1168" t="s">
        <v>217</v>
      </c>
      <c r="AM1168" t="s">
        <v>1338</v>
      </c>
      <c r="AN1168" t="s">
        <v>6</v>
      </c>
      <c r="AO1168" s="57">
        <v>46031.673645833333</v>
      </c>
      <c r="AP1168" s="57">
        <v>46267.541666666664</v>
      </c>
      <c r="AR1168" t="s">
        <v>218</v>
      </c>
      <c r="AS1168" t="s">
        <v>557</v>
      </c>
      <c r="AT1168" t="s">
        <v>230</v>
      </c>
      <c r="AU1168">
        <v>20260902</v>
      </c>
      <c r="AV1168" t="s">
        <v>221</v>
      </c>
      <c r="AW1168" t="s">
        <v>886</v>
      </c>
      <c r="AX1168" t="s">
        <v>222</v>
      </c>
      <c r="BA1168" s="57">
        <v>46267.541666666664</v>
      </c>
      <c r="BB1168" t="s">
        <v>1338</v>
      </c>
      <c r="BC1168">
        <v>2026</v>
      </c>
      <c r="BD1168">
        <v>9</v>
      </c>
      <c r="BE1168">
        <v>2</v>
      </c>
      <c r="BF1168" s="6">
        <f t="shared" si="54"/>
        <v>46267</v>
      </c>
      <c r="BG1168">
        <f t="shared" si="55"/>
        <v>-0.54166666666424135</v>
      </c>
      <c r="BH1168" t="str">
        <f t="shared" si="56"/>
        <v>COMPLY</v>
      </c>
      <c r="BI1168" t="str">
        <f>VLOOKUP(H1168,Sheet2!$A$1:$B$270,2,FALSE)</f>
        <v>MALANG</v>
      </c>
    </row>
    <row r="1169" spans="1:61">
      <c r="A1169">
        <v>1168</v>
      </c>
      <c r="B1169">
        <v>1002566283</v>
      </c>
      <c r="C1169">
        <v>3</v>
      </c>
      <c r="D1169" t="s">
        <v>38</v>
      </c>
      <c r="E1169">
        <v>5</v>
      </c>
      <c r="F1169" t="s">
        <v>248</v>
      </c>
      <c r="G1169" t="s">
        <v>91</v>
      </c>
      <c r="H1169" t="s">
        <v>403</v>
      </c>
      <c r="I1169" t="s">
        <v>212</v>
      </c>
      <c r="J1169" t="s">
        <v>213</v>
      </c>
      <c r="K1169" t="s">
        <v>149</v>
      </c>
      <c r="L1169" t="s">
        <v>214</v>
      </c>
      <c r="M1169" t="s">
        <v>76</v>
      </c>
      <c r="N1169" t="s">
        <v>215</v>
      </c>
      <c r="O1169" s="57">
        <v>46266.694398148145</v>
      </c>
      <c r="P1169" s="57">
        <v>46267.536932870367</v>
      </c>
      <c r="Q1169">
        <v>69381751</v>
      </c>
      <c r="S1169">
        <v>152701239122</v>
      </c>
      <c r="T1169" t="s">
        <v>983</v>
      </c>
      <c r="U1169" t="s">
        <v>1339</v>
      </c>
      <c r="V1169" t="s">
        <v>1340</v>
      </c>
      <c r="Z1169">
        <v>112.62572400000001</v>
      </c>
      <c r="AA1169">
        <v>-7.9933690000000004</v>
      </c>
      <c r="AB1169" t="s">
        <v>1341</v>
      </c>
      <c r="AC1169" t="s">
        <v>236</v>
      </c>
      <c r="AL1169" t="s">
        <v>217</v>
      </c>
      <c r="AM1169" t="s">
        <v>1054</v>
      </c>
      <c r="AN1169" t="s">
        <v>6</v>
      </c>
      <c r="AO1169" s="57">
        <v>46031.704814814817</v>
      </c>
      <c r="AP1169" s="57">
        <v>46267.541666666664</v>
      </c>
      <c r="AR1169" t="s">
        <v>218</v>
      </c>
      <c r="AS1169" t="s">
        <v>248</v>
      </c>
      <c r="AT1169" t="s">
        <v>230</v>
      </c>
      <c r="AU1169">
        <v>20260902</v>
      </c>
      <c r="AV1169" t="s">
        <v>221</v>
      </c>
      <c r="AW1169" t="s">
        <v>883</v>
      </c>
      <c r="AX1169" t="s">
        <v>222</v>
      </c>
      <c r="BA1169" s="57">
        <v>46267.541666666664</v>
      </c>
      <c r="BB1169" t="s">
        <v>1054</v>
      </c>
      <c r="BC1169">
        <v>2026</v>
      </c>
      <c r="BD1169">
        <v>9</v>
      </c>
      <c r="BE1169">
        <v>2</v>
      </c>
      <c r="BF1169" s="6">
        <f t="shared" si="54"/>
        <v>46267</v>
      </c>
      <c r="BG1169">
        <f t="shared" si="55"/>
        <v>-0.54166666666424135</v>
      </c>
      <c r="BH1169" t="str">
        <f t="shared" si="56"/>
        <v>COMPLY</v>
      </c>
      <c r="BI1169" t="str">
        <f>VLOOKUP(H1169,Sheet2!$A$1:$B$270,2,FALSE)</f>
        <v>MALANG</v>
      </c>
    </row>
    <row r="1170" spans="1:61">
      <c r="A1170">
        <v>1169</v>
      </c>
      <c r="B1170">
        <v>1002566158</v>
      </c>
      <c r="C1170">
        <v>3</v>
      </c>
      <c r="D1170" t="s">
        <v>34</v>
      </c>
      <c r="E1170">
        <v>5</v>
      </c>
      <c r="F1170" t="s">
        <v>563</v>
      </c>
      <c r="G1170" t="s">
        <v>81</v>
      </c>
      <c r="H1170" t="s">
        <v>350</v>
      </c>
      <c r="I1170" t="s">
        <v>212</v>
      </c>
      <c r="J1170" t="s">
        <v>213</v>
      </c>
      <c r="K1170" t="s">
        <v>149</v>
      </c>
      <c r="M1170" t="s">
        <v>76</v>
      </c>
      <c r="N1170" t="s">
        <v>581</v>
      </c>
      <c r="O1170" s="57">
        <v>46266.671678240738</v>
      </c>
      <c r="P1170" s="57">
        <v>46266.714097222219</v>
      </c>
      <c r="Q1170">
        <v>69374767</v>
      </c>
      <c r="S1170">
        <v>172416429339</v>
      </c>
      <c r="T1170" t="s">
        <v>952</v>
      </c>
      <c r="U1170" t="s">
        <v>953</v>
      </c>
      <c r="V1170" t="s">
        <v>1505</v>
      </c>
      <c r="Z1170">
        <v>115.19119000000001</v>
      </c>
      <c r="AA1170">
        <v>-8.7216970000000007</v>
      </c>
      <c r="AB1170" t="s">
        <v>954</v>
      </c>
      <c r="AC1170" t="s">
        <v>284</v>
      </c>
      <c r="AL1170" t="s">
        <v>217</v>
      </c>
      <c r="AM1170" t="s">
        <v>1506</v>
      </c>
      <c r="AN1170" t="s">
        <v>6</v>
      </c>
      <c r="AO1170" s="57">
        <v>46031.673645833333</v>
      </c>
      <c r="AR1170" t="s">
        <v>218</v>
      </c>
      <c r="AS1170" t="s">
        <v>818</v>
      </c>
      <c r="AT1170" t="s">
        <v>230</v>
      </c>
      <c r="AU1170">
        <v>20260901</v>
      </c>
      <c r="AV1170" t="s">
        <v>221</v>
      </c>
      <c r="AW1170" t="s">
        <v>599</v>
      </c>
      <c r="AX1170" t="s">
        <v>222</v>
      </c>
      <c r="BA1170" s="57">
        <v>46266.291666666664</v>
      </c>
      <c r="BB1170" t="s">
        <v>1506</v>
      </c>
      <c r="BC1170">
        <v>2026</v>
      </c>
      <c r="BD1170">
        <v>9</v>
      </c>
      <c r="BE1170">
        <v>1</v>
      </c>
      <c r="BF1170" s="6">
        <f t="shared" si="54"/>
        <v>46266</v>
      </c>
      <c r="BG1170">
        <f t="shared" si="55"/>
        <v>-0.29166666666424135</v>
      </c>
      <c r="BH1170" t="str">
        <f t="shared" si="56"/>
        <v>COMPLY</v>
      </c>
      <c r="BI1170" t="str">
        <f>VLOOKUP(H1170,Sheet2!$A$1:$B$270,2,FALSE)</f>
        <v>JIMBARAN</v>
      </c>
    </row>
    <row r="1171" spans="1:61">
      <c r="A1171">
        <v>1170</v>
      </c>
      <c r="B1171">
        <v>1002566294</v>
      </c>
      <c r="C1171">
        <v>3</v>
      </c>
      <c r="D1171" t="s">
        <v>38</v>
      </c>
      <c r="E1171">
        <v>5</v>
      </c>
      <c r="F1171" t="s">
        <v>248</v>
      </c>
      <c r="G1171" t="s">
        <v>91</v>
      </c>
      <c r="H1171" t="s">
        <v>436</v>
      </c>
      <c r="I1171" t="s">
        <v>212</v>
      </c>
      <c r="J1171" t="s">
        <v>213</v>
      </c>
      <c r="K1171" t="s">
        <v>149</v>
      </c>
      <c r="M1171" t="s">
        <v>76</v>
      </c>
      <c r="N1171" t="s">
        <v>215</v>
      </c>
      <c r="O1171" s="57">
        <v>46266.698819444442</v>
      </c>
      <c r="P1171" s="57">
        <v>46272.363263888888</v>
      </c>
      <c r="Q1171">
        <v>18307703</v>
      </c>
      <c r="S1171">
        <v>152708207587</v>
      </c>
      <c r="T1171" t="s">
        <v>1042</v>
      </c>
      <c r="U1171" t="s">
        <v>1043</v>
      </c>
      <c r="V1171" t="s">
        <v>1868</v>
      </c>
      <c r="Z1171">
        <v>112.6431041</v>
      </c>
      <c r="AA1171">
        <v>-8.0098272999999995</v>
      </c>
      <c r="AB1171" t="s">
        <v>1044</v>
      </c>
      <c r="AC1171" t="s">
        <v>229</v>
      </c>
      <c r="AL1171" t="s">
        <v>217</v>
      </c>
      <c r="AM1171" t="s">
        <v>1869</v>
      </c>
      <c r="AN1171" t="s">
        <v>6</v>
      </c>
      <c r="AO1171" s="57">
        <v>46031.704814814817</v>
      </c>
      <c r="AP1171" s="57">
        <v>46270.333333333336</v>
      </c>
      <c r="AR1171" t="s">
        <v>218</v>
      </c>
      <c r="AS1171" t="s">
        <v>591</v>
      </c>
      <c r="AT1171" t="s">
        <v>230</v>
      </c>
      <c r="AU1171">
        <v>20260907</v>
      </c>
      <c r="AV1171" t="s">
        <v>221</v>
      </c>
      <c r="AW1171" t="s">
        <v>546</v>
      </c>
      <c r="AX1171" t="s">
        <v>222</v>
      </c>
      <c r="BA1171" s="57">
        <v>46270.333333333336</v>
      </c>
      <c r="BB1171" t="s">
        <v>1869</v>
      </c>
      <c r="BC1171">
        <v>2026</v>
      </c>
      <c r="BD1171">
        <v>9</v>
      </c>
      <c r="BE1171">
        <v>7</v>
      </c>
      <c r="BF1171" s="6">
        <f t="shared" si="54"/>
        <v>46272</v>
      </c>
      <c r="BG1171">
        <f t="shared" si="55"/>
        <v>1.6666666666642413</v>
      </c>
      <c r="BH1171" t="str">
        <f t="shared" si="56"/>
        <v>NOT COMPLY</v>
      </c>
      <c r="BI1171" t="str">
        <f>VLOOKUP(H1171,Sheet2!$A$1:$B$270,2,FALSE)</f>
        <v>MALANG</v>
      </c>
    </row>
    <row r="1172" spans="1:61">
      <c r="A1172">
        <v>1171</v>
      </c>
      <c r="B1172">
        <v>1002566131</v>
      </c>
      <c r="C1172">
        <v>3</v>
      </c>
      <c r="D1172" t="s">
        <v>59</v>
      </c>
      <c r="E1172">
        <v>4</v>
      </c>
      <c r="F1172" t="s">
        <v>223</v>
      </c>
      <c r="G1172" t="s">
        <v>580</v>
      </c>
      <c r="H1172" t="s">
        <v>842</v>
      </c>
      <c r="I1172" t="s">
        <v>212</v>
      </c>
      <c r="J1172" t="s">
        <v>213</v>
      </c>
      <c r="K1172" t="s">
        <v>149</v>
      </c>
      <c r="L1172" t="s">
        <v>214</v>
      </c>
      <c r="M1172" t="s">
        <v>76</v>
      </c>
      <c r="N1172" t="s">
        <v>215</v>
      </c>
      <c r="O1172" s="57">
        <v>46266.667326388888</v>
      </c>
      <c r="P1172" s="57">
        <v>46267.738020833334</v>
      </c>
      <c r="Q1172">
        <v>69381726</v>
      </c>
      <c r="S1172">
        <v>141362105347</v>
      </c>
      <c r="T1172" t="s">
        <v>1342</v>
      </c>
      <c r="U1172" t="s">
        <v>1343</v>
      </c>
      <c r="V1172" t="s">
        <v>1344</v>
      </c>
      <c r="Z1172">
        <v>109.0269304</v>
      </c>
      <c r="AA1172">
        <v>-7.6734384000000002</v>
      </c>
      <c r="AB1172" t="s">
        <v>1345</v>
      </c>
      <c r="AC1172" t="s">
        <v>236</v>
      </c>
      <c r="AL1172" t="s">
        <v>217</v>
      </c>
      <c r="AM1172" t="s">
        <v>1346</v>
      </c>
      <c r="AN1172" t="s">
        <v>6</v>
      </c>
      <c r="AO1172" s="57">
        <v>46031.673645833333</v>
      </c>
      <c r="AP1172" s="57">
        <v>46272.333333333336</v>
      </c>
      <c r="AR1172" t="s">
        <v>218</v>
      </c>
      <c r="AS1172" t="s">
        <v>219</v>
      </c>
      <c r="AT1172" t="s">
        <v>230</v>
      </c>
      <c r="AU1172">
        <v>20260902</v>
      </c>
      <c r="AV1172" t="s">
        <v>221</v>
      </c>
      <c r="AW1172" t="s">
        <v>890</v>
      </c>
      <c r="AX1172" t="s">
        <v>222</v>
      </c>
      <c r="BA1172" s="57">
        <v>46272.333333333336</v>
      </c>
      <c r="BB1172" t="s">
        <v>1346</v>
      </c>
      <c r="BC1172">
        <v>2026</v>
      </c>
      <c r="BD1172">
        <v>9</v>
      </c>
      <c r="BE1172">
        <v>2</v>
      </c>
      <c r="BF1172" s="6">
        <f t="shared" si="54"/>
        <v>46267</v>
      </c>
      <c r="BG1172">
        <f t="shared" si="55"/>
        <v>-5.3333333333357587</v>
      </c>
      <c r="BH1172" t="str">
        <f t="shared" si="56"/>
        <v>COMPLY</v>
      </c>
      <c r="BI1172" t="e">
        <f>VLOOKUP(H1172,Sheet2!$A$1:$B$270,2,FALSE)</f>
        <v>#N/A</v>
      </c>
    </row>
    <row r="1173" spans="1:61">
      <c r="A1173">
        <v>1172</v>
      </c>
      <c r="B1173">
        <v>1002566159</v>
      </c>
      <c r="C1173">
        <v>3</v>
      </c>
      <c r="D1173" t="s">
        <v>51</v>
      </c>
      <c r="E1173">
        <v>4</v>
      </c>
      <c r="F1173" t="s">
        <v>234</v>
      </c>
      <c r="G1173" t="s">
        <v>562</v>
      </c>
      <c r="H1173" t="s">
        <v>853</v>
      </c>
      <c r="I1173" t="s">
        <v>212</v>
      </c>
      <c r="J1173" t="s">
        <v>213</v>
      </c>
      <c r="K1173" t="s">
        <v>149</v>
      </c>
      <c r="L1173" t="s">
        <v>214</v>
      </c>
      <c r="M1173" t="s">
        <v>76</v>
      </c>
      <c r="N1173" t="s">
        <v>215</v>
      </c>
      <c r="O1173" s="57">
        <v>46266.671481481484</v>
      </c>
      <c r="P1173" s="57">
        <v>46270.617777777778</v>
      </c>
      <c r="Q1173">
        <v>69381707</v>
      </c>
      <c r="S1173">
        <v>142566103560</v>
      </c>
      <c r="T1173" t="s">
        <v>1347</v>
      </c>
      <c r="U1173" t="s">
        <v>973</v>
      </c>
      <c r="V1173" t="s">
        <v>1348</v>
      </c>
      <c r="Z1173">
        <v>110.80564149999999</v>
      </c>
      <c r="AA1173">
        <v>-7.4641721999999904</v>
      </c>
      <c r="AB1173" t="s">
        <v>1349</v>
      </c>
      <c r="AC1173" t="s">
        <v>236</v>
      </c>
      <c r="AL1173" t="s">
        <v>217</v>
      </c>
      <c r="AM1173" t="s">
        <v>1350</v>
      </c>
      <c r="AN1173" t="s">
        <v>6</v>
      </c>
      <c r="AO1173" s="57">
        <v>46031.673645833333</v>
      </c>
      <c r="AP1173" s="57">
        <v>46269.333333333336</v>
      </c>
      <c r="AR1173" t="s">
        <v>218</v>
      </c>
      <c r="AS1173" t="s">
        <v>913</v>
      </c>
      <c r="AT1173" t="s">
        <v>230</v>
      </c>
      <c r="AU1173">
        <v>20260905</v>
      </c>
      <c r="AV1173" t="s">
        <v>221</v>
      </c>
      <c r="AW1173" t="s">
        <v>537</v>
      </c>
      <c r="AX1173" t="s">
        <v>222</v>
      </c>
      <c r="BA1173" s="57">
        <v>46269.333333333336</v>
      </c>
      <c r="BB1173" t="s">
        <v>1350</v>
      </c>
      <c r="BC1173">
        <v>2026</v>
      </c>
      <c r="BD1173">
        <v>9</v>
      </c>
      <c r="BE1173">
        <v>5</v>
      </c>
      <c r="BF1173" s="6">
        <f t="shared" si="54"/>
        <v>46270</v>
      </c>
      <c r="BG1173">
        <f t="shared" si="55"/>
        <v>0.66666666666424135</v>
      </c>
      <c r="BH1173" t="str">
        <f t="shared" si="56"/>
        <v>COMPLY</v>
      </c>
      <c r="BI1173" t="e">
        <f>VLOOKUP(H1173,Sheet2!$A$1:$B$270,2,FALSE)</f>
        <v>#N/A</v>
      </c>
    </row>
    <row r="1174" spans="1:61">
      <c r="O1174" s="57"/>
      <c r="P1174" s="57"/>
      <c r="BA1174" s="57"/>
      <c r="BF1174" s="6" t="e">
        <f t="shared" si="54"/>
        <v>#NUM!</v>
      </c>
      <c r="BG1174" t="e">
        <f t="shared" si="55"/>
        <v>#NUM!</v>
      </c>
      <c r="BH1174" t="e">
        <f t="shared" si="56"/>
        <v>#NUM!</v>
      </c>
      <c r="BI1174" t="e">
        <f>VLOOKUP(H1174,Sheet2!$A$1:$B$270,2,FALSE)</f>
        <v>#N/A</v>
      </c>
    </row>
    <row r="1175" spans="1:61">
      <c r="O1175" s="57"/>
      <c r="P1175" s="57"/>
      <c r="AP1175" s="57"/>
      <c r="BA1175" s="57"/>
      <c r="BF1175" s="6" t="e">
        <f t="shared" si="54"/>
        <v>#NUM!</v>
      </c>
      <c r="BG1175" t="e">
        <f t="shared" si="55"/>
        <v>#NUM!</v>
      </c>
      <c r="BH1175" t="e">
        <f t="shared" si="56"/>
        <v>#NUM!</v>
      </c>
      <c r="BI1175" t="e">
        <f>VLOOKUP(H1175,Sheet2!$A$1:$B$270,2,FALSE)</f>
        <v>#N/A</v>
      </c>
    </row>
    <row r="1176" spans="1:61">
      <c r="O1176" s="57"/>
      <c r="P1176" s="57"/>
      <c r="AP1176" s="57"/>
      <c r="BA1176" s="57"/>
      <c r="BF1176" s="6" t="e">
        <f t="shared" si="54"/>
        <v>#NUM!</v>
      </c>
      <c r="BG1176" t="e">
        <f t="shared" si="55"/>
        <v>#NUM!</v>
      </c>
      <c r="BH1176" t="e">
        <f t="shared" si="56"/>
        <v>#NUM!</v>
      </c>
      <c r="BI1176" t="e">
        <f>VLOOKUP(H1176,Sheet2!$A$1:$B$270,2,FALSE)</f>
        <v>#N/A</v>
      </c>
    </row>
    <row r="1177" spans="1:61">
      <c r="O1177" s="57"/>
      <c r="P1177" s="57"/>
      <c r="AP1177" s="57"/>
      <c r="BA1177" s="57"/>
      <c r="BF1177" s="6" t="e">
        <f t="shared" si="54"/>
        <v>#NUM!</v>
      </c>
      <c r="BG1177" t="e">
        <f t="shared" si="55"/>
        <v>#NUM!</v>
      </c>
      <c r="BH1177" t="e">
        <f t="shared" si="56"/>
        <v>#NUM!</v>
      </c>
      <c r="BI1177" t="e">
        <f>VLOOKUP(H1177,Sheet2!$A$1:$B$270,2,FALSE)</f>
        <v>#N/A</v>
      </c>
    </row>
    <row r="1178" spans="1:61">
      <c r="O1178" s="57"/>
      <c r="P1178" s="57"/>
      <c r="BA1178" s="57"/>
      <c r="BF1178" s="6" t="e">
        <f t="shared" si="54"/>
        <v>#NUM!</v>
      </c>
      <c r="BG1178" t="e">
        <f t="shared" si="55"/>
        <v>#NUM!</v>
      </c>
      <c r="BH1178" t="e">
        <f t="shared" si="56"/>
        <v>#NUM!</v>
      </c>
      <c r="BI1178" t="e">
        <f>VLOOKUP(H1178,Sheet2!$A$1:$B$270,2,FALSE)</f>
        <v>#N/A</v>
      </c>
    </row>
    <row r="1179" spans="1:61">
      <c r="O1179" s="57"/>
      <c r="P1179" s="57"/>
      <c r="BA1179" s="57"/>
      <c r="BF1179" s="6" t="e">
        <f t="shared" si="54"/>
        <v>#NUM!</v>
      </c>
      <c r="BG1179" t="e">
        <f t="shared" si="55"/>
        <v>#NUM!</v>
      </c>
      <c r="BH1179" t="e">
        <f t="shared" si="56"/>
        <v>#NUM!</v>
      </c>
      <c r="BI1179" t="e">
        <f>VLOOKUP(H1179,Sheet2!$A$1:$B$270,2,FALSE)</f>
        <v>#N/A</v>
      </c>
    </row>
    <row r="1180" spans="1:61">
      <c r="O1180" s="57"/>
      <c r="P1180" s="57"/>
      <c r="AP1180" s="57"/>
      <c r="BA1180" s="57"/>
      <c r="BF1180" s="6" t="e">
        <f t="shared" si="54"/>
        <v>#NUM!</v>
      </c>
      <c r="BG1180" t="e">
        <f t="shared" si="55"/>
        <v>#NUM!</v>
      </c>
      <c r="BH1180" t="e">
        <f t="shared" si="56"/>
        <v>#NUM!</v>
      </c>
      <c r="BI1180" t="e">
        <f>VLOOKUP(H1180,Sheet2!$A$1:$B$270,2,FALSE)</f>
        <v>#N/A</v>
      </c>
    </row>
    <row r="1181" spans="1:61">
      <c r="O1181" s="57"/>
      <c r="P1181" s="57"/>
      <c r="AP1181" s="57"/>
      <c r="BA1181" s="57"/>
      <c r="BF1181" s="6" t="e">
        <f t="shared" si="54"/>
        <v>#NUM!</v>
      </c>
      <c r="BG1181" t="e">
        <f t="shared" si="55"/>
        <v>#NUM!</v>
      </c>
      <c r="BH1181" t="e">
        <f t="shared" si="56"/>
        <v>#NUM!</v>
      </c>
      <c r="BI1181" t="e">
        <f>VLOOKUP(H1181,Sheet2!$A$1:$B$270,2,FALSE)</f>
        <v>#N/A</v>
      </c>
    </row>
    <row r="1182" spans="1:61">
      <c r="O1182" s="57"/>
      <c r="P1182" s="57"/>
      <c r="AP1182" s="57"/>
      <c r="BA1182" s="57"/>
      <c r="BF1182" s="6" t="e">
        <f t="shared" si="54"/>
        <v>#NUM!</v>
      </c>
      <c r="BG1182" t="e">
        <f t="shared" si="55"/>
        <v>#NUM!</v>
      </c>
      <c r="BH1182" t="e">
        <f t="shared" si="56"/>
        <v>#NUM!</v>
      </c>
      <c r="BI1182" t="e">
        <f>VLOOKUP(H1182,Sheet2!$A$1:$B$270,2,FALSE)</f>
        <v>#N/A</v>
      </c>
    </row>
    <row r="1183" spans="1:61">
      <c r="O1183" s="57"/>
      <c r="P1183" s="57"/>
      <c r="BA1183" s="57"/>
      <c r="BF1183" s="6" t="e">
        <f t="shared" si="54"/>
        <v>#NUM!</v>
      </c>
      <c r="BG1183" t="e">
        <f t="shared" si="55"/>
        <v>#NUM!</v>
      </c>
      <c r="BH1183" t="e">
        <f t="shared" si="56"/>
        <v>#NUM!</v>
      </c>
      <c r="BI1183" t="e">
        <f>VLOOKUP(H1183,Sheet2!$A$1:$B$270,2,FALSE)</f>
        <v>#N/A</v>
      </c>
    </row>
    <row r="1184" spans="1:61">
      <c r="O1184" s="57"/>
      <c r="P1184" s="57"/>
      <c r="AP1184" s="57"/>
      <c r="BA1184" s="57"/>
      <c r="BF1184" s="6" t="e">
        <f t="shared" si="54"/>
        <v>#NUM!</v>
      </c>
      <c r="BG1184" t="e">
        <f t="shared" si="55"/>
        <v>#NUM!</v>
      </c>
      <c r="BH1184" t="e">
        <f t="shared" si="56"/>
        <v>#NUM!</v>
      </c>
      <c r="BI1184" t="e">
        <f>VLOOKUP(H1184,Sheet2!$A$1:$B$270,2,FALSE)</f>
        <v>#N/A</v>
      </c>
    </row>
    <row r="1185" spans="15:61">
      <c r="O1185" s="57"/>
      <c r="P1185" s="57"/>
      <c r="AP1185" s="57"/>
      <c r="BA1185" s="57"/>
      <c r="BF1185" s="6" t="e">
        <f t="shared" si="54"/>
        <v>#NUM!</v>
      </c>
      <c r="BG1185" t="e">
        <f t="shared" si="55"/>
        <v>#NUM!</v>
      </c>
      <c r="BH1185" t="e">
        <f t="shared" si="56"/>
        <v>#NUM!</v>
      </c>
      <c r="BI1185" t="e">
        <f>VLOOKUP(H1185,Sheet2!$A$1:$B$270,2,FALSE)</f>
        <v>#N/A</v>
      </c>
    </row>
    <row r="1186" spans="15:61">
      <c r="O1186" s="57"/>
      <c r="P1186" s="57"/>
      <c r="AP1186" s="57"/>
      <c r="BA1186" s="57"/>
      <c r="BF1186" s="6" t="e">
        <f t="shared" si="54"/>
        <v>#NUM!</v>
      </c>
      <c r="BG1186" t="e">
        <f t="shared" si="55"/>
        <v>#NUM!</v>
      </c>
      <c r="BH1186" t="e">
        <f t="shared" si="56"/>
        <v>#NUM!</v>
      </c>
      <c r="BI1186" t="e">
        <f>VLOOKUP(H1186,Sheet2!$A$1:$B$270,2,FALSE)</f>
        <v>#N/A</v>
      </c>
    </row>
    <row r="1187" spans="15:61">
      <c r="O1187" s="57"/>
      <c r="P1187" s="57"/>
      <c r="AP1187" s="57"/>
      <c r="BA1187" s="57"/>
      <c r="BF1187" s="6" t="e">
        <f t="shared" si="54"/>
        <v>#NUM!</v>
      </c>
      <c r="BG1187" t="e">
        <f t="shared" si="55"/>
        <v>#NUM!</v>
      </c>
      <c r="BH1187" t="e">
        <f t="shared" si="56"/>
        <v>#NUM!</v>
      </c>
      <c r="BI1187" t="e">
        <f>VLOOKUP(H1187,Sheet2!$A$1:$B$270,2,FALSE)</f>
        <v>#N/A</v>
      </c>
    </row>
    <row r="1188" spans="15:61">
      <c r="O1188" s="57"/>
      <c r="P1188" s="57"/>
      <c r="BA1188" s="57"/>
      <c r="BF1188" s="6" t="e">
        <f t="shared" si="54"/>
        <v>#NUM!</v>
      </c>
      <c r="BG1188" t="e">
        <f t="shared" si="55"/>
        <v>#NUM!</v>
      </c>
      <c r="BH1188" t="e">
        <f t="shared" si="56"/>
        <v>#NUM!</v>
      </c>
      <c r="BI1188" t="e">
        <f>VLOOKUP(H1188,Sheet2!$A$1:$B$270,2,FALSE)</f>
        <v>#N/A</v>
      </c>
    </row>
    <row r="1189" spans="15:61">
      <c r="O1189" s="57"/>
      <c r="P1189" s="57"/>
      <c r="BA1189" s="57"/>
      <c r="BF1189" s="6" t="e">
        <f t="shared" si="54"/>
        <v>#NUM!</v>
      </c>
      <c r="BG1189" t="e">
        <f t="shared" si="55"/>
        <v>#NUM!</v>
      </c>
      <c r="BH1189" t="e">
        <f t="shared" si="56"/>
        <v>#NUM!</v>
      </c>
      <c r="BI1189" t="e">
        <f>VLOOKUP(H1189,Sheet2!$A$1:$B$270,2,FALSE)</f>
        <v>#N/A</v>
      </c>
    </row>
    <row r="1190" spans="15:61">
      <c r="O1190" s="57"/>
      <c r="P1190" s="57"/>
      <c r="BA1190" s="57"/>
      <c r="BF1190" s="6" t="e">
        <f t="shared" si="54"/>
        <v>#NUM!</v>
      </c>
      <c r="BG1190" t="e">
        <f t="shared" si="55"/>
        <v>#NUM!</v>
      </c>
      <c r="BH1190" t="e">
        <f t="shared" si="56"/>
        <v>#NUM!</v>
      </c>
      <c r="BI1190" t="e">
        <f>VLOOKUP(H1190,Sheet2!$A$1:$B$270,2,FALSE)</f>
        <v>#N/A</v>
      </c>
    </row>
    <row r="1191" spans="15:61">
      <c r="O1191" s="57"/>
      <c r="P1191" s="57"/>
      <c r="AP1191" s="57"/>
      <c r="BA1191" s="57"/>
      <c r="BF1191" s="6" t="e">
        <f t="shared" si="54"/>
        <v>#NUM!</v>
      </c>
      <c r="BG1191" t="e">
        <f t="shared" si="55"/>
        <v>#NUM!</v>
      </c>
      <c r="BH1191" t="e">
        <f t="shared" si="56"/>
        <v>#NUM!</v>
      </c>
      <c r="BI1191" t="e">
        <f>VLOOKUP(H1191,Sheet2!$A$1:$B$270,2,FALSE)</f>
        <v>#N/A</v>
      </c>
    </row>
    <row r="1192" spans="15:61">
      <c r="O1192" s="57"/>
      <c r="P1192" s="57"/>
      <c r="AP1192" s="57"/>
      <c r="BA1192" s="57"/>
      <c r="BF1192" s="6" t="e">
        <f t="shared" si="54"/>
        <v>#NUM!</v>
      </c>
      <c r="BG1192" t="e">
        <f t="shared" si="55"/>
        <v>#NUM!</v>
      </c>
      <c r="BH1192" t="e">
        <f t="shared" si="56"/>
        <v>#NUM!</v>
      </c>
      <c r="BI1192" t="e">
        <f>VLOOKUP(H1192,Sheet2!$A$1:$B$270,2,FALSE)</f>
        <v>#N/A</v>
      </c>
    </row>
    <row r="1193" spans="15:61">
      <c r="O1193" s="57"/>
      <c r="P1193" s="57"/>
      <c r="AP1193" s="57"/>
      <c r="BA1193" s="57"/>
      <c r="BF1193" s="6" t="e">
        <f t="shared" si="54"/>
        <v>#NUM!</v>
      </c>
      <c r="BG1193" t="e">
        <f t="shared" si="55"/>
        <v>#NUM!</v>
      </c>
      <c r="BH1193" t="e">
        <f t="shared" si="56"/>
        <v>#NUM!</v>
      </c>
      <c r="BI1193" t="e">
        <f>VLOOKUP(H1193,Sheet2!$A$1:$B$270,2,FALSE)</f>
        <v>#N/A</v>
      </c>
    </row>
    <row r="1194" spans="15:61">
      <c r="O1194" s="57"/>
      <c r="P1194" s="57"/>
      <c r="AP1194" s="57"/>
      <c r="BA1194" s="57"/>
      <c r="BF1194" s="6" t="e">
        <f t="shared" si="54"/>
        <v>#NUM!</v>
      </c>
      <c r="BG1194" t="e">
        <f t="shared" si="55"/>
        <v>#NUM!</v>
      </c>
      <c r="BH1194" t="e">
        <f t="shared" si="56"/>
        <v>#NUM!</v>
      </c>
      <c r="BI1194" t="e">
        <f>VLOOKUP(H1194,Sheet2!$A$1:$B$270,2,FALSE)</f>
        <v>#N/A</v>
      </c>
    </row>
    <row r="1195" spans="15:61">
      <c r="O1195" s="57"/>
      <c r="P1195" s="57"/>
      <c r="BA1195" s="57"/>
      <c r="BF1195" s="6" t="e">
        <f t="shared" si="54"/>
        <v>#NUM!</v>
      </c>
      <c r="BG1195" t="e">
        <f t="shared" si="55"/>
        <v>#NUM!</v>
      </c>
      <c r="BH1195" t="e">
        <f t="shared" si="56"/>
        <v>#NUM!</v>
      </c>
      <c r="BI1195" t="e">
        <f>VLOOKUP(H1195,Sheet2!$A$1:$B$270,2,FALSE)</f>
        <v>#N/A</v>
      </c>
    </row>
    <row r="1196" spans="15:61">
      <c r="O1196" s="57"/>
      <c r="P1196" s="57"/>
      <c r="AP1196" s="57"/>
      <c r="BA1196" s="57"/>
      <c r="BF1196" s="6" t="e">
        <f t="shared" si="54"/>
        <v>#NUM!</v>
      </c>
      <c r="BG1196" t="e">
        <f t="shared" si="55"/>
        <v>#NUM!</v>
      </c>
      <c r="BH1196" t="e">
        <f t="shared" si="56"/>
        <v>#NUM!</v>
      </c>
      <c r="BI1196" t="e">
        <f>VLOOKUP(H1196,Sheet2!$A$1:$B$270,2,FALSE)</f>
        <v>#N/A</v>
      </c>
    </row>
    <row r="1197" spans="15:61">
      <c r="O1197" s="57"/>
      <c r="P1197" s="57"/>
      <c r="AP1197" s="57"/>
      <c r="BA1197" s="57"/>
      <c r="BF1197" s="6" t="e">
        <f t="shared" si="54"/>
        <v>#NUM!</v>
      </c>
      <c r="BG1197" t="e">
        <f t="shared" si="55"/>
        <v>#NUM!</v>
      </c>
      <c r="BH1197" t="e">
        <f t="shared" si="56"/>
        <v>#NUM!</v>
      </c>
      <c r="BI1197" t="e">
        <f>VLOOKUP(H1197,Sheet2!$A$1:$B$270,2,FALSE)</f>
        <v>#N/A</v>
      </c>
    </row>
    <row r="1198" spans="15:61">
      <c r="O1198" s="57"/>
      <c r="P1198" s="57"/>
      <c r="AP1198" s="57"/>
      <c r="BA1198" s="57"/>
      <c r="BF1198" s="6" t="e">
        <f t="shared" si="54"/>
        <v>#NUM!</v>
      </c>
      <c r="BG1198" t="e">
        <f t="shared" si="55"/>
        <v>#NUM!</v>
      </c>
      <c r="BH1198" t="e">
        <f t="shared" si="56"/>
        <v>#NUM!</v>
      </c>
      <c r="BI1198" t="e">
        <f>VLOOKUP(H1198,Sheet2!$A$1:$B$270,2,FALSE)</f>
        <v>#N/A</v>
      </c>
    </row>
    <row r="1199" spans="15:61">
      <c r="O1199" s="57"/>
      <c r="P1199" s="57"/>
      <c r="AP1199" s="57"/>
      <c r="BA1199" s="57"/>
      <c r="BF1199" s="6" t="e">
        <f t="shared" si="54"/>
        <v>#NUM!</v>
      </c>
      <c r="BG1199" t="e">
        <f t="shared" si="55"/>
        <v>#NUM!</v>
      </c>
      <c r="BH1199" t="e">
        <f t="shared" si="56"/>
        <v>#NUM!</v>
      </c>
      <c r="BI1199" t="e">
        <f>VLOOKUP(H1199,Sheet2!$A$1:$B$270,2,FALSE)</f>
        <v>#N/A</v>
      </c>
    </row>
    <row r="1200" spans="15:61">
      <c r="O1200" s="57"/>
      <c r="P1200" s="57"/>
      <c r="AP1200" s="57"/>
      <c r="BA1200" s="57"/>
      <c r="BF1200" s="6" t="e">
        <f t="shared" si="54"/>
        <v>#NUM!</v>
      </c>
      <c r="BG1200" t="e">
        <f t="shared" si="55"/>
        <v>#NUM!</v>
      </c>
      <c r="BH1200" t="e">
        <f t="shared" si="56"/>
        <v>#NUM!</v>
      </c>
      <c r="BI1200" t="e">
        <f>VLOOKUP(H1200,Sheet2!$A$1:$B$270,2,FALSE)</f>
        <v>#N/A</v>
      </c>
    </row>
    <row r="1201" spans="15:61">
      <c r="O1201" s="57"/>
      <c r="P1201" s="57"/>
      <c r="AP1201" s="57"/>
      <c r="BA1201" s="57"/>
      <c r="BF1201" s="6" t="e">
        <f t="shared" si="54"/>
        <v>#NUM!</v>
      </c>
      <c r="BG1201" t="e">
        <f t="shared" si="55"/>
        <v>#NUM!</v>
      </c>
      <c r="BH1201" t="e">
        <f t="shared" si="56"/>
        <v>#NUM!</v>
      </c>
      <c r="BI1201" t="e">
        <f>VLOOKUP(H1201,Sheet2!$A$1:$B$270,2,FALSE)</f>
        <v>#N/A</v>
      </c>
    </row>
    <row r="1202" spans="15:61">
      <c r="O1202" s="57"/>
      <c r="P1202" s="57"/>
      <c r="AP1202" s="57"/>
      <c r="BA1202" s="57"/>
      <c r="BF1202" s="6" t="e">
        <f t="shared" si="54"/>
        <v>#NUM!</v>
      </c>
      <c r="BG1202" t="e">
        <f t="shared" si="55"/>
        <v>#NUM!</v>
      </c>
      <c r="BH1202" t="e">
        <f t="shared" si="56"/>
        <v>#NUM!</v>
      </c>
      <c r="BI1202" t="e">
        <f>VLOOKUP(H1202,Sheet2!$A$1:$B$270,2,FALSE)</f>
        <v>#N/A</v>
      </c>
    </row>
    <row r="1203" spans="15:61">
      <c r="O1203" s="57"/>
      <c r="P1203" s="57"/>
      <c r="AP1203" s="57"/>
      <c r="BA1203" s="57"/>
      <c r="BF1203" s="6" t="e">
        <f t="shared" si="54"/>
        <v>#NUM!</v>
      </c>
      <c r="BG1203" t="e">
        <f t="shared" si="55"/>
        <v>#NUM!</v>
      </c>
      <c r="BH1203" t="e">
        <f t="shared" si="56"/>
        <v>#NUM!</v>
      </c>
      <c r="BI1203" t="e">
        <f>VLOOKUP(H1203,Sheet2!$A$1:$B$270,2,FALSE)</f>
        <v>#N/A</v>
      </c>
    </row>
    <row r="1204" spans="15:61">
      <c r="O1204" s="57"/>
      <c r="P1204" s="57"/>
      <c r="AP1204" s="57"/>
      <c r="BA1204" s="57"/>
      <c r="BF1204" s="6" t="e">
        <f t="shared" si="54"/>
        <v>#NUM!</v>
      </c>
      <c r="BG1204" t="e">
        <f t="shared" si="55"/>
        <v>#NUM!</v>
      </c>
      <c r="BH1204" t="e">
        <f t="shared" si="56"/>
        <v>#NUM!</v>
      </c>
      <c r="BI1204" t="e">
        <f>VLOOKUP(H1204,Sheet2!$A$1:$B$270,2,FALSE)</f>
        <v>#N/A</v>
      </c>
    </row>
    <row r="1205" spans="15:61">
      <c r="O1205" s="57"/>
      <c r="P1205" s="57"/>
      <c r="AP1205" s="57"/>
      <c r="BA1205" s="57"/>
      <c r="BF1205" s="6" t="e">
        <f t="shared" si="54"/>
        <v>#NUM!</v>
      </c>
      <c r="BG1205" t="e">
        <f t="shared" si="55"/>
        <v>#NUM!</v>
      </c>
      <c r="BH1205" t="e">
        <f t="shared" si="56"/>
        <v>#NUM!</v>
      </c>
      <c r="BI1205" t="e">
        <f>VLOOKUP(H1205,Sheet2!$A$1:$B$270,2,FALSE)</f>
        <v>#N/A</v>
      </c>
    </row>
    <row r="1206" spans="15:61">
      <c r="O1206" s="57"/>
      <c r="P1206" s="57"/>
      <c r="BA1206" s="57"/>
      <c r="BF1206" s="6" t="e">
        <f t="shared" si="54"/>
        <v>#NUM!</v>
      </c>
      <c r="BG1206" t="e">
        <f t="shared" si="55"/>
        <v>#NUM!</v>
      </c>
      <c r="BH1206" t="e">
        <f t="shared" si="56"/>
        <v>#NUM!</v>
      </c>
      <c r="BI1206" t="e">
        <f>VLOOKUP(H1206,Sheet2!$A$1:$B$270,2,FALSE)</f>
        <v>#N/A</v>
      </c>
    </row>
    <row r="1207" spans="15:61">
      <c r="O1207" s="57"/>
      <c r="P1207" s="57"/>
      <c r="BA1207" s="57"/>
      <c r="BF1207" s="6" t="e">
        <f t="shared" si="54"/>
        <v>#NUM!</v>
      </c>
      <c r="BG1207" t="e">
        <f t="shared" si="55"/>
        <v>#NUM!</v>
      </c>
      <c r="BH1207" t="e">
        <f t="shared" si="56"/>
        <v>#NUM!</v>
      </c>
      <c r="BI1207" t="e">
        <f>VLOOKUP(H1207,Sheet2!$A$1:$B$270,2,FALSE)</f>
        <v>#N/A</v>
      </c>
    </row>
    <row r="1208" spans="15:61">
      <c r="O1208" s="57"/>
      <c r="P1208" s="57"/>
      <c r="AP1208" s="57"/>
      <c r="BA1208" s="57"/>
      <c r="BF1208" s="6" t="e">
        <f t="shared" si="54"/>
        <v>#NUM!</v>
      </c>
      <c r="BG1208" t="e">
        <f t="shared" si="55"/>
        <v>#NUM!</v>
      </c>
      <c r="BH1208" t="e">
        <f t="shared" si="56"/>
        <v>#NUM!</v>
      </c>
      <c r="BI1208" t="e">
        <f>VLOOKUP(H1208,Sheet2!$A$1:$B$270,2,FALSE)</f>
        <v>#N/A</v>
      </c>
    </row>
    <row r="1209" spans="15:61">
      <c r="O1209" s="57"/>
      <c r="P1209" s="57"/>
      <c r="BA1209" s="57"/>
      <c r="BF1209" s="6" t="e">
        <f t="shared" si="54"/>
        <v>#NUM!</v>
      </c>
      <c r="BG1209" t="e">
        <f t="shared" si="55"/>
        <v>#NUM!</v>
      </c>
      <c r="BH1209" t="e">
        <f t="shared" si="56"/>
        <v>#NUM!</v>
      </c>
      <c r="BI1209" t="e">
        <f>VLOOKUP(H1209,Sheet2!$A$1:$B$270,2,FALSE)</f>
        <v>#N/A</v>
      </c>
    </row>
    <row r="1210" spans="15:61">
      <c r="O1210" s="57"/>
      <c r="P1210" s="57"/>
      <c r="AP1210" s="57"/>
      <c r="BA1210" s="57"/>
      <c r="BF1210" s="6" t="e">
        <f t="shared" si="54"/>
        <v>#NUM!</v>
      </c>
      <c r="BG1210" t="e">
        <f t="shared" si="55"/>
        <v>#NUM!</v>
      </c>
      <c r="BH1210" t="e">
        <f t="shared" si="56"/>
        <v>#NUM!</v>
      </c>
      <c r="BI1210" t="e">
        <f>VLOOKUP(H1210,Sheet2!$A$1:$B$270,2,FALSE)</f>
        <v>#N/A</v>
      </c>
    </row>
    <row r="1211" spans="15:61">
      <c r="O1211" s="57"/>
      <c r="P1211" s="57"/>
      <c r="AP1211" s="57"/>
      <c r="BA1211" s="57"/>
      <c r="BF1211" s="6" t="e">
        <f t="shared" si="54"/>
        <v>#NUM!</v>
      </c>
      <c r="BG1211" t="e">
        <f t="shared" si="55"/>
        <v>#NUM!</v>
      </c>
      <c r="BH1211" t="e">
        <f t="shared" si="56"/>
        <v>#NUM!</v>
      </c>
      <c r="BI1211" t="e">
        <f>VLOOKUP(H1211,Sheet2!$A$1:$B$270,2,FALSE)</f>
        <v>#N/A</v>
      </c>
    </row>
    <row r="1212" spans="15:61">
      <c r="O1212" s="57"/>
      <c r="P1212" s="57"/>
      <c r="BA1212" s="57"/>
      <c r="BF1212" s="6" t="e">
        <f t="shared" si="54"/>
        <v>#NUM!</v>
      </c>
      <c r="BG1212" t="e">
        <f t="shared" si="55"/>
        <v>#NUM!</v>
      </c>
      <c r="BH1212" t="e">
        <f t="shared" si="56"/>
        <v>#NUM!</v>
      </c>
      <c r="BI1212" t="e">
        <f>VLOOKUP(H1212,Sheet2!$A$1:$B$270,2,FALSE)</f>
        <v>#N/A</v>
      </c>
    </row>
    <row r="1213" spans="15:61">
      <c r="O1213" s="57"/>
      <c r="P1213" s="57"/>
      <c r="AP1213" s="57"/>
      <c r="BA1213" s="57"/>
      <c r="BF1213" s="6" t="e">
        <f t="shared" si="54"/>
        <v>#NUM!</v>
      </c>
      <c r="BG1213" t="e">
        <f t="shared" si="55"/>
        <v>#NUM!</v>
      </c>
      <c r="BH1213" t="e">
        <f t="shared" si="56"/>
        <v>#NUM!</v>
      </c>
      <c r="BI1213" t="e">
        <f>VLOOKUP(H1213,Sheet2!$A$1:$B$270,2,FALSE)</f>
        <v>#N/A</v>
      </c>
    </row>
    <row r="1214" spans="15:61">
      <c r="O1214" s="57"/>
      <c r="P1214" s="57"/>
      <c r="AP1214" s="57"/>
      <c r="BA1214" s="57"/>
      <c r="BF1214" s="6" t="e">
        <f t="shared" si="54"/>
        <v>#NUM!</v>
      </c>
      <c r="BG1214" t="e">
        <f t="shared" si="55"/>
        <v>#NUM!</v>
      </c>
      <c r="BH1214" t="e">
        <f t="shared" si="56"/>
        <v>#NUM!</v>
      </c>
      <c r="BI1214" t="e">
        <f>VLOOKUP(H1214,Sheet2!$A$1:$B$270,2,FALSE)</f>
        <v>#N/A</v>
      </c>
    </row>
    <row r="1215" spans="15:61">
      <c r="O1215" s="57"/>
      <c r="P1215" s="57"/>
      <c r="AP1215" s="57"/>
      <c r="BA1215" s="57"/>
      <c r="BF1215" s="6" t="e">
        <f t="shared" si="54"/>
        <v>#NUM!</v>
      </c>
      <c r="BG1215" t="e">
        <f t="shared" si="55"/>
        <v>#NUM!</v>
      </c>
      <c r="BH1215" t="e">
        <f t="shared" si="56"/>
        <v>#NUM!</v>
      </c>
      <c r="BI1215" t="e">
        <f>VLOOKUP(H1215,Sheet2!$A$1:$B$270,2,FALSE)</f>
        <v>#N/A</v>
      </c>
    </row>
    <row r="1216" spans="15:61">
      <c r="O1216" s="57"/>
      <c r="P1216" s="57"/>
      <c r="AP1216" s="57"/>
      <c r="BA1216" s="57"/>
      <c r="BF1216" s="6" t="e">
        <f t="shared" si="54"/>
        <v>#NUM!</v>
      </c>
      <c r="BG1216" t="e">
        <f t="shared" si="55"/>
        <v>#NUM!</v>
      </c>
      <c r="BH1216" t="e">
        <f t="shared" si="56"/>
        <v>#NUM!</v>
      </c>
      <c r="BI1216" t="e">
        <f>VLOOKUP(H1216,Sheet2!$A$1:$B$270,2,FALSE)</f>
        <v>#N/A</v>
      </c>
    </row>
    <row r="1217" spans="15:61">
      <c r="O1217" s="57"/>
      <c r="P1217" s="57"/>
      <c r="AP1217" s="57"/>
      <c r="BA1217" s="57"/>
      <c r="BF1217" s="6" t="e">
        <f t="shared" si="54"/>
        <v>#NUM!</v>
      </c>
      <c r="BG1217" t="e">
        <f t="shared" si="55"/>
        <v>#NUM!</v>
      </c>
      <c r="BH1217" t="e">
        <f t="shared" si="56"/>
        <v>#NUM!</v>
      </c>
      <c r="BI1217" t="e">
        <f>VLOOKUP(H1217,Sheet2!$A$1:$B$270,2,FALSE)</f>
        <v>#N/A</v>
      </c>
    </row>
    <row r="1218" spans="15:61">
      <c r="O1218" s="57"/>
      <c r="P1218" s="57"/>
      <c r="AP1218" s="57"/>
      <c r="BA1218" s="57"/>
      <c r="BF1218" s="6" t="e">
        <f t="shared" ref="BF1218:BF1281" si="57">DATE(BC1218,BD1218,BE1218)</f>
        <v>#NUM!</v>
      </c>
      <c r="BG1218" t="e">
        <f t="shared" ref="BG1218:BG1281" si="58">BF1218-BA1218</f>
        <v>#NUM!</v>
      </c>
      <c r="BH1218" t="e">
        <f t="shared" ref="BH1218:BH1281" si="59">IF(BG1218=1,"COMPLY",IF(BG1218&lt;1,"COMPLY","NOT COMPLY"))</f>
        <v>#NUM!</v>
      </c>
      <c r="BI1218" t="e">
        <f>VLOOKUP(H1218,Sheet2!$A$1:$B$270,2,FALSE)</f>
        <v>#N/A</v>
      </c>
    </row>
    <row r="1219" spans="15:61">
      <c r="O1219" s="57"/>
      <c r="P1219" s="57"/>
      <c r="AP1219" s="57"/>
      <c r="BA1219" s="57"/>
      <c r="BF1219" s="6" t="e">
        <f t="shared" si="57"/>
        <v>#NUM!</v>
      </c>
      <c r="BG1219" t="e">
        <f t="shared" si="58"/>
        <v>#NUM!</v>
      </c>
      <c r="BH1219" t="e">
        <f t="shared" si="59"/>
        <v>#NUM!</v>
      </c>
      <c r="BI1219" t="e">
        <f>VLOOKUP(H1219,Sheet2!$A$1:$B$270,2,FALSE)</f>
        <v>#N/A</v>
      </c>
    </row>
    <row r="1220" spans="15:61">
      <c r="O1220" s="57"/>
      <c r="P1220" s="57"/>
      <c r="AP1220" s="57"/>
      <c r="BA1220" s="57"/>
      <c r="BF1220" s="6" t="e">
        <f t="shared" si="57"/>
        <v>#NUM!</v>
      </c>
      <c r="BG1220" t="e">
        <f t="shared" si="58"/>
        <v>#NUM!</v>
      </c>
      <c r="BH1220" t="e">
        <f t="shared" si="59"/>
        <v>#NUM!</v>
      </c>
      <c r="BI1220" t="e">
        <f>VLOOKUP(H1220,Sheet2!$A$1:$B$270,2,FALSE)</f>
        <v>#N/A</v>
      </c>
    </row>
    <row r="1221" spans="15:61">
      <c r="O1221" s="57"/>
      <c r="P1221" s="57"/>
      <c r="AP1221" s="57"/>
      <c r="BA1221" s="57"/>
      <c r="BF1221" s="6" t="e">
        <f t="shared" si="57"/>
        <v>#NUM!</v>
      </c>
      <c r="BG1221" t="e">
        <f t="shared" si="58"/>
        <v>#NUM!</v>
      </c>
      <c r="BH1221" t="e">
        <f t="shared" si="59"/>
        <v>#NUM!</v>
      </c>
      <c r="BI1221" t="e">
        <f>VLOOKUP(H1221,Sheet2!$A$1:$B$270,2,FALSE)</f>
        <v>#N/A</v>
      </c>
    </row>
    <row r="1222" spans="15:61">
      <c r="O1222" s="57"/>
      <c r="P1222" s="57"/>
      <c r="AP1222" s="57"/>
      <c r="BA1222" s="57"/>
      <c r="BF1222" s="6" t="e">
        <f t="shared" si="57"/>
        <v>#NUM!</v>
      </c>
      <c r="BG1222" t="e">
        <f t="shared" si="58"/>
        <v>#NUM!</v>
      </c>
      <c r="BH1222" t="e">
        <f t="shared" si="59"/>
        <v>#NUM!</v>
      </c>
      <c r="BI1222" t="e">
        <f>VLOOKUP(H1222,Sheet2!$A$1:$B$270,2,FALSE)</f>
        <v>#N/A</v>
      </c>
    </row>
    <row r="1223" spans="15:61">
      <c r="O1223" s="57"/>
      <c r="P1223" s="57"/>
      <c r="BA1223" s="57"/>
      <c r="BF1223" s="6" t="e">
        <f t="shared" si="57"/>
        <v>#NUM!</v>
      </c>
      <c r="BG1223" t="e">
        <f t="shared" si="58"/>
        <v>#NUM!</v>
      </c>
      <c r="BH1223" t="e">
        <f t="shared" si="59"/>
        <v>#NUM!</v>
      </c>
      <c r="BI1223" t="e">
        <f>VLOOKUP(H1223,Sheet2!$A$1:$B$270,2,FALSE)</f>
        <v>#N/A</v>
      </c>
    </row>
    <row r="1224" spans="15:61">
      <c r="O1224" s="57"/>
      <c r="P1224" s="57"/>
      <c r="AP1224" s="57"/>
      <c r="BA1224" s="57"/>
      <c r="BF1224" s="6" t="e">
        <f t="shared" si="57"/>
        <v>#NUM!</v>
      </c>
      <c r="BG1224" t="e">
        <f t="shared" si="58"/>
        <v>#NUM!</v>
      </c>
      <c r="BH1224" t="e">
        <f t="shared" si="59"/>
        <v>#NUM!</v>
      </c>
      <c r="BI1224" t="e">
        <f>VLOOKUP(H1224,Sheet2!$A$1:$B$270,2,FALSE)</f>
        <v>#N/A</v>
      </c>
    </row>
    <row r="1225" spans="15:61">
      <c r="O1225" s="57"/>
      <c r="P1225" s="57"/>
      <c r="AP1225" s="57"/>
      <c r="BA1225" s="57"/>
      <c r="BF1225" s="6" t="e">
        <f t="shared" si="57"/>
        <v>#NUM!</v>
      </c>
      <c r="BG1225" t="e">
        <f t="shared" si="58"/>
        <v>#NUM!</v>
      </c>
      <c r="BH1225" t="e">
        <f t="shared" si="59"/>
        <v>#NUM!</v>
      </c>
      <c r="BI1225" t="e">
        <f>VLOOKUP(H1225,Sheet2!$A$1:$B$270,2,FALSE)</f>
        <v>#N/A</v>
      </c>
    </row>
    <row r="1226" spans="15:61">
      <c r="O1226" s="57"/>
      <c r="P1226" s="57"/>
      <c r="AP1226" s="57"/>
      <c r="BA1226" s="57"/>
      <c r="BF1226" s="6" t="e">
        <f t="shared" si="57"/>
        <v>#NUM!</v>
      </c>
      <c r="BG1226" t="e">
        <f t="shared" si="58"/>
        <v>#NUM!</v>
      </c>
      <c r="BH1226" t="e">
        <f t="shared" si="59"/>
        <v>#NUM!</v>
      </c>
      <c r="BI1226" t="e">
        <f>VLOOKUP(H1226,Sheet2!$A$1:$B$270,2,FALSE)</f>
        <v>#N/A</v>
      </c>
    </row>
    <row r="1227" spans="15:61">
      <c r="O1227" s="57"/>
      <c r="P1227" s="57"/>
      <c r="AP1227" s="57"/>
      <c r="BA1227" s="57"/>
      <c r="BF1227" s="6" t="e">
        <f t="shared" si="57"/>
        <v>#NUM!</v>
      </c>
      <c r="BG1227" t="e">
        <f t="shared" si="58"/>
        <v>#NUM!</v>
      </c>
      <c r="BH1227" t="e">
        <f t="shared" si="59"/>
        <v>#NUM!</v>
      </c>
      <c r="BI1227" t="e">
        <f>VLOOKUP(H1227,Sheet2!$A$1:$B$270,2,FALSE)</f>
        <v>#N/A</v>
      </c>
    </row>
    <row r="1228" spans="15:61">
      <c r="O1228" s="57"/>
      <c r="P1228" s="57"/>
      <c r="AP1228" s="57"/>
      <c r="BA1228" s="57"/>
      <c r="BF1228" s="6" t="e">
        <f t="shared" si="57"/>
        <v>#NUM!</v>
      </c>
      <c r="BG1228" t="e">
        <f t="shared" si="58"/>
        <v>#NUM!</v>
      </c>
      <c r="BH1228" t="e">
        <f t="shared" si="59"/>
        <v>#NUM!</v>
      </c>
      <c r="BI1228" t="e">
        <f>VLOOKUP(H1228,Sheet2!$A$1:$B$270,2,FALSE)</f>
        <v>#N/A</v>
      </c>
    </row>
    <row r="1229" spans="15:61">
      <c r="O1229" s="57"/>
      <c r="P1229" s="57"/>
      <c r="AP1229" s="57"/>
      <c r="BA1229" s="57"/>
      <c r="BF1229" s="6" t="e">
        <f t="shared" si="57"/>
        <v>#NUM!</v>
      </c>
      <c r="BG1229" t="e">
        <f t="shared" si="58"/>
        <v>#NUM!</v>
      </c>
      <c r="BH1229" t="e">
        <f t="shared" si="59"/>
        <v>#NUM!</v>
      </c>
      <c r="BI1229" t="e">
        <f>VLOOKUP(H1229,Sheet2!$A$1:$B$270,2,FALSE)</f>
        <v>#N/A</v>
      </c>
    </row>
    <row r="1230" spans="15:61">
      <c r="O1230" s="57"/>
      <c r="P1230" s="57"/>
      <c r="AP1230" s="57"/>
      <c r="BA1230" s="57"/>
      <c r="BF1230" s="6" t="e">
        <f t="shared" si="57"/>
        <v>#NUM!</v>
      </c>
      <c r="BG1230" t="e">
        <f t="shared" si="58"/>
        <v>#NUM!</v>
      </c>
      <c r="BH1230" t="e">
        <f t="shared" si="59"/>
        <v>#NUM!</v>
      </c>
      <c r="BI1230" t="e">
        <f>VLOOKUP(H1230,Sheet2!$A$1:$B$270,2,FALSE)</f>
        <v>#N/A</v>
      </c>
    </row>
    <row r="1231" spans="15:61">
      <c r="O1231" s="57"/>
      <c r="P1231" s="57"/>
      <c r="AP1231" s="57"/>
      <c r="BA1231" s="57"/>
      <c r="BF1231" s="6" t="e">
        <f t="shared" si="57"/>
        <v>#NUM!</v>
      </c>
      <c r="BG1231" t="e">
        <f t="shared" si="58"/>
        <v>#NUM!</v>
      </c>
      <c r="BH1231" t="e">
        <f t="shared" si="59"/>
        <v>#NUM!</v>
      </c>
      <c r="BI1231" t="e">
        <f>VLOOKUP(H1231,Sheet2!$A$1:$B$270,2,FALSE)</f>
        <v>#N/A</v>
      </c>
    </row>
    <row r="1232" spans="15:61">
      <c r="O1232" s="57"/>
      <c r="P1232" s="57"/>
      <c r="AP1232" s="57"/>
      <c r="BA1232" s="57"/>
      <c r="BF1232" s="6" t="e">
        <f t="shared" si="57"/>
        <v>#NUM!</v>
      </c>
      <c r="BG1232" t="e">
        <f t="shared" si="58"/>
        <v>#NUM!</v>
      </c>
      <c r="BH1232" t="e">
        <f t="shared" si="59"/>
        <v>#NUM!</v>
      </c>
      <c r="BI1232" t="e">
        <f>VLOOKUP(H1232,Sheet2!$A$1:$B$270,2,FALSE)</f>
        <v>#N/A</v>
      </c>
    </row>
    <row r="1233" spans="15:61">
      <c r="O1233" s="57"/>
      <c r="P1233" s="57"/>
      <c r="AP1233" s="57"/>
      <c r="BA1233" s="57"/>
      <c r="BF1233" s="6" t="e">
        <f t="shared" si="57"/>
        <v>#NUM!</v>
      </c>
      <c r="BG1233" t="e">
        <f t="shared" si="58"/>
        <v>#NUM!</v>
      </c>
      <c r="BH1233" t="e">
        <f t="shared" si="59"/>
        <v>#NUM!</v>
      </c>
      <c r="BI1233" t="e">
        <f>VLOOKUP(H1233,Sheet2!$A$1:$B$270,2,FALSE)</f>
        <v>#N/A</v>
      </c>
    </row>
    <row r="1234" spans="15:61">
      <c r="O1234" s="57"/>
      <c r="P1234" s="57"/>
      <c r="AP1234" s="57"/>
      <c r="BA1234" s="57"/>
      <c r="BF1234" s="6" t="e">
        <f t="shared" si="57"/>
        <v>#NUM!</v>
      </c>
      <c r="BG1234" t="e">
        <f t="shared" si="58"/>
        <v>#NUM!</v>
      </c>
      <c r="BH1234" t="e">
        <f t="shared" si="59"/>
        <v>#NUM!</v>
      </c>
      <c r="BI1234" t="e">
        <f>VLOOKUP(H1234,Sheet2!$A$1:$B$270,2,FALSE)</f>
        <v>#N/A</v>
      </c>
    </row>
    <row r="1235" spans="15:61">
      <c r="O1235" s="57"/>
      <c r="P1235" s="57"/>
      <c r="BA1235" s="57"/>
      <c r="BF1235" s="6" t="e">
        <f t="shared" si="57"/>
        <v>#NUM!</v>
      </c>
      <c r="BG1235" t="e">
        <f t="shared" si="58"/>
        <v>#NUM!</v>
      </c>
      <c r="BH1235" t="e">
        <f t="shared" si="59"/>
        <v>#NUM!</v>
      </c>
      <c r="BI1235" t="e">
        <f>VLOOKUP(H1235,Sheet2!$A$1:$B$270,2,FALSE)</f>
        <v>#N/A</v>
      </c>
    </row>
    <row r="1236" spans="15:61">
      <c r="O1236" s="57"/>
      <c r="P1236" s="57"/>
      <c r="AP1236" s="57"/>
      <c r="BA1236" s="57"/>
      <c r="BF1236" s="6" t="e">
        <f t="shared" si="57"/>
        <v>#NUM!</v>
      </c>
      <c r="BG1236" t="e">
        <f t="shared" si="58"/>
        <v>#NUM!</v>
      </c>
      <c r="BH1236" t="e">
        <f t="shared" si="59"/>
        <v>#NUM!</v>
      </c>
      <c r="BI1236" t="e">
        <f>VLOOKUP(H1236,Sheet2!$A$1:$B$270,2,FALSE)</f>
        <v>#N/A</v>
      </c>
    </row>
    <row r="1237" spans="15:61">
      <c r="O1237" s="57"/>
      <c r="P1237" s="57"/>
      <c r="AP1237" s="57"/>
      <c r="BA1237" s="57"/>
      <c r="BF1237" s="6" t="e">
        <f t="shared" si="57"/>
        <v>#NUM!</v>
      </c>
      <c r="BG1237" t="e">
        <f t="shared" si="58"/>
        <v>#NUM!</v>
      </c>
      <c r="BH1237" t="e">
        <f t="shared" si="59"/>
        <v>#NUM!</v>
      </c>
      <c r="BI1237" t="e">
        <f>VLOOKUP(H1237,Sheet2!$A$1:$B$270,2,FALSE)</f>
        <v>#N/A</v>
      </c>
    </row>
    <row r="1238" spans="15:61">
      <c r="O1238" s="57"/>
      <c r="P1238" s="57"/>
      <c r="BA1238" s="57"/>
      <c r="BF1238" s="6" t="e">
        <f t="shared" si="57"/>
        <v>#NUM!</v>
      </c>
      <c r="BG1238" t="e">
        <f t="shared" si="58"/>
        <v>#NUM!</v>
      </c>
      <c r="BH1238" t="e">
        <f t="shared" si="59"/>
        <v>#NUM!</v>
      </c>
      <c r="BI1238" t="e">
        <f>VLOOKUP(H1238,Sheet2!$A$1:$B$270,2,FALSE)</f>
        <v>#N/A</v>
      </c>
    </row>
    <row r="1239" spans="15:61">
      <c r="O1239" s="57"/>
      <c r="P1239" s="57"/>
      <c r="BA1239" s="57"/>
      <c r="BF1239" s="6" t="e">
        <f t="shared" si="57"/>
        <v>#NUM!</v>
      </c>
      <c r="BG1239" t="e">
        <f t="shared" si="58"/>
        <v>#NUM!</v>
      </c>
      <c r="BH1239" t="e">
        <f t="shared" si="59"/>
        <v>#NUM!</v>
      </c>
      <c r="BI1239" t="e">
        <f>VLOOKUP(H1239,Sheet2!$A$1:$B$270,2,FALSE)</f>
        <v>#N/A</v>
      </c>
    </row>
    <row r="1240" spans="15:61">
      <c r="O1240" s="57"/>
      <c r="P1240" s="57"/>
      <c r="BA1240" s="57"/>
      <c r="BF1240" s="6" t="e">
        <f t="shared" si="57"/>
        <v>#NUM!</v>
      </c>
      <c r="BG1240" t="e">
        <f t="shared" si="58"/>
        <v>#NUM!</v>
      </c>
      <c r="BH1240" t="e">
        <f t="shared" si="59"/>
        <v>#NUM!</v>
      </c>
      <c r="BI1240" t="e">
        <f>VLOOKUP(H1240,Sheet2!$A$1:$B$270,2,FALSE)</f>
        <v>#N/A</v>
      </c>
    </row>
    <row r="1241" spans="15:61">
      <c r="O1241" s="57"/>
      <c r="P1241" s="57"/>
      <c r="AP1241" s="57"/>
      <c r="BA1241" s="57"/>
      <c r="BF1241" s="6" t="e">
        <f t="shared" si="57"/>
        <v>#NUM!</v>
      </c>
      <c r="BG1241" t="e">
        <f t="shared" si="58"/>
        <v>#NUM!</v>
      </c>
      <c r="BH1241" t="e">
        <f t="shared" si="59"/>
        <v>#NUM!</v>
      </c>
      <c r="BI1241" t="e">
        <f>VLOOKUP(H1241,Sheet2!$A$1:$B$270,2,FALSE)</f>
        <v>#N/A</v>
      </c>
    </row>
    <row r="1242" spans="15:61">
      <c r="O1242" s="57"/>
      <c r="P1242" s="57"/>
      <c r="AP1242" s="57"/>
      <c r="BA1242" s="57"/>
      <c r="BF1242" s="6" t="e">
        <f t="shared" si="57"/>
        <v>#NUM!</v>
      </c>
      <c r="BG1242" t="e">
        <f t="shared" si="58"/>
        <v>#NUM!</v>
      </c>
      <c r="BH1242" t="e">
        <f t="shared" si="59"/>
        <v>#NUM!</v>
      </c>
      <c r="BI1242" t="e">
        <f>VLOOKUP(H1242,Sheet2!$A$1:$B$270,2,FALSE)</f>
        <v>#N/A</v>
      </c>
    </row>
    <row r="1243" spans="15:61">
      <c r="O1243" s="57"/>
      <c r="P1243" s="57"/>
      <c r="AP1243" s="57"/>
      <c r="BA1243" s="57"/>
      <c r="BF1243" s="6" t="e">
        <f t="shared" si="57"/>
        <v>#NUM!</v>
      </c>
      <c r="BG1243" t="e">
        <f t="shared" si="58"/>
        <v>#NUM!</v>
      </c>
      <c r="BH1243" t="e">
        <f t="shared" si="59"/>
        <v>#NUM!</v>
      </c>
      <c r="BI1243" t="e">
        <f>VLOOKUP(H1243,Sheet2!$A$1:$B$270,2,FALSE)</f>
        <v>#N/A</v>
      </c>
    </row>
    <row r="1244" spans="15:61">
      <c r="O1244" s="57"/>
      <c r="P1244" s="57"/>
      <c r="AP1244" s="57"/>
      <c r="BA1244" s="57"/>
      <c r="BF1244" s="6" t="e">
        <f t="shared" si="57"/>
        <v>#NUM!</v>
      </c>
      <c r="BG1244" t="e">
        <f t="shared" si="58"/>
        <v>#NUM!</v>
      </c>
      <c r="BH1244" t="e">
        <f t="shared" si="59"/>
        <v>#NUM!</v>
      </c>
      <c r="BI1244" t="e">
        <f>VLOOKUP(H1244,Sheet2!$A$1:$B$270,2,FALSE)</f>
        <v>#N/A</v>
      </c>
    </row>
    <row r="1245" spans="15:61">
      <c r="O1245" s="57"/>
      <c r="P1245" s="57"/>
      <c r="AP1245" s="57"/>
      <c r="BA1245" s="57"/>
      <c r="BF1245" s="6" t="e">
        <f t="shared" si="57"/>
        <v>#NUM!</v>
      </c>
      <c r="BG1245" t="e">
        <f t="shared" si="58"/>
        <v>#NUM!</v>
      </c>
      <c r="BH1245" t="e">
        <f t="shared" si="59"/>
        <v>#NUM!</v>
      </c>
      <c r="BI1245" t="e">
        <f>VLOOKUP(H1245,Sheet2!$A$1:$B$270,2,FALSE)</f>
        <v>#N/A</v>
      </c>
    </row>
    <row r="1246" spans="15:61">
      <c r="O1246" s="57"/>
      <c r="P1246" s="57"/>
      <c r="AP1246" s="57"/>
      <c r="BA1246" s="57"/>
      <c r="BF1246" s="6" t="e">
        <f t="shared" si="57"/>
        <v>#NUM!</v>
      </c>
      <c r="BG1246" t="e">
        <f t="shared" si="58"/>
        <v>#NUM!</v>
      </c>
      <c r="BH1246" t="e">
        <f t="shared" si="59"/>
        <v>#NUM!</v>
      </c>
      <c r="BI1246" t="e">
        <f>VLOOKUP(H1246,Sheet2!$A$1:$B$270,2,FALSE)</f>
        <v>#N/A</v>
      </c>
    </row>
    <row r="1247" spans="15:61">
      <c r="O1247" s="57"/>
      <c r="P1247" s="57"/>
      <c r="AP1247" s="57"/>
      <c r="BA1247" s="57"/>
      <c r="BF1247" s="6" t="e">
        <f t="shared" si="57"/>
        <v>#NUM!</v>
      </c>
      <c r="BG1247" t="e">
        <f t="shared" si="58"/>
        <v>#NUM!</v>
      </c>
      <c r="BH1247" t="e">
        <f t="shared" si="59"/>
        <v>#NUM!</v>
      </c>
      <c r="BI1247" t="e">
        <f>VLOOKUP(H1247,Sheet2!$A$1:$B$270,2,FALSE)</f>
        <v>#N/A</v>
      </c>
    </row>
    <row r="1248" spans="15:61">
      <c r="O1248" s="57"/>
      <c r="P1248" s="57"/>
      <c r="BA1248" s="57"/>
      <c r="BF1248" s="6" t="e">
        <f t="shared" si="57"/>
        <v>#NUM!</v>
      </c>
      <c r="BG1248" t="e">
        <f t="shared" si="58"/>
        <v>#NUM!</v>
      </c>
      <c r="BH1248" t="e">
        <f t="shared" si="59"/>
        <v>#NUM!</v>
      </c>
      <c r="BI1248" t="e">
        <f>VLOOKUP(H1248,Sheet2!$A$1:$B$270,2,FALSE)</f>
        <v>#N/A</v>
      </c>
    </row>
    <row r="1249" spans="15:61">
      <c r="O1249" s="57"/>
      <c r="P1249" s="57"/>
      <c r="AP1249" s="57"/>
      <c r="BA1249" s="57"/>
      <c r="BF1249" s="6" t="e">
        <f t="shared" si="57"/>
        <v>#NUM!</v>
      </c>
      <c r="BG1249" t="e">
        <f t="shared" si="58"/>
        <v>#NUM!</v>
      </c>
      <c r="BH1249" t="e">
        <f t="shared" si="59"/>
        <v>#NUM!</v>
      </c>
      <c r="BI1249" t="e">
        <f>VLOOKUP(H1249,Sheet2!$A$1:$B$270,2,FALSE)</f>
        <v>#N/A</v>
      </c>
    </row>
    <row r="1250" spans="15:61">
      <c r="O1250" s="57"/>
      <c r="P1250" s="57"/>
      <c r="AP1250" s="57"/>
      <c r="BA1250" s="57"/>
      <c r="BF1250" s="6" t="e">
        <f t="shared" si="57"/>
        <v>#NUM!</v>
      </c>
      <c r="BG1250" t="e">
        <f t="shared" si="58"/>
        <v>#NUM!</v>
      </c>
      <c r="BH1250" t="e">
        <f t="shared" si="59"/>
        <v>#NUM!</v>
      </c>
      <c r="BI1250" t="e">
        <f>VLOOKUP(H1250,Sheet2!$A$1:$B$270,2,FALSE)</f>
        <v>#N/A</v>
      </c>
    </row>
    <row r="1251" spans="15:61">
      <c r="O1251" s="57"/>
      <c r="P1251" s="57"/>
      <c r="AP1251" s="57"/>
      <c r="BA1251" s="57"/>
      <c r="BF1251" s="6" t="e">
        <f t="shared" si="57"/>
        <v>#NUM!</v>
      </c>
      <c r="BG1251" t="e">
        <f t="shared" si="58"/>
        <v>#NUM!</v>
      </c>
      <c r="BH1251" t="e">
        <f t="shared" si="59"/>
        <v>#NUM!</v>
      </c>
      <c r="BI1251" t="e">
        <f>VLOOKUP(H1251,Sheet2!$A$1:$B$270,2,FALSE)</f>
        <v>#N/A</v>
      </c>
    </row>
    <row r="1252" spans="15:61">
      <c r="O1252" s="57"/>
      <c r="P1252" s="57"/>
      <c r="AP1252" s="57"/>
      <c r="BA1252" s="57"/>
      <c r="BF1252" s="6" t="e">
        <f t="shared" si="57"/>
        <v>#NUM!</v>
      </c>
      <c r="BG1252" t="e">
        <f t="shared" si="58"/>
        <v>#NUM!</v>
      </c>
      <c r="BH1252" t="e">
        <f t="shared" si="59"/>
        <v>#NUM!</v>
      </c>
      <c r="BI1252" t="e">
        <f>VLOOKUP(H1252,Sheet2!$A$1:$B$270,2,FALSE)</f>
        <v>#N/A</v>
      </c>
    </row>
    <row r="1253" spans="15:61">
      <c r="O1253" s="57"/>
      <c r="P1253" s="57"/>
      <c r="AP1253" s="57"/>
      <c r="BA1253" s="57"/>
      <c r="BF1253" s="6" t="e">
        <f t="shared" si="57"/>
        <v>#NUM!</v>
      </c>
      <c r="BG1253" t="e">
        <f t="shared" si="58"/>
        <v>#NUM!</v>
      </c>
      <c r="BH1253" t="e">
        <f t="shared" si="59"/>
        <v>#NUM!</v>
      </c>
      <c r="BI1253" t="e">
        <f>VLOOKUP(H1253,Sheet2!$A$1:$B$270,2,FALSE)</f>
        <v>#N/A</v>
      </c>
    </row>
    <row r="1254" spans="15:61">
      <c r="O1254" s="57"/>
      <c r="P1254" s="57"/>
      <c r="AP1254" s="57"/>
      <c r="BA1254" s="57"/>
      <c r="BF1254" s="6" t="e">
        <f t="shared" si="57"/>
        <v>#NUM!</v>
      </c>
      <c r="BG1254" t="e">
        <f t="shared" si="58"/>
        <v>#NUM!</v>
      </c>
      <c r="BH1254" t="e">
        <f t="shared" si="59"/>
        <v>#NUM!</v>
      </c>
      <c r="BI1254" t="e">
        <f>VLOOKUP(H1254,Sheet2!$A$1:$B$270,2,FALSE)</f>
        <v>#N/A</v>
      </c>
    </row>
    <row r="1255" spans="15:61">
      <c r="O1255" s="57"/>
      <c r="P1255" s="57"/>
      <c r="AP1255" s="57"/>
      <c r="BA1255" s="57"/>
      <c r="BF1255" s="6" t="e">
        <f t="shared" si="57"/>
        <v>#NUM!</v>
      </c>
      <c r="BG1255" t="e">
        <f t="shared" si="58"/>
        <v>#NUM!</v>
      </c>
      <c r="BH1255" t="e">
        <f t="shared" si="59"/>
        <v>#NUM!</v>
      </c>
      <c r="BI1255" t="e">
        <f>VLOOKUP(H1255,Sheet2!$A$1:$B$270,2,FALSE)</f>
        <v>#N/A</v>
      </c>
    </row>
    <row r="1256" spans="15:61">
      <c r="O1256" s="57"/>
      <c r="P1256" s="57"/>
      <c r="BA1256" s="57"/>
      <c r="BF1256" s="6" t="e">
        <f t="shared" si="57"/>
        <v>#NUM!</v>
      </c>
      <c r="BG1256" t="e">
        <f t="shared" si="58"/>
        <v>#NUM!</v>
      </c>
      <c r="BH1256" t="e">
        <f t="shared" si="59"/>
        <v>#NUM!</v>
      </c>
      <c r="BI1256" t="e">
        <f>VLOOKUP(H1256,Sheet2!$A$1:$B$270,2,FALSE)</f>
        <v>#N/A</v>
      </c>
    </row>
    <row r="1257" spans="15:61">
      <c r="O1257" s="57"/>
      <c r="P1257" s="57"/>
      <c r="AP1257" s="57"/>
      <c r="BA1257" s="57"/>
      <c r="BF1257" s="6" t="e">
        <f t="shared" si="57"/>
        <v>#NUM!</v>
      </c>
      <c r="BG1257" t="e">
        <f t="shared" si="58"/>
        <v>#NUM!</v>
      </c>
      <c r="BH1257" t="e">
        <f t="shared" si="59"/>
        <v>#NUM!</v>
      </c>
      <c r="BI1257" t="e">
        <f>VLOOKUP(H1257,Sheet2!$A$1:$B$270,2,FALSE)</f>
        <v>#N/A</v>
      </c>
    </row>
    <row r="1258" spans="15:61">
      <c r="O1258" s="57"/>
      <c r="P1258" s="57"/>
      <c r="AP1258" s="57"/>
      <c r="BA1258" s="57"/>
      <c r="BF1258" s="6" t="e">
        <f t="shared" si="57"/>
        <v>#NUM!</v>
      </c>
      <c r="BG1258" t="e">
        <f t="shared" si="58"/>
        <v>#NUM!</v>
      </c>
      <c r="BH1258" t="e">
        <f t="shared" si="59"/>
        <v>#NUM!</v>
      </c>
      <c r="BI1258" t="e">
        <f>VLOOKUP(H1258,Sheet2!$A$1:$B$270,2,FALSE)</f>
        <v>#N/A</v>
      </c>
    </row>
    <row r="1259" spans="15:61">
      <c r="O1259" s="57"/>
      <c r="P1259" s="57"/>
      <c r="AP1259" s="57"/>
      <c r="BA1259" s="57"/>
      <c r="BF1259" s="6" t="e">
        <f t="shared" si="57"/>
        <v>#NUM!</v>
      </c>
      <c r="BG1259" t="e">
        <f t="shared" si="58"/>
        <v>#NUM!</v>
      </c>
      <c r="BH1259" t="e">
        <f t="shared" si="59"/>
        <v>#NUM!</v>
      </c>
      <c r="BI1259" t="e">
        <f>VLOOKUP(H1259,Sheet2!$A$1:$B$270,2,FALSE)</f>
        <v>#N/A</v>
      </c>
    </row>
    <row r="1260" spans="15:61">
      <c r="O1260" s="57"/>
      <c r="P1260" s="57"/>
      <c r="AP1260" s="57"/>
      <c r="BA1260" s="57"/>
      <c r="BF1260" s="6" t="e">
        <f t="shared" si="57"/>
        <v>#NUM!</v>
      </c>
      <c r="BG1260" t="e">
        <f t="shared" si="58"/>
        <v>#NUM!</v>
      </c>
      <c r="BH1260" t="e">
        <f t="shared" si="59"/>
        <v>#NUM!</v>
      </c>
      <c r="BI1260" t="e">
        <f>VLOOKUP(H1260,Sheet2!$A$1:$B$270,2,FALSE)</f>
        <v>#N/A</v>
      </c>
    </row>
    <row r="1261" spans="15:61">
      <c r="O1261" s="57"/>
      <c r="P1261" s="57"/>
      <c r="BA1261" s="57"/>
      <c r="BF1261" s="6" t="e">
        <f t="shared" si="57"/>
        <v>#NUM!</v>
      </c>
      <c r="BG1261" t="e">
        <f t="shared" si="58"/>
        <v>#NUM!</v>
      </c>
      <c r="BH1261" t="e">
        <f t="shared" si="59"/>
        <v>#NUM!</v>
      </c>
      <c r="BI1261" t="e">
        <f>VLOOKUP(H1261,Sheet2!$A$1:$B$270,2,FALSE)</f>
        <v>#N/A</v>
      </c>
    </row>
    <row r="1262" spans="15:61">
      <c r="O1262" s="57"/>
      <c r="P1262" s="57"/>
      <c r="AP1262" s="57"/>
      <c r="BA1262" s="57"/>
      <c r="BF1262" s="6" t="e">
        <f t="shared" si="57"/>
        <v>#NUM!</v>
      </c>
      <c r="BG1262" t="e">
        <f t="shared" si="58"/>
        <v>#NUM!</v>
      </c>
      <c r="BH1262" t="e">
        <f t="shared" si="59"/>
        <v>#NUM!</v>
      </c>
      <c r="BI1262" t="e">
        <f>VLOOKUP(H1262,Sheet2!$A$1:$B$270,2,FALSE)</f>
        <v>#N/A</v>
      </c>
    </row>
    <row r="1263" spans="15:61">
      <c r="O1263" s="57"/>
      <c r="P1263" s="57"/>
      <c r="AP1263" s="57"/>
      <c r="BA1263" s="57"/>
      <c r="BF1263" s="6" t="e">
        <f t="shared" si="57"/>
        <v>#NUM!</v>
      </c>
      <c r="BG1263" t="e">
        <f t="shared" si="58"/>
        <v>#NUM!</v>
      </c>
      <c r="BH1263" t="e">
        <f t="shared" si="59"/>
        <v>#NUM!</v>
      </c>
      <c r="BI1263" t="e">
        <f>VLOOKUP(H1263,Sheet2!$A$1:$B$270,2,FALSE)</f>
        <v>#N/A</v>
      </c>
    </row>
    <row r="1264" spans="15:61">
      <c r="O1264" s="57"/>
      <c r="P1264" s="57"/>
      <c r="AP1264" s="57"/>
      <c r="BA1264" s="57"/>
      <c r="BF1264" s="6" t="e">
        <f t="shared" si="57"/>
        <v>#NUM!</v>
      </c>
      <c r="BG1264" t="e">
        <f t="shared" si="58"/>
        <v>#NUM!</v>
      </c>
      <c r="BH1264" t="e">
        <f t="shared" si="59"/>
        <v>#NUM!</v>
      </c>
      <c r="BI1264" t="e">
        <f>VLOOKUP(H1264,Sheet2!$A$1:$B$270,2,FALSE)</f>
        <v>#N/A</v>
      </c>
    </row>
    <row r="1265" spans="15:61">
      <c r="O1265" s="57"/>
      <c r="P1265" s="57"/>
      <c r="BA1265" s="57"/>
      <c r="BF1265" s="6" t="e">
        <f t="shared" si="57"/>
        <v>#NUM!</v>
      </c>
      <c r="BG1265" t="e">
        <f t="shared" si="58"/>
        <v>#NUM!</v>
      </c>
      <c r="BH1265" t="e">
        <f t="shared" si="59"/>
        <v>#NUM!</v>
      </c>
      <c r="BI1265" t="e">
        <f>VLOOKUP(H1265,Sheet2!$A$1:$B$270,2,FALSE)</f>
        <v>#N/A</v>
      </c>
    </row>
    <row r="1266" spans="15:61">
      <c r="O1266" s="57"/>
      <c r="P1266" s="57"/>
      <c r="AP1266" s="57"/>
      <c r="BA1266" s="57"/>
      <c r="BF1266" s="6" t="e">
        <f t="shared" si="57"/>
        <v>#NUM!</v>
      </c>
      <c r="BG1266" t="e">
        <f t="shared" si="58"/>
        <v>#NUM!</v>
      </c>
      <c r="BH1266" t="e">
        <f t="shared" si="59"/>
        <v>#NUM!</v>
      </c>
      <c r="BI1266" t="e">
        <f>VLOOKUP(H1266,Sheet2!$A$1:$B$270,2,FALSE)</f>
        <v>#N/A</v>
      </c>
    </row>
    <row r="1267" spans="15:61">
      <c r="O1267" s="57"/>
      <c r="P1267" s="57"/>
      <c r="AP1267" s="57"/>
      <c r="BA1267" s="57"/>
      <c r="BF1267" s="6" t="e">
        <f t="shared" si="57"/>
        <v>#NUM!</v>
      </c>
      <c r="BG1267" t="e">
        <f t="shared" si="58"/>
        <v>#NUM!</v>
      </c>
      <c r="BH1267" t="e">
        <f t="shared" si="59"/>
        <v>#NUM!</v>
      </c>
      <c r="BI1267" t="e">
        <f>VLOOKUP(H1267,Sheet2!$A$1:$B$270,2,FALSE)</f>
        <v>#N/A</v>
      </c>
    </row>
    <row r="1268" spans="15:61">
      <c r="O1268" s="57"/>
      <c r="P1268" s="57"/>
      <c r="BA1268" s="57"/>
      <c r="BF1268" s="6" t="e">
        <f t="shared" si="57"/>
        <v>#NUM!</v>
      </c>
      <c r="BG1268" t="e">
        <f t="shared" si="58"/>
        <v>#NUM!</v>
      </c>
      <c r="BH1268" t="e">
        <f t="shared" si="59"/>
        <v>#NUM!</v>
      </c>
      <c r="BI1268" t="e">
        <f>VLOOKUP(H1268,Sheet2!$A$1:$B$270,2,FALSE)</f>
        <v>#N/A</v>
      </c>
    </row>
    <row r="1269" spans="15:61">
      <c r="O1269" s="57"/>
      <c r="P1269" s="57"/>
      <c r="AP1269" s="57"/>
      <c r="BA1269" s="57"/>
      <c r="BF1269" s="6" t="e">
        <f t="shared" si="57"/>
        <v>#NUM!</v>
      </c>
      <c r="BG1269" t="e">
        <f t="shared" si="58"/>
        <v>#NUM!</v>
      </c>
      <c r="BH1269" t="e">
        <f t="shared" si="59"/>
        <v>#NUM!</v>
      </c>
      <c r="BI1269" t="e">
        <f>VLOOKUP(H1269,Sheet2!$A$1:$B$270,2,FALSE)</f>
        <v>#N/A</v>
      </c>
    </row>
    <row r="1270" spans="15:61">
      <c r="O1270" s="57"/>
      <c r="P1270" s="57"/>
      <c r="AP1270" s="57"/>
      <c r="BA1270" s="57"/>
      <c r="BF1270" s="6" t="e">
        <f t="shared" si="57"/>
        <v>#NUM!</v>
      </c>
      <c r="BG1270" t="e">
        <f t="shared" si="58"/>
        <v>#NUM!</v>
      </c>
      <c r="BH1270" t="e">
        <f t="shared" si="59"/>
        <v>#NUM!</v>
      </c>
      <c r="BI1270" t="e">
        <f>VLOOKUP(H1270,Sheet2!$A$1:$B$270,2,FALSE)</f>
        <v>#N/A</v>
      </c>
    </row>
    <row r="1271" spans="15:61">
      <c r="O1271" s="57"/>
      <c r="P1271" s="57"/>
      <c r="AP1271" s="57"/>
      <c r="BA1271" s="57"/>
      <c r="BF1271" s="6" t="e">
        <f t="shared" si="57"/>
        <v>#NUM!</v>
      </c>
      <c r="BG1271" t="e">
        <f t="shared" si="58"/>
        <v>#NUM!</v>
      </c>
      <c r="BH1271" t="e">
        <f t="shared" si="59"/>
        <v>#NUM!</v>
      </c>
      <c r="BI1271" t="e">
        <f>VLOOKUP(H1271,Sheet2!$A$1:$B$270,2,FALSE)</f>
        <v>#N/A</v>
      </c>
    </row>
    <row r="1272" spans="15:61">
      <c r="O1272" s="57"/>
      <c r="P1272" s="57"/>
      <c r="AP1272" s="57"/>
      <c r="BA1272" s="57"/>
      <c r="BF1272" s="6" t="e">
        <f t="shared" si="57"/>
        <v>#NUM!</v>
      </c>
      <c r="BG1272" t="e">
        <f t="shared" si="58"/>
        <v>#NUM!</v>
      </c>
      <c r="BH1272" t="e">
        <f t="shared" si="59"/>
        <v>#NUM!</v>
      </c>
      <c r="BI1272" t="e">
        <f>VLOOKUP(H1272,Sheet2!$A$1:$B$270,2,FALSE)</f>
        <v>#N/A</v>
      </c>
    </row>
    <row r="1273" spans="15:61">
      <c r="O1273" s="57"/>
      <c r="P1273" s="57"/>
      <c r="AP1273" s="57"/>
      <c r="BA1273" s="57"/>
      <c r="BF1273" s="6" t="e">
        <f t="shared" si="57"/>
        <v>#NUM!</v>
      </c>
      <c r="BG1273" t="e">
        <f t="shared" si="58"/>
        <v>#NUM!</v>
      </c>
      <c r="BH1273" t="e">
        <f t="shared" si="59"/>
        <v>#NUM!</v>
      </c>
      <c r="BI1273" t="e">
        <f>VLOOKUP(H1273,Sheet2!$A$1:$B$270,2,FALSE)</f>
        <v>#N/A</v>
      </c>
    </row>
    <row r="1274" spans="15:61">
      <c r="O1274" s="57"/>
      <c r="P1274" s="57"/>
      <c r="BA1274" s="57"/>
      <c r="BF1274" s="6" t="e">
        <f t="shared" si="57"/>
        <v>#NUM!</v>
      </c>
      <c r="BG1274" t="e">
        <f t="shared" si="58"/>
        <v>#NUM!</v>
      </c>
      <c r="BH1274" t="e">
        <f t="shared" si="59"/>
        <v>#NUM!</v>
      </c>
      <c r="BI1274" t="e">
        <f>VLOOKUP(H1274,Sheet2!$A$1:$B$270,2,FALSE)</f>
        <v>#N/A</v>
      </c>
    </row>
    <row r="1275" spans="15:61">
      <c r="O1275" s="57"/>
      <c r="P1275" s="57"/>
      <c r="AP1275" s="57"/>
      <c r="BA1275" s="57"/>
      <c r="BF1275" s="6" t="e">
        <f t="shared" si="57"/>
        <v>#NUM!</v>
      </c>
      <c r="BG1275" t="e">
        <f t="shared" si="58"/>
        <v>#NUM!</v>
      </c>
      <c r="BH1275" t="e">
        <f t="shared" si="59"/>
        <v>#NUM!</v>
      </c>
      <c r="BI1275" t="e">
        <f>VLOOKUP(H1275,Sheet2!$A$1:$B$270,2,FALSE)</f>
        <v>#N/A</v>
      </c>
    </row>
    <row r="1276" spans="15:61">
      <c r="O1276" s="57"/>
      <c r="P1276" s="57"/>
      <c r="AP1276" s="57"/>
      <c r="BA1276" s="57"/>
      <c r="BF1276" s="6" t="e">
        <f t="shared" si="57"/>
        <v>#NUM!</v>
      </c>
      <c r="BG1276" t="e">
        <f t="shared" si="58"/>
        <v>#NUM!</v>
      </c>
      <c r="BH1276" t="e">
        <f t="shared" si="59"/>
        <v>#NUM!</v>
      </c>
      <c r="BI1276" t="e">
        <f>VLOOKUP(H1276,Sheet2!$A$1:$B$270,2,FALSE)</f>
        <v>#N/A</v>
      </c>
    </row>
    <row r="1277" spans="15:61">
      <c r="O1277" s="57"/>
      <c r="P1277" s="57"/>
      <c r="AP1277" s="57"/>
      <c r="BA1277" s="57"/>
      <c r="BF1277" s="6" t="e">
        <f t="shared" si="57"/>
        <v>#NUM!</v>
      </c>
      <c r="BG1277" t="e">
        <f t="shared" si="58"/>
        <v>#NUM!</v>
      </c>
      <c r="BH1277" t="e">
        <f t="shared" si="59"/>
        <v>#NUM!</v>
      </c>
      <c r="BI1277" t="e">
        <f>VLOOKUP(H1277,Sheet2!$A$1:$B$270,2,FALSE)</f>
        <v>#N/A</v>
      </c>
    </row>
    <row r="1278" spans="15:61">
      <c r="O1278" s="57"/>
      <c r="P1278" s="57"/>
      <c r="BA1278" s="57"/>
      <c r="BF1278" s="6" t="e">
        <f t="shared" si="57"/>
        <v>#NUM!</v>
      </c>
      <c r="BG1278" t="e">
        <f t="shared" si="58"/>
        <v>#NUM!</v>
      </c>
      <c r="BH1278" t="e">
        <f t="shared" si="59"/>
        <v>#NUM!</v>
      </c>
      <c r="BI1278" t="e">
        <f>VLOOKUP(H1278,Sheet2!$A$1:$B$270,2,FALSE)</f>
        <v>#N/A</v>
      </c>
    </row>
    <row r="1279" spans="15:61">
      <c r="O1279" s="57"/>
      <c r="P1279" s="57"/>
      <c r="AP1279" s="57"/>
      <c r="BA1279" s="57"/>
      <c r="BF1279" s="6" t="e">
        <f t="shared" si="57"/>
        <v>#NUM!</v>
      </c>
      <c r="BG1279" t="e">
        <f t="shared" si="58"/>
        <v>#NUM!</v>
      </c>
      <c r="BH1279" t="e">
        <f t="shared" si="59"/>
        <v>#NUM!</v>
      </c>
      <c r="BI1279" t="e">
        <f>VLOOKUP(H1279,Sheet2!$A$1:$B$270,2,FALSE)</f>
        <v>#N/A</v>
      </c>
    </row>
    <row r="1280" spans="15:61">
      <c r="O1280" s="57"/>
      <c r="P1280" s="57"/>
      <c r="AP1280" s="57"/>
      <c r="BA1280" s="57"/>
      <c r="BF1280" s="6" t="e">
        <f t="shared" si="57"/>
        <v>#NUM!</v>
      </c>
      <c r="BG1280" t="e">
        <f t="shared" si="58"/>
        <v>#NUM!</v>
      </c>
      <c r="BH1280" t="e">
        <f t="shared" si="59"/>
        <v>#NUM!</v>
      </c>
      <c r="BI1280" t="e">
        <f>VLOOKUP(H1280,Sheet2!$A$1:$B$270,2,FALSE)</f>
        <v>#N/A</v>
      </c>
    </row>
    <row r="1281" spans="15:61">
      <c r="O1281" s="57"/>
      <c r="P1281" s="57"/>
      <c r="AP1281" s="57"/>
      <c r="BA1281" s="57"/>
      <c r="BF1281" s="6" t="e">
        <f t="shared" si="57"/>
        <v>#NUM!</v>
      </c>
      <c r="BG1281" t="e">
        <f t="shared" si="58"/>
        <v>#NUM!</v>
      </c>
      <c r="BH1281" t="e">
        <f t="shared" si="59"/>
        <v>#NUM!</v>
      </c>
      <c r="BI1281" t="e">
        <f>VLOOKUP(H1281,Sheet2!$A$1:$B$270,2,FALSE)</f>
        <v>#N/A</v>
      </c>
    </row>
    <row r="1282" spans="15:61">
      <c r="O1282" s="57"/>
      <c r="P1282" s="57"/>
      <c r="BA1282" s="57"/>
      <c r="BF1282" s="6" t="e">
        <f t="shared" ref="BF1282:BF1345" si="60">DATE(BC1282,BD1282,BE1282)</f>
        <v>#NUM!</v>
      </c>
      <c r="BG1282" t="e">
        <f t="shared" ref="BG1282:BG1345" si="61">BF1282-BA1282</f>
        <v>#NUM!</v>
      </c>
      <c r="BH1282" t="e">
        <f t="shared" ref="BH1282:BH1345" si="62">IF(BG1282=1,"COMPLY",IF(BG1282&lt;1,"COMPLY","NOT COMPLY"))</f>
        <v>#NUM!</v>
      </c>
      <c r="BI1282" t="e">
        <f>VLOOKUP(H1282,Sheet2!$A$1:$B$270,2,FALSE)</f>
        <v>#N/A</v>
      </c>
    </row>
    <row r="1283" spans="15:61">
      <c r="O1283" s="57"/>
      <c r="P1283" s="57"/>
      <c r="AP1283" s="57"/>
      <c r="BA1283" s="57"/>
      <c r="BF1283" s="6" t="e">
        <f t="shared" si="60"/>
        <v>#NUM!</v>
      </c>
      <c r="BG1283" t="e">
        <f t="shared" si="61"/>
        <v>#NUM!</v>
      </c>
      <c r="BH1283" t="e">
        <f t="shared" si="62"/>
        <v>#NUM!</v>
      </c>
      <c r="BI1283" t="e">
        <f>VLOOKUP(H1283,Sheet2!$A$1:$B$270,2,FALSE)</f>
        <v>#N/A</v>
      </c>
    </row>
    <row r="1284" spans="15:61">
      <c r="O1284" s="57"/>
      <c r="P1284" s="57"/>
      <c r="AP1284" s="57"/>
      <c r="BA1284" s="57"/>
      <c r="BF1284" s="6" t="e">
        <f t="shared" si="60"/>
        <v>#NUM!</v>
      </c>
      <c r="BG1284" t="e">
        <f t="shared" si="61"/>
        <v>#NUM!</v>
      </c>
      <c r="BH1284" t="e">
        <f t="shared" si="62"/>
        <v>#NUM!</v>
      </c>
      <c r="BI1284" t="e">
        <f>VLOOKUP(H1284,Sheet2!$A$1:$B$270,2,FALSE)</f>
        <v>#N/A</v>
      </c>
    </row>
    <row r="1285" spans="15:61">
      <c r="O1285" s="57"/>
      <c r="P1285" s="57"/>
      <c r="AP1285" s="57"/>
      <c r="BA1285" s="57"/>
      <c r="BF1285" s="6" t="e">
        <f t="shared" si="60"/>
        <v>#NUM!</v>
      </c>
      <c r="BG1285" t="e">
        <f t="shared" si="61"/>
        <v>#NUM!</v>
      </c>
      <c r="BH1285" t="e">
        <f t="shared" si="62"/>
        <v>#NUM!</v>
      </c>
      <c r="BI1285" t="e">
        <f>VLOOKUP(H1285,Sheet2!$A$1:$B$270,2,FALSE)</f>
        <v>#N/A</v>
      </c>
    </row>
    <row r="1286" spans="15:61">
      <c r="O1286" s="57"/>
      <c r="P1286" s="57"/>
      <c r="AP1286" s="57"/>
      <c r="BA1286" s="57"/>
      <c r="BF1286" s="6" t="e">
        <f t="shared" si="60"/>
        <v>#NUM!</v>
      </c>
      <c r="BG1286" t="e">
        <f t="shared" si="61"/>
        <v>#NUM!</v>
      </c>
      <c r="BH1286" t="e">
        <f t="shared" si="62"/>
        <v>#NUM!</v>
      </c>
      <c r="BI1286" t="e">
        <f>VLOOKUP(H1286,Sheet2!$A$1:$B$270,2,FALSE)</f>
        <v>#N/A</v>
      </c>
    </row>
    <row r="1287" spans="15:61">
      <c r="O1287" s="57"/>
      <c r="P1287" s="57"/>
      <c r="AP1287" s="57"/>
      <c r="BA1287" s="57"/>
      <c r="BF1287" s="6" t="e">
        <f t="shared" si="60"/>
        <v>#NUM!</v>
      </c>
      <c r="BG1287" t="e">
        <f t="shared" si="61"/>
        <v>#NUM!</v>
      </c>
      <c r="BH1287" t="e">
        <f t="shared" si="62"/>
        <v>#NUM!</v>
      </c>
      <c r="BI1287" t="e">
        <f>VLOOKUP(H1287,Sheet2!$A$1:$B$270,2,FALSE)</f>
        <v>#N/A</v>
      </c>
    </row>
    <row r="1288" spans="15:61">
      <c r="O1288" s="57"/>
      <c r="P1288" s="57"/>
      <c r="BA1288" s="57"/>
      <c r="BF1288" s="6" t="e">
        <f t="shared" si="60"/>
        <v>#NUM!</v>
      </c>
      <c r="BG1288" t="e">
        <f t="shared" si="61"/>
        <v>#NUM!</v>
      </c>
      <c r="BH1288" t="e">
        <f t="shared" si="62"/>
        <v>#NUM!</v>
      </c>
      <c r="BI1288" t="e">
        <f>VLOOKUP(H1288,Sheet2!$A$1:$B$270,2,FALSE)</f>
        <v>#N/A</v>
      </c>
    </row>
    <row r="1289" spans="15:61">
      <c r="O1289" s="57"/>
      <c r="P1289" s="57"/>
      <c r="AP1289" s="57"/>
      <c r="BA1289" s="57"/>
      <c r="BF1289" s="6" t="e">
        <f t="shared" si="60"/>
        <v>#NUM!</v>
      </c>
      <c r="BG1289" t="e">
        <f t="shared" si="61"/>
        <v>#NUM!</v>
      </c>
      <c r="BH1289" t="e">
        <f t="shared" si="62"/>
        <v>#NUM!</v>
      </c>
      <c r="BI1289" t="e">
        <f>VLOOKUP(H1289,Sheet2!$A$1:$B$270,2,FALSE)</f>
        <v>#N/A</v>
      </c>
    </row>
    <row r="1290" spans="15:61">
      <c r="O1290" s="57"/>
      <c r="P1290" s="57"/>
      <c r="AP1290" s="57"/>
      <c r="BA1290" s="57"/>
      <c r="BF1290" s="6" t="e">
        <f t="shared" si="60"/>
        <v>#NUM!</v>
      </c>
      <c r="BG1290" t="e">
        <f t="shared" si="61"/>
        <v>#NUM!</v>
      </c>
      <c r="BH1290" t="e">
        <f t="shared" si="62"/>
        <v>#NUM!</v>
      </c>
      <c r="BI1290" t="e">
        <f>VLOOKUP(H1290,Sheet2!$A$1:$B$270,2,FALSE)</f>
        <v>#N/A</v>
      </c>
    </row>
    <row r="1291" spans="15:61">
      <c r="O1291" s="57"/>
      <c r="P1291" s="57"/>
      <c r="AP1291" s="57"/>
      <c r="BA1291" s="57"/>
      <c r="BF1291" s="6" t="e">
        <f t="shared" si="60"/>
        <v>#NUM!</v>
      </c>
      <c r="BG1291" t="e">
        <f t="shared" si="61"/>
        <v>#NUM!</v>
      </c>
      <c r="BH1291" t="e">
        <f t="shared" si="62"/>
        <v>#NUM!</v>
      </c>
      <c r="BI1291" t="e">
        <f>VLOOKUP(H1291,Sheet2!$A$1:$B$270,2,FALSE)</f>
        <v>#N/A</v>
      </c>
    </row>
    <row r="1292" spans="15:61">
      <c r="O1292" s="57"/>
      <c r="P1292" s="57"/>
      <c r="BA1292" s="57"/>
      <c r="BF1292" s="6" t="e">
        <f t="shared" si="60"/>
        <v>#NUM!</v>
      </c>
      <c r="BG1292" t="e">
        <f t="shared" si="61"/>
        <v>#NUM!</v>
      </c>
      <c r="BH1292" t="e">
        <f t="shared" si="62"/>
        <v>#NUM!</v>
      </c>
      <c r="BI1292" t="e">
        <f>VLOOKUP(H1292,Sheet2!$A$1:$B$270,2,FALSE)</f>
        <v>#N/A</v>
      </c>
    </row>
    <row r="1293" spans="15:61">
      <c r="O1293" s="57"/>
      <c r="P1293" s="57"/>
      <c r="BA1293" s="57"/>
      <c r="BF1293" s="6" t="e">
        <f t="shared" si="60"/>
        <v>#NUM!</v>
      </c>
      <c r="BG1293" t="e">
        <f t="shared" si="61"/>
        <v>#NUM!</v>
      </c>
      <c r="BH1293" t="e">
        <f t="shared" si="62"/>
        <v>#NUM!</v>
      </c>
      <c r="BI1293" t="e">
        <f>VLOOKUP(H1293,Sheet2!$A$1:$B$270,2,FALSE)</f>
        <v>#N/A</v>
      </c>
    </row>
    <row r="1294" spans="15:61">
      <c r="O1294" s="57"/>
      <c r="P1294" s="57"/>
      <c r="AP1294" s="57"/>
      <c r="BA1294" s="57"/>
      <c r="BF1294" s="6" t="e">
        <f t="shared" si="60"/>
        <v>#NUM!</v>
      </c>
      <c r="BG1294" t="e">
        <f t="shared" si="61"/>
        <v>#NUM!</v>
      </c>
      <c r="BH1294" t="e">
        <f t="shared" si="62"/>
        <v>#NUM!</v>
      </c>
      <c r="BI1294" t="e">
        <f>VLOOKUP(H1294,Sheet2!$A$1:$B$270,2,FALSE)</f>
        <v>#N/A</v>
      </c>
    </row>
    <row r="1295" spans="15:61">
      <c r="O1295" s="57"/>
      <c r="P1295" s="57"/>
      <c r="BA1295" s="57"/>
      <c r="BF1295" s="6" t="e">
        <f t="shared" si="60"/>
        <v>#NUM!</v>
      </c>
      <c r="BG1295" t="e">
        <f t="shared" si="61"/>
        <v>#NUM!</v>
      </c>
      <c r="BH1295" t="e">
        <f t="shared" si="62"/>
        <v>#NUM!</v>
      </c>
      <c r="BI1295" t="e">
        <f>VLOOKUP(H1295,Sheet2!$A$1:$B$270,2,FALSE)</f>
        <v>#N/A</v>
      </c>
    </row>
    <row r="1296" spans="15:61">
      <c r="O1296" s="57"/>
      <c r="P1296" s="57"/>
      <c r="AP1296" s="57"/>
      <c r="BA1296" s="57"/>
      <c r="BF1296" s="6" t="e">
        <f t="shared" si="60"/>
        <v>#NUM!</v>
      </c>
      <c r="BG1296" t="e">
        <f t="shared" si="61"/>
        <v>#NUM!</v>
      </c>
      <c r="BH1296" t="e">
        <f t="shared" si="62"/>
        <v>#NUM!</v>
      </c>
      <c r="BI1296" t="e">
        <f>VLOOKUP(H1296,Sheet2!$A$1:$B$270,2,FALSE)</f>
        <v>#N/A</v>
      </c>
    </row>
    <row r="1297" spans="15:61">
      <c r="O1297" s="57"/>
      <c r="P1297" s="57"/>
      <c r="AP1297" s="57"/>
      <c r="BA1297" s="57"/>
      <c r="BF1297" s="6" t="e">
        <f t="shared" si="60"/>
        <v>#NUM!</v>
      </c>
      <c r="BG1297" t="e">
        <f t="shared" si="61"/>
        <v>#NUM!</v>
      </c>
      <c r="BH1297" t="e">
        <f t="shared" si="62"/>
        <v>#NUM!</v>
      </c>
      <c r="BI1297" t="e">
        <f>VLOOKUP(H1297,Sheet2!$A$1:$B$270,2,FALSE)</f>
        <v>#N/A</v>
      </c>
    </row>
    <row r="1298" spans="15:61">
      <c r="O1298" s="57"/>
      <c r="P1298" s="57"/>
      <c r="AP1298" s="57"/>
      <c r="BA1298" s="57"/>
      <c r="BF1298" s="6" t="e">
        <f t="shared" si="60"/>
        <v>#NUM!</v>
      </c>
      <c r="BG1298" t="e">
        <f t="shared" si="61"/>
        <v>#NUM!</v>
      </c>
      <c r="BH1298" t="e">
        <f t="shared" si="62"/>
        <v>#NUM!</v>
      </c>
      <c r="BI1298" t="e">
        <f>VLOOKUP(H1298,Sheet2!$A$1:$B$270,2,FALSE)</f>
        <v>#N/A</v>
      </c>
    </row>
    <row r="1299" spans="15:61">
      <c r="O1299" s="57"/>
      <c r="P1299" s="57"/>
      <c r="AP1299" s="57"/>
      <c r="BA1299" s="57"/>
      <c r="BF1299" s="6" t="e">
        <f t="shared" si="60"/>
        <v>#NUM!</v>
      </c>
      <c r="BG1299" t="e">
        <f t="shared" si="61"/>
        <v>#NUM!</v>
      </c>
      <c r="BH1299" t="e">
        <f t="shared" si="62"/>
        <v>#NUM!</v>
      </c>
      <c r="BI1299" t="e">
        <f>VLOOKUP(H1299,Sheet2!$A$1:$B$270,2,FALSE)</f>
        <v>#N/A</v>
      </c>
    </row>
    <row r="1300" spans="15:61">
      <c r="O1300" s="57"/>
      <c r="P1300" s="57"/>
      <c r="AP1300" s="57"/>
      <c r="BA1300" s="57"/>
      <c r="BF1300" s="6" t="e">
        <f t="shared" si="60"/>
        <v>#NUM!</v>
      </c>
      <c r="BG1300" t="e">
        <f t="shared" si="61"/>
        <v>#NUM!</v>
      </c>
      <c r="BH1300" t="e">
        <f t="shared" si="62"/>
        <v>#NUM!</v>
      </c>
      <c r="BI1300" t="e">
        <f>VLOOKUP(H1300,Sheet2!$A$1:$B$270,2,FALSE)</f>
        <v>#N/A</v>
      </c>
    </row>
    <row r="1301" spans="15:61">
      <c r="O1301" s="57"/>
      <c r="P1301" s="57"/>
      <c r="AP1301" s="57"/>
      <c r="BA1301" s="57"/>
      <c r="BF1301" s="6" t="e">
        <f t="shared" si="60"/>
        <v>#NUM!</v>
      </c>
      <c r="BG1301" t="e">
        <f t="shared" si="61"/>
        <v>#NUM!</v>
      </c>
      <c r="BH1301" t="e">
        <f t="shared" si="62"/>
        <v>#NUM!</v>
      </c>
      <c r="BI1301" t="e">
        <f>VLOOKUP(H1301,Sheet2!$A$1:$B$270,2,FALSE)</f>
        <v>#N/A</v>
      </c>
    </row>
    <row r="1302" spans="15:61">
      <c r="O1302" s="57"/>
      <c r="P1302" s="57"/>
      <c r="AP1302" s="57"/>
      <c r="BA1302" s="57"/>
      <c r="BF1302" s="6" t="e">
        <f t="shared" si="60"/>
        <v>#NUM!</v>
      </c>
      <c r="BG1302" t="e">
        <f t="shared" si="61"/>
        <v>#NUM!</v>
      </c>
      <c r="BH1302" t="e">
        <f t="shared" si="62"/>
        <v>#NUM!</v>
      </c>
      <c r="BI1302" t="e">
        <f>VLOOKUP(H1302,Sheet2!$A$1:$B$270,2,FALSE)</f>
        <v>#N/A</v>
      </c>
    </row>
    <row r="1303" spans="15:61">
      <c r="O1303" s="57"/>
      <c r="P1303" s="57"/>
      <c r="AP1303" s="57"/>
      <c r="BA1303" s="57"/>
      <c r="BF1303" s="6" t="e">
        <f t="shared" si="60"/>
        <v>#NUM!</v>
      </c>
      <c r="BG1303" t="e">
        <f t="shared" si="61"/>
        <v>#NUM!</v>
      </c>
      <c r="BH1303" t="e">
        <f t="shared" si="62"/>
        <v>#NUM!</v>
      </c>
      <c r="BI1303" t="e">
        <f>VLOOKUP(H1303,Sheet2!$A$1:$B$270,2,FALSE)</f>
        <v>#N/A</v>
      </c>
    </row>
    <row r="1304" spans="15:61">
      <c r="O1304" s="57"/>
      <c r="P1304" s="57"/>
      <c r="AP1304" s="57"/>
      <c r="BA1304" s="57"/>
      <c r="BF1304" s="6" t="e">
        <f t="shared" si="60"/>
        <v>#NUM!</v>
      </c>
      <c r="BG1304" t="e">
        <f t="shared" si="61"/>
        <v>#NUM!</v>
      </c>
      <c r="BH1304" t="e">
        <f t="shared" si="62"/>
        <v>#NUM!</v>
      </c>
      <c r="BI1304" t="e">
        <f>VLOOKUP(H1304,Sheet2!$A$1:$B$270,2,FALSE)</f>
        <v>#N/A</v>
      </c>
    </row>
    <row r="1305" spans="15:61">
      <c r="O1305" s="57"/>
      <c r="P1305" s="57"/>
      <c r="AP1305" s="57"/>
      <c r="BA1305" s="57"/>
      <c r="BF1305" s="6" t="e">
        <f t="shared" si="60"/>
        <v>#NUM!</v>
      </c>
      <c r="BG1305" t="e">
        <f t="shared" si="61"/>
        <v>#NUM!</v>
      </c>
      <c r="BH1305" t="e">
        <f t="shared" si="62"/>
        <v>#NUM!</v>
      </c>
      <c r="BI1305" t="e">
        <f>VLOOKUP(H1305,Sheet2!$A$1:$B$270,2,FALSE)</f>
        <v>#N/A</v>
      </c>
    </row>
    <row r="1306" spans="15:61">
      <c r="O1306" s="57"/>
      <c r="P1306" s="57"/>
      <c r="BA1306" s="57"/>
      <c r="BF1306" s="6" t="e">
        <f t="shared" si="60"/>
        <v>#NUM!</v>
      </c>
      <c r="BG1306" t="e">
        <f t="shared" si="61"/>
        <v>#NUM!</v>
      </c>
      <c r="BH1306" t="e">
        <f t="shared" si="62"/>
        <v>#NUM!</v>
      </c>
      <c r="BI1306" t="e">
        <f>VLOOKUP(H1306,Sheet2!$A$1:$B$270,2,FALSE)</f>
        <v>#N/A</v>
      </c>
    </row>
    <row r="1307" spans="15:61">
      <c r="O1307" s="57"/>
      <c r="P1307" s="57"/>
      <c r="AP1307" s="57"/>
      <c r="BA1307" s="57"/>
      <c r="BF1307" s="6" t="e">
        <f t="shared" si="60"/>
        <v>#NUM!</v>
      </c>
      <c r="BG1307" t="e">
        <f t="shared" si="61"/>
        <v>#NUM!</v>
      </c>
      <c r="BH1307" t="e">
        <f t="shared" si="62"/>
        <v>#NUM!</v>
      </c>
      <c r="BI1307" t="e">
        <f>VLOOKUP(H1307,Sheet2!$A$1:$B$270,2,FALSE)</f>
        <v>#N/A</v>
      </c>
    </row>
    <row r="1308" spans="15:61">
      <c r="O1308" s="57"/>
      <c r="P1308" s="57"/>
      <c r="AP1308" s="57"/>
      <c r="BA1308" s="57"/>
      <c r="BF1308" s="6" t="e">
        <f t="shared" si="60"/>
        <v>#NUM!</v>
      </c>
      <c r="BG1308" t="e">
        <f t="shared" si="61"/>
        <v>#NUM!</v>
      </c>
      <c r="BH1308" t="e">
        <f t="shared" si="62"/>
        <v>#NUM!</v>
      </c>
      <c r="BI1308" t="e">
        <f>VLOOKUP(H1308,Sheet2!$A$1:$B$270,2,FALSE)</f>
        <v>#N/A</v>
      </c>
    </row>
    <row r="1309" spans="15:61">
      <c r="O1309" s="57"/>
      <c r="P1309" s="57"/>
      <c r="AP1309" s="57"/>
      <c r="BA1309" s="57"/>
      <c r="BF1309" s="6" t="e">
        <f t="shared" si="60"/>
        <v>#NUM!</v>
      </c>
      <c r="BG1309" t="e">
        <f t="shared" si="61"/>
        <v>#NUM!</v>
      </c>
      <c r="BH1309" t="e">
        <f t="shared" si="62"/>
        <v>#NUM!</v>
      </c>
      <c r="BI1309" t="e">
        <f>VLOOKUP(H1309,Sheet2!$A$1:$B$270,2,FALSE)</f>
        <v>#N/A</v>
      </c>
    </row>
    <row r="1310" spans="15:61">
      <c r="O1310" s="57"/>
      <c r="P1310" s="57"/>
      <c r="AP1310" s="57"/>
      <c r="BA1310" s="57"/>
      <c r="BF1310" s="6" t="e">
        <f t="shared" si="60"/>
        <v>#NUM!</v>
      </c>
      <c r="BG1310" t="e">
        <f t="shared" si="61"/>
        <v>#NUM!</v>
      </c>
      <c r="BH1310" t="e">
        <f t="shared" si="62"/>
        <v>#NUM!</v>
      </c>
      <c r="BI1310" t="e">
        <f>VLOOKUP(H1310,Sheet2!$A$1:$B$270,2,FALSE)</f>
        <v>#N/A</v>
      </c>
    </row>
    <row r="1311" spans="15:61">
      <c r="O1311" s="57"/>
      <c r="P1311" s="57"/>
      <c r="AP1311" s="57"/>
      <c r="BA1311" s="57"/>
      <c r="BF1311" s="6" t="e">
        <f t="shared" si="60"/>
        <v>#NUM!</v>
      </c>
      <c r="BG1311" t="e">
        <f t="shared" si="61"/>
        <v>#NUM!</v>
      </c>
      <c r="BH1311" t="e">
        <f t="shared" si="62"/>
        <v>#NUM!</v>
      </c>
      <c r="BI1311" t="e">
        <f>VLOOKUP(H1311,Sheet2!$A$1:$B$270,2,FALSE)</f>
        <v>#N/A</v>
      </c>
    </row>
    <row r="1312" spans="15:61">
      <c r="O1312" s="57"/>
      <c r="P1312" s="57"/>
      <c r="BA1312" s="57"/>
      <c r="BF1312" s="6" t="e">
        <f t="shared" si="60"/>
        <v>#NUM!</v>
      </c>
      <c r="BG1312" t="e">
        <f t="shared" si="61"/>
        <v>#NUM!</v>
      </c>
      <c r="BH1312" t="e">
        <f t="shared" si="62"/>
        <v>#NUM!</v>
      </c>
      <c r="BI1312" t="e">
        <f>VLOOKUP(H1312,Sheet2!$A$1:$B$270,2,FALSE)</f>
        <v>#N/A</v>
      </c>
    </row>
    <row r="1313" spans="15:61">
      <c r="O1313" s="57"/>
      <c r="P1313" s="57"/>
      <c r="BA1313" s="57"/>
      <c r="BF1313" s="6" t="e">
        <f t="shared" si="60"/>
        <v>#NUM!</v>
      </c>
      <c r="BG1313" t="e">
        <f t="shared" si="61"/>
        <v>#NUM!</v>
      </c>
      <c r="BH1313" t="e">
        <f t="shared" si="62"/>
        <v>#NUM!</v>
      </c>
      <c r="BI1313" t="e">
        <f>VLOOKUP(H1313,Sheet2!$A$1:$B$270,2,FALSE)</f>
        <v>#N/A</v>
      </c>
    </row>
    <row r="1314" spans="15:61">
      <c r="O1314" s="57"/>
      <c r="P1314" s="57"/>
      <c r="AP1314" s="57"/>
      <c r="BA1314" s="57"/>
      <c r="BF1314" s="6" t="e">
        <f t="shared" si="60"/>
        <v>#NUM!</v>
      </c>
      <c r="BG1314" t="e">
        <f t="shared" si="61"/>
        <v>#NUM!</v>
      </c>
      <c r="BH1314" t="e">
        <f t="shared" si="62"/>
        <v>#NUM!</v>
      </c>
      <c r="BI1314" t="e">
        <f>VLOOKUP(H1314,Sheet2!$A$1:$B$270,2,FALSE)</f>
        <v>#N/A</v>
      </c>
    </row>
    <row r="1315" spans="15:61">
      <c r="O1315" s="57"/>
      <c r="P1315" s="57"/>
      <c r="AP1315" s="57"/>
      <c r="BA1315" s="57"/>
      <c r="BF1315" s="6" t="e">
        <f t="shared" si="60"/>
        <v>#NUM!</v>
      </c>
      <c r="BG1315" t="e">
        <f t="shared" si="61"/>
        <v>#NUM!</v>
      </c>
      <c r="BH1315" t="e">
        <f t="shared" si="62"/>
        <v>#NUM!</v>
      </c>
      <c r="BI1315" t="e">
        <f>VLOOKUP(H1315,Sheet2!$A$1:$B$270,2,FALSE)</f>
        <v>#N/A</v>
      </c>
    </row>
    <row r="1316" spans="15:61">
      <c r="O1316" s="57"/>
      <c r="P1316" s="57"/>
      <c r="AP1316" s="57"/>
      <c r="BA1316" s="57"/>
      <c r="BF1316" s="6" t="e">
        <f t="shared" si="60"/>
        <v>#NUM!</v>
      </c>
      <c r="BG1316" t="e">
        <f t="shared" si="61"/>
        <v>#NUM!</v>
      </c>
      <c r="BH1316" t="e">
        <f t="shared" si="62"/>
        <v>#NUM!</v>
      </c>
      <c r="BI1316" t="e">
        <f>VLOOKUP(H1316,Sheet2!$A$1:$B$270,2,FALSE)</f>
        <v>#N/A</v>
      </c>
    </row>
    <row r="1317" spans="15:61">
      <c r="O1317" s="57"/>
      <c r="P1317" s="57"/>
      <c r="AP1317" s="57"/>
      <c r="BA1317" s="57"/>
      <c r="BF1317" s="6" t="e">
        <f t="shared" si="60"/>
        <v>#NUM!</v>
      </c>
      <c r="BG1317" t="e">
        <f t="shared" si="61"/>
        <v>#NUM!</v>
      </c>
      <c r="BH1317" t="e">
        <f t="shared" si="62"/>
        <v>#NUM!</v>
      </c>
      <c r="BI1317" t="e">
        <f>VLOOKUP(H1317,Sheet2!$A$1:$B$270,2,FALSE)</f>
        <v>#N/A</v>
      </c>
    </row>
    <row r="1318" spans="15:61">
      <c r="O1318" s="57"/>
      <c r="P1318" s="57"/>
      <c r="AP1318" s="57"/>
      <c r="BA1318" s="57"/>
      <c r="BF1318" s="6" t="e">
        <f t="shared" si="60"/>
        <v>#NUM!</v>
      </c>
      <c r="BG1318" t="e">
        <f t="shared" si="61"/>
        <v>#NUM!</v>
      </c>
      <c r="BH1318" t="e">
        <f t="shared" si="62"/>
        <v>#NUM!</v>
      </c>
      <c r="BI1318" t="e">
        <f>VLOOKUP(H1318,Sheet2!$A$1:$B$270,2,FALSE)</f>
        <v>#N/A</v>
      </c>
    </row>
    <row r="1319" spans="15:61">
      <c r="O1319" s="57"/>
      <c r="P1319" s="57"/>
      <c r="AP1319" s="57"/>
      <c r="BA1319" s="57"/>
      <c r="BF1319" s="6" t="e">
        <f t="shared" si="60"/>
        <v>#NUM!</v>
      </c>
      <c r="BG1319" t="e">
        <f t="shared" si="61"/>
        <v>#NUM!</v>
      </c>
      <c r="BH1319" t="e">
        <f t="shared" si="62"/>
        <v>#NUM!</v>
      </c>
      <c r="BI1319" t="e">
        <f>VLOOKUP(H1319,Sheet2!$A$1:$B$270,2,FALSE)</f>
        <v>#N/A</v>
      </c>
    </row>
    <row r="1320" spans="15:61">
      <c r="O1320" s="57"/>
      <c r="P1320" s="57"/>
      <c r="AP1320" s="57"/>
      <c r="BA1320" s="57"/>
      <c r="BF1320" s="6" t="e">
        <f t="shared" si="60"/>
        <v>#NUM!</v>
      </c>
      <c r="BG1320" t="e">
        <f t="shared" si="61"/>
        <v>#NUM!</v>
      </c>
      <c r="BH1320" t="e">
        <f t="shared" si="62"/>
        <v>#NUM!</v>
      </c>
      <c r="BI1320" t="e">
        <f>VLOOKUP(H1320,Sheet2!$A$1:$B$270,2,FALSE)</f>
        <v>#N/A</v>
      </c>
    </row>
    <row r="1321" spans="15:61">
      <c r="O1321" s="57"/>
      <c r="P1321" s="57"/>
      <c r="BA1321" s="57"/>
      <c r="BF1321" s="6" t="e">
        <f t="shared" si="60"/>
        <v>#NUM!</v>
      </c>
      <c r="BG1321" t="e">
        <f t="shared" si="61"/>
        <v>#NUM!</v>
      </c>
      <c r="BH1321" t="e">
        <f t="shared" si="62"/>
        <v>#NUM!</v>
      </c>
      <c r="BI1321" t="e">
        <f>VLOOKUP(H1321,Sheet2!$A$1:$B$270,2,FALSE)</f>
        <v>#N/A</v>
      </c>
    </row>
    <row r="1322" spans="15:61">
      <c r="O1322" s="57"/>
      <c r="P1322" s="57"/>
      <c r="AP1322" s="57"/>
      <c r="BA1322" s="57"/>
      <c r="BF1322" s="6" t="e">
        <f t="shared" si="60"/>
        <v>#NUM!</v>
      </c>
      <c r="BG1322" t="e">
        <f t="shared" si="61"/>
        <v>#NUM!</v>
      </c>
      <c r="BH1322" t="e">
        <f t="shared" si="62"/>
        <v>#NUM!</v>
      </c>
      <c r="BI1322" t="e">
        <f>VLOOKUP(H1322,Sheet2!$A$1:$B$270,2,FALSE)</f>
        <v>#N/A</v>
      </c>
    </row>
    <row r="1323" spans="15:61">
      <c r="O1323" s="57"/>
      <c r="P1323" s="57"/>
      <c r="AP1323" s="57"/>
      <c r="BA1323" s="57"/>
      <c r="BF1323" s="6" t="e">
        <f t="shared" si="60"/>
        <v>#NUM!</v>
      </c>
      <c r="BG1323" t="e">
        <f t="shared" si="61"/>
        <v>#NUM!</v>
      </c>
      <c r="BH1323" t="e">
        <f t="shared" si="62"/>
        <v>#NUM!</v>
      </c>
      <c r="BI1323" t="e">
        <f>VLOOKUP(H1323,Sheet2!$A$1:$B$270,2,FALSE)</f>
        <v>#N/A</v>
      </c>
    </row>
    <row r="1324" spans="15:61">
      <c r="O1324" s="57"/>
      <c r="P1324" s="57"/>
      <c r="AP1324" s="57"/>
      <c r="BA1324" s="57"/>
      <c r="BF1324" s="6" t="e">
        <f t="shared" si="60"/>
        <v>#NUM!</v>
      </c>
      <c r="BG1324" t="e">
        <f t="shared" si="61"/>
        <v>#NUM!</v>
      </c>
      <c r="BH1324" t="e">
        <f t="shared" si="62"/>
        <v>#NUM!</v>
      </c>
      <c r="BI1324" t="e">
        <f>VLOOKUP(H1324,Sheet2!$A$1:$B$270,2,FALSE)</f>
        <v>#N/A</v>
      </c>
    </row>
    <row r="1325" spans="15:61">
      <c r="O1325" s="57"/>
      <c r="P1325" s="57"/>
      <c r="AP1325" s="57"/>
      <c r="BA1325" s="57"/>
      <c r="BF1325" s="6" t="e">
        <f t="shared" si="60"/>
        <v>#NUM!</v>
      </c>
      <c r="BG1325" t="e">
        <f t="shared" si="61"/>
        <v>#NUM!</v>
      </c>
      <c r="BH1325" t="e">
        <f t="shared" si="62"/>
        <v>#NUM!</v>
      </c>
      <c r="BI1325" t="e">
        <f>VLOOKUP(H1325,Sheet2!$A$1:$B$270,2,FALSE)</f>
        <v>#N/A</v>
      </c>
    </row>
    <row r="1326" spans="15:61">
      <c r="O1326" s="57"/>
      <c r="P1326" s="57"/>
      <c r="AP1326" s="57"/>
      <c r="BA1326" s="57"/>
      <c r="BF1326" s="6" t="e">
        <f t="shared" si="60"/>
        <v>#NUM!</v>
      </c>
      <c r="BG1326" t="e">
        <f t="shared" si="61"/>
        <v>#NUM!</v>
      </c>
      <c r="BH1326" t="e">
        <f t="shared" si="62"/>
        <v>#NUM!</v>
      </c>
      <c r="BI1326" t="e">
        <f>VLOOKUP(H1326,Sheet2!$A$1:$B$270,2,FALSE)</f>
        <v>#N/A</v>
      </c>
    </row>
    <row r="1327" spans="15:61">
      <c r="O1327" s="57"/>
      <c r="P1327" s="57"/>
      <c r="AP1327" s="57"/>
      <c r="BA1327" s="57"/>
      <c r="BF1327" s="6" t="e">
        <f t="shared" si="60"/>
        <v>#NUM!</v>
      </c>
      <c r="BG1327" t="e">
        <f t="shared" si="61"/>
        <v>#NUM!</v>
      </c>
      <c r="BH1327" t="e">
        <f t="shared" si="62"/>
        <v>#NUM!</v>
      </c>
      <c r="BI1327" t="e">
        <f>VLOOKUP(H1327,Sheet2!$A$1:$B$270,2,FALSE)</f>
        <v>#N/A</v>
      </c>
    </row>
    <row r="1328" spans="15:61">
      <c r="O1328" s="57"/>
      <c r="P1328" s="57"/>
      <c r="BA1328" s="57"/>
      <c r="BF1328" s="6" t="e">
        <f t="shared" si="60"/>
        <v>#NUM!</v>
      </c>
      <c r="BG1328" t="e">
        <f t="shared" si="61"/>
        <v>#NUM!</v>
      </c>
      <c r="BH1328" t="e">
        <f t="shared" si="62"/>
        <v>#NUM!</v>
      </c>
      <c r="BI1328" t="e">
        <f>VLOOKUP(H1328,Sheet2!$A$1:$B$270,2,FALSE)</f>
        <v>#N/A</v>
      </c>
    </row>
    <row r="1329" spans="15:61">
      <c r="O1329" s="57"/>
      <c r="P1329" s="57"/>
      <c r="AP1329" s="57"/>
      <c r="BA1329" s="57"/>
      <c r="BF1329" s="6" t="e">
        <f t="shared" si="60"/>
        <v>#NUM!</v>
      </c>
      <c r="BG1329" t="e">
        <f t="shared" si="61"/>
        <v>#NUM!</v>
      </c>
      <c r="BH1329" t="e">
        <f t="shared" si="62"/>
        <v>#NUM!</v>
      </c>
      <c r="BI1329" t="e">
        <f>VLOOKUP(H1329,Sheet2!$A$1:$B$270,2,FALSE)</f>
        <v>#N/A</v>
      </c>
    </row>
    <row r="1330" spans="15:61">
      <c r="O1330" s="57"/>
      <c r="P1330" s="57"/>
      <c r="AP1330" s="57"/>
      <c r="BA1330" s="57"/>
      <c r="BF1330" s="6" t="e">
        <f t="shared" si="60"/>
        <v>#NUM!</v>
      </c>
      <c r="BG1330" t="e">
        <f t="shared" si="61"/>
        <v>#NUM!</v>
      </c>
      <c r="BH1330" t="e">
        <f t="shared" si="62"/>
        <v>#NUM!</v>
      </c>
      <c r="BI1330" t="e">
        <f>VLOOKUP(H1330,Sheet2!$A$1:$B$270,2,FALSE)</f>
        <v>#N/A</v>
      </c>
    </row>
    <row r="1331" spans="15:61">
      <c r="O1331" s="57"/>
      <c r="P1331" s="57"/>
      <c r="AP1331" s="57"/>
      <c r="BA1331" s="57"/>
      <c r="BF1331" s="6" t="e">
        <f t="shared" si="60"/>
        <v>#NUM!</v>
      </c>
      <c r="BG1331" t="e">
        <f t="shared" si="61"/>
        <v>#NUM!</v>
      </c>
      <c r="BH1331" t="e">
        <f t="shared" si="62"/>
        <v>#NUM!</v>
      </c>
      <c r="BI1331" t="e">
        <f>VLOOKUP(H1331,Sheet2!$A$1:$B$270,2,FALSE)</f>
        <v>#N/A</v>
      </c>
    </row>
    <row r="1332" spans="15:61">
      <c r="O1332" s="57"/>
      <c r="P1332" s="57"/>
      <c r="AP1332" s="57"/>
      <c r="BA1332" s="57"/>
      <c r="BF1332" s="6" t="e">
        <f t="shared" si="60"/>
        <v>#NUM!</v>
      </c>
      <c r="BG1332" t="e">
        <f t="shared" si="61"/>
        <v>#NUM!</v>
      </c>
      <c r="BH1332" t="e">
        <f t="shared" si="62"/>
        <v>#NUM!</v>
      </c>
      <c r="BI1332" t="e">
        <f>VLOOKUP(H1332,Sheet2!$A$1:$B$270,2,FALSE)</f>
        <v>#N/A</v>
      </c>
    </row>
    <row r="1333" spans="15:61">
      <c r="O1333" s="57"/>
      <c r="P1333" s="57"/>
      <c r="AP1333" s="57"/>
      <c r="BA1333" s="57"/>
      <c r="BF1333" s="6" t="e">
        <f t="shared" si="60"/>
        <v>#NUM!</v>
      </c>
      <c r="BG1333" t="e">
        <f t="shared" si="61"/>
        <v>#NUM!</v>
      </c>
      <c r="BH1333" t="e">
        <f t="shared" si="62"/>
        <v>#NUM!</v>
      </c>
      <c r="BI1333" t="e">
        <f>VLOOKUP(H1333,Sheet2!$A$1:$B$270,2,FALSE)</f>
        <v>#N/A</v>
      </c>
    </row>
    <row r="1334" spans="15:61">
      <c r="O1334" s="57"/>
      <c r="P1334" s="57"/>
      <c r="AP1334" s="57"/>
      <c r="BA1334" s="57"/>
      <c r="BF1334" s="6" t="e">
        <f t="shared" si="60"/>
        <v>#NUM!</v>
      </c>
      <c r="BG1334" t="e">
        <f t="shared" si="61"/>
        <v>#NUM!</v>
      </c>
      <c r="BH1334" t="e">
        <f t="shared" si="62"/>
        <v>#NUM!</v>
      </c>
      <c r="BI1334" t="e">
        <f>VLOOKUP(H1334,Sheet2!$A$1:$B$270,2,FALSE)</f>
        <v>#N/A</v>
      </c>
    </row>
    <row r="1335" spans="15:61">
      <c r="O1335" s="57"/>
      <c r="P1335" s="57"/>
      <c r="AP1335" s="57"/>
      <c r="BA1335" s="57"/>
      <c r="BF1335" s="6" t="e">
        <f t="shared" si="60"/>
        <v>#NUM!</v>
      </c>
      <c r="BG1335" t="e">
        <f t="shared" si="61"/>
        <v>#NUM!</v>
      </c>
      <c r="BH1335" t="e">
        <f t="shared" si="62"/>
        <v>#NUM!</v>
      </c>
      <c r="BI1335" t="e">
        <f>VLOOKUP(H1335,Sheet2!$A$1:$B$270,2,FALSE)</f>
        <v>#N/A</v>
      </c>
    </row>
    <row r="1336" spans="15:61">
      <c r="O1336" s="57"/>
      <c r="P1336" s="57"/>
      <c r="AP1336" s="57"/>
      <c r="BA1336" s="57"/>
      <c r="BF1336" s="6" t="e">
        <f t="shared" si="60"/>
        <v>#NUM!</v>
      </c>
      <c r="BG1336" t="e">
        <f t="shared" si="61"/>
        <v>#NUM!</v>
      </c>
      <c r="BH1336" t="e">
        <f t="shared" si="62"/>
        <v>#NUM!</v>
      </c>
      <c r="BI1336" t="e">
        <f>VLOOKUP(H1336,Sheet2!$A$1:$B$270,2,FALSE)</f>
        <v>#N/A</v>
      </c>
    </row>
    <row r="1337" spans="15:61">
      <c r="O1337" s="57"/>
      <c r="P1337" s="57"/>
      <c r="AP1337" s="57"/>
      <c r="BA1337" s="57"/>
      <c r="BF1337" s="6" t="e">
        <f t="shared" si="60"/>
        <v>#NUM!</v>
      </c>
      <c r="BG1337" t="e">
        <f t="shared" si="61"/>
        <v>#NUM!</v>
      </c>
      <c r="BH1337" t="e">
        <f t="shared" si="62"/>
        <v>#NUM!</v>
      </c>
      <c r="BI1337" t="e">
        <f>VLOOKUP(H1337,Sheet2!$A$1:$B$270,2,FALSE)</f>
        <v>#N/A</v>
      </c>
    </row>
    <row r="1338" spans="15:61">
      <c r="O1338" s="57"/>
      <c r="P1338" s="57"/>
      <c r="AP1338" s="57"/>
      <c r="BA1338" s="57"/>
      <c r="BF1338" s="6" t="e">
        <f t="shared" si="60"/>
        <v>#NUM!</v>
      </c>
      <c r="BG1338" t="e">
        <f t="shared" si="61"/>
        <v>#NUM!</v>
      </c>
      <c r="BH1338" t="e">
        <f t="shared" si="62"/>
        <v>#NUM!</v>
      </c>
      <c r="BI1338" t="e">
        <f>VLOOKUP(H1338,Sheet2!$A$1:$B$270,2,FALSE)</f>
        <v>#N/A</v>
      </c>
    </row>
    <row r="1339" spans="15:61">
      <c r="O1339" s="57"/>
      <c r="P1339" s="57"/>
      <c r="AP1339" s="57"/>
      <c r="BA1339" s="57"/>
      <c r="BF1339" s="6" t="e">
        <f t="shared" si="60"/>
        <v>#NUM!</v>
      </c>
      <c r="BG1339" t="e">
        <f t="shared" si="61"/>
        <v>#NUM!</v>
      </c>
      <c r="BH1339" t="e">
        <f t="shared" si="62"/>
        <v>#NUM!</v>
      </c>
      <c r="BI1339" t="e">
        <f>VLOOKUP(H1339,Sheet2!$A$1:$B$270,2,FALSE)</f>
        <v>#N/A</v>
      </c>
    </row>
    <row r="1340" spans="15:61">
      <c r="O1340" s="57"/>
      <c r="P1340" s="57"/>
      <c r="BA1340" s="57"/>
      <c r="BF1340" s="6" t="e">
        <f t="shared" si="60"/>
        <v>#NUM!</v>
      </c>
      <c r="BG1340" t="e">
        <f t="shared" si="61"/>
        <v>#NUM!</v>
      </c>
      <c r="BH1340" t="e">
        <f t="shared" si="62"/>
        <v>#NUM!</v>
      </c>
      <c r="BI1340" t="e">
        <f>VLOOKUP(H1340,Sheet2!$A$1:$B$270,2,FALSE)</f>
        <v>#N/A</v>
      </c>
    </row>
    <row r="1341" spans="15:61">
      <c r="O1341" s="57"/>
      <c r="P1341" s="57"/>
      <c r="BA1341" s="57"/>
      <c r="BF1341" s="6" t="e">
        <f t="shared" si="60"/>
        <v>#NUM!</v>
      </c>
      <c r="BG1341" t="e">
        <f t="shared" si="61"/>
        <v>#NUM!</v>
      </c>
      <c r="BH1341" t="e">
        <f t="shared" si="62"/>
        <v>#NUM!</v>
      </c>
      <c r="BI1341" t="e">
        <f>VLOOKUP(H1341,Sheet2!$A$1:$B$270,2,FALSE)</f>
        <v>#N/A</v>
      </c>
    </row>
    <row r="1342" spans="15:61">
      <c r="O1342" s="57"/>
      <c r="P1342" s="57"/>
      <c r="BA1342" s="57"/>
      <c r="BF1342" s="6" t="e">
        <f t="shared" si="60"/>
        <v>#NUM!</v>
      </c>
      <c r="BG1342" t="e">
        <f t="shared" si="61"/>
        <v>#NUM!</v>
      </c>
      <c r="BH1342" t="e">
        <f t="shared" si="62"/>
        <v>#NUM!</v>
      </c>
      <c r="BI1342" t="e">
        <f>VLOOKUP(H1342,Sheet2!$A$1:$B$270,2,FALSE)</f>
        <v>#N/A</v>
      </c>
    </row>
    <row r="1343" spans="15:61">
      <c r="O1343" s="57"/>
      <c r="P1343" s="57"/>
      <c r="AP1343" s="57"/>
      <c r="BA1343" s="57"/>
      <c r="BF1343" s="6" t="e">
        <f t="shared" si="60"/>
        <v>#NUM!</v>
      </c>
      <c r="BG1343" t="e">
        <f t="shared" si="61"/>
        <v>#NUM!</v>
      </c>
      <c r="BH1343" t="e">
        <f t="shared" si="62"/>
        <v>#NUM!</v>
      </c>
      <c r="BI1343" t="e">
        <f>VLOOKUP(H1343,Sheet2!$A$1:$B$270,2,FALSE)</f>
        <v>#N/A</v>
      </c>
    </row>
    <row r="1344" spans="15:61">
      <c r="O1344" s="57"/>
      <c r="P1344" s="57"/>
      <c r="BA1344" s="57"/>
      <c r="BF1344" s="6" t="e">
        <f t="shared" si="60"/>
        <v>#NUM!</v>
      </c>
      <c r="BG1344" t="e">
        <f t="shared" si="61"/>
        <v>#NUM!</v>
      </c>
      <c r="BH1344" t="e">
        <f t="shared" si="62"/>
        <v>#NUM!</v>
      </c>
      <c r="BI1344" t="e">
        <f>VLOOKUP(H1344,Sheet2!$A$1:$B$270,2,FALSE)</f>
        <v>#N/A</v>
      </c>
    </row>
    <row r="1345" spans="15:61">
      <c r="O1345" s="57"/>
      <c r="P1345" s="57"/>
      <c r="AP1345" s="57"/>
      <c r="BA1345" s="57"/>
      <c r="BF1345" s="6" t="e">
        <f t="shared" si="60"/>
        <v>#NUM!</v>
      </c>
      <c r="BG1345" t="e">
        <f t="shared" si="61"/>
        <v>#NUM!</v>
      </c>
      <c r="BH1345" t="e">
        <f t="shared" si="62"/>
        <v>#NUM!</v>
      </c>
      <c r="BI1345" t="e">
        <f>VLOOKUP(H1345,Sheet2!$A$1:$B$270,2,FALSE)</f>
        <v>#N/A</v>
      </c>
    </row>
    <row r="1346" spans="15:61">
      <c r="O1346" s="57"/>
      <c r="P1346" s="57"/>
      <c r="BA1346" s="57"/>
      <c r="BF1346" s="6" t="e">
        <f t="shared" ref="BF1346:BF1409" si="63">DATE(BC1346,BD1346,BE1346)</f>
        <v>#NUM!</v>
      </c>
      <c r="BG1346" t="e">
        <f t="shared" ref="BG1346:BG1409" si="64">BF1346-BA1346</f>
        <v>#NUM!</v>
      </c>
      <c r="BH1346" t="e">
        <f t="shared" ref="BH1346:BH1409" si="65">IF(BG1346=1,"COMPLY",IF(BG1346&lt;1,"COMPLY","NOT COMPLY"))</f>
        <v>#NUM!</v>
      </c>
      <c r="BI1346" t="e">
        <f>VLOOKUP(H1346,Sheet2!$A$1:$B$270,2,FALSE)</f>
        <v>#N/A</v>
      </c>
    </row>
    <row r="1347" spans="15:61">
      <c r="O1347" s="57"/>
      <c r="P1347" s="57"/>
      <c r="AP1347" s="57"/>
      <c r="BA1347" s="57"/>
      <c r="BF1347" s="6" t="e">
        <f t="shared" si="63"/>
        <v>#NUM!</v>
      </c>
      <c r="BG1347" t="e">
        <f t="shared" si="64"/>
        <v>#NUM!</v>
      </c>
      <c r="BH1347" t="e">
        <f t="shared" si="65"/>
        <v>#NUM!</v>
      </c>
      <c r="BI1347" t="e">
        <f>VLOOKUP(H1347,Sheet2!$A$1:$B$270,2,FALSE)</f>
        <v>#N/A</v>
      </c>
    </row>
    <row r="1348" spans="15:61">
      <c r="O1348" s="57"/>
      <c r="P1348" s="57"/>
      <c r="AP1348" s="57"/>
      <c r="BA1348" s="57"/>
      <c r="BF1348" s="6" t="e">
        <f t="shared" si="63"/>
        <v>#NUM!</v>
      </c>
      <c r="BG1348" t="e">
        <f t="shared" si="64"/>
        <v>#NUM!</v>
      </c>
      <c r="BH1348" t="e">
        <f t="shared" si="65"/>
        <v>#NUM!</v>
      </c>
      <c r="BI1348" t="e">
        <f>VLOOKUP(H1348,Sheet2!$A$1:$B$270,2,FALSE)</f>
        <v>#N/A</v>
      </c>
    </row>
    <row r="1349" spans="15:61">
      <c r="O1349" s="57"/>
      <c r="P1349" s="57"/>
      <c r="AP1349" s="57"/>
      <c r="BA1349" s="57"/>
      <c r="BF1349" s="6" t="e">
        <f t="shared" si="63"/>
        <v>#NUM!</v>
      </c>
      <c r="BG1349" t="e">
        <f t="shared" si="64"/>
        <v>#NUM!</v>
      </c>
      <c r="BH1349" t="e">
        <f t="shared" si="65"/>
        <v>#NUM!</v>
      </c>
      <c r="BI1349" t="e">
        <f>VLOOKUP(H1349,Sheet2!$A$1:$B$270,2,FALSE)</f>
        <v>#N/A</v>
      </c>
    </row>
    <row r="1350" spans="15:61">
      <c r="O1350" s="57"/>
      <c r="P1350" s="57"/>
      <c r="AP1350" s="57"/>
      <c r="BA1350" s="57"/>
      <c r="BF1350" s="6" t="e">
        <f t="shared" si="63"/>
        <v>#NUM!</v>
      </c>
      <c r="BG1350" t="e">
        <f t="shared" si="64"/>
        <v>#NUM!</v>
      </c>
      <c r="BH1350" t="e">
        <f t="shared" si="65"/>
        <v>#NUM!</v>
      </c>
      <c r="BI1350" t="e">
        <f>VLOOKUP(H1350,Sheet2!$A$1:$B$270,2,FALSE)</f>
        <v>#N/A</v>
      </c>
    </row>
    <row r="1351" spans="15:61">
      <c r="O1351" s="57"/>
      <c r="P1351" s="57"/>
      <c r="AP1351" s="57"/>
      <c r="BA1351" s="57"/>
      <c r="BF1351" s="6" t="e">
        <f t="shared" si="63"/>
        <v>#NUM!</v>
      </c>
      <c r="BG1351" t="e">
        <f t="shared" si="64"/>
        <v>#NUM!</v>
      </c>
      <c r="BH1351" t="e">
        <f t="shared" si="65"/>
        <v>#NUM!</v>
      </c>
      <c r="BI1351" t="e">
        <f>VLOOKUP(H1351,Sheet2!$A$1:$B$270,2,FALSE)</f>
        <v>#N/A</v>
      </c>
    </row>
    <row r="1352" spans="15:61">
      <c r="O1352" s="57"/>
      <c r="P1352" s="57"/>
      <c r="AP1352" s="57"/>
      <c r="BA1352" s="57"/>
      <c r="BF1352" s="6" t="e">
        <f t="shared" si="63"/>
        <v>#NUM!</v>
      </c>
      <c r="BG1352" t="e">
        <f t="shared" si="64"/>
        <v>#NUM!</v>
      </c>
      <c r="BH1352" t="e">
        <f t="shared" si="65"/>
        <v>#NUM!</v>
      </c>
      <c r="BI1352" t="e">
        <f>VLOOKUP(H1352,Sheet2!$A$1:$B$270,2,FALSE)</f>
        <v>#N/A</v>
      </c>
    </row>
    <row r="1353" spans="15:61">
      <c r="O1353" s="57"/>
      <c r="P1353" s="57"/>
      <c r="AP1353" s="57"/>
      <c r="BA1353" s="57"/>
      <c r="BF1353" s="6" t="e">
        <f t="shared" si="63"/>
        <v>#NUM!</v>
      </c>
      <c r="BG1353" t="e">
        <f t="shared" si="64"/>
        <v>#NUM!</v>
      </c>
      <c r="BH1353" t="e">
        <f t="shared" si="65"/>
        <v>#NUM!</v>
      </c>
      <c r="BI1353" t="e">
        <f>VLOOKUP(H1353,Sheet2!$A$1:$B$270,2,FALSE)</f>
        <v>#N/A</v>
      </c>
    </row>
    <row r="1354" spans="15:61">
      <c r="O1354" s="57"/>
      <c r="P1354" s="57"/>
      <c r="AP1354" s="57"/>
      <c r="BA1354" s="57"/>
      <c r="BF1354" s="6" t="e">
        <f t="shared" si="63"/>
        <v>#NUM!</v>
      </c>
      <c r="BG1354" t="e">
        <f t="shared" si="64"/>
        <v>#NUM!</v>
      </c>
      <c r="BH1354" t="e">
        <f t="shared" si="65"/>
        <v>#NUM!</v>
      </c>
      <c r="BI1354" t="e">
        <f>VLOOKUP(H1354,Sheet2!$A$1:$B$270,2,FALSE)</f>
        <v>#N/A</v>
      </c>
    </row>
    <row r="1355" spans="15:61">
      <c r="O1355" s="57"/>
      <c r="P1355" s="57"/>
      <c r="AP1355" s="57"/>
      <c r="BA1355" s="57"/>
      <c r="BF1355" s="6" t="e">
        <f t="shared" si="63"/>
        <v>#NUM!</v>
      </c>
      <c r="BG1355" t="e">
        <f t="shared" si="64"/>
        <v>#NUM!</v>
      </c>
      <c r="BH1355" t="e">
        <f t="shared" si="65"/>
        <v>#NUM!</v>
      </c>
      <c r="BI1355" t="e">
        <f>VLOOKUP(H1355,Sheet2!$A$1:$B$270,2,FALSE)</f>
        <v>#N/A</v>
      </c>
    </row>
    <row r="1356" spans="15:61">
      <c r="O1356" s="57"/>
      <c r="P1356" s="57"/>
      <c r="AP1356" s="57"/>
      <c r="BA1356" s="57"/>
      <c r="BF1356" s="6" t="e">
        <f t="shared" si="63"/>
        <v>#NUM!</v>
      </c>
      <c r="BG1356" t="e">
        <f t="shared" si="64"/>
        <v>#NUM!</v>
      </c>
      <c r="BH1356" t="e">
        <f t="shared" si="65"/>
        <v>#NUM!</v>
      </c>
      <c r="BI1356" t="e">
        <f>VLOOKUP(H1356,Sheet2!$A$1:$B$270,2,FALSE)</f>
        <v>#N/A</v>
      </c>
    </row>
    <row r="1357" spans="15:61">
      <c r="O1357" s="57"/>
      <c r="P1357" s="57"/>
      <c r="AP1357" s="57"/>
      <c r="BA1357" s="57"/>
      <c r="BF1357" s="6" t="e">
        <f t="shared" si="63"/>
        <v>#NUM!</v>
      </c>
      <c r="BG1357" t="e">
        <f t="shared" si="64"/>
        <v>#NUM!</v>
      </c>
      <c r="BH1357" t="e">
        <f t="shared" si="65"/>
        <v>#NUM!</v>
      </c>
      <c r="BI1357" t="e">
        <f>VLOOKUP(H1357,Sheet2!$A$1:$B$270,2,FALSE)</f>
        <v>#N/A</v>
      </c>
    </row>
    <row r="1358" spans="15:61">
      <c r="O1358" s="57"/>
      <c r="P1358" s="57"/>
      <c r="BA1358" s="57"/>
      <c r="BF1358" s="6" t="e">
        <f t="shared" si="63"/>
        <v>#NUM!</v>
      </c>
      <c r="BG1358" t="e">
        <f t="shared" si="64"/>
        <v>#NUM!</v>
      </c>
      <c r="BH1358" t="e">
        <f t="shared" si="65"/>
        <v>#NUM!</v>
      </c>
      <c r="BI1358" t="e">
        <f>VLOOKUP(H1358,Sheet2!$A$1:$B$270,2,FALSE)</f>
        <v>#N/A</v>
      </c>
    </row>
    <row r="1359" spans="15:61">
      <c r="O1359" s="57"/>
      <c r="P1359" s="57"/>
      <c r="AP1359" s="57"/>
      <c r="BA1359" s="57"/>
      <c r="BF1359" s="6" t="e">
        <f t="shared" si="63"/>
        <v>#NUM!</v>
      </c>
      <c r="BG1359" t="e">
        <f t="shared" si="64"/>
        <v>#NUM!</v>
      </c>
      <c r="BH1359" t="e">
        <f t="shared" si="65"/>
        <v>#NUM!</v>
      </c>
      <c r="BI1359" t="e">
        <f>VLOOKUP(H1359,Sheet2!$A$1:$B$270,2,FALSE)</f>
        <v>#N/A</v>
      </c>
    </row>
    <row r="1360" spans="15:61">
      <c r="O1360" s="57"/>
      <c r="P1360" s="57"/>
      <c r="BA1360" s="57"/>
      <c r="BF1360" s="6" t="e">
        <f t="shared" si="63"/>
        <v>#NUM!</v>
      </c>
      <c r="BG1360" t="e">
        <f t="shared" si="64"/>
        <v>#NUM!</v>
      </c>
      <c r="BH1360" t="e">
        <f t="shared" si="65"/>
        <v>#NUM!</v>
      </c>
      <c r="BI1360" t="e">
        <f>VLOOKUP(H1360,Sheet2!$A$1:$B$270,2,FALSE)</f>
        <v>#N/A</v>
      </c>
    </row>
    <row r="1361" spans="15:61">
      <c r="O1361" s="57"/>
      <c r="P1361" s="57"/>
      <c r="AP1361" s="57"/>
      <c r="BA1361" s="57"/>
      <c r="BF1361" s="6" t="e">
        <f t="shared" si="63"/>
        <v>#NUM!</v>
      </c>
      <c r="BG1361" t="e">
        <f t="shared" si="64"/>
        <v>#NUM!</v>
      </c>
      <c r="BH1361" t="e">
        <f t="shared" si="65"/>
        <v>#NUM!</v>
      </c>
      <c r="BI1361" t="e">
        <f>VLOOKUP(H1361,Sheet2!$A$1:$B$270,2,FALSE)</f>
        <v>#N/A</v>
      </c>
    </row>
    <row r="1362" spans="15:61">
      <c r="O1362" s="57"/>
      <c r="P1362" s="57"/>
      <c r="AP1362" s="57"/>
      <c r="BA1362" s="57"/>
      <c r="BF1362" s="6" t="e">
        <f t="shared" si="63"/>
        <v>#NUM!</v>
      </c>
      <c r="BG1362" t="e">
        <f t="shared" si="64"/>
        <v>#NUM!</v>
      </c>
      <c r="BH1362" t="e">
        <f t="shared" si="65"/>
        <v>#NUM!</v>
      </c>
      <c r="BI1362" t="e">
        <f>VLOOKUP(H1362,Sheet2!$A$1:$B$270,2,FALSE)</f>
        <v>#N/A</v>
      </c>
    </row>
    <row r="1363" spans="15:61">
      <c r="O1363" s="57"/>
      <c r="P1363" s="57"/>
      <c r="AP1363" s="57"/>
      <c r="BA1363" s="57"/>
      <c r="BF1363" s="6" t="e">
        <f t="shared" si="63"/>
        <v>#NUM!</v>
      </c>
      <c r="BG1363" t="e">
        <f t="shared" si="64"/>
        <v>#NUM!</v>
      </c>
      <c r="BH1363" t="e">
        <f t="shared" si="65"/>
        <v>#NUM!</v>
      </c>
      <c r="BI1363" t="e">
        <f>VLOOKUP(H1363,Sheet2!$A$1:$B$270,2,FALSE)</f>
        <v>#N/A</v>
      </c>
    </row>
    <row r="1364" spans="15:61">
      <c r="O1364" s="57"/>
      <c r="P1364" s="57"/>
      <c r="BA1364" s="57"/>
      <c r="BF1364" s="6" t="e">
        <f t="shared" si="63"/>
        <v>#NUM!</v>
      </c>
      <c r="BG1364" t="e">
        <f t="shared" si="64"/>
        <v>#NUM!</v>
      </c>
      <c r="BH1364" t="e">
        <f t="shared" si="65"/>
        <v>#NUM!</v>
      </c>
      <c r="BI1364" t="e">
        <f>VLOOKUP(H1364,Sheet2!$A$1:$B$270,2,FALSE)</f>
        <v>#N/A</v>
      </c>
    </row>
    <row r="1365" spans="15:61">
      <c r="O1365" s="57"/>
      <c r="P1365" s="57"/>
      <c r="AP1365" s="57"/>
      <c r="BA1365" s="57"/>
      <c r="BF1365" s="6" t="e">
        <f t="shared" si="63"/>
        <v>#NUM!</v>
      </c>
      <c r="BG1365" t="e">
        <f t="shared" si="64"/>
        <v>#NUM!</v>
      </c>
      <c r="BH1365" t="e">
        <f t="shared" si="65"/>
        <v>#NUM!</v>
      </c>
      <c r="BI1365" t="e">
        <f>VLOOKUP(H1365,Sheet2!$A$1:$B$270,2,FALSE)</f>
        <v>#N/A</v>
      </c>
    </row>
    <row r="1366" spans="15:61">
      <c r="O1366" s="57"/>
      <c r="P1366" s="57"/>
      <c r="AP1366" s="57"/>
      <c r="BA1366" s="57"/>
      <c r="BF1366" s="6" t="e">
        <f t="shared" si="63"/>
        <v>#NUM!</v>
      </c>
      <c r="BG1366" t="e">
        <f t="shared" si="64"/>
        <v>#NUM!</v>
      </c>
      <c r="BH1366" t="e">
        <f t="shared" si="65"/>
        <v>#NUM!</v>
      </c>
      <c r="BI1366" t="e">
        <f>VLOOKUP(H1366,Sheet2!$A$1:$B$270,2,FALSE)</f>
        <v>#N/A</v>
      </c>
    </row>
    <row r="1367" spans="15:61">
      <c r="O1367" s="57"/>
      <c r="P1367" s="57"/>
      <c r="AP1367" s="57"/>
      <c r="BA1367" s="57"/>
      <c r="BF1367" s="6" t="e">
        <f t="shared" si="63"/>
        <v>#NUM!</v>
      </c>
      <c r="BG1367" t="e">
        <f t="shared" si="64"/>
        <v>#NUM!</v>
      </c>
      <c r="BH1367" t="e">
        <f t="shared" si="65"/>
        <v>#NUM!</v>
      </c>
      <c r="BI1367" t="e">
        <f>VLOOKUP(H1367,Sheet2!$A$1:$B$270,2,FALSE)</f>
        <v>#N/A</v>
      </c>
    </row>
    <row r="1368" spans="15:61">
      <c r="O1368" s="57"/>
      <c r="P1368" s="57"/>
      <c r="AP1368" s="57"/>
      <c r="BA1368" s="57"/>
      <c r="BF1368" s="6" t="e">
        <f t="shared" si="63"/>
        <v>#NUM!</v>
      </c>
      <c r="BG1368" t="e">
        <f t="shared" si="64"/>
        <v>#NUM!</v>
      </c>
      <c r="BH1368" t="e">
        <f t="shared" si="65"/>
        <v>#NUM!</v>
      </c>
      <c r="BI1368" t="e">
        <f>VLOOKUP(H1368,Sheet2!$A$1:$B$270,2,FALSE)</f>
        <v>#N/A</v>
      </c>
    </row>
    <row r="1369" spans="15:61">
      <c r="O1369" s="57"/>
      <c r="P1369" s="57"/>
      <c r="AP1369" s="57"/>
      <c r="BA1369" s="57"/>
      <c r="BF1369" s="6" t="e">
        <f t="shared" si="63"/>
        <v>#NUM!</v>
      </c>
      <c r="BG1369" t="e">
        <f t="shared" si="64"/>
        <v>#NUM!</v>
      </c>
      <c r="BH1369" t="e">
        <f t="shared" si="65"/>
        <v>#NUM!</v>
      </c>
      <c r="BI1369" t="e">
        <f>VLOOKUP(H1369,Sheet2!$A$1:$B$270,2,FALSE)</f>
        <v>#N/A</v>
      </c>
    </row>
    <row r="1370" spans="15:61">
      <c r="O1370" s="57"/>
      <c r="P1370" s="57"/>
      <c r="AP1370" s="57"/>
      <c r="BA1370" s="57"/>
      <c r="BF1370" s="6" t="e">
        <f t="shared" si="63"/>
        <v>#NUM!</v>
      </c>
      <c r="BG1370" t="e">
        <f t="shared" si="64"/>
        <v>#NUM!</v>
      </c>
      <c r="BH1370" t="e">
        <f t="shared" si="65"/>
        <v>#NUM!</v>
      </c>
      <c r="BI1370" t="e">
        <f>VLOOKUP(H1370,Sheet2!$A$1:$B$270,2,FALSE)</f>
        <v>#N/A</v>
      </c>
    </row>
    <row r="1371" spans="15:61">
      <c r="O1371" s="57"/>
      <c r="P1371" s="57"/>
      <c r="BA1371" s="57"/>
      <c r="BF1371" s="6" t="e">
        <f t="shared" si="63"/>
        <v>#NUM!</v>
      </c>
      <c r="BG1371" t="e">
        <f t="shared" si="64"/>
        <v>#NUM!</v>
      </c>
      <c r="BH1371" t="e">
        <f t="shared" si="65"/>
        <v>#NUM!</v>
      </c>
      <c r="BI1371" t="e">
        <f>VLOOKUP(H1371,Sheet2!$A$1:$B$270,2,FALSE)</f>
        <v>#N/A</v>
      </c>
    </row>
    <row r="1372" spans="15:61">
      <c r="O1372" s="57"/>
      <c r="P1372" s="57"/>
      <c r="AP1372" s="57"/>
      <c r="BA1372" s="57"/>
      <c r="BF1372" s="6" t="e">
        <f t="shared" si="63"/>
        <v>#NUM!</v>
      </c>
      <c r="BG1372" t="e">
        <f t="shared" si="64"/>
        <v>#NUM!</v>
      </c>
      <c r="BH1372" t="e">
        <f t="shared" si="65"/>
        <v>#NUM!</v>
      </c>
      <c r="BI1372" t="e">
        <f>VLOOKUP(H1372,Sheet2!$A$1:$B$270,2,FALSE)</f>
        <v>#N/A</v>
      </c>
    </row>
    <row r="1373" spans="15:61">
      <c r="O1373" s="57"/>
      <c r="P1373" s="57"/>
      <c r="AP1373" s="57"/>
      <c r="BA1373" s="57"/>
      <c r="BF1373" s="6" t="e">
        <f t="shared" si="63"/>
        <v>#NUM!</v>
      </c>
      <c r="BG1373" t="e">
        <f t="shared" si="64"/>
        <v>#NUM!</v>
      </c>
      <c r="BH1373" t="e">
        <f t="shared" si="65"/>
        <v>#NUM!</v>
      </c>
      <c r="BI1373" t="e">
        <f>VLOOKUP(H1373,Sheet2!$A$1:$B$270,2,FALSE)</f>
        <v>#N/A</v>
      </c>
    </row>
    <row r="1374" spans="15:61">
      <c r="O1374" s="57"/>
      <c r="P1374" s="57"/>
      <c r="BA1374" s="57"/>
      <c r="BF1374" s="6" t="e">
        <f t="shared" si="63"/>
        <v>#NUM!</v>
      </c>
      <c r="BG1374" t="e">
        <f t="shared" si="64"/>
        <v>#NUM!</v>
      </c>
      <c r="BH1374" t="e">
        <f t="shared" si="65"/>
        <v>#NUM!</v>
      </c>
      <c r="BI1374" t="e">
        <f>VLOOKUP(H1374,Sheet2!$A$1:$B$270,2,FALSE)</f>
        <v>#N/A</v>
      </c>
    </row>
    <row r="1375" spans="15:61">
      <c r="O1375" s="57"/>
      <c r="P1375" s="57"/>
      <c r="AP1375" s="57"/>
      <c r="BA1375" s="57"/>
      <c r="BF1375" s="6" t="e">
        <f t="shared" si="63"/>
        <v>#NUM!</v>
      </c>
      <c r="BG1375" t="e">
        <f t="shared" si="64"/>
        <v>#NUM!</v>
      </c>
      <c r="BH1375" t="e">
        <f t="shared" si="65"/>
        <v>#NUM!</v>
      </c>
      <c r="BI1375" t="e">
        <f>VLOOKUP(H1375,Sheet2!$A$1:$B$270,2,FALSE)</f>
        <v>#N/A</v>
      </c>
    </row>
    <row r="1376" spans="15:61">
      <c r="O1376" s="57"/>
      <c r="P1376" s="57"/>
      <c r="AP1376" s="57"/>
      <c r="BA1376" s="57"/>
      <c r="BF1376" s="6" t="e">
        <f t="shared" si="63"/>
        <v>#NUM!</v>
      </c>
      <c r="BG1376" t="e">
        <f t="shared" si="64"/>
        <v>#NUM!</v>
      </c>
      <c r="BH1376" t="e">
        <f t="shared" si="65"/>
        <v>#NUM!</v>
      </c>
      <c r="BI1376" t="e">
        <f>VLOOKUP(H1376,Sheet2!$A$1:$B$270,2,FALSE)</f>
        <v>#N/A</v>
      </c>
    </row>
    <row r="1377" spans="15:61">
      <c r="O1377" s="57"/>
      <c r="P1377" s="57"/>
      <c r="AP1377" s="57"/>
      <c r="BA1377" s="57"/>
      <c r="BF1377" s="6" t="e">
        <f t="shared" si="63"/>
        <v>#NUM!</v>
      </c>
      <c r="BG1377" t="e">
        <f t="shared" si="64"/>
        <v>#NUM!</v>
      </c>
      <c r="BH1377" t="e">
        <f t="shared" si="65"/>
        <v>#NUM!</v>
      </c>
      <c r="BI1377" t="e">
        <f>VLOOKUP(H1377,Sheet2!$A$1:$B$270,2,FALSE)</f>
        <v>#N/A</v>
      </c>
    </row>
    <row r="1378" spans="15:61">
      <c r="O1378" s="57"/>
      <c r="P1378" s="57"/>
      <c r="BA1378" s="57"/>
      <c r="BF1378" s="6" t="e">
        <f t="shared" si="63"/>
        <v>#NUM!</v>
      </c>
      <c r="BG1378" t="e">
        <f t="shared" si="64"/>
        <v>#NUM!</v>
      </c>
      <c r="BH1378" t="e">
        <f t="shared" si="65"/>
        <v>#NUM!</v>
      </c>
      <c r="BI1378" t="e">
        <f>VLOOKUP(H1378,Sheet2!$A$1:$B$270,2,FALSE)</f>
        <v>#N/A</v>
      </c>
    </row>
    <row r="1379" spans="15:61">
      <c r="O1379" s="57"/>
      <c r="P1379" s="57"/>
      <c r="AP1379" s="57"/>
      <c r="BA1379" s="57"/>
      <c r="BF1379" s="6" t="e">
        <f t="shared" si="63"/>
        <v>#NUM!</v>
      </c>
      <c r="BG1379" t="e">
        <f t="shared" si="64"/>
        <v>#NUM!</v>
      </c>
      <c r="BH1379" t="e">
        <f t="shared" si="65"/>
        <v>#NUM!</v>
      </c>
      <c r="BI1379" t="e">
        <f>VLOOKUP(H1379,Sheet2!$A$1:$B$270,2,FALSE)</f>
        <v>#N/A</v>
      </c>
    </row>
    <row r="1380" spans="15:61">
      <c r="O1380" s="57"/>
      <c r="P1380" s="57"/>
      <c r="BA1380" s="57"/>
      <c r="BF1380" s="6" t="e">
        <f t="shared" si="63"/>
        <v>#NUM!</v>
      </c>
      <c r="BG1380" t="e">
        <f t="shared" si="64"/>
        <v>#NUM!</v>
      </c>
      <c r="BH1380" t="e">
        <f t="shared" si="65"/>
        <v>#NUM!</v>
      </c>
      <c r="BI1380" t="e">
        <f>VLOOKUP(H1380,Sheet2!$A$1:$B$270,2,FALSE)</f>
        <v>#N/A</v>
      </c>
    </row>
    <row r="1381" spans="15:61">
      <c r="O1381" s="57"/>
      <c r="P1381" s="57"/>
      <c r="AP1381" s="57"/>
      <c r="BA1381" s="57"/>
      <c r="BF1381" s="6" t="e">
        <f t="shared" si="63"/>
        <v>#NUM!</v>
      </c>
      <c r="BG1381" t="e">
        <f t="shared" si="64"/>
        <v>#NUM!</v>
      </c>
      <c r="BH1381" t="e">
        <f t="shared" si="65"/>
        <v>#NUM!</v>
      </c>
      <c r="BI1381" t="e">
        <f>VLOOKUP(H1381,Sheet2!$A$1:$B$270,2,FALSE)</f>
        <v>#N/A</v>
      </c>
    </row>
    <row r="1382" spans="15:61">
      <c r="O1382" s="57"/>
      <c r="P1382" s="57"/>
      <c r="AP1382" s="57"/>
      <c r="BA1382" s="57"/>
      <c r="BF1382" s="6" t="e">
        <f t="shared" si="63"/>
        <v>#NUM!</v>
      </c>
      <c r="BG1382" t="e">
        <f t="shared" si="64"/>
        <v>#NUM!</v>
      </c>
      <c r="BH1382" t="e">
        <f t="shared" si="65"/>
        <v>#NUM!</v>
      </c>
      <c r="BI1382" t="e">
        <f>VLOOKUP(H1382,Sheet2!$A$1:$B$270,2,FALSE)</f>
        <v>#N/A</v>
      </c>
    </row>
    <row r="1383" spans="15:61">
      <c r="O1383" s="57"/>
      <c r="P1383" s="57"/>
      <c r="AP1383" s="57"/>
      <c r="BA1383" s="57"/>
      <c r="BF1383" s="6" t="e">
        <f t="shared" si="63"/>
        <v>#NUM!</v>
      </c>
      <c r="BG1383" t="e">
        <f t="shared" si="64"/>
        <v>#NUM!</v>
      </c>
      <c r="BH1383" t="e">
        <f t="shared" si="65"/>
        <v>#NUM!</v>
      </c>
      <c r="BI1383" t="e">
        <f>VLOOKUP(H1383,Sheet2!$A$1:$B$270,2,FALSE)</f>
        <v>#N/A</v>
      </c>
    </row>
    <row r="1384" spans="15:61">
      <c r="O1384" s="57"/>
      <c r="P1384" s="57"/>
      <c r="AP1384" s="57"/>
      <c r="BA1384" s="57"/>
      <c r="BF1384" s="6" t="e">
        <f t="shared" si="63"/>
        <v>#NUM!</v>
      </c>
      <c r="BG1384" t="e">
        <f t="shared" si="64"/>
        <v>#NUM!</v>
      </c>
      <c r="BH1384" t="e">
        <f t="shared" si="65"/>
        <v>#NUM!</v>
      </c>
      <c r="BI1384" t="e">
        <f>VLOOKUP(H1384,Sheet2!$A$1:$B$270,2,FALSE)</f>
        <v>#N/A</v>
      </c>
    </row>
    <row r="1385" spans="15:61">
      <c r="O1385" s="57"/>
      <c r="P1385" s="57"/>
      <c r="AP1385" s="57"/>
      <c r="BA1385" s="57"/>
      <c r="BF1385" s="6" t="e">
        <f t="shared" si="63"/>
        <v>#NUM!</v>
      </c>
      <c r="BG1385" t="e">
        <f t="shared" si="64"/>
        <v>#NUM!</v>
      </c>
      <c r="BH1385" t="e">
        <f t="shared" si="65"/>
        <v>#NUM!</v>
      </c>
      <c r="BI1385" t="e">
        <f>VLOOKUP(H1385,Sheet2!$A$1:$B$270,2,FALSE)</f>
        <v>#N/A</v>
      </c>
    </row>
    <row r="1386" spans="15:61">
      <c r="O1386" s="57"/>
      <c r="P1386" s="57"/>
      <c r="AP1386" s="57"/>
      <c r="BA1386" s="57"/>
      <c r="BF1386" s="6" t="e">
        <f t="shared" si="63"/>
        <v>#NUM!</v>
      </c>
      <c r="BG1386" t="e">
        <f t="shared" si="64"/>
        <v>#NUM!</v>
      </c>
      <c r="BH1386" t="e">
        <f t="shared" si="65"/>
        <v>#NUM!</v>
      </c>
      <c r="BI1386" t="e">
        <f>VLOOKUP(H1386,Sheet2!$A$1:$B$270,2,FALSE)</f>
        <v>#N/A</v>
      </c>
    </row>
    <row r="1387" spans="15:61">
      <c r="O1387" s="57"/>
      <c r="P1387" s="57"/>
      <c r="AP1387" s="57"/>
      <c r="BA1387" s="57"/>
      <c r="BF1387" s="6" t="e">
        <f t="shared" si="63"/>
        <v>#NUM!</v>
      </c>
      <c r="BG1387" t="e">
        <f t="shared" si="64"/>
        <v>#NUM!</v>
      </c>
      <c r="BH1387" t="e">
        <f t="shared" si="65"/>
        <v>#NUM!</v>
      </c>
      <c r="BI1387" t="e">
        <f>VLOOKUP(H1387,Sheet2!$A$1:$B$270,2,FALSE)</f>
        <v>#N/A</v>
      </c>
    </row>
    <row r="1388" spans="15:61">
      <c r="O1388" s="57"/>
      <c r="P1388" s="57"/>
      <c r="AP1388" s="57"/>
      <c r="BA1388" s="57"/>
      <c r="BF1388" s="6" t="e">
        <f t="shared" si="63"/>
        <v>#NUM!</v>
      </c>
      <c r="BG1388" t="e">
        <f t="shared" si="64"/>
        <v>#NUM!</v>
      </c>
      <c r="BH1388" t="e">
        <f t="shared" si="65"/>
        <v>#NUM!</v>
      </c>
      <c r="BI1388" t="e">
        <f>VLOOKUP(H1388,Sheet2!$A$1:$B$270,2,FALSE)</f>
        <v>#N/A</v>
      </c>
    </row>
    <row r="1389" spans="15:61">
      <c r="O1389" s="57"/>
      <c r="P1389" s="57"/>
      <c r="AP1389" s="57"/>
      <c r="BA1389" s="57"/>
      <c r="BF1389" s="6" t="e">
        <f t="shared" si="63"/>
        <v>#NUM!</v>
      </c>
      <c r="BG1389" t="e">
        <f t="shared" si="64"/>
        <v>#NUM!</v>
      </c>
      <c r="BH1389" t="e">
        <f t="shared" si="65"/>
        <v>#NUM!</v>
      </c>
      <c r="BI1389" t="e">
        <f>VLOOKUP(H1389,Sheet2!$A$1:$B$270,2,FALSE)</f>
        <v>#N/A</v>
      </c>
    </row>
    <row r="1390" spans="15:61">
      <c r="O1390" s="57"/>
      <c r="P1390" s="57"/>
      <c r="AP1390" s="57"/>
      <c r="BA1390" s="57"/>
      <c r="BF1390" s="6" t="e">
        <f t="shared" si="63"/>
        <v>#NUM!</v>
      </c>
      <c r="BG1390" t="e">
        <f t="shared" si="64"/>
        <v>#NUM!</v>
      </c>
      <c r="BH1390" t="e">
        <f t="shared" si="65"/>
        <v>#NUM!</v>
      </c>
      <c r="BI1390" t="e">
        <f>VLOOKUP(H1390,Sheet2!$A$1:$B$270,2,FALSE)</f>
        <v>#N/A</v>
      </c>
    </row>
    <row r="1391" spans="15:61">
      <c r="O1391" s="57"/>
      <c r="P1391" s="57"/>
      <c r="AP1391" s="57"/>
      <c r="BA1391" s="57"/>
      <c r="BF1391" s="6" t="e">
        <f t="shared" si="63"/>
        <v>#NUM!</v>
      </c>
      <c r="BG1391" t="e">
        <f t="shared" si="64"/>
        <v>#NUM!</v>
      </c>
      <c r="BH1391" t="e">
        <f t="shared" si="65"/>
        <v>#NUM!</v>
      </c>
      <c r="BI1391" t="e">
        <f>VLOOKUP(H1391,Sheet2!$A$1:$B$270,2,FALSE)</f>
        <v>#N/A</v>
      </c>
    </row>
    <row r="1392" spans="15:61">
      <c r="O1392" s="57"/>
      <c r="P1392" s="57"/>
      <c r="AP1392" s="57"/>
      <c r="BA1392" s="57"/>
      <c r="BF1392" s="6" t="e">
        <f t="shared" si="63"/>
        <v>#NUM!</v>
      </c>
      <c r="BG1392" t="e">
        <f t="shared" si="64"/>
        <v>#NUM!</v>
      </c>
      <c r="BH1392" t="e">
        <f t="shared" si="65"/>
        <v>#NUM!</v>
      </c>
      <c r="BI1392" t="e">
        <f>VLOOKUP(H1392,Sheet2!$A$1:$B$270,2,FALSE)</f>
        <v>#N/A</v>
      </c>
    </row>
    <row r="1393" spans="15:61">
      <c r="O1393" s="57"/>
      <c r="P1393" s="57"/>
      <c r="AP1393" s="57"/>
      <c r="BA1393" s="57"/>
      <c r="BF1393" s="6" t="e">
        <f t="shared" si="63"/>
        <v>#NUM!</v>
      </c>
      <c r="BG1393" t="e">
        <f t="shared" si="64"/>
        <v>#NUM!</v>
      </c>
      <c r="BH1393" t="e">
        <f t="shared" si="65"/>
        <v>#NUM!</v>
      </c>
      <c r="BI1393" t="e">
        <f>VLOOKUP(H1393,Sheet2!$A$1:$B$270,2,FALSE)</f>
        <v>#N/A</v>
      </c>
    </row>
    <row r="1394" spans="15:61">
      <c r="O1394" s="57"/>
      <c r="P1394" s="57"/>
      <c r="AP1394" s="57"/>
      <c r="BA1394" s="57"/>
      <c r="BF1394" s="6" t="e">
        <f t="shared" si="63"/>
        <v>#NUM!</v>
      </c>
      <c r="BG1394" t="e">
        <f t="shared" si="64"/>
        <v>#NUM!</v>
      </c>
      <c r="BH1394" t="e">
        <f t="shared" si="65"/>
        <v>#NUM!</v>
      </c>
      <c r="BI1394" t="e">
        <f>VLOOKUP(H1394,Sheet2!$A$1:$B$270,2,FALSE)</f>
        <v>#N/A</v>
      </c>
    </row>
    <row r="1395" spans="15:61">
      <c r="O1395" s="57"/>
      <c r="P1395" s="57"/>
      <c r="AP1395" s="57"/>
      <c r="BA1395" s="57"/>
      <c r="BF1395" s="6" t="e">
        <f t="shared" si="63"/>
        <v>#NUM!</v>
      </c>
      <c r="BG1395" t="e">
        <f t="shared" si="64"/>
        <v>#NUM!</v>
      </c>
      <c r="BH1395" t="e">
        <f t="shared" si="65"/>
        <v>#NUM!</v>
      </c>
      <c r="BI1395" t="e">
        <f>VLOOKUP(H1395,Sheet2!$A$1:$B$270,2,FALSE)</f>
        <v>#N/A</v>
      </c>
    </row>
    <row r="1396" spans="15:61">
      <c r="O1396" s="57"/>
      <c r="P1396" s="57"/>
      <c r="AP1396" s="57"/>
      <c r="BA1396" s="57"/>
      <c r="BF1396" s="6" t="e">
        <f t="shared" si="63"/>
        <v>#NUM!</v>
      </c>
      <c r="BG1396" t="e">
        <f t="shared" si="64"/>
        <v>#NUM!</v>
      </c>
      <c r="BH1396" t="e">
        <f t="shared" si="65"/>
        <v>#NUM!</v>
      </c>
      <c r="BI1396" t="e">
        <f>VLOOKUP(H1396,Sheet2!$A$1:$B$270,2,FALSE)</f>
        <v>#N/A</v>
      </c>
    </row>
    <row r="1397" spans="15:61">
      <c r="O1397" s="57"/>
      <c r="P1397" s="57"/>
      <c r="AP1397" s="57"/>
      <c r="BA1397" s="57"/>
      <c r="BF1397" s="6" t="e">
        <f t="shared" si="63"/>
        <v>#NUM!</v>
      </c>
      <c r="BG1397" t="e">
        <f t="shared" si="64"/>
        <v>#NUM!</v>
      </c>
      <c r="BH1397" t="e">
        <f t="shared" si="65"/>
        <v>#NUM!</v>
      </c>
      <c r="BI1397" t="e">
        <f>VLOOKUP(H1397,Sheet2!$A$1:$B$270,2,FALSE)</f>
        <v>#N/A</v>
      </c>
    </row>
    <row r="1398" spans="15:61">
      <c r="O1398" s="57"/>
      <c r="P1398" s="57"/>
      <c r="AP1398" s="57"/>
      <c r="BA1398" s="57"/>
      <c r="BF1398" s="6" t="e">
        <f t="shared" si="63"/>
        <v>#NUM!</v>
      </c>
      <c r="BG1398" t="e">
        <f t="shared" si="64"/>
        <v>#NUM!</v>
      </c>
      <c r="BH1398" t="e">
        <f t="shared" si="65"/>
        <v>#NUM!</v>
      </c>
      <c r="BI1398" t="e">
        <f>VLOOKUP(H1398,Sheet2!$A$1:$B$270,2,FALSE)</f>
        <v>#N/A</v>
      </c>
    </row>
    <row r="1399" spans="15:61">
      <c r="O1399" s="57"/>
      <c r="P1399" s="57"/>
      <c r="AP1399" s="57"/>
      <c r="BA1399" s="57"/>
      <c r="BF1399" s="6" t="e">
        <f t="shared" si="63"/>
        <v>#NUM!</v>
      </c>
      <c r="BG1399" t="e">
        <f t="shared" si="64"/>
        <v>#NUM!</v>
      </c>
      <c r="BH1399" t="e">
        <f t="shared" si="65"/>
        <v>#NUM!</v>
      </c>
      <c r="BI1399" t="e">
        <f>VLOOKUP(H1399,Sheet2!$A$1:$B$270,2,FALSE)</f>
        <v>#N/A</v>
      </c>
    </row>
    <row r="1400" spans="15:61">
      <c r="O1400" s="57"/>
      <c r="P1400" s="57"/>
      <c r="AP1400" s="57"/>
      <c r="BA1400" s="57"/>
      <c r="BF1400" s="6" t="e">
        <f t="shared" si="63"/>
        <v>#NUM!</v>
      </c>
      <c r="BG1400" t="e">
        <f t="shared" si="64"/>
        <v>#NUM!</v>
      </c>
      <c r="BH1400" t="e">
        <f t="shared" si="65"/>
        <v>#NUM!</v>
      </c>
      <c r="BI1400" t="e">
        <f>VLOOKUP(H1400,Sheet2!$A$1:$B$270,2,FALSE)</f>
        <v>#N/A</v>
      </c>
    </row>
    <row r="1401" spans="15:61">
      <c r="O1401" s="57"/>
      <c r="P1401" s="57"/>
      <c r="BA1401" s="57"/>
      <c r="BF1401" s="6" t="e">
        <f t="shared" si="63"/>
        <v>#NUM!</v>
      </c>
      <c r="BG1401" t="e">
        <f t="shared" si="64"/>
        <v>#NUM!</v>
      </c>
      <c r="BH1401" t="e">
        <f t="shared" si="65"/>
        <v>#NUM!</v>
      </c>
      <c r="BI1401" t="e">
        <f>VLOOKUP(H1401,Sheet2!$A$1:$B$270,2,FALSE)</f>
        <v>#N/A</v>
      </c>
    </row>
    <row r="1402" spans="15:61">
      <c r="O1402" s="57"/>
      <c r="P1402" s="57"/>
      <c r="AP1402" s="57"/>
      <c r="BA1402" s="57"/>
      <c r="BF1402" s="6" t="e">
        <f t="shared" si="63"/>
        <v>#NUM!</v>
      </c>
      <c r="BG1402" t="e">
        <f t="shared" si="64"/>
        <v>#NUM!</v>
      </c>
      <c r="BH1402" t="e">
        <f t="shared" si="65"/>
        <v>#NUM!</v>
      </c>
      <c r="BI1402" t="e">
        <f>VLOOKUP(H1402,Sheet2!$A$1:$B$270,2,FALSE)</f>
        <v>#N/A</v>
      </c>
    </row>
    <row r="1403" spans="15:61">
      <c r="O1403" s="57"/>
      <c r="P1403" s="57"/>
      <c r="AP1403" s="57"/>
      <c r="BA1403" s="57"/>
      <c r="BF1403" s="6" t="e">
        <f t="shared" si="63"/>
        <v>#NUM!</v>
      </c>
      <c r="BG1403" t="e">
        <f t="shared" si="64"/>
        <v>#NUM!</v>
      </c>
      <c r="BH1403" t="e">
        <f t="shared" si="65"/>
        <v>#NUM!</v>
      </c>
      <c r="BI1403" t="e">
        <f>VLOOKUP(H1403,Sheet2!$A$1:$B$270,2,FALSE)</f>
        <v>#N/A</v>
      </c>
    </row>
    <row r="1404" spans="15:61">
      <c r="O1404" s="57"/>
      <c r="P1404" s="57"/>
      <c r="AP1404" s="57"/>
      <c r="BA1404" s="57"/>
      <c r="BF1404" s="6" t="e">
        <f t="shared" si="63"/>
        <v>#NUM!</v>
      </c>
      <c r="BG1404" t="e">
        <f t="shared" si="64"/>
        <v>#NUM!</v>
      </c>
      <c r="BH1404" t="e">
        <f t="shared" si="65"/>
        <v>#NUM!</v>
      </c>
      <c r="BI1404" t="e">
        <f>VLOOKUP(H1404,Sheet2!$A$1:$B$270,2,FALSE)</f>
        <v>#N/A</v>
      </c>
    </row>
    <row r="1405" spans="15:61">
      <c r="O1405" s="57"/>
      <c r="P1405" s="57"/>
      <c r="AP1405" s="57"/>
      <c r="BA1405" s="57"/>
      <c r="BF1405" s="6" t="e">
        <f t="shared" si="63"/>
        <v>#NUM!</v>
      </c>
      <c r="BG1405" t="e">
        <f t="shared" si="64"/>
        <v>#NUM!</v>
      </c>
      <c r="BH1405" t="e">
        <f t="shared" si="65"/>
        <v>#NUM!</v>
      </c>
      <c r="BI1405" t="e">
        <f>VLOOKUP(H1405,Sheet2!$A$1:$B$270,2,FALSE)</f>
        <v>#N/A</v>
      </c>
    </row>
    <row r="1406" spans="15:61">
      <c r="O1406" s="57"/>
      <c r="P1406" s="57"/>
      <c r="AP1406" s="57"/>
      <c r="BA1406" s="57"/>
      <c r="BF1406" s="6" t="e">
        <f t="shared" si="63"/>
        <v>#NUM!</v>
      </c>
      <c r="BG1406" t="e">
        <f t="shared" si="64"/>
        <v>#NUM!</v>
      </c>
      <c r="BH1406" t="e">
        <f t="shared" si="65"/>
        <v>#NUM!</v>
      </c>
      <c r="BI1406" t="e">
        <f>VLOOKUP(H1406,Sheet2!$A$1:$B$270,2,FALSE)</f>
        <v>#N/A</v>
      </c>
    </row>
    <row r="1407" spans="15:61">
      <c r="O1407" s="57"/>
      <c r="P1407" s="57"/>
      <c r="AP1407" s="57"/>
      <c r="BA1407" s="57"/>
      <c r="BF1407" s="6" t="e">
        <f t="shared" si="63"/>
        <v>#NUM!</v>
      </c>
      <c r="BG1407" t="e">
        <f t="shared" si="64"/>
        <v>#NUM!</v>
      </c>
      <c r="BH1407" t="e">
        <f t="shared" si="65"/>
        <v>#NUM!</v>
      </c>
      <c r="BI1407" t="e">
        <f>VLOOKUP(H1407,Sheet2!$A$1:$B$270,2,FALSE)</f>
        <v>#N/A</v>
      </c>
    </row>
    <row r="1408" spans="15:61">
      <c r="O1408" s="57"/>
      <c r="P1408" s="57"/>
      <c r="AP1408" s="57"/>
      <c r="BA1408" s="57"/>
      <c r="BF1408" s="6" t="e">
        <f t="shared" si="63"/>
        <v>#NUM!</v>
      </c>
      <c r="BG1408" t="e">
        <f t="shared" si="64"/>
        <v>#NUM!</v>
      </c>
      <c r="BH1408" t="e">
        <f t="shared" si="65"/>
        <v>#NUM!</v>
      </c>
      <c r="BI1408" t="e">
        <f>VLOOKUP(H1408,Sheet2!$A$1:$B$270,2,FALSE)</f>
        <v>#N/A</v>
      </c>
    </row>
    <row r="1409" spans="15:61">
      <c r="O1409" s="57"/>
      <c r="P1409" s="57"/>
      <c r="AP1409" s="57"/>
      <c r="BA1409" s="57"/>
      <c r="BF1409" s="6" t="e">
        <f t="shared" si="63"/>
        <v>#NUM!</v>
      </c>
      <c r="BG1409" t="e">
        <f t="shared" si="64"/>
        <v>#NUM!</v>
      </c>
      <c r="BH1409" t="e">
        <f t="shared" si="65"/>
        <v>#NUM!</v>
      </c>
      <c r="BI1409" t="e">
        <f>VLOOKUP(H1409,Sheet2!$A$1:$B$270,2,FALSE)</f>
        <v>#N/A</v>
      </c>
    </row>
    <row r="1410" spans="15:61">
      <c r="O1410" s="57"/>
      <c r="P1410" s="57"/>
      <c r="AP1410" s="57"/>
      <c r="BA1410" s="57"/>
      <c r="BF1410" s="6" t="e">
        <f t="shared" ref="BF1410:BF1473" si="66">DATE(BC1410,BD1410,BE1410)</f>
        <v>#NUM!</v>
      </c>
      <c r="BG1410" t="e">
        <f t="shared" ref="BG1410:BG1473" si="67">BF1410-BA1410</f>
        <v>#NUM!</v>
      </c>
      <c r="BH1410" t="e">
        <f t="shared" ref="BH1410:BH1473" si="68">IF(BG1410=1,"COMPLY",IF(BG1410&lt;1,"COMPLY","NOT COMPLY"))</f>
        <v>#NUM!</v>
      </c>
      <c r="BI1410" t="e">
        <f>VLOOKUP(H1410,Sheet2!$A$1:$B$270,2,FALSE)</f>
        <v>#N/A</v>
      </c>
    </row>
    <row r="1411" spans="15:61">
      <c r="O1411" s="57"/>
      <c r="P1411" s="57"/>
      <c r="AP1411" s="57"/>
      <c r="BA1411" s="57"/>
      <c r="BF1411" s="6" t="e">
        <f t="shared" si="66"/>
        <v>#NUM!</v>
      </c>
      <c r="BG1411" t="e">
        <f t="shared" si="67"/>
        <v>#NUM!</v>
      </c>
      <c r="BH1411" t="e">
        <f t="shared" si="68"/>
        <v>#NUM!</v>
      </c>
      <c r="BI1411" t="e">
        <f>VLOOKUP(H1411,Sheet2!$A$1:$B$270,2,FALSE)</f>
        <v>#N/A</v>
      </c>
    </row>
    <row r="1412" spans="15:61">
      <c r="O1412" s="57"/>
      <c r="P1412" s="57"/>
      <c r="AP1412" s="57"/>
      <c r="BA1412" s="57"/>
      <c r="BF1412" s="6" t="e">
        <f t="shared" si="66"/>
        <v>#NUM!</v>
      </c>
      <c r="BG1412" t="e">
        <f t="shared" si="67"/>
        <v>#NUM!</v>
      </c>
      <c r="BH1412" t="e">
        <f t="shared" si="68"/>
        <v>#NUM!</v>
      </c>
      <c r="BI1412" t="e">
        <f>VLOOKUP(H1412,Sheet2!$A$1:$B$270,2,FALSE)</f>
        <v>#N/A</v>
      </c>
    </row>
    <row r="1413" spans="15:61">
      <c r="O1413" s="57"/>
      <c r="P1413" s="57"/>
      <c r="AP1413" s="57"/>
      <c r="BA1413" s="57"/>
      <c r="BF1413" s="6" t="e">
        <f t="shared" si="66"/>
        <v>#NUM!</v>
      </c>
      <c r="BG1413" t="e">
        <f t="shared" si="67"/>
        <v>#NUM!</v>
      </c>
      <c r="BH1413" t="e">
        <f t="shared" si="68"/>
        <v>#NUM!</v>
      </c>
      <c r="BI1413" t="e">
        <f>VLOOKUP(H1413,Sheet2!$A$1:$B$270,2,FALSE)</f>
        <v>#N/A</v>
      </c>
    </row>
    <row r="1414" spans="15:61">
      <c r="O1414" s="57"/>
      <c r="P1414" s="57"/>
      <c r="AP1414" s="57"/>
      <c r="BA1414" s="57"/>
      <c r="BF1414" s="6" t="e">
        <f t="shared" si="66"/>
        <v>#NUM!</v>
      </c>
      <c r="BG1414" t="e">
        <f t="shared" si="67"/>
        <v>#NUM!</v>
      </c>
      <c r="BH1414" t="e">
        <f t="shared" si="68"/>
        <v>#NUM!</v>
      </c>
      <c r="BI1414" t="e">
        <f>VLOOKUP(H1414,Sheet2!$A$1:$B$270,2,FALSE)</f>
        <v>#N/A</v>
      </c>
    </row>
    <row r="1415" spans="15:61">
      <c r="O1415" s="57"/>
      <c r="P1415" s="57"/>
      <c r="AP1415" s="57"/>
      <c r="BA1415" s="57"/>
      <c r="BF1415" s="6" t="e">
        <f t="shared" si="66"/>
        <v>#NUM!</v>
      </c>
      <c r="BG1415" t="e">
        <f t="shared" si="67"/>
        <v>#NUM!</v>
      </c>
      <c r="BH1415" t="e">
        <f t="shared" si="68"/>
        <v>#NUM!</v>
      </c>
      <c r="BI1415" t="e">
        <f>VLOOKUP(H1415,Sheet2!$A$1:$B$270,2,FALSE)</f>
        <v>#N/A</v>
      </c>
    </row>
    <row r="1416" spans="15:61">
      <c r="O1416" s="57"/>
      <c r="P1416" s="57"/>
      <c r="BA1416" s="57"/>
      <c r="BF1416" s="6" t="e">
        <f t="shared" si="66"/>
        <v>#NUM!</v>
      </c>
      <c r="BG1416" t="e">
        <f t="shared" si="67"/>
        <v>#NUM!</v>
      </c>
      <c r="BH1416" t="e">
        <f t="shared" si="68"/>
        <v>#NUM!</v>
      </c>
      <c r="BI1416" t="e">
        <f>VLOOKUP(H1416,Sheet2!$A$1:$B$270,2,FALSE)</f>
        <v>#N/A</v>
      </c>
    </row>
    <row r="1417" spans="15:61">
      <c r="O1417" s="57"/>
      <c r="P1417" s="57"/>
      <c r="AP1417" s="57"/>
      <c r="BA1417" s="57"/>
      <c r="BF1417" s="6" t="e">
        <f t="shared" si="66"/>
        <v>#NUM!</v>
      </c>
      <c r="BG1417" t="e">
        <f t="shared" si="67"/>
        <v>#NUM!</v>
      </c>
      <c r="BH1417" t="e">
        <f t="shared" si="68"/>
        <v>#NUM!</v>
      </c>
      <c r="BI1417" t="e">
        <f>VLOOKUP(H1417,Sheet2!$A$1:$B$270,2,FALSE)</f>
        <v>#N/A</v>
      </c>
    </row>
    <row r="1418" spans="15:61">
      <c r="O1418" s="57"/>
      <c r="P1418" s="57"/>
      <c r="BA1418" s="57"/>
      <c r="BF1418" s="6" t="e">
        <f t="shared" si="66"/>
        <v>#NUM!</v>
      </c>
      <c r="BG1418" t="e">
        <f t="shared" si="67"/>
        <v>#NUM!</v>
      </c>
      <c r="BH1418" t="e">
        <f t="shared" si="68"/>
        <v>#NUM!</v>
      </c>
      <c r="BI1418" t="e">
        <f>VLOOKUP(H1418,Sheet2!$A$1:$B$270,2,FALSE)</f>
        <v>#N/A</v>
      </c>
    </row>
    <row r="1419" spans="15:61">
      <c r="O1419" s="57"/>
      <c r="P1419" s="57"/>
      <c r="AP1419" s="57"/>
      <c r="BA1419" s="57"/>
      <c r="BF1419" s="6" t="e">
        <f t="shared" si="66"/>
        <v>#NUM!</v>
      </c>
      <c r="BG1419" t="e">
        <f t="shared" si="67"/>
        <v>#NUM!</v>
      </c>
      <c r="BH1419" t="e">
        <f t="shared" si="68"/>
        <v>#NUM!</v>
      </c>
      <c r="BI1419" t="e">
        <f>VLOOKUP(H1419,Sheet2!$A$1:$B$270,2,FALSE)</f>
        <v>#N/A</v>
      </c>
    </row>
    <row r="1420" spans="15:61">
      <c r="O1420" s="57"/>
      <c r="P1420" s="57"/>
      <c r="AP1420" s="57"/>
      <c r="BA1420" s="57"/>
      <c r="BF1420" s="6" t="e">
        <f t="shared" si="66"/>
        <v>#NUM!</v>
      </c>
      <c r="BG1420" t="e">
        <f t="shared" si="67"/>
        <v>#NUM!</v>
      </c>
      <c r="BH1420" t="e">
        <f t="shared" si="68"/>
        <v>#NUM!</v>
      </c>
      <c r="BI1420" t="e">
        <f>VLOOKUP(H1420,Sheet2!$A$1:$B$270,2,FALSE)</f>
        <v>#N/A</v>
      </c>
    </row>
    <row r="1421" spans="15:61">
      <c r="O1421" s="57"/>
      <c r="P1421" s="57"/>
      <c r="BA1421" s="57"/>
      <c r="BF1421" s="6" t="e">
        <f t="shared" si="66"/>
        <v>#NUM!</v>
      </c>
      <c r="BG1421" t="e">
        <f t="shared" si="67"/>
        <v>#NUM!</v>
      </c>
      <c r="BH1421" t="e">
        <f t="shared" si="68"/>
        <v>#NUM!</v>
      </c>
      <c r="BI1421" t="e">
        <f>VLOOKUP(H1421,Sheet2!$A$1:$B$270,2,FALSE)</f>
        <v>#N/A</v>
      </c>
    </row>
    <row r="1422" spans="15:61">
      <c r="O1422" s="57"/>
      <c r="P1422" s="57"/>
      <c r="AP1422" s="57"/>
      <c r="BA1422" s="57"/>
      <c r="BF1422" s="6" t="e">
        <f t="shared" si="66"/>
        <v>#NUM!</v>
      </c>
      <c r="BG1422" t="e">
        <f t="shared" si="67"/>
        <v>#NUM!</v>
      </c>
      <c r="BH1422" t="e">
        <f t="shared" si="68"/>
        <v>#NUM!</v>
      </c>
      <c r="BI1422" t="e">
        <f>VLOOKUP(H1422,Sheet2!$A$1:$B$270,2,FALSE)</f>
        <v>#N/A</v>
      </c>
    </row>
    <row r="1423" spans="15:61">
      <c r="O1423" s="57"/>
      <c r="P1423" s="57"/>
      <c r="AP1423" s="57"/>
      <c r="BA1423" s="57"/>
      <c r="BF1423" s="6" t="e">
        <f t="shared" si="66"/>
        <v>#NUM!</v>
      </c>
      <c r="BG1423" t="e">
        <f t="shared" si="67"/>
        <v>#NUM!</v>
      </c>
      <c r="BH1423" t="e">
        <f t="shared" si="68"/>
        <v>#NUM!</v>
      </c>
      <c r="BI1423" t="e">
        <f>VLOOKUP(H1423,Sheet2!$A$1:$B$270,2,FALSE)</f>
        <v>#N/A</v>
      </c>
    </row>
    <row r="1424" spans="15:61">
      <c r="O1424" s="57"/>
      <c r="P1424" s="57"/>
      <c r="AP1424" s="57"/>
      <c r="BA1424" s="57"/>
      <c r="BF1424" s="6" t="e">
        <f t="shared" si="66"/>
        <v>#NUM!</v>
      </c>
      <c r="BG1424" t="e">
        <f t="shared" si="67"/>
        <v>#NUM!</v>
      </c>
      <c r="BH1424" t="e">
        <f t="shared" si="68"/>
        <v>#NUM!</v>
      </c>
      <c r="BI1424" t="e">
        <f>VLOOKUP(H1424,Sheet2!$A$1:$B$270,2,FALSE)</f>
        <v>#N/A</v>
      </c>
    </row>
    <row r="1425" spans="15:61">
      <c r="O1425" s="57"/>
      <c r="P1425" s="57"/>
      <c r="AP1425" s="57"/>
      <c r="BA1425" s="57"/>
      <c r="BF1425" s="6" t="e">
        <f t="shared" si="66"/>
        <v>#NUM!</v>
      </c>
      <c r="BG1425" t="e">
        <f t="shared" si="67"/>
        <v>#NUM!</v>
      </c>
      <c r="BH1425" t="e">
        <f t="shared" si="68"/>
        <v>#NUM!</v>
      </c>
      <c r="BI1425" t="e">
        <f>VLOOKUP(H1425,Sheet2!$A$1:$B$270,2,FALSE)</f>
        <v>#N/A</v>
      </c>
    </row>
    <row r="1426" spans="15:61">
      <c r="O1426" s="57"/>
      <c r="P1426" s="57"/>
      <c r="AP1426" s="57"/>
      <c r="BA1426" s="57"/>
      <c r="BF1426" s="6" t="e">
        <f t="shared" si="66"/>
        <v>#NUM!</v>
      </c>
      <c r="BG1426" t="e">
        <f t="shared" si="67"/>
        <v>#NUM!</v>
      </c>
      <c r="BH1426" t="e">
        <f t="shared" si="68"/>
        <v>#NUM!</v>
      </c>
      <c r="BI1426" t="e">
        <f>VLOOKUP(H1426,Sheet2!$A$1:$B$270,2,FALSE)</f>
        <v>#N/A</v>
      </c>
    </row>
    <row r="1427" spans="15:61">
      <c r="O1427" s="57"/>
      <c r="P1427" s="57"/>
      <c r="BA1427" s="57"/>
      <c r="BF1427" s="6" t="e">
        <f t="shared" si="66"/>
        <v>#NUM!</v>
      </c>
      <c r="BG1427" t="e">
        <f t="shared" si="67"/>
        <v>#NUM!</v>
      </c>
      <c r="BH1427" t="e">
        <f t="shared" si="68"/>
        <v>#NUM!</v>
      </c>
      <c r="BI1427" t="e">
        <f>VLOOKUP(H1427,Sheet2!$A$1:$B$270,2,FALSE)</f>
        <v>#N/A</v>
      </c>
    </row>
    <row r="1428" spans="15:61">
      <c r="O1428" s="57"/>
      <c r="P1428" s="57"/>
      <c r="BA1428" s="57"/>
      <c r="BF1428" s="6" t="e">
        <f t="shared" si="66"/>
        <v>#NUM!</v>
      </c>
      <c r="BG1428" t="e">
        <f t="shared" si="67"/>
        <v>#NUM!</v>
      </c>
      <c r="BH1428" t="e">
        <f t="shared" si="68"/>
        <v>#NUM!</v>
      </c>
      <c r="BI1428" t="e">
        <f>VLOOKUP(H1428,Sheet2!$A$1:$B$270,2,FALSE)</f>
        <v>#N/A</v>
      </c>
    </row>
    <row r="1429" spans="15:61">
      <c r="O1429" s="57"/>
      <c r="P1429" s="57"/>
      <c r="AP1429" s="57"/>
      <c r="BA1429" s="57"/>
      <c r="BF1429" s="6" t="e">
        <f t="shared" si="66"/>
        <v>#NUM!</v>
      </c>
      <c r="BG1429" t="e">
        <f t="shared" si="67"/>
        <v>#NUM!</v>
      </c>
      <c r="BH1429" t="e">
        <f t="shared" si="68"/>
        <v>#NUM!</v>
      </c>
      <c r="BI1429" t="e">
        <f>VLOOKUP(H1429,Sheet2!$A$1:$B$270,2,FALSE)</f>
        <v>#N/A</v>
      </c>
    </row>
    <row r="1430" spans="15:61">
      <c r="O1430" s="57"/>
      <c r="P1430" s="57"/>
      <c r="AP1430" s="57"/>
      <c r="BA1430" s="57"/>
      <c r="BF1430" s="6" t="e">
        <f t="shared" si="66"/>
        <v>#NUM!</v>
      </c>
      <c r="BG1430" t="e">
        <f t="shared" si="67"/>
        <v>#NUM!</v>
      </c>
      <c r="BH1430" t="e">
        <f t="shared" si="68"/>
        <v>#NUM!</v>
      </c>
      <c r="BI1430" t="e">
        <f>VLOOKUP(H1430,Sheet2!$A$1:$B$270,2,FALSE)</f>
        <v>#N/A</v>
      </c>
    </row>
    <row r="1431" spans="15:61">
      <c r="O1431" s="57"/>
      <c r="P1431" s="57"/>
      <c r="AP1431" s="57"/>
      <c r="BA1431" s="57"/>
      <c r="BF1431" s="6" t="e">
        <f t="shared" si="66"/>
        <v>#NUM!</v>
      </c>
      <c r="BG1431" t="e">
        <f t="shared" si="67"/>
        <v>#NUM!</v>
      </c>
      <c r="BH1431" t="e">
        <f t="shared" si="68"/>
        <v>#NUM!</v>
      </c>
      <c r="BI1431" t="e">
        <f>VLOOKUP(H1431,Sheet2!$A$1:$B$270,2,FALSE)</f>
        <v>#N/A</v>
      </c>
    </row>
    <row r="1432" spans="15:61">
      <c r="O1432" s="57"/>
      <c r="P1432" s="57"/>
      <c r="AP1432" s="57"/>
      <c r="BA1432" s="57"/>
      <c r="BF1432" s="6" t="e">
        <f t="shared" si="66"/>
        <v>#NUM!</v>
      </c>
      <c r="BG1432" t="e">
        <f t="shared" si="67"/>
        <v>#NUM!</v>
      </c>
      <c r="BH1432" t="e">
        <f t="shared" si="68"/>
        <v>#NUM!</v>
      </c>
      <c r="BI1432" t="e">
        <f>VLOOKUP(H1432,Sheet2!$A$1:$B$270,2,FALSE)</f>
        <v>#N/A</v>
      </c>
    </row>
    <row r="1433" spans="15:61">
      <c r="O1433" s="57"/>
      <c r="P1433" s="57"/>
      <c r="AP1433" s="57"/>
      <c r="BA1433" s="57"/>
      <c r="BF1433" s="6" t="e">
        <f t="shared" si="66"/>
        <v>#NUM!</v>
      </c>
      <c r="BG1433" t="e">
        <f t="shared" si="67"/>
        <v>#NUM!</v>
      </c>
      <c r="BH1433" t="e">
        <f t="shared" si="68"/>
        <v>#NUM!</v>
      </c>
      <c r="BI1433" t="e">
        <f>VLOOKUP(H1433,Sheet2!$A$1:$B$270,2,FALSE)</f>
        <v>#N/A</v>
      </c>
    </row>
    <row r="1434" spans="15:61">
      <c r="O1434" s="57"/>
      <c r="P1434" s="57"/>
      <c r="AP1434" s="57"/>
      <c r="BA1434" s="57"/>
      <c r="BF1434" s="6" t="e">
        <f t="shared" si="66"/>
        <v>#NUM!</v>
      </c>
      <c r="BG1434" t="e">
        <f t="shared" si="67"/>
        <v>#NUM!</v>
      </c>
      <c r="BH1434" t="e">
        <f t="shared" si="68"/>
        <v>#NUM!</v>
      </c>
      <c r="BI1434" t="e">
        <f>VLOOKUP(H1434,Sheet2!$A$1:$B$270,2,FALSE)</f>
        <v>#N/A</v>
      </c>
    </row>
    <row r="1435" spans="15:61">
      <c r="O1435" s="57"/>
      <c r="P1435" s="57"/>
      <c r="AP1435" s="57"/>
      <c r="BA1435" s="57"/>
      <c r="BF1435" s="6" t="e">
        <f t="shared" si="66"/>
        <v>#NUM!</v>
      </c>
      <c r="BG1435" t="e">
        <f t="shared" si="67"/>
        <v>#NUM!</v>
      </c>
      <c r="BH1435" t="e">
        <f t="shared" si="68"/>
        <v>#NUM!</v>
      </c>
      <c r="BI1435" t="e">
        <f>VLOOKUP(H1435,Sheet2!$A$1:$B$270,2,FALSE)</f>
        <v>#N/A</v>
      </c>
    </row>
    <row r="1436" spans="15:61">
      <c r="O1436" s="57"/>
      <c r="P1436" s="57"/>
      <c r="AP1436" s="57"/>
      <c r="BA1436" s="57"/>
      <c r="BF1436" s="6" t="e">
        <f t="shared" si="66"/>
        <v>#NUM!</v>
      </c>
      <c r="BG1436" t="e">
        <f t="shared" si="67"/>
        <v>#NUM!</v>
      </c>
      <c r="BH1436" t="e">
        <f t="shared" si="68"/>
        <v>#NUM!</v>
      </c>
      <c r="BI1436" t="e">
        <f>VLOOKUP(H1436,Sheet2!$A$1:$B$270,2,FALSE)</f>
        <v>#N/A</v>
      </c>
    </row>
    <row r="1437" spans="15:61">
      <c r="O1437" s="57"/>
      <c r="P1437" s="57"/>
      <c r="AP1437" s="57"/>
      <c r="BA1437" s="57"/>
      <c r="BF1437" s="6" t="e">
        <f t="shared" si="66"/>
        <v>#NUM!</v>
      </c>
      <c r="BG1437" t="e">
        <f t="shared" si="67"/>
        <v>#NUM!</v>
      </c>
      <c r="BH1437" t="e">
        <f t="shared" si="68"/>
        <v>#NUM!</v>
      </c>
      <c r="BI1437" t="e">
        <f>VLOOKUP(H1437,Sheet2!$A$1:$B$270,2,FALSE)</f>
        <v>#N/A</v>
      </c>
    </row>
    <row r="1438" spans="15:61">
      <c r="O1438" s="57"/>
      <c r="P1438" s="57"/>
      <c r="AP1438" s="57"/>
      <c r="BA1438" s="57"/>
      <c r="BF1438" s="6" t="e">
        <f t="shared" si="66"/>
        <v>#NUM!</v>
      </c>
      <c r="BG1438" t="e">
        <f t="shared" si="67"/>
        <v>#NUM!</v>
      </c>
      <c r="BH1438" t="e">
        <f t="shared" si="68"/>
        <v>#NUM!</v>
      </c>
      <c r="BI1438" t="e">
        <f>VLOOKUP(H1438,Sheet2!$A$1:$B$270,2,FALSE)</f>
        <v>#N/A</v>
      </c>
    </row>
    <row r="1439" spans="15:61">
      <c r="O1439" s="57"/>
      <c r="P1439" s="57"/>
      <c r="BA1439" s="57"/>
      <c r="BF1439" s="6" t="e">
        <f t="shared" si="66"/>
        <v>#NUM!</v>
      </c>
      <c r="BG1439" t="e">
        <f t="shared" si="67"/>
        <v>#NUM!</v>
      </c>
      <c r="BH1439" t="e">
        <f t="shared" si="68"/>
        <v>#NUM!</v>
      </c>
      <c r="BI1439" t="e">
        <f>VLOOKUP(H1439,Sheet2!$A$1:$B$270,2,FALSE)</f>
        <v>#N/A</v>
      </c>
    </row>
    <row r="1440" spans="15:61">
      <c r="O1440" s="57"/>
      <c r="P1440" s="57"/>
      <c r="AP1440" s="57"/>
      <c r="BA1440" s="57"/>
      <c r="BF1440" s="6" t="e">
        <f t="shared" si="66"/>
        <v>#NUM!</v>
      </c>
      <c r="BG1440" t="e">
        <f t="shared" si="67"/>
        <v>#NUM!</v>
      </c>
      <c r="BH1440" t="e">
        <f t="shared" si="68"/>
        <v>#NUM!</v>
      </c>
      <c r="BI1440" t="e">
        <f>VLOOKUP(H1440,Sheet2!$A$1:$B$270,2,FALSE)</f>
        <v>#N/A</v>
      </c>
    </row>
    <row r="1441" spans="15:61">
      <c r="O1441" s="57"/>
      <c r="P1441" s="57"/>
      <c r="BA1441" s="57"/>
      <c r="BF1441" s="6" t="e">
        <f t="shared" si="66"/>
        <v>#NUM!</v>
      </c>
      <c r="BG1441" t="e">
        <f t="shared" si="67"/>
        <v>#NUM!</v>
      </c>
      <c r="BH1441" t="e">
        <f t="shared" si="68"/>
        <v>#NUM!</v>
      </c>
      <c r="BI1441" t="e">
        <f>VLOOKUP(H1441,Sheet2!$A$1:$B$270,2,FALSE)</f>
        <v>#N/A</v>
      </c>
    </row>
    <row r="1442" spans="15:61">
      <c r="O1442" s="57"/>
      <c r="P1442" s="57"/>
      <c r="BA1442" s="57"/>
      <c r="BF1442" s="6" t="e">
        <f t="shared" si="66"/>
        <v>#NUM!</v>
      </c>
      <c r="BG1442" t="e">
        <f t="shared" si="67"/>
        <v>#NUM!</v>
      </c>
      <c r="BH1442" t="e">
        <f t="shared" si="68"/>
        <v>#NUM!</v>
      </c>
      <c r="BI1442" t="e">
        <f>VLOOKUP(H1442,Sheet2!$A$1:$B$270,2,FALSE)</f>
        <v>#N/A</v>
      </c>
    </row>
    <row r="1443" spans="15:61">
      <c r="O1443" s="57"/>
      <c r="P1443" s="57"/>
      <c r="AP1443" s="57"/>
      <c r="BA1443" s="57"/>
      <c r="BF1443" s="6" t="e">
        <f t="shared" si="66"/>
        <v>#NUM!</v>
      </c>
      <c r="BG1443" t="e">
        <f t="shared" si="67"/>
        <v>#NUM!</v>
      </c>
      <c r="BH1443" t="e">
        <f t="shared" si="68"/>
        <v>#NUM!</v>
      </c>
      <c r="BI1443" t="e">
        <f>VLOOKUP(H1443,Sheet2!$A$1:$B$270,2,FALSE)</f>
        <v>#N/A</v>
      </c>
    </row>
    <row r="1444" spans="15:61">
      <c r="O1444" s="57"/>
      <c r="P1444" s="57"/>
      <c r="AP1444" s="57"/>
      <c r="BA1444" s="57"/>
      <c r="BF1444" s="6" t="e">
        <f t="shared" si="66"/>
        <v>#NUM!</v>
      </c>
      <c r="BG1444" t="e">
        <f t="shared" si="67"/>
        <v>#NUM!</v>
      </c>
      <c r="BH1444" t="e">
        <f t="shared" si="68"/>
        <v>#NUM!</v>
      </c>
      <c r="BI1444" t="e">
        <f>VLOOKUP(H1444,Sheet2!$A$1:$B$270,2,FALSE)</f>
        <v>#N/A</v>
      </c>
    </row>
    <row r="1445" spans="15:61">
      <c r="O1445" s="57"/>
      <c r="P1445" s="57"/>
      <c r="AP1445" s="57"/>
      <c r="BA1445" s="57"/>
      <c r="BF1445" s="6" t="e">
        <f t="shared" si="66"/>
        <v>#NUM!</v>
      </c>
      <c r="BG1445" t="e">
        <f t="shared" si="67"/>
        <v>#NUM!</v>
      </c>
      <c r="BH1445" t="e">
        <f t="shared" si="68"/>
        <v>#NUM!</v>
      </c>
      <c r="BI1445" t="e">
        <f>VLOOKUP(H1445,Sheet2!$A$1:$B$270,2,FALSE)</f>
        <v>#N/A</v>
      </c>
    </row>
    <row r="1446" spans="15:61">
      <c r="O1446" s="57"/>
      <c r="P1446" s="57"/>
      <c r="AP1446" s="57"/>
      <c r="BA1446" s="57"/>
      <c r="BF1446" s="6" t="e">
        <f t="shared" si="66"/>
        <v>#NUM!</v>
      </c>
      <c r="BG1446" t="e">
        <f t="shared" si="67"/>
        <v>#NUM!</v>
      </c>
      <c r="BH1446" t="e">
        <f t="shared" si="68"/>
        <v>#NUM!</v>
      </c>
      <c r="BI1446" t="e">
        <f>VLOOKUP(H1446,Sheet2!$A$1:$B$270,2,FALSE)</f>
        <v>#N/A</v>
      </c>
    </row>
    <row r="1447" spans="15:61">
      <c r="O1447" s="57"/>
      <c r="P1447" s="57"/>
      <c r="AP1447" s="57"/>
      <c r="BA1447" s="57"/>
      <c r="BF1447" s="6" t="e">
        <f t="shared" si="66"/>
        <v>#NUM!</v>
      </c>
      <c r="BG1447" t="e">
        <f t="shared" si="67"/>
        <v>#NUM!</v>
      </c>
      <c r="BH1447" t="e">
        <f t="shared" si="68"/>
        <v>#NUM!</v>
      </c>
      <c r="BI1447" t="e">
        <f>VLOOKUP(H1447,Sheet2!$A$1:$B$270,2,FALSE)</f>
        <v>#N/A</v>
      </c>
    </row>
    <row r="1448" spans="15:61">
      <c r="O1448" s="57"/>
      <c r="P1448" s="57"/>
      <c r="AP1448" s="57"/>
      <c r="BA1448" s="57"/>
      <c r="BF1448" s="6" t="e">
        <f t="shared" si="66"/>
        <v>#NUM!</v>
      </c>
      <c r="BG1448" t="e">
        <f t="shared" si="67"/>
        <v>#NUM!</v>
      </c>
      <c r="BH1448" t="e">
        <f t="shared" si="68"/>
        <v>#NUM!</v>
      </c>
      <c r="BI1448" t="e">
        <f>VLOOKUP(H1448,Sheet2!$A$1:$B$270,2,FALSE)</f>
        <v>#N/A</v>
      </c>
    </row>
    <row r="1449" spans="15:61">
      <c r="O1449" s="57"/>
      <c r="P1449" s="57"/>
      <c r="BA1449" s="57"/>
      <c r="BF1449" s="6" t="e">
        <f t="shared" si="66"/>
        <v>#NUM!</v>
      </c>
      <c r="BG1449" t="e">
        <f t="shared" si="67"/>
        <v>#NUM!</v>
      </c>
      <c r="BH1449" t="e">
        <f t="shared" si="68"/>
        <v>#NUM!</v>
      </c>
      <c r="BI1449" t="e">
        <f>VLOOKUP(H1449,Sheet2!$A$1:$B$270,2,FALSE)</f>
        <v>#N/A</v>
      </c>
    </row>
    <row r="1450" spans="15:61">
      <c r="O1450" s="57"/>
      <c r="P1450" s="57"/>
      <c r="AP1450" s="57"/>
      <c r="BA1450" s="57"/>
      <c r="BF1450" s="6" t="e">
        <f t="shared" si="66"/>
        <v>#NUM!</v>
      </c>
      <c r="BG1450" t="e">
        <f t="shared" si="67"/>
        <v>#NUM!</v>
      </c>
      <c r="BH1450" t="e">
        <f t="shared" si="68"/>
        <v>#NUM!</v>
      </c>
      <c r="BI1450" t="e">
        <f>VLOOKUP(H1450,Sheet2!$A$1:$B$270,2,FALSE)</f>
        <v>#N/A</v>
      </c>
    </row>
    <row r="1451" spans="15:61">
      <c r="O1451" s="57"/>
      <c r="P1451" s="57"/>
      <c r="BA1451" s="57"/>
      <c r="BF1451" s="6" t="e">
        <f t="shared" si="66"/>
        <v>#NUM!</v>
      </c>
      <c r="BG1451" t="e">
        <f t="shared" si="67"/>
        <v>#NUM!</v>
      </c>
      <c r="BH1451" t="e">
        <f t="shared" si="68"/>
        <v>#NUM!</v>
      </c>
      <c r="BI1451" t="e">
        <f>VLOOKUP(H1451,Sheet2!$A$1:$B$270,2,FALSE)</f>
        <v>#N/A</v>
      </c>
    </row>
    <row r="1452" spans="15:61">
      <c r="O1452" s="57"/>
      <c r="P1452" s="57"/>
      <c r="AP1452" s="57"/>
      <c r="BA1452" s="57"/>
      <c r="BF1452" s="6" t="e">
        <f t="shared" si="66"/>
        <v>#NUM!</v>
      </c>
      <c r="BG1452" t="e">
        <f t="shared" si="67"/>
        <v>#NUM!</v>
      </c>
      <c r="BH1452" t="e">
        <f t="shared" si="68"/>
        <v>#NUM!</v>
      </c>
      <c r="BI1452" t="e">
        <f>VLOOKUP(H1452,Sheet2!$A$1:$B$270,2,FALSE)</f>
        <v>#N/A</v>
      </c>
    </row>
    <row r="1453" spans="15:61">
      <c r="O1453" s="57"/>
      <c r="P1453" s="57"/>
      <c r="AP1453" s="57"/>
      <c r="BA1453" s="57"/>
      <c r="BF1453" s="6" t="e">
        <f t="shared" si="66"/>
        <v>#NUM!</v>
      </c>
      <c r="BG1453" t="e">
        <f t="shared" si="67"/>
        <v>#NUM!</v>
      </c>
      <c r="BH1453" t="e">
        <f t="shared" si="68"/>
        <v>#NUM!</v>
      </c>
      <c r="BI1453" t="e">
        <f>VLOOKUP(H1453,Sheet2!$A$1:$B$270,2,FALSE)</f>
        <v>#N/A</v>
      </c>
    </row>
    <row r="1454" spans="15:61">
      <c r="O1454" s="57"/>
      <c r="P1454" s="57"/>
      <c r="AP1454" s="57"/>
      <c r="BA1454" s="57"/>
      <c r="BF1454" s="6" t="e">
        <f t="shared" si="66"/>
        <v>#NUM!</v>
      </c>
      <c r="BG1454" t="e">
        <f t="shared" si="67"/>
        <v>#NUM!</v>
      </c>
      <c r="BH1454" t="e">
        <f t="shared" si="68"/>
        <v>#NUM!</v>
      </c>
      <c r="BI1454" t="e">
        <f>VLOOKUP(H1454,Sheet2!$A$1:$B$270,2,FALSE)</f>
        <v>#N/A</v>
      </c>
    </row>
    <row r="1455" spans="15:61">
      <c r="O1455" s="57"/>
      <c r="P1455" s="57"/>
      <c r="AP1455" s="57"/>
      <c r="BA1455" s="57"/>
      <c r="BF1455" s="6" t="e">
        <f t="shared" si="66"/>
        <v>#NUM!</v>
      </c>
      <c r="BG1455" t="e">
        <f t="shared" si="67"/>
        <v>#NUM!</v>
      </c>
      <c r="BH1455" t="e">
        <f t="shared" si="68"/>
        <v>#NUM!</v>
      </c>
      <c r="BI1455" t="e">
        <f>VLOOKUP(H1455,Sheet2!$A$1:$B$270,2,FALSE)</f>
        <v>#N/A</v>
      </c>
    </row>
    <row r="1456" spans="15:61">
      <c r="O1456" s="57"/>
      <c r="P1456" s="57"/>
      <c r="AP1456" s="57"/>
      <c r="BA1456" s="57"/>
      <c r="BF1456" s="6" t="e">
        <f t="shared" si="66"/>
        <v>#NUM!</v>
      </c>
      <c r="BG1456" t="e">
        <f t="shared" si="67"/>
        <v>#NUM!</v>
      </c>
      <c r="BH1456" t="e">
        <f t="shared" si="68"/>
        <v>#NUM!</v>
      </c>
      <c r="BI1456" t="e">
        <f>VLOOKUP(H1456,Sheet2!$A$1:$B$270,2,FALSE)</f>
        <v>#N/A</v>
      </c>
    </row>
    <row r="1457" spans="15:61">
      <c r="O1457" s="57"/>
      <c r="P1457" s="57"/>
      <c r="BA1457" s="57"/>
      <c r="BF1457" s="6" t="e">
        <f t="shared" si="66"/>
        <v>#NUM!</v>
      </c>
      <c r="BG1457" t="e">
        <f t="shared" si="67"/>
        <v>#NUM!</v>
      </c>
      <c r="BH1457" t="e">
        <f t="shared" si="68"/>
        <v>#NUM!</v>
      </c>
      <c r="BI1457" t="e">
        <f>VLOOKUP(H1457,Sheet2!$A$1:$B$270,2,FALSE)</f>
        <v>#N/A</v>
      </c>
    </row>
    <row r="1458" spans="15:61">
      <c r="O1458" s="57"/>
      <c r="P1458" s="57"/>
      <c r="AP1458" s="57"/>
      <c r="BA1458" s="57"/>
      <c r="BF1458" s="6" t="e">
        <f t="shared" si="66"/>
        <v>#NUM!</v>
      </c>
      <c r="BG1458" t="e">
        <f t="shared" si="67"/>
        <v>#NUM!</v>
      </c>
      <c r="BH1458" t="e">
        <f t="shared" si="68"/>
        <v>#NUM!</v>
      </c>
      <c r="BI1458" t="e">
        <f>VLOOKUP(H1458,Sheet2!$A$1:$B$270,2,FALSE)</f>
        <v>#N/A</v>
      </c>
    </row>
    <row r="1459" spans="15:61">
      <c r="O1459" s="57"/>
      <c r="P1459" s="57"/>
      <c r="AP1459" s="57"/>
      <c r="BA1459" s="57"/>
      <c r="BF1459" s="6" t="e">
        <f t="shared" si="66"/>
        <v>#NUM!</v>
      </c>
      <c r="BG1459" t="e">
        <f t="shared" si="67"/>
        <v>#NUM!</v>
      </c>
      <c r="BH1459" t="e">
        <f t="shared" si="68"/>
        <v>#NUM!</v>
      </c>
      <c r="BI1459" t="e">
        <f>VLOOKUP(H1459,Sheet2!$A$1:$B$270,2,FALSE)</f>
        <v>#N/A</v>
      </c>
    </row>
    <row r="1460" spans="15:61">
      <c r="O1460" s="57"/>
      <c r="P1460" s="57"/>
      <c r="AP1460" s="57"/>
      <c r="BA1460" s="57"/>
      <c r="BF1460" s="6" t="e">
        <f t="shared" si="66"/>
        <v>#NUM!</v>
      </c>
      <c r="BG1460" t="e">
        <f t="shared" si="67"/>
        <v>#NUM!</v>
      </c>
      <c r="BH1460" t="e">
        <f t="shared" si="68"/>
        <v>#NUM!</v>
      </c>
      <c r="BI1460" t="e">
        <f>VLOOKUP(H1460,Sheet2!$A$1:$B$270,2,FALSE)</f>
        <v>#N/A</v>
      </c>
    </row>
    <row r="1461" spans="15:61">
      <c r="O1461" s="57"/>
      <c r="P1461" s="57"/>
      <c r="AP1461" s="57"/>
      <c r="BA1461" s="57"/>
      <c r="BF1461" s="6" t="e">
        <f t="shared" si="66"/>
        <v>#NUM!</v>
      </c>
      <c r="BG1461" t="e">
        <f t="shared" si="67"/>
        <v>#NUM!</v>
      </c>
      <c r="BH1461" t="e">
        <f t="shared" si="68"/>
        <v>#NUM!</v>
      </c>
      <c r="BI1461" t="e">
        <f>VLOOKUP(H1461,Sheet2!$A$1:$B$270,2,FALSE)</f>
        <v>#N/A</v>
      </c>
    </row>
    <row r="1462" spans="15:61">
      <c r="O1462" s="57"/>
      <c r="P1462" s="57"/>
      <c r="AP1462" s="57"/>
      <c r="BA1462" s="57"/>
      <c r="BF1462" s="6" t="e">
        <f t="shared" si="66"/>
        <v>#NUM!</v>
      </c>
      <c r="BG1462" t="e">
        <f t="shared" si="67"/>
        <v>#NUM!</v>
      </c>
      <c r="BH1462" t="e">
        <f t="shared" si="68"/>
        <v>#NUM!</v>
      </c>
      <c r="BI1462" t="e">
        <f>VLOOKUP(H1462,Sheet2!$A$1:$B$270,2,FALSE)</f>
        <v>#N/A</v>
      </c>
    </row>
    <row r="1463" spans="15:61">
      <c r="O1463" s="57"/>
      <c r="P1463" s="57"/>
      <c r="AP1463" s="57"/>
      <c r="BA1463" s="57"/>
      <c r="BF1463" s="6" t="e">
        <f t="shared" si="66"/>
        <v>#NUM!</v>
      </c>
      <c r="BG1463" t="e">
        <f t="shared" si="67"/>
        <v>#NUM!</v>
      </c>
      <c r="BH1463" t="e">
        <f t="shared" si="68"/>
        <v>#NUM!</v>
      </c>
      <c r="BI1463" t="e">
        <f>VLOOKUP(H1463,Sheet2!$A$1:$B$270,2,FALSE)</f>
        <v>#N/A</v>
      </c>
    </row>
    <row r="1464" spans="15:61">
      <c r="O1464" s="57"/>
      <c r="P1464" s="57"/>
      <c r="AP1464" s="57"/>
      <c r="BA1464" s="57"/>
      <c r="BF1464" s="6" t="e">
        <f t="shared" si="66"/>
        <v>#NUM!</v>
      </c>
      <c r="BG1464" t="e">
        <f t="shared" si="67"/>
        <v>#NUM!</v>
      </c>
      <c r="BH1464" t="e">
        <f t="shared" si="68"/>
        <v>#NUM!</v>
      </c>
      <c r="BI1464" t="e">
        <f>VLOOKUP(H1464,Sheet2!$A$1:$B$270,2,FALSE)</f>
        <v>#N/A</v>
      </c>
    </row>
    <row r="1465" spans="15:61">
      <c r="O1465" s="57"/>
      <c r="P1465" s="57"/>
      <c r="BA1465" s="57"/>
      <c r="BF1465" s="6" t="e">
        <f t="shared" si="66"/>
        <v>#NUM!</v>
      </c>
      <c r="BG1465" t="e">
        <f t="shared" si="67"/>
        <v>#NUM!</v>
      </c>
      <c r="BH1465" t="e">
        <f t="shared" si="68"/>
        <v>#NUM!</v>
      </c>
      <c r="BI1465" t="e">
        <f>VLOOKUP(H1465,Sheet2!$A$1:$B$270,2,FALSE)</f>
        <v>#N/A</v>
      </c>
    </row>
    <row r="1466" spans="15:61">
      <c r="O1466" s="57"/>
      <c r="P1466" s="57"/>
      <c r="AP1466" s="57"/>
      <c r="BA1466" s="57"/>
      <c r="BF1466" s="6" t="e">
        <f t="shared" si="66"/>
        <v>#NUM!</v>
      </c>
      <c r="BG1466" t="e">
        <f t="shared" si="67"/>
        <v>#NUM!</v>
      </c>
      <c r="BH1466" t="e">
        <f t="shared" si="68"/>
        <v>#NUM!</v>
      </c>
      <c r="BI1466" t="e">
        <f>VLOOKUP(H1466,Sheet2!$A$1:$B$270,2,FALSE)</f>
        <v>#N/A</v>
      </c>
    </row>
    <row r="1467" spans="15:61">
      <c r="O1467" s="57"/>
      <c r="P1467" s="57"/>
      <c r="AP1467" s="57"/>
      <c r="BA1467" s="57"/>
      <c r="BF1467" s="6" t="e">
        <f t="shared" si="66"/>
        <v>#NUM!</v>
      </c>
      <c r="BG1467" t="e">
        <f t="shared" si="67"/>
        <v>#NUM!</v>
      </c>
      <c r="BH1467" t="e">
        <f t="shared" si="68"/>
        <v>#NUM!</v>
      </c>
      <c r="BI1467" t="e">
        <f>VLOOKUP(H1467,Sheet2!$A$1:$B$270,2,FALSE)</f>
        <v>#N/A</v>
      </c>
    </row>
    <row r="1468" spans="15:61">
      <c r="O1468" s="57"/>
      <c r="P1468" s="57"/>
      <c r="AP1468" s="57"/>
      <c r="BA1468" s="57"/>
      <c r="BF1468" s="6" t="e">
        <f t="shared" si="66"/>
        <v>#NUM!</v>
      </c>
      <c r="BG1468" t="e">
        <f t="shared" si="67"/>
        <v>#NUM!</v>
      </c>
      <c r="BH1468" t="e">
        <f t="shared" si="68"/>
        <v>#NUM!</v>
      </c>
      <c r="BI1468" t="e">
        <f>VLOOKUP(H1468,Sheet2!$A$1:$B$270,2,FALSE)</f>
        <v>#N/A</v>
      </c>
    </row>
    <row r="1469" spans="15:61">
      <c r="O1469" s="57"/>
      <c r="P1469" s="57"/>
      <c r="AP1469" s="57"/>
      <c r="BA1469" s="57"/>
      <c r="BF1469" s="6" t="e">
        <f t="shared" si="66"/>
        <v>#NUM!</v>
      </c>
      <c r="BG1469" t="e">
        <f t="shared" si="67"/>
        <v>#NUM!</v>
      </c>
      <c r="BH1469" t="e">
        <f t="shared" si="68"/>
        <v>#NUM!</v>
      </c>
      <c r="BI1469" t="e">
        <f>VLOOKUP(H1469,Sheet2!$A$1:$B$270,2,FALSE)</f>
        <v>#N/A</v>
      </c>
    </row>
    <row r="1470" spans="15:61">
      <c r="O1470" s="57"/>
      <c r="P1470" s="57"/>
      <c r="BA1470" s="57"/>
      <c r="BF1470" s="6" t="e">
        <f t="shared" si="66"/>
        <v>#NUM!</v>
      </c>
      <c r="BG1470" t="e">
        <f t="shared" si="67"/>
        <v>#NUM!</v>
      </c>
      <c r="BH1470" t="e">
        <f t="shared" si="68"/>
        <v>#NUM!</v>
      </c>
      <c r="BI1470" t="e">
        <f>VLOOKUP(H1470,Sheet2!$A$1:$B$270,2,FALSE)</f>
        <v>#N/A</v>
      </c>
    </row>
    <row r="1471" spans="15:61">
      <c r="O1471" s="57"/>
      <c r="P1471" s="57"/>
      <c r="BA1471" s="57"/>
      <c r="BF1471" s="6" t="e">
        <f t="shared" si="66"/>
        <v>#NUM!</v>
      </c>
      <c r="BG1471" t="e">
        <f t="shared" si="67"/>
        <v>#NUM!</v>
      </c>
      <c r="BH1471" t="e">
        <f t="shared" si="68"/>
        <v>#NUM!</v>
      </c>
      <c r="BI1471" t="e">
        <f>VLOOKUP(H1471,Sheet2!$A$1:$B$270,2,FALSE)</f>
        <v>#N/A</v>
      </c>
    </row>
    <row r="1472" spans="15:61">
      <c r="O1472" s="57"/>
      <c r="P1472" s="57"/>
      <c r="AP1472" s="57"/>
      <c r="BA1472" s="57"/>
      <c r="BF1472" s="6" t="e">
        <f t="shared" si="66"/>
        <v>#NUM!</v>
      </c>
      <c r="BG1472" t="e">
        <f t="shared" si="67"/>
        <v>#NUM!</v>
      </c>
      <c r="BH1472" t="e">
        <f t="shared" si="68"/>
        <v>#NUM!</v>
      </c>
      <c r="BI1472" t="e">
        <f>VLOOKUP(H1472,Sheet2!$A$1:$B$270,2,FALSE)</f>
        <v>#N/A</v>
      </c>
    </row>
    <row r="1473" spans="15:61">
      <c r="O1473" s="57"/>
      <c r="P1473" s="57"/>
      <c r="AP1473" s="57"/>
      <c r="BA1473" s="57"/>
      <c r="BF1473" s="6" t="e">
        <f t="shared" si="66"/>
        <v>#NUM!</v>
      </c>
      <c r="BG1473" t="e">
        <f t="shared" si="67"/>
        <v>#NUM!</v>
      </c>
      <c r="BH1473" t="e">
        <f t="shared" si="68"/>
        <v>#NUM!</v>
      </c>
      <c r="BI1473" t="e">
        <f>VLOOKUP(H1473,Sheet2!$A$1:$B$270,2,FALSE)</f>
        <v>#N/A</v>
      </c>
    </row>
    <row r="1474" spans="15:61">
      <c r="O1474" s="57"/>
      <c r="P1474" s="57"/>
      <c r="AP1474" s="57"/>
      <c r="BA1474" s="57"/>
      <c r="BF1474" s="6" t="e">
        <f t="shared" ref="BF1474:BF1537" si="69">DATE(BC1474,BD1474,BE1474)</f>
        <v>#NUM!</v>
      </c>
      <c r="BG1474" t="e">
        <f t="shared" ref="BG1474:BG1537" si="70">BF1474-BA1474</f>
        <v>#NUM!</v>
      </c>
      <c r="BH1474" t="e">
        <f t="shared" ref="BH1474:BH1537" si="71">IF(BG1474=1,"COMPLY",IF(BG1474&lt;1,"COMPLY","NOT COMPLY"))</f>
        <v>#NUM!</v>
      </c>
      <c r="BI1474" t="e">
        <f>VLOOKUP(H1474,Sheet2!$A$1:$B$270,2,FALSE)</f>
        <v>#N/A</v>
      </c>
    </row>
    <row r="1475" spans="15:61">
      <c r="O1475" s="57"/>
      <c r="P1475" s="57"/>
      <c r="BA1475" s="57"/>
      <c r="BF1475" s="6" t="e">
        <f t="shared" si="69"/>
        <v>#NUM!</v>
      </c>
      <c r="BG1475" t="e">
        <f t="shared" si="70"/>
        <v>#NUM!</v>
      </c>
      <c r="BH1475" t="e">
        <f t="shared" si="71"/>
        <v>#NUM!</v>
      </c>
      <c r="BI1475" t="e">
        <f>VLOOKUP(H1475,Sheet2!$A$1:$B$270,2,FALSE)</f>
        <v>#N/A</v>
      </c>
    </row>
    <row r="1476" spans="15:61">
      <c r="O1476" s="57"/>
      <c r="P1476" s="57"/>
      <c r="AP1476" s="57"/>
      <c r="BA1476" s="57"/>
      <c r="BF1476" s="6" t="e">
        <f t="shared" si="69"/>
        <v>#NUM!</v>
      </c>
      <c r="BG1476" t="e">
        <f t="shared" si="70"/>
        <v>#NUM!</v>
      </c>
      <c r="BH1476" t="e">
        <f t="shared" si="71"/>
        <v>#NUM!</v>
      </c>
      <c r="BI1476" t="e">
        <f>VLOOKUP(H1476,Sheet2!$A$1:$B$270,2,FALSE)</f>
        <v>#N/A</v>
      </c>
    </row>
    <row r="1477" spans="15:61">
      <c r="O1477" s="57"/>
      <c r="P1477" s="57"/>
      <c r="AP1477" s="57"/>
      <c r="BA1477" s="57"/>
      <c r="BF1477" s="6" t="e">
        <f t="shared" si="69"/>
        <v>#NUM!</v>
      </c>
      <c r="BG1477" t="e">
        <f t="shared" si="70"/>
        <v>#NUM!</v>
      </c>
      <c r="BH1477" t="e">
        <f t="shared" si="71"/>
        <v>#NUM!</v>
      </c>
      <c r="BI1477" t="e">
        <f>VLOOKUP(H1477,Sheet2!$A$1:$B$270,2,FALSE)</f>
        <v>#N/A</v>
      </c>
    </row>
    <row r="1478" spans="15:61">
      <c r="O1478" s="57"/>
      <c r="P1478" s="57"/>
      <c r="BA1478" s="57"/>
      <c r="BF1478" s="6" t="e">
        <f t="shared" si="69"/>
        <v>#NUM!</v>
      </c>
      <c r="BG1478" t="e">
        <f t="shared" si="70"/>
        <v>#NUM!</v>
      </c>
      <c r="BH1478" t="e">
        <f t="shared" si="71"/>
        <v>#NUM!</v>
      </c>
      <c r="BI1478" t="e">
        <f>VLOOKUP(H1478,Sheet2!$A$1:$B$270,2,FALSE)</f>
        <v>#N/A</v>
      </c>
    </row>
    <row r="1479" spans="15:61">
      <c r="O1479" s="57"/>
      <c r="P1479" s="57"/>
      <c r="BA1479" s="57"/>
      <c r="BF1479" s="6" t="e">
        <f t="shared" si="69"/>
        <v>#NUM!</v>
      </c>
      <c r="BG1479" t="e">
        <f t="shared" si="70"/>
        <v>#NUM!</v>
      </c>
      <c r="BH1479" t="e">
        <f t="shared" si="71"/>
        <v>#NUM!</v>
      </c>
      <c r="BI1479" t="e">
        <f>VLOOKUP(H1479,Sheet2!$A$1:$B$270,2,FALSE)</f>
        <v>#N/A</v>
      </c>
    </row>
    <row r="1480" spans="15:61">
      <c r="O1480" s="57"/>
      <c r="P1480" s="57"/>
      <c r="AP1480" s="57"/>
      <c r="BA1480" s="57"/>
      <c r="BF1480" s="6" t="e">
        <f t="shared" si="69"/>
        <v>#NUM!</v>
      </c>
      <c r="BG1480" t="e">
        <f t="shared" si="70"/>
        <v>#NUM!</v>
      </c>
      <c r="BH1480" t="e">
        <f t="shared" si="71"/>
        <v>#NUM!</v>
      </c>
      <c r="BI1480" t="e">
        <f>VLOOKUP(H1480,Sheet2!$A$1:$B$270,2,FALSE)</f>
        <v>#N/A</v>
      </c>
    </row>
    <row r="1481" spans="15:61">
      <c r="O1481" s="57"/>
      <c r="P1481" s="57"/>
      <c r="BA1481" s="57"/>
      <c r="BF1481" s="6" t="e">
        <f t="shared" si="69"/>
        <v>#NUM!</v>
      </c>
      <c r="BG1481" t="e">
        <f t="shared" si="70"/>
        <v>#NUM!</v>
      </c>
      <c r="BH1481" t="e">
        <f t="shared" si="71"/>
        <v>#NUM!</v>
      </c>
      <c r="BI1481" t="e">
        <f>VLOOKUP(H1481,Sheet2!$A$1:$B$270,2,FALSE)</f>
        <v>#N/A</v>
      </c>
    </row>
    <row r="1482" spans="15:61">
      <c r="O1482" s="57"/>
      <c r="P1482" s="57"/>
      <c r="BA1482" s="57"/>
      <c r="BF1482" s="6" t="e">
        <f t="shared" si="69"/>
        <v>#NUM!</v>
      </c>
      <c r="BG1482" t="e">
        <f t="shared" si="70"/>
        <v>#NUM!</v>
      </c>
      <c r="BH1482" t="e">
        <f t="shared" si="71"/>
        <v>#NUM!</v>
      </c>
      <c r="BI1482" t="e">
        <f>VLOOKUP(H1482,Sheet2!$A$1:$B$270,2,FALSE)</f>
        <v>#N/A</v>
      </c>
    </row>
    <row r="1483" spans="15:61">
      <c r="O1483" s="57"/>
      <c r="P1483" s="57"/>
      <c r="AP1483" s="57"/>
      <c r="BA1483" s="57"/>
      <c r="BF1483" s="6" t="e">
        <f t="shared" si="69"/>
        <v>#NUM!</v>
      </c>
      <c r="BG1483" t="e">
        <f t="shared" si="70"/>
        <v>#NUM!</v>
      </c>
      <c r="BH1483" t="e">
        <f t="shared" si="71"/>
        <v>#NUM!</v>
      </c>
      <c r="BI1483" t="e">
        <f>VLOOKUP(H1483,Sheet2!$A$1:$B$270,2,FALSE)</f>
        <v>#N/A</v>
      </c>
    </row>
    <row r="1484" spans="15:61">
      <c r="O1484" s="57"/>
      <c r="P1484" s="57"/>
      <c r="BA1484" s="57"/>
      <c r="BF1484" s="6" t="e">
        <f t="shared" si="69"/>
        <v>#NUM!</v>
      </c>
      <c r="BG1484" t="e">
        <f t="shared" si="70"/>
        <v>#NUM!</v>
      </c>
      <c r="BH1484" t="e">
        <f t="shared" si="71"/>
        <v>#NUM!</v>
      </c>
      <c r="BI1484" t="e">
        <f>VLOOKUP(H1484,Sheet2!$A$1:$B$270,2,FALSE)</f>
        <v>#N/A</v>
      </c>
    </row>
    <row r="1485" spans="15:61">
      <c r="O1485" s="57"/>
      <c r="P1485" s="57"/>
      <c r="AP1485" s="57"/>
      <c r="BA1485" s="57"/>
      <c r="BF1485" s="6" t="e">
        <f t="shared" si="69"/>
        <v>#NUM!</v>
      </c>
      <c r="BG1485" t="e">
        <f t="shared" si="70"/>
        <v>#NUM!</v>
      </c>
      <c r="BH1485" t="e">
        <f t="shared" si="71"/>
        <v>#NUM!</v>
      </c>
      <c r="BI1485" t="e">
        <f>VLOOKUP(H1485,Sheet2!$A$1:$B$270,2,FALSE)</f>
        <v>#N/A</v>
      </c>
    </row>
    <row r="1486" spans="15:61">
      <c r="O1486" s="57"/>
      <c r="P1486" s="57"/>
      <c r="BA1486" s="57"/>
      <c r="BF1486" s="6" t="e">
        <f t="shared" si="69"/>
        <v>#NUM!</v>
      </c>
      <c r="BG1486" t="e">
        <f t="shared" si="70"/>
        <v>#NUM!</v>
      </c>
      <c r="BH1486" t="e">
        <f t="shared" si="71"/>
        <v>#NUM!</v>
      </c>
      <c r="BI1486" t="e">
        <f>VLOOKUP(H1486,Sheet2!$A$1:$B$270,2,FALSE)</f>
        <v>#N/A</v>
      </c>
    </row>
    <row r="1487" spans="15:61">
      <c r="O1487" s="57"/>
      <c r="P1487" s="57"/>
      <c r="AP1487" s="57"/>
      <c r="BA1487" s="57"/>
      <c r="BF1487" s="6" t="e">
        <f t="shared" si="69"/>
        <v>#NUM!</v>
      </c>
      <c r="BG1487" t="e">
        <f t="shared" si="70"/>
        <v>#NUM!</v>
      </c>
      <c r="BH1487" t="e">
        <f t="shared" si="71"/>
        <v>#NUM!</v>
      </c>
      <c r="BI1487" t="e">
        <f>VLOOKUP(H1487,Sheet2!$A$1:$B$270,2,FALSE)</f>
        <v>#N/A</v>
      </c>
    </row>
    <row r="1488" spans="15:61">
      <c r="O1488" s="57"/>
      <c r="P1488" s="57"/>
      <c r="AP1488" s="57"/>
      <c r="BA1488" s="57"/>
      <c r="BF1488" s="6" t="e">
        <f t="shared" si="69"/>
        <v>#NUM!</v>
      </c>
      <c r="BG1488" t="e">
        <f t="shared" si="70"/>
        <v>#NUM!</v>
      </c>
      <c r="BH1488" t="e">
        <f t="shared" si="71"/>
        <v>#NUM!</v>
      </c>
      <c r="BI1488" t="e">
        <f>VLOOKUP(H1488,Sheet2!$A$1:$B$270,2,FALSE)</f>
        <v>#N/A</v>
      </c>
    </row>
    <row r="1489" spans="15:61">
      <c r="O1489" s="57"/>
      <c r="P1489" s="57"/>
      <c r="BA1489" s="57"/>
      <c r="BF1489" s="6" t="e">
        <f t="shared" si="69"/>
        <v>#NUM!</v>
      </c>
      <c r="BG1489" t="e">
        <f t="shared" si="70"/>
        <v>#NUM!</v>
      </c>
      <c r="BH1489" t="e">
        <f t="shared" si="71"/>
        <v>#NUM!</v>
      </c>
      <c r="BI1489" t="e">
        <f>VLOOKUP(H1489,Sheet2!$A$1:$B$270,2,FALSE)</f>
        <v>#N/A</v>
      </c>
    </row>
    <row r="1490" spans="15:61">
      <c r="O1490" s="57"/>
      <c r="P1490" s="57"/>
      <c r="AP1490" s="57"/>
      <c r="BA1490" s="57"/>
      <c r="BF1490" s="6" t="e">
        <f t="shared" si="69"/>
        <v>#NUM!</v>
      </c>
      <c r="BG1490" t="e">
        <f t="shared" si="70"/>
        <v>#NUM!</v>
      </c>
      <c r="BH1490" t="e">
        <f t="shared" si="71"/>
        <v>#NUM!</v>
      </c>
      <c r="BI1490" t="e">
        <f>VLOOKUP(H1490,Sheet2!$A$1:$B$270,2,FALSE)</f>
        <v>#N/A</v>
      </c>
    </row>
    <row r="1491" spans="15:61">
      <c r="O1491" s="57"/>
      <c r="P1491" s="57"/>
      <c r="AP1491" s="57"/>
      <c r="BA1491" s="57"/>
      <c r="BF1491" s="6" t="e">
        <f t="shared" si="69"/>
        <v>#NUM!</v>
      </c>
      <c r="BG1491" t="e">
        <f t="shared" si="70"/>
        <v>#NUM!</v>
      </c>
      <c r="BH1491" t="e">
        <f t="shared" si="71"/>
        <v>#NUM!</v>
      </c>
      <c r="BI1491" t="e">
        <f>VLOOKUP(H1491,Sheet2!$A$1:$B$270,2,FALSE)</f>
        <v>#N/A</v>
      </c>
    </row>
    <row r="1492" spans="15:61">
      <c r="O1492" s="57"/>
      <c r="P1492" s="57"/>
      <c r="AP1492" s="57"/>
      <c r="BA1492" s="57"/>
      <c r="BF1492" s="6" t="e">
        <f t="shared" si="69"/>
        <v>#NUM!</v>
      </c>
      <c r="BG1492" t="e">
        <f t="shared" si="70"/>
        <v>#NUM!</v>
      </c>
      <c r="BH1492" t="e">
        <f t="shared" si="71"/>
        <v>#NUM!</v>
      </c>
      <c r="BI1492" t="e">
        <f>VLOOKUP(H1492,Sheet2!$A$1:$B$270,2,FALSE)</f>
        <v>#N/A</v>
      </c>
    </row>
    <row r="1493" spans="15:61">
      <c r="O1493" s="57"/>
      <c r="P1493" s="57"/>
      <c r="BA1493" s="57"/>
      <c r="BF1493" s="6" t="e">
        <f t="shared" si="69"/>
        <v>#NUM!</v>
      </c>
      <c r="BG1493" t="e">
        <f t="shared" si="70"/>
        <v>#NUM!</v>
      </c>
      <c r="BH1493" t="e">
        <f t="shared" si="71"/>
        <v>#NUM!</v>
      </c>
      <c r="BI1493" t="e">
        <f>VLOOKUP(H1493,Sheet2!$A$1:$B$270,2,FALSE)</f>
        <v>#N/A</v>
      </c>
    </row>
    <row r="1494" spans="15:61">
      <c r="O1494" s="57"/>
      <c r="P1494" s="57"/>
      <c r="BA1494" s="57"/>
      <c r="BF1494" s="6" t="e">
        <f t="shared" si="69"/>
        <v>#NUM!</v>
      </c>
      <c r="BG1494" t="e">
        <f t="shared" si="70"/>
        <v>#NUM!</v>
      </c>
      <c r="BH1494" t="e">
        <f t="shared" si="71"/>
        <v>#NUM!</v>
      </c>
      <c r="BI1494" t="e">
        <f>VLOOKUP(H1494,Sheet2!$A$1:$B$270,2,FALSE)</f>
        <v>#N/A</v>
      </c>
    </row>
    <row r="1495" spans="15:61">
      <c r="O1495" s="57"/>
      <c r="P1495" s="57"/>
      <c r="BA1495" s="57"/>
      <c r="BF1495" s="6" t="e">
        <f t="shared" si="69"/>
        <v>#NUM!</v>
      </c>
      <c r="BG1495" t="e">
        <f t="shared" si="70"/>
        <v>#NUM!</v>
      </c>
      <c r="BH1495" t="e">
        <f t="shared" si="71"/>
        <v>#NUM!</v>
      </c>
      <c r="BI1495" t="e">
        <f>VLOOKUP(H1495,Sheet2!$A$1:$B$270,2,FALSE)</f>
        <v>#N/A</v>
      </c>
    </row>
    <row r="1496" spans="15:61">
      <c r="O1496" s="57"/>
      <c r="P1496" s="57"/>
      <c r="AP1496" s="57"/>
      <c r="BA1496" s="57"/>
      <c r="BF1496" s="6" t="e">
        <f t="shared" si="69"/>
        <v>#NUM!</v>
      </c>
      <c r="BG1496" t="e">
        <f t="shared" si="70"/>
        <v>#NUM!</v>
      </c>
      <c r="BH1496" t="e">
        <f t="shared" si="71"/>
        <v>#NUM!</v>
      </c>
      <c r="BI1496" t="e">
        <f>VLOOKUP(H1496,Sheet2!$A$1:$B$270,2,FALSE)</f>
        <v>#N/A</v>
      </c>
    </row>
    <row r="1497" spans="15:61">
      <c r="O1497" s="57"/>
      <c r="P1497" s="57"/>
      <c r="AP1497" s="57"/>
      <c r="BA1497" s="57"/>
      <c r="BF1497" s="6" t="e">
        <f t="shared" si="69"/>
        <v>#NUM!</v>
      </c>
      <c r="BG1497" t="e">
        <f t="shared" si="70"/>
        <v>#NUM!</v>
      </c>
      <c r="BH1497" t="e">
        <f t="shared" si="71"/>
        <v>#NUM!</v>
      </c>
      <c r="BI1497" t="e">
        <f>VLOOKUP(H1497,Sheet2!$A$1:$B$270,2,FALSE)</f>
        <v>#N/A</v>
      </c>
    </row>
    <row r="1498" spans="15:61">
      <c r="O1498" s="57"/>
      <c r="P1498" s="57"/>
      <c r="AP1498" s="57"/>
      <c r="BA1498" s="57"/>
      <c r="BF1498" s="6" t="e">
        <f t="shared" si="69"/>
        <v>#NUM!</v>
      </c>
      <c r="BG1498" t="e">
        <f t="shared" si="70"/>
        <v>#NUM!</v>
      </c>
      <c r="BH1498" t="e">
        <f t="shared" si="71"/>
        <v>#NUM!</v>
      </c>
      <c r="BI1498" t="e">
        <f>VLOOKUP(H1498,Sheet2!$A$1:$B$270,2,FALSE)</f>
        <v>#N/A</v>
      </c>
    </row>
    <row r="1499" spans="15:61">
      <c r="O1499" s="57"/>
      <c r="P1499" s="57"/>
      <c r="BA1499" s="57"/>
      <c r="BF1499" s="6" t="e">
        <f t="shared" si="69"/>
        <v>#NUM!</v>
      </c>
      <c r="BG1499" t="e">
        <f t="shared" si="70"/>
        <v>#NUM!</v>
      </c>
      <c r="BH1499" t="e">
        <f t="shared" si="71"/>
        <v>#NUM!</v>
      </c>
      <c r="BI1499" t="e">
        <f>VLOOKUP(H1499,Sheet2!$A$1:$B$270,2,FALSE)</f>
        <v>#N/A</v>
      </c>
    </row>
    <row r="1500" spans="15:61">
      <c r="O1500" s="57"/>
      <c r="P1500" s="57"/>
      <c r="AP1500" s="57"/>
      <c r="BA1500" s="57"/>
      <c r="BF1500" s="6" t="e">
        <f t="shared" si="69"/>
        <v>#NUM!</v>
      </c>
      <c r="BG1500" t="e">
        <f t="shared" si="70"/>
        <v>#NUM!</v>
      </c>
      <c r="BH1500" t="e">
        <f t="shared" si="71"/>
        <v>#NUM!</v>
      </c>
      <c r="BI1500" t="e">
        <f>VLOOKUP(H1500,Sheet2!$A$1:$B$270,2,FALSE)</f>
        <v>#N/A</v>
      </c>
    </row>
    <row r="1501" spans="15:61">
      <c r="O1501" s="57"/>
      <c r="P1501" s="57"/>
      <c r="AP1501" s="57"/>
      <c r="BA1501" s="57"/>
      <c r="BF1501" s="6" t="e">
        <f t="shared" si="69"/>
        <v>#NUM!</v>
      </c>
      <c r="BG1501" t="e">
        <f t="shared" si="70"/>
        <v>#NUM!</v>
      </c>
      <c r="BH1501" t="e">
        <f t="shared" si="71"/>
        <v>#NUM!</v>
      </c>
      <c r="BI1501" t="e">
        <f>VLOOKUP(H1501,Sheet2!$A$1:$B$270,2,FALSE)</f>
        <v>#N/A</v>
      </c>
    </row>
    <row r="1502" spans="15:61">
      <c r="O1502" s="57"/>
      <c r="P1502" s="57"/>
      <c r="BA1502" s="57"/>
      <c r="BF1502" s="6" t="e">
        <f t="shared" si="69"/>
        <v>#NUM!</v>
      </c>
      <c r="BG1502" t="e">
        <f t="shared" si="70"/>
        <v>#NUM!</v>
      </c>
      <c r="BH1502" t="e">
        <f t="shared" si="71"/>
        <v>#NUM!</v>
      </c>
      <c r="BI1502" t="e">
        <f>VLOOKUP(H1502,Sheet2!$A$1:$B$270,2,FALSE)</f>
        <v>#N/A</v>
      </c>
    </row>
    <row r="1503" spans="15:61">
      <c r="O1503" s="57"/>
      <c r="P1503" s="57"/>
      <c r="AP1503" s="57"/>
      <c r="BA1503" s="57"/>
      <c r="BF1503" s="6" t="e">
        <f t="shared" si="69"/>
        <v>#NUM!</v>
      </c>
      <c r="BG1503" t="e">
        <f t="shared" si="70"/>
        <v>#NUM!</v>
      </c>
      <c r="BH1503" t="e">
        <f t="shared" si="71"/>
        <v>#NUM!</v>
      </c>
      <c r="BI1503" t="e">
        <f>VLOOKUP(H1503,Sheet2!$A$1:$B$270,2,FALSE)</f>
        <v>#N/A</v>
      </c>
    </row>
    <row r="1504" spans="15:61">
      <c r="O1504" s="57"/>
      <c r="P1504" s="57"/>
      <c r="BA1504" s="57"/>
      <c r="BF1504" s="6" t="e">
        <f t="shared" si="69"/>
        <v>#NUM!</v>
      </c>
      <c r="BG1504" t="e">
        <f t="shared" si="70"/>
        <v>#NUM!</v>
      </c>
      <c r="BH1504" t="e">
        <f t="shared" si="71"/>
        <v>#NUM!</v>
      </c>
      <c r="BI1504" t="e">
        <f>VLOOKUP(H1504,Sheet2!$A$1:$B$270,2,FALSE)</f>
        <v>#N/A</v>
      </c>
    </row>
    <row r="1505" spans="15:61">
      <c r="O1505" s="57"/>
      <c r="P1505" s="57"/>
      <c r="BA1505" s="57"/>
      <c r="BF1505" s="6" t="e">
        <f t="shared" si="69"/>
        <v>#NUM!</v>
      </c>
      <c r="BG1505" t="e">
        <f t="shared" si="70"/>
        <v>#NUM!</v>
      </c>
      <c r="BH1505" t="e">
        <f t="shared" si="71"/>
        <v>#NUM!</v>
      </c>
      <c r="BI1505" t="e">
        <f>VLOOKUP(H1505,Sheet2!$A$1:$B$270,2,FALSE)</f>
        <v>#N/A</v>
      </c>
    </row>
    <row r="1506" spans="15:61">
      <c r="O1506" s="57"/>
      <c r="P1506" s="57"/>
      <c r="BA1506" s="57"/>
      <c r="BF1506" s="6" t="e">
        <f t="shared" si="69"/>
        <v>#NUM!</v>
      </c>
      <c r="BG1506" t="e">
        <f t="shared" si="70"/>
        <v>#NUM!</v>
      </c>
      <c r="BH1506" t="e">
        <f t="shared" si="71"/>
        <v>#NUM!</v>
      </c>
      <c r="BI1506" t="e">
        <f>VLOOKUP(H1506,Sheet2!$A$1:$B$270,2,FALSE)</f>
        <v>#N/A</v>
      </c>
    </row>
    <row r="1507" spans="15:61">
      <c r="O1507" s="57"/>
      <c r="P1507" s="57"/>
      <c r="AP1507" s="57"/>
      <c r="BA1507" s="57"/>
      <c r="BF1507" s="6" t="e">
        <f t="shared" si="69"/>
        <v>#NUM!</v>
      </c>
      <c r="BG1507" t="e">
        <f t="shared" si="70"/>
        <v>#NUM!</v>
      </c>
      <c r="BH1507" t="e">
        <f t="shared" si="71"/>
        <v>#NUM!</v>
      </c>
      <c r="BI1507" t="e">
        <f>VLOOKUP(H1507,Sheet2!$A$1:$B$270,2,FALSE)</f>
        <v>#N/A</v>
      </c>
    </row>
    <row r="1508" spans="15:61">
      <c r="O1508" s="57"/>
      <c r="P1508" s="57"/>
      <c r="AP1508" s="57"/>
      <c r="BA1508" s="57"/>
      <c r="BF1508" s="6" t="e">
        <f t="shared" si="69"/>
        <v>#NUM!</v>
      </c>
      <c r="BG1508" t="e">
        <f t="shared" si="70"/>
        <v>#NUM!</v>
      </c>
      <c r="BH1508" t="e">
        <f t="shared" si="71"/>
        <v>#NUM!</v>
      </c>
      <c r="BI1508" t="e">
        <f>VLOOKUP(H1508,Sheet2!$A$1:$B$270,2,FALSE)</f>
        <v>#N/A</v>
      </c>
    </row>
    <row r="1509" spans="15:61">
      <c r="O1509" s="57"/>
      <c r="P1509" s="57"/>
      <c r="AP1509" s="57"/>
      <c r="BA1509" s="57"/>
      <c r="BF1509" s="6" t="e">
        <f t="shared" si="69"/>
        <v>#NUM!</v>
      </c>
      <c r="BG1509" t="e">
        <f t="shared" si="70"/>
        <v>#NUM!</v>
      </c>
      <c r="BH1509" t="e">
        <f t="shared" si="71"/>
        <v>#NUM!</v>
      </c>
      <c r="BI1509" t="e">
        <f>VLOOKUP(H1509,Sheet2!$A$1:$B$270,2,FALSE)</f>
        <v>#N/A</v>
      </c>
    </row>
    <row r="1510" spans="15:61">
      <c r="O1510" s="57"/>
      <c r="P1510" s="57"/>
      <c r="AP1510" s="57"/>
      <c r="BA1510" s="57"/>
      <c r="BF1510" s="6" t="e">
        <f t="shared" si="69"/>
        <v>#NUM!</v>
      </c>
      <c r="BG1510" t="e">
        <f t="shared" si="70"/>
        <v>#NUM!</v>
      </c>
      <c r="BH1510" t="e">
        <f t="shared" si="71"/>
        <v>#NUM!</v>
      </c>
      <c r="BI1510" t="e">
        <f>VLOOKUP(H1510,Sheet2!$A$1:$B$270,2,FALSE)</f>
        <v>#N/A</v>
      </c>
    </row>
    <row r="1511" spans="15:61">
      <c r="O1511" s="57"/>
      <c r="P1511" s="57"/>
      <c r="AP1511" s="57"/>
      <c r="BA1511" s="57"/>
      <c r="BF1511" s="6" t="e">
        <f t="shared" si="69"/>
        <v>#NUM!</v>
      </c>
      <c r="BG1511" t="e">
        <f t="shared" si="70"/>
        <v>#NUM!</v>
      </c>
      <c r="BH1511" t="e">
        <f t="shared" si="71"/>
        <v>#NUM!</v>
      </c>
      <c r="BI1511" t="e">
        <f>VLOOKUP(H1511,Sheet2!$A$1:$B$270,2,FALSE)</f>
        <v>#N/A</v>
      </c>
    </row>
    <row r="1512" spans="15:61">
      <c r="O1512" s="57"/>
      <c r="P1512" s="57"/>
      <c r="AP1512" s="57"/>
      <c r="BA1512" s="57"/>
      <c r="BF1512" s="6" t="e">
        <f t="shared" si="69"/>
        <v>#NUM!</v>
      </c>
      <c r="BG1512" t="e">
        <f t="shared" si="70"/>
        <v>#NUM!</v>
      </c>
      <c r="BH1512" t="e">
        <f t="shared" si="71"/>
        <v>#NUM!</v>
      </c>
      <c r="BI1512" t="e">
        <f>VLOOKUP(H1512,Sheet2!$A$1:$B$270,2,FALSE)</f>
        <v>#N/A</v>
      </c>
    </row>
    <row r="1513" spans="15:61">
      <c r="O1513" s="57"/>
      <c r="P1513" s="57"/>
      <c r="BA1513" s="57"/>
      <c r="BF1513" s="6" t="e">
        <f t="shared" si="69"/>
        <v>#NUM!</v>
      </c>
      <c r="BG1513" t="e">
        <f t="shared" si="70"/>
        <v>#NUM!</v>
      </c>
      <c r="BH1513" t="e">
        <f t="shared" si="71"/>
        <v>#NUM!</v>
      </c>
      <c r="BI1513" t="e">
        <f>VLOOKUP(H1513,Sheet2!$A$1:$B$270,2,FALSE)</f>
        <v>#N/A</v>
      </c>
    </row>
    <row r="1514" spans="15:61">
      <c r="O1514" s="57"/>
      <c r="P1514" s="57"/>
      <c r="AP1514" s="57"/>
      <c r="BA1514" s="57"/>
      <c r="BF1514" s="6" t="e">
        <f t="shared" si="69"/>
        <v>#NUM!</v>
      </c>
      <c r="BG1514" t="e">
        <f t="shared" si="70"/>
        <v>#NUM!</v>
      </c>
      <c r="BH1514" t="e">
        <f t="shared" si="71"/>
        <v>#NUM!</v>
      </c>
      <c r="BI1514" t="e">
        <f>VLOOKUP(H1514,Sheet2!$A$1:$B$270,2,FALSE)</f>
        <v>#N/A</v>
      </c>
    </row>
    <row r="1515" spans="15:61">
      <c r="O1515" s="57"/>
      <c r="P1515" s="57"/>
      <c r="AP1515" s="57"/>
      <c r="BA1515" s="57"/>
      <c r="BF1515" s="6" t="e">
        <f t="shared" si="69"/>
        <v>#NUM!</v>
      </c>
      <c r="BG1515" t="e">
        <f t="shared" si="70"/>
        <v>#NUM!</v>
      </c>
      <c r="BH1515" t="e">
        <f t="shared" si="71"/>
        <v>#NUM!</v>
      </c>
      <c r="BI1515" t="e">
        <f>VLOOKUP(H1515,Sheet2!$A$1:$B$270,2,FALSE)</f>
        <v>#N/A</v>
      </c>
    </row>
    <row r="1516" spans="15:61">
      <c r="O1516" s="57"/>
      <c r="P1516" s="57"/>
      <c r="AP1516" s="57"/>
      <c r="BA1516" s="57"/>
      <c r="BF1516" s="6" t="e">
        <f t="shared" si="69"/>
        <v>#NUM!</v>
      </c>
      <c r="BG1516" t="e">
        <f t="shared" si="70"/>
        <v>#NUM!</v>
      </c>
      <c r="BH1516" t="e">
        <f t="shared" si="71"/>
        <v>#NUM!</v>
      </c>
      <c r="BI1516" t="e">
        <f>VLOOKUP(H1516,Sheet2!$A$1:$B$270,2,FALSE)</f>
        <v>#N/A</v>
      </c>
    </row>
    <row r="1517" spans="15:61">
      <c r="O1517" s="57"/>
      <c r="P1517" s="57"/>
      <c r="AP1517" s="57"/>
      <c r="BA1517" s="57"/>
      <c r="BF1517" s="6" t="e">
        <f t="shared" si="69"/>
        <v>#NUM!</v>
      </c>
      <c r="BG1517" t="e">
        <f t="shared" si="70"/>
        <v>#NUM!</v>
      </c>
      <c r="BH1517" t="e">
        <f t="shared" si="71"/>
        <v>#NUM!</v>
      </c>
      <c r="BI1517" t="e">
        <f>VLOOKUP(H1517,Sheet2!$A$1:$B$270,2,FALSE)</f>
        <v>#N/A</v>
      </c>
    </row>
    <row r="1518" spans="15:61">
      <c r="O1518" s="57"/>
      <c r="P1518" s="57"/>
      <c r="AP1518" s="57"/>
      <c r="BA1518" s="57"/>
      <c r="BF1518" s="6" t="e">
        <f t="shared" si="69"/>
        <v>#NUM!</v>
      </c>
      <c r="BG1518" t="e">
        <f t="shared" si="70"/>
        <v>#NUM!</v>
      </c>
      <c r="BH1518" t="e">
        <f t="shared" si="71"/>
        <v>#NUM!</v>
      </c>
      <c r="BI1518" t="e">
        <f>VLOOKUP(H1518,Sheet2!$A$1:$B$270,2,FALSE)</f>
        <v>#N/A</v>
      </c>
    </row>
    <row r="1519" spans="15:61">
      <c r="O1519" s="57"/>
      <c r="P1519" s="57"/>
      <c r="AP1519" s="57"/>
      <c r="BA1519" s="57"/>
      <c r="BF1519" s="6" t="e">
        <f t="shared" si="69"/>
        <v>#NUM!</v>
      </c>
      <c r="BG1519" t="e">
        <f t="shared" si="70"/>
        <v>#NUM!</v>
      </c>
      <c r="BH1519" t="e">
        <f t="shared" si="71"/>
        <v>#NUM!</v>
      </c>
      <c r="BI1519" t="e">
        <f>VLOOKUP(H1519,Sheet2!$A$1:$B$270,2,FALSE)</f>
        <v>#N/A</v>
      </c>
    </row>
    <row r="1520" spans="15:61">
      <c r="O1520" s="57"/>
      <c r="P1520" s="57"/>
      <c r="AP1520" s="57"/>
      <c r="BA1520" s="57"/>
      <c r="BF1520" s="6" t="e">
        <f t="shared" si="69"/>
        <v>#NUM!</v>
      </c>
      <c r="BG1520" t="e">
        <f t="shared" si="70"/>
        <v>#NUM!</v>
      </c>
      <c r="BH1520" t="e">
        <f t="shared" si="71"/>
        <v>#NUM!</v>
      </c>
      <c r="BI1520" t="e">
        <f>VLOOKUP(H1520,Sheet2!$A$1:$B$270,2,FALSE)</f>
        <v>#N/A</v>
      </c>
    </row>
    <row r="1521" spans="15:61">
      <c r="O1521" s="57"/>
      <c r="P1521" s="57"/>
      <c r="BA1521" s="57"/>
      <c r="BF1521" s="6" t="e">
        <f t="shared" si="69"/>
        <v>#NUM!</v>
      </c>
      <c r="BG1521" t="e">
        <f t="shared" si="70"/>
        <v>#NUM!</v>
      </c>
      <c r="BH1521" t="e">
        <f t="shared" si="71"/>
        <v>#NUM!</v>
      </c>
      <c r="BI1521" t="e">
        <f>VLOOKUP(H1521,Sheet2!$A$1:$B$270,2,FALSE)</f>
        <v>#N/A</v>
      </c>
    </row>
    <row r="1522" spans="15:61">
      <c r="O1522" s="57"/>
      <c r="P1522" s="57"/>
      <c r="AP1522" s="57"/>
      <c r="BA1522" s="57"/>
      <c r="BF1522" s="6" t="e">
        <f t="shared" si="69"/>
        <v>#NUM!</v>
      </c>
      <c r="BG1522" t="e">
        <f t="shared" si="70"/>
        <v>#NUM!</v>
      </c>
      <c r="BH1522" t="e">
        <f t="shared" si="71"/>
        <v>#NUM!</v>
      </c>
      <c r="BI1522" t="e">
        <f>VLOOKUP(H1522,Sheet2!$A$1:$B$270,2,FALSE)</f>
        <v>#N/A</v>
      </c>
    </row>
    <row r="1523" spans="15:61">
      <c r="O1523" s="57"/>
      <c r="P1523" s="57"/>
      <c r="BA1523" s="57"/>
      <c r="BF1523" s="6" t="e">
        <f t="shared" si="69"/>
        <v>#NUM!</v>
      </c>
      <c r="BG1523" t="e">
        <f t="shared" si="70"/>
        <v>#NUM!</v>
      </c>
      <c r="BH1523" t="e">
        <f t="shared" si="71"/>
        <v>#NUM!</v>
      </c>
      <c r="BI1523" t="e">
        <f>VLOOKUP(H1523,Sheet2!$A$1:$B$270,2,FALSE)</f>
        <v>#N/A</v>
      </c>
    </row>
    <row r="1524" spans="15:61">
      <c r="O1524" s="57"/>
      <c r="P1524" s="57"/>
      <c r="BA1524" s="57"/>
      <c r="BF1524" s="6" t="e">
        <f t="shared" si="69"/>
        <v>#NUM!</v>
      </c>
      <c r="BG1524" t="e">
        <f t="shared" si="70"/>
        <v>#NUM!</v>
      </c>
      <c r="BH1524" t="e">
        <f t="shared" si="71"/>
        <v>#NUM!</v>
      </c>
      <c r="BI1524" t="e">
        <f>VLOOKUP(H1524,Sheet2!$A$1:$B$270,2,FALSE)</f>
        <v>#N/A</v>
      </c>
    </row>
    <row r="1525" spans="15:61">
      <c r="O1525" s="57"/>
      <c r="P1525" s="57"/>
      <c r="AP1525" s="57"/>
      <c r="BA1525" s="57"/>
      <c r="BF1525" s="6" t="e">
        <f t="shared" si="69"/>
        <v>#NUM!</v>
      </c>
      <c r="BG1525" t="e">
        <f t="shared" si="70"/>
        <v>#NUM!</v>
      </c>
      <c r="BH1525" t="e">
        <f t="shared" si="71"/>
        <v>#NUM!</v>
      </c>
      <c r="BI1525" t="e">
        <f>VLOOKUP(H1525,Sheet2!$A$1:$B$270,2,FALSE)</f>
        <v>#N/A</v>
      </c>
    </row>
    <row r="1526" spans="15:61">
      <c r="O1526" s="57"/>
      <c r="P1526" s="57"/>
      <c r="AP1526" s="57"/>
      <c r="BA1526" s="57"/>
      <c r="BF1526" s="6" t="e">
        <f t="shared" si="69"/>
        <v>#NUM!</v>
      </c>
      <c r="BG1526" t="e">
        <f t="shared" si="70"/>
        <v>#NUM!</v>
      </c>
      <c r="BH1526" t="e">
        <f t="shared" si="71"/>
        <v>#NUM!</v>
      </c>
      <c r="BI1526" t="e">
        <f>VLOOKUP(H1526,Sheet2!$A$1:$B$270,2,FALSE)</f>
        <v>#N/A</v>
      </c>
    </row>
    <row r="1527" spans="15:61">
      <c r="O1527" s="57"/>
      <c r="P1527" s="57"/>
      <c r="AP1527" s="57"/>
      <c r="BA1527" s="57"/>
      <c r="BF1527" s="6" t="e">
        <f t="shared" si="69"/>
        <v>#NUM!</v>
      </c>
      <c r="BG1527" t="e">
        <f t="shared" si="70"/>
        <v>#NUM!</v>
      </c>
      <c r="BH1527" t="e">
        <f t="shared" si="71"/>
        <v>#NUM!</v>
      </c>
      <c r="BI1527" t="e">
        <f>VLOOKUP(H1527,Sheet2!$A$1:$B$270,2,FALSE)</f>
        <v>#N/A</v>
      </c>
    </row>
    <row r="1528" spans="15:61">
      <c r="O1528" s="57"/>
      <c r="P1528" s="57"/>
      <c r="AP1528" s="57"/>
      <c r="BA1528" s="57"/>
      <c r="BF1528" s="6" t="e">
        <f t="shared" si="69"/>
        <v>#NUM!</v>
      </c>
      <c r="BG1528" t="e">
        <f t="shared" si="70"/>
        <v>#NUM!</v>
      </c>
      <c r="BH1528" t="e">
        <f t="shared" si="71"/>
        <v>#NUM!</v>
      </c>
      <c r="BI1528" t="e">
        <f>VLOOKUP(H1528,Sheet2!$A$1:$B$270,2,FALSE)</f>
        <v>#N/A</v>
      </c>
    </row>
    <row r="1529" spans="15:61">
      <c r="O1529" s="57"/>
      <c r="P1529" s="57"/>
      <c r="BA1529" s="57"/>
      <c r="BF1529" s="6" t="e">
        <f t="shared" si="69"/>
        <v>#NUM!</v>
      </c>
      <c r="BG1529" t="e">
        <f t="shared" si="70"/>
        <v>#NUM!</v>
      </c>
      <c r="BH1529" t="e">
        <f t="shared" si="71"/>
        <v>#NUM!</v>
      </c>
      <c r="BI1529" t="e">
        <f>VLOOKUP(H1529,Sheet2!$A$1:$B$270,2,FALSE)</f>
        <v>#N/A</v>
      </c>
    </row>
    <row r="1530" spans="15:61">
      <c r="O1530" s="57"/>
      <c r="P1530" s="57"/>
      <c r="AP1530" s="57"/>
      <c r="BA1530" s="57"/>
      <c r="BF1530" s="6" t="e">
        <f t="shared" si="69"/>
        <v>#NUM!</v>
      </c>
      <c r="BG1530" t="e">
        <f t="shared" si="70"/>
        <v>#NUM!</v>
      </c>
      <c r="BH1530" t="e">
        <f t="shared" si="71"/>
        <v>#NUM!</v>
      </c>
      <c r="BI1530" t="e">
        <f>VLOOKUP(H1530,Sheet2!$A$1:$B$270,2,FALSE)</f>
        <v>#N/A</v>
      </c>
    </row>
    <row r="1531" spans="15:61">
      <c r="O1531" s="57"/>
      <c r="P1531" s="57"/>
      <c r="AP1531" s="57"/>
      <c r="BA1531" s="57"/>
      <c r="BF1531" s="6" t="e">
        <f t="shared" si="69"/>
        <v>#NUM!</v>
      </c>
      <c r="BG1531" t="e">
        <f t="shared" si="70"/>
        <v>#NUM!</v>
      </c>
      <c r="BH1531" t="e">
        <f t="shared" si="71"/>
        <v>#NUM!</v>
      </c>
      <c r="BI1531" t="e">
        <f>VLOOKUP(H1531,Sheet2!$A$1:$B$270,2,FALSE)</f>
        <v>#N/A</v>
      </c>
    </row>
    <row r="1532" spans="15:61">
      <c r="O1532" s="57"/>
      <c r="P1532" s="57"/>
      <c r="AP1532" s="57"/>
      <c r="BA1532" s="57"/>
      <c r="BF1532" s="6" t="e">
        <f t="shared" si="69"/>
        <v>#NUM!</v>
      </c>
      <c r="BG1532" t="e">
        <f t="shared" si="70"/>
        <v>#NUM!</v>
      </c>
      <c r="BH1532" t="e">
        <f t="shared" si="71"/>
        <v>#NUM!</v>
      </c>
      <c r="BI1532" t="e">
        <f>VLOOKUP(H1532,Sheet2!$A$1:$B$270,2,FALSE)</f>
        <v>#N/A</v>
      </c>
    </row>
    <row r="1533" spans="15:61">
      <c r="O1533" s="57"/>
      <c r="P1533" s="57"/>
      <c r="AP1533" s="57"/>
      <c r="BA1533" s="57"/>
      <c r="BF1533" s="6" t="e">
        <f t="shared" si="69"/>
        <v>#NUM!</v>
      </c>
      <c r="BG1533" t="e">
        <f t="shared" si="70"/>
        <v>#NUM!</v>
      </c>
      <c r="BH1533" t="e">
        <f t="shared" si="71"/>
        <v>#NUM!</v>
      </c>
      <c r="BI1533" t="e">
        <f>VLOOKUP(H1533,Sheet2!$A$1:$B$270,2,FALSE)</f>
        <v>#N/A</v>
      </c>
    </row>
    <row r="1534" spans="15:61">
      <c r="O1534" s="57"/>
      <c r="P1534" s="57"/>
      <c r="AP1534" s="57"/>
      <c r="BA1534" s="57"/>
      <c r="BF1534" s="6" t="e">
        <f t="shared" si="69"/>
        <v>#NUM!</v>
      </c>
      <c r="BG1534" t="e">
        <f t="shared" si="70"/>
        <v>#NUM!</v>
      </c>
      <c r="BH1534" t="e">
        <f t="shared" si="71"/>
        <v>#NUM!</v>
      </c>
      <c r="BI1534" t="e">
        <f>VLOOKUP(H1534,Sheet2!$A$1:$B$270,2,FALSE)</f>
        <v>#N/A</v>
      </c>
    </row>
    <row r="1535" spans="15:61">
      <c r="O1535" s="57"/>
      <c r="P1535" s="57"/>
      <c r="AP1535" s="57"/>
      <c r="BA1535" s="57"/>
      <c r="BF1535" s="6" t="e">
        <f t="shared" si="69"/>
        <v>#NUM!</v>
      </c>
      <c r="BG1535" t="e">
        <f t="shared" si="70"/>
        <v>#NUM!</v>
      </c>
      <c r="BH1535" t="e">
        <f t="shared" si="71"/>
        <v>#NUM!</v>
      </c>
      <c r="BI1535" t="e">
        <f>VLOOKUP(H1535,Sheet2!$A$1:$B$270,2,FALSE)</f>
        <v>#N/A</v>
      </c>
    </row>
    <row r="1536" spans="15:61">
      <c r="O1536" s="57"/>
      <c r="P1536" s="57"/>
      <c r="AP1536" s="57"/>
      <c r="BA1536" s="57"/>
      <c r="BF1536" s="6" t="e">
        <f t="shared" si="69"/>
        <v>#NUM!</v>
      </c>
      <c r="BG1536" t="e">
        <f t="shared" si="70"/>
        <v>#NUM!</v>
      </c>
      <c r="BH1536" t="e">
        <f t="shared" si="71"/>
        <v>#NUM!</v>
      </c>
      <c r="BI1536" t="e">
        <f>VLOOKUP(H1536,Sheet2!$A$1:$B$270,2,FALSE)</f>
        <v>#N/A</v>
      </c>
    </row>
    <row r="1537" spans="15:61">
      <c r="O1537" s="57"/>
      <c r="P1537" s="57"/>
      <c r="AP1537" s="57"/>
      <c r="BA1537" s="57"/>
      <c r="BF1537" s="6" t="e">
        <f t="shared" si="69"/>
        <v>#NUM!</v>
      </c>
      <c r="BG1537" t="e">
        <f t="shared" si="70"/>
        <v>#NUM!</v>
      </c>
      <c r="BH1537" t="e">
        <f t="shared" si="71"/>
        <v>#NUM!</v>
      </c>
      <c r="BI1537" t="e">
        <f>VLOOKUP(H1537,Sheet2!$A$1:$B$270,2,FALSE)</f>
        <v>#N/A</v>
      </c>
    </row>
    <row r="1538" spans="15:61">
      <c r="O1538" s="57"/>
      <c r="P1538" s="57"/>
      <c r="AP1538" s="57"/>
      <c r="BA1538" s="57"/>
      <c r="BF1538" s="6" t="e">
        <f t="shared" ref="BF1538:BF1601" si="72">DATE(BC1538,BD1538,BE1538)</f>
        <v>#NUM!</v>
      </c>
      <c r="BG1538" t="e">
        <f t="shared" ref="BG1538:BG1601" si="73">BF1538-BA1538</f>
        <v>#NUM!</v>
      </c>
      <c r="BH1538" t="e">
        <f t="shared" ref="BH1538:BH1601" si="74">IF(BG1538=1,"COMPLY",IF(BG1538&lt;1,"COMPLY","NOT COMPLY"))</f>
        <v>#NUM!</v>
      </c>
      <c r="BI1538" t="e">
        <f>VLOOKUP(H1538,Sheet2!$A$1:$B$270,2,FALSE)</f>
        <v>#N/A</v>
      </c>
    </row>
    <row r="1539" spans="15:61">
      <c r="O1539" s="57"/>
      <c r="P1539" s="57"/>
      <c r="BA1539" s="57"/>
      <c r="BF1539" s="6" t="e">
        <f t="shared" si="72"/>
        <v>#NUM!</v>
      </c>
      <c r="BG1539" t="e">
        <f t="shared" si="73"/>
        <v>#NUM!</v>
      </c>
      <c r="BH1539" t="e">
        <f t="shared" si="74"/>
        <v>#NUM!</v>
      </c>
      <c r="BI1539" t="e">
        <f>VLOOKUP(H1539,Sheet2!$A$1:$B$270,2,FALSE)</f>
        <v>#N/A</v>
      </c>
    </row>
    <row r="1540" spans="15:61">
      <c r="O1540" s="57"/>
      <c r="P1540" s="57"/>
      <c r="BA1540" s="57"/>
      <c r="BF1540" s="6" t="e">
        <f t="shared" si="72"/>
        <v>#NUM!</v>
      </c>
      <c r="BG1540" t="e">
        <f t="shared" si="73"/>
        <v>#NUM!</v>
      </c>
      <c r="BH1540" t="e">
        <f t="shared" si="74"/>
        <v>#NUM!</v>
      </c>
      <c r="BI1540" t="e">
        <f>VLOOKUP(H1540,Sheet2!$A$1:$B$270,2,FALSE)</f>
        <v>#N/A</v>
      </c>
    </row>
    <row r="1541" spans="15:61">
      <c r="O1541" s="57"/>
      <c r="P1541" s="57"/>
      <c r="BA1541" s="57"/>
      <c r="BF1541" s="6" t="e">
        <f t="shared" si="72"/>
        <v>#NUM!</v>
      </c>
      <c r="BG1541" t="e">
        <f t="shared" si="73"/>
        <v>#NUM!</v>
      </c>
      <c r="BH1541" t="e">
        <f t="shared" si="74"/>
        <v>#NUM!</v>
      </c>
      <c r="BI1541" t="e">
        <f>VLOOKUP(H1541,Sheet2!$A$1:$B$270,2,FALSE)</f>
        <v>#N/A</v>
      </c>
    </row>
    <row r="1542" spans="15:61">
      <c r="O1542" s="57"/>
      <c r="P1542" s="57"/>
      <c r="AP1542" s="57"/>
      <c r="BA1542" s="57"/>
      <c r="BF1542" s="6" t="e">
        <f t="shared" si="72"/>
        <v>#NUM!</v>
      </c>
      <c r="BG1542" t="e">
        <f t="shared" si="73"/>
        <v>#NUM!</v>
      </c>
      <c r="BH1542" t="e">
        <f t="shared" si="74"/>
        <v>#NUM!</v>
      </c>
      <c r="BI1542" t="e">
        <f>VLOOKUP(H1542,Sheet2!$A$1:$B$270,2,FALSE)</f>
        <v>#N/A</v>
      </c>
    </row>
    <row r="1543" spans="15:61">
      <c r="O1543" s="57"/>
      <c r="P1543" s="57"/>
      <c r="AP1543" s="57"/>
      <c r="BA1543" s="57"/>
      <c r="BF1543" s="6" t="e">
        <f t="shared" si="72"/>
        <v>#NUM!</v>
      </c>
      <c r="BG1543" t="e">
        <f t="shared" si="73"/>
        <v>#NUM!</v>
      </c>
      <c r="BH1543" t="e">
        <f t="shared" si="74"/>
        <v>#NUM!</v>
      </c>
      <c r="BI1543" t="e">
        <f>VLOOKUP(H1543,Sheet2!$A$1:$B$270,2,FALSE)</f>
        <v>#N/A</v>
      </c>
    </row>
    <row r="1544" spans="15:61">
      <c r="O1544" s="57"/>
      <c r="P1544" s="57"/>
      <c r="AP1544" s="57"/>
      <c r="BA1544" s="57"/>
      <c r="BF1544" s="6" t="e">
        <f t="shared" si="72"/>
        <v>#NUM!</v>
      </c>
      <c r="BG1544" t="e">
        <f t="shared" si="73"/>
        <v>#NUM!</v>
      </c>
      <c r="BH1544" t="e">
        <f t="shared" si="74"/>
        <v>#NUM!</v>
      </c>
      <c r="BI1544" t="e">
        <f>VLOOKUP(H1544,Sheet2!$A$1:$B$270,2,FALSE)</f>
        <v>#N/A</v>
      </c>
    </row>
    <row r="1545" spans="15:61">
      <c r="O1545" s="57"/>
      <c r="P1545" s="57"/>
      <c r="AP1545" s="57"/>
      <c r="BA1545" s="57"/>
      <c r="BF1545" s="6" t="e">
        <f t="shared" si="72"/>
        <v>#NUM!</v>
      </c>
      <c r="BG1545" t="e">
        <f t="shared" si="73"/>
        <v>#NUM!</v>
      </c>
      <c r="BH1545" t="e">
        <f t="shared" si="74"/>
        <v>#NUM!</v>
      </c>
      <c r="BI1545" t="e">
        <f>VLOOKUP(H1545,Sheet2!$A$1:$B$270,2,FALSE)</f>
        <v>#N/A</v>
      </c>
    </row>
    <row r="1546" spans="15:61">
      <c r="O1546" s="57"/>
      <c r="P1546" s="57"/>
      <c r="AP1546" s="57"/>
      <c r="BA1546" s="57"/>
      <c r="BF1546" s="6" t="e">
        <f t="shared" si="72"/>
        <v>#NUM!</v>
      </c>
      <c r="BG1546" t="e">
        <f t="shared" si="73"/>
        <v>#NUM!</v>
      </c>
      <c r="BH1546" t="e">
        <f t="shared" si="74"/>
        <v>#NUM!</v>
      </c>
      <c r="BI1546" t="e">
        <f>VLOOKUP(H1546,Sheet2!$A$1:$B$270,2,FALSE)</f>
        <v>#N/A</v>
      </c>
    </row>
    <row r="1547" spans="15:61">
      <c r="O1547" s="57"/>
      <c r="P1547" s="57"/>
      <c r="AP1547" s="57"/>
      <c r="BA1547" s="57"/>
      <c r="BF1547" s="6" t="e">
        <f t="shared" si="72"/>
        <v>#NUM!</v>
      </c>
      <c r="BG1547" t="e">
        <f t="shared" si="73"/>
        <v>#NUM!</v>
      </c>
      <c r="BH1547" t="e">
        <f t="shared" si="74"/>
        <v>#NUM!</v>
      </c>
      <c r="BI1547" t="e">
        <f>VLOOKUP(H1547,Sheet2!$A$1:$B$270,2,FALSE)</f>
        <v>#N/A</v>
      </c>
    </row>
    <row r="1548" spans="15:61">
      <c r="O1548" s="57"/>
      <c r="P1548" s="57"/>
      <c r="AP1548" s="57"/>
      <c r="BA1548" s="57"/>
      <c r="BF1548" s="6" t="e">
        <f t="shared" si="72"/>
        <v>#NUM!</v>
      </c>
      <c r="BG1548" t="e">
        <f t="shared" si="73"/>
        <v>#NUM!</v>
      </c>
      <c r="BH1548" t="e">
        <f t="shared" si="74"/>
        <v>#NUM!</v>
      </c>
      <c r="BI1548" t="e">
        <f>VLOOKUP(H1548,Sheet2!$A$1:$B$270,2,FALSE)</f>
        <v>#N/A</v>
      </c>
    </row>
    <row r="1549" spans="15:61">
      <c r="O1549" s="57"/>
      <c r="P1549" s="57"/>
      <c r="AP1549" s="57"/>
      <c r="BA1549" s="57"/>
      <c r="BF1549" s="6" t="e">
        <f t="shared" si="72"/>
        <v>#NUM!</v>
      </c>
      <c r="BG1549" t="e">
        <f t="shared" si="73"/>
        <v>#NUM!</v>
      </c>
      <c r="BH1549" t="e">
        <f t="shared" si="74"/>
        <v>#NUM!</v>
      </c>
      <c r="BI1549" t="e">
        <f>VLOOKUP(H1549,Sheet2!$A$1:$B$270,2,FALSE)</f>
        <v>#N/A</v>
      </c>
    </row>
    <row r="1550" spans="15:61">
      <c r="O1550" s="57"/>
      <c r="P1550" s="57"/>
      <c r="AP1550" s="57"/>
      <c r="BA1550" s="57"/>
      <c r="BF1550" s="6" t="e">
        <f t="shared" si="72"/>
        <v>#NUM!</v>
      </c>
      <c r="BG1550" t="e">
        <f t="shared" si="73"/>
        <v>#NUM!</v>
      </c>
      <c r="BH1550" t="e">
        <f t="shared" si="74"/>
        <v>#NUM!</v>
      </c>
      <c r="BI1550" t="e">
        <f>VLOOKUP(H1550,Sheet2!$A$1:$B$270,2,FALSE)</f>
        <v>#N/A</v>
      </c>
    </row>
    <row r="1551" spans="15:61">
      <c r="O1551" s="57"/>
      <c r="P1551" s="57"/>
      <c r="AP1551" s="57"/>
      <c r="BA1551" s="57"/>
      <c r="BF1551" s="6" t="e">
        <f t="shared" si="72"/>
        <v>#NUM!</v>
      </c>
      <c r="BG1551" t="e">
        <f t="shared" si="73"/>
        <v>#NUM!</v>
      </c>
      <c r="BH1551" t="e">
        <f t="shared" si="74"/>
        <v>#NUM!</v>
      </c>
      <c r="BI1551" t="e">
        <f>VLOOKUP(H1551,Sheet2!$A$1:$B$270,2,FALSE)</f>
        <v>#N/A</v>
      </c>
    </row>
    <row r="1552" spans="15:61">
      <c r="O1552" s="57"/>
      <c r="P1552" s="57"/>
      <c r="AP1552" s="57"/>
      <c r="BA1552" s="57"/>
      <c r="BF1552" s="6" t="e">
        <f t="shared" si="72"/>
        <v>#NUM!</v>
      </c>
      <c r="BG1552" t="e">
        <f t="shared" si="73"/>
        <v>#NUM!</v>
      </c>
      <c r="BH1552" t="e">
        <f t="shared" si="74"/>
        <v>#NUM!</v>
      </c>
      <c r="BI1552" t="e">
        <f>VLOOKUP(H1552,Sheet2!$A$1:$B$270,2,FALSE)</f>
        <v>#N/A</v>
      </c>
    </row>
    <row r="1553" spans="15:61">
      <c r="O1553" s="57"/>
      <c r="P1553" s="57"/>
      <c r="BA1553" s="57"/>
      <c r="BF1553" s="6" t="e">
        <f t="shared" si="72"/>
        <v>#NUM!</v>
      </c>
      <c r="BG1553" t="e">
        <f t="shared" si="73"/>
        <v>#NUM!</v>
      </c>
      <c r="BH1553" t="e">
        <f t="shared" si="74"/>
        <v>#NUM!</v>
      </c>
      <c r="BI1553" t="e">
        <f>VLOOKUP(H1553,Sheet2!$A$1:$B$270,2,FALSE)</f>
        <v>#N/A</v>
      </c>
    </row>
    <row r="1554" spans="15:61">
      <c r="O1554" s="57"/>
      <c r="P1554" s="57"/>
      <c r="AP1554" s="57"/>
      <c r="BA1554" s="57"/>
      <c r="BF1554" s="6" t="e">
        <f t="shared" si="72"/>
        <v>#NUM!</v>
      </c>
      <c r="BG1554" t="e">
        <f t="shared" si="73"/>
        <v>#NUM!</v>
      </c>
      <c r="BH1554" t="e">
        <f t="shared" si="74"/>
        <v>#NUM!</v>
      </c>
      <c r="BI1554" t="e">
        <f>VLOOKUP(H1554,Sheet2!$A$1:$B$270,2,FALSE)</f>
        <v>#N/A</v>
      </c>
    </row>
    <row r="1555" spans="15:61">
      <c r="O1555" s="57"/>
      <c r="P1555" s="57"/>
      <c r="AP1555" s="57"/>
      <c r="BA1555" s="57"/>
      <c r="BF1555" s="6" t="e">
        <f t="shared" si="72"/>
        <v>#NUM!</v>
      </c>
      <c r="BG1555" t="e">
        <f t="shared" si="73"/>
        <v>#NUM!</v>
      </c>
      <c r="BH1555" t="e">
        <f t="shared" si="74"/>
        <v>#NUM!</v>
      </c>
      <c r="BI1555" t="e">
        <f>VLOOKUP(H1555,Sheet2!$A$1:$B$270,2,FALSE)</f>
        <v>#N/A</v>
      </c>
    </row>
    <row r="1556" spans="15:61">
      <c r="O1556" s="57"/>
      <c r="P1556" s="57"/>
      <c r="AP1556" s="57"/>
      <c r="BA1556" s="57"/>
      <c r="BF1556" s="6" t="e">
        <f t="shared" si="72"/>
        <v>#NUM!</v>
      </c>
      <c r="BG1556" t="e">
        <f t="shared" si="73"/>
        <v>#NUM!</v>
      </c>
      <c r="BH1556" t="e">
        <f t="shared" si="74"/>
        <v>#NUM!</v>
      </c>
      <c r="BI1556" t="e">
        <f>VLOOKUP(H1556,Sheet2!$A$1:$B$270,2,FALSE)</f>
        <v>#N/A</v>
      </c>
    </row>
    <row r="1557" spans="15:61">
      <c r="O1557" s="57"/>
      <c r="P1557" s="57"/>
      <c r="BA1557" s="57"/>
      <c r="BF1557" s="6" t="e">
        <f t="shared" si="72"/>
        <v>#NUM!</v>
      </c>
      <c r="BG1557" t="e">
        <f t="shared" si="73"/>
        <v>#NUM!</v>
      </c>
      <c r="BH1557" t="e">
        <f t="shared" si="74"/>
        <v>#NUM!</v>
      </c>
      <c r="BI1557" t="e">
        <f>VLOOKUP(H1557,Sheet2!$A$1:$B$270,2,FALSE)</f>
        <v>#N/A</v>
      </c>
    </row>
    <row r="1558" spans="15:61">
      <c r="O1558" s="57"/>
      <c r="P1558" s="57"/>
      <c r="AP1558" s="57"/>
      <c r="BA1558" s="57"/>
      <c r="BF1558" s="6" t="e">
        <f t="shared" si="72"/>
        <v>#NUM!</v>
      </c>
      <c r="BG1558" t="e">
        <f t="shared" si="73"/>
        <v>#NUM!</v>
      </c>
      <c r="BH1558" t="e">
        <f t="shared" si="74"/>
        <v>#NUM!</v>
      </c>
      <c r="BI1558" t="e">
        <f>VLOOKUP(H1558,Sheet2!$A$1:$B$270,2,FALSE)</f>
        <v>#N/A</v>
      </c>
    </row>
    <row r="1559" spans="15:61">
      <c r="O1559" s="57"/>
      <c r="P1559" s="57"/>
      <c r="AP1559" s="57"/>
      <c r="BA1559" s="57"/>
      <c r="BF1559" s="6" t="e">
        <f t="shared" si="72"/>
        <v>#NUM!</v>
      </c>
      <c r="BG1559" t="e">
        <f t="shared" si="73"/>
        <v>#NUM!</v>
      </c>
      <c r="BH1559" t="e">
        <f t="shared" si="74"/>
        <v>#NUM!</v>
      </c>
      <c r="BI1559" t="e">
        <f>VLOOKUP(H1559,Sheet2!$A$1:$B$270,2,FALSE)</f>
        <v>#N/A</v>
      </c>
    </row>
    <row r="1560" spans="15:61">
      <c r="O1560" s="57"/>
      <c r="P1560" s="57"/>
      <c r="AP1560" s="57"/>
      <c r="BA1560" s="57"/>
      <c r="BF1560" s="6" t="e">
        <f t="shared" si="72"/>
        <v>#NUM!</v>
      </c>
      <c r="BG1560" t="e">
        <f t="shared" si="73"/>
        <v>#NUM!</v>
      </c>
      <c r="BH1560" t="e">
        <f t="shared" si="74"/>
        <v>#NUM!</v>
      </c>
      <c r="BI1560" t="e">
        <f>VLOOKUP(H1560,Sheet2!$A$1:$B$270,2,FALSE)</f>
        <v>#N/A</v>
      </c>
    </row>
    <row r="1561" spans="15:61">
      <c r="O1561" s="57"/>
      <c r="P1561" s="57"/>
      <c r="AP1561" s="57"/>
      <c r="BA1561" s="57"/>
      <c r="BF1561" s="6" t="e">
        <f t="shared" si="72"/>
        <v>#NUM!</v>
      </c>
      <c r="BG1561" t="e">
        <f t="shared" si="73"/>
        <v>#NUM!</v>
      </c>
      <c r="BH1561" t="e">
        <f t="shared" si="74"/>
        <v>#NUM!</v>
      </c>
      <c r="BI1561" t="e">
        <f>VLOOKUP(H1561,Sheet2!$A$1:$B$270,2,FALSE)</f>
        <v>#N/A</v>
      </c>
    </row>
    <row r="1562" spans="15:61">
      <c r="O1562" s="57"/>
      <c r="P1562" s="57"/>
      <c r="AP1562" s="57"/>
      <c r="BA1562" s="57"/>
      <c r="BF1562" s="6" t="e">
        <f t="shared" si="72"/>
        <v>#NUM!</v>
      </c>
      <c r="BG1562" t="e">
        <f t="shared" si="73"/>
        <v>#NUM!</v>
      </c>
      <c r="BH1562" t="e">
        <f t="shared" si="74"/>
        <v>#NUM!</v>
      </c>
      <c r="BI1562" t="e">
        <f>VLOOKUP(H1562,Sheet2!$A$1:$B$270,2,FALSE)</f>
        <v>#N/A</v>
      </c>
    </row>
    <row r="1563" spans="15:61">
      <c r="O1563" s="57"/>
      <c r="P1563" s="57"/>
      <c r="AP1563" s="57"/>
      <c r="BA1563" s="57"/>
      <c r="BF1563" s="6" t="e">
        <f t="shared" si="72"/>
        <v>#NUM!</v>
      </c>
      <c r="BG1563" t="e">
        <f t="shared" si="73"/>
        <v>#NUM!</v>
      </c>
      <c r="BH1563" t="e">
        <f t="shared" si="74"/>
        <v>#NUM!</v>
      </c>
      <c r="BI1563" t="e">
        <f>VLOOKUP(H1563,Sheet2!$A$1:$B$270,2,FALSE)</f>
        <v>#N/A</v>
      </c>
    </row>
    <row r="1564" spans="15:61">
      <c r="O1564" s="57"/>
      <c r="P1564" s="57"/>
      <c r="AP1564" s="57"/>
      <c r="BA1564" s="57"/>
      <c r="BF1564" s="6" t="e">
        <f t="shared" si="72"/>
        <v>#NUM!</v>
      </c>
      <c r="BG1564" t="e">
        <f t="shared" si="73"/>
        <v>#NUM!</v>
      </c>
      <c r="BH1564" t="e">
        <f t="shared" si="74"/>
        <v>#NUM!</v>
      </c>
      <c r="BI1564" t="e">
        <f>VLOOKUP(H1564,Sheet2!$A$1:$B$270,2,FALSE)</f>
        <v>#N/A</v>
      </c>
    </row>
    <row r="1565" spans="15:61">
      <c r="O1565" s="57"/>
      <c r="P1565" s="57"/>
      <c r="AP1565" s="57"/>
      <c r="BA1565" s="57"/>
      <c r="BF1565" s="6" t="e">
        <f t="shared" si="72"/>
        <v>#NUM!</v>
      </c>
      <c r="BG1565" t="e">
        <f t="shared" si="73"/>
        <v>#NUM!</v>
      </c>
      <c r="BH1565" t="e">
        <f t="shared" si="74"/>
        <v>#NUM!</v>
      </c>
      <c r="BI1565" t="e">
        <f>VLOOKUP(H1565,Sheet2!$A$1:$B$270,2,FALSE)</f>
        <v>#N/A</v>
      </c>
    </row>
    <row r="1566" spans="15:61">
      <c r="O1566" s="57"/>
      <c r="P1566" s="57"/>
      <c r="BA1566" s="57"/>
      <c r="BF1566" s="6" t="e">
        <f t="shared" si="72"/>
        <v>#NUM!</v>
      </c>
      <c r="BG1566" t="e">
        <f t="shared" si="73"/>
        <v>#NUM!</v>
      </c>
      <c r="BH1566" t="e">
        <f t="shared" si="74"/>
        <v>#NUM!</v>
      </c>
      <c r="BI1566" t="e">
        <f>VLOOKUP(H1566,Sheet2!$A$1:$B$270,2,FALSE)</f>
        <v>#N/A</v>
      </c>
    </row>
    <row r="1567" spans="15:61">
      <c r="O1567" s="57"/>
      <c r="P1567" s="57"/>
      <c r="AP1567" s="57"/>
      <c r="BA1567" s="57"/>
      <c r="BF1567" s="6" t="e">
        <f t="shared" si="72"/>
        <v>#NUM!</v>
      </c>
      <c r="BG1567" t="e">
        <f t="shared" si="73"/>
        <v>#NUM!</v>
      </c>
      <c r="BH1567" t="e">
        <f t="shared" si="74"/>
        <v>#NUM!</v>
      </c>
      <c r="BI1567" t="e">
        <f>VLOOKUP(H1567,Sheet2!$A$1:$B$270,2,FALSE)</f>
        <v>#N/A</v>
      </c>
    </row>
    <row r="1568" spans="15:61">
      <c r="O1568" s="57"/>
      <c r="P1568" s="57"/>
      <c r="AP1568" s="57"/>
      <c r="BA1568" s="57"/>
      <c r="BF1568" s="6" t="e">
        <f t="shared" si="72"/>
        <v>#NUM!</v>
      </c>
      <c r="BG1568" t="e">
        <f t="shared" si="73"/>
        <v>#NUM!</v>
      </c>
      <c r="BH1568" t="e">
        <f t="shared" si="74"/>
        <v>#NUM!</v>
      </c>
      <c r="BI1568" t="e">
        <f>VLOOKUP(H1568,Sheet2!$A$1:$B$270,2,FALSE)</f>
        <v>#N/A</v>
      </c>
    </row>
    <row r="1569" spans="15:61">
      <c r="O1569" s="57"/>
      <c r="P1569" s="57"/>
      <c r="AP1569" s="57"/>
      <c r="BA1569" s="57"/>
      <c r="BF1569" s="6" t="e">
        <f t="shared" si="72"/>
        <v>#NUM!</v>
      </c>
      <c r="BG1569" t="e">
        <f t="shared" si="73"/>
        <v>#NUM!</v>
      </c>
      <c r="BH1569" t="e">
        <f t="shared" si="74"/>
        <v>#NUM!</v>
      </c>
      <c r="BI1569" t="e">
        <f>VLOOKUP(H1569,Sheet2!$A$1:$B$270,2,FALSE)</f>
        <v>#N/A</v>
      </c>
    </row>
    <row r="1570" spans="15:61">
      <c r="O1570" s="57"/>
      <c r="P1570" s="57"/>
      <c r="BA1570" s="57"/>
      <c r="BF1570" s="6" t="e">
        <f t="shared" si="72"/>
        <v>#NUM!</v>
      </c>
      <c r="BG1570" t="e">
        <f t="shared" si="73"/>
        <v>#NUM!</v>
      </c>
      <c r="BH1570" t="e">
        <f t="shared" si="74"/>
        <v>#NUM!</v>
      </c>
      <c r="BI1570" t="e">
        <f>VLOOKUP(H1570,Sheet2!$A$1:$B$270,2,FALSE)</f>
        <v>#N/A</v>
      </c>
    </row>
    <row r="1571" spans="15:61">
      <c r="O1571" s="57"/>
      <c r="P1571" s="57"/>
      <c r="AP1571" s="57"/>
      <c r="BA1571" s="57"/>
      <c r="BF1571" s="6" t="e">
        <f t="shared" si="72"/>
        <v>#NUM!</v>
      </c>
      <c r="BG1571" t="e">
        <f t="shared" si="73"/>
        <v>#NUM!</v>
      </c>
      <c r="BH1571" t="e">
        <f t="shared" si="74"/>
        <v>#NUM!</v>
      </c>
      <c r="BI1571" t="e">
        <f>VLOOKUP(H1571,Sheet2!$A$1:$B$270,2,FALSE)</f>
        <v>#N/A</v>
      </c>
    </row>
    <row r="1572" spans="15:61">
      <c r="O1572" s="57"/>
      <c r="P1572" s="57"/>
      <c r="AP1572" s="57"/>
      <c r="BA1572" s="57"/>
      <c r="BF1572" s="6" t="e">
        <f t="shared" si="72"/>
        <v>#NUM!</v>
      </c>
      <c r="BG1572" t="e">
        <f t="shared" si="73"/>
        <v>#NUM!</v>
      </c>
      <c r="BH1572" t="e">
        <f t="shared" si="74"/>
        <v>#NUM!</v>
      </c>
      <c r="BI1572" t="e">
        <f>VLOOKUP(H1572,Sheet2!$A$1:$B$270,2,FALSE)</f>
        <v>#N/A</v>
      </c>
    </row>
    <row r="1573" spans="15:61">
      <c r="O1573" s="57"/>
      <c r="P1573" s="57"/>
      <c r="BA1573" s="57"/>
      <c r="BF1573" s="6" t="e">
        <f t="shared" si="72"/>
        <v>#NUM!</v>
      </c>
      <c r="BG1573" t="e">
        <f t="shared" si="73"/>
        <v>#NUM!</v>
      </c>
      <c r="BH1573" t="e">
        <f t="shared" si="74"/>
        <v>#NUM!</v>
      </c>
      <c r="BI1573" t="e">
        <f>VLOOKUP(H1573,Sheet2!$A$1:$B$270,2,FALSE)</f>
        <v>#N/A</v>
      </c>
    </row>
    <row r="1574" spans="15:61">
      <c r="O1574" s="57"/>
      <c r="P1574" s="57"/>
      <c r="AP1574" s="57"/>
      <c r="BA1574" s="57"/>
      <c r="BF1574" s="6" t="e">
        <f t="shared" si="72"/>
        <v>#NUM!</v>
      </c>
      <c r="BG1574" t="e">
        <f t="shared" si="73"/>
        <v>#NUM!</v>
      </c>
      <c r="BH1574" t="e">
        <f t="shared" si="74"/>
        <v>#NUM!</v>
      </c>
      <c r="BI1574" t="e">
        <f>VLOOKUP(H1574,Sheet2!$A$1:$B$270,2,FALSE)</f>
        <v>#N/A</v>
      </c>
    </row>
    <row r="1575" spans="15:61">
      <c r="O1575" s="57"/>
      <c r="P1575" s="57"/>
      <c r="AP1575" s="57"/>
      <c r="BA1575" s="57"/>
      <c r="BF1575" s="6" t="e">
        <f t="shared" si="72"/>
        <v>#NUM!</v>
      </c>
      <c r="BG1575" t="e">
        <f t="shared" si="73"/>
        <v>#NUM!</v>
      </c>
      <c r="BH1575" t="e">
        <f t="shared" si="74"/>
        <v>#NUM!</v>
      </c>
      <c r="BI1575" t="e">
        <f>VLOOKUP(H1575,Sheet2!$A$1:$B$270,2,FALSE)</f>
        <v>#N/A</v>
      </c>
    </row>
    <row r="1576" spans="15:61">
      <c r="O1576" s="57"/>
      <c r="P1576" s="57"/>
      <c r="AP1576" s="57"/>
      <c r="BA1576" s="57"/>
      <c r="BF1576" s="6" t="e">
        <f t="shared" si="72"/>
        <v>#NUM!</v>
      </c>
      <c r="BG1576" t="e">
        <f t="shared" si="73"/>
        <v>#NUM!</v>
      </c>
      <c r="BH1576" t="e">
        <f t="shared" si="74"/>
        <v>#NUM!</v>
      </c>
      <c r="BI1576" t="e">
        <f>VLOOKUP(H1576,Sheet2!$A$1:$B$270,2,FALSE)</f>
        <v>#N/A</v>
      </c>
    </row>
    <row r="1577" spans="15:61">
      <c r="O1577" s="57"/>
      <c r="P1577" s="57"/>
      <c r="AP1577" s="57"/>
      <c r="BA1577" s="57"/>
      <c r="BF1577" s="6" t="e">
        <f t="shared" si="72"/>
        <v>#NUM!</v>
      </c>
      <c r="BG1577" t="e">
        <f t="shared" si="73"/>
        <v>#NUM!</v>
      </c>
      <c r="BH1577" t="e">
        <f t="shared" si="74"/>
        <v>#NUM!</v>
      </c>
      <c r="BI1577" t="e">
        <f>VLOOKUP(H1577,Sheet2!$A$1:$B$270,2,FALSE)</f>
        <v>#N/A</v>
      </c>
    </row>
    <row r="1578" spans="15:61">
      <c r="O1578" s="57"/>
      <c r="P1578" s="57"/>
      <c r="AP1578" s="57"/>
      <c r="BA1578" s="57"/>
      <c r="BF1578" s="6" t="e">
        <f t="shared" si="72"/>
        <v>#NUM!</v>
      </c>
      <c r="BG1578" t="e">
        <f t="shared" si="73"/>
        <v>#NUM!</v>
      </c>
      <c r="BH1578" t="e">
        <f t="shared" si="74"/>
        <v>#NUM!</v>
      </c>
      <c r="BI1578" t="e">
        <f>VLOOKUP(H1578,Sheet2!$A$1:$B$270,2,FALSE)</f>
        <v>#N/A</v>
      </c>
    </row>
    <row r="1579" spans="15:61">
      <c r="O1579" s="57"/>
      <c r="P1579" s="57"/>
      <c r="AP1579" s="57"/>
      <c r="BA1579" s="57"/>
      <c r="BF1579" s="6" t="e">
        <f t="shared" si="72"/>
        <v>#NUM!</v>
      </c>
      <c r="BG1579" t="e">
        <f t="shared" si="73"/>
        <v>#NUM!</v>
      </c>
      <c r="BH1579" t="e">
        <f t="shared" si="74"/>
        <v>#NUM!</v>
      </c>
      <c r="BI1579" t="e">
        <f>VLOOKUP(H1579,Sheet2!$A$1:$B$270,2,FALSE)</f>
        <v>#N/A</v>
      </c>
    </row>
    <row r="1580" spans="15:61">
      <c r="O1580" s="57"/>
      <c r="P1580" s="57"/>
      <c r="AP1580" s="57"/>
      <c r="BA1580" s="57"/>
      <c r="BF1580" s="6" t="e">
        <f t="shared" si="72"/>
        <v>#NUM!</v>
      </c>
      <c r="BG1580" t="e">
        <f t="shared" si="73"/>
        <v>#NUM!</v>
      </c>
      <c r="BH1580" t="e">
        <f t="shared" si="74"/>
        <v>#NUM!</v>
      </c>
      <c r="BI1580" t="e">
        <f>VLOOKUP(H1580,Sheet2!$A$1:$B$270,2,FALSE)</f>
        <v>#N/A</v>
      </c>
    </row>
    <row r="1581" spans="15:61">
      <c r="O1581" s="57"/>
      <c r="P1581" s="57"/>
      <c r="AP1581" s="57"/>
      <c r="BA1581" s="57"/>
      <c r="BF1581" s="6" t="e">
        <f t="shared" si="72"/>
        <v>#NUM!</v>
      </c>
      <c r="BG1581" t="e">
        <f t="shared" si="73"/>
        <v>#NUM!</v>
      </c>
      <c r="BH1581" t="e">
        <f t="shared" si="74"/>
        <v>#NUM!</v>
      </c>
      <c r="BI1581" t="e">
        <f>VLOOKUP(H1581,Sheet2!$A$1:$B$270,2,FALSE)</f>
        <v>#N/A</v>
      </c>
    </row>
    <row r="1582" spans="15:61">
      <c r="O1582" s="57"/>
      <c r="P1582" s="57"/>
      <c r="AP1582" s="57"/>
      <c r="BA1582" s="57"/>
      <c r="BF1582" s="6" t="e">
        <f t="shared" si="72"/>
        <v>#NUM!</v>
      </c>
      <c r="BG1582" t="e">
        <f t="shared" si="73"/>
        <v>#NUM!</v>
      </c>
      <c r="BH1582" t="e">
        <f t="shared" si="74"/>
        <v>#NUM!</v>
      </c>
      <c r="BI1582" t="e">
        <f>VLOOKUP(H1582,Sheet2!$A$1:$B$270,2,FALSE)</f>
        <v>#N/A</v>
      </c>
    </row>
    <row r="1583" spans="15:61">
      <c r="O1583" s="57"/>
      <c r="P1583" s="57"/>
      <c r="AP1583" s="57"/>
      <c r="BA1583" s="57"/>
      <c r="BF1583" s="6" t="e">
        <f t="shared" si="72"/>
        <v>#NUM!</v>
      </c>
      <c r="BG1583" t="e">
        <f t="shared" si="73"/>
        <v>#NUM!</v>
      </c>
      <c r="BH1583" t="e">
        <f t="shared" si="74"/>
        <v>#NUM!</v>
      </c>
      <c r="BI1583" t="e">
        <f>VLOOKUP(H1583,Sheet2!$A$1:$B$270,2,FALSE)</f>
        <v>#N/A</v>
      </c>
    </row>
    <row r="1584" spans="15:61">
      <c r="O1584" s="57"/>
      <c r="P1584" s="57"/>
      <c r="BA1584" s="57"/>
      <c r="BF1584" s="6" t="e">
        <f t="shared" si="72"/>
        <v>#NUM!</v>
      </c>
      <c r="BG1584" t="e">
        <f t="shared" si="73"/>
        <v>#NUM!</v>
      </c>
      <c r="BH1584" t="e">
        <f t="shared" si="74"/>
        <v>#NUM!</v>
      </c>
      <c r="BI1584" t="e">
        <f>VLOOKUP(H1584,Sheet2!$A$1:$B$270,2,FALSE)</f>
        <v>#N/A</v>
      </c>
    </row>
    <row r="1585" spans="15:61">
      <c r="O1585" s="57"/>
      <c r="P1585" s="57"/>
      <c r="BA1585" s="57"/>
      <c r="BF1585" s="6" t="e">
        <f t="shared" si="72"/>
        <v>#NUM!</v>
      </c>
      <c r="BG1585" t="e">
        <f t="shared" si="73"/>
        <v>#NUM!</v>
      </c>
      <c r="BH1585" t="e">
        <f t="shared" si="74"/>
        <v>#NUM!</v>
      </c>
      <c r="BI1585" t="e">
        <f>VLOOKUP(H1585,Sheet2!$A$1:$B$270,2,FALSE)</f>
        <v>#N/A</v>
      </c>
    </row>
    <row r="1586" spans="15:61">
      <c r="O1586" s="57"/>
      <c r="P1586" s="57"/>
      <c r="AP1586" s="57"/>
      <c r="BA1586" s="57"/>
      <c r="BF1586" s="6" t="e">
        <f t="shared" si="72"/>
        <v>#NUM!</v>
      </c>
      <c r="BG1586" t="e">
        <f t="shared" si="73"/>
        <v>#NUM!</v>
      </c>
      <c r="BH1586" t="e">
        <f t="shared" si="74"/>
        <v>#NUM!</v>
      </c>
      <c r="BI1586" t="e">
        <f>VLOOKUP(H1586,Sheet2!$A$1:$B$270,2,FALSE)</f>
        <v>#N/A</v>
      </c>
    </row>
    <row r="1587" spans="15:61">
      <c r="O1587" s="57"/>
      <c r="P1587" s="57"/>
      <c r="AP1587" s="57"/>
      <c r="BA1587" s="57"/>
      <c r="BF1587" s="6" t="e">
        <f t="shared" si="72"/>
        <v>#NUM!</v>
      </c>
      <c r="BG1587" t="e">
        <f t="shared" si="73"/>
        <v>#NUM!</v>
      </c>
      <c r="BH1587" t="e">
        <f t="shared" si="74"/>
        <v>#NUM!</v>
      </c>
      <c r="BI1587" t="e">
        <f>VLOOKUP(H1587,Sheet2!$A$1:$B$270,2,FALSE)</f>
        <v>#N/A</v>
      </c>
    </row>
    <row r="1588" spans="15:61">
      <c r="O1588" s="57"/>
      <c r="P1588" s="57"/>
      <c r="BA1588" s="57"/>
      <c r="BF1588" s="6" t="e">
        <f t="shared" si="72"/>
        <v>#NUM!</v>
      </c>
      <c r="BG1588" t="e">
        <f t="shared" si="73"/>
        <v>#NUM!</v>
      </c>
      <c r="BH1588" t="e">
        <f t="shared" si="74"/>
        <v>#NUM!</v>
      </c>
      <c r="BI1588" t="e">
        <f>VLOOKUP(H1588,Sheet2!$A$1:$B$270,2,FALSE)</f>
        <v>#N/A</v>
      </c>
    </row>
    <row r="1589" spans="15:61">
      <c r="O1589" s="57"/>
      <c r="P1589" s="57"/>
      <c r="AP1589" s="57"/>
      <c r="BA1589" s="57"/>
      <c r="BF1589" s="6" t="e">
        <f t="shared" si="72"/>
        <v>#NUM!</v>
      </c>
      <c r="BG1589" t="e">
        <f t="shared" si="73"/>
        <v>#NUM!</v>
      </c>
      <c r="BH1589" t="e">
        <f t="shared" si="74"/>
        <v>#NUM!</v>
      </c>
      <c r="BI1589" t="e">
        <f>VLOOKUP(H1589,Sheet2!$A$1:$B$270,2,FALSE)</f>
        <v>#N/A</v>
      </c>
    </row>
    <row r="1590" spans="15:61">
      <c r="O1590" s="57"/>
      <c r="P1590" s="57"/>
      <c r="AP1590" s="57"/>
      <c r="BA1590" s="57"/>
      <c r="BF1590" s="6" t="e">
        <f t="shared" si="72"/>
        <v>#NUM!</v>
      </c>
      <c r="BG1590" t="e">
        <f t="shared" si="73"/>
        <v>#NUM!</v>
      </c>
      <c r="BH1590" t="e">
        <f t="shared" si="74"/>
        <v>#NUM!</v>
      </c>
      <c r="BI1590" t="e">
        <f>VLOOKUP(H1590,Sheet2!$A$1:$B$270,2,FALSE)</f>
        <v>#N/A</v>
      </c>
    </row>
    <row r="1591" spans="15:61">
      <c r="O1591" s="57"/>
      <c r="P1591" s="57"/>
      <c r="AP1591" s="57"/>
      <c r="BA1591" s="57"/>
      <c r="BF1591" s="6" t="e">
        <f t="shared" si="72"/>
        <v>#NUM!</v>
      </c>
      <c r="BG1591" t="e">
        <f t="shared" si="73"/>
        <v>#NUM!</v>
      </c>
      <c r="BH1591" t="e">
        <f t="shared" si="74"/>
        <v>#NUM!</v>
      </c>
      <c r="BI1591" t="e">
        <f>VLOOKUP(H1591,Sheet2!$A$1:$B$270,2,FALSE)</f>
        <v>#N/A</v>
      </c>
    </row>
    <row r="1592" spans="15:61">
      <c r="O1592" s="57"/>
      <c r="P1592" s="57"/>
      <c r="BA1592" s="57"/>
      <c r="BF1592" s="6" t="e">
        <f t="shared" si="72"/>
        <v>#NUM!</v>
      </c>
      <c r="BG1592" t="e">
        <f t="shared" si="73"/>
        <v>#NUM!</v>
      </c>
      <c r="BH1592" t="e">
        <f t="shared" si="74"/>
        <v>#NUM!</v>
      </c>
      <c r="BI1592" t="e">
        <f>VLOOKUP(H1592,Sheet2!$A$1:$B$270,2,FALSE)</f>
        <v>#N/A</v>
      </c>
    </row>
    <row r="1593" spans="15:61">
      <c r="O1593" s="57"/>
      <c r="P1593" s="57"/>
      <c r="AP1593" s="57"/>
      <c r="BA1593" s="57"/>
      <c r="BF1593" s="6" t="e">
        <f t="shared" si="72"/>
        <v>#NUM!</v>
      </c>
      <c r="BG1593" t="e">
        <f t="shared" si="73"/>
        <v>#NUM!</v>
      </c>
      <c r="BH1593" t="e">
        <f t="shared" si="74"/>
        <v>#NUM!</v>
      </c>
      <c r="BI1593" t="e">
        <f>VLOOKUP(H1593,Sheet2!$A$1:$B$270,2,FALSE)</f>
        <v>#N/A</v>
      </c>
    </row>
    <row r="1594" spans="15:61">
      <c r="O1594" s="57"/>
      <c r="P1594" s="57"/>
      <c r="AP1594" s="57"/>
      <c r="BA1594" s="57"/>
      <c r="BF1594" s="6" t="e">
        <f t="shared" si="72"/>
        <v>#NUM!</v>
      </c>
      <c r="BG1594" t="e">
        <f t="shared" si="73"/>
        <v>#NUM!</v>
      </c>
      <c r="BH1594" t="e">
        <f t="shared" si="74"/>
        <v>#NUM!</v>
      </c>
      <c r="BI1594" t="e">
        <f>VLOOKUP(H1594,Sheet2!$A$1:$B$270,2,FALSE)</f>
        <v>#N/A</v>
      </c>
    </row>
    <row r="1595" spans="15:61">
      <c r="O1595" s="57"/>
      <c r="P1595" s="57"/>
      <c r="AP1595" s="57"/>
      <c r="BA1595" s="57"/>
      <c r="BF1595" s="6" t="e">
        <f t="shared" si="72"/>
        <v>#NUM!</v>
      </c>
      <c r="BG1595" t="e">
        <f t="shared" si="73"/>
        <v>#NUM!</v>
      </c>
      <c r="BH1595" t="e">
        <f t="shared" si="74"/>
        <v>#NUM!</v>
      </c>
      <c r="BI1595" t="e">
        <f>VLOOKUP(H1595,Sheet2!$A$1:$B$270,2,FALSE)</f>
        <v>#N/A</v>
      </c>
    </row>
    <row r="1596" spans="15:61">
      <c r="O1596" s="57"/>
      <c r="P1596" s="57"/>
      <c r="AP1596" s="57"/>
      <c r="BA1596" s="57"/>
      <c r="BF1596" s="6" t="e">
        <f t="shared" si="72"/>
        <v>#NUM!</v>
      </c>
      <c r="BG1596" t="e">
        <f t="shared" si="73"/>
        <v>#NUM!</v>
      </c>
      <c r="BH1596" t="e">
        <f t="shared" si="74"/>
        <v>#NUM!</v>
      </c>
      <c r="BI1596" t="e">
        <f>VLOOKUP(H1596,Sheet2!$A$1:$B$270,2,FALSE)</f>
        <v>#N/A</v>
      </c>
    </row>
    <row r="1597" spans="15:61">
      <c r="O1597" s="57"/>
      <c r="P1597" s="57"/>
      <c r="AP1597" s="57"/>
      <c r="BA1597" s="57"/>
      <c r="BF1597" s="6" t="e">
        <f t="shared" si="72"/>
        <v>#NUM!</v>
      </c>
      <c r="BG1597" t="e">
        <f t="shared" si="73"/>
        <v>#NUM!</v>
      </c>
      <c r="BH1597" t="e">
        <f t="shared" si="74"/>
        <v>#NUM!</v>
      </c>
      <c r="BI1597" t="e">
        <f>VLOOKUP(H1597,Sheet2!$A$1:$B$270,2,FALSE)</f>
        <v>#N/A</v>
      </c>
    </row>
    <row r="1598" spans="15:61">
      <c r="O1598" s="57"/>
      <c r="P1598" s="57"/>
      <c r="AP1598" s="57"/>
      <c r="BA1598" s="57"/>
      <c r="BF1598" s="6" t="e">
        <f t="shared" si="72"/>
        <v>#NUM!</v>
      </c>
      <c r="BG1598" t="e">
        <f t="shared" si="73"/>
        <v>#NUM!</v>
      </c>
      <c r="BH1598" t="e">
        <f t="shared" si="74"/>
        <v>#NUM!</v>
      </c>
      <c r="BI1598" t="e">
        <f>VLOOKUP(H1598,Sheet2!$A$1:$B$270,2,FALSE)</f>
        <v>#N/A</v>
      </c>
    </row>
    <row r="1599" spans="15:61">
      <c r="O1599" s="57"/>
      <c r="P1599" s="57"/>
      <c r="AP1599" s="57"/>
      <c r="BA1599" s="57"/>
      <c r="BF1599" s="6" t="e">
        <f t="shared" si="72"/>
        <v>#NUM!</v>
      </c>
      <c r="BG1599" t="e">
        <f t="shared" si="73"/>
        <v>#NUM!</v>
      </c>
      <c r="BH1599" t="e">
        <f t="shared" si="74"/>
        <v>#NUM!</v>
      </c>
      <c r="BI1599" t="e">
        <f>VLOOKUP(H1599,Sheet2!$A$1:$B$270,2,FALSE)</f>
        <v>#N/A</v>
      </c>
    </row>
    <row r="1600" spans="15:61">
      <c r="O1600" s="57"/>
      <c r="P1600" s="57"/>
      <c r="AP1600" s="57"/>
      <c r="BA1600" s="57"/>
      <c r="BF1600" s="6" t="e">
        <f t="shared" si="72"/>
        <v>#NUM!</v>
      </c>
      <c r="BG1600" t="e">
        <f t="shared" si="73"/>
        <v>#NUM!</v>
      </c>
      <c r="BH1600" t="e">
        <f t="shared" si="74"/>
        <v>#NUM!</v>
      </c>
      <c r="BI1600" t="e">
        <f>VLOOKUP(H1600,Sheet2!$A$1:$B$270,2,FALSE)</f>
        <v>#N/A</v>
      </c>
    </row>
    <row r="1601" spans="15:61">
      <c r="O1601" s="57"/>
      <c r="P1601" s="57"/>
      <c r="AP1601" s="57"/>
      <c r="BA1601" s="57"/>
      <c r="BF1601" s="6" t="e">
        <f t="shared" si="72"/>
        <v>#NUM!</v>
      </c>
      <c r="BG1601" t="e">
        <f t="shared" si="73"/>
        <v>#NUM!</v>
      </c>
      <c r="BH1601" t="e">
        <f t="shared" si="74"/>
        <v>#NUM!</v>
      </c>
      <c r="BI1601" t="e">
        <f>VLOOKUP(H1601,Sheet2!$A$1:$B$270,2,FALSE)</f>
        <v>#N/A</v>
      </c>
    </row>
    <row r="1602" spans="15:61">
      <c r="O1602" s="57"/>
      <c r="P1602" s="57"/>
      <c r="AP1602" s="57"/>
      <c r="BA1602" s="57"/>
      <c r="BF1602" s="6" t="e">
        <f t="shared" ref="BF1602:BF1665" si="75">DATE(BC1602,BD1602,BE1602)</f>
        <v>#NUM!</v>
      </c>
      <c r="BG1602" t="e">
        <f t="shared" ref="BG1602:BG1665" si="76">BF1602-BA1602</f>
        <v>#NUM!</v>
      </c>
      <c r="BH1602" t="e">
        <f t="shared" ref="BH1602:BH1665" si="77">IF(BG1602=1,"COMPLY",IF(BG1602&lt;1,"COMPLY","NOT COMPLY"))</f>
        <v>#NUM!</v>
      </c>
      <c r="BI1602" t="e">
        <f>VLOOKUP(H1602,Sheet2!$A$1:$B$270,2,FALSE)</f>
        <v>#N/A</v>
      </c>
    </row>
    <row r="1603" spans="15:61">
      <c r="O1603" s="57"/>
      <c r="P1603" s="57"/>
      <c r="BA1603" s="57"/>
      <c r="BF1603" s="6" t="e">
        <f t="shared" si="75"/>
        <v>#NUM!</v>
      </c>
      <c r="BG1603" t="e">
        <f t="shared" si="76"/>
        <v>#NUM!</v>
      </c>
      <c r="BH1603" t="e">
        <f t="shared" si="77"/>
        <v>#NUM!</v>
      </c>
      <c r="BI1603" t="e">
        <f>VLOOKUP(H1603,Sheet2!$A$1:$B$270,2,FALSE)</f>
        <v>#N/A</v>
      </c>
    </row>
    <row r="1604" spans="15:61">
      <c r="O1604" s="57"/>
      <c r="P1604" s="57"/>
      <c r="AP1604" s="57"/>
      <c r="BA1604" s="57"/>
      <c r="BF1604" s="6" t="e">
        <f t="shared" si="75"/>
        <v>#NUM!</v>
      </c>
      <c r="BG1604" t="e">
        <f t="shared" si="76"/>
        <v>#NUM!</v>
      </c>
      <c r="BH1604" t="e">
        <f t="shared" si="77"/>
        <v>#NUM!</v>
      </c>
      <c r="BI1604" t="e">
        <f>VLOOKUP(H1604,Sheet2!$A$1:$B$270,2,FALSE)</f>
        <v>#N/A</v>
      </c>
    </row>
    <row r="1605" spans="15:61">
      <c r="O1605" s="57"/>
      <c r="P1605" s="57"/>
      <c r="AP1605" s="57"/>
      <c r="BA1605" s="57"/>
      <c r="BF1605" s="6" t="e">
        <f t="shared" si="75"/>
        <v>#NUM!</v>
      </c>
      <c r="BG1605" t="e">
        <f t="shared" si="76"/>
        <v>#NUM!</v>
      </c>
      <c r="BH1605" t="e">
        <f t="shared" si="77"/>
        <v>#NUM!</v>
      </c>
      <c r="BI1605" t="e">
        <f>VLOOKUP(H1605,Sheet2!$A$1:$B$270,2,FALSE)</f>
        <v>#N/A</v>
      </c>
    </row>
    <row r="1606" spans="15:61">
      <c r="O1606" s="57"/>
      <c r="P1606" s="57"/>
      <c r="AP1606" s="57"/>
      <c r="BA1606" s="57"/>
      <c r="BF1606" s="6" t="e">
        <f t="shared" si="75"/>
        <v>#NUM!</v>
      </c>
      <c r="BG1606" t="e">
        <f t="shared" si="76"/>
        <v>#NUM!</v>
      </c>
      <c r="BH1606" t="e">
        <f t="shared" si="77"/>
        <v>#NUM!</v>
      </c>
      <c r="BI1606" t="e">
        <f>VLOOKUP(H1606,Sheet2!$A$1:$B$270,2,FALSE)</f>
        <v>#N/A</v>
      </c>
    </row>
    <row r="1607" spans="15:61">
      <c r="O1607" s="57"/>
      <c r="P1607" s="57"/>
      <c r="AP1607" s="57"/>
      <c r="BA1607" s="57"/>
      <c r="BF1607" s="6" t="e">
        <f t="shared" si="75"/>
        <v>#NUM!</v>
      </c>
      <c r="BG1607" t="e">
        <f t="shared" si="76"/>
        <v>#NUM!</v>
      </c>
      <c r="BH1607" t="e">
        <f t="shared" si="77"/>
        <v>#NUM!</v>
      </c>
      <c r="BI1607" t="e">
        <f>VLOOKUP(H1607,Sheet2!$A$1:$B$270,2,FALSE)</f>
        <v>#N/A</v>
      </c>
    </row>
    <row r="1608" spans="15:61">
      <c r="O1608" s="57"/>
      <c r="P1608" s="57"/>
      <c r="AP1608" s="57"/>
      <c r="BA1608" s="57"/>
      <c r="BF1608" s="6" t="e">
        <f t="shared" si="75"/>
        <v>#NUM!</v>
      </c>
      <c r="BG1608" t="e">
        <f t="shared" si="76"/>
        <v>#NUM!</v>
      </c>
      <c r="BH1608" t="e">
        <f t="shared" si="77"/>
        <v>#NUM!</v>
      </c>
      <c r="BI1608" t="e">
        <f>VLOOKUP(H1608,Sheet2!$A$1:$B$270,2,FALSE)</f>
        <v>#N/A</v>
      </c>
    </row>
    <row r="1609" spans="15:61">
      <c r="O1609" s="57"/>
      <c r="P1609" s="57"/>
      <c r="AP1609" s="57"/>
      <c r="BA1609" s="57"/>
      <c r="BF1609" s="6" t="e">
        <f t="shared" si="75"/>
        <v>#NUM!</v>
      </c>
      <c r="BG1609" t="e">
        <f t="shared" si="76"/>
        <v>#NUM!</v>
      </c>
      <c r="BH1609" t="e">
        <f t="shared" si="77"/>
        <v>#NUM!</v>
      </c>
      <c r="BI1609" t="e">
        <f>VLOOKUP(H1609,Sheet2!$A$1:$B$270,2,FALSE)</f>
        <v>#N/A</v>
      </c>
    </row>
    <row r="1610" spans="15:61">
      <c r="O1610" s="57"/>
      <c r="P1610" s="57"/>
      <c r="AP1610" s="57"/>
      <c r="BA1610" s="57"/>
      <c r="BF1610" s="6" t="e">
        <f t="shared" si="75"/>
        <v>#NUM!</v>
      </c>
      <c r="BG1610" t="e">
        <f t="shared" si="76"/>
        <v>#NUM!</v>
      </c>
      <c r="BH1610" t="e">
        <f t="shared" si="77"/>
        <v>#NUM!</v>
      </c>
      <c r="BI1610" t="e">
        <f>VLOOKUP(H1610,Sheet2!$A$1:$B$270,2,FALSE)</f>
        <v>#N/A</v>
      </c>
    </row>
    <row r="1611" spans="15:61">
      <c r="O1611" s="57"/>
      <c r="P1611" s="57"/>
      <c r="AP1611" s="57"/>
      <c r="BA1611" s="57"/>
      <c r="BF1611" s="6" t="e">
        <f t="shared" si="75"/>
        <v>#NUM!</v>
      </c>
      <c r="BG1611" t="e">
        <f t="shared" si="76"/>
        <v>#NUM!</v>
      </c>
      <c r="BH1611" t="e">
        <f t="shared" si="77"/>
        <v>#NUM!</v>
      </c>
      <c r="BI1611" t="e">
        <f>VLOOKUP(H1611,Sheet2!$A$1:$B$270,2,FALSE)</f>
        <v>#N/A</v>
      </c>
    </row>
    <row r="1612" spans="15:61">
      <c r="O1612" s="57"/>
      <c r="P1612" s="57"/>
      <c r="AP1612" s="57"/>
      <c r="BA1612" s="57"/>
      <c r="BF1612" s="6" t="e">
        <f t="shared" si="75"/>
        <v>#NUM!</v>
      </c>
      <c r="BG1612" t="e">
        <f t="shared" si="76"/>
        <v>#NUM!</v>
      </c>
      <c r="BH1612" t="e">
        <f t="shared" si="77"/>
        <v>#NUM!</v>
      </c>
      <c r="BI1612" t="e">
        <f>VLOOKUP(H1612,Sheet2!$A$1:$B$270,2,FALSE)</f>
        <v>#N/A</v>
      </c>
    </row>
    <row r="1613" spans="15:61">
      <c r="O1613" s="57"/>
      <c r="P1613" s="57"/>
      <c r="AP1613" s="57"/>
      <c r="BA1613" s="57"/>
      <c r="BF1613" s="6" t="e">
        <f t="shared" si="75"/>
        <v>#NUM!</v>
      </c>
      <c r="BG1613" t="e">
        <f t="shared" si="76"/>
        <v>#NUM!</v>
      </c>
      <c r="BH1613" t="e">
        <f t="shared" si="77"/>
        <v>#NUM!</v>
      </c>
      <c r="BI1613" t="e">
        <f>VLOOKUP(H1613,Sheet2!$A$1:$B$270,2,FALSE)</f>
        <v>#N/A</v>
      </c>
    </row>
    <row r="1614" spans="15:61">
      <c r="O1614" s="57"/>
      <c r="P1614" s="57"/>
      <c r="AP1614" s="57"/>
      <c r="BA1614" s="57"/>
      <c r="BF1614" s="6" t="e">
        <f t="shared" si="75"/>
        <v>#NUM!</v>
      </c>
      <c r="BG1614" t="e">
        <f t="shared" si="76"/>
        <v>#NUM!</v>
      </c>
      <c r="BH1614" t="e">
        <f t="shared" si="77"/>
        <v>#NUM!</v>
      </c>
      <c r="BI1614" t="e">
        <f>VLOOKUP(H1614,Sheet2!$A$1:$B$270,2,FALSE)</f>
        <v>#N/A</v>
      </c>
    </row>
    <row r="1615" spans="15:61">
      <c r="O1615" s="57"/>
      <c r="P1615" s="57"/>
      <c r="AP1615" s="57"/>
      <c r="BA1615" s="57"/>
      <c r="BF1615" s="6" t="e">
        <f t="shared" si="75"/>
        <v>#NUM!</v>
      </c>
      <c r="BG1615" t="e">
        <f t="shared" si="76"/>
        <v>#NUM!</v>
      </c>
      <c r="BH1615" t="e">
        <f t="shared" si="77"/>
        <v>#NUM!</v>
      </c>
      <c r="BI1615" t="e">
        <f>VLOOKUP(H1615,Sheet2!$A$1:$B$270,2,FALSE)</f>
        <v>#N/A</v>
      </c>
    </row>
    <row r="1616" spans="15:61">
      <c r="O1616" s="57"/>
      <c r="P1616" s="57"/>
      <c r="AP1616" s="57"/>
      <c r="BA1616" s="57"/>
      <c r="BF1616" s="6" t="e">
        <f t="shared" si="75"/>
        <v>#NUM!</v>
      </c>
      <c r="BG1616" t="e">
        <f t="shared" si="76"/>
        <v>#NUM!</v>
      </c>
      <c r="BH1616" t="e">
        <f t="shared" si="77"/>
        <v>#NUM!</v>
      </c>
      <c r="BI1616" t="e">
        <f>VLOOKUP(H1616,Sheet2!$A$1:$B$270,2,FALSE)</f>
        <v>#N/A</v>
      </c>
    </row>
    <row r="1617" spans="15:61">
      <c r="O1617" s="57"/>
      <c r="P1617" s="57"/>
      <c r="AP1617" s="57"/>
      <c r="BA1617" s="57"/>
      <c r="BF1617" s="6" t="e">
        <f t="shared" si="75"/>
        <v>#NUM!</v>
      </c>
      <c r="BG1617" t="e">
        <f t="shared" si="76"/>
        <v>#NUM!</v>
      </c>
      <c r="BH1617" t="e">
        <f t="shared" si="77"/>
        <v>#NUM!</v>
      </c>
      <c r="BI1617" t="e">
        <f>VLOOKUP(H1617,Sheet2!$A$1:$B$270,2,FALSE)</f>
        <v>#N/A</v>
      </c>
    </row>
    <row r="1618" spans="15:61">
      <c r="O1618" s="57"/>
      <c r="P1618" s="57"/>
      <c r="BA1618" s="57"/>
      <c r="BF1618" s="6" t="e">
        <f t="shared" si="75"/>
        <v>#NUM!</v>
      </c>
      <c r="BG1618" t="e">
        <f t="shared" si="76"/>
        <v>#NUM!</v>
      </c>
      <c r="BH1618" t="e">
        <f t="shared" si="77"/>
        <v>#NUM!</v>
      </c>
      <c r="BI1618" t="e">
        <f>VLOOKUP(H1618,Sheet2!$A$1:$B$270,2,FALSE)</f>
        <v>#N/A</v>
      </c>
    </row>
    <row r="1619" spans="15:61">
      <c r="O1619" s="57"/>
      <c r="P1619" s="57"/>
      <c r="AP1619" s="57"/>
      <c r="BA1619" s="57"/>
      <c r="BF1619" s="6" t="e">
        <f t="shared" si="75"/>
        <v>#NUM!</v>
      </c>
      <c r="BG1619" t="e">
        <f t="shared" si="76"/>
        <v>#NUM!</v>
      </c>
      <c r="BH1619" t="e">
        <f t="shared" si="77"/>
        <v>#NUM!</v>
      </c>
      <c r="BI1619" t="e">
        <f>VLOOKUP(H1619,Sheet2!$A$1:$B$270,2,FALSE)</f>
        <v>#N/A</v>
      </c>
    </row>
    <row r="1620" spans="15:61">
      <c r="O1620" s="57"/>
      <c r="P1620" s="57"/>
      <c r="AP1620" s="57"/>
      <c r="BA1620" s="57"/>
      <c r="BF1620" s="6" t="e">
        <f t="shared" si="75"/>
        <v>#NUM!</v>
      </c>
      <c r="BG1620" t="e">
        <f t="shared" si="76"/>
        <v>#NUM!</v>
      </c>
      <c r="BH1620" t="e">
        <f t="shared" si="77"/>
        <v>#NUM!</v>
      </c>
      <c r="BI1620" t="e">
        <f>VLOOKUP(H1620,Sheet2!$A$1:$B$270,2,FALSE)</f>
        <v>#N/A</v>
      </c>
    </row>
    <row r="1621" spans="15:61">
      <c r="O1621" s="57"/>
      <c r="P1621" s="57"/>
      <c r="AP1621" s="57"/>
      <c r="BA1621" s="57"/>
      <c r="BF1621" s="6" t="e">
        <f t="shared" si="75"/>
        <v>#NUM!</v>
      </c>
      <c r="BG1621" t="e">
        <f t="shared" si="76"/>
        <v>#NUM!</v>
      </c>
      <c r="BH1621" t="e">
        <f t="shared" si="77"/>
        <v>#NUM!</v>
      </c>
      <c r="BI1621" t="e">
        <f>VLOOKUP(H1621,Sheet2!$A$1:$B$270,2,FALSE)</f>
        <v>#N/A</v>
      </c>
    </row>
    <row r="1622" spans="15:61">
      <c r="O1622" s="57"/>
      <c r="P1622" s="57"/>
      <c r="AP1622" s="57"/>
      <c r="BA1622" s="57"/>
      <c r="BF1622" s="6" t="e">
        <f t="shared" si="75"/>
        <v>#NUM!</v>
      </c>
      <c r="BG1622" t="e">
        <f t="shared" si="76"/>
        <v>#NUM!</v>
      </c>
      <c r="BH1622" t="e">
        <f t="shared" si="77"/>
        <v>#NUM!</v>
      </c>
      <c r="BI1622" t="e">
        <f>VLOOKUP(H1622,Sheet2!$A$1:$B$270,2,FALSE)</f>
        <v>#N/A</v>
      </c>
    </row>
    <row r="1623" spans="15:61">
      <c r="O1623" s="57"/>
      <c r="P1623" s="57"/>
      <c r="AP1623" s="57"/>
      <c r="BA1623" s="57"/>
      <c r="BF1623" s="6" t="e">
        <f t="shared" si="75"/>
        <v>#NUM!</v>
      </c>
      <c r="BG1623" t="e">
        <f t="shared" si="76"/>
        <v>#NUM!</v>
      </c>
      <c r="BH1623" t="e">
        <f t="shared" si="77"/>
        <v>#NUM!</v>
      </c>
      <c r="BI1623" t="e">
        <f>VLOOKUP(H1623,Sheet2!$A$1:$B$270,2,FALSE)</f>
        <v>#N/A</v>
      </c>
    </row>
    <row r="1624" spans="15:61">
      <c r="O1624" s="57"/>
      <c r="P1624" s="57"/>
      <c r="BA1624" s="57"/>
      <c r="BF1624" s="6" t="e">
        <f t="shared" si="75"/>
        <v>#NUM!</v>
      </c>
      <c r="BG1624" t="e">
        <f t="shared" si="76"/>
        <v>#NUM!</v>
      </c>
      <c r="BH1624" t="e">
        <f t="shared" si="77"/>
        <v>#NUM!</v>
      </c>
      <c r="BI1624" t="e">
        <f>VLOOKUP(H1624,Sheet2!$A$1:$B$270,2,FALSE)</f>
        <v>#N/A</v>
      </c>
    </row>
    <row r="1625" spans="15:61">
      <c r="O1625" s="57"/>
      <c r="P1625" s="57"/>
      <c r="AP1625" s="57"/>
      <c r="BA1625" s="57"/>
      <c r="BF1625" s="6" t="e">
        <f t="shared" si="75"/>
        <v>#NUM!</v>
      </c>
      <c r="BG1625" t="e">
        <f t="shared" si="76"/>
        <v>#NUM!</v>
      </c>
      <c r="BH1625" t="e">
        <f t="shared" si="77"/>
        <v>#NUM!</v>
      </c>
      <c r="BI1625" t="e">
        <f>VLOOKUP(H1625,Sheet2!$A$1:$B$270,2,FALSE)</f>
        <v>#N/A</v>
      </c>
    </row>
    <row r="1626" spans="15:61">
      <c r="O1626" s="57"/>
      <c r="P1626" s="57"/>
      <c r="BA1626" s="57"/>
      <c r="BF1626" s="6" t="e">
        <f t="shared" si="75"/>
        <v>#NUM!</v>
      </c>
      <c r="BG1626" t="e">
        <f t="shared" si="76"/>
        <v>#NUM!</v>
      </c>
      <c r="BH1626" t="e">
        <f t="shared" si="77"/>
        <v>#NUM!</v>
      </c>
      <c r="BI1626" t="e">
        <f>VLOOKUP(H1626,Sheet2!$A$1:$B$270,2,FALSE)</f>
        <v>#N/A</v>
      </c>
    </row>
    <row r="1627" spans="15:61">
      <c r="O1627" s="57"/>
      <c r="P1627" s="57"/>
      <c r="BA1627" s="57"/>
      <c r="BF1627" s="6" t="e">
        <f t="shared" si="75"/>
        <v>#NUM!</v>
      </c>
      <c r="BG1627" t="e">
        <f t="shared" si="76"/>
        <v>#NUM!</v>
      </c>
      <c r="BH1627" t="e">
        <f t="shared" si="77"/>
        <v>#NUM!</v>
      </c>
      <c r="BI1627" t="e">
        <f>VLOOKUP(H1627,Sheet2!$A$1:$B$270,2,FALSE)</f>
        <v>#N/A</v>
      </c>
    </row>
    <row r="1628" spans="15:61">
      <c r="O1628" s="57"/>
      <c r="P1628" s="57"/>
      <c r="AP1628" s="57"/>
      <c r="BA1628" s="57"/>
      <c r="BF1628" s="6" t="e">
        <f t="shared" si="75"/>
        <v>#NUM!</v>
      </c>
      <c r="BG1628" t="e">
        <f t="shared" si="76"/>
        <v>#NUM!</v>
      </c>
      <c r="BH1628" t="e">
        <f t="shared" si="77"/>
        <v>#NUM!</v>
      </c>
      <c r="BI1628" t="e">
        <f>VLOOKUP(H1628,Sheet2!$A$1:$B$270,2,FALSE)</f>
        <v>#N/A</v>
      </c>
    </row>
    <row r="1629" spans="15:61">
      <c r="O1629" s="57"/>
      <c r="P1629" s="57"/>
      <c r="BA1629" s="57"/>
      <c r="BF1629" s="6" t="e">
        <f t="shared" si="75"/>
        <v>#NUM!</v>
      </c>
      <c r="BG1629" t="e">
        <f t="shared" si="76"/>
        <v>#NUM!</v>
      </c>
      <c r="BH1629" t="e">
        <f t="shared" si="77"/>
        <v>#NUM!</v>
      </c>
      <c r="BI1629" t="e">
        <f>VLOOKUP(H1629,Sheet2!$A$1:$B$270,2,FALSE)</f>
        <v>#N/A</v>
      </c>
    </row>
    <row r="1630" spans="15:61">
      <c r="O1630" s="57"/>
      <c r="P1630" s="57"/>
      <c r="AP1630" s="57"/>
      <c r="BA1630" s="57"/>
      <c r="BF1630" s="6" t="e">
        <f t="shared" si="75"/>
        <v>#NUM!</v>
      </c>
      <c r="BG1630" t="e">
        <f t="shared" si="76"/>
        <v>#NUM!</v>
      </c>
      <c r="BH1630" t="e">
        <f t="shared" si="77"/>
        <v>#NUM!</v>
      </c>
      <c r="BI1630" t="e">
        <f>VLOOKUP(H1630,Sheet2!$A$1:$B$270,2,FALSE)</f>
        <v>#N/A</v>
      </c>
    </row>
    <row r="1631" spans="15:61">
      <c r="O1631" s="57"/>
      <c r="P1631" s="57"/>
      <c r="AP1631" s="57"/>
      <c r="BA1631" s="57"/>
      <c r="BF1631" s="6" t="e">
        <f t="shared" si="75"/>
        <v>#NUM!</v>
      </c>
      <c r="BG1631" t="e">
        <f t="shared" si="76"/>
        <v>#NUM!</v>
      </c>
      <c r="BH1631" t="e">
        <f t="shared" si="77"/>
        <v>#NUM!</v>
      </c>
      <c r="BI1631" t="e">
        <f>VLOOKUP(H1631,Sheet2!$A$1:$B$270,2,FALSE)</f>
        <v>#N/A</v>
      </c>
    </row>
    <row r="1632" spans="15:61">
      <c r="O1632" s="57"/>
      <c r="P1632" s="57"/>
      <c r="AP1632" s="57"/>
      <c r="BA1632" s="57"/>
      <c r="BF1632" s="6" t="e">
        <f t="shared" si="75"/>
        <v>#NUM!</v>
      </c>
      <c r="BG1632" t="e">
        <f t="shared" si="76"/>
        <v>#NUM!</v>
      </c>
      <c r="BH1632" t="e">
        <f t="shared" si="77"/>
        <v>#NUM!</v>
      </c>
      <c r="BI1632" t="e">
        <f>VLOOKUP(H1632,Sheet2!$A$1:$B$270,2,FALSE)</f>
        <v>#N/A</v>
      </c>
    </row>
    <row r="1633" spans="15:61">
      <c r="O1633" s="57"/>
      <c r="P1633" s="57"/>
      <c r="AP1633" s="57"/>
      <c r="BA1633" s="57"/>
      <c r="BF1633" s="6" t="e">
        <f t="shared" si="75"/>
        <v>#NUM!</v>
      </c>
      <c r="BG1633" t="e">
        <f t="shared" si="76"/>
        <v>#NUM!</v>
      </c>
      <c r="BH1633" t="e">
        <f t="shared" si="77"/>
        <v>#NUM!</v>
      </c>
      <c r="BI1633" t="e">
        <f>VLOOKUP(H1633,Sheet2!$A$1:$B$270,2,FALSE)</f>
        <v>#N/A</v>
      </c>
    </row>
    <row r="1634" spans="15:61">
      <c r="O1634" s="57"/>
      <c r="P1634" s="57"/>
      <c r="AP1634" s="57"/>
      <c r="BA1634" s="57"/>
      <c r="BF1634" s="6" t="e">
        <f t="shared" si="75"/>
        <v>#NUM!</v>
      </c>
      <c r="BG1634" t="e">
        <f t="shared" si="76"/>
        <v>#NUM!</v>
      </c>
      <c r="BH1634" t="e">
        <f t="shared" si="77"/>
        <v>#NUM!</v>
      </c>
      <c r="BI1634" t="e">
        <f>VLOOKUP(H1634,Sheet2!$A$1:$B$270,2,FALSE)</f>
        <v>#N/A</v>
      </c>
    </row>
    <row r="1635" spans="15:61">
      <c r="O1635" s="57"/>
      <c r="P1635" s="57"/>
      <c r="AP1635" s="57"/>
      <c r="BA1635" s="57"/>
      <c r="BF1635" s="6" t="e">
        <f t="shared" si="75"/>
        <v>#NUM!</v>
      </c>
      <c r="BG1635" t="e">
        <f t="shared" si="76"/>
        <v>#NUM!</v>
      </c>
      <c r="BH1635" t="e">
        <f t="shared" si="77"/>
        <v>#NUM!</v>
      </c>
      <c r="BI1635" t="e">
        <f>VLOOKUP(H1635,Sheet2!$A$1:$B$270,2,FALSE)</f>
        <v>#N/A</v>
      </c>
    </row>
    <row r="1636" spans="15:61">
      <c r="O1636" s="57"/>
      <c r="P1636" s="57"/>
      <c r="AP1636" s="57"/>
      <c r="BA1636" s="57"/>
      <c r="BF1636" s="6" t="e">
        <f t="shared" si="75"/>
        <v>#NUM!</v>
      </c>
      <c r="BG1636" t="e">
        <f t="shared" si="76"/>
        <v>#NUM!</v>
      </c>
      <c r="BH1636" t="e">
        <f t="shared" si="77"/>
        <v>#NUM!</v>
      </c>
      <c r="BI1636" t="e">
        <f>VLOOKUP(H1636,Sheet2!$A$1:$B$270,2,FALSE)</f>
        <v>#N/A</v>
      </c>
    </row>
    <row r="1637" spans="15:61">
      <c r="O1637" s="57"/>
      <c r="P1637" s="57"/>
      <c r="AP1637" s="57"/>
      <c r="BA1637" s="57"/>
      <c r="BF1637" s="6" t="e">
        <f t="shared" si="75"/>
        <v>#NUM!</v>
      </c>
      <c r="BG1637" t="e">
        <f t="shared" si="76"/>
        <v>#NUM!</v>
      </c>
      <c r="BH1637" t="e">
        <f t="shared" si="77"/>
        <v>#NUM!</v>
      </c>
      <c r="BI1637" t="e">
        <f>VLOOKUP(H1637,Sheet2!$A$1:$B$270,2,FALSE)</f>
        <v>#N/A</v>
      </c>
    </row>
    <row r="1638" spans="15:61">
      <c r="O1638" s="57"/>
      <c r="P1638" s="57"/>
      <c r="AP1638" s="57"/>
      <c r="BA1638" s="57"/>
      <c r="BF1638" s="6" t="e">
        <f t="shared" si="75"/>
        <v>#NUM!</v>
      </c>
      <c r="BG1638" t="e">
        <f t="shared" si="76"/>
        <v>#NUM!</v>
      </c>
      <c r="BH1638" t="e">
        <f t="shared" si="77"/>
        <v>#NUM!</v>
      </c>
      <c r="BI1638" t="e">
        <f>VLOOKUP(H1638,Sheet2!$A$1:$B$270,2,FALSE)</f>
        <v>#N/A</v>
      </c>
    </row>
    <row r="1639" spans="15:61">
      <c r="O1639" s="57"/>
      <c r="P1639" s="57"/>
      <c r="AP1639" s="57"/>
      <c r="BA1639" s="57"/>
      <c r="BF1639" s="6" t="e">
        <f t="shared" si="75"/>
        <v>#NUM!</v>
      </c>
      <c r="BG1639" t="e">
        <f t="shared" si="76"/>
        <v>#NUM!</v>
      </c>
      <c r="BH1639" t="e">
        <f t="shared" si="77"/>
        <v>#NUM!</v>
      </c>
      <c r="BI1639" t="e">
        <f>VLOOKUP(H1639,Sheet2!$A$1:$B$270,2,FALSE)</f>
        <v>#N/A</v>
      </c>
    </row>
    <row r="1640" spans="15:61">
      <c r="O1640" s="57"/>
      <c r="P1640" s="57"/>
      <c r="AP1640" s="57"/>
      <c r="BA1640" s="57"/>
      <c r="BF1640" s="6" t="e">
        <f t="shared" si="75"/>
        <v>#NUM!</v>
      </c>
      <c r="BG1640" t="e">
        <f t="shared" si="76"/>
        <v>#NUM!</v>
      </c>
      <c r="BH1640" t="e">
        <f t="shared" si="77"/>
        <v>#NUM!</v>
      </c>
      <c r="BI1640" t="e">
        <f>VLOOKUP(H1640,Sheet2!$A$1:$B$270,2,FALSE)</f>
        <v>#N/A</v>
      </c>
    </row>
    <row r="1641" spans="15:61">
      <c r="O1641" s="57"/>
      <c r="P1641" s="57"/>
      <c r="AP1641" s="57"/>
      <c r="BA1641" s="57"/>
      <c r="BF1641" s="6" t="e">
        <f t="shared" si="75"/>
        <v>#NUM!</v>
      </c>
      <c r="BG1641" t="e">
        <f t="shared" si="76"/>
        <v>#NUM!</v>
      </c>
      <c r="BH1641" t="e">
        <f t="shared" si="77"/>
        <v>#NUM!</v>
      </c>
      <c r="BI1641" t="e">
        <f>VLOOKUP(H1641,Sheet2!$A$1:$B$270,2,FALSE)</f>
        <v>#N/A</v>
      </c>
    </row>
    <row r="1642" spans="15:61">
      <c r="O1642" s="57"/>
      <c r="P1642" s="57"/>
      <c r="AP1642" s="57"/>
      <c r="BA1642" s="57"/>
      <c r="BF1642" s="6" t="e">
        <f t="shared" si="75"/>
        <v>#NUM!</v>
      </c>
      <c r="BG1642" t="e">
        <f t="shared" si="76"/>
        <v>#NUM!</v>
      </c>
      <c r="BH1642" t="e">
        <f t="shared" si="77"/>
        <v>#NUM!</v>
      </c>
      <c r="BI1642" t="e">
        <f>VLOOKUP(H1642,Sheet2!$A$1:$B$270,2,FALSE)</f>
        <v>#N/A</v>
      </c>
    </row>
    <row r="1643" spans="15:61">
      <c r="O1643" s="57"/>
      <c r="P1643" s="57"/>
      <c r="AP1643" s="57"/>
      <c r="BA1643" s="57"/>
      <c r="BF1643" s="6" t="e">
        <f t="shared" si="75"/>
        <v>#NUM!</v>
      </c>
      <c r="BG1643" t="e">
        <f t="shared" si="76"/>
        <v>#NUM!</v>
      </c>
      <c r="BH1643" t="e">
        <f t="shared" si="77"/>
        <v>#NUM!</v>
      </c>
      <c r="BI1643" t="e">
        <f>VLOOKUP(H1643,Sheet2!$A$1:$B$270,2,FALSE)</f>
        <v>#N/A</v>
      </c>
    </row>
    <row r="1644" spans="15:61">
      <c r="O1644" s="57"/>
      <c r="P1644" s="57"/>
      <c r="AP1644" s="57"/>
      <c r="BA1644" s="57"/>
      <c r="BF1644" s="6" t="e">
        <f t="shared" si="75"/>
        <v>#NUM!</v>
      </c>
      <c r="BG1644" t="e">
        <f t="shared" si="76"/>
        <v>#NUM!</v>
      </c>
      <c r="BH1644" t="e">
        <f t="shared" si="77"/>
        <v>#NUM!</v>
      </c>
      <c r="BI1644" t="e">
        <f>VLOOKUP(H1644,Sheet2!$A$1:$B$270,2,FALSE)</f>
        <v>#N/A</v>
      </c>
    </row>
    <row r="1645" spans="15:61">
      <c r="O1645" s="57"/>
      <c r="P1645" s="57"/>
      <c r="AP1645" s="57"/>
      <c r="BA1645" s="57"/>
      <c r="BF1645" s="6" t="e">
        <f t="shared" si="75"/>
        <v>#NUM!</v>
      </c>
      <c r="BG1645" t="e">
        <f t="shared" si="76"/>
        <v>#NUM!</v>
      </c>
      <c r="BH1645" t="e">
        <f t="shared" si="77"/>
        <v>#NUM!</v>
      </c>
      <c r="BI1645" t="e">
        <f>VLOOKUP(H1645,Sheet2!$A$1:$B$270,2,FALSE)</f>
        <v>#N/A</v>
      </c>
    </row>
    <row r="1646" spans="15:61">
      <c r="O1646" s="57"/>
      <c r="P1646" s="57"/>
      <c r="AP1646" s="57"/>
      <c r="BA1646" s="57"/>
      <c r="BF1646" s="6" t="e">
        <f t="shared" si="75"/>
        <v>#NUM!</v>
      </c>
      <c r="BG1646" t="e">
        <f t="shared" si="76"/>
        <v>#NUM!</v>
      </c>
      <c r="BH1646" t="e">
        <f t="shared" si="77"/>
        <v>#NUM!</v>
      </c>
      <c r="BI1646" t="e">
        <f>VLOOKUP(H1646,Sheet2!$A$1:$B$270,2,FALSE)</f>
        <v>#N/A</v>
      </c>
    </row>
    <row r="1647" spans="15:61">
      <c r="O1647" s="57"/>
      <c r="P1647" s="57"/>
      <c r="AP1647" s="57"/>
      <c r="BA1647" s="57"/>
      <c r="BF1647" s="6" t="e">
        <f t="shared" si="75"/>
        <v>#NUM!</v>
      </c>
      <c r="BG1647" t="e">
        <f t="shared" si="76"/>
        <v>#NUM!</v>
      </c>
      <c r="BH1647" t="e">
        <f t="shared" si="77"/>
        <v>#NUM!</v>
      </c>
      <c r="BI1647" t="e">
        <f>VLOOKUP(H1647,Sheet2!$A$1:$B$270,2,FALSE)</f>
        <v>#N/A</v>
      </c>
    </row>
    <row r="1648" spans="15:61">
      <c r="O1648" s="57"/>
      <c r="P1648" s="57"/>
      <c r="AP1648" s="57"/>
      <c r="BA1648" s="57"/>
      <c r="BF1648" s="6" t="e">
        <f t="shared" si="75"/>
        <v>#NUM!</v>
      </c>
      <c r="BG1648" t="e">
        <f t="shared" si="76"/>
        <v>#NUM!</v>
      </c>
      <c r="BH1648" t="e">
        <f t="shared" si="77"/>
        <v>#NUM!</v>
      </c>
      <c r="BI1648" t="e">
        <f>VLOOKUP(H1648,Sheet2!$A$1:$B$270,2,FALSE)</f>
        <v>#N/A</v>
      </c>
    </row>
    <row r="1649" spans="15:61">
      <c r="O1649" s="57"/>
      <c r="P1649" s="57"/>
      <c r="AP1649" s="57"/>
      <c r="BA1649" s="57"/>
      <c r="BF1649" s="6" t="e">
        <f t="shared" si="75"/>
        <v>#NUM!</v>
      </c>
      <c r="BG1649" t="e">
        <f t="shared" si="76"/>
        <v>#NUM!</v>
      </c>
      <c r="BH1649" t="e">
        <f t="shared" si="77"/>
        <v>#NUM!</v>
      </c>
      <c r="BI1649" t="e">
        <f>VLOOKUP(H1649,Sheet2!$A$1:$B$270,2,FALSE)</f>
        <v>#N/A</v>
      </c>
    </row>
    <row r="1650" spans="15:61">
      <c r="O1650" s="57"/>
      <c r="P1650" s="57"/>
      <c r="AP1650" s="57"/>
      <c r="BA1650" s="57"/>
      <c r="BF1650" s="6" t="e">
        <f t="shared" si="75"/>
        <v>#NUM!</v>
      </c>
      <c r="BG1650" t="e">
        <f t="shared" si="76"/>
        <v>#NUM!</v>
      </c>
      <c r="BH1650" t="e">
        <f t="shared" si="77"/>
        <v>#NUM!</v>
      </c>
      <c r="BI1650" t="e">
        <f>VLOOKUP(H1650,Sheet2!$A$1:$B$270,2,FALSE)</f>
        <v>#N/A</v>
      </c>
    </row>
    <row r="1651" spans="15:61">
      <c r="O1651" s="57"/>
      <c r="P1651" s="57"/>
      <c r="AP1651" s="57"/>
      <c r="BA1651" s="57"/>
      <c r="BF1651" s="6" t="e">
        <f t="shared" si="75"/>
        <v>#NUM!</v>
      </c>
      <c r="BG1651" t="e">
        <f t="shared" si="76"/>
        <v>#NUM!</v>
      </c>
      <c r="BH1651" t="e">
        <f t="shared" si="77"/>
        <v>#NUM!</v>
      </c>
      <c r="BI1651" t="e">
        <f>VLOOKUP(H1651,Sheet2!$A$1:$B$270,2,FALSE)</f>
        <v>#N/A</v>
      </c>
    </row>
    <row r="1652" spans="15:61">
      <c r="O1652" s="57"/>
      <c r="P1652" s="57"/>
      <c r="AP1652" s="57"/>
      <c r="BA1652" s="57"/>
      <c r="BF1652" s="6" t="e">
        <f t="shared" si="75"/>
        <v>#NUM!</v>
      </c>
      <c r="BG1652" t="e">
        <f t="shared" si="76"/>
        <v>#NUM!</v>
      </c>
      <c r="BH1652" t="e">
        <f t="shared" si="77"/>
        <v>#NUM!</v>
      </c>
      <c r="BI1652" t="e">
        <f>VLOOKUP(H1652,Sheet2!$A$1:$B$270,2,FALSE)</f>
        <v>#N/A</v>
      </c>
    </row>
    <row r="1653" spans="15:61">
      <c r="O1653" s="57"/>
      <c r="P1653" s="57"/>
      <c r="AP1653" s="57"/>
      <c r="BA1653" s="57"/>
      <c r="BF1653" s="6" t="e">
        <f t="shared" si="75"/>
        <v>#NUM!</v>
      </c>
      <c r="BG1653" t="e">
        <f t="shared" si="76"/>
        <v>#NUM!</v>
      </c>
      <c r="BH1653" t="e">
        <f t="shared" si="77"/>
        <v>#NUM!</v>
      </c>
      <c r="BI1653" t="e">
        <f>VLOOKUP(H1653,Sheet2!$A$1:$B$270,2,FALSE)</f>
        <v>#N/A</v>
      </c>
    </row>
    <row r="1654" spans="15:61">
      <c r="O1654" s="57"/>
      <c r="P1654" s="57"/>
      <c r="AP1654" s="57"/>
      <c r="BA1654" s="57"/>
      <c r="BF1654" s="6" t="e">
        <f t="shared" si="75"/>
        <v>#NUM!</v>
      </c>
      <c r="BG1654" t="e">
        <f t="shared" si="76"/>
        <v>#NUM!</v>
      </c>
      <c r="BH1654" t="e">
        <f t="shared" si="77"/>
        <v>#NUM!</v>
      </c>
      <c r="BI1654" t="e">
        <f>VLOOKUP(H1654,Sheet2!$A$1:$B$270,2,FALSE)</f>
        <v>#N/A</v>
      </c>
    </row>
    <row r="1655" spans="15:61">
      <c r="O1655" s="57"/>
      <c r="P1655" s="57"/>
      <c r="AP1655" s="57"/>
      <c r="BA1655" s="57"/>
      <c r="BF1655" s="6" t="e">
        <f t="shared" si="75"/>
        <v>#NUM!</v>
      </c>
      <c r="BG1655" t="e">
        <f t="shared" si="76"/>
        <v>#NUM!</v>
      </c>
      <c r="BH1655" t="e">
        <f t="shared" si="77"/>
        <v>#NUM!</v>
      </c>
      <c r="BI1655" t="e">
        <f>VLOOKUP(H1655,Sheet2!$A$1:$B$270,2,FALSE)</f>
        <v>#N/A</v>
      </c>
    </row>
    <row r="1656" spans="15:61">
      <c r="O1656" s="57"/>
      <c r="P1656" s="57"/>
      <c r="AP1656" s="57"/>
      <c r="BA1656" s="57"/>
      <c r="BF1656" s="6" t="e">
        <f t="shared" si="75"/>
        <v>#NUM!</v>
      </c>
      <c r="BG1656" t="e">
        <f t="shared" si="76"/>
        <v>#NUM!</v>
      </c>
      <c r="BH1656" t="e">
        <f t="shared" si="77"/>
        <v>#NUM!</v>
      </c>
      <c r="BI1656" t="e">
        <f>VLOOKUP(H1656,Sheet2!$A$1:$B$270,2,FALSE)</f>
        <v>#N/A</v>
      </c>
    </row>
    <row r="1657" spans="15:61">
      <c r="O1657" s="57"/>
      <c r="P1657" s="57"/>
      <c r="BA1657" s="57"/>
      <c r="BF1657" s="6" t="e">
        <f t="shared" si="75"/>
        <v>#NUM!</v>
      </c>
      <c r="BG1657" t="e">
        <f t="shared" si="76"/>
        <v>#NUM!</v>
      </c>
      <c r="BH1657" t="e">
        <f t="shared" si="77"/>
        <v>#NUM!</v>
      </c>
      <c r="BI1657" t="e">
        <f>VLOOKUP(H1657,Sheet2!$A$1:$B$270,2,FALSE)</f>
        <v>#N/A</v>
      </c>
    </row>
    <row r="1658" spans="15:61">
      <c r="O1658" s="57"/>
      <c r="P1658" s="57"/>
      <c r="AP1658" s="57"/>
      <c r="BA1658" s="57"/>
      <c r="BF1658" s="6" t="e">
        <f t="shared" si="75"/>
        <v>#NUM!</v>
      </c>
      <c r="BG1658" t="e">
        <f t="shared" si="76"/>
        <v>#NUM!</v>
      </c>
      <c r="BH1658" t="e">
        <f t="shared" si="77"/>
        <v>#NUM!</v>
      </c>
      <c r="BI1658" t="e">
        <f>VLOOKUP(H1658,Sheet2!$A$1:$B$270,2,FALSE)</f>
        <v>#N/A</v>
      </c>
    </row>
    <row r="1659" spans="15:61">
      <c r="O1659" s="57"/>
      <c r="P1659" s="57"/>
      <c r="AP1659" s="57"/>
      <c r="BA1659" s="57"/>
      <c r="BF1659" s="6" t="e">
        <f t="shared" si="75"/>
        <v>#NUM!</v>
      </c>
      <c r="BG1659" t="e">
        <f t="shared" si="76"/>
        <v>#NUM!</v>
      </c>
      <c r="BH1659" t="e">
        <f t="shared" si="77"/>
        <v>#NUM!</v>
      </c>
      <c r="BI1659" t="e">
        <f>VLOOKUP(H1659,Sheet2!$A$1:$B$270,2,FALSE)</f>
        <v>#N/A</v>
      </c>
    </row>
    <row r="1660" spans="15:61">
      <c r="O1660" s="57"/>
      <c r="P1660" s="57"/>
      <c r="AP1660" s="57"/>
      <c r="BA1660" s="57"/>
      <c r="BF1660" s="6" t="e">
        <f t="shared" si="75"/>
        <v>#NUM!</v>
      </c>
      <c r="BG1660" t="e">
        <f t="shared" si="76"/>
        <v>#NUM!</v>
      </c>
      <c r="BH1660" t="e">
        <f t="shared" si="77"/>
        <v>#NUM!</v>
      </c>
      <c r="BI1660" t="e">
        <f>VLOOKUP(H1660,Sheet2!$A$1:$B$270,2,FALSE)</f>
        <v>#N/A</v>
      </c>
    </row>
    <row r="1661" spans="15:61">
      <c r="O1661" s="57"/>
      <c r="P1661" s="57"/>
      <c r="AP1661" s="57"/>
      <c r="BA1661" s="57"/>
      <c r="BF1661" s="6" t="e">
        <f t="shared" si="75"/>
        <v>#NUM!</v>
      </c>
      <c r="BG1661" t="e">
        <f t="shared" si="76"/>
        <v>#NUM!</v>
      </c>
      <c r="BH1661" t="e">
        <f t="shared" si="77"/>
        <v>#NUM!</v>
      </c>
      <c r="BI1661" t="e">
        <f>VLOOKUP(H1661,Sheet2!$A$1:$B$270,2,FALSE)</f>
        <v>#N/A</v>
      </c>
    </row>
    <row r="1662" spans="15:61">
      <c r="O1662" s="57"/>
      <c r="P1662" s="57"/>
      <c r="AP1662" s="57"/>
      <c r="BA1662" s="57"/>
      <c r="BF1662" s="6" t="e">
        <f t="shared" si="75"/>
        <v>#NUM!</v>
      </c>
      <c r="BG1662" t="e">
        <f t="shared" si="76"/>
        <v>#NUM!</v>
      </c>
      <c r="BH1662" t="e">
        <f t="shared" si="77"/>
        <v>#NUM!</v>
      </c>
      <c r="BI1662" t="e">
        <f>VLOOKUP(H1662,Sheet2!$A$1:$B$270,2,FALSE)</f>
        <v>#N/A</v>
      </c>
    </row>
    <row r="1663" spans="15:61">
      <c r="O1663" s="57"/>
      <c r="P1663" s="57"/>
      <c r="AP1663" s="57"/>
      <c r="BA1663" s="57"/>
      <c r="BF1663" s="6" t="e">
        <f t="shared" si="75"/>
        <v>#NUM!</v>
      </c>
      <c r="BG1663" t="e">
        <f t="shared" si="76"/>
        <v>#NUM!</v>
      </c>
      <c r="BH1663" t="e">
        <f t="shared" si="77"/>
        <v>#NUM!</v>
      </c>
      <c r="BI1663" t="e">
        <f>VLOOKUP(H1663,Sheet2!$A$1:$B$270,2,FALSE)</f>
        <v>#N/A</v>
      </c>
    </row>
    <row r="1664" spans="15:61">
      <c r="O1664" s="57"/>
      <c r="P1664" s="57"/>
      <c r="BA1664" s="57"/>
      <c r="BF1664" s="6" t="e">
        <f t="shared" si="75"/>
        <v>#NUM!</v>
      </c>
      <c r="BG1664" t="e">
        <f t="shared" si="76"/>
        <v>#NUM!</v>
      </c>
      <c r="BH1664" t="e">
        <f t="shared" si="77"/>
        <v>#NUM!</v>
      </c>
      <c r="BI1664" t="e">
        <f>VLOOKUP(H1664,Sheet2!$A$1:$B$270,2,FALSE)</f>
        <v>#N/A</v>
      </c>
    </row>
    <row r="1665" spans="15:61">
      <c r="O1665" s="57"/>
      <c r="P1665" s="57"/>
      <c r="AP1665" s="57"/>
      <c r="BA1665" s="57"/>
      <c r="BF1665" s="6" t="e">
        <f t="shared" si="75"/>
        <v>#NUM!</v>
      </c>
      <c r="BG1665" t="e">
        <f t="shared" si="76"/>
        <v>#NUM!</v>
      </c>
      <c r="BH1665" t="e">
        <f t="shared" si="77"/>
        <v>#NUM!</v>
      </c>
      <c r="BI1665" t="e">
        <f>VLOOKUP(H1665,Sheet2!$A$1:$B$270,2,FALSE)</f>
        <v>#N/A</v>
      </c>
    </row>
    <row r="1666" spans="15:61">
      <c r="O1666" s="57"/>
      <c r="P1666" s="57"/>
      <c r="AP1666" s="57"/>
      <c r="BA1666" s="57"/>
      <c r="BF1666" s="6" t="e">
        <f t="shared" ref="BF1666:BF1729" si="78">DATE(BC1666,BD1666,BE1666)</f>
        <v>#NUM!</v>
      </c>
      <c r="BG1666" t="e">
        <f t="shared" ref="BG1666:BG1729" si="79">BF1666-BA1666</f>
        <v>#NUM!</v>
      </c>
      <c r="BH1666" t="e">
        <f t="shared" ref="BH1666:BH1729" si="80">IF(BG1666=1,"COMPLY",IF(BG1666&lt;1,"COMPLY","NOT COMPLY"))</f>
        <v>#NUM!</v>
      </c>
      <c r="BI1666" t="e">
        <f>VLOOKUP(H1666,Sheet2!$A$1:$B$270,2,FALSE)</f>
        <v>#N/A</v>
      </c>
    </row>
    <row r="1667" spans="15:61">
      <c r="O1667" s="57"/>
      <c r="P1667" s="57"/>
      <c r="AP1667" s="57"/>
      <c r="BA1667" s="57"/>
      <c r="BF1667" s="6" t="e">
        <f t="shared" si="78"/>
        <v>#NUM!</v>
      </c>
      <c r="BG1667" t="e">
        <f t="shared" si="79"/>
        <v>#NUM!</v>
      </c>
      <c r="BH1667" t="e">
        <f t="shared" si="80"/>
        <v>#NUM!</v>
      </c>
      <c r="BI1667" t="e">
        <f>VLOOKUP(H1667,Sheet2!$A$1:$B$270,2,FALSE)</f>
        <v>#N/A</v>
      </c>
    </row>
    <row r="1668" spans="15:61">
      <c r="O1668" s="57"/>
      <c r="P1668" s="57"/>
      <c r="AP1668" s="57"/>
      <c r="BA1668" s="57"/>
      <c r="BF1668" s="6" t="e">
        <f t="shared" si="78"/>
        <v>#NUM!</v>
      </c>
      <c r="BG1668" t="e">
        <f t="shared" si="79"/>
        <v>#NUM!</v>
      </c>
      <c r="BH1668" t="e">
        <f t="shared" si="80"/>
        <v>#NUM!</v>
      </c>
      <c r="BI1668" t="e">
        <f>VLOOKUP(H1668,Sheet2!$A$1:$B$270,2,FALSE)</f>
        <v>#N/A</v>
      </c>
    </row>
    <row r="1669" spans="15:61">
      <c r="O1669" s="57"/>
      <c r="P1669" s="57"/>
      <c r="AP1669" s="57"/>
      <c r="BA1669" s="57"/>
      <c r="BF1669" s="6" t="e">
        <f t="shared" si="78"/>
        <v>#NUM!</v>
      </c>
      <c r="BG1669" t="e">
        <f t="shared" si="79"/>
        <v>#NUM!</v>
      </c>
      <c r="BH1669" t="e">
        <f t="shared" si="80"/>
        <v>#NUM!</v>
      </c>
      <c r="BI1669" t="e">
        <f>VLOOKUP(H1669,Sheet2!$A$1:$B$270,2,FALSE)</f>
        <v>#N/A</v>
      </c>
    </row>
    <row r="1670" spans="15:61">
      <c r="O1670" s="57"/>
      <c r="P1670" s="57"/>
      <c r="AP1670" s="57"/>
      <c r="BA1670" s="57"/>
      <c r="BF1670" s="6" t="e">
        <f t="shared" si="78"/>
        <v>#NUM!</v>
      </c>
      <c r="BG1670" t="e">
        <f t="shared" si="79"/>
        <v>#NUM!</v>
      </c>
      <c r="BH1670" t="e">
        <f t="shared" si="80"/>
        <v>#NUM!</v>
      </c>
      <c r="BI1670" t="e">
        <f>VLOOKUP(H1670,Sheet2!$A$1:$B$270,2,FALSE)</f>
        <v>#N/A</v>
      </c>
    </row>
    <row r="1671" spans="15:61">
      <c r="O1671" s="57"/>
      <c r="P1671" s="57"/>
      <c r="AP1671" s="57"/>
      <c r="BA1671" s="57"/>
      <c r="BF1671" s="6" t="e">
        <f t="shared" si="78"/>
        <v>#NUM!</v>
      </c>
      <c r="BG1671" t="e">
        <f t="shared" si="79"/>
        <v>#NUM!</v>
      </c>
      <c r="BH1671" t="e">
        <f t="shared" si="80"/>
        <v>#NUM!</v>
      </c>
      <c r="BI1671" t="e">
        <f>VLOOKUP(H1671,Sheet2!$A$1:$B$270,2,FALSE)</f>
        <v>#N/A</v>
      </c>
    </row>
    <row r="1672" spans="15:61">
      <c r="O1672" s="57"/>
      <c r="P1672" s="57"/>
      <c r="AP1672" s="57"/>
      <c r="BA1672" s="57"/>
      <c r="BF1672" s="6" t="e">
        <f t="shared" si="78"/>
        <v>#NUM!</v>
      </c>
      <c r="BG1672" t="e">
        <f t="shared" si="79"/>
        <v>#NUM!</v>
      </c>
      <c r="BH1672" t="e">
        <f t="shared" si="80"/>
        <v>#NUM!</v>
      </c>
      <c r="BI1672" t="e">
        <f>VLOOKUP(H1672,Sheet2!$A$1:$B$270,2,FALSE)</f>
        <v>#N/A</v>
      </c>
    </row>
    <row r="1673" spans="15:61">
      <c r="O1673" s="57"/>
      <c r="P1673" s="57"/>
      <c r="AP1673" s="57"/>
      <c r="BA1673" s="57"/>
      <c r="BF1673" s="6" t="e">
        <f t="shared" si="78"/>
        <v>#NUM!</v>
      </c>
      <c r="BG1673" t="e">
        <f t="shared" si="79"/>
        <v>#NUM!</v>
      </c>
      <c r="BH1673" t="e">
        <f t="shared" si="80"/>
        <v>#NUM!</v>
      </c>
      <c r="BI1673" t="e">
        <f>VLOOKUP(H1673,Sheet2!$A$1:$B$270,2,FALSE)</f>
        <v>#N/A</v>
      </c>
    </row>
    <row r="1674" spans="15:61">
      <c r="O1674" s="57"/>
      <c r="P1674" s="57"/>
      <c r="AP1674" s="57"/>
      <c r="BA1674" s="57"/>
      <c r="BF1674" s="6" t="e">
        <f t="shared" si="78"/>
        <v>#NUM!</v>
      </c>
      <c r="BG1674" t="e">
        <f t="shared" si="79"/>
        <v>#NUM!</v>
      </c>
      <c r="BH1674" t="e">
        <f t="shared" si="80"/>
        <v>#NUM!</v>
      </c>
      <c r="BI1674" t="e">
        <f>VLOOKUP(H1674,Sheet2!$A$1:$B$270,2,FALSE)</f>
        <v>#N/A</v>
      </c>
    </row>
    <row r="1675" spans="15:61">
      <c r="O1675" s="57"/>
      <c r="P1675" s="57"/>
      <c r="AP1675" s="57"/>
      <c r="BA1675" s="57"/>
      <c r="BF1675" s="6" t="e">
        <f t="shared" si="78"/>
        <v>#NUM!</v>
      </c>
      <c r="BG1675" t="e">
        <f t="shared" si="79"/>
        <v>#NUM!</v>
      </c>
      <c r="BH1675" t="e">
        <f t="shared" si="80"/>
        <v>#NUM!</v>
      </c>
      <c r="BI1675" t="e">
        <f>VLOOKUP(H1675,Sheet2!$A$1:$B$270,2,FALSE)</f>
        <v>#N/A</v>
      </c>
    </row>
    <row r="1676" spans="15:61">
      <c r="O1676" s="57"/>
      <c r="P1676" s="57"/>
      <c r="AP1676" s="57"/>
      <c r="BA1676" s="57"/>
      <c r="BF1676" s="6" t="e">
        <f t="shared" si="78"/>
        <v>#NUM!</v>
      </c>
      <c r="BG1676" t="e">
        <f t="shared" si="79"/>
        <v>#NUM!</v>
      </c>
      <c r="BH1676" t="e">
        <f t="shared" si="80"/>
        <v>#NUM!</v>
      </c>
      <c r="BI1676" t="e">
        <f>VLOOKUP(H1676,Sheet2!$A$1:$B$270,2,FALSE)</f>
        <v>#N/A</v>
      </c>
    </row>
    <row r="1677" spans="15:61">
      <c r="O1677" s="57"/>
      <c r="P1677" s="57"/>
      <c r="AP1677" s="57"/>
      <c r="BA1677" s="57"/>
      <c r="BF1677" s="6" t="e">
        <f t="shared" si="78"/>
        <v>#NUM!</v>
      </c>
      <c r="BG1677" t="e">
        <f t="shared" si="79"/>
        <v>#NUM!</v>
      </c>
      <c r="BH1677" t="e">
        <f t="shared" si="80"/>
        <v>#NUM!</v>
      </c>
      <c r="BI1677" t="e">
        <f>VLOOKUP(H1677,Sheet2!$A$1:$B$270,2,FALSE)</f>
        <v>#N/A</v>
      </c>
    </row>
    <row r="1678" spans="15:61">
      <c r="O1678" s="57"/>
      <c r="P1678" s="57"/>
      <c r="AP1678" s="57"/>
      <c r="BA1678" s="57"/>
      <c r="BF1678" s="6" t="e">
        <f t="shared" si="78"/>
        <v>#NUM!</v>
      </c>
      <c r="BG1678" t="e">
        <f t="shared" si="79"/>
        <v>#NUM!</v>
      </c>
      <c r="BH1678" t="e">
        <f t="shared" si="80"/>
        <v>#NUM!</v>
      </c>
      <c r="BI1678" t="e">
        <f>VLOOKUP(H1678,Sheet2!$A$1:$B$270,2,FALSE)</f>
        <v>#N/A</v>
      </c>
    </row>
    <row r="1679" spans="15:61">
      <c r="O1679" s="57"/>
      <c r="P1679" s="57"/>
      <c r="AP1679" s="57"/>
      <c r="BA1679" s="57"/>
      <c r="BF1679" s="6" t="e">
        <f t="shared" si="78"/>
        <v>#NUM!</v>
      </c>
      <c r="BG1679" t="e">
        <f t="shared" si="79"/>
        <v>#NUM!</v>
      </c>
      <c r="BH1679" t="e">
        <f t="shared" si="80"/>
        <v>#NUM!</v>
      </c>
      <c r="BI1679" t="e">
        <f>VLOOKUP(H1679,Sheet2!$A$1:$B$270,2,FALSE)</f>
        <v>#N/A</v>
      </c>
    </row>
    <row r="1680" spans="15:61">
      <c r="O1680" s="57"/>
      <c r="P1680" s="57"/>
      <c r="AP1680" s="57"/>
      <c r="BA1680" s="57"/>
      <c r="BF1680" s="6" t="e">
        <f t="shared" si="78"/>
        <v>#NUM!</v>
      </c>
      <c r="BG1680" t="e">
        <f t="shared" si="79"/>
        <v>#NUM!</v>
      </c>
      <c r="BH1680" t="e">
        <f t="shared" si="80"/>
        <v>#NUM!</v>
      </c>
      <c r="BI1680" t="e">
        <f>VLOOKUP(H1680,Sheet2!$A$1:$B$270,2,FALSE)</f>
        <v>#N/A</v>
      </c>
    </row>
    <row r="1681" spans="15:61">
      <c r="O1681" s="57"/>
      <c r="P1681" s="57"/>
      <c r="AP1681" s="57"/>
      <c r="BA1681" s="57"/>
      <c r="BF1681" s="6" t="e">
        <f t="shared" si="78"/>
        <v>#NUM!</v>
      </c>
      <c r="BG1681" t="e">
        <f t="shared" si="79"/>
        <v>#NUM!</v>
      </c>
      <c r="BH1681" t="e">
        <f t="shared" si="80"/>
        <v>#NUM!</v>
      </c>
      <c r="BI1681" t="e">
        <f>VLOOKUP(H1681,Sheet2!$A$1:$B$270,2,FALSE)</f>
        <v>#N/A</v>
      </c>
    </row>
    <row r="1682" spans="15:61">
      <c r="O1682" s="57"/>
      <c r="P1682" s="57"/>
      <c r="AP1682" s="57"/>
      <c r="BA1682" s="57"/>
      <c r="BF1682" s="6" t="e">
        <f t="shared" si="78"/>
        <v>#NUM!</v>
      </c>
      <c r="BG1682" t="e">
        <f t="shared" si="79"/>
        <v>#NUM!</v>
      </c>
      <c r="BH1682" t="e">
        <f t="shared" si="80"/>
        <v>#NUM!</v>
      </c>
      <c r="BI1682" t="e">
        <f>VLOOKUP(H1682,Sheet2!$A$1:$B$270,2,FALSE)</f>
        <v>#N/A</v>
      </c>
    </row>
    <row r="1683" spans="15:61">
      <c r="O1683" s="57"/>
      <c r="P1683" s="57"/>
      <c r="AP1683" s="57"/>
      <c r="BA1683" s="57"/>
      <c r="BF1683" s="6" t="e">
        <f t="shared" si="78"/>
        <v>#NUM!</v>
      </c>
      <c r="BG1683" t="e">
        <f t="shared" si="79"/>
        <v>#NUM!</v>
      </c>
      <c r="BH1683" t="e">
        <f t="shared" si="80"/>
        <v>#NUM!</v>
      </c>
      <c r="BI1683" t="e">
        <f>VLOOKUP(H1683,Sheet2!$A$1:$B$270,2,FALSE)</f>
        <v>#N/A</v>
      </c>
    </row>
    <row r="1684" spans="15:61">
      <c r="O1684" s="57"/>
      <c r="P1684" s="57"/>
      <c r="AP1684" s="57"/>
      <c r="BA1684" s="57"/>
      <c r="BF1684" s="6" t="e">
        <f t="shared" si="78"/>
        <v>#NUM!</v>
      </c>
      <c r="BG1684" t="e">
        <f t="shared" si="79"/>
        <v>#NUM!</v>
      </c>
      <c r="BH1684" t="e">
        <f t="shared" si="80"/>
        <v>#NUM!</v>
      </c>
      <c r="BI1684" t="e">
        <f>VLOOKUP(H1684,Sheet2!$A$1:$B$270,2,FALSE)</f>
        <v>#N/A</v>
      </c>
    </row>
    <row r="1685" spans="15:61">
      <c r="O1685" s="57"/>
      <c r="P1685" s="57"/>
      <c r="AP1685" s="57"/>
      <c r="BA1685" s="57"/>
      <c r="BF1685" s="6" t="e">
        <f t="shared" si="78"/>
        <v>#NUM!</v>
      </c>
      <c r="BG1685" t="e">
        <f t="shared" si="79"/>
        <v>#NUM!</v>
      </c>
      <c r="BH1685" t="e">
        <f t="shared" si="80"/>
        <v>#NUM!</v>
      </c>
      <c r="BI1685" t="e">
        <f>VLOOKUP(H1685,Sheet2!$A$1:$B$270,2,FALSE)</f>
        <v>#N/A</v>
      </c>
    </row>
    <row r="1686" spans="15:61">
      <c r="O1686" s="57"/>
      <c r="P1686" s="57"/>
      <c r="AP1686" s="57"/>
      <c r="BA1686" s="57"/>
      <c r="BF1686" s="6" t="e">
        <f t="shared" si="78"/>
        <v>#NUM!</v>
      </c>
      <c r="BG1686" t="e">
        <f t="shared" si="79"/>
        <v>#NUM!</v>
      </c>
      <c r="BH1686" t="e">
        <f t="shared" si="80"/>
        <v>#NUM!</v>
      </c>
      <c r="BI1686" t="e">
        <f>VLOOKUP(H1686,Sheet2!$A$1:$B$270,2,FALSE)</f>
        <v>#N/A</v>
      </c>
    </row>
    <row r="1687" spans="15:61">
      <c r="O1687" s="57"/>
      <c r="P1687" s="57"/>
      <c r="AP1687" s="57"/>
      <c r="BA1687" s="57"/>
      <c r="BF1687" s="6" t="e">
        <f t="shared" si="78"/>
        <v>#NUM!</v>
      </c>
      <c r="BG1687" t="e">
        <f t="shared" si="79"/>
        <v>#NUM!</v>
      </c>
      <c r="BH1687" t="e">
        <f t="shared" si="80"/>
        <v>#NUM!</v>
      </c>
      <c r="BI1687" t="e">
        <f>VLOOKUP(H1687,Sheet2!$A$1:$B$270,2,FALSE)</f>
        <v>#N/A</v>
      </c>
    </row>
    <row r="1688" spans="15:61">
      <c r="O1688" s="57"/>
      <c r="P1688" s="57"/>
      <c r="AP1688" s="57"/>
      <c r="BA1688" s="57"/>
      <c r="BF1688" s="6" t="e">
        <f t="shared" si="78"/>
        <v>#NUM!</v>
      </c>
      <c r="BG1688" t="e">
        <f t="shared" si="79"/>
        <v>#NUM!</v>
      </c>
      <c r="BH1688" t="e">
        <f t="shared" si="80"/>
        <v>#NUM!</v>
      </c>
      <c r="BI1688" t="e">
        <f>VLOOKUP(H1688,Sheet2!$A$1:$B$270,2,FALSE)</f>
        <v>#N/A</v>
      </c>
    </row>
    <row r="1689" spans="15:61">
      <c r="O1689" s="57"/>
      <c r="P1689" s="57"/>
      <c r="AP1689" s="57"/>
      <c r="BA1689" s="57"/>
      <c r="BF1689" s="6" t="e">
        <f t="shared" si="78"/>
        <v>#NUM!</v>
      </c>
      <c r="BG1689" t="e">
        <f t="shared" si="79"/>
        <v>#NUM!</v>
      </c>
      <c r="BH1689" t="e">
        <f t="shared" si="80"/>
        <v>#NUM!</v>
      </c>
      <c r="BI1689" t="e">
        <f>VLOOKUP(H1689,Sheet2!$A$1:$B$270,2,FALSE)</f>
        <v>#N/A</v>
      </c>
    </row>
    <row r="1690" spans="15:61">
      <c r="O1690" s="57"/>
      <c r="P1690" s="57"/>
      <c r="AP1690" s="57"/>
      <c r="BA1690" s="57"/>
      <c r="BF1690" s="6" t="e">
        <f t="shared" si="78"/>
        <v>#NUM!</v>
      </c>
      <c r="BG1690" t="e">
        <f t="shared" si="79"/>
        <v>#NUM!</v>
      </c>
      <c r="BH1690" t="e">
        <f t="shared" si="80"/>
        <v>#NUM!</v>
      </c>
      <c r="BI1690" t="e">
        <f>VLOOKUP(H1690,Sheet2!$A$1:$B$270,2,FALSE)</f>
        <v>#N/A</v>
      </c>
    </row>
    <row r="1691" spans="15:61">
      <c r="O1691" s="57"/>
      <c r="P1691" s="57"/>
      <c r="AP1691" s="57"/>
      <c r="BA1691" s="57"/>
      <c r="BF1691" s="6" t="e">
        <f t="shared" si="78"/>
        <v>#NUM!</v>
      </c>
      <c r="BG1691" t="e">
        <f t="shared" si="79"/>
        <v>#NUM!</v>
      </c>
      <c r="BH1691" t="e">
        <f t="shared" si="80"/>
        <v>#NUM!</v>
      </c>
      <c r="BI1691" t="e">
        <f>VLOOKUP(H1691,Sheet2!$A$1:$B$270,2,FALSE)</f>
        <v>#N/A</v>
      </c>
    </row>
    <row r="1692" spans="15:61">
      <c r="O1692" s="57"/>
      <c r="P1692" s="57"/>
      <c r="AP1692" s="57"/>
      <c r="BA1692" s="57"/>
      <c r="BF1692" s="6" t="e">
        <f t="shared" si="78"/>
        <v>#NUM!</v>
      </c>
      <c r="BG1692" t="e">
        <f t="shared" si="79"/>
        <v>#NUM!</v>
      </c>
      <c r="BH1692" t="e">
        <f t="shared" si="80"/>
        <v>#NUM!</v>
      </c>
      <c r="BI1692" t="e">
        <f>VLOOKUP(H1692,Sheet2!$A$1:$B$270,2,FALSE)</f>
        <v>#N/A</v>
      </c>
    </row>
    <row r="1693" spans="15:61">
      <c r="O1693" s="57"/>
      <c r="P1693" s="57"/>
      <c r="AP1693" s="57"/>
      <c r="BA1693" s="57"/>
      <c r="BF1693" s="6" t="e">
        <f t="shared" si="78"/>
        <v>#NUM!</v>
      </c>
      <c r="BG1693" t="e">
        <f t="shared" si="79"/>
        <v>#NUM!</v>
      </c>
      <c r="BH1693" t="e">
        <f t="shared" si="80"/>
        <v>#NUM!</v>
      </c>
      <c r="BI1693" t="e">
        <f>VLOOKUP(H1693,Sheet2!$A$1:$B$270,2,FALSE)</f>
        <v>#N/A</v>
      </c>
    </row>
    <row r="1694" spans="15:61">
      <c r="O1694" s="57"/>
      <c r="P1694" s="57"/>
      <c r="AP1694" s="57"/>
      <c r="BA1694" s="57"/>
      <c r="BF1694" s="6" t="e">
        <f t="shared" si="78"/>
        <v>#NUM!</v>
      </c>
      <c r="BG1694" t="e">
        <f t="shared" si="79"/>
        <v>#NUM!</v>
      </c>
      <c r="BH1694" t="e">
        <f t="shared" si="80"/>
        <v>#NUM!</v>
      </c>
      <c r="BI1694" t="e">
        <f>VLOOKUP(H1694,Sheet2!$A$1:$B$270,2,FALSE)</f>
        <v>#N/A</v>
      </c>
    </row>
    <row r="1695" spans="15:61">
      <c r="O1695" s="57"/>
      <c r="P1695" s="57"/>
      <c r="BA1695" s="57"/>
      <c r="BF1695" s="6" t="e">
        <f t="shared" si="78"/>
        <v>#NUM!</v>
      </c>
      <c r="BG1695" t="e">
        <f t="shared" si="79"/>
        <v>#NUM!</v>
      </c>
      <c r="BH1695" t="e">
        <f t="shared" si="80"/>
        <v>#NUM!</v>
      </c>
      <c r="BI1695" t="e">
        <f>VLOOKUP(H1695,Sheet2!$A$1:$B$270,2,FALSE)</f>
        <v>#N/A</v>
      </c>
    </row>
    <row r="1696" spans="15:61">
      <c r="O1696" s="57"/>
      <c r="P1696" s="57"/>
      <c r="AP1696" s="57"/>
      <c r="BA1696" s="57"/>
      <c r="BF1696" s="6" t="e">
        <f t="shared" si="78"/>
        <v>#NUM!</v>
      </c>
      <c r="BG1696" t="e">
        <f t="shared" si="79"/>
        <v>#NUM!</v>
      </c>
      <c r="BH1696" t="e">
        <f t="shared" si="80"/>
        <v>#NUM!</v>
      </c>
      <c r="BI1696" t="e">
        <f>VLOOKUP(H1696,Sheet2!$A$1:$B$270,2,FALSE)</f>
        <v>#N/A</v>
      </c>
    </row>
    <row r="1697" spans="15:61">
      <c r="O1697" s="57"/>
      <c r="P1697" s="57"/>
      <c r="AP1697" s="57"/>
      <c r="BA1697" s="57"/>
      <c r="BF1697" s="6" t="e">
        <f t="shared" si="78"/>
        <v>#NUM!</v>
      </c>
      <c r="BG1697" t="e">
        <f t="shared" si="79"/>
        <v>#NUM!</v>
      </c>
      <c r="BH1697" t="e">
        <f t="shared" si="80"/>
        <v>#NUM!</v>
      </c>
      <c r="BI1697" t="e">
        <f>VLOOKUP(H1697,Sheet2!$A$1:$B$270,2,FALSE)</f>
        <v>#N/A</v>
      </c>
    </row>
    <row r="1698" spans="15:61">
      <c r="O1698" s="57"/>
      <c r="P1698" s="57"/>
      <c r="AP1698" s="57"/>
      <c r="BA1698" s="57"/>
      <c r="BF1698" s="6" t="e">
        <f t="shared" si="78"/>
        <v>#NUM!</v>
      </c>
      <c r="BG1698" t="e">
        <f t="shared" si="79"/>
        <v>#NUM!</v>
      </c>
      <c r="BH1698" t="e">
        <f t="shared" si="80"/>
        <v>#NUM!</v>
      </c>
      <c r="BI1698" t="e">
        <f>VLOOKUP(H1698,Sheet2!$A$1:$B$270,2,FALSE)</f>
        <v>#N/A</v>
      </c>
    </row>
    <row r="1699" spans="15:61">
      <c r="O1699" s="57"/>
      <c r="P1699" s="57"/>
      <c r="BA1699" s="57"/>
      <c r="BF1699" s="6" t="e">
        <f t="shared" si="78"/>
        <v>#NUM!</v>
      </c>
      <c r="BG1699" t="e">
        <f t="shared" si="79"/>
        <v>#NUM!</v>
      </c>
      <c r="BH1699" t="e">
        <f t="shared" si="80"/>
        <v>#NUM!</v>
      </c>
      <c r="BI1699" t="e">
        <f>VLOOKUP(H1699,Sheet2!$A$1:$B$270,2,FALSE)</f>
        <v>#N/A</v>
      </c>
    </row>
    <row r="1700" spans="15:61">
      <c r="O1700" s="57"/>
      <c r="P1700" s="57"/>
      <c r="AP1700" s="57"/>
      <c r="BA1700" s="57"/>
      <c r="BF1700" s="6" t="e">
        <f t="shared" si="78"/>
        <v>#NUM!</v>
      </c>
      <c r="BG1700" t="e">
        <f t="shared" si="79"/>
        <v>#NUM!</v>
      </c>
      <c r="BH1700" t="e">
        <f t="shared" si="80"/>
        <v>#NUM!</v>
      </c>
      <c r="BI1700" t="e">
        <f>VLOOKUP(H1700,Sheet2!$A$1:$B$270,2,FALSE)</f>
        <v>#N/A</v>
      </c>
    </row>
    <row r="1701" spans="15:61">
      <c r="O1701" s="57"/>
      <c r="P1701" s="57"/>
      <c r="AP1701" s="57"/>
      <c r="BA1701" s="57"/>
      <c r="BF1701" s="6" t="e">
        <f t="shared" si="78"/>
        <v>#NUM!</v>
      </c>
      <c r="BG1701" t="e">
        <f t="shared" si="79"/>
        <v>#NUM!</v>
      </c>
      <c r="BH1701" t="e">
        <f t="shared" si="80"/>
        <v>#NUM!</v>
      </c>
      <c r="BI1701" t="e">
        <f>VLOOKUP(H1701,Sheet2!$A$1:$B$270,2,FALSE)</f>
        <v>#N/A</v>
      </c>
    </row>
    <row r="1702" spans="15:61">
      <c r="O1702" s="57"/>
      <c r="P1702" s="57"/>
      <c r="AP1702" s="57"/>
      <c r="BA1702" s="57"/>
      <c r="BF1702" s="6" t="e">
        <f t="shared" si="78"/>
        <v>#NUM!</v>
      </c>
      <c r="BG1702" t="e">
        <f t="shared" si="79"/>
        <v>#NUM!</v>
      </c>
      <c r="BH1702" t="e">
        <f t="shared" si="80"/>
        <v>#NUM!</v>
      </c>
      <c r="BI1702" t="e">
        <f>VLOOKUP(H1702,Sheet2!$A$1:$B$270,2,FALSE)</f>
        <v>#N/A</v>
      </c>
    </row>
    <row r="1703" spans="15:61">
      <c r="O1703" s="57"/>
      <c r="P1703" s="57"/>
      <c r="BA1703" s="57"/>
      <c r="BF1703" s="6" t="e">
        <f t="shared" si="78"/>
        <v>#NUM!</v>
      </c>
      <c r="BG1703" t="e">
        <f t="shared" si="79"/>
        <v>#NUM!</v>
      </c>
      <c r="BH1703" t="e">
        <f t="shared" si="80"/>
        <v>#NUM!</v>
      </c>
      <c r="BI1703" t="e">
        <f>VLOOKUP(H1703,Sheet2!$A$1:$B$270,2,FALSE)</f>
        <v>#N/A</v>
      </c>
    </row>
    <row r="1704" spans="15:61">
      <c r="O1704" s="57"/>
      <c r="P1704" s="57"/>
      <c r="AP1704" s="57"/>
      <c r="BA1704" s="57"/>
      <c r="BF1704" s="6" t="e">
        <f t="shared" si="78"/>
        <v>#NUM!</v>
      </c>
      <c r="BG1704" t="e">
        <f t="shared" si="79"/>
        <v>#NUM!</v>
      </c>
      <c r="BH1704" t="e">
        <f t="shared" si="80"/>
        <v>#NUM!</v>
      </c>
      <c r="BI1704" t="e">
        <f>VLOOKUP(H1704,Sheet2!$A$1:$B$270,2,FALSE)</f>
        <v>#N/A</v>
      </c>
    </row>
    <row r="1705" spans="15:61">
      <c r="O1705" s="57"/>
      <c r="P1705" s="57"/>
      <c r="AP1705" s="57"/>
      <c r="BA1705" s="57"/>
      <c r="BF1705" s="6" t="e">
        <f t="shared" si="78"/>
        <v>#NUM!</v>
      </c>
      <c r="BG1705" t="e">
        <f t="shared" si="79"/>
        <v>#NUM!</v>
      </c>
      <c r="BH1705" t="e">
        <f t="shared" si="80"/>
        <v>#NUM!</v>
      </c>
      <c r="BI1705" t="e">
        <f>VLOOKUP(H1705,Sheet2!$A$1:$B$270,2,FALSE)</f>
        <v>#N/A</v>
      </c>
    </row>
    <row r="1706" spans="15:61">
      <c r="O1706" s="57"/>
      <c r="P1706" s="57"/>
      <c r="AP1706" s="57"/>
      <c r="BA1706" s="57"/>
      <c r="BF1706" s="6" t="e">
        <f t="shared" si="78"/>
        <v>#NUM!</v>
      </c>
      <c r="BG1706" t="e">
        <f t="shared" si="79"/>
        <v>#NUM!</v>
      </c>
      <c r="BH1706" t="e">
        <f t="shared" si="80"/>
        <v>#NUM!</v>
      </c>
      <c r="BI1706" t="e">
        <f>VLOOKUP(H1706,Sheet2!$A$1:$B$270,2,FALSE)</f>
        <v>#N/A</v>
      </c>
    </row>
    <row r="1707" spans="15:61">
      <c r="O1707" s="57"/>
      <c r="P1707" s="57"/>
      <c r="AP1707" s="57"/>
      <c r="BA1707" s="57"/>
      <c r="BF1707" s="6" t="e">
        <f t="shared" si="78"/>
        <v>#NUM!</v>
      </c>
      <c r="BG1707" t="e">
        <f t="shared" si="79"/>
        <v>#NUM!</v>
      </c>
      <c r="BH1707" t="e">
        <f t="shared" si="80"/>
        <v>#NUM!</v>
      </c>
      <c r="BI1707" t="e">
        <f>VLOOKUP(H1707,Sheet2!$A$1:$B$270,2,FALSE)</f>
        <v>#N/A</v>
      </c>
    </row>
    <row r="1708" spans="15:61">
      <c r="O1708" s="57"/>
      <c r="P1708" s="57"/>
      <c r="AP1708" s="57"/>
      <c r="BA1708" s="57"/>
      <c r="BF1708" s="6" t="e">
        <f t="shared" si="78"/>
        <v>#NUM!</v>
      </c>
      <c r="BG1708" t="e">
        <f t="shared" si="79"/>
        <v>#NUM!</v>
      </c>
      <c r="BH1708" t="e">
        <f t="shared" si="80"/>
        <v>#NUM!</v>
      </c>
      <c r="BI1708" t="e">
        <f>VLOOKUP(H1708,Sheet2!$A$1:$B$270,2,FALSE)</f>
        <v>#N/A</v>
      </c>
    </row>
    <row r="1709" spans="15:61">
      <c r="O1709" s="57"/>
      <c r="P1709" s="57"/>
      <c r="AP1709" s="57"/>
      <c r="BA1709" s="57"/>
      <c r="BF1709" s="6" t="e">
        <f t="shared" si="78"/>
        <v>#NUM!</v>
      </c>
      <c r="BG1709" t="e">
        <f t="shared" si="79"/>
        <v>#NUM!</v>
      </c>
      <c r="BH1709" t="e">
        <f t="shared" si="80"/>
        <v>#NUM!</v>
      </c>
      <c r="BI1709" t="e">
        <f>VLOOKUP(H1709,Sheet2!$A$1:$B$270,2,FALSE)</f>
        <v>#N/A</v>
      </c>
    </row>
    <row r="1710" spans="15:61">
      <c r="O1710" s="57"/>
      <c r="P1710" s="57"/>
      <c r="AP1710" s="57"/>
      <c r="BA1710" s="57"/>
      <c r="BF1710" s="6" t="e">
        <f t="shared" si="78"/>
        <v>#NUM!</v>
      </c>
      <c r="BG1710" t="e">
        <f t="shared" si="79"/>
        <v>#NUM!</v>
      </c>
      <c r="BH1710" t="e">
        <f t="shared" si="80"/>
        <v>#NUM!</v>
      </c>
      <c r="BI1710" t="e">
        <f>VLOOKUP(H1710,Sheet2!$A$1:$B$270,2,FALSE)</f>
        <v>#N/A</v>
      </c>
    </row>
    <row r="1711" spans="15:61">
      <c r="O1711" s="57"/>
      <c r="P1711" s="57"/>
      <c r="AP1711" s="57"/>
      <c r="BA1711" s="57"/>
      <c r="BF1711" s="6" t="e">
        <f t="shared" si="78"/>
        <v>#NUM!</v>
      </c>
      <c r="BG1711" t="e">
        <f t="shared" si="79"/>
        <v>#NUM!</v>
      </c>
      <c r="BH1711" t="e">
        <f t="shared" si="80"/>
        <v>#NUM!</v>
      </c>
      <c r="BI1711" t="e">
        <f>VLOOKUP(H1711,Sheet2!$A$1:$B$270,2,FALSE)</f>
        <v>#N/A</v>
      </c>
    </row>
    <row r="1712" spans="15:61">
      <c r="O1712" s="57"/>
      <c r="P1712" s="57"/>
      <c r="AP1712" s="57"/>
      <c r="BA1712" s="57"/>
      <c r="BF1712" s="6" t="e">
        <f t="shared" si="78"/>
        <v>#NUM!</v>
      </c>
      <c r="BG1712" t="e">
        <f t="shared" si="79"/>
        <v>#NUM!</v>
      </c>
      <c r="BH1712" t="e">
        <f t="shared" si="80"/>
        <v>#NUM!</v>
      </c>
      <c r="BI1712" t="e">
        <f>VLOOKUP(H1712,Sheet2!$A$1:$B$270,2,FALSE)</f>
        <v>#N/A</v>
      </c>
    </row>
    <row r="1713" spans="15:61">
      <c r="O1713" s="57"/>
      <c r="P1713" s="57"/>
      <c r="AP1713" s="57"/>
      <c r="BA1713" s="57"/>
      <c r="BF1713" s="6" t="e">
        <f t="shared" si="78"/>
        <v>#NUM!</v>
      </c>
      <c r="BG1713" t="e">
        <f t="shared" si="79"/>
        <v>#NUM!</v>
      </c>
      <c r="BH1713" t="e">
        <f t="shared" si="80"/>
        <v>#NUM!</v>
      </c>
      <c r="BI1713" t="e">
        <f>VLOOKUP(H1713,Sheet2!$A$1:$B$270,2,FALSE)</f>
        <v>#N/A</v>
      </c>
    </row>
    <row r="1714" spans="15:61">
      <c r="O1714" s="57"/>
      <c r="P1714" s="57"/>
      <c r="AP1714" s="57"/>
      <c r="BA1714" s="57"/>
      <c r="BF1714" s="6" t="e">
        <f t="shared" si="78"/>
        <v>#NUM!</v>
      </c>
      <c r="BG1714" t="e">
        <f t="shared" si="79"/>
        <v>#NUM!</v>
      </c>
      <c r="BH1714" t="e">
        <f t="shared" si="80"/>
        <v>#NUM!</v>
      </c>
      <c r="BI1714" t="e">
        <f>VLOOKUP(H1714,Sheet2!$A$1:$B$270,2,FALSE)</f>
        <v>#N/A</v>
      </c>
    </row>
    <row r="1715" spans="15:61">
      <c r="O1715" s="57"/>
      <c r="P1715" s="57"/>
      <c r="AP1715" s="57"/>
      <c r="BA1715" s="57"/>
      <c r="BF1715" s="6" t="e">
        <f t="shared" si="78"/>
        <v>#NUM!</v>
      </c>
      <c r="BG1715" t="e">
        <f t="shared" si="79"/>
        <v>#NUM!</v>
      </c>
      <c r="BH1715" t="e">
        <f t="shared" si="80"/>
        <v>#NUM!</v>
      </c>
      <c r="BI1715" t="e">
        <f>VLOOKUP(H1715,Sheet2!$A$1:$B$270,2,FALSE)</f>
        <v>#N/A</v>
      </c>
    </row>
    <row r="1716" spans="15:61">
      <c r="O1716" s="57"/>
      <c r="P1716" s="57"/>
      <c r="AP1716" s="57"/>
      <c r="BA1716" s="57"/>
      <c r="BF1716" s="6" t="e">
        <f t="shared" si="78"/>
        <v>#NUM!</v>
      </c>
      <c r="BG1716" t="e">
        <f t="shared" si="79"/>
        <v>#NUM!</v>
      </c>
      <c r="BH1716" t="e">
        <f t="shared" si="80"/>
        <v>#NUM!</v>
      </c>
      <c r="BI1716" t="e">
        <f>VLOOKUP(H1716,Sheet2!$A$1:$B$270,2,FALSE)</f>
        <v>#N/A</v>
      </c>
    </row>
    <row r="1717" spans="15:61">
      <c r="O1717" s="57"/>
      <c r="P1717" s="57"/>
      <c r="AP1717" s="57"/>
      <c r="BA1717" s="57"/>
      <c r="BF1717" s="6" t="e">
        <f t="shared" si="78"/>
        <v>#NUM!</v>
      </c>
      <c r="BG1717" t="e">
        <f t="shared" si="79"/>
        <v>#NUM!</v>
      </c>
      <c r="BH1717" t="e">
        <f t="shared" si="80"/>
        <v>#NUM!</v>
      </c>
      <c r="BI1717" t="e">
        <f>VLOOKUP(H1717,Sheet2!$A$1:$B$270,2,FALSE)</f>
        <v>#N/A</v>
      </c>
    </row>
    <row r="1718" spans="15:61">
      <c r="O1718" s="57"/>
      <c r="P1718" s="57"/>
      <c r="BA1718" s="57"/>
      <c r="BF1718" s="6" t="e">
        <f t="shared" si="78"/>
        <v>#NUM!</v>
      </c>
      <c r="BG1718" t="e">
        <f t="shared" si="79"/>
        <v>#NUM!</v>
      </c>
      <c r="BH1718" t="e">
        <f t="shared" si="80"/>
        <v>#NUM!</v>
      </c>
      <c r="BI1718" t="e">
        <f>VLOOKUP(H1718,Sheet2!$A$1:$B$270,2,FALSE)</f>
        <v>#N/A</v>
      </c>
    </row>
    <row r="1719" spans="15:61">
      <c r="O1719" s="57"/>
      <c r="P1719" s="57"/>
      <c r="AP1719" s="57"/>
      <c r="BA1719" s="57"/>
      <c r="BF1719" s="6" t="e">
        <f t="shared" si="78"/>
        <v>#NUM!</v>
      </c>
      <c r="BG1719" t="e">
        <f t="shared" si="79"/>
        <v>#NUM!</v>
      </c>
      <c r="BH1719" t="e">
        <f t="shared" si="80"/>
        <v>#NUM!</v>
      </c>
      <c r="BI1719" t="e">
        <f>VLOOKUP(H1719,Sheet2!$A$1:$B$270,2,FALSE)</f>
        <v>#N/A</v>
      </c>
    </row>
    <row r="1720" spans="15:61">
      <c r="O1720" s="57"/>
      <c r="P1720" s="57"/>
      <c r="AP1720" s="57"/>
      <c r="BA1720" s="57"/>
      <c r="BF1720" s="6" t="e">
        <f t="shared" si="78"/>
        <v>#NUM!</v>
      </c>
      <c r="BG1720" t="e">
        <f t="shared" si="79"/>
        <v>#NUM!</v>
      </c>
      <c r="BH1720" t="e">
        <f t="shared" si="80"/>
        <v>#NUM!</v>
      </c>
      <c r="BI1720" t="e">
        <f>VLOOKUP(H1720,Sheet2!$A$1:$B$270,2,FALSE)</f>
        <v>#N/A</v>
      </c>
    </row>
    <row r="1721" spans="15:61">
      <c r="O1721" s="57"/>
      <c r="P1721" s="57"/>
      <c r="AP1721" s="57"/>
      <c r="BA1721" s="57"/>
      <c r="BF1721" s="6" t="e">
        <f t="shared" si="78"/>
        <v>#NUM!</v>
      </c>
      <c r="BG1721" t="e">
        <f t="shared" si="79"/>
        <v>#NUM!</v>
      </c>
      <c r="BH1721" t="e">
        <f t="shared" si="80"/>
        <v>#NUM!</v>
      </c>
      <c r="BI1721" t="e">
        <f>VLOOKUP(H1721,Sheet2!$A$1:$B$270,2,FALSE)</f>
        <v>#N/A</v>
      </c>
    </row>
    <row r="1722" spans="15:61">
      <c r="O1722" s="57"/>
      <c r="P1722" s="57"/>
      <c r="AP1722" s="57"/>
      <c r="BA1722" s="57"/>
      <c r="BF1722" s="6" t="e">
        <f t="shared" si="78"/>
        <v>#NUM!</v>
      </c>
      <c r="BG1722" t="e">
        <f t="shared" si="79"/>
        <v>#NUM!</v>
      </c>
      <c r="BH1722" t="e">
        <f t="shared" si="80"/>
        <v>#NUM!</v>
      </c>
      <c r="BI1722" t="e">
        <f>VLOOKUP(H1722,Sheet2!$A$1:$B$270,2,FALSE)</f>
        <v>#N/A</v>
      </c>
    </row>
    <row r="1723" spans="15:61">
      <c r="O1723" s="57"/>
      <c r="P1723" s="57"/>
      <c r="AP1723" s="57"/>
      <c r="BA1723" s="57"/>
      <c r="BF1723" s="6" t="e">
        <f t="shared" si="78"/>
        <v>#NUM!</v>
      </c>
      <c r="BG1723" t="e">
        <f t="shared" si="79"/>
        <v>#NUM!</v>
      </c>
      <c r="BH1723" t="e">
        <f t="shared" si="80"/>
        <v>#NUM!</v>
      </c>
      <c r="BI1723" t="e">
        <f>VLOOKUP(H1723,Sheet2!$A$1:$B$270,2,FALSE)</f>
        <v>#N/A</v>
      </c>
    </row>
    <row r="1724" spans="15:61">
      <c r="O1724" s="57"/>
      <c r="P1724" s="57"/>
      <c r="AP1724" s="57"/>
      <c r="BA1724" s="57"/>
      <c r="BF1724" s="6" t="e">
        <f t="shared" si="78"/>
        <v>#NUM!</v>
      </c>
      <c r="BG1724" t="e">
        <f t="shared" si="79"/>
        <v>#NUM!</v>
      </c>
      <c r="BH1724" t="e">
        <f t="shared" si="80"/>
        <v>#NUM!</v>
      </c>
      <c r="BI1724" t="e">
        <f>VLOOKUP(H1724,Sheet2!$A$1:$B$270,2,FALSE)</f>
        <v>#N/A</v>
      </c>
    </row>
    <row r="1725" spans="15:61">
      <c r="O1725" s="57"/>
      <c r="P1725" s="57"/>
      <c r="AP1725" s="57"/>
      <c r="BA1725" s="57"/>
      <c r="BF1725" s="6" t="e">
        <f t="shared" si="78"/>
        <v>#NUM!</v>
      </c>
      <c r="BG1725" t="e">
        <f t="shared" si="79"/>
        <v>#NUM!</v>
      </c>
      <c r="BH1725" t="e">
        <f t="shared" si="80"/>
        <v>#NUM!</v>
      </c>
      <c r="BI1725" t="e">
        <f>VLOOKUP(H1725,Sheet2!$A$1:$B$270,2,FALSE)</f>
        <v>#N/A</v>
      </c>
    </row>
    <row r="1726" spans="15:61">
      <c r="O1726" s="57"/>
      <c r="P1726" s="57"/>
      <c r="AP1726" s="57"/>
      <c r="BA1726" s="57"/>
      <c r="BF1726" s="6" t="e">
        <f t="shared" si="78"/>
        <v>#NUM!</v>
      </c>
      <c r="BG1726" t="e">
        <f t="shared" si="79"/>
        <v>#NUM!</v>
      </c>
      <c r="BH1726" t="e">
        <f t="shared" si="80"/>
        <v>#NUM!</v>
      </c>
      <c r="BI1726" t="e">
        <f>VLOOKUP(H1726,Sheet2!$A$1:$B$270,2,FALSE)</f>
        <v>#N/A</v>
      </c>
    </row>
    <row r="1727" spans="15:61">
      <c r="O1727" s="57"/>
      <c r="P1727" s="57"/>
      <c r="AP1727" s="57"/>
      <c r="BA1727" s="57"/>
      <c r="BF1727" s="6" t="e">
        <f t="shared" si="78"/>
        <v>#NUM!</v>
      </c>
      <c r="BG1727" t="e">
        <f t="shared" si="79"/>
        <v>#NUM!</v>
      </c>
      <c r="BH1727" t="e">
        <f t="shared" si="80"/>
        <v>#NUM!</v>
      </c>
      <c r="BI1727" t="e">
        <f>VLOOKUP(H1727,Sheet2!$A$1:$B$270,2,FALSE)</f>
        <v>#N/A</v>
      </c>
    </row>
    <row r="1728" spans="15:61">
      <c r="O1728" s="57"/>
      <c r="P1728" s="57"/>
      <c r="BA1728" s="57"/>
      <c r="BF1728" s="6" t="e">
        <f t="shared" si="78"/>
        <v>#NUM!</v>
      </c>
      <c r="BG1728" t="e">
        <f t="shared" si="79"/>
        <v>#NUM!</v>
      </c>
      <c r="BH1728" t="e">
        <f t="shared" si="80"/>
        <v>#NUM!</v>
      </c>
      <c r="BI1728" t="e">
        <f>VLOOKUP(H1728,Sheet2!$A$1:$B$270,2,FALSE)</f>
        <v>#N/A</v>
      </c>
    </row>
    <row r="1729" spans="15:61">
      <c r="O1729" s="57"/>
      <c r="P1729" s="57"/>
      <c r="AP1729" s="57"/>
      <c r="BA1729" s="57"/>
      <c r="BF1729" s="6" t="e">
        <f t="shared" si="78"/>
        <v>#NUM!</v>
      </c>
      <c r="BG1729" t="e">
        <f t="shared" si="79"/>
        <v>#NUM!</v>
      </c>
      <c r="BH1729" t="e">
        <f t="shared" si="80"/>
        <v>#NUM!</v>
      </c>
      <c r="BI1729" t="e">
        <f>VLOOKUP(H1729,Sheet2!$A$1:$B$270,2,FALSE)</f>
        <v>#N/A</v>
      </c>
    </row>
    <row r="1730" spans="15:61">
      <c r="O1730" s="57"/>
      <c r="P1730" s="57"/>
      <c r="AP1730" s="57"/>
      <c r="BA1730" s="57"/>
      <c r="BF1730" s="6" t="e">
        <f t="shared" ref="BF1730:BF1793" si="81">DATE(BC1730,BD1730,BE1730)</f>
        <v>#NUM!</v>
      </c>
      <c r="BG1730" t="e">
        <f t="shared" ref="BG1730:BG1793" si="82">BF1730-BA1730</f>
        <v>#NUM!</v>
      </c>
      <c r="BH1730" t="e">
        <f t="shared" ref="BH1730:BH1793" si="83">IF(BG1730=1,"COMPLY",IF(BG1730&lt;1,"COMPLY","NOT COMPLY"))</f>
        <v>#NUM!</v>
      </c>
      <c r="BI1730" t="e">
        <f>VLOOKUP(H1730,Sheet2!$A$1:$B$270,2,FALSE)</f>
        <v>#N/A</v>
      </c>
    </row>
    <row r="1731" spans="15:61">
      <c r="O1731" s="57"/>
      <c r="P1731" s="57"/>
      <c r="AP1731" s="57"/>
      <c r="BA1731" s="57"/>
      <c r="BF1731" s="6" t="e">
        <f t="shared" si="81"/>
        <v>#NUM!</v>
      </c>
      <c r="BG1731" t="e">
        <f t="shared" si="82"/>
        <v>#NUM!</v>
      </c>
      <c r="BH1731" t="e">
        <f t="shared" si="83"/>
        <v>#NUM!</v>
      </c>
      <c r="BI1731" t="e">
        <f>VLOOKUP(H1731,Sheet2!$A$1:$B$270,2,FALSE)</f>
        <v>#N/A</v>
      </c>
    </row>
    <row r="1732" spans="15:61">
      <c r="O1732" s="57"/>
      <c r="P1732" s="57"/>
      <c r="AP1732" s="57"/>
      <c r="BA1732" s="57"/>
      <c r="BF1732" s="6" t="e">
        <f t="shared" si="81"/>
        <v>#NUM!</v>
      </c>
      <c r="BG1732" t="e">
        <f t="shared" si="82"/>
        <v>#NUM!</v>
      </c>
      <c r="BH1732" t="e">
        <f t="shared" si="83"/>
        <v>#NUM!</v>
      </c>
      <c r="BI1732" t="e">
        <f>VLOOKUP(H1732,Sheet2!$A$1:$B$270,2,FALSE)</f>
        <v>#N/A</v>
      </c>
    </row>
    <row r="1733" spans="15:61">
      <c r="O1733" s="57"/>
      <c r="P1733" s="57"/>
      <c r="AP1733" s="57"/>
      <c r="BA1733" s="57"/>
      <c r="BF1733" s="6" t="e">
        <f t="shared" si="81"/>
        <v>#NUM!</v>
      </c>
      <c r="BG1733" t="e">
        <f t="shared" si="82"/>
        <v>#NUM!</v>
      </c>
      <c r="BH1733" t="e">
        <f t="shared" si="83"/>
        <v>#NUM!</v>
      </c>
      <c r="BI1733" t="e">
        <f>VLOOKUP(H1733,Sheet2!$A$1:$B$270,2,FALSE)</f>
        <v>#N/A</v>
      </c>
    </row>
    <row r="1734" spans="15:61">
      <c r="O1734" s="57"/>
      <c r="P1734" s="57"/>
      <c r="AP1734" s="57"/>
      <c r="BA1734" s="57"/>
      <c r="BF1734" s="6" t="e">
        <f t="shared" si="81"/>
        <v>#NUM!</v>
      </c>
      <c r="BG1734" t="e">
        <f t="shared" si="82"/>
        <v>#NUM!</v>
      </c>
      <c r="BH1734" t="e">
        <f t="shared" si="83"/>
        <v>#NUM!</v>
      </c>
      <c r="BI1734" t="e">
        <f>VLOOKUP(H1734,Sheet2!$A$1:$B$270,2,FALSE)</f>
        <v>#N/A</v>
      </c>
    </row>
    <row r="1735" spans="15:61">
      <c r="O1735" s="57"/>
      <c r="P1735" s="57"/>
      <c r="BA1735" s="57"/>
      <c r="BF1735" s="6" t="e">
        <f t="shared" si="81"/>
        <v>#NUM!</v>
      </c>
      <c r="BG1735" t="e">
        <f t="shared" si="82"/>
        <v>#NUM!</v>
      </c>
      <c r="BH1735" t="e">
        <f t="shared" si="83"/>
        <v>#NUM!</v>
      </c>
      <c r="BI1735" t="e">
        <f>VLOOKUP(H1735,Sheet2!$A$1:$B$270,2,FALSE)</f>
        <v>#N/A</v>
      </c>
    </row>
    <row r="1736" spans="15:61">
      <c r="O1736" s="57"/>
      <c r="P1736" s="57"/>
      <c r="BA1736" s="57"/>
      <c r="BF1736" s="6" t="e">
        <f t="shared" si="81"/>
        <v>#NUM!</v>
      </c>
      <c r="BG1736" t="e">
        <f t="shared" si="82"/>
        <v>#NUM!</v>
      </c>
      <c r="BH1736" t="e">
        <f t="shared" si="83"/>
        <v>#NUM!</v>
      </c>
      <c r="BI1736" t="e">
        <f>VLOOKUP(H1736,Sheet2!$A$1:$B$270,2,FALSE)</f>
        <v>#N/A</v>
      </c>
    </row>
    <row r="1737" spans="15:61">
      <c r="O1737" s="57"/>
      <c r="P1737" s="57"/>
      <c r="AP1737" s="57"/>
      <c r="BA1737" s="57"/>
      <c r="BF1737" s="6" t="e">
        <f t="shared" si="81"/>
        <v>#NUM!</v>
      </c>
      <c r="BG1737" t="e">
        <f t="shared" si="82"/>
        <v>#NUM!</v>
      </c>
      <c r="BH1737" t="e">
        <f t="shared" si="83"/>
        <v>#NUM!</v>
      </c>
      <c r="BI1737" t="e">
        <f>VLOOKUP(H1737,Sheet2!$A$1:$B$270,2,FALSE)</f>
        <v>#N/A</v>
      </c>
    </row>
    <row r="1738" spans="15:61">
      <c r="O1738" s="57"/>
      <c r="P1738" s="57"/>
      <c r="AP1738" s="57"/>
      <c r="BA1738" s="57"/>
      <c r="BF1738" s="6" t="e">
        <f t="shared" si="81"/>
        <v>#NUM!</v>
      </c>
      <c r="BG1738" t="e">
        <f t="shared" si="82"/>
        <v>#NUM!</v>
      </c>
      <c r="BH1738" t="e">
        <f t="shared" si="83"/>
        <v>#NUM!</v>
      </c>
      <c r="BI1738" t="e">
        <f>VLOOKUP(H1738,Sheet2!$A$1:$B$270,2,FALSE)</f>
        <v>#N/A</v>
      </c>
    </row>
    <row r="1739" spans="15:61">
      <c r="O1739" s="57"/>
      <c r="P1739" s="57"/>
      <c r="AP1739" s="57"/>
      <c r="BA1739" s="57"/>
      <c r="BF1739" s="6" t="e">
        <f t="shared" si="81"/>
        <v>#NUM!</v>
      </c>
      <c r="BG1739" t="e">
        <f t="shared" si="82"/>
        <v>#NUM!</v>
      </c>
      <c r="BH1739" t="e">
        <f t="shared" si="83"/>
        <v>#NUM!</v>
      </c>
      <c r="BI1739" t="e">
        <f>VLOOKUP(H1739,Sheet2!$A$1:$B$270,2,FALSE)</f>
        <v>#N/A</v>
      </c>
    </row>
    <row r="1740" spans="15:61">
      <c r="O1740" s="57"/>
      <c r="P1740" s="57"/>
      <c r="BA1740" s="57"/>
      <c r="BF1740" s="6" t="e">
        <f t="shared" si="81"/>
        <v>#NUM!</v>
      </c>
      <c r="BG1740" t="e">
        <f t="shared" si="82"/>
        <v>#NUM!</v>
      </c>
      <c r="BH1740" t="e">
        <f t="shared" si="83"/>
        <v>#NUM!</v>
      </c>
      <c r="BI1740" t="e">
        <f>VLOOKUP(H1740,Sheet2!$A$1:$B$270,2,FALSE)</f>
        <v>#N/A</v>
      </c>
    </row>
    <row r="1741" spans="15:61">
      <c r="O1741" s="57"/>
      <c r="P1741" s="57"/>
      <c r="BA1741" s="57"/>
      <c r="BF1741" s="6" t="e">
        <f t="shared" si="81"/>
        <v>#NUM!</v>
      </c>
      <c r="BG1741" t="e">
        <f t="shared" si="82"/>
        <v>#NUM!</v>
      </c>
      <c r="BH1741" t="e">
        <f t="shared" si="83"/>
        <v>#NUM!</v>
      </c>
      <c r="BI1741" t="e">
        <f>VLOOKUP(H1741,Sheet2!$A$1:$B$270,2,FALSE)</f>
        <v>#N/A</v>
      </c>
    </row>
    <row r="1742" spans="15:61">
      <c r="O1742" s="57"/>
      <c r="P1742" s="57"/>
      <c r="AP1742" s="57"/>
      <c r="BA1742" s="57"/>
      <c r="BF1742" s="6" t="e">
        <f t="shared" si="81"/>
        <v>#NUM!</v>
      </c>
      <c r="BG1742" t="e">
        <f t="shared" si="82"/>
        <v>#NUM!</v>
      </c>
      <c r="BH1742" t="e">
        <f t="shared" si="83"/>
        <v>#NUM!</v>
      </c>
      <c r="BI1742" t="e">
        <f>VLOOKUP(H1742,Sheet2!$A$1:$B$270,2,FALSE)</f>
        <v>#N/A</v>
      </c>
    </row>
    <row r="1743" spans="15:61">
      <c r="O1743" s="57"/>
      <c r="P1743" s="57"/>
      <c r="BA1743" s="57"/>
      <c r="BF1743" s="6" t="e">
        <f t="shared" si="81"/>
        <v>#NUM!</v>
      </c>
      <c r="BG1743" t="e">
        <f t="shared" si="82"/>
        <v>#NUM!</v>
      </c>
      <c r="BH1743" t="e">
        <f t="shared" si="83"/>
        <v>#NUM!</v>
      </c>
      <c r="BI1743" t="e">
        <f>VLOOKUP(H1743,Sheet2!$A$1:$B$270,2,FALSE)</f>
        <v>#N/A</v>
      </c>
    </row>
    <row r="1744" spans="15:61">
      <c r="O1744" s="57"/>
      <c r="P1744" s="57"/>
      <c r="BA1744" s="57"/>
      <c r="BF1744" s="6" t="e">
        <f t="shared" si="81"/>
        <v>#NUM!</v>
      </c>
      <c r="BG1744" t="e">
        <f t="shared" si="82"/>
        <v>#NUM!</v>
      </c>
      <c r="BH1744" t="e">
        <f t="shared" si="83"/>
        <v>#NUM!</v>
      </c>
      <c r="BI1744" t="e">
        <f>VLOOKUP(H1744,Sheet2!$A$1:$B$270,2,FALSE)</f>
        <v>#N/A</v>
      </c>
    </row>
    <row r="1745" spans="15:61">
      <c r="O1745" s="57"/>
      <c r="P1745" s="57"/>
      <c r="AP1745" s="57"/>
      <c r="BA1745" s="57"/>
      <c r="BF1745" s="6" t="e">
        <f t="shared" si="81"/>
        <v>#NUM!</v>
      </c>
      <c r="BG1745" t="e">
        <f t="shared" si="82"/>
        <v>#NUM!</v>
      </c>
      <c r="BH1745" t="e">
        <f t="shared" si="83"/>
        <v>#NUM!</v>
      </c>
      <c r="BI1745" t="e">
        <f>VLOOKUP(H1745,Sheet2!$A$1:$B$270,2,FALSE)</f>
        <v>#N/A</v>
      </c>
    </row>
    <row r="1746" spans="15:61">
      <c r="O1746" s="57"/>
      <c r="P1746" s="57"/>
      <c r="BA1746" s="57"/>
      <c r="BF1746" s="6" t="e">
        <f t="shared" si="81"/>
        <v>#NUM!</v>
      </c>
      <c r="BG1746" t="e">
        <f t="shared" si="82"/>
        <v>#NUM!</v>
      </c>
      <c r="BH1746" t="e">
        <f t="shared" si="83"/>
        <v>#NUM!</v>
      </c>
      <c r="BI1746" t="e">
        <f>VLOOKUP(H1746,Sheet2!$A$1:$B$270,2,FALSE)</f>
        <v>#N/A</v>
      </c>
    </row>
    <row r="1747" spans="15:61">
      <c r="O1747" s="57"/>
      <c r="P1747" s="57"/>
      <c r="AP1747" s="57"/>
      <c r="BA1747" s="57"/>
      <c r="BF1747" s="6" t="e">
        <f t="shared" si="81"/>
        <v>#NUM!</v>
      </c>
      <c r="BG1747" t="e">
        <f t="shared" si="82"/>
        <v>#NUM!</v>
      </c>
      <c r="BH1747" t="e">
        <f t="shared" si="83"/>
        <v>#NUM!</v>
      </c>
      <c r="BI1747" t="e">
        <f>VLOOKUP(H1747,Sheet2!$A$1:$B$270,2,FALSE)</f>
        <v>#N/A</v>
      </c>
    </row>
    <row r="1748" spans="15:61">
      <c r="O1748" s="57"/>
      <c r="P1748" s="57"/>
      <c r="AP1748" s="57"/>
      <c r="BA1748" s="57"/>
      <c r="BF1748" s="6" t="e">
        <f t="shared" si="81"/>
        <v>#NUM!</v>
      </c>
      <c r="BG1748" t="e">
        <f t="shared" si="82"/>
        <v>#NUM!</v>
      </c>
      <c r="BH1748" t="e">
        <f t="shared" si="83"/>
        <v>#NUM!</v>
      </c>
      <c r="BI1748" t="e">
        <f>VLOOKUP(H1748,Sheet2!$A$1:$B$270,2,FALSE)</f>
        <v>#N/A</v>
      </c>
    </row>
    <row r="1749" spans="15:61">
      <c r="O1749" s="57"/>
      <c r="P1749" s="57"/>
      <c r="AP1749" s="57"/>
      <c r="BA1749" s="57"/>
      <c r="BF1749" s="6" t="e">
        <f t="shared" si="81"/>
        <v>#NUM!</v>
      </c>
      <c r="BG1749" t="e">
        <f t="shared" si="82"/>
        <v>#NUM!</v>
      </c>
      <c r="BH1749" t="e">
        <f t="shared" si="83"/>
        <v>#NUM!</v>
      </c>
      <c r="BI1749" t="e">
        <f>VLOOKUP(H1749,Sheet2!$A$1:$B$270,2,FALSE)</f>
        <v>#N/A</v>
      </c>
    </row>
    <row r="1750" spans="15:61">
      <c r="O1750" s="57"/>
      <c r="P1750" s="57"/>
      <c r="AP1750" s="57"/>
      <c r="BA1750" s="57"/>
      <c r="BF1750" s="6" t="e">
        <f t="shared" si="81"/>
        <v>#NUM!</v>
      </c>
      <c r="BG1750" t="e">
        <f t="shared" si="82"/>
        <v>#NUM!</v>
      </c>
      <c r="BH1750" t="e">
        <f t="shared" si="83"/>
        <v>#NUM!</v>
      </c>
      <c r="BI1750" t="e">
        <f>VLOOKUP(H1750,Sheet2!$A$1:$B$270,2,FALSE)</f>
        <v>#N/A</v>
      </c>
    </row>
    <row r="1751" spans="15:61">
      <c r="O1751" s="57"/>
      <c r="P1751" s="57"/>
      <c r="AP1751" s="57"/>
      <c r="BA1751" s="57"/>
      <c r="BF1751" s="6" t="e">
        <f t="shared" si="81"/>
        <v>#NUM!</v>
      </c>
      <c r="BG1751" t="e">
        <f t="shared" si="82"/>
        <v>#NUM!</v>
      </c>
      <c r="BH1751" t="e">
        <f t="shared" si="83"/>
        <v>#NUM!</v>
      </c>
      <c r="BI1751" t="e">
        <f>VLOOKUP(H1751,Sheet2!$A$1:$B$270,2,FALSE)</f>
        <v>#N/A</v>
      </c>
    </row>
    <row r="1752" spans="15:61">
      <c r="O1752" s="57"/>
      <c r="P1752" s="57"/>
      <c r="BA1752" s="57"/>
      <c r="BF1752" s="6" t="e">
        <f t="shared" si="81"/>
        <v>#NUM!</v>
      </c>
      <c r="BG1752" t="e">
        <f t="shared" si="82"/>
        <v>#NUM!</v>
      </c>
      <c r="BH1752" t="e">
        <f t="shared" si="83"/>
        <v>#NUM!</v>
      </c>
      <c r="BI1752" t="e">
        <f>VLOOKUP(H1752,Sheet2!$A$1:$B$270,2,FALSE)</f>
        <v>#N/A</v>
      </c>
    </row>
    <row r="1753" spans="15:61">
      <c r="O1753" s="57"/>
      <c r="P1753" s="57"/>
      <c r="AP1753" s="57"/>
      <c r="BA1753" s="57"/>
      <c r="BF1753" s="6" t="e">
        <f t="shared" si="81"/>
        <v>#NUM!</v>
      </c>
      <c r="BG1753" t="e">
        <f t="shared" si="82"/>
        <v>#NUM!</v>
      </c>
      <c r="BH1753" t="e">
        <f t="shared" si="83"/>
        <v>#NUM!</v>
      </c>
      <c r="BI1753" t="e">
        <f>VLOOKUP(H1753,Sheet2!$A$1:$B$270,2,FALSE)</f>
        <v>#N/A</v>
      </c>
    </row>
    <row r="1754" spans="15:61">
      <c r="O1754" s="57"/>
      <c r="P1754" s="57"/>
      <c r="AP1754" s="57"/>
      <c r="BA1754" s="57"/>
      <c r="BF1754" s="6" t="e">
        <f t="shared" si="81"/>
        <v>#NUM!</v>
      </c>
      <c r="BG1754" t="e">
        <f t="shared" si="82"/>
        <v>#NUM!</v>
      </c>
      <c r="BH1754" t="e">
        <f t="shared" si="83"/>
        <v>#NUM!</v>
      </c>
      <c r="BI1754" t="e">
        <f>VLOOKUP(H1754,Sheet2!$A$1:$B$270,2,FALSE)</f>
        <v>#N/A</v>
      </c>
    </row>
    <row r="1755" spans="15:61">
      <c r="O1755" s="57"/>
      <c r="P1755" s="57"/>
      <c r="BA1755" s="57"/>
      <c r="BF1755" s="6" t="e">
        <f t="shared" si="81"/>
        <v>#NUM!</v>
      </c>
      <c r="BG1755" t="e">
        <f t="shared" si="82"/>
        <v>#NUM!</v>
      </c>
      <c r="BH1755" t="e">
        <f t="shared" si="83"/>
        <v>#NUM!</v>
      </c>
      <c r="BI1755" t="e">
        <f>VLOOKUP(H1755,Sheet2!$A$1:$B$270,2,FALSE)</f>
        <v>#N/A</v>
      </c>
    </row>
    <row r="1756" spans="15:61">
      <c r="O1756" s="57"/>
      <c r="P1756" s="57"/>
      <c r="AP1756" s="57"/>
      <c r="BA1756" s="57"/>
      <c r="BF1756" s="6" t="e">
        <f t="shared" si="81"/>
        <v>#NUM!</v>
      </c>
      <c r="BG1756" t="e">
        <f t="shared" si="82"/>
        <v>#NUM!</v>
      </c>
      <c r="BH1756" t="e">
        <f t="shared" si="83"/>
        <v>#NUM!</v>
      </c>
      <c r="BI1756" t="e">
        <f>VLOOKUP(H1756,Sheet2!$A$1:$B$270,2,FALSE)</f>
        <v>#N/A</v>
      </c>
    </row>
    <row r="1757" spans="15:61">
      <c r="O1757" s="57"/>
      <c r="P1757" s="57"/>
      <c r="AP1757" s="57"/>
      <c r="BA1757" s="57"/>
      <c r="BF1757" s="6" t="e">
        <f t="shared" si="81"/>
        <v>#NUM!</v>
      </c>
      <c r="BG1757" t="e">
        <f t="shared" si="82"/>
        <v>#NUM!</v>
      </c>
      <c r="BH1757" t="e">
        <f t="shared" si="83"/>
        <v>#NUM!</v>
      </c>
      <c r="BI1757" t="e">
        <f>VLOOKUP(H1757,Sheet2!$A$1:$B$270,2,FALSE)</f>
        <v>#N/A</v>
      </c>
    </row>
    <row r="1758" spans="15:61">
      <c r="O1758" s="57"/>
      <c r="P1758" s="57"/>
      <c r="AP1758" s="57"/>
      <c r="BA1758" s="57"/>
      <c r="BF1758" s="6" t="e">
        <f t="shared" si="81"/>
        <v>#NUM!</v>
      </c>
      <c r="BG1758" t="e">
        <f t="shared" si="82"/>
        <v>#NUM!</v>
      </c>
      <c r="BH1758" t="e">
        <f t="shared" si="83"/>
        <v>#NUM!</v>
      </c>
      <c r="BI1758" t="e">
        <f>VLOOKUP(H1758,Sheet2!$A$1:$B$270,2,FALSE)</f>
        <v>#N/A</v>
      </c>
    </row>
    <row r="1759" spans="15:61">
      <c r="O1759" s="57"/>
      <c r="P1759" s="57"/>
      <c r="AP1759" s="57"/>
      <c r="BA1759" s="57"/>
      <c r="BF1759" s="6" t="e">
        <f t="shared" si="81"/>
        <v>#NUM!</v>
      </c>
      <c r="BG1759" t="e">
        <f t="shared" si="82"/>
        <v>#NUM!</v>
      </c>
      <c r="BH1759" t="e">
        <f t="shared" si="83"/>
        <v>#NUM!</v>
      </c>
      <c r="BI1759" t="e">
        <f>VLOOKUP(H1759,Sheet2!$A$1:$B$270,2,FALSE)</f>
        <v>#N/A</v>
      </c>
    </row>
    <row r="1760" spans="15:61">
      <c r="O1760" s="57"/>
      <c r="P1760" s="57"/>
      <c r="AP1760" s="57"/>
      <c r="BA1760" s="57"/>
      <c r="BF1760" s="6" t="e">
        <f t="shared" si="81"/>
        <v>#NUM!</v>
      </c>
      <c r="BG1760" t="e">
        <f t="shared" si="82"/>
        <v>#NUM!</v>
      </c>
      <c r="BH1760" t="e">
        <f t="shared" si="83"/>
        <v>#NUM!</v>
      </c>
      <c r="BI1760" t="e">
        <f>VLOOKUP(H1760,Sheet2!$A$1:$B$270,2,FALSE)</f>
        <v>#N/A</v>
      </c>
    </row>
    <row r="1761" spans="15:61">
      <c r="O1761" s="57"/>
      <c r="P1761" s="57"/>
      <c r="AP1761" s="57"/>
      <c r="BA1761" s="57"/>
      <c r="BF1761" s="6" t="e">
        <f t="shared" si="81"/>
        <v>#NUM!</v>
      </c>
      <c r="BG1761" t="e">
        <f t="shared" si="82"/>
        <v>#NUM!</v>
      </c>
      <c r="BH1761" t="e">
        <f t="shared" si="83"/>
        <v>#NUM!</v>
      </c>
      <c r="BI1761" t="e">
        <f>VLOOKUP(H1761,Sheet2!$A$1:$B$270,2,FALSE)</f>
        <v>#N/A</v>
      </c>
    </row>
    <row r="1762" spans="15:61">
      <c r="O1762" s="57"/>
      <c r="P1762" s="57"/>
      <c r="AP1762" s="57"/>
      <c r="BA1762" s="57"/>
      <c r="BF1762" s="6" t="e">
        <f t="shared" si="81"/>
        <v>#NUM!</v>
      </c>
      <c r="BG1762" t="e">
        <f t="shared" si="82"/>
        <v>#NUM!</v>
      </c>
      <c r="BH1762" t="e">
        <f t="shared" si="83"/>
        <v>#NUM!</v>
      </c>
      <c r="BI1762" t="e">
        <f>VLOOKUP(H1762,Sheet2!$A$1:$B$270,2,FALSE)</f>
        <v>#N/A</v>
      </c>
    </row>
    <row r="1763" spans="15:61">
      <c r="O1763" s="57"/>
      <c r="P1763" s="57"/>
      <c r="AP1763" s="57"/>
      <c r="BA1763" s="57"/>
      <c r="BF1763" s="6" t="e">
        <f t="shared" si="81"/>
        <v>#NUM!</v>
      </c>
      <c r="BG1763" t="e">
        <f t="shared" si="82"/>
        <v>#NUM!</v>
      </c>
      <c r="BH1763" t="e">
        <f t="shared" si="83"/>
        <v>#NUM!</v>
      </c>
      <c r="BI1763" t="e">
        <f>VLOOKUP(H1763,Sheet2!$A$1:$B$270,2,FALSE)</f>
        <v>#N/A</v>
      </c>
    </row>
    <row r="1764" spans="15:61">
      <c r="O1764" s="57"/>
      <c r="P1764" s="57"/>
      <c r="AP1764" s="57"/>
      <c r="BA1764" s="57"/>
      <c r="BF1764" s="6" t="e">
        <f t="shared" si="81"/>
        <v>#NUM!</v>
      </c>
      <c r="BG1764" t="e">
        <f t="shared" si="82"/>
        <v>#NUM!</v>
      </c>
      <c r="BH1764" t="e">
        <f t="shared" si="83"/>
        <v>#NUM!</v>
      </c>
      <c r="BI1764" t="e">
        <f>VLOOKUP(H1764,Sheet2!$A$1:$B$270,2,FALSE)</f>
        <v>#N/A</v>
      </c>
    </row>
    <row r="1765" spans="15:61">
      <c r="O1765" s="57"/>
      <c r="P1765" s="57"/>
      <c r="AP1765" s="57"/>
      <c r="BA1765" s="57"/>
      <c r="BF1765" s="6" t="e">
        <f t="shared" si="81"/>
        <v>#NUM!</v>
      </c>
      <c r="BG1765" t="e">
        <f t="shared" si="82"/>
        <v>#NUM!</v>
      </c>
      <c r="BH1765" t="e">
        <f t="shared" si="83"/>
        <v>#NUM!</v>
      </c>
      <c r="BI1765" t="e">
        <f>VLOOKUP(H1765,Sheet2!$A$1:$B$270,2,FALSE)</f>
        <v>#N/A</v>
      </c>
    </row>
    <row r="1766" spans="15:61">
      <c r="O1766" s="57"/>
      <c r="P1766" s="57"/>
      <c r="BA1766" s="57"/>
      <c r="BF1766" s="6" t="e">
        <f t="shared" si="81"/>
        <v>#NUM!</v>
      </c>
      <c r="BG1766" t="e">
        <f t="shared" si="82"/>
        <v>#NUM!</v>
      </c>
      <c r="BH1766" t="e">
        <f t="shared" si="83"/>
        <v>#NUM!</v>
      </c>
      <c r="BI1766" t="e">
        <f>VLOOKUP(H1766,Sheet2!$A$1:$B$270,2,FALSE)</f>
        <v>#N/A</v>
      </c>
    </row>
    <row r="1767" spans="15:61">
      <c r="O1767" s="57"/>
      <c r="P1767" s="57"/>
      <c r="AP1767" s="57"/>
      <c r="BA1767" s="57"/>
      <c r="BF1767" s="6" t="e">
        <f t="shared" si="81"/>
        <v>#NUM!</v>
      </c>
      <c r="BG1767" t="e">
        <f t="shared" si="82"/>
        <v>#NUM!</v>
      </c>
      <c r="BH1767" t="e">
        <f t="shared" si="83"/>
        <v>#NUM!</v>
      </c>
      <c r="BI1767" t="e">
        <f>VLOOKUP(H1767,Sheet2!$A$1:$B$270,2,FALSE)</f>
        <v>#N/A</v>
      </c>
    </row>
    <row r="1768" spans="15:61">
      <c r="O1768" s="57"/>
      <c r="P1768" s="57"/>
      <c r="AP1768" s="57"/>
      <c r="BA1768" s="57"/>
      <c r="BF1768" s="6" t="e">
        <f t="shared" si="81"/>
        <v>#NUM!</v>
      </c>
      <c r="BG1768" t="e">
        <f t="shared" si="82"/>
        <v>#NUM!</v>
      </c>
      <c r="BH1768" t="e">
        <f t="shared" si="83"/>
        <v>#NUM!</v>
      </c>
      <c r="BI1768" t="e">
        <f>VLOOKUP(H1768,Sheet2!$A$1:$B$270,2,FALSE)</f>
        <v>#N/A</v>
      </c>
    </row>
    <row r="1769" spans="15:61">
      <c r="O1769" s="57"/>
      <c r="P1769" s="57"/>
      <c r="BA1769" s="57"/>
      <c r="BF1769" s="6" t="e">
        <f t="shared" si="81"/>
        <v>#NUM!</v>
      </c>
      <c r="BG1769" t="e">
        <f t="shared" si="82"/>
        <v>#NUM!</v>
      </c>
      <c r="BH1769" t="e">
        <f t="shared" si="83"/>
        <v>#NUM!</v>
      </c>
      <c r="BI1769" t="e">
        <f>VLOOKUP(H1769,Sheet2!$A$1:$B$270,2,FALSE)</f>
        <v>#N/A</v>
      </c>
    </row>
    <row r="1770" spans="15:61">
      <c r="O1770" s="57"/>
      <c r="P1770" s="57"/>
      <c r="AP1770" s="57"/>
      <c r="BA1770" s="57"/>
      <c r="BF1770" s="6" t="e">
        <f t="shared" si="81"/>
        <v>#NUM!</v>
      </c>
      <c r="BG1770" t="e">
        <f t="shared" si="82"/>
        <v>#NUM!</v>
      </c>
      <c r="BH1770" t="e">
        <f t="shared" si="83"/>
        <v>#NUM!</v>
      </c>
      <c r="BI1770" t="e">
        <f>VLOOKUP(H1770,Sheet2!$A$1:$B$270,2,FALSE)</f>
        <v>#N/A</v>
      </c>
    </row>
    <row r="1771" spans="15:61">
      <c r="O1771" s="57"/>
      <c r="P1771" s="57"/>
      <c r="AP1771" s="57"/>
      <c r="BA1771" s="57"/>
      <c r="BF1771" s="6" t="e">
        <f t="shared" si="81"/>
        <v>#NUM!</v>
      </c>
      <c r="BG1771" t="e">
        <f t="shared" si="82"/>
        <v>#NUM!</v>
      </c>
      <c r="BH1771" t="e">
        <f t="shared" si="83"/>
        <v>#NUM!</v>
      </c>
      <c r="BI1771" t="e">
        <f>VLOOKUP(H1771,Sheet2!$A$1:$B$270,2,FALSE)</f>
        <v>#N/A</v>
      </c>
    </row>
    <row r="1772" spans="15:61">
      <c r="O1772" s="57"/>
      <c r="P1772" s="57"/>
      <c r="BA1772" s="57"/>
      <c r="BF1772" s="6" t="e">
        <f t="shared" si="81"/>
        <v>#NUM!</v>
      </c>
      <c r="BG1772" t="e">
        <f t="shared" si="82"/>
        <v>#NUM!</v>
      </c>
      <c r="BH1772" t="e">
        <f t="shared" si="83"/>
        <v>#NUM!</v>
      </c>
      <c r="BI1772" t="e">
        <f>VLOOKUP(H1772,Sheet2!$A$1:$B$270,2,FALSE)</f>
        <v>#N/A</v>
      </c>
    </row>
    <row r="1773" spans="15:61">
      <c r="O1773" s="57"/>
      <c r="P1773" s="57"/>
      <c r="AP1773" s="57"/>
      <c r="BA1773" s="57"/>
      <c r="BF1773" s="6" t="e">
        <f t="shared" si="81"/>
        <v>#NUM!</v>
      </c>
      <c r="BG1773" t="e">
        <f t="shared" si="82"/>
        <v>#NUM!</v>
      </c>
      <c r="BH1773" t="e">
        <f t="shared" si="83"/>
        <v>#NUM!</v>
      </c>
      <c r="BI1773" t="e">
        <f>VLOOKUP(H1773,Sheet2!$A$1:$B$270,2,FALSE)</f>
        <v>#N/A</v>
      </c>
    </row>
    <row r="1774" spans="15:61">
      <c r="O1774" s="57"/>
      <c r="P1774" s="57"/>
      <c r="AP1774" s="57"/>
      <c r="BA1774" s="57"/>
      <c r="BF1774" s="6" t="e">
        <f t="shared" si="81"/>
        <v>#NUM!</v>
      </c>
      <c r="BG1774" t="e">
        <f t="shared" si="82"/>
        <v>#NUM!</v>
      </c>
      <c r="BH1774" t="e">
        <f t="shared" si="83"/>
        <v>#NUM!</v>
      </c>
      <c r="BI1774" t="e">
        <f>VLOOKUP(H1774,Sheet2!$A$1:$B$270,2,FALSE)</f>
        <v>#N/A</v>
      </c>
    </row>
    <row r="1775" spans="15:61">
      <c r="O1775" s="57"/>
      <c r="P1775" s="57"/>
      <c r="AP1775" s="57"/>
      <c r="BA1775" s="57"/>
      <c r="BF1775" s="6" t="e">
        <f t="shared" si="81"/>
        <v>#NUM!</v>
      </c>
      <c r="BG1775" t="e">
        <f t="shared" si="82"/>
        <v>#NUM!</v>
      </c>
      <c r="BH1775" t="e">
        <f t="shared" si="83"/>
        <v>#NUM!</v>
      </c>
      <c r="BI1775" t="e">
        <f>VLOOKUP(H1775,Sheet2!$A$1:$B$270,2,FALSE)</f>
        <v>#N/A</v>
      </c>
    </row>
    <row r="1776" spans="15:61">
      <c r="O1776" s="57"/>
      <c r="P1776" s="57"/>
      <c r="AP1776" s="57"/>
      <c r="BA1776" s="57"/>
      <c r="BF1776" s="6" t="e">
        <f t="shared" si="81"/>
        <v>#NUM!</v>
      </c>
      <c r="BG1776" t="e">
        <f t="shared" si="82"/>
        <v>#NUM!</v>
      </c>
      <c r="BH1776" t="e">
        <f t="shared" si="83"/>
        <v>#NUM!</v>
      </c>
      <c r="BI1776" t="e">
        <f>VLOOKUP(H1776,Sheet2!$A$1:$B$270,2,FALSE)</f>
        <v>#N/A</v>
      </c>
    </row>
    <row r="1777" spans="15:61">
      <c r="O1777" s="57"/>
      <c r="P1777" s="57"/>
      <c r="AP1777" s="57"/>
      <c r="BA1777" s="57"/>
      <c r="BF1777" s="6" t="e">
        <f t="shared" si="81"/>
        <v>#NUM!</v>
      </c>
      <c r="BG1777" t="e">
        <f t="shared" si="82"/>
        <v>#NUM!</v>
      </c>
      <c r="BH1777" t="e">
        <f t="shared" si="83"/>
        <v>#NUM!</v>
      </c>
      <c r="BI1777" t="e">
        <f>VLOOKUP(H1777,Sheet2!$A$1:$B$270,2,FALSE)</f>
        <v>#N/A</v>
      </c>
    </row>
    <row r="1778" spans="15:61">
      <c r="O1778" s="57"/>
      <c r="P1778" s="57"/>
      <c r="AP1778" s="57"/>
      <c r="BA1778" s="57"/>
      <c r="BF1778" s="6" t="e">
        <f t="shared" si="81"/>
        <v>#NUM!</v>
      </c>
      <c r="BG1778" t="e">
        <f t="shared" si="82"/>
        <v>#NUM!</v>
      </c>
      <c r="BH1778" t="e">
        <f t="shared" si="83"/>
        <v>#NUM!</v>
      </c>
      <c r="BI1778" t="e">
        <f>VLOOKUP(H1778,Sheet2!$A$1:$B$270,2,FALSE)</f>
        <v>#N/A</v>
      </c>
    </row>
    <row r="1779" spans="15:61">
      <c r="O1779" s="57"/>
      <c r="P1779" s="57"/>
      <c r="AP1779" s="57"/>
      <c r="BA1779" s="57"/>
      <c r="BF1779" s="6" t="e">
        <f t="shared" si="81"/>
        <v>#NUM!</v>
      </c>
      <c r="BG1779" t="e">
        <f t="shared" si="82"/>
        <v>#NUM!</v>
      </c>
      <c r="BH1779" t="e">
        <f t="shared" si="83"/>
        <v>#NUM!</v>
      </c>
      <c r="BI1779" t="e">
        <f>VLOOKUP(H1779,Sheet2!$A$1:$B$270,2,FALSE)</f>
        <v>#N/A</v>
      </c>
    </row>
    <row r="1780" spans="15:61">
      <c r="O1780" s="57"/>
      <c r="P1780" s="57"/>
      <c r="AP1780" s="57"/>
      <c r="BA1780" s="57"/>
      <c r="BF1780" s="6" t="e">
        <f t="shared" si="81"/>
        <v>#NUM!</v>
      </c>
      <c r="BG1780" t="e">
        <f t="shared" si="82"/>
        <v>#NUM!</v>
      </c>
      <c r="BH1780" t="e">
        <f t="shared" si="83"/>
        <v>#NUM!</v>
      </c>
      <c r="BI1780" t="e">
        <f>VLOOKUP(H1780,Sheet2!$A$1:$B$270,2,FALSE)</f>
        <v>#N/A</v>
      </c>
    </row>
    <row r="1781" spans="15:61">
      <c r="O1781" s="57"/>
      <c r="P1781" s="57"/>
      <c r="BA1781" s="57"/>
      <c r="BF1781" s="6" t="e">
        <f t="shared" si="81"/>
        <v>#NUM!</v>
      </c>
      <c r="BG1781" t="e">
        <f t="shared" si="82"/>
        <v>#NUM!</v>
      </c>
      <c r="BH1781" t="e">
        <f t="shared" si="83"/>
        <v>#NUM!</v>
      </c>
      <c r="BI1781" t="e">
        <f>VLOOKUP(H1781,Sheet2!$A$1:$B$270,2,FALSE)</f>
        <v>#N/A</v>
      </c>
    </row>
    <row r="1782" spans="15:61">
      <c r="O1782" s="57"/>
      <c r="P1782" s="57"/>
      <c r="AP1782" s="57"/>
      <c r="BA1782" s="57"/>
      <c r="BF1782" s="6" t="e">
        <f t="shared" si="81"/>
        <v>#NUM!</v>
      </c>
      <c r="BG1782" t="e">
        <f t="shared" si="82"/>
        <v>#NUM!</v>
      </c>
      <c r="BH1782" t="e">
        <f t="shared" si="83"/>
        <v>#NUM!</v>
      </c>
      <c r="BI1782" t="e">
        <f>VLOOKUP(H1782,Sheet2!$A$1:$B$270,2,FALSE)</f>
        <v>#N/A</v>
      </c>
    </row>
    <row r="1783" spans="15:61">
      <c r="O1783" s="57"/>
      <c r="P1783" s="57"/>
      <c r="AP1783" s="57"/>
      <c r="BA1783" s="57"/>
      <c r="BF1783" s="6" t="e">
        <f t="shared" si="81"/>
        <v>#NUM!</v>
      </c>
      <c r="BG1783" t="e">
        <f t="shared" si="82"/>
        <v>#NUM!</v>
      </c>
      <c r="BH1783" t="e">
        <f t="shared" si="83"/>
        <v>#NUM!</v>
      </c>
      <c r="BI1783" t="e">
        <f>VLOOKUP(H1783,Sheet2!$A$1:$B$270,2,FALSE)</f>
        <v>#N/A</v>
      </c>
    </row>
    <row r="1784" spans="15:61">
      <c r="O1784" s="57"/>
      <c r="P1784" s="57"/>
      <c r="BA1784" s="57"/>
      <c r="BF1784" s="6" t="e">
        <f t="shared" si="81"/>
        <v>#NUM!</v>
      </c>
      <c r="BG1784" t="e">
        <f t="shared" si="82"/>
        <v>#NUM!</v>
      </c>
      <c r="BH1784" t="e">
        <f t="shared" si="83"/>
        <v>#NUM!</v>
      </c>
      <c r="BI1784" t="e">
        <f>VLOOKUP(H1784,Sheet2!$A$1:$B$270,2,FALSE)</f>
        <v>#N/A</v>
      </c>
    </row>
    <row r="1785" spans="15:61">
      <c r="O1785" s="57"/>
      <c r="P1785" s="57"/>
      <c r="AP1785" s="57"/>
      <c r="BA1785" s="57"/>
      <c r="BF1785" s="6" t="e">
        <f t="shared" si="81"/>
        <v>#NUM!</v>
      </c>
      <c r="BG1785" t="e">
        <f t="shared" si="82"/>
        <v>#NUM!</v>
      </c>
      <c r="BH1785" t="e">
        <f t="shared" si="83"/>
        <v>#NUM!</v>
      </c>
      <c r="BI1785" t="e">
        <f>VLOOKUP(H1785,Sheet2!$A$1:$B$270,2,FALSE)</f>
        <v>#N/A</v>
      </c>
    </row>
    <row r="1786" spans="15:61">
      <c r="O1786" s="57"/>
      <c r="P1786" s="57"/>
      <c r="AP1786" s="57"/>
      <c r="BA1786" s="57"/>
      <c r="BF1786" s="6" t="e">
        <f t="shared" si="81"/>
        <v>#NUM!</v>
      </c>
      <c r="BG1786" t="e">
        <f t="shared" si="82"/>
        <v>#NUM!</v>
      </c>
      <c r="BH1786" t="e">
        <f t="shared" si="83"/>
        <v>#NUM!</v>
      </c>
      <c r="BI1786" t="e">
        <f>VLOOKUP(H1786,Sheet2!$A$1:$B$270,2,FALSE)</f>
        <v>#N/A</v>
      </c>
    </row>
    <row r="1787" spans="15:61">
      <c r="O1787" s="57"/>
      <c r="P1787" s="57"/>
      <c r="AP1787" s="57"/>
      <c r="BA1787" s="57"/>
      <c r="BF1787" s="6" t="e">
        <f t="shared" si="81"/>
        <v>#NUM!</v>
      </c>
      <c r="BG1787" t="e">
        <f t="shared" si="82"/>
        <v>#NUM!</v>
      </c>
      <c r="BH1787" t="e">
        <f t="shared" si="83"/>
        <v>#NUM!</v>
      </c>
      <c r="BI1787" t="e">
        <f>VLOOKUP(H1787,Sheet2!$A$1:$B$270,2,FALSE)</f>
        <v>#N/A</v>
      </c>
    </row>
    <row r="1788" spans="15:61">
      <c r="O1788" s="57"/>
      <c r="P1788" s="57"/>
      <c r="AP1788" s="57"/>
      <c r="BA1788" s="57"/>
      <c r="BF1788" s="6" t="e">
        <f t="shared" si="81"/>
        <v>#NUM!</v>
      </c>
      <c r="BG1788" t="e">
        <f t="shared" si="82"/>
        <v>#NUM!</v>
      </c>
      <c r="BH1788" t="e">
        <f t="shared" si="83"/>
        <v>#NUM!</v>
      </c>
      <c r="BI1788" t="e">
        <f>VLOOKUP(H1788,Sheet2!$A$1:$B$270,2,FALSE)</f>
        <v>#N/A</v>
      </c>
    </row>
    <row r="1789" spans="15:61">
      <c r="O1789" s="57"/>
      <c r="P1789" s="57"/>
      <c r="BA1789" s="57"/>
      <c r="BF1789" s="6" t="e">
        <f t="shared" si="81"/>
        <v>#NUM!</v>
      </c>
      <c r="BG1789" t="e">
        <f t="shared" si="82"/>
        <v>#NUM!</v>
      </c>
      <c r="BH1789" t="e">
        <f t="shared" si="83"/>
        <v>#NUM!</v>
      </c>
      <c r="BI1789" t="e">
        <f>VLOOKUP(H1789,Sheet2!$A$1:$B$270,2,FALSE)</f>
        <v>#N/A</v>
      </c>
    </row>
    <row r="1790" spans="15:61">
      <c r="O1790" s="57"/>
      <c r="P1790" s="57"/>
      <c r="AP1790" s="57"/>
      <c r="BA1790" s="57"/>
      <c r="BF1790" s="6" t="e">
        <f t="shared" si="81"/>
        <v>#NUM!</v>
      </c>
      <c r="BG1790" t="e">
        <f t="shared" si="82"/>
        <v>#NUM!</v>
      </c>
      <c r="BH1790" t="e">
        <f t="shared" si="83"/>
        <v>#NUM!</v>
      </c>
      <c r="BI1790" t="e">
        <f>VLOOKUP(H1790,Sheet2!$A$1:$B$270,2,FALSE)</f>
        <v>#N/A</v>
      </c>
    </row>
    <row r="1791" spans="15:61">
      <c r="O1791" s="57"/>
      <c r="P1791" s="57"/>
      <c r="AP1791" s="57"/>
      <c r="BA1791" s="57"/>
      <c r="BF1791" s="6" t="e">
        <f t="shared" si="81"/>
        <v>#NUM!</v>
      </c>
      <c r="BG1791" t="e">
        <f t="shared" si="82"/>
        <v>#NUM!</v>
      </c>
      <c r="BH1791" t="e">
        <f t="shared" si="83"/>
        <v>#NUM!</v>
      </c>
      <c r="BI1791" t="e">
        <f>VLOOKUP(H1791,Sheet2!$A$1:$B$270,2,FALSE)</f>
        <v>#N/A</v>
      </c>
    </row>
    <row r="1792" spans="15:61">
      <c r="O1792" s="57"/>
      <c r="P1792" s="57"/>
      <c r="BA1792" s="57"/>
      <c r="BF1792" s="6" t="e">
        <f t="shared" si="81"/>
        <v>#NUM!</v>
      </c>
      <c r="BG1792" t="e">
        <f t="shared" si="82"/>
        <v>#NUM!</v>
      </c>
      <c r="BH1792" t="e">
        <f t="shared" si="83"/>
        <v>#NUM!</v>
      </c>
      <c r="BI1792" t="e">
        <f>VLOOKUP(H1792,Sheet2!$A$1:$B$270,2,FALSE)</f>
        <v>#N/A</v>
      </c>
    </row>
    <row r="1793" spans="15:61">
      <c r="O1793" s="57"/>
      <c r="P1793" s="57"/>
      <c r="AP1793" s="57"/>
      <c r="BA1793" s="57"/>
      <c r="BF1793" s="6" t="e">
        <f t="shared" si="81"/>
        <v>#NUM!</v>
      </c>
      <c r="BG1793" t="e">
        <f t="shared" si="82"/>
        <v>#NUM!</v>
      </c>
      <c r="BH1793" t="e">
        <f t="shared" si="83"/>
        <v>#NUM!</v>
      </c>
      <c r="BI1793" t="e">
        <f>VLOOKUP(H1793,Sheet2!$A$1:$B$270,2,FALSE)</f>
        <v>#N/A</v>
      </c>
    </row>
    <row r="1794" spans="15:61">
      <c r="O1794" s="57"/>
      <c r="P1794" s="57"/>
      <c r="AP1794" s="57"/>
      <c r="BA1794" s="57"/>
      <c r="BF1794" s="6" t="e">
        <f t="shared" ref="BF1794:BF1857" si="84">DATE(BC1794,BD1794,BE1794)</f>
        <v>#NUM!</v>
      </c>
      <c r="BG1794" t="e">
        <f t="shared" ref="BG1794:BG1857" si="85">BF1794-BA1794</f>
        <v>#NUM!</v>
      </c>
      <c r="BH1794" t="e">
        <f t="shared" ref="BH1794:BH1857" si="86">IF(BG1794=1,"COMPLY",IF(BG1794&lt;1,"COMPLY","NOT COMPLY"))</f>
        <v>#NUM!</v>
      </c>
      <c r="BI1794" t="e">
        <f>VLOOKUP(H1794,Sheet2!$A$1:$B$270,2,FALSE)</f>
        <v>#N/A</v>
      </c>
    </row>
    <row r="1795" spans="15:61">
      <c r="O1795" s="57"/>
      <c r="P1795" s="57"/>
      <c r="AP1795" s="57"/>
      <c r="BA1795" s="57"/>
      <c r="BF1795" s="6" t="e">
        <f t="shared" si="84"/>
        <v>#NUM!</v>
      </c>
      <c r="BG1795" t="e">
        <f t="shared" si="85"/>
        <v>#NUM!</v>
      </c>
      <c r="BH1795" t="e">
        <f t="shared" si="86"/>
        <v>#NUM!</v>
      </c>
      <c r="BI1795" t="e">
        <f>VLOOKUP(H1795,Sheet2!$A$1:$B$270,2,FALSE)</f>
        <v>#N/A</v>
      </c>
    </row>
    <row r="1796" spans="15:61">
      <c r="O1796" s="57"/>
      <c r="P1796" s="57"/>
      <c r="BA1796" s="57"/>
      <c r="BF1796" s="6" t="e">
        <f t="shared" si="84"/>
        <v>#NUM!</v>
      </c>
      <c r="BG1796" t="e">
        <f t="shared" si="85"/>
        <v>#NUM!</v>
      </c>
      <c r="BH1796" t="e">
        <f t="shared" si="86"/>
        <v>#NUM!</v>
      </c>
      <c r="BI1796" t="e">
        <f>VLOOKUP(H1796,Sheet2!$A$1:$B$270,2,FALSE)</f>
        <v>#N/A</v>
      </c>
    </row>
    <row r="1797" spans="15:61">
      <c r="O1797" s="57"/>
      <c r="P1797" s="57"/>
      <c r="AP1797" s="57"/>
      <c r="BA1797" s="57"/>
      <c r="BF1797" s="6" t="e">
        <f t="shared" si="84"/>
        <v>#NUM!</v>
      </c>
      <c r="BG1797" t="e">
        <f t="shared" si="85"/>
        <v>#NUM!</v>
      </c>
      <c r="BH1797" t="e">
        <f t="shared" si="86"/>
        <v>#NUM!</v>
      </c>
      <c r="BI1797" t="e">
        <f>VLOOKUP(H1797,Sheet2!$A$1:$B$270,2,FALSE)</f>
        <v>#N/A</v>
      </c>
    </row>
    <row r="1798" spans="15:61">
      <c r="O1798" s="57"/>
      <c r="P1798" s="57"/>
      <c r="AP1798" s="57"/>
      <c r="BA1798" s="57"/>
      <c r="BF1798" s="6" t="e">
        <f t="shared" si="84"/>
        <v>#NUM!</v>
      </c>
      <c r="BG1798" t="e">
        <f t="shared" si="85"/>
        <v>#NUM!</v>
      </c>
      <c r="BH1798" t="e">
        <f t="shared" si="86"/>
        <v>#NUM!</v>
      </c>
      <c r="BI1798" t="e">
        <f>VLOOKUP(H1798,Sheet2!$A$1:$B$270,2,FALSE)</f>
        <v>#N/A</v>
      </c>
    </row>
    <row r="1799" spans="15:61">
      <c r="O1799" s="57"/>
      <c r="P1799" s="57"/>
      <c r="AP1799" s="57"/>
      <c r="BA1799" s="57"/>
      <c r="BF1799" s="6" t="e">
        <f t="shared" si="84"/>
        <v>#NUM!</v>
      </c>
      <c r="BG1799" t="e">
        <f t="shared" si="85"/>
        <v>#NUM!</v>
      </c>
      <c r="BH1799" t="e">
        <f t="shared" si="86"/>
        <v>#NUM!</v>
      </c>
      <c r="BI1799" t="e">
        <f>VLOOKUP(H1799,Sheet2!$A$1:$B$270,2,FALSE)</f>
        <v>#N/A</v>
      </c>
    </row>
    <row r="1800" spans="15:61">
      <c r="O1800" s="57"/>
      <c r="P1800" s="57"/>
      <c r="AP1800" s="57"/>
      <c r="BA1800" s="57"/>
      <c r="BF1800" s="6" t="e">
        <f t="shared" si="84"/>
        <v>#NUM!</v>
      </c>
      <c r="BG1800" t="e">
        <f t="shared" si="85"/>
        <v>#NUM!</v>
      </c>
      <c r="BH1800" t="e">
        <f t="shared" si="86"/>
        <v>#NUM!</v>
      </c>
      <c r="BI1800" t="e">
        <f>VLOOKUP(H1800,Sheet2!$A$1:$B$270,2,FALSE)</f>
        <v>#N/A</v>
      </c>
    </row>
    <row r="1801" spans="15:61">
      <c r="O1801" s="57"/>
      <c r="P1801" s="57"/>
      <c r="AP1801" s="57"/>
      <c r="BA1801" s="57"/>
      <c r="BF1801" s="6" t="e">
        <f t="shared" si="84"/>
        <v>#NUM!</v>
      </c>
      <c r="BG1801" t="e">
        <f t="shared" si="85"/>
        <v>#NUM!</v>
      </c>
      <c r="BH1801" t="e">
        <f t="shared" si="86"/>
        <v>#NUM!</v>
      </c>
      <c r="BI1801" t="e">
        <f>VLOOKUP(H1801,Sheet2!$A$1:$B$270,2,FALSE)</f>
        <v>#N/A</v>
      </c>
    </row>
    <row r="1802" spans="15:61">
      <c r="O1802" s="57"/>
      <c r="P1802" s="57"/>
      <c r="AP1802" s="57"/>
      <c r="BA1802" s="57"/>
      <c r="BF1802" s="6" t="e">
        <f t="shared" si="84"/>
        <v>#NUM!</v>
      </c>
      <c r="BG1802" t="e">
        <f t="shared" si="85"/>
        <v>#NUM!</v>
      </c>
      <c r="BH1802" t="e">
        <f t="shared" si="86"/>
        <v>#NUM!</v>
      </c>
      <c r="BI1802" t="e">
        <f>VLOOKUP(H1802,Sheet2!$A$1:$B$270,2,FALSE)</f>
        <v>#N/A</v>
      </c>
    </row>
    <row r="1803" spans="15:61">
      <c r="O1803" s="57"/>
      <c r="P1803" s="57"/>
      <c r="AP1803" s="57"/>
      <c r="BA1803" s="57"/>
      <c r="BF1803" s="6" t="e">
        <f t="shared" si="84"/>
        <v>#NUM!</v>
      </c>
      <c r="BG1803" t="e">
        <f t="shared" si="85"/>
        <v>#NUM!</v>
      </c>
      <c r="BH1803" t="e">
        <f t="shared" si="86"/>
        <v>#NUM!</v>
      </c>
      <c r="BI1803" t="e">
        <f>VLOOKUP(H1803,Sheet2!$A$1:$B$270,2,FALSE)</f>
        <v>#N/A</v>
      </c>
    </row>
    <row r="1804" spans="15:61">
      <c r="O1804" s="57"/>
      <c r="P1804" s="57"/>
      <c r="AP1804" s="57"/>
      <c r="BA1804" s="57"/>
      <c r="BF1804" s="6" t="e">
        <f t="shared" si="84"/>
        <v>#NUM!</v>
      </c>
      <c r="BG1804" t="e">
        <f t="shared" si="85"/>
        <v>#NUM!</v>
      </c>
      <c r="BH1804" t="e">
        <f t="shared" si="86"/>
        <v>#NUM!</v>
      </c>
      <c r="BI1804" t="e">
        <f>VLOOKUP(H1804,Sheet2!$A$1:$B$270,2,FALSE)</f>
        <v>#N/A</v>
      </c>
    </row>
    <row r="1805" spans="15:61">
      <c r="O1805" s="57"/>
      <c r="P1805" s="57"/>
      <c r="AP1805" s="57"/>
      <c r="BA1805" s="57"/>
      <c r="BF1805" s="6" t="e">
        <f t="shared" si="84"/>
        <v>#NUM!</v>
      </c>
      <c r="BG1805" t="e">
        <f t="shared" si="85"/>
        <v>#NUM!</v>
      </c>
      <c r="BH1805" t="e">
        <f t="shared" si="86"/>
        <v>#NUM!</v>
      </c>
      <c r="BI1805" t="e">
        <f>VLOOKUP(H1805,Sheet2!$A$1:$B$270,2,FALSE)</f>
        <v>#N/A</v>
      </c>
    </row>
    <row r="1806" spans="15:61">
      <c r="O1806" s="57"/>
      <c r="P1806" s="57"/>
      <c r="AP1806" s="57"/>
      <c r="BA1806" s="57"/>
      <c r="BF1806" s="6" t="e">
        <f t="shared" si="84"/>
        <v>#NUM!</v>
      </c>
      <c r="BG1806" t="e">
        <f t="shared" si="85"/>
        <v>#NUM!</v>
      </c>
      <c r="BH1806" t="e">
        <f t="shared" si="86"/>
        <v>#NUM!</v>
      </c>
      <c r="BI1806" t="e">
        <f>VLOOKUP(H1806,Sheet2!$A$1:$B$270,2,FALSE)</f>
        <v>#N/A</v>
      </c>
    </row>
    <row r="1807" spans="15:61">
      <c r="O1807" s="57"/>
      <c r="P1807" s="57"/>
      <c r="AP1807" s="57"/>
      <c r="BA1807" s="57"/>
      <c r="BF1807" s="6" t="e">
        <f t="shared" si="84"/>
        <v>#NUM!</v>
      </c>
      <c r="BG1807" t="e">
        <f t="shared" si="85"/>
        <v>#NUM!</v>
      </c>
      <c r="BH1807" t="e">
        <f t="shared" si="86"/>
        <v>#NUM!</v>
      </c>
      <c r="BI1807" t="e">
        <f>VLOOKUP(H1807,Sheet2!$A$1:$B$270,2,FALSE)</f>
        <v>#N/A</v>
      </c>
    </row>
    <row r="1808" spans="15:61">
      <c r="O1808" s="57"/>
      <c r="P1808" s="57"/>
      <c r="AP1808" s="57"/>
      <c r="BA1808" s="57"/>
      <c r="BF1808" s="6" t="e">
        <f t="shared" si="84"/>
        <v>#NUM!</v>
      </c>
      <c r="BG1808" t="e">
        <f t="shared" si="85"/>
        <v>#NUM!</v>
      </c>
      <c r="BH1808" t="e">
        <f t="shared" si="86"/>
        <v>#NUM!</v>
      </c>
      <c r="BI1808" t="e">
        <f>VLOOKUP(H1808,Sheet2!$A$1:$B$270,2,FALSE)</f>
        <v>#N/A</v>
      </c>
    </row>
    <row r="1809" spans="15:61">
      <c r="O1809" s="57"/>
      <c r="P1809" s="57"/>
      <c r="AP1809" s="57"/>
      <c r="BA1809" s="57"/>
      <c r="BF1809" s="6" t="e">
        <f t="shared" si="84"/>
        <v>#NUM!</v>
      </c>
      <c r="BG1809" t="e">
        <f t="shared" si="85"/>
        <v>#NUM!</v>
      </c>
      <c r="BH1809" t="e">
        <f t="shared" si="86"/>
        <v>#NUM!</v>
      </c>
      <c r="BI1809" t="e">
        <f>VLOOKUP(H1809,Sheet2!$A$1:$B$270,2,FALSE)</f>
        <v>#N/A</v>
      </c>
    </row>
    <row r="1810" spans="15:61">
      <c r="O1810" s="57"/>
      <c r="P1810" s="57"/>
      <c r="BA1810" s="57"/>
      <c r="BF1810" s="6" t="e">
        <f t="shared" si="84"/>
        <v>#NUM!</v>
      </c>
      <c r="BG1810" t="e">
        <f t="shared" si="85"/>
        <v>#NUM!</v>
      </c>
      <c r="BH1810" t="e">
        <f t="shared" si="86"/>
        <v>#NUM!</v>
      </c>
      <c r="BI1810" t="e">
        <f>VLOOKUP(H1810,Sheet2!$A$1:$B$270,2,FALSE)</f>
        <v>#N/A</v>
      </c>
    </row>
    <row r="1811" spans="15:61">
      <c r="O1811" s="57"/>
      <c r="P1811" s="57"/>
      <c r="AP1811" s="57"/>
      <c r="BA1811" s="57"/>
      <c r="BF1811" s="6" t="e">
        <f t="shared" si="84"/>
        <v>#NUM!</v>
      </c>
      <c r="BG1811" t="e">
        <f t="shared" si="85"/>
        <v>#NUM!</v>
      </c>
      <c r="BH1811" t="e">
        <f t="shared" si="86"/>
        <v>#NUM!</v>
      </c>
      <c r="BI1811" t="e">
        <f>VLOOKUP(H1811,Sheet2!$A$1:$B$270,2,FALSE)</f>
        <v>#N/A</v>
      </c>
    </row>
    <row r="1812" spans="15:61">
      <c r="O1812" s="57"/>
      <c r="P1812" s="57"/>
      <c r="AP1812" s="57"/>
      <c r="BA1812" s="57"/>
      <c r="BF1812" s="6" t="e">
        <f t="shared" si="84"/>
        <v>#NUM!</v>
      </c>
      <c r="BG1812" t="e">
        <f t="shared" si="85"/>
        <v>#NUM!</v>
      </c>
      <c r="BH1812" t="e">
        <f t="shared" si="86"/>
        <v>#NUM!</v>
      </c>
      <c r="BI1812" t="e">
        <f>VLOOKUP(H1812,Sheet2!$A$1:$B$270,2,FALSE)</f>
        <v>#N/A</v>
      </c>
    </row>
    <row r="1813" spans="15:61">
      <c r="O1813" s="57"/>
      <c r="P1813" s="57"/>
      <c r="AP1813" s="57"/>
      <c r="BA1813" s="57"/>
      <c r="BF1813" s="6" t="e">
        <f t="shared" si="84"/>
        <v>#NUM!</v>
      </c>
      <c r="BG1813" t="e">
        <f t="shared" si="85"/>
        <v>#NUM!</v>
      </c>
      <c r="BH1813" t="e">
        <f t="shared" si="86"/>
        <v>#NUM!</v>
      </c>
      <c r="BI1813" t="e">
        <f>VLOOKUP(H1813,Sheet2!$A$1:$B$270,2,FALSE)</f>
        <v>#N/A</v>
      </c>
    </row>
    <row r="1814" spans="15:61">
      <c r="O1814" s="57"/>
      <c r="P1814" s="57"/>
      <c r="AP1814" s="57"/>
      <c r="BA1814" s="57"/>
      <c r="BF1814" s="6" t="e">
        <f t="shared" si="84"/>
        <v>#NUM!</v>
      </c>
      <c r="BG1814" t="e">
        <f t="shared" si="85"/>
        <v>#NUM!</v>
      </c>
      <c r="BH1814" t="e">
        <f t="shared" si="86"/>
        <v>#NUM!</v>
      </c>
      <c r="BI1814" t="e">
        <f>VLOOKUP(H1814,Sheet2!$A$1:$B$270,2,FALSE)</f>
        <v>#N/A</v>
      </c>
    </row>
    <row r="1815" spans="15:61">
      <c r="O1815" s="57"/>
      <c r="P1815" s="57"/>
      <c r="AP1815" s="57"/>
      <c r="BA1815" s="57"/>
      <c r="BF1815" s="6" t="e">
        <f t="shared" si="84"/>
        <v>#NUM!</v>
      </c>
      <c r="BG1815" t="e">
        <f t="shared" si="85"/>
        <v>#NUM!</v>
      </c>
      <c r="BH1815" t="e">
        <f t="shared" si="86"/>
        <v>#NUM!</v>
      </c>
      <c r="BI1815" t="e">
        <f>VLOOKUP(H1815,Sheet2!$A$1:$B$270,2,FALSE)</f>
        <v>#N/A</v>
      </c>
    </row>
    <row r="1816" spans="15:61">
      <c r="O1816" s="57"/>
      <c r="P1816" s="57"/>
      <c r="BA1816" s="57"/>
      <c r="BF1816" s="6" t="e">
        <f t="shared" si="84"/>
        <v>#NUM!</v>
      </c>
      <c r="BG1816" t="e">
        <f t="shared" si="85"/>
        <v>#NUM!</v>
      </c>
      <c r="BH1816" t="e">
        <f t="shared" si="86"/>
        <v>#NUM!</v>
      </c>
      <c r="BI1816" t="e">
        <f>VLOOKUP(H1816,Sheet2!$A$1:$B$270,2,FALSE)</f>
        <v>#N/A</v>
      </c>
    </row>
    <row r="1817" spans="15:61">
      <c r="O1817" s="57"/>
      <c r="P1817" s="57"/>
      <c r="AP1817" s="57"/>
      <c r="BA1817" s="57"/>
      <c r="BF1817" s="6" t="e">
        <f t="shared" si="84"/>
        <v>#NUM!</v>
      </c>
      <c r="BG1817" t="e">
        <f t="shared" si="85"/>
        <v>#NUM!</v>
      </c>
      <c r="BH1817" t="e">
        <f t="shared" si="86"/>
        <v>#NUM!</v>
      </c>
      <c r="BI1817" t="e">
        <f>VLOOKUP(H1817,Sheet2!$A$1:$B$270,2,FALSE)</f>
        <v>#N/A</v>
      </c>
    </row>
    <row r="1818" spans="15:61">
      <c r="O1818" s="57"/>
      <c r="P1818" s="57"/>
      <c r="BA1818" s="57"/>
      <c r="BF1818" s="6" t="e">
        <f t="shared" si="84"/>
        <v>#NUM!</v>
      </c>
      <c r="BG1818" t="e">
        <f t="shared" si="85"/>
        <v>#NUM!</v>
      </c>
      <c r="BH1818" t="e">
        <f t="shared" si="86"/>
        <v>#NUM!</v>
      </c>
      <c r="BI1818" t="e">
        <f>VLOOKUP(H1818,Sheet2!$A$1:$B$270,2,FALSE)</f>
        <v>#N/A</v>
      </c>
    </row>
    <row r="1819" spans="15:61">
      <c r="O1819" s="57"/>
      <c r="P1819" s="57"/>
      <c r="AP1819" s="57"/>
      <c r="BA1819" s="57"/>
      <c r="BF1819" s="6" t="e">
        <f t="shared" si="84"/>
        <v>#NUM!</v>
      </c>
      <c r="BG1819" t="e">
        <f t="shared" si="85"/>
        <v>#NUM!</v>
      </c>
      <c r="BH1819" t="e">
        <f t="shared" si="86"/>
        <v>#NUM!</v>
      </c>
      <c r="BI1819" t="e">
        <f>VLOOKUP(H1819,Sheet2!$A$1:$B$270,2,FALSE)</f>
        <v>#N/A</v>
      </c>
    </row>
    <row r="1820" spans="15:61">
      <c r="O1820" s="57"/>
      <c r="P1820" s="57"/>
      <c r="AP1820" s="57"/>
      <c r="BA1820" s="57"/>
      <c r="BF1820" s="6" t="e">
        <f t="shared" si="84"/>
        <v>#NUM!</v>
      </c>
      <c r="BG1820" t="e">
        <f t="shared" si="85"/>
        <v>#NUM!</v>
      </c>
      <c r="BH1820" t="e">
        <f t="shared" si="86"/>
        <v>#NUM!</v>
      </c>
      <c r="BI1820" t="e">
        <f>VLOOKUP(H1820,Sheet2!$A$1:$B$270,2,FALSE)</f>
        <v>#N/A</v>
      </c>
    </row>
    <row r="1821" spans="15:61">
      <c r="O1821" s="57"/>
      <c r="P1821" s="57"/>
      <c r="AP1821" s="57"/>
      <c r="BA1821" s="57"/>
      <c r="BF1821" s="6" t="e">
        <f t="shared" si="84"/>
        <v>#NUM!</v>
      </c>
      <c r="BG1821" t="e">
        <f t="shared" si="85"/>
        <v>#NUM!</v>
      </c>
      <c r="BH1821" t="e">
        <f t="shared" si="86"/>
        <v>#NUM!</v>
      </c>
      <c r="BI1821" t="e">
        <f>VLOOKUP(H1821,Sheet2!$A$1:$B$270,2,FALSE)</f>
        <v>#N/A</v>
      </c>
    </row>
    <row r="1822" spans="15:61">
      <c r="O1822" s="57"/>
      <c r="P1822" s="57"/>
      <c r="AP1822" s="57"/>
      <c r="BA1822" s="57"/>
      <c r="BF1822" s="6" t="e">
        <f t="shared" si="84"/>
        <v>#NUM!</v>
      </c>
      <c r="BG1822" t="e">
        <f t="shared" si="85"/>
        <v>#NUM!</v>
      </c>
      <c r="BH1822" t="e">
        <f t="shared" si="86"/>
        <v>#NUM!</v>
      </c>
      <c r="BI1822" t="e">
        <f>VLOOKUP(H1822,Sheet2!$A$1:$B$270,2,FALSE)</f>
        <v>#N/A</v>
      </c>
    </row>
    <row r="1823" spans="15:61">
      <c r="O1823" s="57"/>
      <c r="P1823" s="57"/>
      <c r="AP1823" s="57"/>
      <c r="BA1823" s="57"/>
      <c r="BF1823" s="6" t="e">
        <f t="shared" si="84"/>
        <v>#NUM!</v>
      </c>
      <c r="BG1823" t="e">
        <f t="shared" si="85"/>
        <v>#NUM!</v>
      </c>
      <c r="BH1823" t="e">
        <f t="shared" si="86"/>
        <v>#NUM!</v>
      </c>
      <c r="BI1823" t="e">
        <f>VLOOKUP(H1823,Sheet2!$A$1:$B$270,2,FALSE)</f>
        <v>#N/A</v>
      </c>
    </row>
    <row r="1824" spans="15:61">
      <c r="O1824" s="57"/>
      <c r="P1824" s="57"/>
      <c r="AP1824" s="57"/>
      <c r="BA1824" s="57"/>
      <c r="BF1824" s="6" t="e">
        <f t="shared" si="84"/>
        <v>#NUM!</v>
      </c>
      <c r="BG1824" t="e">
        <f t="shared" si="85"/>
        <v>#NUM!</v>
      </c>
      <c r="BH1824" t="e">
        <f t="shared" si="86"/>
        <v>#NUM!</v>
      </c>
      <c r="BI1824" t="e">
        <f>VLOOKUP(H1824,Sheet2!$A$1:$B$270,2,FALSE)</f>
        <v>#N/A</v>
      </c>
    </row>
    <row r="1825" spans="15:61">
      <c r="O1825" s="57"/>
      <c r="P1825" s="57"/>
      <c r="AP1825" s="57"/>
      <c r="BA1825" s="57"/>
      <c r="BF1825" s="6" t="e">
        <f t="shared" si="84"/>
        <v>#NUM!</v>
      </c>
      <c r="BG1825" t="e">
        <f t="shared" si="85"/>
        <v>#NUM!</v>
      </c>
      <c r="BH1825" t="e">
        <f t="shared" si="86"/>
        <v>#NUM!</v>
      </c>
      <c r="BI1825" t="e">
        <f>VLOOKUP(H1825,Sheet2!$A$1:$B$270,2,FALSE)</f>
        <v>#N/A</v>
      </c>
    </row>
    <row r="1826" spans="15:61">
      <c r="O1826" s="57"/>
      <c r="P1826" s="57"/>
      <c r="BA1826" s="57"/>
      <c r="BF1826" s="6" t="e">
        <f t="shared" si="84"/>
        <v>#NUM!</v>
      </c>
      <c r="BG1826" t="e">
        <f t="shared" si="85"/>
        <v>#NUM!</v>
      </c>
      <c r="BH1826" t="e">
        <f t="shared" si="86"/>
        <v>#NUM!</v>
      </c>
      <c r="BI1826" t="e">
        <f>VLOOKUP(H1826,Sheet2!$A$1:$B$270,2,FALSE)</f>
        <v>#N/A</v>
      </c>
    </row>
    <row r="1827" spans="15:61">
      <c r="O1827" s="57"/>
      <c r="P1827" s="57"/>
      <c r="AP1827" s="57"/>
      <c r="BA1827" s="57"/>
      <c r="BF1827" s="6" t="e">
        <f t="shared" si="84"/>
        <v>#NUM!</v>
      </c>
      <c r="BG1827" t="e">
        <f t="shared" si="85"/>
        <v>#NUM!</v>
      </c>
      <c r="BH1827" t="e">
        <f t="shared" si="86"/>
        <v>#NUM!</v>
      </c>
      <c r="BI1827" t="e">
        <f>VLOOKUP(H1827,Sheet2!$A$1:$B$270,2,FALSE)</f>
        <v>#N/A</v>
      </c>
    </row>
    <row r="1828" spans="15:61">
      <c r="O1828" s="57"/>
      <c r="P1828" s="57"/>
      <c r="AP1828" s="57"/>
      <c r="BA1828" s="57"/>
      <c r="BF1828" s="6" t="e">
        <f t="shared" si="84"/>
        <v>#NUM!</v>
      </c>
      <c r="BG1828" t="e">
        <f t="shared" si="85"/>
        <v>#NUM!</v>
      </c>
      <c r="BH1828" t="e">
        <f t="shared" si="86"/>
        <v>#NUM!</v>
      </c>
      <c r="BI1828" t="e">
        <f>VLOOKUP(H1828,Sheet2!$A$1:$B$270,2,FALSE)</f>
        <v>#N/A</v>
      </c>
    </row>
    <row r="1829" spans="15:61">
      <c r="O1829" s="57"/>
      <c r="P1829" s="57"/>
      <c r="AP1829" s="57"/>
      <c r="BA1829" s="57"/>
      <c r="BF1829" s="6" t="e">
        <f t="shared" si="84"/>
        <v>#NUM!</v>
      </c>
      <c r="BG1829" t="e">
        <f t="shared" si="85"/>
        <v>#NUM!</v>
      </c>
      <c r="BH1829" t="e">
        <f t="shared" si="86"/>
        <v>#NUM!</v>
      </c>
      <c r="BI1829" t="e">
        <f>VLOOKUP(H1829,Sheet2!$A$1:$B$270,2,FALSE)</f>
        <v>#N/A</v>
      </c>
    </row>
    <row r="1830" spans="15:61">
      <c r="O1830" s="57"/>
      <c r="P1830" s="57"/>
      <c r="BA1830" s="57"/>
      <c r="BF1830" s="6" t="e">
        <f t="shared" si="84"/>
        <v>#NUM!</v>
      </c>
      <c r="BG1830" t="e">
        <f t="shared" si="85"/>
        <v>#NUM!</v>
      </c>
      <c r="BH1830" t="e">
        <f t="shared" si="86"/>
        <v>#NUM!</v>
      </c>
      <c r="BI1830" t="e">
        <f>VLOOKUP(H1830,Sheet2!$A$1:$B$270,2,FALSE)</f>
        <v>#N/A</v>
      </c>
    </row>
    <row r="1831" spans="15:61">
      <c r="O1831" s="57"/>
      <c r="P1831" s="57"/>
      <c r="AP1831" s="57"/>
      <c r="BA1831" s="57"/>
      <c r="BF1831" s="6" t="e">
        <f t="shared" si="84"/>
        <v>#NUM!</v>
      </c>
      <c r="BG1831" t="e">
        <f t="shared" si="85"/>
        <v>#NUM!</v>
      </c>
      <c r="BH1831" t="e">
        <f t="shared" si="86"/>
        <v>#NUM!</v>
      </c>
      <c r="BI1831" t="e">
        <f>VLOOKUP(H1831,Sheet2!$A$1:$B$270,2,FALSE)</f>
        <v>#N/A</v>
      </c>
    </row>
    <row r="1832" spans="15:61">
      <c r="O1832" s="57"/>
      <c r="P1832" s="57"/>
      <c r="AP1832" s="57"/>
      <c r="BA1832" s="57"/>
      <c r="BF1832" s="6" t="e">
        <f t="shared" si="84"/>
        <v>#NUM!</v>
      </c>
      <c r="BG1832" t="e">
        <f t="shared" si="85"/>
        <v>#NUM!</v>
      </c>
      <c r="BH1832" t="e">
        <f t="shared" si="86"/>
        <v>#NUM!</v>
      </c>
      <c r="BI1832" t="e">
        <f>VLOOKUP(H1832,Sheet2!$A$1:$B$270,2,FALSE)</f>
        <v>#N/A</v>
      </c>
    </row>
    <row r="1833" spans="15:61">
      <c r="O1833" s="57"/>
      <c r="P1833" s="57"/>
      <c r="BA1833" s="57"/>
      <c r="BF1833" s="6" t="e">
        <f t="shared" si="84"/>
        <v>#NUM!</v>
      </c>
      <c r="BG1833" t="e">
        <f t="shared" si="85"/>
        <v>#NUM!</v>
      </c>
      <c r="BH1833" t="e">
        <f t="shared" si="86"/>
        <v>#NUM!</v>
      </c>
      <c r="BI1833" t="e">
        <f>VLOOKUP(H1833,Sheet2!$A$1:$B$270,2,FALSE)</f>
        <v>#N/A</v>
      </c>
    </row>
    <row r="1834" spans="15:61">
      <c r="O1834" s="57"/>
      <c r="P1834" s="57"/>
      <c r="AP1834" s="57"/>
      <c r="BA1834" s="57"/>
      <c r="BF1834" s="6" t="e">
        <f t="shared" si="84"/>
        <v>#NUM!</v>
      </c>
      <c r="BG1834" t="e">
        <f t="shared" si="85"/>
        <v>#NUM!</v>
      </c>
      <c r="BH1834" t="e">
        <f t="shared" si="86"/>
        <v>#NUM!</v>
      </c>
      <c r="BI1834" t="e">
        <f>VLOOKUP(H1834,Sheet2!$A$1:$B$270,2,FALSE)</f>
        <v>#N/A</v>
      </c>
    </row>
    <row r="1835" spans="15:61">
      <c r="O1835" s="57"/>
      <c r="P1835" s="57"/>
      <c r="AP1835" s="57"/>
      <c r="BA1835" s="57"/>
      <c r="BF1835" s="6" t="e">
        <f t="shared" si="84"/>
        <v>#NUM!</v>
      </c>
      <c r="BG1835" t="e">
        <f t="shared" si="85"/>
        <v>#NUM!</v>
      </c>
      <c r="BH1835" t="e">
        <f t="shared" si="86"/>
        <v>#NUM!</v>
      </c>
      <c r="BI1835" t="e">
        <f>VLOOKUP(H1835,Sheet2!$A$1:$B$270,2,FALSE)</f>
        <v>#N/A</v>
      </c>
    </row>
    <row r="1836" spans="15:61">
      <c r="O1836" s="57"/>
      <c r="P1836" s="57"/>
      <c r="AP1836" s="57"/>
      <c r="BA1836" s="57"/>
      <c r="BF1836" s="6" t="e">
        <f t="shared" si="84"/>
        <v>#NUM!</v>
      </c>
      <c r="BG1836" t="e">
        <f t="shared" si="85"/>
        <v>#NUM!</v>
      </c>
      <c r="BH1836" t="e">
        <f t="shared" si="86"/>
        <v>#NUM!</v>
      </c>
      <c r="BI1836" t="e">
        <f>VLOOKUP(H1836,Sheet2!$A$1:$B$270,2,FALSE)</f>
        <v>#N/A</v>
      </c>
    </row>
    <row r="1837" spans="15:61">
      <c r="O1837" s="57"/>
      <c r="P1837" s="57"/>
      <c r="AP1837" s="57"/>
      <c r="BA1837" s="57"/>
      <c r="BF1837" s="6" t="e">
        <f t="shared" si="84"/>
        <v>#NUM!</v>
      </c>
      <c r="BG1837" t="e">
        <f t="shared" si="85"/>
        <v>#NUM!</v>
      </c>
      <c r="BH1837" t="e">
        <f t="shared" si="86"/>
        <v>#NUM!</v>
      </c>
      <c r="BI1837" t="e">
        <f>VLOOKUP(H1837,Sheet2!$A$1:$B$270,2,FALSE)</f>
        <v>#N/A</v>
      </c>
    </row>
    <row r="1838" spans="15:61">
      <c r="O1838" s="57"/>
      <c r="P1838" s="57"/>
      <c r="BA1838" s="57"/>
      <c r="BF1838" s="6" t="e">
        <f t="shared" si="84"/>
        <v>#NUM!</v>
      </c>
      <c r="BG1838" t="e">
        <f t="shared" si="85"/>
        <v>#NUM!</v>
      </c>
      <c r="BH1838" t="e">
        <f t="shared" si="86"/>
        <v>#NUM!</v>
      </c>
      <c r="BI1838" t="e">
        <f>VLOOKUP(H1838,Sheet2!$A$1:$B$270,2,FALSE)</f>
        <v>#N/A</v>
      </c>
    </row>
    <row r="1839" spans="15:61">
      <c r="O1839" s="57"/>
      <c r="P1839" s="57"/>
      <c r="AP1839" s="57"/>
      <c r="BA1839" s="57"/>
      <c r="BF1839" s="6" t="e">
        <f t="shared" si="84"/>
        <v>#NUM!</v>
      </c>
      <c r="BG1839" t="e">
        <f t="shared" si="85"/>
        <v>#NUM!</v>
      </c>
      <c r="BH1839" t="e">
        <f t="shared" si="86"/>
        <v>#NUM!</v>
      </c>
      <c r="BI1839" t="e">
        <f>VLOOKUP(H1839,Sheet2!$A$1:$B$270,2,FALSE)</f>
        <v>#N/A</v>
      </c>
    </row>
    <row r="1840" spans="15:61">
      <c r="O1840" s="57"/>
      <c r="P1840" s="57"/>
      <c r="AP1840" s="57"/>
      <c r="BA1840" s="57"/>
      <c r="BF1840" s="6" t="e">
        <f t="shared" si="84"/>
        <v>#NUM!</v>
      </c>
      <c r="BG1840" t="e">
        <f t="shared" si="85"/>
        <v>#NUM!</v>
      </c>
      <c r="BH1840" t="e">
        <f t="shared" si="86"/>
        <v>#NUM!</v>
      </c>
      <c r="BI1840" t="e">
        <f>VLOOKUP(H1840,Sheet2!$A$1:$B$270,2,FALSE)</f>
        <v>#N/A</v>
      </c>
    </row>
    <row r="1841" spans="15:61">
      <c r="O1841" s="57"/>
      <c r="P1841" s="57"/>
      <c r="BA1841" s="57"/>
      <c r="BF1841" s="6" t="e">
        <f t="shared" si="84"/>
        <v>#NUM!</v>
      </c>
      <c r="BG1841" t="e">
        <f t="shared" si="85"/>
        <v>#NUM!</v>
      </c>
      <c r="BH1841" t="e">
        <f t="shared" si="86"/>
        <v>#NUM!</v>
      </c>
      <c r="BI1841" t="e">
        <f>VLOOKUP(H1841,Sheet2!$A$1:$B$270,2,FALSE)</f>
        <v>#N/A</v>
      </c>
    </row>
    <row r="1842" spans="15:61">
      <c r="O1842" s="57"/>
      <c r="P1842" s="57"/>
      <c r="BA1842" s="57"/>
      <c r="BF1842" s="6" t="e">
        <f t="shared" si="84"/>
        <v>#NUM!</v>
      </c>
      <c r="BG1842" t="e">
        <f t="shared" si="85"/>
        <v>#NUM!</v>
      </c>
      <c r="BH1842" t="e">
        <f t="shared" si="86"/>
        <v>#NUM!</v>
      </c>
      <c r="BI1842" t="e">
        <f>VLOOKUP(H1842,Sheet2!$A$1:$B$270,2,FALSE)</f>
        <v>#N/A</v>
      </c>
    </row>
    <row r="1843" spans="15:61">
      <c r="O1843" s="57"/>
      <c r="P1843" s="57"/>
      <c r="BA1843" s="57"/>
      <c r="BF1843" s="6" t="e">
        <f t="shared" si="84"/>
        <v>#NUM!</v>
      </c>
      <c r="BG1843" t="e">
        <f t="shared" si="85"/>
        <v>#NUM!</v>
      </c>
      <c r="BH1843" t="e">
        <f t="shared" si="86"/>
        <v>#NUM!</v>
      </c>
      <c r="BI1843" t="e">
        <f>VLOOKUP(H1843,Sheet2!$A$1:$B$270,2,FALSE)</f>
        <v>#N/A</v>
      </c>
    </row>
    <row r="1844" spans="15:61">
      <c r="O1844" s="57"/>
      <c r="P1844" s="57"/>
      <c r="BA1844" s="57"/>
      <c r="BF1844" s="6" t="e">
        <f t="shared" si="84"/>
        <v>#NUM!</v>
      </c>
      <c r="BG1844" t="e">
        <f t="shared" si="85"/>
        <v>#NUM!</v>
      </c>
      <c r="BH1844" t="e">
        <f t="shared" si="86"/>
        <v>#NUM!</v>
      </c>
      <c r="BI1844" t="e">
        <f>VLOOKUP(H1844,Sheet2!$A$1:$B$270,2,FALSE)</f>
        <v>#N/A</v>
      </c>
    </row>
    <row r="1845" spans="15:61">
      <c r="O1845" s="57"/>
      <c r="P1845" s="57"/>
      <c r="BA1845" s="57"/>
      <c r="BF1845" s="6" t="e">
        <f t="shared" si="84"/>
        <v>#NUM!</v>
      </c>
      <c r="BG1845" t="e">
        <f t="shared" si="85"/>
        <v>#NUM!</v>
      </c>
      <c r="BH1845" t="e">
        <f t="shared" si="86"/>
        <v>#NUM!</v>
      </c>
      <c r="BI1845" t="e">
        <f>VLOOKUP(H1845,Sheet2!$A$1:$B$270,2,FALSE)</f>
        <v>#N/A</v>
      </c>
    </row>
    <row r="1846" spans="15:61">
      <c r="O1846" s="57"/>
      <c r="P1846" s="57"/>
      <c r="BA1846" s="57"/>
      <c r="BF1846" s="6" t="e">
        <f t="shared" si="84"/>
        <v>#NUM!</v>
      </c>
      <c r="BG1846" t="e">
        <f t="shared" si="85"/>
        <v>#NUM!</v>
      </c>
      <c r="BH1846" t="e">
        <f t="shared" si="86"/>
        <v>#NUM!</v>
      </c>
      <c r="BI1846" t="e">
        <f>VLOOKUP(H1846,Sheet2!$A$1:$B$270,2,FALSE)</f>
        <v>#N/A</v>
      </c>
    </row>
    <row r="1847" spans="15:61">
      <c r="O1847" s="57"/>
      <c r="P1847" s="57"/>
      <c r="BA1847" s="57"/>
      <c r="BF1847" s="6" t="e">
        <f t="shared" si="84"/>
        <v>#NUM!</v>
      </c>
      <c r="BG1847" t="e">
        <f t="shared" si="85"/>
        <v>#NUM!</v>
      </c>
      <c r="BH1847" t="e">
        <f t="shared" si="86"/>
        <v>#NUM!</v>
      </c>
      <c r="BI1847" t="e">
        <f>VLOOKUP(H1847,Sheet2!$A$1:$B$270,2,FALSE)</f>
        <v>#N/A</v>
      </c>
    </row>
    <row r="1848" spans="15:61">
      <c r="O1848" s="57"/>
      <c r="P1848" s="57"/>
      <c r="AP1848" s="57"/>
      <c r="BA1848" s="57"/>
      <c r="BF1848" s="6" t="e">
        <f t="shared" si="84"/>
        <v>#NUM!</v>
      </c>
      <c r="BG1848" t="e">
        <f t="shared" si="85"/>
        <v>#NUM!</v>
      </c>
      <c r="BH1848" t="e">
        <f t="shared" si="86"/>
        <v>#NUM!</v>
      </c>
      <c r="BI1848" t="e">
        <f>VLOOKUP(H1848,Sheet2!$A$1:$B$270,2,FALSE)</f>
        <v>#N/A</v>
      </c>
    </row>
    <row r="1849" spans="15:61">
      <c r="O1849" s="57"/>
      <c r="P1849" s="57"/>
      <c r="AP1849" s="57"/>
      <c r="BA1849" s="57"/>
      <c r="BF1849" s="6" t="e">
        <f t="shared" si="84"/>
        <v>#NUM!</v>
      </c>
      <c r="BG1849" t="e">
        <f t="shared" si="85"/>
        <v>#NUM!</v>
      </c>
      <c r="BH1849" t="e">
        <f t="shared" si="86"/>
        <v>#NUM!</v>
      </c>
      <c r="BI1849" t="e">
        <f>VLOOKUP(H1849,Sheet2!$A$1:$B$270,2,FALSE)</f>
        <v>#N/A</v>
      </c>
    </row>
    <row r="1850" spans="15:61">
      <c r="O1850" s="57"/>
      <c r="P1850" s="57"/>
      <c r="AP1850" s="57"/>
      <c r="BA1850" s="57"/>
      <c r="BF1850" s="6" t="e">
        <f t="shared" si="84"/>
        <v>#NUM!</v>
      </c>
      <c r="BG1850" t="e">
        <f t="shared" si="85"/>
        <v>#NUM!</v>
      </c>
      <c r="BH1850" t="e">
        <f t="shared" si="86"/>
        <v>#NUM!</v>
      </c>
      <c r="BI1850" t="e">
        <f>VLOOKUP(H1850,Sheet2!$A$1:$B$270,2,FALSE)</f>
        <v>#N/A</v>
      </c>
    </row>
    <row r="1851" spans="15:61">
      <c r="O1851" s="57"/>
      <c r="P1851" s="57"/>
      <c r="AP1851" s="57"/>
      <c r="BA1851" s="57"/>
      <c r="BF1851" s="6" t="e">
        <f t="shared" si="84"/>
        <v>#NUM!</v>
      </c>
      <c r="BG1851" t="e">
        <f t="shared" si="85"/>
        <v>#NUM!</v>
      </c>
      <c r="BH1851" t="e">
        <f t="shared" si="86"/>
        <v>#NUM!</v>
      </c>
      <c r="BI1851" t="e">
        <f>VLOOKUP(H1851,Sheet2!$A$1:$B$270,2,FALSE)</f>
        <v>#N/A</v>
      </c>
    </row>
    <row r="1852" spans="15:61">
      <c r="O1852" s="57"/>
      <c r="P1852" s="57"/>
      <c r="BA1852" s="57"/>
      <c r="BF1852" s="6" t="e">
        <f t="shared" si="84"/>
        <v>#NUM!</v>
      </c>
      <c r="BG1852" t="e">
        <f t="shared" si="85"/>
        <v>#NUM!</v>
      </c>
      <c r="BH1852" t="e">
        <f t="shared" si="86"/>
        <v>#NUM!</v>
      </c>
      <c r="BI1852" t="e">
        <f>VLOOKUP(H1852,Sheet2!$A$1:$B$270,2,FALSE)</f>
        <v>#N/A</v>
      </c>
    </row>
    <row r="1853" spans="15:61">
      <c r="O1853" s="57"/>
      <c r="P1853" s="57"/>
      <c r="AP1853" s="57"/>
      <c r="BA1853" s="57"/>
      <c r="BF1853" s="6" t="e">
        <f t="shared" si="84"/>
        <v>#NUM!</v>
      </c>
      <c r="BG1853" t="e">
        <f t="shared" si="85"/>
        <v>#NUM!</v>
      </c>
      <c r="BH1853" t="e">
        <f t="shared" si="86"/>
        <v>#NUM!</v>
      </c>
      <c r="BI1853" t="e">
        <f>VLOOKUP(H1853,Sheet2!$A$1:$B$270,2,FALSE)</f>
        <v>#N/A</v>
      </c>
    </row>
    <row r="1854" spans="15:61">
      <c r="O1854" s="57"/>
      <c r="P1854" s="57"/>
      <c r="AP1854" s="57"/>
      <c r="BA1854" s="57"/>
      <c r="BF1854" s="6" t="e">
        <f t="shared" si="84"/>
        <v>#NUM!</v>
      </c>
      <c r="BG1854" t="e">
        <f t="shared" si="85"/>
        <v>#NUM!</v>
      </c>
      <c r="BH1854" t="e">
        <f t="shared" si="86"/>
        <v>#NUM!</v>
      </c>
      <c r="BI1854" t="e">
        <f>VLOOKUP(H1854,Sheet2!$A$1:$B$270,2,FALSE)</f>
        <v>#N/A</v>
      </c>
    </row>
    <row r="1855" spans="15:61">
      <c r="O1855" s="57"/>
      <c r="P1855" s="57"/>
      <c r="AP1855" s="57"/>
      <c r="BA1855" s="57"/>
      <c r="BF1855" s="6" t="e">
        <f t="shared" si="84"/>
        <v>#NUM!</v>
      </c>
      <c r="BG1855" t="e">
        <f t="shared" si="85"/>
        <v>#NUM!</v>
      </c>
      <c r="BH1855" t="e">
        <f t="shared" si="86"/>
        <v>#NUM!</v>
      </c>
      <c r="BI1855" t="e">
        <f>VLOOKUP(H1855,Sheet2!$A$1:$B$270,2,FALSE)</f>
        <v>#N/A</v>
      </c>
    </row>
    <row r="1856" spans="15:61">
      <c r="O1856" s="57"/>
      <c r="P1856" s="57"/>
      <c r="AP1856" s="57"/>
      <c r="BA1856" s="57"/>
      <c r="BF1856" s="6" t="e">
        <f t="shared" si="84"/>
        <v>#NUM!</v>
      </c>
      <c r="BG1856" t="e">
        <f t="shared" si="85"/>
        <v>#NUM!</v>
      </c>
      <c r="BH1856" t="e">
        <f t="shared" si="86"/>
        <v>#NUM!</v>
      </c>
      <c r="BI1856" t="e">
        <f>VLOOKUP(H1856,Sheet2!$A$1:$B$270,2,FALSE)</f>
        <v>#N/A</v>
      </c>
    </row>
    <row r="1857" spans="15:61">
      <c r="O1857" s="57"/>
      <c r="P1857" s="57"/>
      <c r="BA1857" s="57"/>
      <c r="BF1857" s="6" t="e">
        <f t="shared" si="84"/>
        <v>#NUM!</v>
      </c>
      <c r="BG1857" t="e">
        <f t="shared" si="85"/>
        <v>#NUM!</v>
      </c>
      <c r="BH1857" t="e">
        <f t="shared" si="86"/>
        <v>#NUM!</v>
      </c>
      <c r="BI1857" t="e">
        <f>VLOOKUP(H1857,Sheet2!$A$1:$B$270,2,FALSE)</f>
        <v>#N/A</v>
      </c>
    </row>
    <row r="1858" spans="15:61">
      <c r="O1858" s="57"/>
      <c r="P1858" s="57"/>
      <c r="AP1858" s="57"/>
      <c r="BA1858" s="57"/>
      <c r="BF1858" s="6" t="e">
        <f t="shared" ref="BF1858:BF1921" si="87">DATE(BC1858,BD1858,BE1858)</f>
        <v>#NUM!</v>
      </c>
      <c r="BG1858" t="e">
        <f t="shared" ref="BG1858:BG1921" si="88">BF1858-BA1858</f>
        <v>#NUM!</v>
      </c>
      <c r="BH1858" t="e">
        <f t="shared" ref="BH1858:BH1921" si="89">IF(BG1858=1,"COMPLY",IF(BG1858&lt;1,"COMPLY","NOT COMPLY"))</f>
        <v>#NUM!</v>
      </c>
      <c r="BI1858" t="e">
        <f>VLOOKUP(H1858,Sheet2!$A$1:$B$270,2,FALSE)</f>
        <v>#N/A</v>
      </c>
    </row>
    <row r="1859" spans="15:61">
      <c r="O1859" s="57"/>
      <c r="P1859" s="57"/>
      <c r="AP1859" s="57"/>
      <c r="BA1859" s="57"/>
      <c r="BF1859" s="6" t="e">
        <f t="shared" si="87"/>
        <v>#NUM!</v>
      </c>
      <c r="BG1859" t="e">
        <f t="shared" si="88"/>
        <v>#NUM!</v>
      </c>
      <c r="BH1859" t="e">
        <f t="shared" si="89"/>
        <v>#NUM!</v>
      </c>
      <c r="BI1859" t="e">
        <f>VLOOKUP(H1859,Sheet2!$A$1:$B$270,2,FALSE)</f>
        <v>#N/A</v>
      </c>
    </row>
    <row r="1860" spans="15:61">
      <c r="O1860" s="57"/>
      <c r="P1860" s="57"/>
      <c r="AP1860" s="57"/>
      <c r="BA1860" s="57"/>
      <c r="BF1860" s="6" t="e">
        <f t="shared" si="87"/>
        <v>#NUM!</v>
      </c>
      <c r="BG1860" t="e">
        <f t="shared" si="88"/>
        <v>#NUM!</v>
      </c>
      <c r="BH1860" t="e">
        <f t="shared" si="89"/>
        <v>#NUM!</v>
      </c>
      <c r="BI1860" t="e">
        <f>VLOOKUP(H1860,Sheet2!$A$1:$B$270,2,FALSE)</f>
        <v>#N/A</v>
      </c>
    </row>
    <row r="1861" spans="15:61">
      <c r="O1861" s="57"/>
      <c r="P1861" s="57"/>
      <c r="AP1861" s="57"/>
      <c r="BA1861" s="57"/>
      <c r="BF1861" s="6" t="e">
        <f t="shared" si="87"/>
        <v>#NUM!</v>
      </c>
      <c r="BG1861" t="e">
        <f t="shared" si="88"/>
        <v>#NUM!</v>
      </c>
      <c r="BH1861" t="e">
        <f t="shared" si="89"/>
        <v>#NUM!</v>
      </c>
      <c r="BI1861" t="e">
        <f>VLOOKUP(H1861,Sheet2!$A$1:$B$270,2,FALSE)</f>
        <v>#N/A</v>
      </c>
    </row>
    <row r="1862" spans="15:61">
      <c r="O1862" s="57"/>
      <c r="P1862" s="57"/>
      <c r="AP1862" s="57"/>
      <c r="BA1862" s="57"/>
      <c r="BF1862" s="6" t="e">
        <f t="shared" si="87"/>
        <v>#NUM!</v>
      </c>
      <c r="BG1862" t="e">
        <f t="shared" si="88"/>
        <v>#NUM!</v>
      </c>
      <c r="BH1862" t="e">
        <f t="shared" si="89"/>
        <v>#NUM!</v>
      </c>
      <c r="BI1862" t="e">
        <f>VLOOKUP(H1862,Sheet2!$A$1:$B$270,2,FALSE)</f>
        <v>#N/A</v>
      </c>
    </row>
    <row r="1863" spans="15:61">
      <c r="O1863" s="57"/>
      <c r="P1863" s="57"/>
      <c r="AP1863" s="57"/>
      <c r="BA1863" s="57"/>
      <c r="BF1863" s="6" t="e">
        <f t="shared" si="87"/>
        <v>#NUM!</v>
      </c>
      <c r="BG1863" t="e">
        <f t="shared" si="88"/>
        <v>#NUM!</v>
      </c>
      <c r="BH1863" t="e">
        <f t="shared" si="89"/>
        <v>#NUM!</v>
      </c>
      <c r="BI1863" t="e">
        <f>VLOOKUP(H1863,Sheet2!$A$1:$B$270,2,FALSE)</f>
        <v>#N/A</v>
      </c>
    </row>
    <row r="1864" spans="15:61">
      <c r="O1864" s="57"/>
      <c r="P1864" s="57"/>
      <c r="AP1864" s="57"/>
      <c r="BA1864" s="57"/>
      <c r="BF1864" s="6" t="e">
        <f t="shared" si="87"/>
        <v>#NUM!</v>
      </c>
      <c r="BG1864" t="e">
        <f t="shared" si="88"/>
        <v>#NUM!</v>
      </c>
      <c r="BH1864" t="e">
        <f t="shared" si="89"/>
        <v>#NUM!</v>
      </c>
      <c r="BI1864" t="e">
        <f>VLOOKUP(H1864,Sheet2!$A$1:$B$270,2,FALSE)</f>
        <v>#N/A</v>
      </c>
    </row>
    <row r="1865" spans="15:61">
      <c r="O1865" s="57"/>
      <c r="P1865" s="57"/>
      <c r="AP1865" s="57"/>
      <c r="BA1865" s="57"/>
      <c r="BF1865" s="6" t="e">
        <f t="shared" si="87"/>
        <v>#NUM!</v>
      </c>
      <c r="BG1865" t="e">
        <f t="shared" si="88"/>
        <v>#NUM!</v>
      </c>
      <c r="BH1865" t="e">
        <f t="shared" si="89"/>
        <v>#NUM!</v>
      </c>
      <c r="BI1865" t="e">
        <f>VLOOKUP(H1865,Sheet2!$A$1:$B$270,2,FALSE)</f>
        <v>#N/A</v>
      </c>
    </row>
    <row r="1866" spans="15:61">
      <c r="O1866" s="57"/>
      <c r="P1866" s="57"/>
      <c r="AP1866" s="57"/>
      <c r="BA1866" s="57"/>
      <c r="BF1866" s="6" t="e">
        <f t="shared" si="87"/>
        <v>#NUM!</v>
      </c>
      <c r="BG1866" t="e">
        <f t="shared" si="88"/>
        <v>#NUM!</v>
      </c>
      <c r="BH1866" t="e">
        <f t="shared" si="89"/>
        <v>#NUM!</v>
      </c>
      <c r="BI1866" t="e">
        <f>VLOOKUP(H1866,Sheet2!$A$1:$B$270,2,FALSE)</f>
        <v>#N/A</v>
      </c>
    </row>
    <row r="1867" spans="15:61">
      <c r="O1867" s="57"/>
      <c r="P1867" s="57"/>
      <c r="AP1867" s="57"/>
      <c r="BA1867" s="57"/>
      <c r="BF1867" s="6" t="e">
        <f t="shared" si="87"/>
        <v>#NUM!</v>
      </c>
      <c r="BG1867" t="e">
        <f t="shared" si="88"/>
        <v>#NUM!</v>
      </c>
      <c r="BH1867" t="e">
        <f t="shared" si="89"/>
        <v>#NUM!</v>
      </c>
      <c r="BI1867" t="e">
        <f>VLOOKUP(H1867,Sheet2!$A$1:$B$270,2,FALSE)</f>
        <v>#N/A</v>
      </c>
    </row>
    <row r="1868" spans="15:61">
      <c r="O1868" s="57"/>
      <c r="P1868" s="57"/>
      <c r="BA1868" s="57"/>
      <c r="BF1868" s="6" t="e">
        <f t="shared" si="87"/>
        <v>#NUM!</v>
      </c>
      <c r="BG1868" t="e">
        <f t="shared" si="88"/>
        <v>#NUM!</v>
      </c>
      <c r="BH1868" t="e">
        <f t="shared" si="89"/>
        <v>#NUM!</v>
      </c>
      <c r="BI1868" t="e">
        <f>VLOOKUP(H1868,Sheet2!$A$1:$B$270,2,FALSE)</f>
        <v>#N/A</v>
      </c>
    </row>
    <row r="1869" spans="15:61">
      <c r="O1869" s="57"/>
      <c r="P1869" s="57"/>
      <c r="AP1869" s="57"/>
      <c r="BA1869" s="57"/>
      <c r="BF1869" s="6" t="e">
        <f t="shared" si="87"/>
        <v>#NUM!</v>
      </c>
      <c r="BG1869" t="e">
        <f t="shared" si="88"/>
        <v>#NUM!</v>
      </c>
      <c r="BH1869" t="e">
        <f t="shared" si="89"/>
        <v>#NUM!</v>
      </c>
      <c r="BI1869" t="e">
        <f>VLOOKUP(H1869,Sheet2!$A$1:$B$270,2,FALSE)</f>
        <v>#N/A</v>
      </c>
    </row>
    <row r="1870" spans="15:61">
      <c r="O1870" s="57"/>
      <c r="P1870" s="57"/>
      <c r="AP1870" s="57"/>
      <c r="BA1870" s="57"/>
      <c r="BF1870" s="6" t="e">
        <f t="shared" si="87"/>
        <v>#NUM!</v>
      </c>
      <c r="BG1870" t="e">
        <f t="shared" si="88"/>
        <v>#NUM!</v>
      </c>
      <c r="BH1870" t="e">
        <f t="shared" si="89"/>
        <v>#NUM!</v>
      </c>
      <c r="BI1870" t="e">
        <f>VLOOKUP(H1870,Sheet2!$A$1:$B$270,2,FALSE)</f>
        <v>#N/A</v>
      </c>
    </row>
    <row r="1871" spans="15:61">
      <c r="O1871" s="57"/>
      <c r="P1871" s="57"/>
      <c r="AP1871" s="57"/>
      <c r="BA1871" s="57"/>
      <c r="BF1871" s="6" t="e">
        <f t="shared" si="87"/>
        <v>#NUM!</v>
      </c>
      <c r="BG1871" t="e">
        <f t="shared" si="88"/>
        <v>#NUM!</v>
      </c>
      <c r="BH1871" t="e">
        <f t="shared" si="89"/>
        <v>#NUM!</v>
      </c>
      <c r="BI1871" t="e">
        <f>VLOOKUP(H1871,Sheet2!$A$1:$B$270,2,FALSE)</f>
        <v>#N/A</v>
      </c>
    </row>
    <row r="1872" spans="15:61">
      <c r="O1872" s="57"/>
      <c r="P1872" s="57"/>
      <c r="AP1872" s="57"/>
      <c r="BA1872" s="57"/>
      <c r="BF1872" s="6" t="e">
        <f t="shared" si="87"/>
        <v>#NUM!</v>
      </c>
      <c r="BG1872" t="e">
        <f t="shared" si="88"/>
        <v>#NUM!</v>
      </c>
      <c r="BH1872" t="e">
        <f t="shared" si="89"/>
        <v>#NUM!</v>
      </c>
      <c r="BI1872" t="e">
        <f>VLOOKUP(H1872,Sheet2!$A$1:$B$270,2,FALSE)</f>
        <v>#N/A</v>
      </c>
    </row>
    <row r="1873" spans="15:61">
      <c r="O1873" s="57"/>
      <c r="P1873" s="57"/>
      <c r="BA1873" s="57"/>
      <c r="BF1873" s="6" t="e">
        <f t="shared" si="87"/>
        <v>#NUM!</v>
      </c>
      <c r="BG1873" t="e">
        <f t="shared" si="88"/>
        <v>#NUM!</v>
      </c>
      <c r="BH1873" t="e">
        <f t="shared" si="89"/>
        <v>#NUM!</v>
      </c>
      <c r="BI1873" t="e">
        <f>VLOOKUP(H1873,Sheet2!$A$1:$B$270,2,FALSE)</f>
        <v>#N/A</v>
      </c>
    </row>
    <row r="1874" spans="15:61">
      <c r="O1874" s="57"/>
      <c r="P1874" s="57"/>
      <c r="AP1874" s="57"/>
      <c r="BA1874" s="57"/>
      <c r="BF1874" s="6" t="e">
        <f t="shared" si="87"/>
        <v>#NUM!</v>
      </c>
      <c r="BG1874" t="e">
        <f t="shared" si="88"/>
        <v>#NUM!</v>
      </c>
      <c r="BH1874" t="e">
        <f t="shared" si="89"/>
        <v>#NUM!</v>
      </c>
      <c r="BI1874" t="e">
        <f>VLOOKUP(H1874,Sheet2!$A$1:$B$270,2,FALSE)</f>
        <v>#N/A</v>
      </c>
    </row>
    <row r="1875" spans="15:61">
      <c r="O1875" s="57"/>
      <c r="P1875" s="57"/>
      <c r="BA1875" s="57"/>
      <c r="BF1875" s="6" t="e">
        <f t="shared" si="87"/>
        <v>#NUM!</v>
      </c>
      <c r="BG1875" t="e">
        <f t="shared" si="88"/>
        <v>#NUM!</v>
      </c>
      <c r="BH1875" t="e">
        <f t="shared" si="89"/>
        <v>#NUM!</v>
      </c>
      <c r="BI1875" t="e">
        <f>VLOOKUP(H1875,Sheet2!$A$1:$B$270,2,FALSE)</f>
        <v>#N/A</v>
      </c>
    </row>
    <row r="1876" spans="15:61">
      <c r="O1876" s="57"/>
      <c r="P1876" s="57"/>
      <c r="AP1876" s="57"/>
      <c r="BA1876" s="57"/>
      <c r="BF1876" s="6" t="e">
        <f t="shared" si="87"/>
        <v>#NUM!</v>
      </c>
      <c r="BG1876" t="e">
        <f t="shared" si="88"/>
        <v>#NUM!</v>
      </c>
      <c r="BH1876" t="e">
        <f t="shared" si="89"/>
        <v>#NUM!</v>
      </c>
      <c r="BI1876" t="e">
        <f>VLOOKUP(H1876,Sheet2!$A$1:$B$270,2,FALSE)</f>
        <v>#N/A</v>
      </c>
    </row>
    <row r="1877" spans="15:61">
      <c r="O1877" s="57"/>
      <c r="P1877" s="57"/>
      <c r="AP1877" s="57"/>
      <c r="BA1877" s="57"/>
      <c r="BF1877" s="6" t="e">
        <f t="shared" si="87"/>
        <v>#NUM!</v>
      </c>
      <c r="BG1877" t="e">
        <f t="shared" si="88"/>
        <v>#NUM!</v>
      </c>
      <c r="BH1877" t="e">
        <f t="shared" si="89"/>
        <v>#NUM!</v>
      </c>
      <c r="BI1877" t="e">
        <f>VLOOKUP(H1877,Sheet2!$A$1:$B$270,2,FALSE)</f>
        <v>#N/A</v>
      </c>
    </row>
    <row r="1878" spans="15:61">
      <c r="O1878" s="57"/>
      <c r="P1878" s="57"/>
      <c r="BA1878" s="57"/>
      <c r="BF1878" s="6" t="e">
        <f t="shared" si="87"/>
        <v>#NUM!</v>
      </c>
      <c r="BG1878" t="e">
        <f t="shared" si="88"/>
        <v>#NUM!</v>
      </c>
      <c r="BH1878" t="e">
        <f t="shared" si="89"/>
        <v>#NUM!</v>
      </c>
      <c r="BI1878" t="e">
        <f>VLOOKUP(H1878,Sheet2!$A$1:$B$270,2,FALSE)</f>
        <v>#N/A</v>
      </c>
    </row>
    <row r="1879" spans="15:61">
      <c r="O1879" s="57"/>
      <c r="P1879" s="57"/>
      <c r="BA1879" s="57"/>
      <c r="BF1879" s="6" t="e">
        <f t="shared" si="87"/>
        <v>#NUM!</v>
      </c>
      <c r="BG1879" t="e">
        <f t="shared" si="88"/>
        <v>#NUM!</v>
      </c>
      <c r="BH1879" t="e">
        <f t="shared" si="89"/>
        <v>#NUM!</v>
      </c>
      <c r="BI1879" t="e">
        <f>VLOOKUP(H1879,Sheet2!$A$1:$B$270,2,FALSE)</f>
        <v>#N/A</v>
      </c>
    </row>
    <row r="1880" spans="15:61">
      <c r="O1880" s="57"/>
      <c r="P1880" s="57"/>
      <c r="BA1880" s="57"/>
      <c r="BF1880" s="6" t="e">
        <f t="shared" si="87"/>
        <v>#NUM!</v>
      </c>
      <c r="BG1880" t="e">
        <f t="shared" si="88"/>
        <v>#NUM!</v>
      </c>
      <c r="BH1880" t="e">
        <f t="shared" si="89"/>
        <v>#NUM!</v>
      </c>
      <c r="BI1880" t="e">
        <f>VLOOKUP(H1880,Sheet2!$A$1:$B$270,2,FALSE)</f>
        <v>#N/A</v>
      </c>
    </row>
    <row r="1881" spans="15:61">
      <c r="O1881" s="57"/>
      <c r="P1881" s="57"/>
      <c r="BA1881" s="57"/>
      <c r="BF1881" s="6" t="e">
        <f t="shared" si="87"/>
        <v>#NUM!</v>
      </c>
      <c r="BG1881" t="e">
        <f t="shared" si="88"/>
        <v>#NUM!</v>
      </c>
      <c r="BH1881" t="e">
        <f t="shared" si="89"/>
        <v>#NUM!</v>
      </c>
      <c r="BI1881" t="e">
        <f>VLOOKUP(H1881,Sheet2!$A$1:$B$270,2,FALSE)</f>
        <v>#N/A</v>
      </c>
    </row>
    <row r="1882" spans="15:61">
      <c r="O1882" s="57"/>
      <c r="P1882" s="57"/>
      <c r="AP1882" s="57"/>
      <c r="BA1882" s="57"/>
      <c r="BF1882" s="6" t="e">
        <f t="shared" si="87"/>
        <v>#NUM!</v>
      </c>
      <c r="BG1882" t="e">
        <f t="shared" si="88"/>
        <v>#NUM!</v>
      </c>
      <c r="BH1882" t="e">
        <f t="shared" si="89"/>
        <v>#NUM!</v>
      </c>
      <c r="BI1882" t="e">
        <f>VLOOKUP(H1882,Sheet2!$A$1:$B$270,2,FALSE)</f>
        <v>#N/A</v>
      </c>
    </row>
    <row r="1883" spans="15:61">
      <c r="O1883" s="57"/>
      <c r="P1883" s="57"/>
      <c r="AP1883" s="57"/>
      <c r="BA1883" s="57"/>
      <c r="BF1883" s="6" t="e">
        <f t="shared" si="87"/>
        <v>#NUM!</v>
      </c>
      <c r="BG1883" t="e">
        <f t="shared" si="88"/>
        <v>#NUM!</v>
      </c>
      <c r="BH1883" t="e">
        <f t="shared" si="89"/>
        <v>#NUM!</v>
      </c>
      <c r="BI1883" t="e">
        <f>VLOOKUP(H1883,Sheet2!$A$1:$B$270,2,FALSE)</f>
        <v>#N/A</v>
      </c>
    </row>
    <row r="1884" spans="15:61">
      <c r="O1884" s="57"/>
      <c r="P1884" s="57"/>
      <c r="AP1884" s="57"/>
      <c r="BA1884" s="57"/>
      <c r="BF1884" s="6" t="e">
        <f t="shared" si="87"/>
        <v>#NUM!</v>
      </c>
      <c r="BG1884" t="e">
        <f t="shared" si="88"/>
        <v>#NUM!</v>
      </c>
      <c r="BH1884" t="e">
        <f t="shared" si="89"/>
        <v>#NUM!</v>
      </c>
      <c r="BI1884" t="e">
        <f>VLOOKUP(H1884,Sheet2!$A$1:$B$270,2,FALSE)</f>
        <v>#N/A</v>
      </c>
    </row>
    <row r="1885" spans="15:61">
      <c r="O1885" s="57"/>
      <c r="P1885" s="57"/>
      <c r="AP1885" s="57"/>
      <c r="BA1885" s="57"/>
      <c r="BF1885" s="6" t="e">
        <f t="shared" si="87"/>
        <v>#NUM!</v>
      </c>
      <c r="BG1885" t="e">
        <f t="shared" si="88"/>
        <v>#NUM!</v>
      </c>
      <c r="BH1885" t="e">
        <f t="shared" si="89"/>
        <v>#NUM!</v>
      </c>
      <c r="BI1885" t="e">
        <f>VLOOKUP(H1885,Sheet2!$A$1:$B$270,2,FALSE)</f>
        <v>#N/A</v>
      </c>
    </row>
    <row r="1886" spans="15:61">
      <c r="O1886" s="57"/>
      <c r="P1886" s="57"/>
      <c r="BA1886" s="57"/>
      <c r="BF1886" s="6" t="e">
        <f t="shared" si="87"/>
        <v>#NUM!</v>
      </c>
      <c r="BG1886" t="e">
        <f t="shared" si="88"/>
        <v>#NUM!</v>
      </c>
      <c r="BH1886" t="e">
        <f t="shared" si="89"/>
        <v>#NUM!</v>
      </c>
      <c r="BI1886" t="e">
        <f>VLOOKUP(H1886,Sheet2!$A$1:$B$270,2,FALSE)</f>
        <v>#N/A</v>
      </c>
    </row>
    <row r="1887" spans="15:61">
      <c r="O1887" s="57"/>
      <c r="P1887" s="57"/>
      <c r="AP1887" s="57"/>
      <c r="BA1887" s="57"/>
      <c r="BF1887" s="6" t="e">
        <f t="shared" si="87"/>
        <v>#NUM!</v>
      </c>
      <c r="BG1887" t="e">
        <f t="shared" si="88"/>
        <v>#NUM!</v>
      </c>
      <c r="BH1887" t="e">
        <f t="shared" si="89"/>
        <v>#NUM!</v>
      </c>
      <c r="BI1887" t="e">
        <f>VLOOKUP(H1887,Sheet2!$A$1:$B$270,2,FALSE)</f>
        <v>#N/A</v>
      </c>
    </row>
    <row r="1888" spans="15:61">
      <c r="O1888" s="57"/>
      <c r="P1888" s="57"/>
      <c r="AP1888" s="57"/>
      <c r="BA1888" s="57"/>
      <c r="BF1888" s="6" t="e">
        <f t="shared" si="87"/>
        <v>#NUM!</v>
      </c>
      <c r="BG1888" t="e">
        <f t="shared" si="88"/>
        <v>#NUM!</v>
      </c>
      <c r="BH1888" t="e">
        <f t="shared" si="89"/>
        <v>#NUM!</v>
      </c>
      <c r="BI1888" t="e">
        <f>VLOOKUP(H1888,Sheet2!$A$1:$B$270,2,FALSE)</f>
        <v>#N/A</v>
      </c>
    </row>
    <row r="1889" spans="15:61">
      <c r="O1889" s="57"/>
      <c r="P1889" s="57"/>
      <c r="AP1889" s="57"/>
      <c r="BA1889" s="57"/>
      <c r="BF1889" s="6" t="e">
        <f t="shared" si="87"/>
        <v>#NUM!</v>
      </c>
      <c r="BG1889" t="e">
        <f t="shared" si="88"/>
        <v>#NUM!</v>
      </c>
      <c r="BH1889" t="e">
        <f t="shared" si="89"/>
        <v>#NUM!</v>
      </c>
      <c r="BI1889" t="e">
        <f>VLOOKUP(H1889,Sheet2!$A$1:$B$270,2,FALSE)</f>
        <v>#N/A</v>
      </c>
    </row>
    <row r="1890" spans="15:61">
      <c r="O1890" s="57"/>
      <c r="P1890" s="57"/>
      <c r="AP1890" s="57"/>
      <c r="BA1890" s="57"/>
      <c r="BF1890" s="6" t="e">
        <f t="shared" si="87"/>
        <v>#NUM!</v>
      </c>
      <c r="BG1890" t="e">
        <f t="shared" si="88"/>
        <v>#NUM!</v>
      </c>
      <c r="BH1890" t="e">
        <f t="shared" si="89"/>
        <v>#NUM!</v>
      </c>
      <c r="BI1890" t="e">
        <f>VLOOKUP(H1890,Sheet2!$A$1:$B$270,2,FALSE)</f>
        <v>#N/A</v>
      </c>
    </row>
    <row r="1891" spans="15:61">
      <c r="O1891" s="57"/>
      <c r="P1891" s="57"/>
      <c r="AP1891" s="57"/>
      <c r="BA1891" s="57"/>
      <c r="BF1891" s="6" t="e">
        <f t="shared" si="87"/>
        <v>#NUM!</v>
      </c>
      <c r="BG1891" t="e">
        <f t="shared" si="88"/>
        <v>#NUM!</v>
      </c>
      <c r="BH1891" t="e">
        <f t="shared" si="89"/>
        <v>#NUM!</v>
      </c>
      <c r="BI1891" t="e">
        <f>VLOOKUP(H1891,Sheet2!$A$1:$B$270,2,FALSE)</f>
        <v>#N/A</v>
      </c>
    </row>
    <row r="1892" spans="15:61">
      <c r="O1892" s="57"/>
      <c r="P1892" s="57"/>
      <c r="AP1892" s="57"/>
      <c r="BA1892" s="57"/>
      <c r="BF1892" s="6" t="e">
        <f t="shared" si="87"/>
        <v>#NUM!</v>
      </c>
      <c r="BG1892" t="e">
        <f t="shared" si="88"/>
        <v>#NUM!</v>
      </c>
      <c r="BH1892" t="e">
        <f t="shared" si="89"/>
        <v>#NUM!</v>
      </c>
      <c r="BI1892" t="e">
        <f>VLOOKUP(H1892,Sheet2!$A$1:$B$270,2,FALSE)</f>
        <v>#N/A</v>
      </c>
    </row>
    <row r="1893" spans="15:61">
      <c r="O1893" s="57"/>
      <c r="P1893" s="57"/>
      <c r="BA1893" s="57"/>
      <c r="BF1893" s="6" t="e">
        <f t="shared" si="87"/>
        <v>#NUM!</v>
      </c>
      <c r="BG1893" t="e">
        <f t="shared" si="88"/>
        <v>#NUM!</v>
      </c>
      <c r="BH1893" t="e">
        <f t="shared" si="89"/>
        <v>#NUM!</v>
      </c>
      <c r="BI1893" t="e">
        <f>VLOOKUP(H1893,Sheet2!$A$1:$B$270,2,FALSE)</f>
        <v>#N/A</v>
      </c>
    </row>
    <row r="1894" spans="15:61">
      <c r="O1894" s="57"/>
      <c r="P1894" s="57"/>
      <c r="BA1894" s="57"/>
      <c r="BF1894" s="6" t="e">
        <f t="shared" si="87"/>
        <v>#NUM!</v>
      </c>
      <c r="BG1894" t="e">
        <f t="shared" si="88"/>
        <v>#NUM!</v>
      </c>
      <c r="BH1894" t="e">
        <f t="shared" si="89"/>
        <v>#NUM!</v>
      </c>
      <c r="BI1894" t="e">
        <f>VLOOKUP(H1894,Sheet2!$A$1:$B$270,2,FALSE)</f>
        <v>#N/A</v>
      </c>
    </row>
    <row r="1895" spans="15:61">
      <c r="O1895" s="57"/>
      <c r="P1895" s="57"/>
      <c r="AP1895" s="57"/>
      <c r="BA1895" s="57"/>
      <c r="BF1895" s="6" t="e">
        <f t="shared" si="87"/>
        <v>#NUM!</v>
      </c>
      <c r="BG1895" t="e">
        <f t="shared" si="88"/>
        <v>#NUM!</v>
      </c>
      <c r="BH1895" t="e">
        <f t="shared" si="89"/>
        <v>#NUM!</v>
      </c>
      <c r="BI1895" t="e">
        <f>VLOOKUP(H1895,Sheet2!$A$1:$B$270,2,FALSE)</f>
        <v>#N/A</v>
      </c>
    </row>
    <row r="1896" spans="15:61">
      <c r="O1896" s="57"/>
      <c r="P1896" s="57"/>
      <c r="AP1896" s="57"/>
      <c r="BA1896" s="57"/>
      <c r="BF1896" s="6" t="e">
        <f t="shared" si="87"/>
        <v>#NUM!</v>
      </c>
      <c r="BG1896" t="e">
        <f t="shared" si="88"/>
        <v>#NUM!</v>
      </c>
      <c r="BH1896" t="e">
        <f t="shared" si="89"/>
        <v>#NUM!</v>
      </c>
      <c r="BI1896" t="e">
        <f>VLOOKUP(H1896,Sheet2!$A$1:$B$270,2,FALSE)</f>
        <v>#N/A</v>
      </c>
    </row>
    <row r="1897" spans="15:61">
      <c r="O1897" s="57"/>
      <c r="P1897" s="57"/>
      <c r="AP1897" s="57"/>
      <c r="BA1897" s="57"/>
      <c r="BF1897" s="6" t="e">
        <f t="shared" si="87"/>
        <v>#NUM!</v>
      </c>
      <c r="BG1897" t="e">
        <f t="shared" si="88"/>
        <v>#NUM!</v>
      </c>
      <c r="BH1897" t="e">
        <f t="shared" si="89"/>
        <v>#NUM!</v>
      </c>
      <c r="BI1897" t="e">
        <f>VLOOKUP(H1897,Sheet2!$A$1:$B$270,2,FALSE)</f>
        <v>#N/A</v>
      </c>
    </row>
    <row r="1898" spans="15:61">
      <c r="O1898" s="57"/>
      <c r="P1898" s="57"/>
      <c r="AP1898" s="57"/>
      <c r="BA1898" s="57"/>
      <c r="BF1898" s="6" t="e">
        <f t="shared" si="87"/>
        <v>#NUM!</v>
      </c>
      <c r="BG1898" t="e">
        <f t="shared" si="88"/>
        <v>#NUM!</v>
      </c>
      <c r="BH1898" t="e">
        <f t="shared" si="89"/>
        <v>#NUM!</v>
      </c>
      <c r="BI1898" t="e">
        <f>VLOOKUP(H1898,Sheet2!$A$1:$B$270,2,FALSE)</f>
        <v>#N/A</v>
      </c>
    </row>
    <row r="1899" spans="15:61">
      <c r="O1899" s="57"/>
      <c r="P1899" s="57"/>
      <c r="BA1899" s="57"/>
      <c r="BF1899" s="6" t="e">
        <f t="shared" si="87"/>
        <v>#NUM!</v>
      </c>
      <c r="BG1899" t="e">
        <f t="shared" si="88"/>
        <v>#NUM!</v>
      </c>
      <c r="BH1899" t="e">
        <f t="shared" si="89"/>
        <v>#NUM!</v>
      </c>
      <c r="BI1899" t="e">
        <f>VLOOKUP(H1899,Sheet2!$A$1:$B$270,2,FALSE)</f>
        <v>#N/A</v>
      </c>
    </row>
    <row r="1900" spans="15:61">
      <c r="O1900" s="57"/>
      <c r="P1900" s="57"/>
      <c r="AP1900" s="57"/>
      <c r="BA1900" s="57"/>
      <c r="BF1900" s="6" t="e">
        <f t="shared" si="87"/>
        <v>#NUM!</v>
      </c>
      <c r="BG1900" t="e">
        <f t="shared" si="88"/>
        <v>#NUM!</v>
      </c>
      <c r="BH1900" t="e">
        <f t="shared" si="89"/>
        <v>#NUM!</v>
      </c>
      <c r="BI1900" t="e">
        <f>VLOOKUP(H1900,Sheet2!$A$1:$B$270,2,FALSE)</f>
        <v>#N/A</v>
      </c>
    </row>
    <row r="1901" spans="15:61">
      <c r="O1901" s="57"/>
      <c r="P1901" s="57"/>
      <c r="AP1901" s="57"/>
      <c r="BA1901" s="57"/>
      <c r="BF1901" s="6" t="e">
        <f t="shared" si="87"/>
        <v>#NUM!</v>
      </c>
      <c r="BG1901" t="e">
        <f t="shared" si="88"/>
        <v>#NUM!</v>
      </c>
      <c r="BH1901" t="e">
        <f t="shared" si="89"/>
        <v>#NUM!</v>
      </c>
      <c r="BI1901" t="e">
        <f>VLOOKUP(H1901,Sheet2!$A$1:$B$270,2,FALSE)</f>
        <v>#N/A</v>
      </c>
    </row>
    <row r="1902" spans="15:61">
      <c r="O1902" s="57"/>
      <c r="P1902" s="57"/>
      <c r="AP1902" s="57"/>
      <c r="BA1902" s="57"/>
      <c r="BF1902" s="6" t="e">
        <f t="shared" si="87"/>
        <v>#NUM!</v>
      </c>
      <c r="BG1902" t="e">
        <f t="shared" si="88"/>
        <v>#NUM!</v>
      </c>
      <c r="BH1902" t="e">
        <f t="shared" si="89"/>
        <v>#NUM!</v>
      </c>
      <c r="BI1902" t="e">
        <f>VLOOKUP(H1902,Sheet2!$A$1:$B$270,2,FALSE)</f>
        <v>#N/A</v>
      </c>
    </row>
    <row r="1903" spans="15:61">
      <c r="O1903" s="57"/>
      <c r="P1903" s="57"/>
      <c r="AP1903" s="57"/>
      <c r="BA1903" s="57"/>
      <c r="BF1903" s="6" t="e">
        <f t="shared" si="87"/>
        <v>#NUM!</v>
      </c>
      <c r="BG1903" t="e">
        <f t="shared" si="88"/>
        <v>#NUM!</v>
      </c>
      <c r="BH1903" t="e">
        <f t="shared" si="89"/>
        <v>#NUM!</v>
      </c>
      <c r="BI1903" t="e">
        <f>VLOOKUP(H1903,Sheet2!$A$1:$B$270,2,FALSE)</f>
        <v>#N/A</v>
      </c>
    </row>
    <row r="1904" spans="15:61">
      <c r="O1904" s="57"/>
      <c r="P1904" s="57"/>
      <c r="AP1904" s="57"/>
      <c r="BA1904" s="57"/>
      <c r="BF1904" s="6" t="e">
        <f t="shared" si="87"/>
        <v>#NUM!</v>
      </c>
      <c r="BG1904" t="e">
        <f t="shared" si="88"/>
        <v>#NUM!</v>
      </c>
      <c r="BH1904" t="e">
        <f t="shared" si="89"/>
        <v>#NUM!</v>
      </c>
      <c r="BI1904" t="e">
        <f>VLOOKUP(H1904,Sheet2!$A$1:$B$270,2,FALSE)</f>
        <v>#N/A</v>
      </c>
    </row>
    <row r="1905" spans="15:61">
      <c r="O1905" s="57"/>
      <c r="P1905" s="57"/>
      <c r="AP1905" s="57"/>
      <c r="BA1905" s="57"/>
      <c r="BF1905" s="6" t="e">
        <f t="shared" si="87"/>
        <v>#NUM!</v>
      </c>
      <c r="BG1905" t="e">
        <f t="shared" si="88"/>
        <v>#NUM!</v>
      </c>
      <c r="BH1905" t="e">
        <f t="shared" si="89"/>
        <v>#NUM!</v>
      </c>
      <c r="BI1905" t="e">
        <f>VLOOKUP(H1905,Sheet2!$A$1:$B$270,2,FALSE)</f>
        <v>#N/A</v>
      </c>
    </row>
    <row r="1906" spans="15:61">
      <c r="O1906" s="57"/>
      <c r="P1906" s="57"/>
      <c r="AP1906" s="57"/>
      <c r="BA1906" s="57"/>
      <c r="BF1906" s="6" t="e">
        <f t="shared" si="87"/>
        <v>#NUM!</v>
      </c>
      <c r="BG1906" t="e">
        <f t="shared" si="88"/>
        <v>#NUM!</v>
      </c>
      <c r="BH1906" t="e">
        <f t="shared" si="89"/>
        <v>#NUM!</v>
      </c>
      <c r="BI1906" t="e">
        <f>VLOOKUP(H1906,Sheet2!$A$1:$B$270,2,FALSE)</f>
        <v>#N/A</v>
      </c>
    </row>
    <row r="1907" spans="15:61">
      <c r="O1907" s="57"/>
      <c r="P1907" s="57"/>
      <c r="AP1907" s="57"/>
      <c r="BA1907" s="57"/>
      <c r="BF1907" s="6" t="e">
        <f t="shared" si="87"/>
        <v>#NUM!</v>
      </c>
      <c r="BG1907" t="e">
        <f t="shared" si="88"/>
        <v>#NUM!</v>
      </c>
      <c r="BH1907" t="e">
        <f t="shared" si="89"/>
        <v>#NUM!</v>
      </c>
      <c r="BI1907" t="e">
        <f>VLOOKUP(H1907,Sheet2!$A$1:$B$270,2,FALSE)</f>
        <v>#N/A</v>
      </c>
    </row>
    <row r="1908" spans="15:61">
      <c r="O1908" s="57"/>
      <c r="P1908" s="57"/>
      <c r="AP1908" s="57"/>
      <c r="BA1908" s="57"/>
      <c r="BF1908" s="6" t="e">
        <f t="shared" si="87"/>
        <v>#NUM!</v>
      </c>
      <c r="BG1908" t="e">
        <f t="shared" si="88"/>
        <v>#NUM!</v>
      </c>
      <c r="BH1908" t="e">
        <f t="shared" si="89"/>
        <v>#NUM!</v>
      </c>
      <c r="BI1908" t="e">
        <f>VLOOKUP(H1908,Sheet2!$A$1:$B$270,2,FALSE)</f>
        <v>#N/A</v>
      </c>
    </row>
    <row r="1909" spans="15:61">
      <c r="O1909" s="57"/>
      <c r="P1909" s="57"/>
      <c r="AP1909" s="57"/>
      <c r="BA1909" s="57"/>
      <c r="BF1909" s="6" t="e">
        <f t="shared" si="87"/>
        <v>#NUM!</v>
      </c>
      <c r="BG1909" t="e">
        <f t="shared" si="88"/>
        <v>#NUM!</v>
      </c>
      <c r="BH1909" t="e">
        <f t="shared" si="89"/>
        <v>#NUM!</v>
      </c>
      <c r="BI1909" t="e">
        <f>VLOOKUP(H1909,Sheet2!$A$1:$B$270,2,FALSE)</f>
        <v>#N/A</v>
      </c>
    </row>
    <row r="1910" spans="15:61">
      <c r="O1910" s="57"/>
      <c r="P1910" s="57"/>
      <c r="AP1910" s="57"/>
      <c r="BA1910" s="57"/>
      <c r="BF1910" s="6" t="e">
        <f t="shared" si="87"/>
        <v>#NUM!</v>
      </c>
      <c r="BG1910" t="e">
        <f t="shared" si="88"/>
        <v>#NUM!</v>
      </c>
      <c r="BH1910" t="e">
        <f t="shared" si="89"/>
        <v>#NUM!</v>
      </c>
      <c r="BI1910" t="e">
        <f>VLOOKUP(H1910,Sheet2!$A$1:$B$270,2,FALSE)</f>
        <v>#N/A</v>
      </c>
    </row>
    <row r="1911" spans="15:61">
      <c r="O1911" s="57"/>
      <c r="P1911" s="57"/>
      <c r="AP1911" s="57"/>
      <c r="BA1911" s="57"/>
      <c r="BF1911" s="6" t="e">
        <f t="shared" si="87"/>
        <v>#NUM!</v>
      </c>
      <c r="BG1911" t="e">
        <f t="shared" si="88"/>
        <v>#NUM!</v>
      </c>
      <c r="BH1911" t="e">
        <f t="shared" si="89"/>
        <v>#NUM!</v>
      </c>
      <c r="BI1911" t="e">
        <f>VLOOKUP(H1911,Sheet2!$A$1:$B$270,2,FALSE)</f>
        <v>#N/A</v>
      </c>
    </row>
    <row r="1912" spans="15:61">
      <c r="O1912" s="57"/>
      <c r="P1912" s="57"/>
      <c r="AP1912" s="57"/>
      <c r="BA1912" s="57"/>
      <c r="BF1912" s="6" t="e">
        <f t="shared" si="87"/>
        <v>#NUM!</v>
      </c>
      <c r="BG1912" t="e">
        <f t="shared" si="88"/>
        <v>#NUM!</v>
      </c>
      <c r="BH1912" t="e">
        <f t="shared" si="89"/>
        <v>#NUM!</v>
      </c>
      <c r="BI1912" t="e">
        <f>VLOOKUP(H1912,Sheet2!$A$1:$B$270,2,FALSE)</f>
        <v>#N/A</v>
      </c>
    </row>
    <row r="1913" spans="15:61">
      <c r="O1913" s="57"/>
      <c r="P1913" s="57"/>
      <c r="AP1913" s="57"/>
      <c r="BA1913" s="57"/>
      <c r="BF1913" s="6" t="e">
        <f t="shared" si="87"/>
        <v>#NUM!</v>
      </c>
      <c r="BG1913" t="e">
        <f t="shared" si="88"/>
        <v>#NUM!</v>
      </c>
      <c r="BH1913" t="e">
        <f t="shared" si="89"/>
        <v>#NUM!</v>
      </c>
      <c r="BI1913" t="e">
        <f>VLOOKUP(H1913,Sheet2!$A$1:$B$270,2,FALSE)</f>
        <v>#N/A</v>
      </c>
    </row>
    <row r="1914" spans="15:61">
      <c r="O1914" s="57"/>
      <c r="P1914" s="57"/>
      <c r="AP1914" s="57"/>
      <c r="BA1914" s="57"/>
      <c r="BF1914" s="6" t="e">
        <f t="shared" si="87"/>
        <v>#NUM!</v>
      </c>
      <c r="BG1914" t="e">
        <f t="shared" si="88"/>
        <v>#NUM!</v>
      </c>
      <c r="BH1914" t="e">
        <f t="shared" si="89"/>
        <v>#NUM!</v>
      </c>
      <c r="BI1914" t="e">
        <f>VLOOKUP(H1914,Sheet2!$A$1:$B$270,2,FALSE)</f>
        <v>#N/A</v>
      </c>
    </row>
    <row r="1915" spans="15:61">
      <c r="O1915" s="57"/>
      <c r="P1915" s="57"/>
      <c r="AP1915" s="57"/>
      <c r="BA1915" s="57"/>
      <c r="BF1915" s="6" t="e">
        <f t="shared" si="87"/>
        <v>#NUM!</v>
      </c>
      <c r="BG1915" t="e">
        <f t="shared" si="88"/>
        <v>#NUM!</v>
      </c>
      <c r="BH1915" t="e">
        <f t="shared" si="89"/>
        <v>#NUM!</v>
      </c>
      <c r="BI1915" t="e">
        <f>VLOOKUP(H1915,Sheet2!$A$1:$B$270,2,FALSE)</f>
        <v>#N/A</v>
      </c>
    </row>
    <row r="1916" spans="15:61">
      <c r="O1916" s="57"/>
      <c r="P1916" s="57"/>
      <c r="AP1916" s="57"/>
      <c r="BA1916" s="57"/>
      <c r="BF1916" s="6" t="e">
        <f t="shared" si="87"/>
        <v>#NUM!</v>
      </c>
      <c r="BG1916" t="e">
        <f t="shared" si="88"/>
        <v>#NUM!</v>
      </c>
      <c r="BH1916" t="e">
        <f t="shared" si="89"/>
        <v>#NUM!</v>
      </c>
      <c r="BI1916" t="e">
        <f>VLOOKUP(H1916,Sheet2!$A$1:$B$270,2,FALSE)</f>
        <v>#N/A</v>
      </c>
    </row>
    <row r="1917" spans="15:61">
      <c r="O1917" s="57"/>
      <c r="P1917" s="57"/>
      <c r="AP1917" s="57"/>
      <c r="BA1917" s="57"/>
      <c r="BF1917" s="6" t="e">
        <f t="shared" si="87"/>
        <v>#NUM!</v>
      </c>
      <c r="BG1917" t="e">
        <f t="shared" si="88"/>
        <v>#NUM!</v>
      </c>
      <c r="BH1917" t="e">
        <f t="shared" si="89"/>
        <v>#NUM!</v>
      </c>
      <c r="BI1917" t="e">
        <f>VLOOKUP(H1917,Sheet2!$A$1:$B$270,2,FALSE)</f>
        <v>#N/A</v>
      </c>
    </row>
    <row r="1918" spans="15:61">
      <c r="O1918" s="57"/>
      <c r="P1918" s="57"/>
      <c r="BA1918" s="57"/>
      <c r="BF1918" s="6" t="e">
        <f t="shared" si="87"/>
        <v>#NUM!</v>
      </c>
      <c r="BG1918" t="e">
        <f t="shared" si="88"/>
        <v>#NUM!</v>
      </c>
      <c r="BH1918" t="e">
        <f t="shared" si="89"/>
        <v>#NUM!</v>
      </c>
      <c r="BI1918" t="e">
        <f>VLOOKUP(H1918,Sheet2!$A$1:$B$270,2,FALSE)</f>
        <v>#N/A</v>
      </c>
    </row>
    <row r="1919" spans="15:61">
      <c r="O1919" s="57"/>
      <c r="P1919" s="57"/>
      <c r="AP1919" s="57"/>
      <c r="BA1919" s="57"/>
      <c r="BF1919" s="6" t="e">
        <f t="shared" si="87"/>
        <v>#NUM!</v>
      </c>
      <c r="BG1919" t="e">
        <f t="shared" si="88"/>
        <v>#NUM!</v>
      </c>
      <c r="BH1919" t="e">
        <f t="shared" si="89"/>
        <v>#NUM!</v>
      </c>
      <c r="BI1919" t="e">
        <f>VLOOKUP(H1919,Sheet2!$A$1:$B$270,2,FALSE)</f>
        <v>#N/A</v>
      </c>
    </row>
    <row r="1920" spans="15:61">
      <c r="O1920" s="57"/>
      <c r="P1920" s="57"/>
      <c r="AP1920" s="57"/>
      <c r="BA1920" s="57"/>
      <c r="BF1920" s="6" t="e">
        <f t="shared" si="87"/>
        <v>#NUM!</v>
      </c>
      <c r="BG1920" t="e">
        <f t="shared" si="88"/>
        <v>#NUM!</v>
      </c>
      <c r="BH1920" t="e">
        <f t="shared" si="89"/>
        <v>#NUM!</v>
      </c>
      <c r="BI1920" t="e">
        <f>VLOOKUP(H1920,Sheet2!$A$1:$B$270,2,FALSE)</f>
        <v>#N/A</v>
      </c>
    </row>
    <row r="1921" spans="15:61">
      <c r="O1921" s="57"/>
      <c r="P1921" s="57"/>
      <c r="AP1921" s="57"/>
      <c r="BA1921" s="57"/>
      <c r="BF1921" s="6" t="e">
        <f t="shared" si="87"/>
        <v>#NUM!</v>
      </c>
      <c r="BG1921" t="e">
        <f t="shared" si="88"/>
        <v>#NUM!</v>
      </c>
      <c r="BH1921" t="e">
        <f t="shared" si="89"/>
        <v>#NUM!</v>
      </c>
      <c r="BI1921" t="e">
        <f>VLOOKUP(H1921,Sheet2!$A$1:$B$270,2,FALSE)</f>
        <v>#N/A</v>
      </c>
    </row>
    <row r="1922" spans="15:61">
      <c r="O1922" s="57"/>
      <c r="P1922" s="57"/>
      <c r="AP1922" s="57"/>
      <c r="BA1922" s="57"/>
      <c r="BF1922" s="6" t="e">
        <f t="shared" ref="BF1922:BF1985" si="90">DATE(BC1922,BD1922,BE1922)</f>
        <v>#NUM!</v>
      </c>
      <c r="BG1922" t="e">
        <f t="shared" ref="BG1922:BG1985" si="91">BF1922-BA1922</f>
        <v>#NUM!</v>
      </c>
      <c r="BH1922" t="e">
        <f t="shared" ref="BH1922:BH1985" si="92">IF(BG1922=1,"COMPLY",IF(BG1922&lt;1,"COMPLY","NOT COMPLY"))</f>
        <v>#NUM!</v>
      </c>
      <c r="BI1922" t="e">
        <f>VLOOKUP(H1922,Sheet2!$A$1:$B$270,2,FALSE)</f>
        <v>#N/A</v>
      </c>
    </row>
    <row r="1923" spans="15:61">
      <c r="O1923" s="57"/>
      <c r="P1923" s="57"/>
      <c r="AP1923" s="57"/>
      <c r="BA1923" s="57"/>
      <c r="BF1923" s="6" t="e">
        <f t="shared" si="90"/>
        <v>#NUM!</v>
      </c>
      <c r="BG1923" t="e">
        <f t="shared" si="91"/>
        <v>#NUM!</v>
      </c>
      <c r="BH1923" t="e">
        <f t="shared" si="92"/>
        <v>#NUM!</v>
      </c>
      <c r="BI1923" t="e">
        <f>VLOOKUP(H1923,Sheet2!$A$1:$B$270,2,FALSE)</f>
        <v>#N/A</v>
      </c>
    </row>
    <row r="1924" spans="15:61">
      <c r="O1924" s="57"/>
      <c r="P1924" s="57"/>
      <c r="AP1924" s="57"/>
      <c r="BA1924" s="57"/>
      <c r="BF1924" s="6" t="e">
        <f t="shared" si="90"/>
        <v>#NUM!</v>
      </c>
      <c r="BG1924" t="e">
        <f t="shared" si="91"/>
        <v>#NUM!</v>
      </c>
      <c r="BH1924" t="e">
        <f t="shared" si="92"/>
        <v>#NUM!</v>
      </c>
      <c r="BI1924" t="e">
        <f>VLOOKUP(H1924,Sheet2!$A$1:$B$270,2,FALSE)</f>
        <v>#N/A</v>
      </c>
    </row>
    <row r="1925" spans="15:61">
      <c r="O1925" s="57"/>
      <c r="P1925" s="57"/>
      <c r="AP1925" s="57"/>
      <c r="BA1925" s="57"/>
      <c r="BF1925" s="6" t="e">
        <f t="shared" si="90"/>
        <v>#NUM!</v>
      </c>
      <c r="BG1925" t="e">
        <f t="shared" si="91"/>
        <v>#NUM!</v>
      </c>
      <c r="BH1925" t="e">
        <f t="shared" si="92"/>
        <v>#NUM!</v>
      </c>
      <c r="BI1925" t="e">
        <f>VLOOKUP(H1925,Sheet2!$A$1:$B$270,2,FALSE)</f>
        <v>#N/A</v>
      </c>
    </row>
    <row r="1926" spans="15:61">
      <c r="O1926" s="57"/>
      <c r="P1926" s="57"/>
      <c r="AP1926" s="57"/>
      <c r="BA1926" s="57"/>
      <c r="BF1926" s="6" t="e">
        <f t="shared" si="90"/>
        <v>#NUM!</v>
      </c>
      <c r="BG1926" t="e">
        <f t="shared" si="91"/>
        <v>#NUM!</v>
      </c>
      <c r="BH1926" t="e">
        <f t="shared" si="92"/>
        <v>#NUM!</v>
      </c>
      <c r="BI1926" t="e">
        <f>VLOOKUP(H1926,Sheet2!$A$1:$B$270,2,FALSE)</f>
        <v>#N/A</v>
      </c>
    </row>
    <row r="1927" spans="15:61">
      <c r="O1927" s="57"/>
      <c r="P1927" s="57"/>
      <c r="AP1927" s="57"/>
      <c r="BA1927" s="57"/>
      <c r="BF1927" s="6" t="e">
        <f t="shared" si="90"/>
        <v>#NUM!</v>
      </c>
      <c r="BG1927" t="e">
        <f t="shared" si="91"/>
        <v>#NUM!</v>
      </c>
      <c r="BH1927" t="e">
        <f t="shared" si="92"/>
        <v>#NUM!</v>
      </c>
      <c r="BI1927" t="e">
        <f>VLOOKUP(H1927,Sheet2!$A$1:$B$270,2,FALSE)</f>
        <v>#N/A</v>
      </c>
    </row>
    <row r="1928" spans="15:61">
      <c r="O1928" s="57"/>
      <c r="P1928" s="57"/>
      <c r="AP1928" s="57"/>
      <c r="BA1928" s="57"/>
      <c r="BF1928" s="6" t="e">
        <f t="shared" si="90"/>
        <v>#NUM!</v>
      </c>
      <c r="BG1928" t="e">
        <f t="shared" si="91"/>
        <v>#NUM!</v>
      </c>
      <c r="BH1928" t="e">
        <f t="shared" si="92"/>
        <v>#NUM!</v>
      </c>
      <c r="BI1928" t="e">
        <f>VLOOKUP(H1928,Sheet2!$A$1:$B$270,2,FALSE)</f>
        <v>#N/A</v>
      </c>
    </row>
    <row r="1929" spans="15:61">
      <c r="O1929" s="57"/>
      <c r="P1929" s="57"/>
      <c r="BA1929" s="57"/>
      <c r="BF1929" s="6" t="e">
        <f t="shared" si="90"/>
        <v>#NUM!</v>
      </c>
      <c r="BG1929" t="e">
        <f t="shared" si="91"/>
        <v>#NUM!</v>
      </c>
      <c r="BH1929" t="e">
        <f t="shared" si="92"/>
        <v>#NUM!</v>
      </c>
      <c r="BI1929" t="e">
        <f>VLOOKUP(H1929,Sheet2!$A$1:$B$270,2,FALSE)</f>
        <v>#N/A</v>
      </c>
    </row>
    <row r="1930" spans="15:61">
      <c r="O1930" s="57"/>
      <c r="P1930" s="57"/>
      <c r="AP1930" s="57"/>
      <c r="BA1930" s="57"/>
      <c r="BF1930" s="6" t="e">
        <f t="shared" si="90"/>
        <v>#NUM!</v>
      </c>
      <c r="BG1930" t="e">
        <f t="shared" si="91"/>
        <v>#NUM!</v>
      </c>
      <c r="BH1930" t="e">
        <f t="shared" si="92"/>
        <v>#NUM!</v>
      </c>
      <c r="BI1930" t="e">
        <f>VLOOKUP(H1930,Sheet2!$A$1:$B$270,2,FALSE)</f>
        <v>#N/A</v>
      </c>
    </row>
    <row r="1931" spans="15:61">
      <c r="O1931" s="57"/>
      <c r="P1931" s="57"/>
      <c r="AP1931" s="57"/>
      <c r="BA1931" s="57"/>
      <c r="BF1931" s="6" t="e">
        <f t="shared" si="90"/>
        <v>#NUM!</v>
      </c>
      <c r="BG1931" t="e">
        <f t="shared" si="91"/>
        <v>#NUM!</v>
      </c>
      <c r="BH1931" t="e">
        <f t="shared" si="92"/>
        <v>#NUM!</v>
      </c>
      <c r="BI1931" t="e">
        <f>VLOOKUP(H1931,Sheet2!$A$1:$B$270,2,FALSE)</f>
        <v>#N/A</v>
      </c>
    </row>
    <row r="1932" spans="15:61">
      <c r="O1932" s="57"/>
      <c r="P1932" s="57"/>
      <c r="AP1932" s="57"/>
      <c r="BA1932" s="57"/>
      <c r="BF1932" s="6" t="e">
        <f t="shared" si="90"/>
        <v>#NUM!</v>
      </c>
      <c r="BG1932" t="e">
        <f t="shared" si="91"/>
        <v>#NUM!</v>
      </c>
      <c r="BH1932" t="e">
        <f t="shared" si="92"/>
        <v>#NUM!</v>
      </c>
      <c r="BI1932" t="e">
        <f>VLOOKUP(H1932,Sheet2!$A$1:$B$270,2,FALSE)</f>
        <v>#N/A</v>
      </c>
    </row>
    <row r="1933" spans="15:61">
      <c r="O1933" s="57"/>
      <c r="P1933" s="57"/>
      <c r="AP1933" s="57"/>
      <c r="BA1933" s="57"/>
      <c r="BF1933" s="6" t="e">
        <f t="shared" si="90"/>
        <v>#NUM!</v>
      </c>
      <c r="BG1933" t="e">
        <f t="shared" si="91"/>
        <v>#NUM!</v>
      </c>
      <c r="BH1933" t="e">
        <f t="shared" si="92"/>
        <v>#NUM!</v>
      </c>
      <c r="BI1933" t="e">
        <f>VLOOKUP(H1933,Sheet2!$A$1:$B$270,2,FALSE)</f>
        <v>#N/A</v>
      </c>
    </row>
    <row r="1934" spans="15:61">
      <c r="O1934" s="57"/>
      <c r="P1934" s="57"/>
      <c r="AP1934" s="57"/>
      <c r="BA1934" s="57"/>
      <c r="BF1934" s="6" t="e">
        <f t="shared" si="90"/>
        <v>#NUM!</v>
      </c>
      <c r="BG1934" t="e">
        <f t="shared" si="91"/>
        <v>#NUM!</v>
      </c>
      <c r="BH1934" t="e">
        <f t="shared" si="92"/>
        <v>#NUM!</v>
      </c>
      <c r="BI1934" t="e">
        <f>VLOOKUP(H1934,Sheet2!$A$1:$B$270,2,FALSE)</f>
        <v>#N/A</v>
      </c>
    </row>
    <row r="1935" spans="15:61">
      <c r="O1935" s="57"/>
      <c r="P1935" s="57"/>
      <c r="AP1935" s="57"/>
      <c r="BA1935" s="57"/>
      <c r="BF1935" s="6" t="e">
        <f t="shared" si="90"/>
        <v>#NUM!</v>
      </c>
      <c r="BG1935" t="e">
        <f t="shared" si="91"/>
        <v>#NUM!</v>
      </c>
      <c r="BH1935" t="e">
        <f t="shared" si="92"/>
        <v>#NUM!</v>
      </c>
      <c r="BI1935" t="e">
        <f>VLOOKUP(H1935,Sheet2!$A$1:$B$270,2,FALSE)</f>
        <v>#N/A</v>
      </c>
    </row>
    <row r="1936" spans="15:61">
      <c r="O1936" s="57"/>
      <c r="P1936" s="57"/>
      <c r="BA1936" s="57"/>
      <c r="BF1936" s="6" t="e">
        <f t="shared" si="90"/>
        <v>#NUM!</v>
      </c>
      <c r="BG1936" t="e">
        <f t="shared" si="91"/>
        <v>#NUM!</v>
      </c>
      <c r="BH1936" t="e">
        <f t="shared" si="92"/>
        <v>#NUM!</v>
      </c>
      <c r="BI1936" t="e">
        <f>VLOOKUP(H1936,Sheet2!$A$1:$B$270,2,FALSE)</f>
        <v>#N/A</v>
      </c>
    </row>
    <row r="1937" spans="15:61">
      <c r="O1937" s="57"/>
      <c r="P1937" s="57"/>
      <c r="AP1937" s="57"/>
      <c r="BA1937" s="57"/>
      <c r="BF1937" s="6" t="e">
        <f t="shared" si="90"/>
        <v>#NUM!</v>
      </c>
      <c r="BG1937" t="e">
        <f t="shared" si="91"/>
        <v>#NUM!</v>
      </c>
      <c r="BH1937" t="e">
        <f t="shared" si="92"/>
        <v>#NUM!</v>
      </c>
      <c r="BI1937" t="e">
        <f>VLOOKUP(H1937,Sheet2!$A$1:$B$270,2,FALSE)</f>
        <v>#N/A</v>
      </c>
    </row>
    <row r="1938" spans="15:61">
      <c r="O1938" s="57"/>
      <c r="P1938" s="57"/>
      <c r="AP1938" s="57"/>
      <c r="BA1938" s="57"/>
      <c r="BF1938" s="6" t="e">
        <f t="shared" si="90"/>
        <v>#NUM!</v>
      </c>
      <c r="BG1938" t="e">
        <f t="shared" si="91"/>
        <v>#NUM!</v>
      </c>
      <c r="BH1938" t="e">
        <f t="shared" si="92"/>
        <v>#NUM!</v>
      </c>
      <c r="BI1938" t="e">
        <f>VLOOKUP(H1938,Sheet2!$A$1:$B$270,2,FALSE)</f>
        <v>#N/A</v>
      </c>
    </row>
    <row r="1939" spans="15:61">
      <c r="O1939" s="57"/>
      <c r="P1939" s="57"/>
      <c r="BA1939" s="57"/>
      <c r="BF1939" s="6" t="e">
        <f t="shared" si="90"/>
        <v>#NUM!</v>
      </c>
      <c r="BG1939" t="e">
        <f t="shared" si="91"/>
        <v>#NUM!</v>
      </c>
      <c r="BH1939" t="e">
        <f t="shared" si="92"/>
        <v>#NUM!</v>
      </c>
      <c r="BI1939" t="e">
        <f>VLOOKUP(H1939,Sheet2!$A$1:$B$270,2,FALSE)</f>
        <v>#N/A</v>
      </c>
    </row>
    <row r="1940" spans="15:61">
      <c r="O1940" s="57"/>
      <c r="P1940" s="57"/>
      <c r="AP1940" s="57"/>
      <c r="BA1940" s="57"/>
      <c r="BF1940" s="6" t="e">
        <f t="shared" si="90"/>
        <v>#NUM!</v>
      </c>
      <c r="BG1940" t="e">
        <f t="shared" si="91"/>
        <v>#NUM!</v>
      </c>
      <c r="BH1940" t="e">
        <f t="shared" si="92"/>
        <v>#NUM!</v>
      </c>
      <c r="BI1940" t="e">
        <f>VLOOKUP(H1940,Sheet2!$A$1:$B$270,2,FALSE)</f>
        <v>#N/A</v>
      </c>
    </row>
    <row r="1941" spans="15:61">
      <c r="O1941" s="57"/>
      <c r="P1941" s="57"/>
      <c r="AP1941" s="57"/>
      <c r="BA1941" s="57"/>
      <c r="BF1941" s="6" t="e">
        <f t="shared" si="90"/>
        <v>#NUM!</v>
      </c>
      <c r="BG1941" t="e">
        <f t="shared" si="91"/>
        <v>#NUM!</v>
      </c>
      <c r="BH1941" t="e">
        <f t="shared" si="92"/>
        <v>#NUM!</v>
      </c>
      <c r="BI1941" t="e">
        <f>VLOOKUP(H1941,Sheet2!$A$1:$B$270,2,FALSE)</f>
        <v>#N/A</v>
      </c>
    </row>
    <row r="1942" spans="15:61">
      <c r="O1942" s="57"/>
      <c r="P1942" s="57"/>
      <c r="AP1942" s="57"/>
      <c r="BA1942" s="57"/>
      <c r="BF1942" s="6" t="e">
        <f t="shared" si="90"/>
        <v>#NUM!</v>
      </c>
      <c r="BG1942" t="e">
        <f t="shared" si="91"/>
        <v>#NUM!</v>
      </c>
      <c r="BH1942" t="e">
        <f t="shared" si="92"/>
        <v>#NUM!</v>
      </c>
      <c r="BI1942" t="e">
        <f>VLOOKUP(H1942,Sheet2!$A$1:$B$270,2,FALSE)</f>
        <v>#N/A</v>
      </c>
    </row>
    <row r="1943" spans="15:61">
      <c r="O1943" s="57"/>
      <c r="P1943" s="57"/>
      <c r="AP1943" s="57"/>
      <c r="BA1943" s="57"/>
      <c r="BF1943" s="6" t="e">
        <f t="shared" si="90"/>
        <v>#NUM!</v>
      </c>
      <c r="BG1943" t="e">
        <f t="shared" si="91"/>
        <v>#NUM!</v>
      </c>
      <c r="BH1943" t="e">
        <f t="shared" si="92"/>
        <v>#NUM!</v>
      </c>
      <c r="BI1943" t="e">
        <f>VLOOKUP(H1943,Sheet2!$A$1:$B$270,2,FALSE)</f>
        <v>#N/A</v>
      </c>
    </row>
    <row r="1944" spans="15:61">
      <c r="O1944" s="57"/>
      <c r="P1944" s="57"/>
      <c r="AP1944" s="57"/>
      <c r="BA1944" s="57"/>
      <c r="BF1944" s="6" t="e">
        <f t="shared" si="90"/>
        <v>#NUM!</v>
      </c>
      <c r="BG1944" t="e">
        <f t="shared" si="91"/>
        <v>#NUM!</v>
      </c>
      <c r="BH1944" t="e">
        <f t="shared" si="92"/>
        <v>#NUM!</v>
      </c>
      <c r="BI1944" t="e">
        <f>VLOOKUP(H1944,Sheet2!$A$1:$B$270,2,FALSE)</f>
        <v>#N/A</v>
      </c>
    </row>
    <row r="1945" spans="15:61">
      <c r="O1945" s="57"/>
      <c r="P1945" s="57"/>
      <c r="AP1945" s="57"/>
      <c r="BA1945" s="57"/>
      <c r="BF1945" s="6" t="e">
        <f t="shared" si="90"/>
        <v>#NUM!</v>
      </c>
      <c r="BG1945" t="e">
        <f t="shared" si="91"/>
        <v>#NUM!</v>
      </c>
      <c r="BH1945" t="e">
        <f t="shared" si="92"/>
        <v>#NUM!</v>
      </c>
      <c r="BI1945" t="e">
        <f>VLOOKUP(H1945,Sheet2!$A$1:$B$270,2,FALSE)</f>
        <v>#N/A</v>
      </c>
    </row>
    <row r="1946" spans="15:61">
      <c r="O1946" s="57"/>
      <c r="P1946" s="57"/>
      <c r="AP1946" s="57"/>
      <c r="BA1946" s="57"/>
      <c r="BF1946" s="6" t="e">
        <f t="shared" si="90"/>
        <v>#NUM!</v>
      </c>
      <c r="BG1946" t="e">
        <f t="shared" si="91"/>
        <v>#NUM!</v>
      </c>
      <c r="BH1946" t="e">
        <f t="shared" si="92"/>
        <v>#NUM!</v>
      </c>
      <c r="BI1946" t="e">
        <f>VLOOKUP(H1946,Sheet2!$A$1:$B$270,2,FALSE)</f>
        <v>#N/A</v>
      </c>
    </row>
    <row r="1947" spans="15:61">
      <c r="O1947" s="57"/>
      <c r="P1947" s="57"/>
      <c r="AP1947" s="57"/>
      <c r="BA1947" s="57"/>
      <c r="BF1947" s="6" t="e">
        <f t="shared" si="90"/>
        <v>#NUM!</v>
      </c>
      <c r="BG1947" t="e">
        <f t="shared" si="91"/>
        <v>#NUM!</v>
      </c>
      <c r="BH1947" t="e">
        <f t="shared" si="92"/>
        <v>#NUM!</v>
      </c>
      <c r="BI1947" t="e">
        <f>VLOOKUP(H1947,Sheet2!$A$1:$B$270,2,FALSE)</f>
        <v>#N/A</v>
      </c>
    </row>
    <row r="1948" spans="15:61">
      <c r="O1948" s="57"/>
      <c r="P1948" s="57"/>
      <c r="AP1948" s="57"/>
      <c r="BA1948" s="57"/>
      <c r="BF1948" s="6" t="e">
        <f t="shared" si="90"/>
        <v>#NUM!</v>
      </c>
      <c r="BG1948" t="e">
        <f t="shared" si="91"/>
        <v>#NUM!</v>
      </c>
      <c r="BH1948" t="e">
        <f t="shared" si="92"/>
        <v>#NUM!</v>
      </c>
      <c r="BI1948" t="e">
        <f>VLOOKUP(H1948,Sheet2!$A$1:$B$270,2,FALSE)</f>
        <v>#N/A</v>
      </c>
    </row>
    <row r="1949" spans="15:61">
      <c r="O1949" s="57"/>
      <c r="P1949" s="57"/>
      <c r="AP1949" s="57"/>
      <c r="BA1949" s="57"/>
      <c r="BF1949" s="6" t="e">
        <f t="shared" si="90"/>
        <v>#NUM!</v>
      </c>
      <c r="BG1949" t="e">
        <f t="shared" si="91"/>
        <v>#NUM!</v>
      </c>
      <c r="BH1949" t="e">
        <f t="shared" si="92"/>
        <v>#NUM!</v>
      </c>
      <c r="BI1949" t="e">
        <f>VLOOKUP(H1949,Sheet2!$A$1:$B$270,2,FALSE)</f>
        <v>#N/A</v>
      </c>
    </row>
    <row r="1950" spans="15:61">
      <c r="O1950" s="57"/>
      <c r="P1950" s="57"/>
      <c r="AP1950" s="57"/>
      <c r="BA1950" s="57"/>
      <c r="BF1950" s="6" t="e">
        <f t="shared" si="90"/>
        <v>#NUM!</v>
      </c>
      <c r="BG1950" t="e">
        <f t="shared" si="91"/>
        <v>#NUM!</v>
      </c>
      <c r="BH1950" t="e">
        <f t="shared" si="92"/>
        <v>#NUM!</v>
      </c>
      <c r="BI1950" t="e">
        <f>VLOOKUP(H1950,Sheet2!$A$1:$B$270,2,FALSE)</f>
        <v>#N/A</v>
      </c>
    </row>
    <row r="1951" spans="15:61">
      <c r="O1951" s="57"/>
      <c r="P1951" s="57"/>
      <c r="AP1951" s="57"/>
      <c r="BA1951" s="57"/>
      <c r="BF1951" s="6" t="e">
        <f t="shared" si="90"/>
        <v>#NUM!</v>
      </c>
      <c r="BG1951" t="e">
        <f t="shared" si="91"/>
        <v>#NUM!</v>
      </c>
      <c r="BH1951" t="e">
        <f t="shared" si="92"/>
        <v>#NUM!</v>
      </c>
      <c r="BI1951" t="e">
        <f>VLOOKUP(H1951,Sheet2!$A$1:$B$270,2,FALSE)</f>
        <v>#N/A</v>
      </c>
    </row>
    <row r="1952" spans="15:61">
      <c r="O1952" s="57"/>
      <c r="P1952" s="57"/>
      <c r="AP1952" s="57"/>
      <c r="BA1952" s="57"/>
      <c r="BF1952" s="6" t="e">
        <f t="shared" si="90"/>
        <v>#NUM!</v>
      </c>
      <c r="BG1952" t="e">
        <f t="shared" si="91"/>
        <v>#NUM!</v>
      </c>
      <c r="BH1952" t="e">
        <f t="shared" si="92"/>
        <v>#NUM!</v>
      </c>
      <c r="BI1952" t="e">
        <f>VLOOKUP(H1952,Sheet2!$A$1:$B$270,2,FALSE)</f>
        <v>#N/A</v>
      </c>
    </row>
    <row r="1953" spans="15:61">
      <c r="O1953" s="57"/>
      <c r="P1953" s="57"/>
      <c r="AP1953" s="57"/>
      <c r="BA1953" s="57"/>
      <c r="BF1953" s="6" t="e">
        <f t="shared" si="90"/>
        <v>#NUM!</v>
      </c>
      <c r="BG1953" t="e">
        <f t="shared" si="91"/>
        <v>#NUM!</v>
      </c>
      <c r="BH1953" t="e">
        <f t="shared" si="92"/>
        <v>#NUM!</v>
      </c>
      <c r="BI1953" t="e">
        <f>VLOOKUP(H1953,Sheet2!$A$1:$B$270,2,FALSE)</f>
        <v>#N/A</v>
      </c>
    </row>
    <row r="1954" spans="15:61">
      <c r="O1954" s="57"/>
      <c r="P1954" s="57"/>
      <c r="AP1954" s="57"/>
      <c r="BA1954" s="57"/>
      <c r="BF1954" s="6" t="e">
        <f t="shared" si="90"/>
        <v>#NUM!</v>
      </c>
      <c r="BG1954" t="e">
        <f t="shared" si="91"/>
        <v>#NUM!</v>
      </c>
      <c r="BH1954" t="e">
        <f t="shared" si="92"/>
        <v>#NUM!</v>
      </c>
      <c r="BI1954" t="e">
        <f>VLOOKUP(H1954,Sheet2!$A$1:$B$270,2,FALSE)</f>
        <v>#N/A</v>
      </c>
    </row>
    <row r="1955" spans="15:61">
      <c r="O1955" s="57"/>
      <c r="P1955" s="57"/>
      <c r="AP1955" s="57"/>
      <c r="BA1955" s="57"/>
      <c r="BF1955" s="6" t="e">
        <f t="shared" si="90"/>
        <v>#NUM!</v>
      </c>
      <c r="BG1955" t="e">
        <f t="shared" si="91"/>
        <v>#NUM!</v>
      </c>
      <c r="BH1955" t="e">
        <f t="shared" si="92"/>
        <v>#NUM!</v>
      </c>
      <c r="BI1955" t="e">
        <f>VLOOKUP(H1955,Sheet2!$A$1:$B$270,2,FALSE)</f>
        <v>#N/A</v>
      </c>
    </row>
    <row r="1956" spans="15:61">
      <c r="O1956" s="57"/>
      <c r="P1956" s="57"/>
      <c r="AP1956" s="57"/>
      <c r="BA1956" s="57"/>
      <c r="BF1956" s="6" t="e">
        <f t="shared" si="90"/>
        <v>#NUM!</v>
      </c>
      <c r="BG1956" t="e">
        <f t="shared" si="91"/>
        <v>#NUM!</v>
      </c>
      <c r="BH1956" t="e">
        <f t="shared" si="92"/>
        <v>#NUM!</v>
      </c>
      <c r="BI1956" t="e">
        <f>VLOOKUP(H1956,Sheet2!$A$1:$B$270,2,FALSE)</f>
        <v>#N/A</v>
      </c>
    </row>
    <row r="1957" spans="15:61">
      <c r="O1957" s="57"/>
      <c r="P1957" s="57"/>
      <c r="AP1957" s="57"/>
      <c r="BA1957" s="57"/>
      <c r="BF1957" s="6" t="e">
        <f t="shared" si="90"/>
        <v>#NUM!</v>
      </c>
      <c r="BG1957" t="e">
        <f t="shared" si="91"/>
        <v>#NUM!</v>
      </c>
      <c r="BH1957" t="e">
        <f t="shared" si="92"/>
        <v>#NUM!</v>
      </c>
      <c r="BI1957" t="e">
        <f>VLOOKUP(H1957,Sheet2!$A$1:$B$270,2,FALSE)</f>
        <v>#N/A</v>
      </c>
    </row>
    <row r="1958" spans="15:61">
      <c r="O1958" s="57"/>
      <c r="P1958" s="57"/>
      <c r="AP1958" s="57"/>
      <c r="BA1958" s="57"/>
      <c r="BF1958" s="6" t="e">
        <f t="shared" si="90"/>
        <v>#NUM!</v>
      </c>
      <c r="BG1958" t="e">
        <f t="shared" si="91"/>
        <v>#NUM!</v>
      </c>
      <c r="BH1958" t="e">
        <f t="shared" si="92"/>
        <v>#NUM!</v>
      </c>
      <c r="BI1958" t="e">
        <f>VLOOKUP(H1958,Sheet2!$A$1:$B$270,2,FALSE)</f>
        <v>#N/A</v>
      </c>
    </row>
    <row r="1959" spans="15:61">
      <c r="O1959" s="57"/>
      <c r="P1959" s="57"/>
      <c r="AP1959" s="57"/>
      <c r="BA1959" s="57"/>
      <c r="BF1959" s="6" t="e">
        <f t="shared" si="90"/>
        <v>#NUM!</v>
      </c>
      <c r="BG1959" t="e">
        <f t="shared" si="91"/>
        <v>#NUM!</v>
      </c>
      <c r="BH1959" t="e">
        <f t="shared" si="92"/>
        <v>#NUM!</v>
      </c>
      <c r="BI1959" t="e">
        <f>VLOOKUP(H1959,Sheet2!$A$1:$B$270,2,FALSE)</f>
        <v>#N/A</v>
      </c>
    </row>
    <row r="1960" spans="15:61">
      <c r="O1960" s="57"/>
      <c r="P1960" s="57"/>
      <c r="AP1960" s="57"/>
      <c r="BA1960" s="57"/>
      <c r="BF1960" s="6" t="e">
        <f t="shared" si="90"/>
        <v>#NUM!</v>
      </c>
      <c r="BG1960" t="e">
        <f t="shared" si="91"/>
        <v>#NUM!</v>
      </c>
      <c r="BH1960" t="e">
        <f t="shared" si="92"/>
        <v>#NUM!</v>
      </c>
      <c r="BI1960" t="e">
        <f>VLOOKUP(H1960,Sheet2!$A$1:$B$270,2,FALSE)</f>
        <v>#N/A</v>
      </c>
    </row>
    <row r="1961" spans="15:61">
      <c r="O1961" s="57"/>
      <c r="P1961" s="57"/>
      <c r="BA1961" s="57"/>
      <c r="BF1961" s="6" t="e">
        <f t="shared" si="90"/>
        <v>#NUM!</v>
      </c>
      <c r="BG1961" t="e">
        <f t="shared" si="91"/>
        <v>#NUM!</v>
      </c>
      <c r="BH1961" t="e">
        <f t="shared" si="92"/>
        <v>#NUM!</v>
      </c>
      <c r="BI1961" t="e">
        <f>VLOOKUP(H1961,Sheet2!$A$1:$B$270,2,FALSE)</f>
        <v>#N/A</v>
      </c>
    </row>
    <row r="1962" spans="15:61">
      <c r="O1962" s="57"/>
      <c r="P1962" s="57"/>
      <c r="BA1962" s="57"/>
      <c r="BF1962" s="6" t="e">
        <f t="shared" si="90"/>
        <v>#NUM!</v>
      </c>
      <c r="BG1962" t="e">
        <f t="shared" si="91"/>
        <v>#NUM!</v>
      </c>
      <c r="BH1962" t="e">
        <f t="shared" si="92"/>
        <v>#NUM!</v>
      </c>
      <c r="BI1962" t="e">
        <f>VLOOKUP(H1962,Sheet2!$A$1:$B$270,2,FALSE)</f>
        <v>#N/A</v>
      </c>
    </row>
    <row r="1963" spans="15:61">
      <c r="O1963" s="57"/>
      <c r="P1963" s="57"/>
      <c r="AP1963" s="57"/>
      <c r="BA1963" s="57"/>
      <c r="BF1963" s="6" t="e">
        <f t="shared" si="90"/>
        <v>#NUM!</v>
      </c>
      <c r="BG1963" t="e">
        <f t="shared" si="91"/>
        <v>#NUM!</v>
      </c>
      <c r="BH1963" t="e">
        <f t="shared" si="92"/>
        <v>#NUM!</v>
      </c>
      <c r="BI1963" t="e">
        <f>VLOOKUP(H1963,Sheet2!$A$1:$B$270,2,FALSE)</f>
        <v>#N/A</v>
      </c>
    </row>
    <row r="1964" spans="15:61">
      <c r="O1964" s="57"/>
      <c r="P1964" s="57"/>
      <c r="BA1964" s="57"/>
      <c r="BF1964" s="6" t="e">
        <f t="shared" si="90"/>
        <v>#NUM!</v>
      </c>
      <c r="BG1964" t="e">
        <f t="shared" si="91"/>
        <v>#NUM!</v>
      </c>
      <c r="BH1964" t="e">
        <f t="shared" si="92"/>
        <v>#NUM!</v>
      </c>
      <c r="BI1964" t="e">
        <f>VLOOKUP(H1964,Sheet2!$A$1:$B$270,2,FALSE)</f>
        <v>#N/A</v>
      </c>
    </row>
    <row r="1965" spans="15:61">
      <c r="O1965" s="57"/>
      <c r="P1965" s="57"/>
      <c r="BA1965" s="57"/>
      <c r="BF1965" s="6" t="e">
        <f t="shared" si="90"/>
        <v>#NUM!</v>
      </c>
      <c r="BG1965" t="e">
        <f t="shared" si="91"/>
        <v>#NUM!</v>
      </c>
      <c r="BH1965" t="e">
        <f t="shared" si="92"/>
        <v>#NUM!</v>
      </c>
      <c r="BI1965" t="e">
        <f>VLOOKUP(H1965,Sheet2!$A$1:$B$270,2,FALSE)</f>
        <v>#N/A</v>
      </c>
    </row>
    <row r="1966" spans="15:61">
      <c r="O1966" s="57"/>
      <c r="P1966" s="57"/>
      <c r="AP1966" s="57"/>
      <c r="BA1966" s="57"/>
      <c r="BF1966" s="6" t="e">
        <f t="shared" si="90"/>
        <v>#NUM!</v>
      </c>
      <c r="BG1966" t="e">
        <f t="shared" si="91"/>
        <v>#NUM!</v>
      </c>
      <c r="BH1966" t="e">
        <f t="shared" si="92"/>
        <v>#NUM!</v>
      </c>
      <c r="BI1966" t="e">
        <f>VLOOKUP(H1966,Sheet2!$A$1:$B$270,2,FALSE)</f>
        <v>#N/A</v>
      </c>
    </row>
    <row r="1967" spans="15:61">
      <c r="O1967" s="57"/>
      <c r="P1967" s="57"/>
      <c r="BA1967" s="57"/>
      <c r="BF1967" s="6" t="e">
        <f t="shared" si="90"/>
        <v>#NUM!</v>
      </c>
      <c r="BG1967" t="e">
        <f t="shared" si="91"/>
        <v>#NUM!</v>
      </c>
      <c r="BH1967" t="e">
        <f t="shared" si="92"/>
        <v>#NUM!</v>
      </c>
      <c r="BI1967" t="e">
        <f>VLOOKUP(H1967,Sheet2!$A$1:$B$270,2,FALSE)</f>
        <v>#N/A</v>
      </c>
    </row>
    <row r="1968" spans="15:61">
      <c r="O1968" s="57"/>
      <c r="P1968" s="57"/>
      <c r="AP1968" s="57"/>
      <c r="BA1968" s="57"/>
      <c r="BF1968" s="6" t="e">
        <f t="shared" si="90"/>
        <v>#NUM!</v>
      </c>
      <c r="BG1968" t="e">
        <f t="shared" si="91"/>
        <v>#NUM!</v>
      </c>
      <c r="BH1968" t="e">
        <f t="shared" si="92"/>
        <v>#NUM!</v>
      </c>
      <c r="BI1968" t="e">
        <f>VLOOKUP(H1968,Sheet2!$A$1:$B$270,2,FALSE)</f>
        <v>#N/A</v>
      </c>
    </row>
    <row r="1969" spans="15:61">
      <c r="O1969" s="57"/>
      <c r="P1969" s="57"/>
      <c r="BA1969" s="57"/>
      <c r="BF1969" s="6" t="e">
        <f t="shared" si="90"/>
        <v>#NUM!</v>
      </c>
      <c r="BG1969" t="e">
        <f t="shared" si="91"/>
        <v>#NUM!</v>
      </c>
      <c r="BH1969" t="e">
        <f t="shared" si="92"/>
        <v>#NUM!</v>
      </c>
      <c r="BI1969" t="e">
        <f>VLOOKUP(H1969,Sheet2!$A$1:$B$270,2,FALSE)</f>
        <v>#N/A</v>
      </c>
    </row>
    <row r="1970" spans="15:61">
      <c r="O1970" s="57"/>
      <c r="P1970" s="57"/>
      <c r="BA1970" s="57"/>
      <c r="BF1970" s="6" t="e">
        <f t="shared" si="90"/>
        <v>#NUM!</v>
      </c>
      <c r="BG1970" t="e">
        <f t="shared" si="91"/>
        <v>#NUM!</v>
      </c>
      <c r="BH1970" t="e">
        <f t="shared" si="92"/>
        <v>#NUM!</v>
      </c>
      <c r="BI1970" t="e">
        <f>VLOOKUP(H1970,Sheet2!$A$1:$B$270,2,FALSE)</f>
        <v>#N/A</v>
      </c>
    </row>
    <row r="1971" spans="15:61">
      <c r="O1971" s="57"/>
      <c r="P1971" s="57"/>
      <c r="AP1971" s="57"/>
      <c r="BA1971" s="57"/>
      <c r="BF1971" s="6" t="e">
        <f t="shared" si="90"/>
        <v>#NUM!</v>
      </c>
      <c r="BG1971" t="e">
        <f t="shared" si="91"/>
        <v>#NUM!</v>
      </c>
      <c r="BH1971" t="e">
        <f t="shared" si="92"/>
        <v>#NUM!</v>
      </c>
      <c r="BI1971" t="e">
        <f>VLOOKUP(H1971,Sheet2!$A$1:$B$270,2,FALSE)</f>
        <v>#N/A</v>
      </c>
    </row>
    <row r="1972" spans="15:61">
      <c r="O1972" s="57"/>
      <c r="P1972" s="57"/>
      <c r="AP1972" s="57"/>
      <c r="BA1972" s="57"/>
      <c r="BF1972" s="6" t="e">
        <f t="shared" si="90"/>
        <v>#NUM!</v>
      </c>
      <c r="BG1972" t="e">
        <f t="shared" si="91"/>
        <v>#NUM!</v>
      </c>
      <c r="BH1972" t="e">
        <f t="shared" si="92"/>
        <v>#NUM!</v>
      </c>
      <c r="BI1972" t="e">
        <f>VLOOKUP(H1972,Sheet2!$A$1:$B$270,2,FALSE)</f>
        <v>#N/A</v>
      </c>
    </row>
    <row r="1973" spans="15:61">
      <c r="O1973" s="57"/>
      <c r="P1973" s="57"/>
      <c r="AP1973" s="57"/>
      <c r="BA1973" s="57"/>
      <c r="BF1973" s="6" t="e">
        <f t="shared" si="90"/>
        <v>#NUM!</v>
      </c>
      <c r="BG1973" t="e">
        <f t="shared" si="91"/>
        <v>#NUM!</v>
      </c>
      <c r="BH1973" t="e">
        <f t="shared" si="92"/>
        <v>#NUM!</v>
      </c>
      <c r="BI1973" t="e">
        <f>VLOOKUP(H1973,Sheet2!$A$1:$B$270,2,FALSE)</f>
        <v>#N/A</v>
      </c>
    </row>
    <row r="1974" spans="15:61">
      <c r="O1974" s="57"/>
      <c r="P1974" s="57"/>
      <c r="AP1974" s="57"/>
      <c r="BA1974" s="57"/>
      <c r="BF1974" s="6" t="e">
        <f t="shared" si="90"/>
        <v>#NUM!</v>
      </c>
      <c r="BG1974" t="e">
        <f t="shared" si="91"/>
        <v>#NUM!</v>
      </c>
      <c r="BH1974" t="e">
        <f t="shared" si="92"/>
        <v>#NUM!</v>
      </c>
      <c r="BI1974" t="e">
        <f>VLOOKUP(H1974,Sheet2!$A$1:$B$270,2,FALSE)</f>
        <v>#N/A</v>
      </c>
    </row>
    <row r="1975" spans="15:61">
      <c r="O1975" s="57"/>
      <c r="P1975" s="57"/>
      <c r="AP1975" s="57"/>
      <c r="BA1975" s="57"/>
      <c r="BF1975" s="6" t="e">
        <f t="shared" si="90"/>
        <v>#NUM!</v>
      </c>
      <c r="BG1975" t="e">
        <f t="shared" si="91"/>
        <v>#NUM!</v>
      </c>
      <c r="BH1975" t="e">
        <f t="shared" si="92"/>
        <v>#NUM!</v>
      </c>
      <c r="BI1975" t="e">
        <f>VLOOKUP(H1975,Sheet2!$A$1:$B$270,2,FALSE)</f>
        <v>#N/A</v>
      </c>
    </row>
    <row r="1976" spans="15:61">
      <c r="O1976" s="57"/>
      <c r="P1976" s="57"/>
      <c r="AP1976" s="57"/>
      <c r="BA1976" s="57"/>
      <c r="BF1976" s="6" t="e">
        <f t="shared" si="90"/>
        <v>#NUM!</v>
      </c>
      <c r="BG1976" t="e">
        <f t="shared" si="91"/>
        <v>#NUM!</v>
      </c>
      <c r="BH1976" t="e">
        <f t="shared" si="92"/>
        <v>#NUM!</v>
      </c>
      <c r="BI1976" t="e">
        <f>VLOOKUP(H1976,Sheet2!$A$1:$B$270,2,FALSE)</f>
        <v>#N/A</v>
      </c>
    </row>
    <row r="1977" spans="15:61">
      <c r="O1977" s="57"/>
      <c r="P1977" s="57"/>
      <c r="AP1977" s="57"/>
      <c r="BA1977" s="57"/>
      <c r="BF1977" s="6" t="e">
        <f t="shared" si="90"/>
        <v>#NUM!</v>
      </c>
      <c r="BG1977" t="e">
        <f t="shared" si="91"/>
        <v>#NUM!</v>
      </c>
      <c r="BH1977" t="e">
        <f t="shared" si="92"/>
        <v>#NUM!</v>
      </c>
      <c r="BI1977" t="e">
        <f>VLOOKUP(H1977,Sheet2!$A$1:$B$270,2,FALSE)</f>
        <v>#N/A</v>
      </c>
    </row>
    <row r="1978" spans="15:61">
      <c r="O1978" s="57"/>
      <c r="P1978" s="57"/>
      <c r="AP1978" s="57"/>
      <c r="BA1978" s="57"/>
      <c r="BF1978" s="6" t="e">
        <f t="shared" si="90"/>
        <v>#NUM!</v>
      </c>
      <c r="BG1978" t="e">
        <f t="shared" si="91"/>
        <v>#NUM!</v>
      </c>
      <c r="BH1978" t="e">
        <f t="shared" si="92"/>
        <v>#NUM!</v>
      </c>
      <c r="BI1978" t="e">
        <f>VLOOKUP(H1978,Sheet2!$A$1:$B$270,2,FALSE)</f>
        <v>#N/A</v>
      </c>
    </row>
    <row r="1979" spans="15:61">
      <c r="O1979" s="57"/>
      <c r="P1979" s="57"/>
      <c r="AP1979" s="57"/>
      <c r="BA1979" s="57"/>
      <c r="BF1979" s="6" t="e">
        <f t="shared" si="90"/>
        <v>#NUM!</v>
      </c>
      <c r="BG1979" t="e">
        <f t="shared" si="91"/>
        <v>#NUM!</v>
      </c>
      <c r="BH1979" t="e">
        <f t="shared" si="92"/>
        <v>#NUM!</v>
      </c>
      <c r="BI1979" t="e">
        <f>VLOOKUP(H1979,Sheet2!$A$1:$B$270,2,FALSE)</f>
        <v>#N/A</v>
      </c>
    </row>
    <row r="1980" spans="15:61">
      <c r="O1980" s="57"/>
      <c r="P1980" s="57"/>
      <c r="AP1980" s="57"/>
      <c r="BA1980" s="57"/>
      <c r="BF1980" s="6" t="e">
        <f t="shared" si="90"/>
        <v>#NUM!</v>
      </c>
      <c r="BG1980" t="e">
        <f t="shared" si="91"/>
        <v>#NUM!</v>
      </c>
      <c r="BH1980" t="e">
        <f t="shared" si="92"/>
        <v>#NUM!</v>
      </c>
      <c r="BI1980" t="e">
        <f>VLOOKUP(H1980,Sheet2!$A$1:$B$270,2,FALSE)</f>
        <v>#N/A</v>
      </c>
    </row>
    <row r="1981" spans="15:61">
      <c r="O1981" s="57"/>
      <c r="P1981" s="57"/>
      <c r="AP1981" s="57"/>
      <c r="BA1981" s="57"/>
      <c r="BF1981" s="6" t="e">
        <f t="shared" si="90"/>
        <v>#NUM!</v>
      </c>
      <c r="BG1981" t="e">
        <f t="shared" si="91"/>
        <v>#NUM!</v>
      </c>
      <c r="BH1981" t="e">
        <f t="shared" si="92"/>
        <v>#NUM!</v>
      </c>
      <c r="BI1981" t="e">
        <f>VLOOKUP(H1981,Sheet2!$A$1:$B$270,2,FALSE)</f>
        <v>#N/A</v>
      </c>
    </row>
    <row r="1982" spans="15:61">
      <c r="O1982" s="57"/>
      <c r="P1982" s="57"/>
      <c r="AP1982" s="57"/>
      <c r="BA1982" s="57"/>
      <c r="BF1982" s="6" t="e">
        <f t="shared" si="90"/>
        <v>#NUM!</v>
      </c>
      <c r="BG1982" t="e">
        <f t="shared" si="91"/>
        <v>#NUM!</v>
      </c>
      <c r="BH1982" t="e">
        <f t="shared" si="92"/>
        <v>#NUM!</v>
      </c>
      <c r="BI1982" t="e">
        <f>VLOOKUP(H1982,Sheet2!$A$1:$B$270,2,FALSE)</f>
        <v>#N/A</v>
      </c>
    </row>
    <row r="1983" spans="15:61">
      <c r="O1983" s="57"/>
      <c r="P1983" s="57"/>
      <c r="AP1983" s="57"/>
      <c r="BA1983" s="57"/>
      <c r="BF1983" s="6" t="e">
        <f t="shared" si="90"/>
        <v>#NUM!</v>
      </c>
      <c r="BG1983" t="e">
        <f t="shared" si="91"/>
        <v>#NUM!</v>
      </c>
      <c r="BH1983" t="e">
        <f t="shared" si="92"/>
        <v>#NUM!</v>
      </c>
      <c r="BI1983" t="e">
        <f>VLOOKUP(H1983,Sheet2!$A$1:$B$270,2,FALSE)</f>
        <v>#N/A</v>
      </c>
    </row>
    <row r="1984" spans="15:61">
      <c r="O1984" s="57"/>
      <c r="P1984" s="57"/>
      <c r="AP1984" s="57"/>
      <c r="BA1984" s="57"/>
      <c r="BF1984" s="6" t="e">
        <f t="shared" si="90"/>
        <v>#NUM!</v>
      </c>
      <c r="BG1984" t="e">
        <f t="shared" si="91"/>
        <v>#NUM!</v>
      </c>
      <c r="BH1984" t="e">
        <f t="shared" si="92"/>
        <v>#NUM!</v>
      </c>
      <c r="BI1984" t="e">
        <f>VLOOKUP(H1984,Sheet2!$A$1:$B$270,2,FALSE)</f>
        <v>#N/A</v>
      </c>
    </row>
    <row r="1985" spans="15:61">
      <c r="O1985" s="57"/>
      <c r="P1985" s="57"/>
      <c r="AP1985" s="57"/>
      <c r="BA1985" s="57"/>
      <c r="BF1985" s="6" t="e">
        <f t="shared" si="90"/>
        <v>#NUM!</v>
      </c>
      <c r="BG1985" t="e">
        <f t="shared" si="91"/>
        <v>#NUM!</v>
      </c>
      <c r="BH1985" t="e">
        <f t="shared" si="92"/>
        <v>#NUM!</v>
      </c>
      <c r="BI1985" t="e">
        <f>VLOOKUP(H1985,Sheet2!$A$1:$B$270,2,FALSE)</f>
        <v>#N/A</v>
      </c>
    </row>
    <row r="1986" spans="15:61">
      <c r="O1986" s="57"/>
      <c r="P1986" s="57"/>
      <c r="BA1986" s="57"/>
      <c r="BF1986" s="6" t="e">
        <f t="shared" ref="BF1986:BF2049" si="93">DATE(BC1986,BD1986,BE1986)</f>
        <v>#NUM!</v>
      </c>
      <c r="BG1986" t="e">
        <f t="shared" ref="BG1986:BG2049" si="94">BF1986-BA1986</f>
        <v>#NUM!</v>
      </c>
      <c r="BH1986" t="e">
        <f t="shared" ref="BH1986:BH2049" si="95">IF(BG1986=1,"COMPLY",IF(BG1986&lt;1,"COMPLY","NOT COMPLY"))</f>
        <v>#NUM!</v>
      </c>
      <c r="BI1986" t="e">
        <f>VLOOKUP(H1986,Sheet2!$A$1:$B$270,2,FALSE)</f>
        <v>#N/A</v>
      </c>
    </row>
    <row r="1987" spans="15:61">
      <c r="O1987" s="57"/>
      <c r="P1987" s="57"/>
      <c r="BA1987" s="57"/>
      <c r="BF1987" s="6" t="e">
        <f t="shared" si="93"/>
        <v>#NUM!</v>
      </c>
      <c r="BG1987" t="e">
        <f t="shared" si="94"/>
        <v>#NUM!</v>
      </c>
      <c r="BH1987" t="e">
        <f t="shared" si="95"/>
        <v>#NUM!</v>
      </c>
      <c r="BI1987" t="e">
        <f>VLOOKUP(H1987,Sheet2!$A$1:$B$270,2,FALSE)</f>
        <v>#N/A</v>
      </c>
    </row>
    <row r="1988" spans="15:61">
      <c r="O1988" s="57"/>
      <c r="P1988" s="57"/>
      <c r="BA1988" s="57"/>
      <c r="BF1988" s="6" t="e">
        <f t="shared" si="93"/>
        <v>#NUM!</v>
      </c>
      <c r="BG1988" t="e">
        <f t="shared" si="94"/>
        <v>#NUM!</v>
      </c>
      <c r="BH1988" t="e">
        <f t="shared" si="95"/>
        <v>#NUM!</v>
      </c>
      <c r="BI1988" t="e">
        <f>VLOOKUP(H1988,Sheet2!$A$1:$B$270,2,FALSE)</f>
        <v>#N/A</v>
      </c>
    </row>
    <row r="1989" spans="15:61">
      <c r="O1989" s="57"/>
      <c r="P1989" s="57"/>
      <c r="AP1989" s="57"/>
      <c r="BA1989" s="57"/>
      <c r="BF1989" s="6" t="e">
        <f t="shared" si="93"/>
        <v>#NUM!</v>
      </c>
      <c r="BG1989" t="e">
        <f t="shared" si="94"/>
        <v>#NUM!</v>
      </c>
      <c r="BH1989" t="e">
        <f t="shared" si="95"/>
        <v>#NUM!</v>
      </c>
      <c r="BI1989" t="e">
        <f>VLOOKUP(H1989,Sheet2!$A$1:$B$270,2,FALSE)</f>
        <v>#N/A</v>
      </c>
    </row>
    <row r="1990" spans="15:61">
      <c r="O1990" s="57"/>
      <c r="P1990" s="57"/>
      <c r="AP1990" s="57"/>
      <c r="BA1990" s="57"/>
      <c r="BF1990" s="6" t="e">
        <f t="shared" si="93"/>
        <v>#NUM!</v>
      </c>
      <c r="BG1990" t="e">
        <f t="shared" si="94"/>
        <v>#NUM!</v>
      </c>
      <c r="BH1990" t="e">
        <f t="shared" si="95"/>
        <v>#NUM!</v>
      </c>
      <c r="BI1990" t="e">
        <f>VLOOKUP(H1990,Sheet2!$A$1:$B$270,2,FALSE)</f>
        <v>#N/A</v>
      </c>
    </row>
    <row r="1991" spans="15:61">
      <c r="O1991" s="57"/>
      <c r="P1991" s="57"/>
      <c r="BA1991" s="57"/>
      <c r="BF1991" s="6" t="e">
        <f t="shared" si="93"/>
        <v>#NUM!</v>
      </c>
      <c r="BG1991" t="e">
        <f t="shared" si="94"/>
        <v>#NUM!</v>
      </c>
      <c r="BH1991" t="e">
        <f t="shared" si="95"/>
        <v>#NUM!</v>
      </c>
      <c r="BI1991" t="e">
        <f>VLOOKUP(H1991,Sheet2!$A$1:$B$270,2,FALSE)</f>
        <v>#N/A</v>
      </c>
    </row>
    <row r="1992" spans="15:61">
      <c r="O1992" s="57"/>
      <c r="P1992" s="57"/>
      <c r="AP1992" s="57"/>
      <c r="BA1992" s="57"/>
      <c r="BF1992" s="6" t="e">
        <f t="shared" si="93"/>
        <v>#NUM!</v>
      </c>
      <c r="BG1992" t="e">
        <f t="shared" si="94"/>
        <v>#NUM!</v>
      </c>
      <c r="BH1992" t="e">
        <f t="shared" si="95"/>
        <v>#NUM!</v>
      </c>
      <c r="BI1992" t="e">
        <f>VLOOKUP(H1992,Sheet2!$A$1:$B$270,2,FALSE)</f>
        <v>#N/A</v>
      </c>
    </row>
    <row r="1993" spans="15:61">
      <c r="O1993" s="57"/>
      <c r="P1993" s="57"/>
      <c r="AP1993" s="57"/>
      <c r="BA1993" s="57"/>
      <c r="BF1993" s="6" t="e">
        <f t="shared" si="93"/>
        <v>#NUM!</v>
      </c>
      <c r="BG1993" t="e">
        <f t="shared" si="94"/>
        <v>#NUM!</v>
      </c>
      <c r="BH1993" t="e">
        <f t="shared" si="95"/>
        <v>#NUM!</v>
      </c>
      <c r="BI1993" t="e">
        <f>VLOOKUP(H1993,Sheet2!$A$1:$B$270,2,FALSE)</f>
        <v>#N/A</v>
      </c>
    </row>
    <row r="1994" spans="15:61">
      <c r="O1994" s="57"/>
      <c r="P1994" s="57"/>
      <c r="AP1994" s="57"/>
      <c r="BA1994" s="57"/>
      <c r="BF1994" s="6" t="e">
        <f t="shared" si="93"/>
        <v>#NUM!</v>
      </c>
      <c r="BG1994" t="e">
        <f t="shared" si="94"/>
        <v>#NUM!</v>
      </c>
      <c r="BH1994" t="e">
        <f t="shared" si="95"/>
        <v>#NUM!</v>
      </c>
      <c r="BI1994" t="e">
        <f>VLOOKUP(H1994,Sheet2!$A$1:$B$270,2,FALSE)</f>
        <v>#N/A</v>
      </c>
    </row>
    <row r="1995" spans="15:61">
      <c r="O1995" s="57"/>
      <c r="P1995" s="57"/>
      <c r="AP1995" s="57"/>
      <c r="BA1995" s="57"/>
      <c r="BF1995" s="6" t="e">
        <f t="shared" si="93"/>
        <v>#NUM!</v>
      </c>
      <c r="BG1995" t="e">
        <f t="shared" si="94"/>
        <v>#NUM!</v>
      </c>
      <c r="BH1995" t="e">
        <f t="shared" si="95"/>
        <v>#NUM!</v>
      </c>
      <c r="BI1995" t="e">
        <f>VLOOKUP(H1995,Sheet2!$A$1:$B$270,2,FALSE)</f>
        <v>#N/A</v>
      </c>
    </row>
    <row r="1996" spans="15:61">
      <c r="O1996" s="57"/>
      <c r="P1996" s="57"/>
      <c r="BA1996" s="57"/>
      <c r="BF1996" s="6" t="e">
        <f t="shared" si="93"/>
        <v>#NUM!</v>
      </c>
      <c r="BG1996" t="e">
        <f t="shared" si="94"/>
        <v>#NUM!</v>
      </c>
      <c r="BH1996" t="e">
        <f t="shared" si="95"/>
        <v>#NUM!</v>
      </c>
      <c r="BI1996" t="e">
        <f>VLOOKUP(H1996,Sheet2!$A$1:$B$270,2,FALSE)</f>
        <v>#N/A</v>
      </c>
    </row>
    <row r="1997" spans="15:61">
      <c r="O1997" s="57"/>
      <c r="P1997" s="57"/>
      <c r="AP1997" s="57"/>
      <c r="BA1997" s="57"/>
      <c r="BF1997" s="6" t="e">
        <f t="shared" si="93"/>
        <v>#NUM!</v>
      </c>
      <c r="BG1997" t="e">
        <f t="shared" si="94"/>
        <v>#NUM!</v>
      </c>
      <c r="BH1997" t="e">
        <f t="shared" si="95"/>
        <v>#NUM!</v>
      </c>
      <c r="BI1997" t="e">
        <f>VLOOKUP(H1997,Sheet2!$A$1:$B$270,2,FALSE)</f>
        <v>#N/A</v>
      </c>
    </row>
    <row r="1998" spans="15:61">
      <c r="O1998" s="57"/>
      <c r="P1998" s="57"/>
      <c r="AP1998" s="57"/>
      <c r="BA1998" s="57"/>
      <c r="BF1998" s="6" t="e">
        <f t="shared" si="93"/>
        <v>#NUM!</v>
      </c>
      <c r="BG1998" t="e">
        <f t="shared" si="94"/>
        <v>#NUM!</v>
      </c>
      <c r="BH1998" t="e">
        <f t="shared" si="95"/>
        <v>#NUM!</v>
      </c>
      <c r="BI1998" t="e">
        <f>VLOOKUP(H1998,Sheet2!$A$1:$B$270,2,FALSE)</f>
        <v>#N/A</v>
      </c>
    </row>
    <row r="1999" spans="15:61">
      <c r="O1999" s="57"/>
      <c r="P1999" s="57"/>
      <c r="AP1999" s="57"/>
      <c r="BA1999" s="57"/>
      <c r="BF1999" s="6" t="e">
        <f t="shared" si="93"/>
        <v>#NUM!</v>
      </c>
      <c r="BG1999" t="e">
        <f t="shared" si="94"/>
        <v>#NUM!</v>
      </c>
      <c r="BH1999" t="e">
        <f t="shared" si="95"/>
        <v>#NUM!</v>
      </c>
      <c r="BI1999" t="e">
        <f>VLOOKUP(H1999,Sheet2!$A$1:$B$270,2,FALSE)</f>
        <v>#N/A</v>
      </c>
    </row>
    <row r="2000" spans="15:61">
      <c r="O2000" s="57"/>
      <c r="P2000" s="57"/>
      <c r="BA2000" s="57"/>
      <c r="BF2000" s="6" t="e">
        <f t="shared" si="93"/>
        <v>#NUM!</v>
      </c>
      <c r="BG2000" t="e">
        <f t="shared" si="94"/>
        <v>#NUM!</v>
      </c>
      <c r="BH2000" t="e">
        <f t="shared" si="95"/>
        <v>#NUM!</v>
      </c>
      <c r="BI2000" t="e">
        <f>VLOOKUP(H2000,Sheet2!$A$1:$B$270,2,FALSE)</f>
        <v>#N/A</v>
      </c>
    </row>
    <row r="2001" spans="15:61">
      <c r="O2001" s="57"/>
      <c r="P2001" s="57"/>
      <c r="AP2001" s="57"/>
      <c r="BA2001" s="57"/>
      <c r="BF2001" s="6" t="e">
        <f t="shared" si="93"/>
        <v>#NUM!</v>
      </c>
      <c r="BG2001" t="e">
        <f t="shared" si="94"/>
        <v>#NUM!</v>
      </c>
      <c r="BH2001" t="e">
        <f t="shared" si="95"/>
        <v>#NUM!</v>
      </c>
      <c r="BI2001" t="e">
        <f>VLOOKUP(H2001,Sheet2!$A$1:$B$270,2,FALSE)</f>
        <v>#N/A</v>
      </c>
    </row>
    <row r="2002" spans="15:61">
      <c r="O2002" s="57"/>
      <c r="P2002" s="57"/>
      <c r="AP2002" s="57"/>
      <c r="BA2002" s="57"/>
      <c r="BF2002" s="6" t="e">
        <f t="shared" si="93"/>
        <v>#NUM!</v>
      </c>
      <c r="BG2002" t="e">
        <f t="shared" si="94"/>
        <v>#NUM!</v>
      </c>
      <c r="BH2002" t="e">
        <f t="shared" si="95"/>
        <v>#NUM!</v>
      </c>
      <c r="BI2002" t="e">
        <f>VLOOKUP(H2002,Sheet2!$A$1:$B$270,2,FALSE)</f>
        <v>#N/A</v>
      </c>
    </row>
    <row r="2003" spans="15:61">
      <c r="O2003" s="57"/>
      <c r="P2003" s="57"/>
      <c r="AP2003" s="57"/>
      <c r="BA2003" s="57"/>
      <c r="BF2003" s="6" t="e">
        <f t="shared" si="93"/>
        <v>#NUM!</v>
      </c>
      <c r="BG2003" t="e">
        <f t="shared" si="94"/>
        <v>#NUM!</v>
      </c>
      <c r="BH2003" t="e">
        <f t="shared" si="95"/>
        <v>#NUM!</v>
      </c>
      <c r="BI2003" t="e">
        <f>VLOOKUP(H2003,Sheet2!$A$1:$B$270,2,FALSE)</f>
        <v>#N/A</v>
      </c>
    </row>
    <row r="2004" spans="15:61">
      <c r="O2004" s="57"/>
      <c r="P2004" s="57"/>
      <c r="AP2004" s="57"/>
      <c r="BA2004" s="57"/>
      <c r="BF2004" s="6" t="e">
        <f t="shared" si="93"/>
        <v>#NUM!</v>
      </c>
      <c r="BG2004" t="e">
        <f t="shared" si="94"/>
        <v>#NUM!</v>
      </c>
      <c r="BH2004" t="e">
        <f t="shared" si="95"/>
        <v>#NUM!</v>
      </c>
      <c r="BI2004" t="e">
        <f>VLOOKUP(H2004,Sheet2!$A$1:$B$270,2,FALSE)</f>
        <v>#N/A</v>
      </c>
    </row>
    <row r="2005" spans="15:61">
      <c r="O2005" s="57"/>
      <c r="P2005" s="57"/>
      <c r="AP2005" s="57"/>
      <c r="BA2005" s="57"/>
      <c r="BF2005" s="6" t="e">
        <f t="shared" si="93"/>
        <v>#NUM!</v>
      </c>
      <c r="BG2005" t="e">
        <f t="shared" si="94"/>
        <v>#NUM!</v>
      </c>
      <c r="BH2005" t="e">
        <f t="shared" si="95"/>
        <v>#NUM!</v>
      </c>
      <c r="BI2005" t="e">
        <f>VLOOKUP(H2005,Sheet2!$A$1:$B$270,2,FALSE)</f>
        <v>#N/A</v>
      </c>
    </row>
    <row r="2006" spans="15:61">
      <c r="O2006" s="57"/>
      <c r="P2006" s="57"/>
      <c r="AP2006" s="57"/>
      <c r="BA2006" s="57"/>
      <c r="BF2006" s="6" t="e">
        <f t="shared" si="93"/>
        <v>#NUM!</v>
      </c>
      <c r="BG2006" t="e">
        <f t="shared" si="94"/>
        <v>#NUM!</v>
      </c>
      <c r="BH2006" t="e">
        <f t="shared" si="95"/>
        <v>#NUM!</v>
      </c>
      <c r="BI2006" t="e">
        <f>VLOOKUP(H2006,Sheet2!$A$1:$B$270,2,FALSE)</f>
        <v>#N/A</v>
      </c>
    </row>
    <row r="2007" spans="15:61">
      <c r="O2007" s="57"/>
      <c r="P2007" s="57"/>
      <c r="AP2007" s="57"/>
      <c r="BA2007" s="57"/>
      <c r="BF2007" s="6" t="e">
        <f t="shared" si="93"/>
        <v>#NUM!</v>
      </c>
      <c r="BG2007" t="e">
        <f t="shared" si="94"/>
        <v>#NUM!</v>
      </c>
      <c r="BH2007" t="e">
        <f t="shared" si="95"/>
        <v>#NUM!</v>
      </c>
      <c r="BI2007" t="e">
        <f>VLOOKUP(H2007,Sheet2!$A$1:$B$270,2,FALSE)</f>
        <v>#N/A</v>
      </c>
    </row>
    <row r="2008" spans="15:61">
      <c r="O2008" s="57"/>
      <c r="P2008" s="57"/>
      <c r="AP2008" s="57"/>
      <c r="BA2008" s="57"/>
      <c r="BF2008" s="6" t="e">
        <f t="shared" si="93"/>
        <v>#NUM!</v>
      </c>
      <c r="BG2008" t="e">
        <f t="shared" si="94"/>
        <v>#NUM!</v>
      </c>
      <c r="BH2008" t="e">
        <f t="shared" si="95"/>
        <v>#NUM!</v>
      </c>
      <c r="BI2008" t="e">
        <f>VLOOKUP(H2008,Sheet2!$A$1:$B$270,2,FALSE)</f>
        <v>#N/A</v>
      </c>
    </row>
    <row r="2009" spans="15:61">
      <c r="O2009" s="57"/>
      <c r="P2009" s="57"/>
      <c r="AP2009" s="57"/>
      <c r="BA2009" s="57"/>
      <c r="BF2009" s="6" t="e">
        <f t="shared" si="93"/>
        <v>#NUM!</v>
      </c>
      <c r="BG2009" t="e">
        <f t="shared" si="94"/>
        <v>#NUM!</v>
      </c>
      <c r="BH2009" t="e">
        <f t="shared" si="95"/>
        <v>#NUM!</v>
      </c>
      <c r="BI2009" t="e">
        <f>VLOOKUP(H2009,Sheet2!$A$1:$B$270,2,FALSE)</f>
        <v>#N/A</v>
      </c>
    </row>
    <row r="2010" spans="15:61">
      <c r="O2010" s="57"/>
      <c r="P2010" s="57"/>
      <c r="BA2010" s="57"/>
      <c r="BF2010" s="6" t="e">
        <f t="shared" si="93"/>
        <v>#NUM!</v>
      </c>
      <c r="BG2010" t="e">
        <f t="shared" si="94"/>
        <v>#NUM!</v>
      </c>
      <c r="BH2010" t="e">
        <f t="shared" si="95"/>
        <v>#NUM!</v>
      </c>
      <c r="BI2010" t="e">
        <f>VLOOKUP(H2010,Sheet2!$A$1:$B$270,2,FALSE)</f>
        <v>#N/A</v>
      </c>
    </row>
    <row r="2011" spans="15:61">
      <c r="O2011" s="57"/>
      <c r="P2011" s="57"/>
      <c r="AP2011" s="57"/>
      <c r="BA2011" s="57"/>
      <c r="BF2011" s="6" t="e">
        <f t="shared" si="93"/>
        <v>#NUM!</v>
      </c>
      <c r="BG2011" t="e">
        <f t="shared" si="94"/>
        <v>#NUM!</v>
      </c>
      <c r="BH2011" t="e">
        <f t="shared" si="95"/>
        <v>#NUM!</v>
      </c>
      <c r="BI2011" t="e">
        <f>VLOOKUP(H2011,Sheet2!$A$1:$B$270,2,FALSE)</f>
        <v>#N/A</v>
      </c>
    </row>
    <row r="2012" spans="15:61">
      <c r="O2012" s="57"/>
      <c r="P2012" s="57"/>
      <c r="AP2012" s="57"/>
      <c r="BA2012" s="57"/>
      <c r="BF2012" s="6" t="e">
        <f t="shared" si="93"/>
        <v>#NUM!</v>
      </c>
      <c r="BG2012" t="e">
        <f t="shared" si="94"/>
        <v>#NUM!</v>
      </c>
      <c r="BH2012" t="e">
        <f t="shared" si="95"/>
        <v>#NUM!</v>
      </c>
      <c r="BI2012" t="e">
        <f>VLOOKUP(H2012,Sheet2!$A$1:$B$270,2,FALSE)</f>
        <v>#N/A</v>
      </c>
    </row>
    <row r="2013" spans="15:61">
      <c r="O2013" s="57"/>
      <c r="P2013" s="57"/>
      <c r="AP2013" s="57"/>
      <c r="BA2013" s="57"/>
      <c r="BF2013" s="6" t="e">
        <f t="shared" si="93"/>
        <v>#NUM!</v>
      </c>
      <c r="BG2013" t="e">
        <f t="shared" si="94"/>
        <v>#NUM!</v>
      </c>
      <c r="BH2013" t="e">
        <f t="shared" si="95"/>
        <v>#NUM!</v>
      </c>
      <c r="BI2013" t="e">
        <f>VLOOKUP(H2013,Sheet2!$A$1:$B$270,2,FALSE)</f>
        <v>#N/A</v>
      </c>
    </row>
    <row r="2014" spans="15:61">
      <c r="O2014" s="57"/>
      <c r="P2014" s="57"/>
      <c r="AP2014" s="57"/>
      <c r="BA2014" s="57"/>
      <c r="BF2014" s="6" t="e">
        <f t="shared" si="93"/>
        <v>#NUM!</v>
      </c>
      <c r="BG2014" t="e">
        <f t="shared" si="94"/>
        <v>#NUM!</v>
      </c>
      <c r="BH2014" t="e">
        <f t="shared" si="95"/>
        <v>#NUM!</v>
      </c>
      <c r="BI2014" t="e">
        <f>VLOOKUP(H2014,Sheet2!$A$1:$B$270,2,FALSE)</f>
        <v>#N/A</v>
      </c>
    </row>
    <row r="2015" spans="15:61">
      <c r="O2015" s="57"/>
      <c r="P2015" s="57"/>
      <c r="AP2015" s="57"/>
      <c r="BA2015" s="57"/>
      <c r="BF2015" s="6" t="e">
        <f t="shared" si="93"/>
        <v>#NUM!</v>
      </c>
      <c r="BG2015" t="e">
        <f t="shared" si="94"/>
        <v>#NUM!</v>
      </c>
      <c r="BH2015" t="e">
        <f t="shared" si="95"/>
        <v>#NUM!</v>
      </c>
      <c r="BI2015" t="e">
        <f>VLOOKUP(H2015,Sheet2!$A$1:$B$270,2,FALSE)</f>
        <v>#N/A</v>
      </c>
    </row>
    <row r="2016" spans="15:61">
      <c r="O2016" s="57"/>
      <c r="P2016" s="57"/>
      <c r="AP2016" s="57"/>
      <c r="BA2016" s="57"/>
      <c r="BF2016" s="6" t="e">
        <f t="shared" si="93"/>
        <v>#NUM!</v>
      </c>
      <c r="BG2016" t="e">
        <f t="shared" si="94"/>
        <v>#NUM!</v>
      </c>
      <c r="BH2016" t="e">
        <f t="shared" si="95"/>
        <v>#NUM!</v>
      </c>
      <c r="BI2016" t="e">
        <f>VLOOKUP(H2016,Sheet2!$A$1:$B$270,2,FALSE)</f>
        <v>#N/A</v>
      </c>
    </row>
    <row r="2017" spans="15:61">
      <c r="O2017" s="57"/>
      <c r="P2017" s="57"/>
      <c r="AP2017" s="57"/>
      <c r="BA2017" s="57"/>
      <c r="BF2017" s="6" t="e">
        <f t="shared" si="93"/>
        <v>#NUM!</v>
      </c>
      <c r="BG2017" t="e">
        <f t="shared" si="94"/>
        <v>#NUM!</v>
      </c>
      <c r="BH2017" t="e">
        <f t="shared" si="95"/>
        <v>#NUM!</v>
      </c>
      <c r="BI2017" t="e">
        <f>VLOOKUP(H2017,Sheet2!$A$1:$B$270,2,FALSE)</f>
        <v>#N/A</v>
      </c>
    </row>
    <row r="2018" spans="15:61">
      <c r="O2018" s="57"/>
      <c r="P2018" s="57"/>
      <c r="AP2018" s="57"/>
      <c r="BA2018" s="57"/>
      <c r="BF2018" s="6" t="e">
        <f t="shared" si="93"/>
        <v>#NUM!</v>
      </c>
      <c r="BG2018" t="e">
        <f t="shared" si="94"/>
        <v>#NUM!</v>
      </c>
      <c r="BH2018" t="e">
        <f t="shared" si="95"/>
        <v>#NUM!</v>
      </c>
      <c r="BI2018" t="e">
        <f>VLOOKUP(H2018,Sheet2!$A$1:$B$270,2,FALSE)</f>
        <v>#N/A</v>
      </c>
    </row>
    <row r="2019" spans="15:61">
      <c r="O2019" s="57"/>
      <c r="P2019" s="57"/>
      <c r="AP2019" s="57"/>
      <c r="BA2019" s="57"/>
      <c r="BF2019" s="6" t="e">
        <f t="shared" si="93"/>
        <v>#NUM!</v>
      </c>
      <c r="BG2019" t="e">
        <f t="shared" si="94"/>
        <v>#NUM!</v>
      </c>
      <c r="BH2019" t="e">
        <f t="shared" si="95"/>
        <v>#NUM!</v>
      </c>
      <c r="BI2019" t="e">
        <f>VLOOKUP(H2019,Sheet2!$A$1:$B$270,2,FALSE)</f>
        <v>#N/A</v>
      </c>
    </row>
    <row r="2020" spans="15:61">
      <c r="O2020" s="57"/>
      <c r="P2020" s="57"/>
      <c r="AP2020" s="57"/>
      <c r="BA2020" s="57"/>
      <c r="BF2020" s="6" t="e">
        <f t="shared" si="93"/>
        <v>#NUM!</v>
      </c>
      <c r="BG2020" t="e">
        <f t="shared" si="94"/>
        <v>#NUM!</v>
      </c>
      <c r="BH2020" t="e">
        <f t="shared" si="95"/>
        <v>#NUM!</v>
      </c>
      <c r="BI2020" t="e">
        <f>VLOOKUP(H2020,Sheet2!$A$1:$B$270,2,FALSE)</f>
        <v>#N/A</v>
      </c>
    </row>
    <row r="2021" spans="15:61">
      <c r="O2021" s="57"/>
      <c r="P2021" s="57"/>
      <c r="BA2021" s="57"/>
      <c r="BF2021" s="6" t="e">
        <f t="shared" si="93"/>
        <v>#NUM!</v>
      </c>
      <c r="BG2021" t="e">
        <f t="shared" si="94"/>
        <v>#NUM!</v>
      </c>
      <c r="BH2021" t="e">
        <f t="shared" si="95"/>
        <v>#NUM!</v>
      </c>
      <c r="BI2021" t="e">
        <f>VLOOKUP(H2021,Sheet2!$A$1:$B$270,2,FALSE)</f>
        <v>#N/A</v>
      </c>
    </row>
    <row r="2022" spans="15:61">
      <c r="O2022" s="57"/>
      <c r="P2022" s="57"/>
      <c r="AP2022" s="57"/>
      <c r="BA2022" s="57"/>
      <c r="BF2022" s="6" t="e">
        <f t="shared" si="93"/>
        <v>#NUM!</v>
      </c>
      <c r="BG2022" t="e">
        <f t="shared" si="94"/>
        <v>#NUM!</v>
      </c>
      <c r="BH2022" t="e">
        <f t="shared" si="95"/>
        <v>#NUM!</v>
      </c>
      <c r="BI2022" t="e">
        <f>VLOOKUP(H2022,Sheet2!$A$1:$B$270,2,FALSE)</f>
        <v>#N/A</v>
      </c>
    </row>
    <row r="2023" spans="15:61">
      <c r="O2023" s="57"/>
      <c r="P2023" s="57"/>
      <c r="BA2023" s="57"/>
      <c r="BF2023" s="6" t="e">
        <f t="shared" si="93"/>
        <v>#NUM!</v>
      </c>
      <c r="BG2023" t="e">
        <f t="shared" si="94"/>
        <v>#NUM!</v>
      </c>
      <c r="BH2023" t="e">
        <f t="shared" si="95"/>
        <v>#NUM!</v>
      </c>
      <c r="BI2023" t="e">
        <f>VLOOKUP(H2023,Sheet2!$A$1:$B$270,2,FALSE)</f>
        <v>#N/A</v>
      </c>
    </row>
    <row r="2024" spans="15:61">
      <c r="O2024" s="57"/>
      <c r="P2024" s="57"/>
      <c r="AP2024" s="57"/>
      <c r="BA2024" s="57"/>
      <c r="BF2024" s="6" t="e">
        <f t="shared" si="93"/>
        <v>#NUM!</v>
      </c>
      <c r="BG2024" t="e">
        <f t="shared" si="94"/>
        <v>#NUM!</v>
      </c>
      <c r="BH2024" t="e">
        <f t="shared" si="95"/>
        <v>#NUM!</v>
      </c>
      <c r="BI2024" t="e">
        <f>VLOOKUP(H2024,Sheet2!$A$1:$B$270,2,FALSE)</f>
        <v>#N/A</v>
      </c>
    </row>
    <row r="2025" spans="15:61">
      <c r="O2025" s="57"/>
      <c r="P2025" s="57"/>
      <c r="AP2025" s="57"/>
      <c r="BA2025" s="57"/>
      <c r="BF2025" s="6" t="e">
        <f t="shared" si="93"/>
        <v>#NUM!</v>
      </c>
      <c r="BG2025" t="e">
        <f t="shared" si="94"/>
        <v>#NUM!</v>
      </c>
      <c r="BH2025" t="e">
        <f t="shared" si="95"/>
        <v>#NUM!</v>
      </c>
      <c r="BI2025" t="e">
        <f>VLOOKUP(H2025,Sheet2!$A$1:$B$270,2,FALSE)</f>
        <v>#N/A</v>
      </c>
    </row>
    <row r="2026" spans="15:61">
      <c r="O2026" s="57"/>
      <c r="P2026" s="57"/>
      <c r="AP2026" s="57"/>
      <c r="BA2026" s="57"/>
      <c r="BF2026" s="6" t="e">
        <f t="shared" si="93"/>
        <v>#NUM!</v>
      </c>
      <c r="BG2026" t="e">
        <f t="shared" si="94"/>
        <v>#NUM!</v>
      </c>
      <c r="BH2026" t="e">
        <f t="shared" si="95"/>
        <v>#NUM!</v>
      </c>
      <c r="BI2026" t="e">
        <f>VLOOKUP(H2026,Sheet2!$A$1:$B$270,2,FALSE)</f>
        <v>#N/A</v>
      </c>
    </row>
    <row r="2027" spans="15:61">
      <c r="O2027" s="57"/>
      <c r="P2027" s="57"/>
      <c r="BA2027" s="57"/>
      <c r="BF2027" s="6" t="e">
        <f t="shared" si="93"/>
        <v>#NUM!</v>
      </c>
      <c r="BG2027" t="e">
        <f t="shared" si="94"/>
        <v>#NUM!</v>
      </c>
      <c r="BH2027" t="e">
        <f t="shared" si="95"/>
        <v>#NUM!</v>
      </c>
      <c r="BI2027" t="e">
        <f>VLOOKUP(H2027,Sheet2!$A$1:$B$270,2,FALSE)</f>
        <v>#N/A</v>
      </c>
    </row>
    <row r="2028" spans="15:61">
      <c r="O2028" s="57"/>
      <c r="P2028" s="57"/>
      <c r="AP2028" s="57"/>
      <c r="BA2028" s="57"/>
      <c r="BF2028" s="6" t="e">
        <f t="shared" si="93"/>
        <v>#NUM!</v>
      </c>
      <c r="BG2028" t="e">
        <f t="shared" si="94"/>
        <v>#NUM!</v>
      </c>
      <c r="BH2028" t="e">
        <f t="shared" si="95"/>
        <v>#NUM!</v>
      </c>
      <c r="BI2028" t="e">
        <f>VLOOKUP(H2028,Sheet2!$A$1:$B$270,2,FALSE)</f>
        <v>#N/A</v>
      </c>
    </row>
    <row r="2029" spans="15:61">
      <c r="O2029" s="57"/>
      <c r="P2029" s="57"/>
      <c r="AP2029" s="57"/>
      <c r="BA2029" s="57"/>
      <c r="BF2029" s="6" t="e">
        <f t="shared" si="93"/>
        <v>#NUM!</v>
      </c>
      <c r="BG2029" t="e">
        <f t="shared" si="94"/>
        <v>#NUM!</v>
      </c>
      <c r="BH2029" t="e">
        <f t="shared" si="95"/>
        <v>#NUM!</v>
      </c>
      <c r="BI2029" t="e">
        <f>VLOOKUP(H2029,Sheet2!$A$1:$B$270,2,FALSE)</f>
        <v>#N/A</v>
      </c>
    </row>
    <row r="2030" spans="15:61">
      <c r="O2030" s="57"/>
      <c r="P2030" s="57"/>
      <c r="BA2030" s="57"/>
      <c r="BF2030" s="6" t="e">
        <f t="shared" si="93"/>
        <v>#NUM!</v>
      </c>
      <c r="BG2030" t="e">
        <f t="shared" si="94"/>
        <v>#NUM!</v>
      </c>
      <c r="BH2030" t="e">
        <f t="shared" si="95"/>
        <v>#NUM!</v>
      </c>
      <c r="BI2030" t="e">
        <f>VLOOKUP(H2030,Sheet2!$A$1:$B$270,2,FALSE)</f>
        <v>#N/A</v>
      </c>
    </row>
    <row r="2031" spans="15:61">
      <c r="O2031" s="57"/>
      <c r="P2031" s="57"/>
      <c r="AP2031" s="57"/>
      <c r="BA2031" s="57"/>
      <c r="BF2031" s="6" t="e">
        <f t="shared" si="93"/>
        <v>#NUM!</v>
      </c>
      <c r="BG2031" t="e">
        <f t="shared" si="94"/>
        <v>#NUM!</v>
      </c>
      <c r="BH2031" t="e">
        <f t="shared" si="95"/>
        <v>#NUM!</v>
      </c>
      <c r="BI2031" t="e">
        <f>VLOOKUP(H2031,Sheet2!$A$1:$B$270,2,FALSE)</f>
        <v>#N/A</v>
      </c>
    </row>
    <row r="2032" spans="15:61">
      <c r="O2032" s="57"/>
      <c r="P2032" s="57"/>
      <c r="AP2032" s="57"/>
      <c r="BA2032" s="57"/>
      <c r="BF2032" s="6" t="e">
        <f t="shared" si="93"/>
        <v>#NUM!</v>
      </c>
      <c r="BG2032" t="e">
        <f t="shared" si="94"/>
        <v>#NUM!</v>
      </c>
      <c r="BH2032" t="e">
        <f t="shared" si="95"/>
        <v>#NUM!</v>
      </c>
      <c r="BI2032" t="e">
        <f>VLOOKUP(H2032,Sheet2!$A$1:$B$270,2,FALSE)</f>
        <v>#N/A</v>
      </c>
    </row>
    <row r="2033" spans="15:61">
      <c r="O2033" s="57"/>
      <c r="P2033" s="57"/>
      <c r="AP2033" s="57"/>
      <c r="BA2033" s="57"/>
      <c r="BF2033" s="6" t="e">
        <f t="shared" si="93"/>
        <v>#NUM!</v>
      </c>
      <c r="BG2033" t="e">
        <f t="shared" si="94"/>
        <v>#NUM!</v>
      </c>
      <c r="BH2033" t="e">
        <f t="shared" si="95"/>
        <v>#NUM!</v>
      </c>
      <c r="BI2033" t="e">
        <f>VLOOKUP(H2033,Sheet2!$A$1:$B$270,2,FALSE)</f>
        <v>#N/A</v>
      </c>
    </row>
    <row r="2034" spans="15:61">
      <c r="O2034" s="57"/>
      <c r="P2034" s="57"/>
      <c r="AP2034" s="57"/>
      <c r="BA2034" s="57"/>
      <c r="BF2034" s="6" t="e">
        <f t="shared" si="93"/>
        <v>#NUM!</v>
      </c>
      <c r="BG2034" t="e">
        <f t="shared" si="94"/>
        <v>#NUM!</v>
      </c>
      <c r="BH2034" t="e">
        <f t="shared" si="95"/>
        <v>#NUM!</v>
      </c>
      <c r="BI2034" t="e">
        <f>VLOOKUP(H2034,Sheet2!$A$1:$B$270,2,FALSE)</f>
        <v>#N/A</v>
      </c>
    </row>
    <row r="2035" spans="15:61">
      <c r="O2035" s="57"/>
      <c r="P2035" s="57"/>
      <c r="AP2035" s="57"/>
      <c r="BA2035" s="57"/>
      <c r="BF2035" s="6" t="e">
        <f t="shared" si="93"/>
        <v>#NUM!</v>
      </c>
      <c r="BG2035" t="e">
        <f t="shared" si="94"/>
        <v>#NUM!</v>
      </c>
      <c r="BH2035" t="e">
        <f t="shared" si="95"/>
        <v>#NUM!</v>
      </c>
      <c r="BI2035" t="e">
        <f>VLOOKUP(H2035,Sheet2!$A$1:$B$270,2,FALSE)</f>
        <v>#N/A</v>
      </c>
    </row>
    <row r="2036" spans="15:61">
      <c r="O2036" s="57"/>
      <c r="P2036" s="57"/>
      <c r="AP2036" s="57"/>
      <c r="BA2036" s="57"/>
      <c r="BF2036" s="6" t="e">
        <f t="shared" si="93"/>
        <v>#NUM!</v>
      </c>
      <c r="BG2036" t="e">
        <f t="shared" si="94"/>
        <v>#NUM!</v>
      </c>
      <c r="BH2036" t="e">
        <f t="shared" si="95"/>
        <v>#NUM!</v>
      </c>
      <c r="BI2036" t="e">
        <f>VLOOKUP(H2036,Sheet2!$A$1:$B$270,2,FALSE)</f>
        <v>#N/A</v>
      </c>
    </row>
    <row r="2037" spans="15:61">
      <c r="O2037" s="57"/>
      <c r="P2037" s="57"/>
      <c r="AP2037" s="57"/>
      <c r="BA2037" s="57"/>
      <c r="BF2037" s="6" t="e">
        <f t="shared" si="93"/>
        <v>#NUM!</v>
      </c>
      <c r="BG2037" t="e">
        <f t="shared" si="94"/>
        <v>#NUM!</v>
      </c>
      <c r="BH2037" t="e">
        <f t="shared" si="95"/>
        <v>#NUM!</v>
      </c>
      <c r="BI2037" t="e">
        <f>VLOOKUP(H2037,Sheet2!$A$1:$B$270,2,FALSE)</f>
        <v>#N/A</v>
      </c>
    </row>
    <row r="2038" spans="15:61">
      <c r="O2038" s="57"/>
      <c r="P2038" s="57"/>
      <c r="AP2038" s="57"/>
      <c r="BA2038" s="57"/>
      <c r="BF2038" s="6" t="e">
        <f t="shared" si="93"/>
        <v>#NUM!</v>
      </c>
      <c r="BG2038" t="e">
        <f t="shared" si="94"/>
        <v>#NUM!</v>
      </c>
      <c r="BH2038" t="e">
        <f t="shared" si="95"/>
        <v>#NUM!</v>
      </c>
      <c r="BI2038" t="e">
        <f>VLOOKUP(H2038,Sheet2!$A$1:$B$270,2,FALSE)</f>
        <v>#N/A</v>
      </c>
    </row>
    <row r="2039" spans="15:61">
      <c r="O2039" s="57"/>
      <c r="P2039" s="57"/>
      <c r="AP2039" s="57"/>
      <c r="BA2039" s="57"/>
      <c r="BF2039" s="6" t="e">
        <f t="shared" si="93"/>
        <v>#NUM!</v>
      </c>
      <c r="BG2039" t="e">
        <f t="shared" si="94"/>
        <v>#NUM!</v>
      </c>
      <c r="BH2039" t="e">
        <f t="shared" si="95"/>
        <v>#NUM!</v>
      </c>
      <c r="BI2039" t="e">
        <f>VLOOKUP(H2039,Sheet2!$A$1:$B$270,2,FALSE)</f>
        <v>#N/A</v>
      </c>
    </row>
    <row r="2040" spans="15:61">
      <c r="O2040" s="57"/>
      <c r="P2040" s="57"/>
      <c r="AP2040" s="57"/>
      <c r="BA2040" s="57"/>
      <c r="BF2040" s="6" t="e">
        <f t="shared" si="93"/>
        <v>#NUM!</v>
      </c>
      <c r="BG2040" t="e">
        <f t="shared" si="94"/>
        <v>#NUM!</v>
      </c>
      <c r="BH2040" t="e">
        <f t="shared" si="95"/>
        <v>#NUM!</v>
      </c>
      <c r="BI2040" t="e">
        <f>VLOOKUP(H2040,Sheet2!$A$1:$B$270,2,FALSE)</f>
        <v>#N/A</v>
      </c>
    </row>
    <row r="2041" spans="15:61">
      <c r="O2041" s="57"/>
      <c r="P2041" s="57"/>
      <c r="AP2041" s="57"/>
      <c r="BA2041" s="57"/>
      <c r="BF2041" s="6" t="e">
        <f t="shared" si="93"/>
        <v>#NUM!</v>
      </c>
      <c r="BG2041" t="e">
        <f t="shared" si="94"/>
        <v>#NUM!</v>
      </c>
      <c r="BH2041" t="e">
        <f t="shared" si="95"/>
        <v>#NUM!</v>
      </c>
      <c r="BI2041" t="e">
        <f>VLOOKUP(H2041,Sheet2!$A$1:$B$270,2,FALSE)</f>
        <v>#N/A</v>
      </c>
    </row>
    <row r="2042" spans="15:61">
      <c r="O2042" s="57"/>
      <c r="P2042" s="57"/>
      <c r="AP2042" s="57"/>
      <c r="BA2042" s="57"/>
      <c r="BF2042" s="6" t="e">
        <f t="shared" si="93"/>
        <v>#NUM!</v>
      </c>
      <c r="BG2042" t="e">
        <f t="shared" si="94"/>
        <v>#NUM!</v>
      </c>
      <c r="BH2042" t="e">
        <f t="shared" si="95"/>
        <v>#NUM!</v>
      </c>
      <c r="BI2042" t="e">
        <f>VLOOKUP(H2042,Sheet2!$A$1:$B$270,2,FALSE)</f>
        <v>#N/A</v>
      </c>
    </row>
    <row r="2043" spans="15:61">
      <c r="O2043" s="57"/>
      <c r="P2043" s="57"/>
      <c r="AP2043" s="57"/>
      <c r="BA2043" s="57"/>
      <c r="BF2043" s="6" t="e">
        <f t="shared" si="93"/>
        <v>#NUM!</v>
      </c>
      <c r="BG2043" t="e">
        <f t="shared" si="94"/>
        <v>#NUM!</v>
      </c>
      <c r="BH2043" t="e">
        <f t="shared" si="95"/>
        <v>#NUM!</v>
      </c>
      <c r="BI2043" t="e">
        <f>VLOOKUP(H2043,Sheet2!$A$1:$B$270,2,FALSE)</f>
        <v>#N/A</v>
      </c>
    </row>
    <row r="2044" spans="15:61">
      <c r="O2044" s="57"/>
      <c r="P2044" s="57"/>
      <c r="AP2044" s="57"/>
      <c r="BA2044" s="57"/>
      <c r="BF2044" s="6" t="e">
        <f t="shared" si="93"/>
        <v>#NUM!</v>
      </c>
      <c r="BG2044" t="e">
        <f t="shared" si="94"/>
        <v>#NUM!</v>
      </c>
      <c r="BH2044" t="e">
        <f t="shared" si="95"/>
        <v>#NUM!</v>
      </c>
      <c r="BI2044" t="e">
        <f>VLOOKUP(H2044,Sheet2!$A$1:$B$270,2,FALSE)</f>
        <v>#N/A</v>
      </c>
    </row>
    <row r="2045" spans="15:61">
      <c r="O2045" s="57"/>
      <c r="P2045" s="57"/>
      <c r="BA2045" s="57"/>
      <c r="BF2045" s="6" t="e">
        <f t="shared" si="93"/>
        <v>#NUM!</v>
      </c>
      <c r="BG2045" t="e">
        <f t="shared" si="94"/>
        <v>#NUM!</v>
      </c>
      <c r="BH2045" t="e">
        <f t="shared" si="95"/>
        <v>#NUM!</v>
      </c>
      <c r="BI2045" t="e">
        <f>VLOOKUP(H2045,Sheet2!$A$1:$B$270,2,FALSE)</f>
        <v>#N/A</v>
      </c>
    </row>
    <row r="2046" spans="15:61">
      <c r="O2046" s="57"/>
      <c r="P2046" s="57"/>
      <c r="AP2046" s="57"/>
      <c r="BA2046" s="57"/>
      <c r="BF2046" s="6" t="e">
        <f t="shared" si="93"/>
        <v>#NUM!</v>
      </c>
      <c r="BG2046" t="e">
        <f t="shared" si="94"/>
        <v>#NUM!</v>
      </c>
      <c r="BH2046" t="e">
        <f t="shared" si="95"/>
        <v>#NUM!</v>
      </c>
      <c r="BI2046" t="e">
        <f>VLOOKUP(H2046,Sheet2!$A$1:$B$270,2,FALSE)</f>
        <v>#N/A</v>
      </c>
    </row>
    <row r="2047" spans="15:61">
      <c r="O2047" s="57"/>
      <c r="P2047" s="57"/>
      <c r="AP2047" s="57"/>
      <c r="BA2047" s="57"/>
      <c r="BF2047" s="6" t="e">
        <f t="shared" si="93"/>
        <v>#NUM!</v>
      </c>
      <c r="BG2047" t="e">
        <f t="shared" si="94"/>
        <v>#NUM!</v>
      </c>
      <c r="BH2047" t="e">
        <f t="shared" si="95"/>
        <v>#NUM!</v>
      </c>
      <c r="BI2047" t="e">
        <f>VLOOKUP(H2047,Sheet2!$A$1:$B$270,2,FALSE)</f>
        <v>#N/A</v>
      </c>
    </row>
    <row r="2048" spans="15:61">
      <c r="O2048" s="57"/>
      <c r="P2048" s="57"/>
      <c r="AP2048" s="57"/>
      <c r="BA2048" s="57"/>
      <c r="BF2048" s="6" t="e">
        <f t="shared" si="93"/>
        <v>#NUM!</v>
      </c>
      <c r="BG2048" t="e">
        <f t="shared" si="94"/>
        <v>#NUM!</v>
      </c>
      <c r="BH2048" t="e">
        <f t="shared" si="95"/>
        <v>#NUM!</v>
      </c>
      <c r="BI2048" t="e">
        <f>VLOOKUP(H2048,Sheet2!$A$1:$B$270,2,FALSE)</f>
        <v>#N/A</v>
      </c>
    </row>
    <row r="2049" spans="15:61">
      <c r="O2049" s="57"/>
      <c r="P2049" s="57"/>
      <c r="AP2049" s="57"/>
      <c r="BA2049" s="57"/>
      <c r="BF2049" s="6" t="e">
        <f t="shared" si="93"/>
        <v>#NUM!</v>
      </c>
      <c r="BG2049" t="e">
        <f t="shared" si="94"/>
        <v>#NUM!</v>
      </c>
      <c r="BH2049" t="e">
        <f t="shared" si="95"/>
        <v>#NUM!</v>
      </c>
      <c r="BI2049" t="e">
        <f>VLOOKUP(H2049,Sheet2!$A$1:$B$270,2,FALSE)</f>
        <v>#N/A</v>
      </c>
    </row>
    <row r="2050" spans="15:61">
      <c r="O2050" s="57"/>
      <c r="P2050" s="57"/>
      <c r="AP2050" s="57"/>
      <c r="BA2050" s="57"/>
      <c r="BF2050" s="6" t="e">
        <f t="shared" ref="BF2050:BF2113" si="96">DATE(BC2050,BD2050,BE2050)</f>
        <v>#NUM!</v>
      </c>
      <c r="BG2050" t="e">
        <f t="shared" ref="BG2050:BG2113" si="97">BF2050-BA2050</f>
        <v>#NUM!</v>
      </c>
      <c r="BH2050" t="e">
        <f t="shared" ref="BH2050:BH2113" si="98">IF(BG2050=1,"COMPLY",IF(BG2050&lt;1,"COMPLY","NOT COMPLY"))</f>
        <v>#NUM!</v>
      </c>
      <c r="BI2050" t="e">
        <f>VLOOKUP(H2050,Sheet2!$A$1:$B$270,2,FALSE)</f>
        <v>#N/A</v>
      </c>
    </row>
    <row r="2051" spans="15:61">
      <c r="O2051" s="57"/>
      <c r="P2051" s="57"/>
      <c r="AP2051" s="57"/>
      <c r="BA2051" s="57"/>
      <c r="BF2051" s="6" t="e">
        <f t="shared" si="96"/>
        <v>#NUM!</v>
      </c>
      <c r="BG2051" t="e">
        <f t="shared" si="97"/>
        <v>#NUM!</v>
      </c>
      <c r="BH2051" t="e">
        <f t="shared" si="98"/>
        <v>#NUM!</v>
      </c>
      <c r="BI2051" t="e">
        <f>VLOOKUP(H2051,Sheet2!$A$1:$B$270,2,FALSE)</f>
        <v>#N/A</v>
      </c>
    </row>
    <row r="2052" spans="15:61">
      <c r="O2052" s="57"/>
      <c r="P2052" s="57"/>
      <c r="AP2052" s="57"/>
      <c r="BA2052" s="57"/>
      <c r="BF2052" s="6" t="e">
        <f t="shared" si="96"/>
        <v>#NUM!</v>
      </c>
      <c r="BG2052" t="e">
        <f t="shared" si="97"/>
        <v>#NUM!</v>
      </c>
      <c r="BH2052" t="e">
        <f t="shared" si="98"/>
        <v>#NUM!</v>
      </c>
      <c r="BI2052" t="e">
        <f>VLOOKUP(H2052,Sheet2!$A$1:$B$270,2,FALSE)</f>
        <v>#N/A</v>
      </c>
    </row>
    <row r="2053" spans="15:61">
      <c r="O2053" s="57"/>
      <c r="P2053" s="57"/>
      <c r="AP2053" s="57"/>
      <c r="BA2053" s="57"/>
      <c r="BF2053" s="6" t="e">
        <f t="shared" si="96"/>
        <v>#NUM!</v>
      </c>
      <c r="BG2053" t="e">
        <f t="shared" si="97"/>
        <v>#NUM!</v>
      </c>
      <c r="BH2053" t="e">
        <f t="shared" si="98"/>
        <v>#NUM!</v>
      </c>
      <c r="BI2053" t="e">
        <f>VLOOKUP(H2053,Sheet2!$A$1:$B$270,2,FALSE)</f>
        <v>#N/A</v>
      </c>
    </row>
    <row r="2054" spans="15:61">
      <c r="O2054" s="57"/>
      <c r="P2054" s="57"/>
      <c r="BA2054" s="57"/>
      <c r="BF2054" s="6" t="e">
        <f t="shared" si="96"/>
        <v>#NUM!</v>
      </c>
      <c r="BG2054" t="e">
        <f t="shared" si="97"/>
        <v>#NUM!</v>
      </c>
      <c r="BH2054" t="e">
        <f t="shared" si="98"/>
        <v>#NUM!</v>
      </c>
      <c r="BI2054" t="e">
        <f>VLOOKUP(H2054,Sheet2!$A$1:$B$270,2,FALSE)</f>
        <v>#N/A</v>
      </c>
    </row>
    <row r="2055" spans="15:61">
      <c r="O2055" s="57"/>
      <c r="P2055" s="57"/>
      <c r="AP2055" s="57"/>
      <c r="BA2055" s="57"/>
      <c r="BF2055" s="6" t="e">
        <f t="shared" si="96"/>
        <v>#NUM!</v>
      </c>
      <c r="BG2055" t="e">
        <f t="shared" si="97"/>
        <v>#NUM!</v>
      </c>
      <c r="BH2055" t="e">
        <f t="shared" si="98"/>
        <v>#NUM!</v>
      </c>
      <c r="BI2055" t="e">
        <f>VLOOKUP(H2055,Sheet2!$A$1:$B$270,2,FALSE)</f>
        <v>#N/A</v>
      </c>
    </row>
    <row r="2056" spans="15:61">
      <c r="O2056" s="57"/>
      <c r="P2056" s="57"/>
      <c r="BA2056" s="57"/>
      <c r="BF2056" s="6" t="e">
        <f t="shared" si="96"/>
        <v>#NUM!</v>
      </c>
      <c r="BG2056" t="e">
        <f t="shared" si="97"/>
        <v>#NUM!</v>
      </c>
      <c r="BH2056" t="e">
        <f t="shared" si="98"/>
        <v>#NUM!</v>
      </c>
      <c r="BI2056" t="e">
        <f>VLOOKUP(H2056,Sheet2!$A$1:$B$270,2,FALSE)</f>
        <v>#N/A</v>
      </c>
    </row>
    <row r="2057" spans="15:61">
      <c r="O2057" s="57"/>
      <c r="P2057" s="57"/>
      <c r="AP2057" s="57"/>
      <c r="BA2057" s="57"/>
      <c r="BF2057" s="6" t="e">
        <f t="shared" si="96"/>
        <v>#NUM!</v>
      </c>
      <c r="BG2057" t="e">
        <f t="shared" si="97"/>
        <v>#NUM!</v>
      </c>
      <c r="BH2057" t="e">
        <f t="shared" si="98"/>
        <v>#NUM!</v>
      </c>
      <c r="BI2057" t="e">
        <f>VLOOKUP(H2057,Sheet2!$A$1:$B$270,2,FALSE)</f>
        <v>#N/A</v>
      </c>
    </row>
    <row r="2058" spans="15:61">
      <c r="O2058" s="57"/>
      <c r="P2058" s="57"/>
      <c r="AP2058" s="57"/>
      <c r="BA2058" s="57"/>
      <c r="BF2058" s="6" t="e">
        <f t="shared" si="96"/>
        <v>#NUM!</v>
      </c>
      <c r="BG2058" t="e">
        <f t="shared" si="97"/>
        <v>#NUM!</v>
      </c>
      <c r="BH2058" t="e">
        <f t="shared" si="98"/>
        <v>#NUM!</v>
      </c>
      <c r="BI2058" t="e">
        <f>VLOOKUP(H2058,Sheet2!$A$1:$B$270,2,FALSE)</f>
        <v>#N/A</v>
      </c>
    </row>
    <row r="2059" spans="15:61">
      <c r="O2059" s="57"/>
      <c r="P2059" s="57"/>
      <c r="AP2059" s="57"/>
      <c r="BA2059" s="57"/>
      <c r="BF2059" s="6" t="e">
        <f t="shared" si="96"/>
        <v>#NUM!</v>
      </c>
      <c r="BG2059" t="e">
        <f t="shared" si="97"/>
        <v>#NUM!</v>
      </c>
      <c r="BH2059" t="e">
        <f t="shared" si="98"/>
        <v>#NUM!</v>
      </c>
      <c r="BI2059" t="e">
        <f>VLOOKUP(H2059,Sheet2!$A$1:$B$270,2,FALSE)</f>
        <v>#N/A</v>
      </c>
    </row>
    <row r="2060" spans="15:61">
      <c r="O2060" s="57"/>
      <c r="P2060" s="57"/>
      <c r="AP2060" s="57"/>
      <c r="BA2060" s="57"/>
      <c r="BF2060" s="6" t="e">
        <f t="shared" si="96"/>
        <v>#NUM!</v>
      </c>
      <c r="BG2060" t="e">
        <f t="shared" si="97"/>
        <v>#NUM!</v>
      </c>
      <c r="BH2060" t="e">
        <f t="shared" si="98"/>
        <v>#NUM!</v>
      </c>
      <c r="BI2060" t="e">
        <f>VLOOKUP(H2060,Sheet2!$A$1:$B$270,2,FALSE)</f>
        <v>#N/A</v>
      </c>
    </row>
    <row r="2061" spans="15:61">
      <c r="O2061" s="57"/>
      <c r="P2061" s="57"/>
      <c r="AP2061" s="57"/>
      <c r="BA2061" s="57"/>
      <c r="BF2061" s="6" t="e">
        <f t="shared" si="96"/>
        <v>#NUM!</v>
      </c>
      <c r="BG2061" t="e">
        <f t="shared" si="97"/>
        <v>#NUM!</v>
      </c>
      <c r="BH2061" t="e">
        <f t="shared" si="98"/>
        <v>#NUM!</v>
      </c>
      <c r="BI2061" t="e">
        <f>VLOOKUP(H2061,Sheet2!$A$1:$B$270,2,FALSE)</f>
        <v>#N/A</v>
      </c>
    </row>
    <row r="2062" spans="15:61">
      <c r="O2062" s="57"/>
      <c r="P2062" s="57"/>
      <c r="AP2062" s="57"/>
      <c r="BA2062" s="57"/>
      <c r="BF2062" s="6" t="e">
        <f t="shared" si="96"/>
        <v>#NUM!</v>
      </c>
      <c r="BG2062" t="e">
        <f t="shared" si="97"/>
        <v>#NUM!</v>
      </c>
      <c r="BH2062" t="e">
        <f t="shared" si="98"/>
        <v>#NUM!</v>
      </c>
      <c r="BI2062" t="e">
        <f>VLOOKUP(H2062,Sheet2!$A$1:$B$270,2,FALSE)</f>
        <v>#N/A</v>
      </c>
    </row>
    <row r="2063" spans="15:61">
      <c r="O2063" s="57"/>
      <c r="P2063" s="57"/>
      <c r="AP2063" s="57"/>
      <c r="BA2063" s="57"/>
      <c r="BF2063" s="6" t="e">
        <f t="shared" si="96"/>
        <v>#NUM!</v>
      </c>
      <c r="BG2063" t="e">
        <f t="shared" si="97"/>
        <v>#NUM!</v>
      </c>
      <c r="BH2063" t="e">
        <f t="shared" si="98"/>
        <v>#NUM!</v>
      </c>
      <c r="BI2063" t="e">
        <f>VLOOKUP(H2063,Sheet2!$A$1:$B$270,2,FALSE)</f>
        <v>#N/A</v>
      </c>
    </row>
    <row r="2064" spans="15:61">
      <c r="O2064" s="57"/>
      <c r="P2064" s="57"/>
      <c r="AP2064" s="57"/>
      <c r="BA2064" s="57"/>
      <c r="BF2064" s="6" t="e">
        <f t="shared" si="96"/>
        <v>#NUM!</v>
      </c>
      <c r="BG2064" t="e">
        <f t="shared" si="97"/>
        <v>#NUM!</v>
      </c>
      <c r="BH2064" t="e">
        <f t="shared" si="98"/>
        <v>#NUM!</v>
      </c>
      <c r="BI2064" t="e">
        <f>VLOOKUP(H2064,Sheet2!$A$1:$B$270,2,FALSE)</f>
        <v>#N/A</v>
      </c>
    </row>
    <row r="2065" spans="15:61">
      <c r="O2065" s="57"/>
      <c r="P2065" s="57"/>
      <c r="AP2065" s="57"/>
      <c r="BA2065" s="57"/>
      <c r="BF2065" s="6" t="e">
        <f t="shared" si="96"/>
        <v>#NUM!</v>
      </c>
      <c r="BG2065" t="e">
        <f t="shared" si="97"/>
        <v>#NUM!</v>
      </c>
      <c r="BH2065" t="e">
        <f t="shared" si="98"/>
        <v>#NUM!</v>
      </c>
      <c r="BI2065" t="e">
        <f>VLOOKUP(H2065,Sheet2!$A$1:$B$270,2,FALSE)</f>
        <v>#N/A</v>
      </c>
    </row>
    <row r="2066" spans="15:61">
      <c r="O2066" s="57"/>
      <c r="P2066" s="57"/>
      <c r="AP2066" s="57"/>
      <c r="BA2066" s="57"/>
      <c r="BF2066" s="6" t="e">
        <f t="shared" si="96"/>
        <v>#NUM!</v>
      </c>
      <c r="BG2066" t="e">
        <f t="shared" si="97"/>
        <v>#NUM!</v>
      </c>
      <c r="BH2066" t="e">
        <f t="shared" si="98"/>
        <v>#NUM!</v>
      </c>
      <c r="BI2066" t="e">
        <f>VLOOKUP(H2066,Sheet2!$A$1:$B$270,2,FALSE)</f>
        <v>#N/A</v>
      </c>
    </row>
    <row r="2067" spans="15:61">
      <c r="O2067" s="57"/>
      <c r="P2067" s="57"/>
      <c r="AP2067" s="57"/>
      <c r="BA2067" s="57"/>
      <c r="BF2067" s="6" t="e">
        <f t="shared" si="96"/>
        <v>#NUM!</v>
      </c>
      <c r="BG2067" t="e">
        <f t="shared" si="97"/>
        <v>#NUM!</v>
      </c>
      <c r="BH2067" t="e">
        <f t="shared" si="98"/>
        <v>#NUM!</v>
      </c>
      <c r="BI2067" t="e">
        <f>VLOOKUP(H2067,Sheet2!$A$1:$B$270,2,FALSE)</f>
        <v>#N/A</v>
      </c>
    </row>
    <row r="2068" spans="15:61">
      <c r="O2068" s="57"/>
      <c r="P2068" s="57"/>
      <c r="AP2068" s="57"/>
      <c r="BA2068" s="57"/>
      <c r="BF2068" s="6" t="e">
        <f t="shared" si="96"/>
        <v>#NUM!</v>
      </c>
      <c r="BG2068" t="e">
        <f t="shared" si="97"/>
        <v>#NUM!</v>
      </c>
      <c r="BH2068" t="e">
        <f t="shared" si="98"/>
        <v>#NUM!</v>
      </c>
      <c r="BI2068" t="e">
        <f>VLOOKUP(H2068,Sheet2!$A$1:$B$270,2,FALSE)</f>
        <v>#N/A</v>
      </c>
    </row>
    <row r="2069" spans="15:61">
      <c r="O2069" s="57"/>
      <c r="P2069" s="57"/>
      <c r="AP2069" s="57"/>
      <c r="BA2069" s="57"/>
      <c r="BF2069" s="6" t="e">
        <f t="shared" si="96"/>
        <v>#NUM!</v>
      </c>
      <c r="BG2069" t="e">
        <f t="shared" si="97"/>
        <v>#NUM!</v>
      </c>
      <c r="BH2069" t="e">
        <f t="shared" si="98"/>
        <v>#NUM!</v>
      </c>
      <c r="BI2069" t="e">
        <f>VLOOKUP(H2069,Sheet2!$A$1:$B$270,2,FALSE)</f>
        <v>#N/A</v>
      </c>
    </row>
    <row r="2070" spans="15:61">
      <c r="O2070" s="57"/>
      <c r="P2070" s="57"/>
      <c r="AP2070" s="57"/>
      <c r="BA2070" s="57"/>
      <c r="BF2070" s="6" t="e">
        <f t="shared" si="96"/>
        <v>#NUM!</v>
      </c>
      <c r="BG2070" t="e">
        <f t="shared" si="97"/>
        <v>#NUM!</v>
      </c>
      <c r="BH2070" t="e">
        <f t="shared" si="98"/>
        <v>#NUM!</v>
      </c>
      <c r="BI2070" t="e">
        <f>VLOOKUP(H2070,Sheet2!$A$1:$B$270,2,FALSE)</f>
        <v>#N/A</v>
      </c>
    </row>
    <row r="2071" spans="15:61">
      <c r="O2071" s="57"/>
      <c r="P2071" s="57"/>
      <c r="AP2071" s="57"/>
      <c r="BA2071" s="57"/>
      <c r="BF2071" s="6" t="e">
        <f t="shared" si="96"/>
        <v>#NUM!</v>
      </c>
      <c r="BG2071" t="e">
        <f t="shared" si="97"/>
        <v>#NUM!</v>
      </c>
      <c r="BH2071" t="e">
        <f t="shared" si="98"/>
        <v>#NUM!</v>
      </c>
      <c r="BI2071" t="e">
        <f>VLOOKUP(H2071,Sheet2!$A$1:$B$270,2,FALSE)</f>
        <v>#N/A</v>
      </c>
    </row>
    <row r="2072" spans="15:61">
      <c r="O2072" s="57"/>
      <c r="P2072" s="57"/>
      <c r="AP2072" s="57"/>
      <c r="BA2072" s="57"/>
      <c r="BF2072" s="6" t="e">
        <f t="shared" si="96"/>
        <v>#NUM!</v>
      </c>
      <c r="BG2072" t="e">
        <f t="shared" si="97"/>
        <v>#NUM!</v>
      </c>
      <c r="BH2072" t="e">
        <f t="shared" si="98"/>
        <v>#NUM!</v>
      </c>
      <c r="BI2072" t="e">
        <f>VLOOKUP(H2072,Sheet2!$A$1:$B$270,2,FALSE)</f>
        <v>#N/A</v>
      </c>
    </row>
    <row r="2073" spans="15:61">
      <c r="O2073" s="57"/>
      <c r="P2073" s="57"/>
      <c r="AP2073" s="57"/>
      <c r="BA2073" s="57"/>
      <c r="BF2073" s="6" t="e">
        <f t="shared" si="96"/>
        <v>#NUM!</v>
      </c>
      <c r="BG2073" t="e">
        <f t="shared" si="97"/>
        <v>#NUM!</v>
      </c>
      <c r="BH2073" t="e">
        <f t="shared" si="98"/>
        <v>#NUM!</v>
      </c>
      <c r="BI2073" t="e">
        <f>VLOOKUP(H2073,Sheet2!$A$1:$B$270,2,FALSE)</f>
        <v>#N/A</v>
      </c>
    </row>
    <row r="2074" spans="15:61">
      <c r="O2074" s="57"/>
      <c r="P2074" s="57"/>
      <c r="AP2074" s="57"/>
      <c r="BA2074" s="57"/>
      <c r="BF2074" s="6" t="e">
        <f t="shared" si="96"/>
        <v>#NUM!</v>
      </c>
      <c r="BG2074" t="e">
        <f t="shared" si="97"/>
        <v>#NUM!</v>
      </c>
      <c r="BH2074" t="e">
        <f t="shared" si="98"/>
        <v>#NUM!</v>
      </c>
      <c r="BI2074" t="e">
        <f>VLOOKUP(H2074,Sheet2!$A$1:$B$270,2,FALSE)</f>
        <v>#N/A</v>
      </c>
    </row>
    <row r="2075" spans="15:61">
      <c r="O2075" s="57"/>
      <c r="P2075" s="57"/>
      <c r="AP2075" s="57"/>
      <c r="BA2075" s="57"/>
      <c r="BF2075" s="6" t="e">
        <f t="shared" si="96"/>
        <v>#NUM!</v>
      </c>
      <c r="BG2075" t="e">
        <f t="shared" si="97"/>
        <v>#NUM!</v>
      </c>
      <c r="BH2075" t="e">
        <f t="shared" si="98"/>
        <v>#NUM!</v>
      </c>
      <c r="BI2075" t="e">
        <f>VLOOKUP(H2075,Sheet2!$A$1:$B$270,2,FALSE)</f>
        <v>#N/A</v>
      </c>
    </row>
    <row r="2076" spans="15:61">
      <c r="O2076" s="57"/>
      <c r="P2076" s="57"/>
      <c r="AP2076" s="57"/>
      <c r="BA2076" s="57"/>
      <c r="BF2076" s="6" t="e">
        <f t="shared" si="96"/>
        <v>#NUM!</v>
      </c>
      <c r="BG2076" t="e">
        <f t="shared" si="97"/>
        <v>#NUM!</v>
      </c>
      <c r="BH2076" t="e">
        <f t="shared" si="98"/>
        <v>#NUM!</v>
      </c>
      <c r="BI2076" t="e">
        <f>VLOOKUP(H2076,Sheet2!$A$1:$B$270,2,FALSE)</f>
        <v>#N/A</v>
      </c>
    </row>
    <row r="2077" spans="15:61">
      <c r="O2077" s="57"/>
      <c r="P2077" s="57"/>
      <c r="AP2077" s="57"/>
      <c r="BA2077" s="57"/>
      <c r="BF2077" s="6" t="e">
        <f t="shared" si="96"/>
        <v>#NUM!</v>
      </c>
      <c r="BG2077" t="e">
        <f t="shared" si="97"/>
        <v>#NUM!</v>
      </c>
      <c r="BH2077" t="e">
        <f t="shared" si="98"/>
        <v>#NUM!</v>
      </c>
      <c r="BI2077" t="e">
        <f>VLOOKUP(H2077,Sheet2!$A$1:$B$270,2,FALSE)</f>
        <v>#N/A</v>
      </c>
    </row>
    <row r="2078" spans="15:61">
      <c r="O2078" s="57"/>
      <c r="P2078" s="57"/>
      <c r="BA2078" s="57"/>
      <c r="BF2078" s="6" t="e">
        <f t="shared" si="96"/>
        <v>#NUM!</v>
      </c>
      <c r="BG2078" t="e">
        <f t="shared" si="97"/>
        <v>#NUM!</v>
      </c>
      <c r="BH2078" t="e">
        <f t="shared" si="98"/>
        <v>#NUM!</v>
      </c>
      <c r="BI2078" t="e">
        <f>VLOOKUP(H2078,Sheet2!$A$1:$B$270,2,FALSE)</f>
        <v>#N/A</v>
      </c>
    </row>
    <row r="2079" spans="15:61">
      <c r="O2079" s="57"/>
      <c r="P2079" s="57"/>
      <c r="AP2079" s="57"/>
      <c r="BA2079" s="57"/>
      <c r="BF2079" s="6" t="e">
        <f t="shared" si="96"/>
        <v>#NUM!</v>
      </c>
      <c r="BG2079" t="e">
        <f t="shared" si="97"/>
        <v>#NUM!</v>
      </c>
      <c r="BH2079" t="e">
        <f t="shared" si="98"/>
        <v>#NUM!</v>
      </c>
      <c r="BI2079" t="e">
        <f>VLOOKUP(H2079,Sheet2!$A$1:$B$270,2,FALSE)</f>
        <v>#N/A</v>
      </c>
    </row>
    <row r="2080" spans="15:61">
      <c r="O2080" s="57"/>
      <c r="P2080" s="57"/>
      <c r="AP2080" s="57"/>
      <c r="BA2080" s="57"/>
      <c r="BF2080" s="6" t="e">
        <f t="shared" si="96"/>
        <v>#NUM!</v>
      </c>
      <c r="BG2080" t="e">
        <f t="shared" si="97"/>
        <v>#NUM!</v>
      </c>
      <c r="BH2080" t="e">
        <f t="shared" si="98"/>
        <v>#NUM!</v>
      </c>
      <c r="BI2080" t="e">
        <f>VLOOKUP(H2080,Sheet2!$A$1:$B$270,2,FALSE)</f>
        <v>#N/A</v>
      </c>
    </row>
    <row r="2081" spans="15:61">
      <c r="O2081" s="57"/>
      <c r="P2081" s="57"/>
      <c r="AP2081" s="57"/>
      <c r="BA2081" s="57"/>
      <c r="BF2081" s="6" t="e">
        <f t="shared" si="96"/>
        <v>#NUM!</v>
      </c>
      <c r="BG2081" t="e">
        <f t="shared" si="97"/>
        <v>#NUM!</v>
      </c>
      <c r="BH2081" t="e">
        <f t="shared" si="98"/>
        <v>#NUM!</v>
      </c>
      <c r="BI2081" t="e">
        <f>VLOOKUP(H2081,Sheet2!$A$1:$B$270,2,FALSE)</f>
        <v>#N/A</v>
      </c>
    </row>
    <row r="2082" spans="15:61">
      <c r="O2082" s="57"/>
      <c r="P2082" s="57"/>
      <c r="AP2082" s="57"/>
      <c r="BA2082" s="57"/>
      <c r="BF2082" s="6" t="e">
        <f t="shared" si="96"/>
        <v>#NUM!</v>
      </c>
      <c r="BG2082" t="e">
        <f t="shared" si="97"/>
        <v>#NUM!</v>
      </c>
      <c r="BH2082" t="e">
        <f t="shared" si="98"/>
        <v>#NUM!</v>
      </c>
      <c r="BI2082" t="e">
        <f>VLOOKUP(H2082,Sheet2!$A$1:$B$270,2,FALSE)</f>
        <v>#N/A</v>
      </c>
    </row>
    <row r="2083" spans="15:61">
      <c r="O2083" s="57"/>
      <c r="P2083" s="57"/>
      <c r="AP2083" s="57"/>
      <c r="BA2083" s="57"/>
      <c r="BF2083" s="6" t="e">
        <f t="shared" si="96"/>
        <v>#NUM!</v>
      </c>
      <c r="BG2083" t="e">
        <f t="shared" si="97"/>
        <v>#NUM!</v>
      </c>
      <c r="BH2083" t="e">
        <f t="shared" si="98"/>
        <v>#NUM!</v>
      </c>
      <c r="BI2083" t="e">
        <f>VLOOKUP(H2083,Sheet2!$A$1:$B$270,2,FALSE)</f>
        <v>#N/A</v>
      </c>
    </row>
    <row r="2084" spans="15:61">
      <c r="O2084" s="57"/>
      <c r="P2084" s="57"/>
      <c r="AP2084" s="57"/>
      <c r="BA2084" s="57"/>
      <c r="BF2084" s="6" t="e">
        <f t="shared" si="96"/>
        <v>#NUM!</v>
      </c>
      <c r="BG2084" t="e">
        <f t="shared" si="97"/>
        <v>#NUM!</v>
      </c>
      <c r="BH2084" t="e">
        <f t="shared" si="98"/>
        <v>#NUM!</v>
      </c>
      <c r="BI2084" t="e">
        <f>VLOOKUP(H2084,Sheet2!$A$1:$B$270,2,FALSE)</f>
        <v>#N/A</v>
      </c>
    </row>
    <row r="2085" spans="15:61">
      <c r="O2085" s="57"/>
      <c r="P2085" s="57"/>
      <c r="AP2085" s="57"/>
      <c r="BA2085" s="57"/>
      <c r="BF2085" s="6" t="e">
        <f t="shared" si="96"/>
        <v>#NUM!</v>
      </c>
      <c r="BG2085" t="e">
        <f t="shared" si="97"/>
        <v>#NUM!</v>
      </c>
      <c r="BH2085" t="e">
        <f t="shared" si="98"/>
        <v>#NUM!</v>
      </c>
      <c r="BI2085" t="e">
        <f>VLOOKUP(H2085,Sheet2!$A$1:$B$270,2,FALSE)</f>
        <v>#N/A</v>
      </c>
    </row>
    <row r="2086" spans="15:61">
      <c r="O2086" s="57"/>
      <c r="P2086" s="57"/>
      <c r="AP2086" s="57"/>
      <c r="BA2086" s="57"/>
      <c r="BF2086" s="6" t="e">
        <f t="shared" si="96"/>
        <v>#NUM!</v>
      </c>
      <c r="BG2086" t="e">
        <f t="shared" si="97"/>
        <v>#NUM!</v>
      </c>
      <c r="BH2086" t="e">
        <f t="shared" si="98"/>
        <v>#NUM!</v>
      </c>
      <c r="BI2086" t="e">
        <f>VLOOKUP(H2086,Sheet2!$A$1:$B$270,2,FALSE)</f>
        <v>#N/A</v>
      </c>
    </row>
    <row r="2087" spans="15:61">
      <c r="O2087" s="57"/>
      <c r="P2087" s="57"/>
      <c r="AP2087" s="57"/>
      <c r="BA2087" s="57"/>
      <c r="BF2087" s="6" t="e">
        <f t="shared" si="96"/>
        <v>#NUM!</v>
      </c>
      <c r="BG2087" t="e">
        <f t="shared" si="97"/>
        <v>#NUM!</v>
      </c>
      <c r="BH2087" t="e">
        <f t="shared" si="98"/>
        <v>#NUM!</v>
      </c>
      <c r="BI2087" t="e">
        <f>VLOOKUP(H2087,Sheet2!$A$1:$B$270,2,FALSE)</f>
        <v>#N/A</v>
      </c>
    </row>
    <row r="2088" spans="15:61">
      <c r="O2088" s="57"/>
      <c r="P2088" s="57"/>
      <c r="AP2088" s="57"/>
      <c r="BA2088" s="57"/>
      <c r="BF2088" s="6" t="e">
        <f t="shared" si="96"/>
        <v>#NUM!</v>
      </c>
      <c r="BG2088" t="e">
        <f t="shared" si="97"/>
        <v>#NUM!</v>
      </c>
      <c r="BH2088" t="e">
        <f t="shared" si="98"/>
        <v>#NUM!</v>
      </c>
      <c r="BI2088" t="e">
        <f>VLOOKUP(H2088,Sheet2!$A$1:$B$270,2,FALSE)</f>
        <v>#N/A</v>
      </c>
    </row>
    <row r="2089" spans="15:61">
      <c r="O2089" s="57"/>
      <c r="P2089" s="57"/>
      <c r="AP2089" s="57"/>
      <c r="BA2089" s="57"/>
      <c r="BF2089" s="6" t="e">
        <f t="shared" si="96"/>
        <v>#NUM!</v>
      </c>
      <c r="BG2089" t="e">
        <f t="shared" si="97"/>
        <v>#NUM!</v>
      </c>
      <c r="BH2089" t="e">
        <f t="shared" si="98"/>
        <v>#NUM!</v>
      </c>
      <c r="BI2089" t="e">
        <f>VLOOKUP(H2089,Sheet2!$A$1:$B$270,2,FALSE)</f>
        <v>#N/A</v>
      </c>
    </row>
    <row r="2090" spans="15:61">
      <c r="O2090" s="57"/>
      <c r="P2090" s="57"/>
      <c r="AP2090" s="57"/>
      <c r="BA2090" s="57"/>
      <c r="BF2090" s="6" t="e">
        <f t="shared" si="96"/>
        <v>#NUM!</v>
      </c>
      <c r="BG2090" t="e">
        <f t="shared" si="97"/>
        <v>#NUM!</v>
      </c>
      <c r="BH2090" t="e">
        <f t="shared" si="98"/>
        <v>#NUM!</v>
      </c>
      <c r="BI2090" t="e">
        <f>VLOOKUP(H2090,Sheet2!$A$1:$B$270,2,FALSE)</f>
        <v>#N/A</v>
      </c>
    </row>
    <row r="2091" spans="15:61">
      <c r="O2091" s="57"/>
      <c r="P2091" s="57"/>
      <c r="AP2091" s="57"/>
      <c r="BA2091" s="57"/>
      <c r="BF2091" s="6" t="e">
        <f t="shared" si="96"/>
        <v>#NUM!</v>
      </c>
      <c r="BG2091" t="e">
        <f t="shared" si="97"/>
        <v>#NUM!</v>
      </c>
      <c r="BH2091" t="e">
        <f t="shared" si="98"/>
        <v>#NUM!</v>
      </c>
      <c r="BI2091" t="e">
        <f>VLOOKUP(H2091,Sheet2!$A$1:$B$270,2,FALSE)</f>
        <v>#N/A</v>
      </c>
    </row>
    <row r="2092" spans="15:61">
      <c r="O2092" s="57"/>
      <c r="P2092" s="57"/>
      <c r="AP2092" s="57"/>
      <c r="BA2092" s="57"/>
      <c r="BF2092" s="6" t="e">
        <f t="shared" si="96"/>
        <v>#NUM!</v>
      </c>
      <c r="BG2092" t="e">
        <f t="shared" si="97"/>
        <v>#NUM!</v>
      </c>
      <c r="BH2092" t="e">
        <f t="shared" si="98"/>
        <v>#NUM!</v>
      </c>
      <c r="BI2092" t="e">
        <f>VLOOKUP(H2092,Sheet2!$A$1:$B$270,2,FALSE)</f>
        <v>#N/A</v>
      </c>
    </row>
    <row r="2093" spans="15:61">
      <c r="O2093" s="57"/>
      <c r="P2093" s="57"/>
      <c r="AP2093" s="57"/>
      <c r="BA2093" s="57"/>
      <c r="BF2093" s="6" t="e">
        <f t="shared" si="96"/>
        <v>#NUM!</v>
      </c>
      <c r="BG2093" t="e">
        <f t="shared" si="97"/>
        <v>#NUM!</v>
      </c>
      <c r="BH2093" t="e">
        <f t="shared" si="98"/>
        <v>#NUM!</v>
      </c>
      <c r="BI2093" t="e">
        <f>VLOOKUP(H2093,Sheet2!$A$1:$B$270,2,FALSE)</f>
        <v>#N/A</v>
      </c>
    </row>
    <row r="2094" spans="15:61">
      <c r="O2094" s="57"/>
      <c r="P2094" s="57"/>
      <c r="AP2094" s="57"/>
      <c r="BA2094" s="57"/>
      <c r="BF2094" s="6" t="e">
        <f t="shared" si="96"/>
        <v>#NUM!</v>
      </c>
      <c r="BG2094" t="e">
        <f t="shared" si="97"/>
        <v>#NUM!</v>
      </c>
      <c r="BH2094" t="e">
        <f t="shared" si="98"/>
        <v>#NUM!</v>
      </c>
      <c r="BI2094" t="e">
        <f>VLOOKUP(H2094,Sheet2!$A$1:$B$270,2,FALSE)</f>
        <v>#N/A</v>
      </c>
    </row>
    <row r="2095" spans="15:61">
      <c r="O2095" s="57"/>
      <c r="P2095" s="57"/>
      <c r="AP2095" s="57"/>
      <c r="BA2095" s="57"/>
      <c r="BF2095" s="6" t="e">
        <f t="shared" si="96"/>
        <v>#NUM!</v>
      </c>
      <c r="BG2095" t="e">
        <f t="shared" si="97"/>
        <v>#NUM!</v>
      </c>
      <c r="BH2095" t="e">
        <f t="shared" si="98"/>
        <v>#NUM!</v>
      </c>
      <c r="BI2095" t="e">
        <f>VLOOKUP(H2095,Sheet2!$A$1:$B$270,2,FALSE)</f>
        <v>#N/A</v>
      </c>
    </row>
    <row r="2096" spans="15:61">
      <c r="O2096" s="57"/>
      <c r="P2096" s="57"/>
      <c r="AP2096" s="57"/>
      <c r="BA2096" s="57"/>
      <c r="BF2096" s="6" t="e">
        <f t="shared" si="96"/>
        <v>#NUM!</v>
      </c>
      <c r="BG2096" t="e">
        <f t="shared" si="97"/>
        <v>#NUM!</v>
      </c>
      <c r="BH2096" t="e">
        <f t="shared" si="98"/>
        <v>#NUM!</v>
      </c>
      <c r="BI2096" t="e">
        <f>VLOOKUP(H2096,Sheet2!$A$1:$B$270,2,FALSE)</f>
        <v>#N/A</v>
      </c>
    </row>
    <row r="2097" spans="15:61">
      <c r="O2097" s="57"/>
      <c r="P2097" s="57"/>
      <c r="AP2097" s="57"/>
      <c r="BA2097" s="57"/>
      <c r="BF2097" s="6" t="e">
        <f t="shared" si="96"/>
        <v>#NUM!</v>
      </c>
      <c r="BG2097" t="e">
        <f t="shared" si="97"/>
        <v>#NUM!</v>
      </c>
      <c r="BH2097" t="e">
        <f t="shared" si="98"/>
        <v>#NUM!</v>
      </c>
      <c r="BI2097" t="e">
        <f>VLOOKUP(H2097,Sheet2!$A$1:$B$270,2,FALSE)</f>
        <v>#N/A</v>
      </c>
    </row>
    <row r="2098" spans="15:61">
      <c r="O2098" s="57"/>
      <c r="P2098" s="57"/>
      <c r="AP2098" s="57"/>
      <c r="BA2098" s="57"/>
      <c r="BF2098" s="6" t="e">
        <f t="shared" si="96"/>
        <v>#NUM!</v>
      </c>
      <c r="BG2098" t="e">
        <f t="shared" si="97"/>
        <v>#NUM!</v>
      </c>
      <c r="BH2098" t="e">
        <f t="shared" si="98"/>
        <v>#NUM!</v>
      </c>
      <c r="BI2098" t="e">
        <f>VLOOKUP(H2098,Sheet2!$A$1:$B$270,2,FALSE)</f>
        <v>#N/A</v>
      </c>
    </row>
    <row r="2099" spans="15:61">
      <c r="O2099" s="57"/>
      <c r="P2099" s="57"/>
      <c r="AP2099" s="57"/>
      <c r="BA2099" s="57"/>
      <c r="BF2099" s="6" t="e">
        <f t="shared" si="96"/>
        <v>#NUM!</v>
      </c>
      <c r="BG2099" t="e">
        <f t="shared" si="97"/>
        <v>#NUM!</v>
      </c>
      <c r="BH2099" t="e">
        <f t="shared" si="98"/>
        <v>#NUM!</v>
      </c>
      <c r="BI2099" t="e">
        <f>VLOOKUP(H2099,Sheet2!$A$1:$B$270,2,FALSE)</f>
        <v>#N/A</v>
      </c>
    </row>
    <row r="2100" spans="15:61">
      <c r="O2100" s="57"/>
      <c r="P2100" s="57"/>
      <c r="AP2100" s="57"/>
      <c r="BA2100" s="57"/>
      <c r="BF2100" s="6" t="e">
        <f t="shared" si="96"/>
        <v>#NUM!</v>
      </c>
      <c r="BG2100" t="e">
        <f t="shared" si="97"/>
        <v>#NUM!</v>
      </c>
      <c r="BH2100" t="e">
        <f t="shared" si="98"/>
        <v>#NUM!</v>
      </c>
      <c r="BI2100" t="e">
        <f>VLOOKUP(H2100,Sheet2!$A$1:$B$270,2,FALSE)</f>
        <v>#N/A</v>
      </c>
    </row>
    <row r="2101" spans="15:61">
      <c r="O2101" s="57"/>
      <c r="P2101" s="57"/>
      <c r="AP2101" s="57"/>
      <c r="BA2101" s="57"/>
      <c r="BF2101" s="6" t="e">
        <f t="shared" si="96"/>
        <v>#NUM!</v>
      </c>
      <c r="BG2101" t="e">
        <f t="shared" si="97"/>
        <v>#NUM!</v>
      </c>
      <c r="BH2101" t="e">
        <f t="shared" si="98"/>
        <v>#NUM!</v>
      </c>
      <c r="BI2101" t="e">
        <f>VLOOKUP(H2101,Sheet2!$A$1:$B$270,2,FALSE)</f>
        <v>#N/A</v>
      </c>
    </row>
    <row r="2102" spans="15:61">
      <c r="O2102" s="57"/>
      <c r="P2102" s="57"/>
      <c r="AP2102" s="57"/>
      <c r="BA2102" s="57"/>
      <c r="BF2102" s="6" t="e">
        <f t="shared" si="96"/>
        <v>#NUM!</v>
      </c>
      <c r="BG2102" t="e">
        <f t="shared" si="97"/>
        <v>#NUM!</v>
      </c>
      <c r="BH2102" t="e">
        <f t="shared" si="98"/>
        <v>#NUM!</v>
      </c>
      <c r="BI2102" t="e">
        <f>VLOOKUP(H2102,Sheet2!$A$1:$B$270,2,FALSE)</f>
        <v>#N/A</v>
      </c>
    </row>
    <row r="2103" spans="15:61">
      <c r="O2103" s="57"/>
      <c r="P2103" s="57"/>
      <c r="AP2103" s="57"/>
      <c r="BA2103" s="57"/>
      <c r="BF2103" s="6" t="e">
        <f t="shared" si="96"/>
        <v>#NUM!</v>
      </c>
      <c r="BG2103" t="e">
        <f t="shared" si="97"/>
        <v>#NUM!</v>
      </c>
      <c r="BH2103" t="e">
        <f t="shared" si="98"/>
        <v>#NUM!</v>
      </c>
      <c r="BI2103" t="e">
        <f>VLOOKUP(H2103,Sheet2!$A$1:$B$270,2,FALSE)</f>
        <v>#N/A</v>
      </c>
    </row>
    <row r="2104" spans="15:61">
      <c r="O2104" s="57"/>
      <c r="P2104" s="57"/>
      <c r="AP2104" s="57"/>
      <c r="BA2104" s="57"/>
      <c r="BF2104" s="6" t="e">
        <f t="shared" si="96"/>
        <v>#NUM!</v>
      </c>
      <c r="BG2104" t="e">
        <f t="shared" si="97"/>
        <v>#NUM!</v>
      </c>
      <c r="BH2104" t="e">
        <f t="shared" si="98"/>
        <v>#NUM!</v>
      </c>
      <c r="BI2104" t="e">
        <f>VLOOKUP(H2104,Sheet2!$A$1:$B$270,2,FALSE)</f>
        <v>#N/A</v>
      </c>
    </row>
    <row r="2105" spans="15:61">
      <c r="O2105" s="57"/>
      <c r="P2105" s="57"/>
      <c r="AP2105" s="57"/>
      <c r="BA2105" s="57"/>
      <c r="BF2105" s="6" t="e">
        <f t="shared" si="96"/>
        <v>#NUM!</v>
      </c>
      <c r="BG2105" t="e">
        <f t="shared" si="97"/>
        <v>#NUM!</v>
      </c>
      <c r="BH2105" t="e">
        <f t="shared" si="98"/>
        <v>#NUM!</v>
      </c>
      <c r="BI2105" t="e">
        <f>VLOOKUP(H2105,Sheet2!$A$1:$B$270,2,FALSE)</f>
        <v>#N/A</v>
      </c>
    </row>
    <row r="2106" spans="15:61">
      <c r="O2106" s="57"/>
      <c r="P2106" s="57"/>
      <c r="AP2106" s="57"/>
      <c r="BA2106" s="57"/>
      <c r="BF2106" s="6" t="e">
        <f t="shared" si="96"/>
        <v>#NUM!</v>
      </c>
      <c r="BG2106" t="e">
        <f t="shared" si="97"/>
        <v>#NUM!</v>
      </c>
      <c r="BH2106" t="e">
        <f t="shared" si="98"/>
        <v>#NUM!</v>
      </c>
      <c r="BI2106" t="e">
        <f>VLOOKUP(H2106,Sheet2!$A$1:$B$270,2,FALSE)</f>
        <v>#N/A</v>
      </c>
    </row>
    <row r="2107" spans="15:61">
      <c r="O2107" s="57"/>
      <c r="P2107" s="57"/>
      <c r="AP2107" s="57"/>
      <c r="BA2107" s="57"/>
      <c r="BF2107" s="6" t="e">
        <f t="shared" si="96"/>
        <v>#NUM!</v>
      </c>
      <c r="BG2107" t="e">
        <f t="shared" si="97"/>
        <v>#NUM!</v>
      </c>
      <c r="BH2107" t="e">
        <f t="shared" si="98"/>
        <v>#NUM!</v>
      </c>
      <c r="BI2107" t="e">
        <f>VLOOKUP(H2107,Sheet2!$A$1:$B$270,2,FALSE)</f>
        <v>#N/A</v>
      </c>
    </row>
    <row r="2108" spans="15:61">
      <c r="O2108" s="57"/>
      <c r="P2108" s="57"/>
      <c r="AP2108" s="57"/>
      <c r="BA2108" s="57"/>
      <c r="BF2108" s="6" t="e">
        <f t="shared" si="96"/>
        <v>#NUM!</v>
      </c>
      <c r="BG2108" t="e">
        <f t="shared" si="97"/>
        <v>#NUM!</v>
      </c>
      <c r="BH2108" t="e">
        <f t="shared" si="98"/>
        <v>#NUM!</v>
      </c>
      <c r="BI2108" t="e">
        <f>VLOOKUP(H2108,Sheet2!$A$1:$B$270,2,FALSE)</f>
        <v>#N/A</v>
      </c>
    </row>
    <row r="2109" spans="15:61">
      <c r="O2109" s="57"/>
      <c r="P2109" s="57"/>
      <c r="AP2109" s="57"/>
      <c r="BA2109" s="57"/>
      <c r="BF2109" s="6" t="e">
        <f t="shared" si="96"/>
        <v>#NUM!</v>
      </c>
      <c r="BG2109" t="e">
        <f t="shared" si="97"/>
        <v>#NUM!</v>
      </c>
      <c r="BH2109" t="e">
        <f t="shared" si="98"/>
        <v>#NUM!</v>
      </c>
      <c r="BI2109" t="e">
        <f>VLOOKUP(H2109,Sheet2!$A$1:$B$270,2,FALSE)</f>
        <v>#N/A</v>
      </c>
    </row>
    <row r="2110" spans="15:61">
      <c r="O2110" s="57"/>
      <c r="P2110" s="57"/>
      <c r="AP2110" s="57"/>
      <c r="BA2110" s="57"/>
      <c r="BF2110" s="6" t="e">
        <f t="shared" si="96"/>
        <v>#NUM!</v>
      </c>
      <c r="BG2110" t="e">
        <f t="shared" si="97"/>
        <v>#NUM!</v>
      </c>
      <c r="BH2110" t="e">
        <f t="shared" si="98"/>
        <v>#NUM!</v>
      </c>
      <c r="BI2110" t="e">
        <f>VLOOKUP(H2110,Sheet2!$A$1:$B$270,2,FALSE)</f>
        <v>#N/A</v>
      </c>
    </row>
    <row r="2111" spans="15:61">
      <c r="O2111" s="57"/>
      <c r="P2111" s="57"/>
      <c r="AP2111" s="57"/>
      <c r="BA2111" s="57"/>
      <c r="BF2111" s="6" t="e">
        <f t="shared" si="96"/>
        <v>#NUM!</v>
      </c>
      <c r="BG2111" t="e">
        <f t="shared" si="97"/>
        <v>#NUM!</v>
      </c>
      <c r="BH2111" t="e">
        <f t="shared" si="98"/>
        <v>#NUM!</v>
      </c>
      <c r="BI2111" t="e">
        <f>VLOOKUP(H2111,Sheet2!$A$1:$B$270,2,FALSE)</f>
        <v>#N/A</v>
      </c>
    </row>
    <row r="2112" spans="15:61">
      <c r="O2112" s="57"/>
      <c r="P2112" s="57"/>
      <c r="AP2112" s="57"/>
      <c r="BA2112" s="57"/>
      <c r="BF2112" s="6" t="e">
        <f t="shared" si="96"/>
        <v>#NUM!</v>
      </c>
      <c r="BG2112" t="e">
        <f t="shared" si="97"/>
        <v>#NUM!</v>
      </c>
      <c r="BH2112" t="e">
        <f t="shared" si="98"/>
        <v>#NUM!</v>
      </c>
      <c r="BI2112" t="e">
        <f>VLOOKUP(H2112,Sheet2!$A$1:$B$270,2,FALSE)</f>
        <v>#N/A</v>
      </c>
    </row>
    <row r="2113" spans="15:61">
      <c r="O2113" s="57"/>
      <c r="P2113" s="57"/>
      <c r="AP2113" s="57"/>
      <c r="BA2113" s="57"/>
      <c r="BF2113" s="6" t="e">
        <f t="shared" si="96"/>
        <v>#NUM!</v>
      </c>
      <c r="BG2113" t="e">
        <f t="shared" si="97"/>
        <v>#NUM!</v>
      </c>
      <c r="BH2113" t="e">
        <f t="shared" si="98"/>
        <v>#NUM!</v>
      </c>
      <c r="BI2113" t="e">
        <f>VLOOKUP(H2113,Sheet2!$A$1:$B$270,2,FALSE)</f>
        <v>#N/A</v>
      </c>
    </row>
    <row r="2114" spans="15:61">
      <c r="O2114" s="57"/>
      <c r="P2114" s="57"/>
      <c r="BA2114" s="57"/>
      <c r="BF2114" s="6" t="e">
        <f t="shared" ref="BF2114:BF2177" si="99">DATE(BC2114,BD2114,BE2114)</f>
        <v>#NUM!</v>
      </c>
      <c r="BG2114" t="e">
        <f t="shared" ref="BG2114:BG2177" si="100">BF2114-BA2114</f>
        <v>#NUM!</v>
      </c>
      <c r="BH2114" t="e">
        <f t="shared" ref="BH2114:BH2177" si="101">IF(BG2114=1,"COMPLY",IF(BG2114&lt;1,"COMPLY","NOT COMPLY"))</f>
        <v>#NUM!</v>
      </c>
      <c r="BI2114" t="e">
        <f>VLOOKUP(H2114,Sheet2!$A$1:$B$270,2,FALSE)</f>
        <v>#N/A</v>
      </c>
    </row>
    <row r="2115" spans="15:61">
      <c r="O2115" s="57"/>
      <c r="P2115" s="57"/>
      <c r="AP2115" s="57"/>
      <c r="BA2115" s="57"/>
      <c r="BF2115" s="6" t="e">
        <f t="shared" si="99"/>
        <v>#NUM!</v>
      </c>
      <c r="BG2115" t="e">
        <f t="shared" si="100"/>
        <v>#NUM!</v>
      </c>
      <c r="BH2115" t="e">
        <f t="shared" si="101"/>
        <v>#NUM!</v>
      </c>
      <c r="BI2115" t="e">
        <f>VLOOKUP(H2115,Sheet2!$A$1:$B$270,2,FALSE)</f>
        <v>#N/A</v>
      </c>
    </row>
    <row r="2116" spans="15:61">
      <c r="O2116" s="57"/>
      <c r="P2116" s="57"/>
      <c r="AP2116" s="57"/>
      <c r="BA2116" s="57"/>
      <c r="BF2116" s="6" t="e">
        <f t="shared" si="99"/>
        <v>#NUM!</v>
      </c>
      <c r="BG2116" t="e">
        <f t="shared" si="100"/>
        <v>#NUM!</v>
      </c>
      <c r="BH2116" t="e">
        <f t="shared" si="101"/>
        <v>#NUM!</v>
      </c>
      <c r="BI2116" t="e">
        <f>VLOOKUP(H2116,Sheet2!$A$1:$B$270,2,FALSE)</f>
        <v>#N/A</v>
      </c>
    </row>
    <row r="2117" spans="15:61">
      <c r="O2117" s="57"/>
      <c r="P2117" s="57"/>
      <c r="AP2117" s="57"/>
      <c r="BA2117" s="57"/>
      <c r="BF2117" s="6" t="e">
        <f t="shared" si="99"/>
        <v>#NUM!</v>
      </c>
      <c r="BG2117" t="e">
        <f t="shared" si="100"/>
        <v>#NUM!</v>
      </c>
      <c r="BH2117" t="e">
        <f t="shared" si="101"/>
        <v>#NUM!</v>
      </c>
      <c r="BI2117" t="e">
        <f>VLOOKUP(H2117,Sheet2!$A$1:$B$270,2,FALSE)</f>
        <v>#N/A</v>
      </c>
    </row>
    <row r="2118" spans="15:61">
      <c r="O2118" s="57"/>
      <c r="P2118" s="57"/>
      <c r="AP2118" s="57"/>
      <c r="BA2118" s="57"/>
      <c r="BF2118" s="6" t="e">
        <f t="shared" si="99"/>
        <v>#NUM!</v>
      </c>
      <c r="BG2118" t="e">
        <f t="shared" si="100"/>
        <v>#NUM!</v>
      </c>
      <c r="BH2118" t="e">
        <f t="shared" si="101"/>
        <v>#NUM!</v>
      </c>
      <c r="BI2118" t="e">
        <f>VLOOKUP(H2118,Sheet2!$A$1:$B$270,2,FALSE)</f>
        <v>#N/A</v>
      </c>
    </row>
    <row r="2119" spans="15:61">
      <c r="O2119" s="57"/>
      <c r="P2119" s="57"/>
      <c r="AP2119" s="57"/>
      <c r="BA2119" s="57"/>
      <c r="BF2119" s="6" t="e">
        <f t="shared" si="99"/>
        <v>#NUM!</v>
      </c>
      <c r="BG2119" t="e">
        <f t="shared" si="100"/>
        <v>#NUM!</v>
      </c>
      <c r="BH2119" t="e">
        <f t="shared" si="101"/>
        <v>#NUM!</v>
      </c>
      <c r="BI2119" t="e">
        <f>VLOOKUP(H2119,Sheet2!$A$1:$B$270,2,FALSE)</f>
        <v>#N/A</v>
      </c>
    </row>
    <row r="2120" spans="15:61">
      <c r="O2120" s="57"/>
      <c r="P2120" s="57"/>
      <c r="AP2120" s="57"/>
      <c r="BA2120" s="57"/>
      <c r="BF2120" s="6" t="e">
        <f t="shared" si="99"/>
        <v>#NUM!</v>
      </c>
      <c r="BG2120" t="e">
        <f t="shared" si="100"/>
        <v>#NUM!</v>
      </c>
      <c r="BH2120" t="e">
        <f t="shared" si="101"/>
        <v>#NUM!</v>
      </c>
      <c r="BI2120" t="e">
        <f>VLOOKUP(H2120,Sheet2!$A$1:$B$270,2,FALSE)</f>
        <v>#N/A</v>
      </c>
    </row>
    <row r="2121" spans="15:61">
      <c r="O2121" s="57"/>
      <c r="P2121" s="57"/>
      <c r="AP2121" s="57"/>
      <c r="BA2121" s="57"/>
      <c r="BF2121" s="6" t="e">
        <f t="shared" si="99"/>
        <v>#NUM!</v>
      </c>
      <c r="BG2121" t="e">
        <f t="shared" si="100"/>
        <v>#NUM!</v>
      </c>
      <c r="BH2121" t="e">
        <f t="shared" si="101"/>
        <v>#NUM!</v>
      </c>
      <c r="BI2121" t="e">
        <f>VLOOKUP(H2121,Sheet2!$A$1:$B$270,2,FALSE)</f>
        <v>#N/A</v>
      </c>
    </row>
    <row r="2122" spans="15:61">
      <c r="O2122" s="57"/>
      <c r="P2122" s="57"/>
      <c r="AP2122" s="57"/>
      <c r="BA2122" s="57"/>
      <c r="BF2122" s="6" t="e">
        <f t="shared" si="99"/>
        <v>#NUM!</v>
      </c>
      <c r="BG2122" t="e">
        <f t="shared" si="100"/>
        <v>#NUM!</v>
      </c>
      <c r="BH2122" t="e">
        <f t="shared" si="101"/>
        <v>#NUM!</v>
      </c>
      <c r="BI2122" t="e">
        <f>VLOOKUP(H2122,Sheet2!$A$1:$B$270,2,FALSE)</f>
        <v>#N/A</v>
      </c>
    </row>
    <row r="2123" spans="15:61">
      <c r="O2123" s="57"/>
      <c r="P2123" s="57"/>
      <c r="AP2123" s="57"/>
      <c r="BA2123" s="57"/>
      <c r="BF2123" s="6" t="e">
        <f t="shared" si="99"/>
        <v>#NUM!</v>
      </c>
      <c r="BG2123" t="e">
        <f t="shared" si="100"/>
        <v>#NUM!</v>
      </c>
      <c r="BH2123" t="e">
        <f t="shared" si="101"/>
        <v>#NUM!</v>
      </c>
      <c r="BI2123" t="e">
        <f>VLOOKUP(H2123,Sheet2!$A$1:$B$270,2,FALSE)</f>
        <v>#N/A</v>
      </c>
    </row>
    <row r="2124" spans="15:61">
      <c r="O2124" s="57"/>
      <c r="P2124" s="57"/>
      <c r="AP2124" s="57"/>
      <c r="BA2124" s="57"/>
      <c r="BF2124" s="6" t="e">
        <f t="shared" si="99"/>
        <v>#NUM!</v>
      </c>
      <c r="BG2124" t="e">
        <f t="shared" si="100"/>
        <v>#NUM!</v>
      </c>
      <c r="BH2124" t="e">
        <f t="shared" si="101"/>
        <v>#NUM!</v>
      </c>
      <c r="BI2124" t="e">
        <f>VLOOKUP(H2124,Sheet2!$A$1:$B$270,2,FALSE)</f>
        <v>#N/A</v>
      </c>
    </row>
    <row r="2125" spans="15:61">
      <c r="O2125" s="57"/>
      <c r="P2125" s="57"/>
      <c r="AP2125" s="57"/>
      <c r="BA2125" s="57"/>
      <c r="BF2125" s="6" t="e">
        <f t="shared" si="99"/>
        <v>#NUM!</v>
      </c>
      <c r="BG2125" t="e">
        <f t="shared" si="100"/>
        <v>#NUM!</v>
      </c>
      <c r="BH2125" t="e">
        <f t="shared" si="101"/>
        <v>#NUM!</v>
      </c>
      <c r="BI2125" t="e">
        <f>VLOOKUP(H2125,Sheet2!$A$1:$B$270,2,FALSE)</f>
        <v>#N/A</v>
      </c>
    </row>
    <row r="2126" spans="15:61">
      <c r="O2126" s="57"/>
      <c r="P2126" s="57"/>
      <c r="AP2126" s="57"/>
      <c r="BA2126" s="57"/>
      <c r="BF2126" s="6" t="e">
        <f t="shared" si="99"/>
        <v>#NUM!</v>
      </c>
      <c r="BG2126" t="e">
        <f t="shared" si="100"/>
        <v>#NUM!</v>
      </c>
      <c r="BH2126" t="e">
        <f t="shared" si="101"/>
        <v>#NUM!</v>
      </c>
      <c r="BI2126" t="e">
        <f>VLOOKUP(H2126,Sheet2!$A$1:$B$270,2,FALSE)</f>
        <v>#N/A</v>
      </c>
    </row>
    <row r="2127" spans="15:61">
      <c r="O2127" s="57"/>
      <c r="P2127" s="57"/>
      <c r="AP2127" s="57"/>
      <c r="BA2127" s="57"/>
      <c r="BF2127" s="6" t="e">
        <f t="shared" si="99"/>
        <v>#NUM!</v>
      </c>
      <c r="BG2127" t="e">
        <f t="shared" si="100"/>
        <v>#NUM!</v>
      </c>
      <c r="BH2127" t="e">
        <f t="shared" si="101"/>
        <v>#NUM!</v>
      </c>
      <c r="BI2127" t="e">
        <f>VLOOKUP(H2127,Sheet2!$A$1:$B$270,2,FALSE)</f>
        <v>#N/A</v>
      </c>
    </row>
    <row r="2128" spans="15:61">
      <c r="O2128" s="57"/>
      <c r="P2128" s="57"/>
      <c r="AP2128" s="57"/>
      <c r="BA2128" s="57"/>
      <c r="BF2128" s="6" t="e">
        <f t="shared" si="99"/>
        <v>#NUM!</v>
      </c>
      <c r="BG2128" t="e">
        <f t="shared" si="100"/>
        <v>#NUM!</v>
      </c>
      <c r="BH2128" t="e">
        <f t="shared" si="101"/>
        <v>#NUM!</v>
      </c>
      <c r="BI2128" t="e">
        <f>VLOOKUP(H2128,Sheet2!$A$1:$B$270,2,FALSE)</f>
        <v>#N/A</v>
      </c>
    </row>
    <row r="2129" spans="15:61">
      <c r="O2129" s="57"/>
      <c r="P2129" s="57"/>
      <c r="AP2129" s="57"/>
      <c r="BA2129" s="57"/>
      <c r="BF2129" s="6" t="e">
        <f t="shared" si="99"/>
        <v>#NUM!</v>
      </c>
      <c r="BG2129" t="e">
        <f t="shared" si="100"/>
        <v>#NUM!</v>
      </c>
      <c r="BH2129" t="e">
        <f t="shared" si="101"/>
        <v>#NUM!</v>
      </c>
      <c r="BI2129" t="e">
        <f>VLOOKUP(H2129,Sheet2!$A$1:$B$270,2,FALSE)</f>
        <v>#N/A</v>
      </c>
    </row>
    <row r="2130" spans="15:61">
      <c r="O2130" s="57"/>
      <c r="P2130" s="57"/>
      <c r="AP2130" s="57"/>
      <c r="BA2130" s="57"/>
      <c r="BF2130" s="6" t="e">
        <f t="shared" si="99"/>
        <v>#NUM!</v>
      </c>
      <c r="BG2130" t="e">
        <f t="shared" si="100"/>
        <v>#NUM!</v>
      </c>
      <c r="BH2130" t="e">
        <f t="shared" si="101"/>
        <v>#NUM!</v>
      </c>
      <c r="BI2130" t="e">
        <f>VLOOKUP(H2130,Sheet2!$A$1:$B$270,2,FALSE)</f>
        <v>#N/A</v>
      </c>
    </row>
    <row r="2131" spans="15:61">
      <c r="O2131" s="57"/>
      <c r="P2131" s="57"/>
      <c r="AP2131" s="57"/>
      <c r="BA2131" s="57"/>
      <c r="BF2131" s="6" t="e">
        <f t="shared" si="99"/>
        <v>#NUM!</v>
      </c>
      <c r="BG2131" t="e">
        <f t="shared" si="100"/>
        <v>#NUM!</v>
      </c>
      <c r="BH2131" t="e">
        <f t="shared" si="101"/>
        <v>#NUM!</v>
      </c>
      <c r="BI2131" t="e">
        <f>VLOOKUP(H2131,Sheet2!$A$1:$B$270,2,FALSE)</f>
        <v>#N/A</v>
      </c>
    </row>
    <row r="2132" spans="15:61">
      <c r="O2132" s="57"/>
      <c r="P2132" s="57"/>
      <c r="AP2132" s="57"/>
      <c r="BA2132" s="57"/>
      <c r="BF2132" s="6" t="e">
        <f t="shared" si="99"/>
        <v>#NUM!</v>
      </c>
      <c r="BG2132" t="e">
        <f t="shared" si="100"/>
        <v>#NUM!</v>
      </c>
      <c r="BH2132" t="e">
        <f t="shared" si="101"/>
        <v>#NUM!</v>
      </c>
      <c r="BI2132" t="e">
        <f>VLOOKUP(H2132,Sheet2!$A$1:$B$270,2,FALSE)</f>
        <v>#N/A</v>
      </c>
    </row>
    <row r="2133" spans="15:61">
      <c r="O2133" s="57"/>
      <c r="P2133" s="57"/>
      <c r="AP2133" s="57"/>
      <c r="BA2133" s="57"/>
      <c r="BF2133" s="6" t="e">
        <f t="shared" si="99"/>
        <v>#NUM!</v>
      </c>
      <c r="BG2133" t="e">
        <f t="shared" si="100"/>
        <v>#NUM!</v>
      </c>
      <c r="BH2133" t="e">
        <f t="shared" si="101"/>
        <v>#NUM!</v>
      </c>
      <c r="BI2133" t="e">
        <f>VLOOKUP(H2133,Sheet2!$A$1:$B$270,2,FALSE)</f>
        <v>#N/A</v>
      </c>
    </row>
    <row r="2134" spans="15:61">
      <c r="O2134" s="57"/>
      <c r="P2134" s="57"/>
      <c r="AP2134" s="57"/>
      <c r="BA2134" s="57"/>
      <c r="BF2134" s="6" t="e">
        <f t="shared" si="99"/>
        <v>#NUM!</v>
      </c>
      <c r="BG2134" t="e">
        <f t="shared" si="100"/>
        <v>#NUM!</v>
      </c>
      <c r="BH2134" t="e">
        <f t="shared" si="101"/>
        <v>#NUM!</v>
      </c>
      <c r="BI2134" t="e">
        <f>VLOOKUP(H2134,Sheet2!$A$1:$B$270,2,FALSE)</f>
        <v>#N/A</v>
      </c>
    </row>
    <row r="2135" spans="15:61">
      <c r="O2135" s="57"/>
      <c r="P2135" s="57"/>
      <c r="AP2135" s="57"/>
      <c r="BA2135" s="57"/>
      <c r="BF2135" s="6" t="e">
        <f t="shared" si="99"/>
        <v>#NUM!</v>
      </c>
      <c r="BG2135" t="e">
        <f t="shared" si="100"/>
        <v>#NUM!</v>
      </c>
      <c r="BH2135" t="e">
        <f t="shared" si="101"/>
        <v>#NUM!</v>
      </c>
      <c r="BI2135" t="e">
        <f>VLOOKUP(H2135,Sheet2!$A$1:$B$270,2,FALSE)</f>
        <v>#N/A</v>
      </c>
    </row>
    <row r="2136" spans="15:61">
      <c r="O2136" s="57"/>
      <c r="P2136" s="57"/>
      <c r="AP2136" s="57"/>
      <c r="BA2136" s="57"/>
      <c r="BF2136" s="6" t="e">
        <f t="shared" si="99"/>
        <v>#NUM!</v>
      </c>
      <c r="BG2136" t="e">
        <f t="shared" si="100"/>
        <v>#NUM!</v>
      </c>
      <c r="BH2136" t="e">
        <f t="shared" si="101"/>
        <v>#NUM!</v>
      </c>
      <c r="BI2136" t="e">
        <f>VLOOKUP(H2136,Sheet2!$A$1:$B$270,2,FALSE)</f>
        <v>#N/A</v>
      </c>
    </row>
    <row r="2137" spans="15:61">
      <c r="O2137" s="57"/>
      <c r="P2137" s="57"/>
      <c r="AP2137" s="57"/>
      <c r="BA2137" s="57"/>
      <c r="BF2137" s="6" t="e">
        <f t="shared" si="99"/>
        <v>#NUM!</v>
      </c>
      <c r="BG2137" t="e">
        <f t="shared" si="100"/>
        <v>#NUM!</v>
      </c>
      <c r="BH2137" t="e">
        <f t="shared" si="101"/>
        <v>#NUM!</v>
      </c>
      <c r="BI2137" t="e">
        <f>VLOOKUP(H2137,Sheet2!$A$1:$B$270,2,FALSE)</f>
        <v>#N/A</v>
      </c>
    </row>
    <row r="2138" spans="15:61">
      <c r="O2138" s="57"/>
      <c r="P2138" s="57"/>
      <c r="AP2138" s="57"/>
      <c r="BA2138" s="57"/>
      <c r="BF2138" s="6" t="e">
        <f t="shared" si="99"/>
        <v>#NUM!</v>
      </c>
      <c r="BG2138" t="e">
        <f t="shared" si="100"/>
        <v>#NUM!</v>
      </c>
      <c r="BH2138" t="e">
        <f t="shared" si="101"/>
        <v>#NUM!</v>
      </c>
      <c r="BI2138" t="e">
        <f>VLOOKUP(H2138,Sheet2!$A$1:$B$270,2,FALSE)</f>
        <v>#N/A</v>
      </c>
    </row>
    <row r="2139" spans="15:61">
      <c r="O2139" s="57"/>
      <c r="P2139" s="57"/>
      <c r="AP2139" s="57"/>
      <c r="BA2139" s="57"/>
      <c r="BF2139" s="6" t="e">
        <f t="shared" si="99"/>
        <v>#NUM!</v>
      </c>
      <c r="BG2139" t="e">
        <f t="shared" si="100"/>
        <v>#NUM!</v>
      </c>
      <c r="BH2139" t="e">
        <f t="shared" si="101"/>
        <v>#NUM!</v>
      </c>
      <c r="BI2139" t="e">
        <f>VLOOKUP(H2139,Sheet2!$A$1:$B$270,2,FALSE)</f>
        <v>#N/A</v>
      </c>
    </row>
    <row r="2140" spans="15:61">
      <c r="O2140" s="57"/>
      <c r="P2140" s="57"/>
      <c r="AP2140" s="57"/>
      <c r="BA2140" s="57"/>
      <c r="BF2140" s="6" t="e">
        <f t="shared" si="99"/>
        <v>#NUM!</v>
      </c>
      <c r="BG2140" t="e">
        <f t="shared" si="100"/>
        <v>#NUM!</v>
      </c>
      <c r="BH2140" t="e">
        <f t="shared" si="101"/>
        <v>#NUM!</v>
      </c>
      <c r="BI2140" t="e">
        <f>VLOOKUP(H2140,Sheet2!$A$1:$B$270,2,FALSE)</f>
        <v>#N/A</v>
      </c>
    </row>
    <row r="2141" spans="15:61">
      <c r="O2141" s="57"/>
      <c r="P2141" s="57"/>
      <c r="AP2141" s="57"/>
      <c r="BA2141" s="57"/>
      <c r="BF2141" s="6" t="e">
        <f t="shared" si="99"/>
        <v>#NUM!</v>
      </c>
      <c r="BG2141" t="e">
        <f t="shared" si="100"/>
        <v>#NUM!</v>
      </c>
      <c r="BH2141" t="e">
        <f t="shared" si="101"/>
        <v>#NUM!</v>
      </c>
      <c r="BI2141" t="e">
        <f>VLOOKUP(H2141,Sheet2!$A$1:$B$270,2,FALSE)</f>
        <v>#N/A</v>
      </c>
    </row>
    <row r="2142" spans="15:61">
      <c r="O2142" s="57"/>
      <c r="P2142" s="57"/>
      <c r="AP2142" s="57"/>
      <c r="BA2142" s="57"/>
      <c r="BF2142" s="6" t="e">
        <f t="shared" si="99"/>
        <v>#NUM!</v>
      </c>
      <c r="BG2142" t="e">
        <f t="shared" si="100"/>
        <v>#NUM!</v>
      </c>
      <c r="BH2142" t="e">
        <f t="shared" si="101"/>
        <v>#NUM!</v>
      </c>
      <c r="BI2142" t="e">
        <f>VLOOKUP(H2142,Sheet2!$A$1:$B$270,2,FALSE)</f>
        <v>#N/A</v>
      </c>
    </row>
    <row r="2143" spans="15:61">
      <c r="O2143" s="57"/>
      <c r="P2143" s="57"/>
      <c r="AP2143" s="57"/>
      <c r="BA2143" s="57"/>
      <c r="BF2143" s="6" t="e">
        <f t="shared" si="99"/>
        <v>#NUM!</v>
      </c>
      <c r="BG2143" t="e">
        <f t="shared" si="100"/>
        <v>#NUM!</v>
      </c>
      <c r="BH2143" t="e">
        <f t="shared" si="101"/>
        <v>#NUM!</v>
      </c>
      <c r="BI2143" t="e">
        <f>VLOOKUP(H2143,Sheet2!$A$1:$B$270,2,FALSE)</f>
        <v>#N/A</v>
      </c>
    </row>
    <row r="2144" spans="15:61">
      <c r="O2144" s="57"/>
      <c r="P2144" s="57"/>
      <c r="AP2144" s="57"/>
      <c r="BA2144" s="57"/>
      <c r="BF2144" s="6" t="e">
        <f t="shared" si="99"/>
        <v>#NUM!</v>
      </c>
      <c r="BG2144" t="e">
        <f t="shared" si="100"/>
        <v>#NUM!</v>
      </c>
      <c r="BH2144" t="e">
        <f t="shared" si="101"/>
        <v>#NUM!</v>
      </c>
      <c r="BI2144" t="e">
        <f>VLOOKUP(H2144,Sheet2!$A$1:$B$270,2,FALSE)</f>
        <v>#N/A</v>
      </c>
    </row>
    <row r="2145" spans="15:61">
      <c r="O2145" s="57"/>
      <c r="P2145" s="57"/>
      <c r="AP2145" s="57"/>
      <c r="BA2145" s="57"/>
      <c r="BF2145" s="6" t="e">
        <f t="shared" si="99"/>
        <v>#NUM!</v>
      </c>
      <c r="BG2145" t="e">
        <f t="shared" si="100"/>
        <v>#NUM!</v>
      </c>
      <c r="BH2145" t="e">
        <f t="shared" si="101"/>
        <v>#NUM!</v>
      </c>
      <c r="BI2145" t="e">
        <f>VLOOKUP(H2145,Sheet2!$A$1:$B$270,2,FALSE)</f>
        <v>#N/A</v>
      </c>
    </row>
    <row r="2146" spans="15:61">
      <c r="O2146" s="57"/>
      <c r="P2146" s="57"/>
      <c r="BA2146" s="57"/>
      <c r="BF2146" s="6" t="e">
        <f t="shared" si="99"/>
        <v>#NUM!</v>
      </c>
      <c r="BG2146" t="e">
        <f t="shared" si="100"/>
        <v>#NUM!</v>
      </c>
      <c r="BH2146" t="e">
        <f t="shared" si="101"/>
        <v>#NUM!</v>
      </c>
      <c r="BI2146" t="e">
        <f>VLOOKUP(H2146,Sheet2!$A$1:$B$270,2,FALSE)</f>
        <v>#N/A</v>
      </c>
    </row>
    <row r="2147" spans="15:61">
      <c r="O2147" s="57"/>
      <c r="P2147" s="57"/>
      <c r="AP2147" s="57"/>
      <c r="BA2147" s="57"/>
      <c r="BF2147" s="6" t="e">
        <f t="shared" si="99"/>
        <v>#NUM!</v>
      </c>
      <c r="BG2147" t="e">
        <f t="shared" si="100"/>
        <v>#NUM!</v>
      </c>
      <c r="BH2147" t="e">
        <f t="shared" si="101"/>
        <v>#NUM!</v>
      </c>
      <c r="BI2147" t="e">
        <f>VLOOKUP(H2147,Sheet2!$A$1:$B$270,2,FALSE)</f>
        <v>#N/A</v>
      </c>
    </row>
    <row r="2148" spans="15:61">
      <c r="O2148" s="57"/>
      <c r="P2148" s="57"/>
      <c r="AP2148" s="57"/>
      <c r="BA2148" s="57"/>
      <c r="BF2148" s="6" t="e">
        <f t="shared" si="99"/>
        <v>#NUM!</v>
      </c>
      <c r="BG2148" t="e">
        <f t="shared" si="100"/>
        <v>#NUM!</v>
      </c>
      <c r="BH2148" t="e">
        <f t="shared" si="101"/>
        <v>#NUM!</v>
      </c>
      <c r="BI2148" t="e">
        <f>VLOOKUP(H2148,Sheet2!$A$1:$B$270,2,FALSE)</f>
        <v>#N/A</v>
      </c>
    </row>
    <row r="2149" spans="15:61">
      <c r="O2149" s="57"/>
      <c r="P2149" s="57"/>
      <c r="AP2149" s="57"/>
      <c r="BA2149" s="57"/>
      <c r="BF2149" s="6" t="e">
        <f t="shared" si="99"/>
        <v>#NUM!</v>
      </c>
      <c r="BG2149" t="e">
        <f t="shared" si="100"/>
        <v>#NUM!</v>
      </c>
      <c r="BH2149" t="e">
        <f t="shared" si="101"/>
        <v>#NUM!</v>
      </c>
      <c r="BI2149" t="e">
        <f>VLOOKUP(H2149,Sheet2!$A$1:$B$270,2,FALSE)</f>
        <v>#N/A</v>
      </c>
    </row>
    <row r="2150" spans="15:61">
      <c r="O2150" s="57"/>
      <c r="P2150" s="57"/>
      <c r="AP2150" s="57"/>
      <c r="BA2150" s="57"/>
      <c r="BF2150" s="6" t="e">
        <f t="shared" si="99"/>
        <v>#NUM!</v>
      </c>
      <c r="BG2150" t="e">
        <f t="shared" si="100"/>
        <v>#NUM!</v>
      </c>
      <c r="BH2150" t="e">
        <f t="shared" si="101"/>
        <v>#NUM!</v>
      </c>
      <c r="BI2150" t="e">
        <f>VLOOKUP(H2150,Sheet2!$A$1:$B$270,2,FALSE)</f>
        <v>#N/A</v>
      </c>
    </row>
    <row r="2151" spans="15:61">
      <c r="O2151" s="57"/>
      <c r="P2151" s="57"/>
      <c r="BA2151" s="57"/>
      <c r="BF2151" s="6" t="e">
        <f t="shared" si="99"/>
        <v>#NUM!</v>
      </c>
      <c r="BG2151" t="e">
        <f t="shared" si="100"/>
        <v>#NUM!</v>
      </c>
      <c r="BH2151" t="e">
        <f t="shared" si="101"/>
        <v>#NUM!</v>
      </c>
      <c r="BI2151" t="e">
        <f>VLOOKUP(H2151,Sheet2!$A$1:$B$270,2,FALSE)</f>
        <v>#N/A</v>
      </c>
    </row>
    <row r="2152" spans="15:61">
      <c r="O2152" s="57"/>
      <c r="P2152" s="57"/>
      <c r="AP2152" s="57"/>
      <c r="BA2152" s="57"/>
      <c r="BF2152" s="6" t="e">
        <f t="shared" si="99"/>
        <v>#NUM!</v>
      </c>
      <c r="BG2152" t="e">
        <f t="shared" si="100"/>
        <v>#NUM!</v>
      </c>
      <c r="BH2152" t="e">
        <f t="shared" si="101"/>
        <v>#NUM!</v>
      </c>
      <c r="BI2152" t="e">
        <f>VLOOKUP(H2152,Sheet2!$A$1:$B$270,2,FALSE)</f>
        <v>#N/A</v>
      </c>
    </row>
    <row r="2153" spans="15:61">
      <c r="O2153" s="57"/>
      <c r="P2153" s="57"/>
      <c r="BA2153" s="57"/>
      <c r="BF2153" s="6" t="e">
        <f t="shared" si="99"/>
        <v>#NUM!</v>
      </c>
      <c r="BG2153" t="e">
        <f t="shared" si="100"/>
        <v>#NUM!</v>
      </c>
      <c r="BH2153" t="e">
        <f t="shared" si="101"/>
        <v>#NUM!</v>
      </c>
      <c r="BI2153" t="e">
        <f>VLOOKUP(H2153,Sheet2!$A$1:$B$270,2,FALSE)</f>
        <v>#N/A</v>
      </c>
    </row>
    <row r="2154" spans="15:61">
      <c r="O2154" s="57"/>
      <c r="P2154" s="57"/>
      <c r="AP2154" s="57"/>
      <c r="BA2154" s="57"/>
      <c r="BF2154" s="6" t="e">
        <f t="shared" si="99"/>
        <v>#NUM!</v>
      </c>
      <c r="BG2154" t="e">
        <f t="shared" si="100"/>
        <v>#NUM!</v>
      </c>
      <c r="BH2154" t="e">
        <f t="shared" si="101"/>
        <v>#NUM!</v>
      </c>
      <c r="BI2154" t="e">
        <f>VLOOKUP(H2154,Sheet2!$A$1:$B$270,2,FALSE)</f>
        <v>#N/A</v>
      </c>
    </row>
    <row r="2155" spans="15:61">
      <c r="O2155" s="57"/>
      <c r="P2155" s="57"/>
      <c r="BA2155" s="57"/>
      <c r="BF2155" s="6" t="e">
        <f t="shared" si="99"/>
        <v>#NUM!</v>
      </c>
      <c r="BG2155" t="e">
        <f t="shared" si="100"/>
        <v>#NUM!</v>
      </c>
      <c r="BH2155" t="e">
        <f t="shared" si="101"/>
        <v>#NUM!</v>
      </c>
      <c r="BI2155" t="e">
        <f>VLOOKUP(H2155,Sheet2!$A$1:$B$270,2,FALSE)</f>
        <v>#N/A</v>
      </c>
    </row>
    <row r="2156" spans="15:61">
      <c r="O2156" s="57"/>
      <c r="P2156" s="57"/>
      <c r="AP2156" s="57"/>
      <c r="BA2156" s="57"/>
      <c r="BF2156" s="6" t="e">
        <f t="shared" si="99"/>
        <v>#NUM!</v>
      </c>
      <c r="BG2156" t="e">
        <f t="shared" si="100"/>
        <v>#NUM!</v>
      </c>
      <c r="BH2156" t="e">
        <f t="shared" si="101"/>
        <v>#NUM!</v>
      </c>
      <c r="BI2156" t="e">
        <f>VLOOKUP(H2156,Sheet2!$A$1:$B$270,2,FALSE)</f>
        <v>#N/A</v>
      </c>
    </row>
    <row r="2157" spans="15:61">
      <c r="O2157" s="57"/>
      <c r="P2157" s="57"/>
      <c r="BA2157" s="57"/>
      <c r="BF2157" s="6" t="e">
        <f t="shared" si="99"/>
        <v>#NUM!</v>
      </c>
      <c r="BG2157" t="e">
        <f t="shared" si="100"/>
        <v>#NUM!</v>
      </c>
      <c r="BH2157" t="e">
        <f t="shared" si="101"/>
        <v>#NUM!</v>
      </c>
      <c r="BI2157" t="e">
        <f>VLOOKUP(H2157,Sheet2!$A$1:$B$270,2,FALSE)</f>
        <v>#N/A</v>
      </c>
    </row>
    <row r="2158" spans="15:61">
      <c r="O2158" s="57"/>
      <c r="P2158" s="57"/>
      <c r="AP2158" s="57"/>
      <c r="BA2158" s="57"/>
      <c r="BF2158" s="6" t="e">
        <f t="shared" si="99"/>
        <v>#NUM!</v>
      </c>
      <c r="BG2158" t="e">
        <f t="shared" si="100"/>
        <v>#NUM!</v>
      </c>
      <c r="BH2158" t="e">
        <f t="shared" si="101"/>
        <v>#NUM!</v>
      </c>
      <c r="BI2158" t="e">
        <f>VLOOKUP(H2158,Sheet2!$A$1:$B$270,2,FALSE)</f>
        <v>#N/A</v>
      </c>
    </row>
    <row r="2159" spans="15:61">
      <c r="O2159" s="57"/>
      <c r="P2159" s="57"/>
      <c r="AP2159" s="57"/>
      <c r="BA2159" s="57"/>
      <c r="BF2159" s="6" t="e">
        <f t="shared" si="99"/>
        <v>#NUM!</v>
      </c>
      <c r="BG2159" t="e">
        <f t="shared" si="100"/>
        <v>#NUM!</v>
      </c>
      <c r="BH2159" t="e">
        <f t="shared" si="101"/>
        <v>#NUM!</v>
      </c>
      <c r="BI2159" t="e">
        <f>VLOOKUP(H2159,Sheet2!$A$1:$B$270,2,FALSE)</f>
        <v>#N/A</v>
      </c>
    </row>
    <row r="2160" spans="15:61">
      <c r="O2160" s="57"/>
      <c r="P2160" s="57"/>
      <c r="AP2160" s="57"/>
      <c r="BA2160" s="57"/>
      <c r="BF2160" s="6" t="e">
        <f t="shared" si="99"/>
        <v>#NUM!</v>
      </c>
      <c r="BG2160" t="e">
        <f t="shared" si="100"/>
        <v>#NUM!</v>
      </c>
      <c r="BH2160" t="e">
        <f t="shared" si="101"/>
        <v>#NUM!</v>
      </c>
      <c r="BI2160" t="e">
        <f>VLOOKUP(H2160,Sheet2!$A$1:$B$270,2,FALSE)</f>
        <v>#N/A</v>
      </c>
    </row>
    <row r="2161" spans="15:61">
      <c r="O2161" s="57"/>
      <c r="P2161" s="57"/>
      <c r="AP2161" s="57"/>
      <c r="BA2161" s="57"/>
      <c r="BF2161" s="6" t="e">
        <f t="shared" si="99"/>
        <v>#NUM!</v>
      </c>
      <c r="BG2161" t="e">
        <f t="shared" si="100"/>
        <v>#NUM!</v>
      </c>
      <c r="BH2161" t="e">
        <f t="shared" si="101"/>
        <v>#NUM!</v>
      </c>
      <c r="BI2161" t="e">
        <f>VLOOKUP(H2161,Sheet2!$A$1:$B$270,2,FALSE)</f>
        <v>#N/A</v>
      </c>
    </row>
    <row r="2162" spans="15:61">
      <c r="O2162" s="57"/>
      <c r="P2162" s="57"/>
      <c r="AP2162" s="57"/>
      <c r="BA2162" s="57"/>
      <c r="BF2162" s="6" t="e">
        <f t="shared" si="99"/>
        <v>#NUM!</v>
      </c>
      <c r="BG2162" t="e">
        <f t="shared" si="100"/>
        <v>#NUM!</v>
      </c>
      <c r="BH2162" t="e">
        <f t="shared" si="101"/>
        <v>#NUM!</v>
      </c>
      <c r="BI2162" t="e">
        <f>VLOOKUP(H2162,Sheet2!$A$1:$B$270,2,FALSE)</f>
        <v>#N/A</v>
      </c>
    </row>
    <row r="2163" spans="15:61">
      <c r="O2163" s="57"/>
      <c r="P2163" s="57"/>
      <c r="AP2163" s="57"/>
      <c r="BA2163" s="57"/>
      <c r="BF2163" s="6" t="e">
        <f t="shared" si="99"/>
        <v>#NUM!</v>
      </c>
      <c r="BG2163" t="e">
        <f t="shared" si="100"/>
        <v>#NUM!</v>
      </c>
      <c r="BH2163" t="e">
        <f t="shared" si="101"/>
        <v>#NUM!</v>
      </c>
      <c r="BI2163" t="e">
        <f>VLOOKUP(H2163,Sheet2!$A$1:$B$270,2,FALSE)</f>
        <v>#N/A</v>
      </c>
    </row>
    <row r="2164" spans="15:61">
      <c r="O2164" s="57"/>
      <c r="P2164" s="57"/>
      <c r="BA2164" s="57"/>
      <c r="BF2164" s="6" t="e">
        <f t="shared" si="99"/>
        <v>#NUM!</v>
      </c>
      <c r="BG2164" t="e">
        <f t="shared" si="100"/>
        <v>#NUM!</v>
      </c>
      <c r="BH2164" t="e">
        <f t="shared" si="101"/>
        <v>#NUM!</v>
      </c>
      <c r="BI2164" t="e">
        <f>VLOOKUP(H2164,Sheet2!$A$1:$B$270,2,FALSE)</f>
        <v>#N/A</v>
      </c>
    </row>
    <row r="2165" spans="15:61">
      <c r="O2165" s="57"/>
      <c r="P2165" s="57"/>
      <c r="AP2165" s="57"/>
      <c r="BA2165" s="57"/>
      <c r="BF2165" s="6" t="e">
        <f t="shared" si="99"/>
        <v>#NUM!</v>
      </c>
      <c r="BG2165" t="e">
        <f t="shared" si="100"/>
        <v>#NUM!</v>
      </c>
      <c r="BH2165" t="e">
        <f t="shared" si="101"/>
        <v>#NUM!</v>
      </c>
      <c r="BI2165" t="e">
        <f>VLOOKUP(H2165,Sheet2!$A$1:$B$270,2,FALSE)</f>
        <v>#N/A</v>
      </c>
    </row>
    <row r="2166" spans="15:61">
      <c r="O2166" s="57"/>
      <c r="P2166" s="57"/>
      <c r="AP2166" s="57"/>
      <c r="BA2166" s="57"/>
      <c r="BF2166" s="6" t="e">
        <f t="shared" si="99"/>
        <v>#NUM!</v>
      </c>
      <c r="BG2166" t="e">
        <f t="shared" si="100"/>
        <v>#NUM!</v>
      </c>
      <c r="BH2166" t="e">
        <f t="shared" si="101"/>
        <v>#NUM!</v>
      </c>
      <c r="BI2166" t="e">
        <f>VLOOKUP(H2166,Sheet2!$A$1:$B$270,2,FALSE)</f>
        <v>#N/A</v>
      </c>
    </row>
    <row r="2167" spans="15:61">
      <c r="O2167" s="57"/>
      <c r="P2167" s="57"/>
      <c r="AP2167" s="57"/>
      <c r="BA2167" s="57"/>
      <c r="BF2167" s="6" t="e">
        <f t="shared" si="99"/>
        <v>#NUM!</v>
      </c>
      <c r="BG2167" t="e">
        <f t="shared" si="100"/>
        <v>#NUM!</v>
      </c>
      <c r="BH2167" t="e">
        <f t="shared" si="101"/>
        <v>#NUM!</v>
      </c>
      <c r="BI2167" t="e">
        <f>VLOOKUP(H2167,Sheet2!$A$1:$B$270,2,FALSE)</f>
        <v>#N/A</v>
      </c>
    </row>
    <row r="2168" spans="15:61">
      <c r="O2168" s="57"/>
      <c r="P2168" s="57"/>
      <c r="AP2168" s="57"/>
      <c r="BA2168" s="57"/>
      <c r="BF2168" s="6" t="e">
        <f t="shared" si="99"/>
        <v>#NUM!</v>
      </c>
      <c r="BG2168" t="e">
        <f t="shared" si="100"/>
        <v>#NUM!</v>
      </c>
      <c r="BH2168" t="e">
        <f t="shared" si="101"/>
        <v>#NUM!</v>
      </c>
      <c r="BI2168" t="e">
        <f>VLOOKUP(H2168,Sheet2!$A$1:$B$270,2,FALSE)</f>
        <v>#N/A</v>
      </c>
    </row>
    <row r="2169" spans="15:61">
      <c r="O2169" s="57"/>
      <c r="P2169" s="57"/>
      <c r="AP2169" s="57"/>
      <c r="BA2169" s="57"/>
      <c r="BF2169" s="6" t="e">
        <f t="shared" si="99"/>
        <v>#NUM!</v>
      </c>
      <c r="BG2169" t="e">
        <f t="shared" si="100"/>
        <v>#NUM!</v>
      </c>
      <c r="BH2169" t="e">
        <f t="shared" si="101"/>
        <v>#NUM!</v>
      </c>
      <c r="BI2169" t="e">
        <f>VLOOKUP(H2169,Sheet2!$A$1:$B$270,2,FALSE)</f>
        <v>#N/A</v>
      </c>
    </row>
    <row r="2170" spans="15:61">
      <c r="O2170" s="57"/>
      <c r="P2170" s="57"/>
      <c r="AP2170" s="57"/>
      <c r="BA2170" s="57"/>
      <c r="BF2170" s="6" t="e">
        <f t="shared" si="99"/>
        <v>#NUM!</v>
      </c>
      <c r="BG2170" t="e">
        <f t="shared" si="100"/>
        <v>#NUM!</v>
      </c>
      <c r="BH2170" t="e">
        <f t="shared" si="101"/>
        <v>#NUM!</v>
      </c>
      <c r="BI2170" t="e">
        <f>VLOOKUP(H2170,Sheet2!$A$1:$B$270,2,FALSE)</f>
        <v>#N/A</v>
      </c>
    </row>
    <row r="2171" spans="15:61">
      <c r="O2171" s="57"/>
      <c r="P2171" s="57"/>
      <c r="AP2171" s="57"/>
      <c r="BA2171" s="57"/>
      <c r="BF2171" s="6" t="e">
        <f t="shared" si="99"/>
        <v>#NUM!</v>
      </c>
      <c r="BG2171" t="e">
        <f t="shared" si="100"/>
        <v>#NUM!</v>
      </c>
      <c r="BH2171" t="e">
        <f t="shared" si="101"/>
        <v>#NUM!</v>
      </c>
      <c r="BI2171" t="e">
        <f>VLOOKUP(H2171,Sheet2!$A$1:$B$270,2,FALSE)</f>
        <v>#N/A</v>
      </c>
    </row>
    <row r="2172" spans="15:61">
      <c r="O2172" s="57"/>
      <c r="P2172" s="57"/>
      <c r="AP2172" s="57"/>
      <c r="BA2172" s="57"/>
      <c r="BF2172" s="6" t="e">
        <f t="shared" si="99"/>
        <v>#NUM!</v>
      </c>
      <c r="BG2172" t="e">
        <f t="shared" si="100"/>
        <v>#NUM!</v>
      </c>
      <c r="BH2172" t="e">
        <f t="shared" si="101"/>
        <v>#NUM!</v>
      </c>
      <c r="BI2172" t="e">
        <f>VLOOKUP(H2172,Sheet2!$A$1:$B$270,2,FALSE)</f>
        <v>#N/A</v>
      </c>
    </row>
    <row r="2173" spans="15:61">
      <c r="O2173" s="57"/>
      <c r="P2173" s="57"/>
      <c r="AP2173" s="57"/>
      <c r="BA2173" s="57"/>
      <c r="BF2173" s="6" t="e">
        <f t="shared" si="99"/>
        <v>#NUM!</v>
      </c>
      <c r="BG2173" t="e">
        <f t="shared" si="100"/>
        <v>#NUM!</v>
      </c>
      <c r="BH2173" t="e">
        <f t="shared" si="101"/>
        <v>#NUM!</v>
      </c>
      <c r="BI2173" t="e">
        <f>VLOOKUP(H2173,Sheet2!$A$1:$B$270,2,FALSE)</f>
        <v>#N/A</v>
      </c>
    </row>
    <row r="2174" spans="15:61">
      <c r="O2174" s="57"/>
      <c r="P2174" s="57"/>
      <c r="AP2174" s="57"/>
      <c r="BA2174" s="57"/>
      <c r="BF2174" s="6" t="e">
        <f t="shared" si="99"/>
        <v>#NUM!</v>
      </c>
      <c r="BG2174" t="e">
        <f t="shared" si="100"/>
        <v>#NUM!</v>
      </c>
      <c r="BH2174" t="e">
        <f t="shared" si="101"/>
        <v>#NUM!</v>
      </c>
      <c r="BI2174" t="e">
        <f>VLOOKUP(H2174,Sheet2!$A$1:$B$270,2,FALSE)</f>
        <v>#N/A</v>
      </c>
    </row>
    <row r="2175" spans="15:61">
      <c r="O2175" s="57"/>
      <c r="P2175" s="57"/>
      <c r="AP2175" s="57"/>
      <c r="BA2175" s="57"/>
      <c r="BF2175" s="6" t="e">
        <f t="shared" si="99"/>
        <v>#NUM!</v>
      </c>
      <c r="BG2175" t="e">
        <f t="shared" si="100"/>
        <v>#NUM!</v>
      </c>
      <c r="BH2175" t="e">
        <f t="shared" si="101"/>
        <v>#NUM!</v>
      </c>
      <c r="BI2175" t="e">
        <f>VLOOKUP(H2175,Sheet2!$A$1:$B$270,2,FALSE)</f>
        <v>#N/A</v>
      </c>
    </row>
    <row r="2176" spans="15:61">
      <c r="O2176" s="57"/>
      <c r="P2176" s="57"/>
      <c r="BA2176" s="57"/>
      <c r="BF2176" s="6" t="e">
        <f t="shared" si="99"/>
        <v>#NUM!</v>
      </c>
      <c r="BG2176" t="e">
        <f t="shared" si="100"/>
        <v>#NUM!</v>
      </c>
      <c r="BH2176" t="e">
        <f t="shared" si="101"/>
        <v>#NUM!</v>
      </c>
      <c r="BI2176" t="e">
        <f>VLOOKUP(H2176,Sheet2!$A$1:$B$270,2,FALSE)</f>
        <v>#N/A</v>
      </c>
    </row>
    <row r="2177" spans="15:61">
      <c r="O2177" s="57"/>
      <c r="P2177" s="57"/>
      <c r="AP2177" s="57"/>
      <c r="BA2177" s="57"/>
      <c r="BF2177" s="6" t="e">
        <f t="shared" si="99"/>
        <v>#NUM!</v>
      </c>
      <c r="BG2177" t="e">
        <f t="shared" si="100"/>
        <v>#NUM!</v>
      </c>
      <c r="BH2177" t="e">
        <f t="shared" si="101"/>
        <v>#NUM!</v>
      </c>
      <c r="BI2177" t="e">
        <f>VLOOKUP(H2177,Sheet2!$A$1:$B$270,2,FALSE)</f>
        <v>#N/A</v>
      </c>
    </row>
    <row r="2178" spans="15:61">
      <c r="O2178" s="57"/>
      <c r="P2178" s="57"/>
      <c r="AP2178" s="57"/>
      <c r="BA2178" s="57"/>
      <c r="BF2178" s="6" t="e">
        <f t="shared" ref="BF2178:BF2241" si="102">DATE(BC2178,BD2178,BE2178)</f>
        <v>#NUM!</v>
      </c>
      <c r="BG2178" t="e">
        <f t="shared" ref="BG2178:BG2241" si="103">BF2178-BA2178</f>
        <v>#NUM!</v>
      </c>
      <c r="BH2178" t="e">
        <f t="shared" ref="BH2178:BH2241" si="104">IF(BG2178=1,"COMPLY",IF(BG2178&lt;1,"COMPLY","NOT COMPLY"))</f>
        <v>#NUM!</v>
      </c>
      <c r="BI2178" t="e">
        <f>VLOOKUP(H2178,Sheet2!$A$1:$B$270,2,FALSE)</f>
        <v>#N/A</v>
      </c>
    </row>
    <row r="2179" spans="15:61">
      <c r="O2179" s="57"/>
      <c r="P2179" s="57"/>
      <c r="AP2179" s="57"/>
      <c r="BA2179" s="57"/>
      <c r="BF2179" s="6" t="e">
        <f t="shared" si="102"/>
        <v>#NUM!</v>
      </c>
      <c r="BG2179" t="e">
        <f t="shared" si="103"/>
        <v>#NUM!</v>
      </c>
      <c r="BH2179" t="e">
        <f t="shared" si="104"/>
        <v>#NUM!</v>
      </c>
      <c r="BI2179" t="e">
        <f>VLOOKUP(H2179,Sheet2!$A$1:$B$270,2,FALSE)</f>
        <v>#N/A</v>
      </c>
    </row>
    <row r="2180" spans="15:61">
      <c r="O2180" s="57"/>
      <c r="P2180" s="57"/>
      <c r="AP2180" s="57"/>
      <c r="BA2180" s="57"/>
      <c r="BF2180" s="6" t="e">
        <f t="shared" si="102"/>
        <v>#NUM!</v>
      </c>
      <c r="BG2180" t="e">
        <f t="shared" si="103"/>
        <v>#NUM!</v>
      </c>
      <c r="BH2180" t="e">
        <f t="shared" si="104"/>
        <v>#NUM!</v>
      </c>
      <c r="BI2180" t="e">
        <f>VLOOKUP(H2180,Sheet2!$A$1:$B$270,2,FALSE)</f>
        <v>#N/A</v>
      </c>
    </row>
    <row r="2181" spans="15:61">
      <c r="O2181" s="57"/>
      <c r="P2181" s="57"/>
      <c r="BA2181" s="57"/>
      <c r="BF2181" s="6" t="e">
        <f t="shared" si="102"/>
        <v>#NUM!</v>
      </c>
      <c r="BG2181" t="e">
        <f t="shared" si="103"/>
        <v>#NUM!</v>
      </c>
      <c r="BH2181" t="e">
        <f t="shared" si="104"/>
        <v>#NUM!</v>
      </c>
      <c r="BI2181" t="e">
        <f>VLOOKUP(H2181,Sheet2!$A$1:$B$270,2,FALSE)</f>
        <v>#N/A</v>
      </c>
    </row>
    <row r="2182" spans="15:61">
      <c r="O2182" s="57"/>
      <c r="P2182" s="57"/>
      <c r="AP2182" s="57"/>
      <c r="BA2182" s="57"/>
      <c r="BF2182" s="6" t="e">
        <f t="shared" si="102"/>
        <v>#NUM!</v>
      </c>
      <c r="BG2182" t="e">
        <f t="shared" si="103"/>
        <v>#NUM!</v>
      </c>
      <c r="BH2182" t="e">
        <f t="shared" si="104"/>
        <v>#NUM!</v>
      </c>
      <c r="BI2182" t="e">
        <f>VLOOKUP(H2182,Sheet2!$A$1:$B$270,2,FALSE)</f>
        <v>#N/A</v>
      </c>
    </row>
    <row r="2183" spans="15:61">
      <c r="O2183" s="57"/>
      <c r="P2183" s="57"/>
      <c r="AP2183" s="57"/>
      <c r="BA2183" s="57"/>
      <c r="BF2183" s="6" t="e">
        <f t="shared" si="102"/>
        <v>#NUM!</v>
      </c>
      <c r="BG2183" t="e">
        <f t="shared" si="103"/>
        <v>#NUM!</v>
      </c>
      <c r="BH2183" t="e">
        <f t="shared" si="104"/>
        <v>#NUM!</v>
      </c>
      <c r="BI2183" t="e">
        <f>VLOOKUP(H2183,Sheet2!$A$1:$B$270,2,FALSE)</f>
        <v>#N/A</v>
      </c>
    </row>
    <row r="2184" spans="15:61">
      <c r="O2184" s="57"/>
      <c r="P2184" s="57"/>
      <c r="AP2184" s="57"/>
      <c r="BA2184" s="57"/>
      <c r="BF2184" s="6" t="e">
        <f t="shared" si="102"/>
        <v>#NUM!</v>
      </c>
      <c r="BG2184" t="e">
        <f t="shared" si="103"/>
        <v>#NUM!</v>
      </c>
      <c r="BH2184" t="e">
        <f t="shared" si="104"/>
        <v>#NUM!</v>
      </c>
      <c r="BI2184" t="e">
        <f>VLOOKUP(H2184,Sheet2!$A$1:$B$270,2,FALSE)</f>
        <v>#N/A</v>
      </c>
    </row>
    <row r="2185" spans="15:61">
      <c r="O2185" s="57"/>
      <c r="P2185" s="57"/>
      <c r="AP2185" s="57"/>
      <c r="BA2185" s="57"/>
      <c r="BF2185" s="6" t="e">
        <f t="shared" si="102"/>
        <v>#NUM!</v>
      </c>
      <c r="BG2185" t="e">
        <f t="shared" si="103"/>
        <v>#NUM!</v>
      </c>
      <c r="BH2185" t="e">
        <f t="shared" si="104"/>
        <v>#NUM!</v>
      </c>
      <c r="BI2185" t="e">
        <f>VLOOKUP(H2185,Sheet2!$A$1:$B$270,2,FALSE)</f>
        <v>#N/A</v>
      </c>
    </row>
    <row r="2186" spans="15:61">
      <c r="O2186" s="57"/>
      <c r="P2186" s="57"/>
      <c r="AP2186" s="57"/>
      <c r="BA2186" s="57"/>
      <c r="BF2186" s="6" t="e">
        <f t="shared" si="102"/>
        <v>#NUM!</v>
      </c>
      <c r="BG2186" t="e">
        <f t="shared" si="103"/>
        <v>#NUM!</v>
      </c>
      <c r="BH2186" t="e">
        <f t="shared" si="104"/>
        <v>#NUM!</v>
      </c>
      <c r="BI2186" t="e">
        <f>VLOOKUP(H2186,Sheet2!$A$1:$B$270,2,FALSE)</f>
        <v>#N/A</v>
      </c>
    </row>
    <row r="2187" spans="15:61">
      <c r="O2187" s="57"/>
      <c r="P2187" s="57"/>
      <c r="AP2187" s="57"/>
      <c r="BA2187" s="57"/>
      <c r="BF2187" s="6" t="e">
        <f t="shared" si="102"/>
        <v>#NUM!</v>
      </c>
      <c r="BG2187" t="e">
        <f t="shared" si="103"/>
        <v>#NUM!</v>
      </c>
      <c r="BH2187" t="e">
        <f t="shared" si="104"/>
        <v>#NUM!</v>
      </c>
      <c r="BI2187" t="e">
        <f>VLOOKUP(H2187,Sheet2!$A$1:$B$270,2,FALSE)</f>
        <v>#N/A</v>
      </c>
    </row>
    <row r="2188" spans="15:61">
      <c r="O2188" s="57"/>
      <c r="P2188" s="57"/>
      <c r="AP2188" s="57"/>
      <c r="BA2188" s="57"/>
      <c r="BF2188" s="6" t="e">
        <f t="shared" si="102"/>
        <v>#NUM!</v>
      </c>
      <c r="BG2188" t="e">
        <f t="shared" si="103"/>
        <v>#NUM!</v>
      </c>
      <c r="BH2188" t="e">
        <f t="shared" si="104"/>
        <v>#NUM!</v>
      </c>
      <c r="BI2188" t="e">
        <f>VLOOKUP(H2188,Sheet2!$A$1:$B$270,2,FALSE)</f>
        <v>#N/A</v>
      </c>
    </row>
    <row r="2189" spans="15:61">
      <c r="O2189" s="57"/>
      <c r="P2189" s="57"/>
      <c r="AP2189" s="57"/>
      <c r="BA2189" s="57"/>
      <c r="BF2189" s="6" t="e">
        <f t="shared" si="102"/>
        <v>#NUM!</v>
      </c>
      <c r="BG2189" t="e">
        <f t="shared" si="103"/>
        <v>#NUM!</v>
      </c>
      <c r="BH2189" t="e">
        <f t="shared" si="104"/>
        <v>#NUM!</v>
      </c>
      <c r="BI2189" t="e">
        <f>VLOOKUP(H2189,Sheet2!$A$1:$B$270,2,FALSE)</f>
        <v>#N/A</v>
      </c>
    </row>
    <row r="2190" spans="15:61">
      <c r="O2190" s="57"/>
      <c r="P2190" s="57"/>
      <c r="AP2190" s="57"/>
      <c r="BA2190" s="57"/>
      <c r="BF2190" s="6" t="e">
        <f t="shared" si="102"/>
        <v>#NUM!</v>
      </c>
      <c r="BG2190" t="e">
        <f t="shared" si="103"/>
        <v>#NUM!</v>
      </c>
      <c r="BH2190" t="e">
        <f t="shared" si="104"/>
        <v>#NUM!</v>
      </c>
      <c r="BI2190" t="e">
        <f>VLOOKUP(H2190,Sheet2!$A$1:$B$270,2,FALSE)</f>
        <v>#N/A</v>
      </c>
    </row>
    <row r="2191" spans="15:61">
      <c r="O2191" s="57"/>
      <c r="P2191" s="57"/>
      <c r="AP2191" s="57"/>
      <c r="BA2191" s="57"/>
      <c r="BF2191" s="6" t="e">
        <f t="shared" si="102"/>
        <v>#NUM!</v>
      </c>
      <c r="BG2191" t="e">
        <f t="shared" si="103"/>
        <v>#NUM!</v>
      </c>
      <c r="BH2191" t="e">
        <f t="shared" si="104"/>
        <v>#NUM!</v>
      </c>
      <c r="BI2191" t="e">
        <f>VLOOKUP(H2191,Sheet2!$A$1:$B$270,2,FALSE)</f>
        <v>#N/A</v>
      </c>
    </row>
    <row r="2192" spans="15:61">
      <c r="O2192" s="57"/>
      <c r="P2192" s="57"/>
      <c r="AP2192" s="57"/>
      <c r="BA2192" s="57"/>
      <c r="BF2192" s="6" t="e">
        <f t="shared" si="102"/>
        <v>#NUM!</v>
      </c>
      <c r="BG2192" t="e">
        <f t="shared" si="103"/>
        <v>#NUM!</v>
      </c>
      <c r="BH2192" t="e">
        <f t="shared" si="104"/>
        <v>#NUM!</v>
      </c>
      <c r="BI2192" t="e">
        <f>VLOOKUP(H2192,Sheet2!$A$1:$B$270,2,FALSE)</f>
        <v>#N/A</v>
      </c>
    </row>
    <row r="2193" spans="15:61">
      <c r="O2193" s="57"/>
      <c r="P2193" s="57"/>
      <c r="AP2193" s="57"/>
      <c r="BA2193" s="57"/>
      <c r="BF2193" s="6" t="e">
        <f t="shared" si="102"/>
        <v>#NUM!</v>
      </c>
      <c r="BG2193" t="e">
        <f t="shared" si="103"/>
        <v>#NUM!</v>
      </c>
      <c r="BH2193" t="e">
        <f t="shared" si="104"/>
        <v>#NUM!</v>
      </c>
      <c r="BI2193" t="e">
        <f>VLOOKUP(H2193,Sheet2!$A$1:$B$270,2,FALSE)</f>
        <v>#N/A</v>
      </c>
    </row>
    <row r="2194" spans="15:61">
      <c r="O2194" s="57"/>
      <c r="P2194" s="57"/>
      <c r="AP2194" s="57"/>
      <c r="BA2194" s="57"/>
      <c r="BF2194" s="6" t="e">
        <f t="shared" si="102"/>
        <v>#NUM!</v>
      </c>
      <c r="BG2194" t="e">
        <f t="shared" si="103"/>
        <v>#NUM!</v>
      </c>
      <c r="BH2194" t="e">
        <f t="shared" si="104"/>
        <v>#NUM!</v>
      </c>
      <c r="BI2194" t="e">
        <f>VLOOKUP(H2194,Sheet2!$A$1:$B$270,2,FALSE)</f>
        <v>#N/A</v>
      </c>
    </row>
    <row r="2195" spans="15:61">
      <c r="O2195" s="57"/>
      <c r="P2195" s="57"/>
      <c r="AP2195" s="57"/>
      <c r="BA2195" s="57"/>
      <c r="BF2195" s="6" t="e">
        <f t="shared" si="102"/>
        <v>#NUM!</v>
      </c>
      <c r="BG2195" t="e">
        <f t="shared" si="103"/>
        <v>#NUM!</v>
      </c>
      <c r="BH2195" t="e">
        <f t="shared" si="104"/>
        <v>#NUM!</v>
      </c>
      <c r="BI2195" t="e">
        <f>VLOOKUP(H2195,Sheet2!$A$1:$B$270,2,FALSE)</f>
        <v>#N/A</v>
      </c>
    </row>
    <row r="2196" spans="15:61">
      <c r="O2196" s="57"/>
      <c r="P2196" s="57"/>
      <c r="AP2196" s="57"/>
      <c r="BA2196" s="57"/>
      <c r="BF2196" s="6" t="e">
        <f t="shared" si="102"/>
        <v>#NUM!</v>
      </c>
      <c r="BG2196" t="e">
        <f t="shared" si="103"/>
        <v>#NUM!</v>
      </c>
      <c r="BH2196" t="e">
        <f t="shared" si="104"/>
        <v>#NUM!</v>
      </c>
      <c r="BI2196" t="e">
        <f>VLOOKUP(H2196,Sheet2!$A$1:$B$270,2,FALSE)</f>
        <v>#N/A</v>
      </c>
    </row>
    <row r="2197" spans="15:61">
      <c r="O2197" s="57"/>
      <c r="P2197" s="57"/>
      <c r="AP2197" s="57"/>
      <c r="BA2197" s="57"/>
      <c r="BF2197" s="6" t="e">
        <f t="shared" si="102"/>
        <v>#NUM!</v>
      </c>
      <c r="BG2197" t="e">
        <f t="shared" si="103"/>
        <v>#NUM!</v>
      </c>
      <c r="BH2197" t="e">
        <f t="shared" si="104"/>
        <v>#NUM!</v>
      </c>
      <c r="BI2197" t="e">
        <f>VLOOKUP(H2197,Sheet2!$A$1:$B$270,2,FALSE)</f>
        <v>#N/A</v>
      </c>
    </row>
    <row r="2198" spans="15:61">
      <c r="O2198" s="57"/>
      <c r="P2198" s="57"/>
      <c r="AP2198" s="57"/>
      <c r="BA2198" s="57"/>
      <c r="BF2198" s="6" t="e">
        <f t="shared" si="102"/>
        <v>#NUM!</v>
      </c>
      <c r="BG2198" t="e">
        <f t="shared" si="103"/>
        <v>#NUM!</v>
      </c>
      <c r="BH2198" t="e">
        <f t="shared" si="104"/>
        <v>#NUM!</v>
      </c>
      <c r="BI2198" t="e">
        <f>VLOOKUP(H2198,Sheet2!$A$1:$B$270,2,FALSE)</f>
        <v>#N/A</v>
      </c>
    </row>
    <row r="2199" spans="15:61">
      <c r="O2199" s="57"/>
      <c r="P2199" s="57"/>
      <c r="AP2199" s="57"/>
      <c r="BA2199" s="57"/>
      <c r="BF2199" s="6" t="e">
        <f t="shared" si="102"/>
        <v>#NUM!</v>
      </c>
      <c r="BG2199" t="e">
        <f t="shared" si="103"/>
        <v>#NUM!</v>
      </c>
      <c r="BH2199" t="e">
        <f t="shared" si="104"/>
        <v>#NUM!</v>
      </c>
      <c r="BI2199" t="e">
        <f>VLOOKUP(H2199,Sheet2!$A$1:$B$270,2,FALSE)</f>
        <v>#N/A</v>
      </c>
    </row>
    <row r="2200" spans="15:61">
      <c r="O2200" s="57"/>
      <c r="P2200" s="57"/>
      <c r="AP2200" s="57"/>
      <c r="BA2200" s="57"/>
      <c r="BF2200" s="6" t="e">
        <f t="shared" si="102"/>
        <v>#NUM!</v>
      </c>
      <c r="BG2200" t="e">
        <f t="shared" si="103"/>
        <v>#NUM!</v>
      </c>
      <c r="BH2200" t="e">
        <f t="shared" si="104"/>
        <v>#NUM!</v>
      </c>
      <c r="BI2200" t="e">
        <f>VLOOKUP(H2200,Sheet2!$A$1:$B$270,2,FALSE)</f>
        <v>#N/A</v>
      </c>
    </row>
    <row r="2201" spans="15:61">
      <c r="O2201" s="57"/>
      <c r="P2201" s="57"/>
      <c r="AP2201" s="57"/>
      <c r="BA2201" s="57"/>
      <c r="BF2201" s="6" t="e">
        <f t="shared" si="102"/>
        <v>#NUM!</v>
      </c>
      <c r="BG2201" t="e">
        <f t="shared" si="103"/>
        <v>#NUM!</v>
      </c>
      <c r="BH2201" t="e">
        <f t="shared" si="104"/>
        <v>#NUM!</v>
      </c>
      <c r="BI2201" t="e">
        <f>VLOOKUP(H2201,Sheet2!$A$1:$B$270,2,FALSE)</f>
        <v>#N/A</v>
      </c>
    </row>
    <row r="2202" spans="15:61">
      <c r="O2202" s="57"/>
      <c r="P2202" s="57"/>
      <c r="AP2202" s="57"/>
      <c r="BA2202" s="57"/>
      <c r="BF2202" s="6" t="e">
        <f t="shared" si="102"/>
        <v>#NUM!</v>
      </c>
      <c r="BG2202" t="e">
        <f t="shared" si="103"/>
        <v>#NUM!</v>
      </c>
      <c r="BH2202" t="e">
        <f t="shared" si="104"/>
        <v>#NUM!</v>
      </c>
      <c r="BI2202" t="e">
        <f>VLOOKUP(H2202,Sheet2!$A$1:$B$270,2,FALSE)</f>
        <v>#N/A</v>
      </c>
    </row>
    <row r="2203" spans="15:61">
      <c r="O2203" s="57"/>
      <c r="P2203" s="57"/>
      <c r="AP2203" s="57"/>
      <c r="BA2203" s="57"/>
      <c r="BF2203" s="6" t="e">
        <f t="shared" si="102"/>
        <v>#NUM!</v>
      </c>
      <c r="BG2203" t="e">
        <f t="shared" si="103"/>
        <v>#NUM!</v>
      </c>
      <c r="BH2203" t="e">
        <f t="shared" si="104"/>
        <v>#NUM!</v>
      </c>
      <c r="BI2203" t="e">
        <f>VLOOKUP(H2203,Sheet2!$A$1:$B$270,2,FALSE)</f>
        <v>#N/A</v>
      </c>
    </row>
    <row r="2204" spans="15:61">
      <c r="O2204" s="57"/>
      <c r="P2204" s="57"/>
      <c r="AP2204" s="57"/>
      <c r="BA2204" s="57"/>
      <c r="BF2204" s="6" t="e">
        <f t="shared" si="102"/>
        <v>#NUM!</v>
      </c>
      <c r="BG2204" t="e">
        <f t="shared" si="103"/>
        <v>#NUM!</v>
      </c>
      <c r="BH2204" t="e">
        <f t="shared" si="104"/>
        <v>#NUM!</v>
      </c>
      <c r="BI2204" t="e">
        <f>VLOOKUP(H2204,Sheet2!$A$1:$B$270,2,FALSE)</f>
        <v>#N/A</v>
      </c>
    </row>
    <row r="2205" spans="15:61">
      <c r="O2205" s="57"/>
      <c r="P2205" s="57"/>
      <c r="AP2205" s="57"/>
      <c r="BA2205" s="57"/>
      <c r="BF2205" s="6" t="e">
        <f t="shared" si="102"/>
        <v>#NUM!</v>
      </c>
      <c r="BG2205" t="e">
        <f t="shared" si="103"/>
        <v>#NUM!</v>
      </c>
      <c r="BH2205" t="e">
        <f t="shared" si="104"/>
        <v>#NUM!</v>
      </c>
      <c r="BI2205" t="e">
        <f>VLOOKUP(H2205,Sheet2!$A$1:$B$270,2,FALSE)</f>
        <v>#N/A</v>
      </c>
    </row>
    <row r="2206" spans="15:61">
      <c r="O2206" s="57"/>
      <c r="P2206" s="57"/>
      <c r="BA2206" s="57"/>
      <c r="BF2206" s="6" t="e">
        <f t="shared" si="102"/>
        <v>#NUM!</v>
      </c>
      <c r="BG2206" t="e">
        <f t="shared" si="103"/>
        <v>#NUM!</v>
      </c>
      <c r="BH2206" t="e">
        <f t="shared" si="104"/>
        <v>#NUM!</v>
      </c>
      <c r="BI2206" t="e">
        <f>VLOOKUP(H2206,Sheet2!$A$1:$B$270,2,FALSE)</f>
        <v>#N/A</v>
      </c>
    </row>
    <row r="2207" spans="15:61">
      <c r="O2207" s="57"/>
      <c r="P2207" s="57"/>
      <c r="BA2207" s="57"/>
      <c r="BF2207" s="6" t="e">
        <f t="shared" si="102"/>
        <v>#NUM!</v>
      </c>
      <c r="BG2207" t="e">
        <f t="shared" si="103"/>
        <v>#NUM!</v>
      </c>
      <c r="BH2207" t="e">
        <f t="shared" si="104"/>
        <v>#NUM!</v>
      </c>
      <c r="BI2207" t="e">
        <f>VLOOKUP(H2207,Sheet2!$A$1:$B$270,2,FALSE)</f>
        <v>#N/A</v>
      </c>
    </row>
    <row r="2208" spans="15:61">
      <c r="O2208" s="57"/>
      <c r="P2208" s="57"/>
      <c r="AP2208" s="57"/>
      <c r="BA2208" s="57"/>
      <c r="BF2208" s="6" t="e">
        <f t="shared" si="102"/>
        <v>#NUM!</v>
      </c>
      <c r="BG2208" t="e">
        <f t="shared" si="103"/>
        <v>#NUM!</v>
      </c>
      <c r="BH2208" t="e">
        <f t="shared" si="104"/>
        <v>#NUM!</v>
      </c>
      <c r="BI2208" t="e">
        <f>VLOOKUP(H2208,Sheet2!$A$1:$B$270,2,FALSE)</f>
        <v>#N/A</v>
      </c>
    </row>
    <row r="2209" spans="15:61">
      <c r="O2209" s="57"/>
      <c r="P2209" s="57"/>
      <c r="AP2209" s="57"/>
      <c r="BA2209" s="57"/>
      <c r="BF2209" s="6" t="e">
        <f t="shared" si="102"/>
        <v>#NUM!</v>
      </c>
      <c r="BG2209" t="e">
        <f t="shared" si="103"/>
        <v>#NUM!</v>
      </c>
      <c r="BH2209" t="e">
        <f t="shared" si="104"/>
        <v>#NUM!</v>
      </c>
      <c r="BI2209" t="e">
        <f>VLOOKUP(H2209,Sheet2!$A$1:$B$270,2,FALSE)</f>
        <v>#N/A</v>
      </c>
    </row>
    <row r="2210" spans="15:61">
      <c r="O2210" s="57"/>
      <c r="P2210" s="57"/>
      <c r="AP2210" s="57"/>
      <c r="BA2210" s="57"/>
      <c r="BF2210" s="6" t="e">
        <f t="shared" si="102"/>
        <v>#NUM!</v>
      </c>
      <c r="BG2210" t="e">
        <f t="shared" si="103"/>
        <v>#NUM!</v>
      </c>
      <c r="BH2210" t="e">
        <f t="shared" si="104"/>
        <v>#NUM!</v>
      </c>
      <c r="BI2210" t="e">
        <f>VLOOKUP(H2210,Sheet2!$A$1:$B$270,2,FALSE)</f>
        <v>#N/A</v>
      </c>
    </row>
    <row r="2211" spans="15:61">
      <c r="O2211" s="57"/>
      <c r="P2211" s="57"/>
      <c r="AP2211" s="57"/>
      <c r="BA2211" s="57"/>
      <c r="BF2211" s="6" t="e">
        <f t="shared" si="102"/>
        <v>#NUM!</v>
      </c>
      <c r="BG2211" t="e">
        <f t="shared" si="103"/>
        <v>#NUM!</v>
      </c>
      <c r="BH2211" t="e">
        <f t="shared" si="104"/>
        <v>#NUM!</v>
      </c>
      <c r="BI2211" t="e">
        <f>VLOOKUP(H2211,Sheet2!$A$1:$B$270,2,FALSE)</f>
        <v>#N/A</v>
      </c>
    </row>
    <row r="2212" spans="15:61">
      <c r="O2212" s="57"/>
      <c r="P2212" s="57"/>
      <c r="AP2212" s="57"/>
      <c r="BA2212" s="57"/>
      <c r="BF2212" s="6" t="e">
        <f t="shared" si="102"/>
        <v>#NUM!</v>
      </c>
      <c r="BG2212" t="e">
        <f t="shared" si="103"/>
        <v>#NUM!</v>
      </c>
      <c r="BH2212" t="e">
        <f t="shared" si="104"/>
        <v>#NUM!</v>
      </c>
      <c r="BI2212" t="e">
        <f>VLOOKUP(H2212,Sheet2!$A$1:$B$270,2,FALSE)</f>
        <v>#N/A</v>
      </c>
    </row>
    <row r="2213" spans="15:61">
      <c r="O2213" s="57"/>
      <c r="P2213" s="57"/>
      <c r="AP2213" s="57"/>
      <c r="BA2213" s="57"/>
      <c r="BF2213" s="6" t="e">
        <f t="shared" si="102"/>
        <v>#NUM!</v>
      </c>
      <c r="BG2213" t="e">
        <f t="shared" si="103"/>
        <v>#NUM!</v>
      </c>
      <c r="BH2213" t="e">
        <f t="shared" si="104"/>
        <v>#NUM!</v>
      </c>
      <c r="BI2213" t="e">
        <f>VLOOKUP(H2213,Sheet2!$A$1:$B$270,2,FALSE)</f>
        <v>#N/A</v>
      </c>
    </row>
    <row r="2214" spans="15:61">
      <c r="O2214" s="57"/>
      <c r="P2214" s="57"/>
      <c r="AP2214" s="57"/>
      <c r="BA2214" s="57"/>
      <c r="BF2214" s="6" t="e">
        <f t="shared" si="102"/>
        <v>#NUM!</v>
      </c>
      <c r="BG2214" t="e">
        <f t="shared" si="103"/>
        <v>#NUM!</v>
      </c>
      <c r="BH2214" t="e">
        <f t="shared" si="104"/>
        <v>#NUM!</v>
      </c>
      <c r="BI2214" t="e">
        <f>VLOOKUP(H2214,Sheet2!$A$1:$B$270,2,FALSE)</f>
        <v>#N/A</v>
      </c>
    </row>
    <row r="2215" spans="15:61">
      <c r="O2215" s="57"/>
      <c r="P2215" s="57"/>
      <c r="AP2215" s="57"/>
      <c r="BA2215" s="57"/>
      <c r="BF2215" s="6" t="e">
        <f t="shared" si="102"/>
        <v>#NUM!</v>
      </c>
      <c r="BG2215" t="e">
        <f t="shared" si="103"/>
        <v>#NUM!</v>
      </c>
      <c r="BH2215" t="e">
        <f t="shared" si="104"/>
        <v>#NUM!</v>
      </c>
      <c r="BI2215" t="e">
        <f>VLOOKUP(H2215,Sheet2!$A$1:$B$270,2,FALSE)</f>
        <v>#N/A</v>
      </c>
    </row>
    <row r="2216" spans="15:61">
      <c r="O2216" s="57"/>
      <c r="P2216" s="57"/>
      <c r="BA2216" s="57"/>
      <c r="BF2216" s="6" t="e">
        <f t="shared" si="102"/>
        <v>#NUM!</v>
      </c>
      <c r="BG2216" t="e">
        <f t="shared" si="103"/>
        <v>#NUM!</v>
      </c>
      <c r="BH2216" t="e">
        <f t="shared" si="104"/>
        <v>#NUM!</v>
      </c>
      <c r="BI2216" t="e">
        <f>VLOOKUP(H2216,Sheet2!$A$1:$B$270,2,FALSE)</f>
        <v>#N/A</v>
      </c>
    </row>
    <row r="2217" spans="15:61">
      <c r="O2217" s="57"/>
      <c r="P2217" s="57"/>
      <c r="AP2217" s="57"/>
      <c r="BA2217" s="57"/>
      <c r="BF2217" s="6" t="e">
        <f t="shared" si="102"/>
        <v>#NUM!</v>
      </c>
      <c r="BG2217" t="e">
        <f t="shared" si="103"/>
        <v>#NUM!</v>
      </c>
      <c r="BH2217" t="e">
        <f t="shared" si="104"/>
        <v>#NUM!</v>
      </c>
      <c r="BI2217" t="e">
        <f>VLOOKUP(H2217,Sheet2!$A$1:$B$270,2,FALSE)</f>
        <v>#N/A</v>
      </c>
    </row>
    <row r="2218" spans="15:61">
      <c r="O2218" s="57"/>
      <c r="P2218" s="57"/>
      <c r="AP2218" s="57"/>
      <c r="BA2218" s="57"/>
      <c r="BF2218" s="6" t="e">
        <f t="shared" si="102"/>
        <v>#NUM!</v>
      </c>
      <c r="BG2218" t="e">
        <f t="shared" si="103"/>
        <v>#NUM!</v>
      </c>
      <c r="BH2218" t="e">
        <f t="shared" si="104"/>
        <v>#NUM!</v>
      </c>
      <c r="BI2218" t="e">
        <f>VLOOKUP(H2218,Sheet2!$A$1:$B$270,2,FALSE)</f>
        <v>#N/A</v>
      </c>
    </row>
    <row r="2219" spans="15:61">
      <c r="O2219" s="57"/>
      <c r="P2219" s="57"/>
      <c r="BA2219" s="57"/>
      <c r="BF2219" s="6" t="e">
        <f t="shared" si="102"/>
        <v>#NUM!</v>
      </c>
      <c r="BG2219" t="e">
        <f t="shared" si="103"/>
        <v>#NUM!</v>
      </c>
      <c r="BH2219" t="e">
        <f t="shared" si="104"/>
        <v>#NUM!</v>
      </c>
      <c r="BI2219" t="e">
        <f>VLOOKUP(H2219,Sheet2!$A$1:$B$270,2,FALSE)</f>
        <v>#N/A</v>
      </c>
    </row>
    <row r="2220" spans="15:61">
      <c r="O2220" s="57"/>
      <c r="P2220" s="57"/>
      <c r="AP2220" s="57"/>
      <c r="BA2220" s="57"/>
      <c r="BF2220" s="6" t="e">
        <f t="shared" si="102"/>
        <v>#NUM!</v>
      </c>
      <c r="BG2220" t="e">
        <f t="shared" si="103"/>
        <v>#NUM!</v>
      </c>
      <c r="BH2220" t="e">
        <f t="shared" si="104"/>
        <v>#NUM!</v>
      </c>
      <c r="BI2220" t="e">
        <f>VLOOKUP(H2220,Sheet2!$A$1:$B$270,2,FALSE)</f>
        <v>#N/A</v>
      </c>
    </row>
    <row r="2221" spans="15:61">
      <c r="O2221" s="57"/>
      <c r="P2221" s="57"/>
      <c r="AP2221" s="57"/>
      <c r="BA2221" s="57"/>
      <c r="BF2221" s="6" t="e">
        <f t="shared" si="102"/>
        <v>#NUM!</v>
      </c>
      <c r="BG2221" t="e">
        <f t="shared" si="103"/>
        <v>#NUM!</v>
      </c>
      <c r="BH2221" t="e">
        <f t="shared" si="104"/>
        <v>#NUM!</v>
      </c>
      <c r="BI2221" t="e">
        <f>VLOOKUP(H2221,Sheet2!$A$1:$B$270,2,FALSE)</f>
        <v>#N/A</v>
      </c>
    </row>
    <row r="2222" spans="15:61">
      <c r="O2222" s="57"/>
      <c r="P2222" s="57"/>
      <c r="AP2222" s="57"/>
      <c r="BA2222" s="57"/>
      <c r="BF2222" s="6" t="e">
        <f t="shared" si="102"/>
        <v>#NUM!</v>
      </c>
      <c r="BG2222" t="e">
        <f t="shared" si="103"/>
        <v>#NUM!</v>
      </c>
      <c r="BH2222" t="e">
        <f t="shared" si="104"/>
        <v>#NUM!</v>
      </c>
      <c r="BI2222" t="e">
        <f>VLOOKUP(H2222,Sheet2!$A$1:$B$270,2,FALSE)</f>
        <v>#N/A</v>
      </c>
    </row>
    <row r="2223" spans="15:61">
      <c r="O2223" s="57"/>
      <c r="P2223" s="57"/>
      <c r="AP2223" s="57"/>
      <c r="BA2223" s="57"/>
      <c r="BF2223" s="6" t="e">
        <f t="shared" si="102"/>
        <v>#NUM!</v>
      </c>
      <c r="BG2223" t="e">
        <f t="shared" si="103"/>
        <v>#NUM!</v>
      </c>
      <c r="BH2223" t="e">
        <f t="shared" si="104"/>
        <v>#NUM!</v>
      </c>
      <c r="BI2223" t="e">
        <f>VLOOKUP(H2223,Sheet2!$A$1:$B$270,2,FALSE)</f>
        <v>#N/A</v>
      </c>
    </row>
    <row r="2224" spans="15:61">
      <c r="O2224" s="57"/>
      <c r="P2224" s="57"/>
      <c r="BA2224" s="57"/>
      <c r="BF2224" s="6" t="e">
        <f t="shared" si="102"/>
        <v>#NUM!</v>
      </c>
      <c r="BG2224" t="e">
        <f t="shared" si="103"/>
        <v>#NUM!</v>
      </c>
      <c r="BH2224" t="e">
        <f t="shared" si="104"/>
        <v>#NUM!</v>
      </c>
      <c r="BI2224" t="e">
        <f>VLOOKUP(H2224,Sheet2!$A$1:$B$270,2,FALSE)</f>
        <v>#N/A</v>
      </c>
    </row>
    <row r="2225" spans="15:61">
      <c r="O2225" s="57"/>
      <c r="P2225" s="57"/>
      <c r="AP2225" s="57"/>
      <c r="BA2225" s="57"/>
      <c r="BF2225" s="6" t="e">
        <f t="shared" si="102"/>
        <v>#NUM!</v>
      </c>
      <c r="BG2225" t="e">
        <f t="shared" si="103"/>
        <v>#NUM!</v>
      </c>
      <c r="BH2225" t="e">
        <f t="shared" si="104"/>
        <v>#NUM!</v>
      </c>
      <c r="BI2225" t="e">
        <f>VLOOKUP(H2225,Sheet2!$A$1:$B$270,2,FALSE)</f>
        <v>#N/A</v>
      </c>
    </row>
    <row r="2226" spans="15:61">
      <c r="O2226" s="57"/>
      <c r="P2226" s="57"/>
      <c r="AP2226" s="57"/>
      <c r="BA2226" s="57"/>
      <c r="BF2226" s="6" t="e">
        <f t="shared" si="102"/>
        <v>#NUM!</v>
      </c>
      <c r="BG2226" t="e">
        <f t="shared" si="103"/>
        <v>#NUM!</v>
      </c>
      <c r="BH2226" t="e">
        <f t="shared" si="104"/>
        <v>#NUM!</v>
      </c>
      <c r="BI2226" t="e">
        <f>VLOOKUP(H2226,Sheet2!$A$1:$B$270,2,FALSE)</f>
        <v>#N/A</v>
      </c>
    </row>
    <row r="2227" spans="15:61">
      <c r="O2227" s="57"/>
      <c r="P2227" s="57"/>
      <c r="AP2227" s="57"/>
      <c r="BA2227" s="57"/>
      <c r="BF2227" s="6" t="e">
        <f t="shared" si="102"/>
        <v>#NUM!</v>
      </c>
      <c r="BG2227" t="e">
        <f t="shared" si="103"/>
        <v>#NUM!</v>
      </c>
      <c r="BH2227" t="e">
        <f t="shared" si="104"/>
        <v>#NUM!</v>
      </c>
      <c r="BI2227" t="e">
        <f>VLOOKUP(H2227,Sheet2!$A$1:$B$270,2,FALSE)</f>
        <v>#N/A</v>
      </c>
    </row>
    <row r="2228" spans="15:61">
      <c r="O2228" s="57"/>
      <c r="P2228" s="57"/>
      <c r="BA2228" s="57"/>
      <c r="BF2228" s="6" t="e">
        <f t="shared" si="102"/>
        <v>#NUM!</v>
      </c>
      <c r="BG2228" t="e">
        <f t="shared" si="103"/>
        <v>#NUM!</v>
      </c>
      <c r="BH2228" t="e">
        <f t="shared" si="104"/>
        <v>#NUM!</v>
      </c>
      <c r="BI2228" t="e">
        <f>VLOOKUP(H2228,Sheet2!$A$1:$B$270,2,FALSE)</f>
        <v>#N/A</v>
      </c>
    </row>
    <row r="2229" spans="15:61">
      <c r="O2229" s="57"/>
      <c r="P2229" s="57"/>
      <c r="AP2229" s="57"/>
      <c r="BA2229" s="57"/>
      <c r="BF2229" s="6" t="e">
        <f t="shared" si="102"/>
        <v>#NUM!</v>
      </c>
      <c r="BG2229" t="e">
        <f t="shared" si="103"/>
        <v>#NUM!</v>
      </c>
      <c r="BH2229" t="e">
        <f t="shared" si="104"/>
        <v>#NUM!</v>
      </c>
      <c r="BI2229" t="e">
        <f>VLOOKUP(H2229,Sheet2!$A$1:$B$270,2,FALSE)</f>
        <v>#N/A</v>
      </c>
    </row>
    <row r="2230" spans="15:61">
      <c r="O2230" s="57"/>
      <c r="P2230" s="57"/>
      <c r="AP2230" s="57"/>
      <c r="BA2230" s="57"/>
      <c r="BF2230" s="6" t="e">
        <f t="shared" si="102"/>
        <v>#NUM!</v>
      </c>
      <c r="BG2230" t="e">
        <f t="shared" si="103"/>
        <v>#NUM!</v>
      </c>
      <c r="BH2230" t="e">
        <f t="shared" si="104"/>
        <v>#NUM!</v>
      </c>
      <c r="BI2230" t="e">
        <f>VLOOKUP(H2230,Sheet2!$A$1:$B$270,2,FALSE)</f>
        <v>#N/A</v>
      </c>
    </row>
    <row r="2231" spans="15:61">
      <c r="O2231" s="57"/>
      <c r="P2231" s="57"/>
      <c r="AP2231" s="57"/>
      <c r="BA2231" s="57"/>
      <c r="BF2231" s="6" t="e">
        <f t="shared" si="102"/>
        <v>#NUM!</v>
      </c>
      <c r="BG2231" t="e">
        <f t="shared" si="103"/>
        <v>#NUM!</v>
      </c>
      <c r="BH2231" t="e">
        <f t="shared" si="104"/>
        <v>#NUM!</v>
      </c>
      <c r="BI2231" t="e">
        <f>VLOOKUP(H2231,Sheet2!$A$1:$B$270,2,FALSE)</f>
        <v>#N/A</v>
      </c>
    </row>
    <row r="2232" spans="15:61">
      <c r="O2232" s="57"/>
      <c r="P2232" s="57"/>
      <c r="AP2232" s="57"/>
      <c r="BA2232" s="57"/>
      <c r="BF2232" s="6" t="e">
        <f t="shared" si="102"/>
        <v>#NUM!</v>
      </c>
      <c r="BG2232" t="e">
        <f t="shared" si="103"/>
        <v>#NUM!</v>
      </c>
      <c r="BH2232" t="e">
        <f t="shared" si="104"/>
        <v>#NUM!</v>
      </c>
      <c r="BI2232" t="e">
        <f>VLOOKUP(H2232,Sheet2!$A$1:$B$270,2,FALSE)</f>
        <v>#N/A</v>
      </c>
    </row>
    <row r="2233" spans="15:61">
      <c r="O2233" s="57"/>
      <c r="P2233" s="57"/>
      <c r="AP2233" s="57"/>
      <c r="BA2233" s="57"/>
      <c r="BF2233" s="6" t="e">
        <f t="shared" si="102"/>
        <v>#NUM!</v>
      </c>
      <c r="BG2233" t="e">
        <f t="shared" si="103"/>
        <v>#NUM!</v>
      </c>
      <c r="BH2233" t="e">
        <f t="shared" si="104"/>
        <v>#NUM!</v>
      </c>
      <c r="BI2233" t="e">
        <f>VLOOKUP(H2233,Sheet2!$A$1:$B$270,2,FALSE)</f>
        <v>#N/A</v>
      </c>
    </row>
    <row r="2234" spans="15:61">
      <c r="O2234" s="57"/>
      <c r="P2234" s="57"/>
      <c r="AP2234" s="57"/>
      <c r="BA2234" s="57"/>
      <c r="BF2234" s="6" t="e">
        <f t="shared" si="102"/>
        <v>#NUM!</v>
      </c>
      <c r="BG2234" t="e">
        <f t="shared" si="103"/>
        <v>#NUM!</v>
      </c>
      <c r="BH2234" t="e">
        <f t="shared" si="104"/>
        <v>#NUM!</v>
      </c>
      <c r="BI2234" t="e">
        <f>VLOOKUP(H2234,Sheet2!$A$1:$B$270,2,FALSE)</f>
        <v>#N/A</v>
      </c>
    </row>
    <row r="2235" spans="15:61">
      <c r="O2235" s="57"/>
      <c r="P2235" s="57"/>
      <c r="AP2235" s="57"/>
      <c r="BA2235" s="57"/>
      <c r="BF2235" s="6" t="e">
        <f t="shared" si="102"/>
        <v>#NUM!</v>
      </c>
      <c r="BG2235" t="e">
        <f t="shared" si="103"/>
        <v>#NUM!</v>
      </c>
      <c r="BH2235" t="e">
        <f t="shared" si="104"/>
        <v>#NUM!</v>
      </c>
      <c r="BI2235" t="e">
        <f>VLOOKUP(H2235,Sheet2!$A$1:$B$270,2,FALSE)</f>
        <v>#N/A</v>
      </c>
    </row>
    <row r="2236" spans="15:61">
      <c r="O2236" s="57"/>
      <c r="P2236" s="57"/>
      <c r="BA2236" s="57"/>
      <c r="BF2236" s="6" t="e">
        <f t="shared" si="102"/>
        <v>#NUM!</v>
      </c>
      <c r="BG2236" t="e">
        <f t="shared" si="103"/>
        <v>#NUM!</v>
      </c>
      <c r="BH2236" t="e">
        <f t="shared" si="104"/>
        <v>#NUM!</v>
      </c>
      <c r="BI2236" t="e">
        <f>VLOOKUP(H2236,Sheet2!$A$1:$B$270,2,FALSE)</f>
        <v>#N/A</v>
      </c>
    </row>
    <row r="2237" spans="15:61">
      <c r="O2237" s="57"/>
      <c r="P2237" s="57"/>
      <c r="AP2237" s="57"/>
      <c r="BA2237" s="57"/>
      <c r="BF2237" s="6" t="e">
        <f t="shared" si="102"/>
        <v>#NUM!</v>
      </c>
      <c r="BG2237" t="e">
        <f t="shared" si="103"/>
        <v>#NUM!</v>
      </c>
      <c r="BH2237" t="e">
        <f t="shared" si="104"/>
        <v>#NUM!</v>
      </c>
      <c r="BI2237" t="e">
        <f>VLOOKUP(H2237,Sheet2!$A$1:$B$270,2,FALSE)</f>
        <v>#N/A</v>
      </c>
    </row>
    <row r="2238" spans="15:61">
      <c r="O2238" s="57"/>
      <c r="P2238" s="57"/>
      <c r="AP2238" s="57"/>
      <c r="BA2238" s="57"/>
      <c r="BF2238" s="6" t="e">
        <f t="shared" si="102"/>
        <v>#NUM!</v>
      </c>
      <c r="BG2238" t="e">
        <f t="shared" si="103"/>
        <v>#NUM!</v>
      </c>
      <c r="BH2238" t="e">
        <f t="shared" si="104"/>
        <v>#NUM!</v>
      </c>
      <c r="BI2238" t="e">
        <f>VLOOKUP(H2238,Sheet2!$A$1:$B$270,2,FALSE)</f>
        <v>#N/A</v>
      </c>
    </row>
    <row r="2239" spans="15:61">
      <c r="O2239" s="57"/>
      <c r="P2239" s="57"/>
      <c r="AP2239" s="57"/>
      <c r="BA2239" s="57"/>
      <c r="BF2239" s="6" t="e">
        <f t="shared" si="102"/>
        <v>#NUM!</v>
      </c>
      <c r="BG2239" t="e">
        <f t="shared" si="103"/>
        <v>#NUM!</v>
      </c>
      <c r="BH2239" t="e">
        <f t="shared" si="104"/>
        <v>#NUM!</v>
      </c>
      <c r="BI2239" t="e">
        <f>VLOOKUP(H2239,Sheet2!$A$1:$B$270,2,FALSE)</f>
        <v>#N/A</v>
      </c>
    </row>
    <row r="2240" spans="15:61">
      <c r="O2240" s="57"/>
      <c r="P2240" s="57"/>
      <c r="AP2240" s="57"/>
      <c r="BA2240" s="57"/>
      <c r="BF2240" s="6" t="e">
        <f t="shared" si="102"/>
        <v>#NUM!</v>
      </c>
      <c r="BG2240" t="e">
        <f t="shared" si="103"/>
        <v>#NUM!</v>
      </c>
      <c r="BH2240" t="e">
        <f t="shared" si="104"/>
        <v>#NUM!</v>
      </c>
      <c r="BI2240" t="e">
        <f>VLOOKUP(H2240,Sheet2!$A$1:$B$270,2,FALSE)</f>
        <v>#N/A</v>
      </c>
    </row>
    <row r="2241" spans="15:61">
      <c r="O2241" s="57"/>
      <c r="P2241" s="57"/>
      <c r="AP2241" s="57"/>
      <c r="BA2241" s="57"/>
      <c r="BF2241" s="6" t="e">
        <f t="shared" si="102"/>
        <v>#NUM!</v>
      </c>
      <c r="BG2241" t="e">
        <f t="shared" si="103"/>
        <v>#NUM!</v>
      </c>
      <c r="BH2241" t="e">
        <f t="shared" si="104"/>
        <v>#NUM!</v>
      </c>
      <c r="BI2241" t="e">
        <f>VLOOKUP(H2241,Sheet2!$A$1:$B$270,2,FALSE)</f>
        <v>#N/A</v>
      </c>
    </row>
    <row r="2242" spans="15:61">
      <c r="O2242" s="57"/>
      <c r="P2242" s="57"/>
      <c r="BA2242" s="57"/>
      <c r="BF2242" s="6" t="e">
        <f t="shared" ref="BF2242:BF2305" si="105">DATE(BC2242,BD2242,BE2242)</f>
        <v>#NUM!</v>
      </c>
      <c r="BG2242" t="e">
        <f t="shared" ref="BG2242:BG2305" si="106">BF2242-BA2242</f>
        <v>#NUM!</v>
      </c>
      <c r="BH2242" t="e">
        <f t="shared" ref="BH2242:BH2305" si="107">IF(BG2242=1,"COMPLY",IF(BG2242&lt;1,"COMPLY","NOT COMPLY"))</f>
        <v>#NUM!</v>
      </c>
      <c r="BI2242" t="e">
        <f>VLOOKUP(H2242,Sheet2!$A$1:$B$270,2,FALSE)</f>
        <v>#N/A</v>
      </c>
    </row>
    <row r="2243" spans="15:61">
      <c r="O2243" s="57"/>
      <c r="P2243" s="57"/>
      <c r="AP2243" s="57"/>
      <c r="BA2243" s="57"/>
      <c r="BF2243" s="6" t="e">
        <f t="shared" si="105"/>
        <v>#NUM!</v>
      </c>
      <c r="BG2243" t="e">
        <f t="shared" si="106"/>
        <v>#NUM!</v>
      </c>
      <c r="BH2243" t="e">
        <f t="shared" si="107"/>
        <v>#NUM!</v>
      </c>
      <c r="BI2243" t="e">
        <f>VLOOKUP(H2243,Sheet2!$A$1:$B$270,2,FALSE)</f>
        <v>#N/A</v>
      </c>
    </row>
    <row r="2244" spans="15:61">
      <c r="O2244" s="57"/>
      <c r="P2244" s="57"/>
      <c r="AP2244" s="57"/>
      <c r="BA2244" s="57"/>
      <c r="BF2244" s="6" t="e">
        <f t="shared" si="105"/>
        <v>#NUM!</v>
      </c>
      <c r="BG2244" t="e">
        <f t="shared" si="106"/>
        <v>#NUM!</v>
      </c>
      <c r="BH2244" t="e">
        <f t="shared" si="107"/>
        <v>#NUM!</v>
      </c>
      <c r="BI2244" t="e">
        <f>VLOOKUP(H2244,Sheet2!$A$1:$B$270,2,FALSE)</f>
        <v>#N/A</v>
      </c>
    </row>
    <row r="2245" spans="15:61">
      <c r="O2245" s="57"/>
      <c r="P2245" s="57"/>
      <c r="AP2245" s="57"/>
      <c r="BA2245" s="57"/>
      <c r="BF2245" s="6" t="e">
        <f t="shared" si="105"/>
        <v>#NUM!</v>
      </c>
      <c r="BG2245" t="e">
        <f t="shared" si="106"/>
        <v>#NUM!</v>
      </c>
      <c r="BH2245" t="e">
        <f t="shared" si="107"/>
        <v>#NUM!</v>
      </c>
      <c r="BI2245" t="e">
        <f>VLOOKUP(H2245,Sheet2!$A$1:$B$270,2,FALSE)</f>
        <v>#N/A</v>
      </c>
    </row>
    <row r="2246" spans="15:61">
      <c r="O2246" s="57"/>
      <c r="P2246" s="57"/>
      <c r="BA2246" s="57"/>
      <c r="BF2246" s="6" t="e">
        <f t="shared" si="105"/>
        <v>#NUM!</v>
      </c>
      <c r="BG2246" t="e">
        <f t="shared" si="106"/>
        <v>#NUM!</v>
      </c>
      <c r="BH2246" t="e">
        <f t="shared" si="107"/>
        <v>#NUM!</v>
      </c>
      <c r="BI2246" t="e">
        <f>VLOOKUP(H2246,Sheet2!$A$1:$B$270,2,FALSE)</f>
        <v>#N/A</v>
      </c>
    </row>
    <row r="2247" spans="15:61">
      <c r="O2247" s="57"/>
      <c r="P2247" s="57"/>
      <c r="BA2247" s="57"/>
      <c r="BF2247" s="6" t="e">
        <f t="shared" si="105"/>
        <v>#NUM!</v>
      </c>
      <c r="BG2247" t="e">
        <f t="shared" si="106"/>
        <v>#NUM!</v>
      </c>
      <c r="BH2247" t="e">
        <f t="shared" si="107"/>
        <v>#NUM!</v>
      </c>
      <c r="BI2247" t="e">
        <f>VLOOKUP(H2247,Sheet2!$A$1:$B$270,2,FALSE)</f>
        <v>#N/A</v>
      </c>
    </row>
    <row r="2248" spans="15:61">
      <c r="O2248" s="57"/>
      <c r="P2248" s="57"/>
      <c r="AP2248" s="57"/>
      <c r="BA2248" s="57"/>
      <c r="BF2248" s="6" t="e">
        <f t="shared" si="105"/>
        <v>#NUM!</v>
      </c>
      <c r="BG2248" t="e">
        <f t="shared" si="106"/>
        <v>#NUM!</v>
      </c>
      <c r="BH2248" t="e">
        <f t="shared" si="107"/>
        <v>#NUM!</v>
      </c>
      <c r="BI2248" t="e">
        <f>VLOOKUP(H2248,Sheet2!$A$1:$B$270,2,FALSE)</f>
        <v>#N/A</v>
      </c>
    </row>
    <row r="2249" spans="15:61">
      <c r="O2249" s="57"/>
      <c r="P2249" s="57"/>
      <c r="AP2249" s="57"/>
      <c r="BA2249" s="57"/>
      <c r="BF2249" s="6" t="e">
        <f t="shared" si="105"/>
        <v>#NUM!</v>
      </c>
      <c r="BG2249" t="e">
        <f t="shared" si="106"/>
        <v>#NUM!</v>
      </c>
      <c r="BH2249" t="e">
        <f t="shared" si="107"/>
        <v>#NUM!</v>
      </c>
      <c r="BI2249" t="e">
        <f>VLOOKUP(H2249,Sheet2!$A$1:$B$270,2,FALSE)</f>
        <v>#N/A</v>
      </c>
    </row>
    <row r="2250" spans="15:61">
      <c r="O2250" s="57"/>
      <c r="P2250" s="57"/>
      <c r="BA2250" s="57"/>
      <c r="BF2250" s="6" t="e">
        <f t="shared" si="105"/>
        <v>#NUM!</v>
      </c>
      <c r="BG2250" t="e">
        <f t="shared" si="106"/>
        <v>#NUM!</v>
      </c>
      <c r="BH2250" t="e">
        <f t="shared" si="107"/>
        <v>#NUM!</v>
      </c>
      <c r="BI2250" t="e">
        <f>VLOOKUP(H2250,Sheet2!$A$1:$B$270,2,FALSE)</f>
        <v>#N/A</v>
      </c>
    </row>
    <row r="2251" spans="15:61">
      <c r="O2251" s="57"/>
      <c r="P2251" s="57"/>
      <c r="AP2251" s="57"/>
      <c r="BA2251" s="57"/>
      <c r="BF2251" s="6" t="e">
        <f t="shared" si="105"/>
        <v>#NUM!</v>
      </c>
      <c r="BG2251" t="e">
        <f t="shared" si="106"/>
        <v>#NUM!</v>
      </c>
      <c r="BH2251" t="e">
        <f t="shared" si="107"/>
        <v>#NUM!</v>
      </c>
      <c r="BI2251" t="e">
        <f>VLOOKUP(H2251,Sheet2!$A$1:$B$270,2,FALSE)</f>
        <v>#N/A</v>
      </c>
    </row>
    <row r="2252" spans="15:61">
      <c r="O2252" s="57"/>
      <c r="P2252" s="57"/>
      <c r="AP2252" s="57"/>
      <c r="BA2252" s="57"/>
      <c r="BF2252" s="6" t="e">
        <f t="shared" si="105"/>
        <v>#NUM!</v>
      </c>
      <c r="BG2252" t="e">
        <f t="shared" si="106"/>
        <v>#NUM!</v>
      </c>
      <c r="BH2252" t="e">
        <f t="shared" si="107"/>
        <v>#NUM!</v>
      </c>
      <c r="BI2252" t="e">
        <f>VLOOKUP(H2252,Sheet2!$A$1:$B$270,2,FALSE)</f>
        <v>#N/A</v>
      </c>
    </row>
    <row r="2253" spans="15:61">
      <c r="O2253" s="57"/>
      <c r="P2253" s="57"/>
      <c r="AP2253" s="57"/>
      <c r="BA2253" s="57"/>
      <c r="BF2253" s="6" t="e">
        <f t="shared" si="105"/>
        <v>#NUM!</v>
      </c>
      <c r="BG2253" t="e">
        <f t="shared" si="106"/>
        <v>#NUM!</v>
      </c>
      <c r="BH2253" t="e">
        <f t="shared" si="107"/>
        <v>#NUM!</v>
      </c>
      <c r="BI2253" t="e">
        <f>VLOOKUP(H2253,Sheet2!$A$1:$B$270,2,FALSE)</f>
        <v>#N/A</v>
      </c>
    </row>
    <row r="2254" spans="15:61">
      <c r="O2254" s="57"/>
      <c r="P2254" s="57"/>
      <c r="AP2254" s="57"/>
      <c r="BA2254" s="57"/>
      <c r="BF2254" s="6" t="e">
        <f t="shared" si="105"/>
        <v>#NUM!</v>
      </c>
      <c r="BG2254" t="e">
        <f t="shared" si="106"/>
        <v>#NUM!</v>
      </c>
      <c r="BH2254" t="e">
        <f t="shared" si="107"/>
        <v>#NUM!</v>
      </c>
      <c r="BI2254" t="e">
        <f>VLOOKUP(H2254,Sheet2!$A$1:$B$270,2,FALSE)</f>
        <v>#N/A</v>
      </c>
    </row>
    <row r="2255" spans="15:61">
      <c r="O2255" s="57"/>
      <c r="P2255" s="57"/>
      <c r="AP2255" s="57"/>
      <c r="BA2255" s="57"/>
      <c r="BF2255" s="6" t="e">
        <f t="shared" si="105"/>
        <v>#NUM!</v>
      </c>
      <c r="BG2255" t="e">
        <f t="shared" si="106"/>
        <v>#NUM!</v>
      </c>
      <c r="BH2255" t="e">
        <f t="shared" si="107"/>
        <v>#NUM!</v>
      </c>
      <c r="BI2255" t="e">
        <f>VLOOKUP(H2255,Sheet2!$A$1:$B$270,2,FALSE)</f>
        <v>#N/A</v>
      </c>
    </row>
    <row r="2256" spans="15:61">
      <c r="O2256" s="57"/>
      <c r="P2256" s="57"/>
      <c r="AP2256" s="57"/>
      <c r="BA2256" s="57"/>
      <c r="BF2256" s="6" t="e">
        <f t="shared" si="105"/>
        <v>#NUM!</v>
      </c>
      <c r="BG2256" t="e">
        <f t="shared" si="106"/>
        <v>#NUM!</v>
      </c>
      <c r="BH2256" t="e">
        <f t="shared" si="107"/>
        <v>#NUM!</v>
      </c>
      <c r="BI2256" t="e">
        <f>VLOOKUP(H2256,Sheet2!$A$1:$B$270,2,FALSE)</f>
        <v>#N/A</v>
      </c>
    </row>
    <row r="2257" spans="15:61">
      <c r="O2257" s="57"/>
      <c r="P2257" s="57"/>
      <c r="AP2257" s="57"/>
      <c r="BA2257" s="57"/>
      <c r="BF2257" s="6" t="e">
        <f t="shared" si="105"/>
        <v>#NUM!</v>
      </c>
      <c r="BG2257" t="e">
        <f t="shared" si="106"/>
        <v>#NUM!</v>
      </c>
      <c r="BH2257" t="e">
        <f t="shared" si="107"/>
        <v>#NUM!</v>
      </c>
      <c r="BI2257" t="e">
        <f>VLOOKUP(H2257,Sheet2!$A$1:$B$270,2,FALSE)</f>
        <v>#N/A</v>
      </c>
    </row>
    <row r="2258" spans="15:61">
      <c r="O2258" s="57"/>
      <c r="P2258" s="57"/>
      <c r="AP2258" s="57"/>
      <c r="BA2258" s="57"/>
      <c r="BF2258" s="6" t="e">
        <f t="shared" si="105"/>
        <v>#NUM!</v>
      </c>
      <c r="BG2258" t="e">
        <f t="shared" si="106"/>
        <v>#NUM!</v>
      </c>
      <c r="BH2258" t="e">
        <f t="shared" si="107"/>
        <v>#NUM!</v>
      </c>
      <c r="BI2258" t="e">
        <f>VLOOKUP(H2258,Sheet2!$A$1:$B$270,2,FALSE)</f>
        <v>#N/A</v>
      </c>
    </row>
    <row r="2259" spans="15:61">
      <c r="O2259" s="57"/>
      <c r="P2259" s="57"/>
      <c r="BA2259" s="57"/>
      <c r="BF2259" s="6" t="e">
        <f t="shared" si="105"/>
        <v>#NUM!</v>
      </c>
      <c r="BG2259" t="e">
        <f t="shared" si="106"/>
        <v>#NUM!</v>
      </c>
      <c r="BH2259" t="e">
        <f t="shared" si="107"/>
        <v>#NUM!</v>
      </c>
      <c r="BI2259" t="e">
        <f>VLOOKUP(H2259,Sheet2!$A$1:$B$270,2,FALSE)</f>
        <v>#N/A</v>
      </c>
    </row>
    <row r="2260" spans="15:61">
      <c r="O2260" s="57"/>
      <c r="P2260" s="57"/>
      <c r="AP2260" s="57"/>
      <c r="BA2260" s="57"/>
      <c r="BF2260" s="6" t="e">
        <f t="shared" si="105"/>
        <v>#NUM!</v>
      </c>
      <c r="BG2260" t="e">
        <f t="shared" si="106"/>
        <v>#NUM!</v>
      </c>
      <c r="BH2260" t="e">
        <f t="shared" si="107"/>
        <v>#NUM!</v>
      </c>
      <c r="BI2260" t="e">
        <f>VLOOKUP(H2260,Sheet2!$A$1:$B$270,2,FALSE)</f>
        <v>#N/A</v>
      </c>
    </row>
    <row r="2261" spans="15:61">
      <c r="O2261" s="57"/>
      <c r="P2261" s="57"/>
      <c r="AP2261" s="57"/>
      <c r="BA2261" s="57"/>
      <c r="BF2261" s="6" t="e">
        <f t="shared" si="105"/>
        <v>#NUM!</v>
      </c>
      <c r="BG2261" t="e">
        <f t="shared" si="106"/>
        <v>#NUM!</v>
      </c>
      <c r="BH2261" t="e">
        <f t="shared" si="107"/>
        <v>#NUM!</v>
      </c>
      <c r="BI2261" t="e">
        <f>VLOOKUP(H2261,Sheet2!$A$1:$B$270,2,FALSE)</f>
        <v>#N/A</v>
      </c>
    </row>
    <row r="2262" spans="15:61">
      <c r="O2262" s="57"/>
      <c r="P2262" s="57"/>
      <c r="AP2262" s="57"/>
      <c r="BA2262" s="57"/>
      <c r="BF2262" s="6" t="e">
        <f t="shared" si="105"/>
        <v>#NUM!</v>
      </c>
      <c r="BG2262" t="e">
        <f t="shared" si="106"/>
        <v>#NUM!</v>
      </c>
      <c r="BH2262" t="e">
        <f t="shared" si="107"/>
        <v>#NUM!</v>
      </c>
      <c r="BI2262" t="e">
        <f>VLOOKUP(H2262,Sheet2!$A$1:$B$270,2,FALSE)</f>
        <v>#N/A</v>
      </c>
    </row>
    <row r="2263" spans="15:61">
      <c r="O2263" s="57"/>
      <c r="P2263" s="57"/>
      <c r="AM2263" s="58"/>
      <c r="BA2263" s="57"/>
      <c r="BB2263" s="58"/>
      <c r="BF2263" s="6" t="e">
        <f t="shared" si="105"/>
        <v>#NUM!</v>
      </c>
      <c r="BG2263" t="e">
        <f t="shared" si="106"/>
        <v>#NUM!</v>
      </c>
      <c r="BH2263" t="e">
        <f t="shared" si="107"/>
        <v>#NUM!</v>
      </c>
      <c r="BI2263" t="e">
        <f>VLOOKUP(H2263,Sheet2!$A$1:$B$270,2,FALSE)</f>
        <v>#N/A</v>
      </c>
    </row>
    <row r="2264" spans="15:61">
      <c r="O2264" s="57"/>
      <c r="P2264" s="57"/>
      <c r="AP2264" s="57"/>
      <c r="BA2264" s="57"/>
      <c r="BF2264" s="6" t="e">
        <f t="shared" si="105"/>
        <v>#NUM!</v>
      </c>
      <c r="BG2264" t="e">
        <f t="shared" si="106"/>
        <v>#NUM!</v>
      </c>
      <c r="BH2264" t="e">
        <f t="shared" si="107"/>
        <v>#NUM!</v>
      </c>
      <c r="BI2264" t="e">
        <f>VLOOKUP(H2264,Sheet2!$A$1:$B$270,2,FALSE)</f>
        <v>#N/A</v>
      </c>
    </row>
    <row r="2265" spans="15:61">
      <c r="O2265" s="57"/>
      <c r="P2265" s="57"/>
      <c r="BA2265" s="57"/>
      <c r="BF2265" s="6" t="e">
        <f t="shared" si="105"/>
        <v>#NUM!</v>
      </c>
      <c r="BG2265" t="e">
        <f t="shared" si="106"/>
        <v>#NUM!</v>
      </c>
      <c r="BH2265" t="e">
        <f t="shared" si="107"/>
        <v>#NUM!</v>
      </c>
      <c r="BI2265" t="e">
        <f>VLOOKUP(H2265,Sheet2!$A$1:$B$270,2,FALSE)</f>
        <v>#N/A</v>
      </c>
    </row>
    <row r="2266" spans="15:61">
      <c r="O2266" s="57"/>
      <c r="P2266" s="57"/>
      <c r="AP2266" s="57"/>
      <c r="BA2266" s="57"/>
      <c r="BF2266" s="6" t="e">
        <f t="shared" si="105"/>
        <v>#NUM!</v>
      </c>
      <c r="BG2266" t="e">
        <f t="shared" si="106"/>
        <v>#NUM!</v>
      </c>
      <c r="BH2266" t="e">
        <f t="shared" si="107"/>
        <v>#NUM!</v>
      </c>
      <c r="BI2266" t="e">
        <f>VLOOKUP(H2266,Sheet2!$A$1:$B$270,2,FALSE)</f>
        <v>#N/A</v>
      </c>
    </row>
    <row r="2267" spans="15:61">
      <c r="O2267" s="57"/>
      <c r="P2267" s="57"/>
      <c r="BA2267" s="57"/>
      <c r="BF2267" s="6" t="e">
        <f t="shared" si="105"/>
        <v>#NUM!</v>
      </c>
      <c r="BG2267" t="e">
        <f t="shared" si="106"/>
        <v>#NUM!</v>
      </c>
      <c r="BH2267" t="e">
        <f t="shared" si="107"/>
        <v>#NUM!</v>
      </c>
      <c r="BI2267" t="e">
        <f>VLOOKUP(H2267,Sheet2!$A$1:$B$270,2,FALSE)</f>
        <v>#N/A</v>
      </c>
    </row>
    <row r="2268" spans="15:61">
      <c r="O2268" s="57"/>
      <c r="P2268" s="57"/>
      <c r="AP2268" s="57"/>
      <c r="BA2268" s="57"/>
      <c r="BF2268" s="6" t="e">
        <f t="shared" si="105"/>
        <v>#NUM!</v>
      </c>
      <c r="BG2268" t="e">
        <f t="shared" si="106"/>
        <v>#NUM!</v>
      </c>
      <c r="BH2268" t="e">
        <f t="shared" si="107"/>
        <v>#NUM!</v>
      </c>
      <c r="BI2268" t="e">
        <f>VLOOKUP(H2268,Sheet2!$A$1:$B$270,2,FALSE)</f>
        <v>#N/A</v>
      </c>
    </row>
    <row r="2269" spans="15:61">
      <c r="O2269" s="57"/>
      <c r="P2269" s="57"/>
      <c r="BA2269" s="57"/>
      <c r="BF2269" s="6" t="e">
        <f t="shared" si="105"/>
        <v>#NUM!</v>
      </c>
      <c r="BG2269" t="e">
        <f t="shared" si="106"/>
        <v>#NUM!</v>
      </c>
      <c r="BH2269" t="e">
        <f t="shared" si="107"/>
        <v>#NUM!</v>
      </c>
      <c r="BI2269" t="e">
        <f>VLOOKUP(H2269,Sheet2!$A$1:$B$270,2,FALSE)</f>
        <v>#N/A</v>
      </c>
    </row>
    <row r="2270" spans="15:61">
      <c r="O2270" s="57"/>
      <c r="P2270" s="57"/>
      <c r="AP2270" s="57"/>
      <c r="BA2270" s="57"/>
      <c r="BF2270" s="6" t="e">
        <f t="shared" si="105"/>
        <v>#NUM!</v>
      </c>
      <c r="BG2270" t="e">
        <f t="shared" si="106"/>
        <v>#NUM!</v>
      </c>
      <c r="BH2270" t="e">
        <f t="shared" si="107"/>
        <v>#NUM!</v>
      </c>
      <c r="BI2270" t="e">
        <f>VLOOKUP(H2270,Sheet2!$A$1:$B$270,2,FALSE)</f>
        <v>#N/A</v>
      </c>
    </row>
    <row r="2271" spans="15:61">
      <c r="O2271" s="57"/>
      <c r="P2271" s="57"/>
      <c r="AP2271" s="57"/>
      <c r="BA2271" s="57"/>
      <c r="BF2271" s="6" t="e">
        <f t="shared" si="105"/>
        <v>#NUM!</v>
      </c>
      <c r="BG2271" t="e">
        <f t="shared" si="106"/>
        <v>#NUM!</v>
      </c>
      <c r="BH2271" t="e">
        <f t="shared" si="107"/>
        <v>#NUM!</v>
      </c>
      <c r="BI2271" t="e">
        <f>VLOOKUP(H2271,Sheet2!$A$1:$B$270,2,FALSE)</f>
        <v>#N/A</v>
      </c>
    </row>
    <row r="2272" spans="15:61">
      <c r="O2272" s="57"/>
      <c r="P2272" s="57"/>
      <c r="AP2272" s="57"/>
      <c r="BA2272" s="57"/>
      <c r="BF2272" s="6" t="e">
        <f t="shared" si="105"/>
        <v>#NUM!</v>
      </c>
      <c r="BG2272" t="e">
        <f t="shared" si="106"/>
        <v>#NUM!</v>
      </c>
      <c r="BH2272" t="e">
        <f t="shared" si="107"/>
        <v>#NUM!</v>
      </c>
      <c r="BI2272" t="e">
        <f>VLOOKUP(H2272,Sheet2!$A$1:$B$270,2,FALSE)</f>
        <v>#N/A</v>
      </c>
    </row>
    <row r="2273" spans="15:61">
      <c r="O2273" s="57"/>
      <c r="P2273" s="57"/>
      <c r="BA2273" s="57"/>
      <c r="BF2273" s="6" t="e">
        <f t="shared" si="105"/>
        <v>#NUM!</v>
      </c>
      <c r="BG2273" t="e">
        <f t="shared" si="106"/>
        <v>#NUM!</v>
      </c>
      <c r="BH2273" t="e">
        <f t="shared" si="107"/>
        <v>#NUM!</v>
      </c>
      <c r="BI2273" t="e">
        <f>VLOOKUP(H2273,Sheet2!$A$1:$B$270,2,FALSE)</f>
        <v>#N/A</v>
      </c>
    </row>
    <row r="2274" spans="15:61">
      <c r="O2274" s="57"/>
      <c r="P2274" s="57"/>
      <c r="BA2274" s="57"/>
      <c r="BF2274" s="6" t="e">
        <f t="shared" si="105"/>
        <v>#NUM!</v>
      </c>
      <c r="BG2274" t="e">
        <f t="shared" si="106"/>
        <v>#NUM!</v>
      </c>
      <c r="BH2274" t="e">
        <f t="shared" si="107"/>
        <v>#NUM!</v>
      </c>
      <c r="BI2274" t="e">
        <f>VLOOKUP(H2274,Sheet2!$A$1:$B$270,2,FALSE)</f>
        <v>#N/A</v>
      </c>
    </row>
    <row r="2275" spans="15:61">
      <c r="O2275" s="57"/>
      <c r="P2275" s="57"/>
      <c r="AP2275" s="57"/>
      <c r="BA2275" s="57"/>
      <c r="BF2275" s="6" t="e">
        <f t="shared" si="105"/>
        <v>#NUM!</v>
      </c>
      <c r="BG2275" t="e">
        <f t="shared" si="106"/>
        <v>#NUM!</v>
      </c>
      <c r="BH2275" t="e">
        <f t="shared" si="107"/>
        <v>#NUM!</v>
      </c>
      <c r="BI2275" t="e">
        <f>VLOOKUP(H2275,Sheet2!$A$1:$B$270,2,FALSE)</f>
        <v>#N/A</v>
      </c>
    </row>
    <row r="2276" spans="15:61">
      <c r="O2276" s="57"/>
      <c r="P2276" s="57"/>
      <c r="AP2276" s="57"/>
      <c r="BA2276" s="57"/>
      <c r="BF2276" s="6" t="e">
        <f t="shared" si="105"/>
        <v>#NUM!</v>
      </c>
      <c r="BG2276" t="e">
        <f t="shared" si="106"/>
        <v>#NUM!</v>
      </c>
      <c r="BH2276" t="e">
        <f t="shared" si="107"/>
        <v>#NUM!</v>
      </c>
      <c r="BI2276" t="e">
        <f>VLOOKUP(H2276,Sheet2!$A$1:$B$270,2,FALSE)</f>
        <v>#N/A</v>
      </c>
    </row>
    <row r="2277" spans="15:61">
      <c r="O2277" s="57"/>
      <c r="P2277" s="57"/>
      <c r="AP2277" s="57"/>
      <c r="BA2277" s="57"/>
      <c r="BF2277" s="6" t="e">
        <f t="shared" si="105"/>
        <v>#NUM!</v>
      </c>
      <c r="BG2277" t="e">
        <f t="shared" si="106"/>
        <v>#NUM!</v>
      </c>
      <c r="BH2277" t="e">
        <f t="shared" si="107"/>
        <v>#NUM!</v>
      </c>
      <c r="BI2277" t="e">
        <f>VLOOKUP(H2277,Sheet2!$A$1:$B$270,2,FALSE)</f>
        <v>#N/A</v>
      </c>
    </row>
    <row r="2278" spans="15:61">
      <c r="O2278" s="57"/>
      <c r="P2278" s="57"/>
      <c r="BA2278" s="57"/>
      <c r="BF2278" s="6" t="e">
        <f t="shared" si="105"/>
        <v>#NUM!</v>
      </c>
      <c r="BG2278" t="e">
        <f t="shared" si="106"/>
        <v>#NUM!</v>
      </c>
      <c r="BH2278" t="e">
        <f t="shared" si="107"/>
        <v>#NUM!</v>
      </c>
      <c r="BI2278" t="e">
        <f>VLOOKUP(H2278,Sheet2!$A$1:$B$270,2,FALSE)</f>
        <v>#N/A</v>
      </c>
    </row>
    <row r="2279" spans="15:61">
      <c r="O2279" s="57"/>
      <c r="P2279" s="57"/>
      <c r="AP2279" s="57"/>
      <c r="BA2279" s="57"/>
      <c r="BF2279" s="6" t="e">
        <f t="shared" si="105"/>
        <v>#NUM!</v>
      </c>
      <c r="BG2279" t="e">
        <f t="shared" si="106"/>
        <v>#NUM!</v>
      </c>
      <c r="BH2279" t="e">
        <f t="shared" si="107"/>
        <v>#NUM!</v>
      </c>
      <c r="BI2279" t="e">
        <f>VLOOKUP(H2279,Sheet2!$A$1:$B$270,2,FALSE)</f>
        <v>#N/A</v>
      </c>
    </row>
    <row r="2280" spans="15:61">
      <c r="O2280" s="57"/>
      <c r="P2280" s="57"/>
      <c r="AP2280" s="57"/>
      <c r="BA2280" s="57"/>
      <c r="BF2280" s="6" t="e">
        <f t="shared" si="105"/>
        <v>#NUM!</v>
      </c>
      <c r="BG2280" t="e">
        <f t="shared" si="106"/>
        <v>#NUM!</v>
      </c>
      <c r="BH2280" t="e">
        <f t="shared" si="107"/>
        <v>#NUM!</v>
      </c>
      <c r="BI2280" t="e">
        <f>VLOOKUP(H2280,Sheet2!$A$1:$B$270,2,FALSE)</f>
        <v>#N/A</v>
      </c>
    </row>
    <row r="2281" spans="15:61">
      <c r="O2281" s="57"/>
      <c r="P2281" s="57"/>
      <c r="AP2281" s="57"/>
      <c r="BA2281" s="57"/>
      <c r="BF2281" s="6" t="e">
        <f t="shared" si="105"/>
        <v>#NUM!</v>
      </c>
      <c r="BG2281" t="e">
        <f t="shared" si="106"/>
        <v>#NUM!</v>
      </c>
      <c r="BH2281" t="e">
        <f t="shared" si="107"/>
        <v>#NUM!</v>
      </c>
      <c r="BI2281" t="e">
        <f>VLOOKUP(H2281,Sheet2!$A$1:$B$270,2,FALSE)</f>
        <v>#N/A</v>
      </c>
    </row>
    <row r="2282" spans="15:61">
      <c r="O2282" s="57"/>
      <c r="P2282" s="57"/>
      <c r="AP2282" s="57"/>
      <c r="BA2282" s="57"/>
      <c r="BF2282" s="6" t="e">
        <f t="shared" si="105"/>
        <v>#NUM!</v>
      </c>
      <c r="BG2282" t="e">
        <f t="shared" si="106"/>
        <v>#NUM!</v>
      </c>
      <c r="BH2282" t="e">
        <f t="shared" si="107"/>
        <v>#NUM!</v>
      </c>
      <c r="BI2282" t="e">
        <f>VLOOKUP(H2282,Sheet2!$A$1:$B$270,2,FALSE)</f>
        <v>#N/A</v>
      </c>
    </row>
    <row r="2283" spans="15:61">
      <c r="O2283" s="57"/>
      <c r="P2283" s="57"/>
      <c r="AP2283" s="57"/>
      <c r="BA2283" s="57"/>
      <c r="BF2283" s="6" t="e">
        <f t="shared" si="105"/>
        <v>#NUM!</v>
      </c>
      <c r="BG2283" t="e">
        <f t="shared" si="106"/>
        <v>#NUM!</v>
      </c>
      <c r="BH2283" t="e">
        <f t="shared" si="107"/>
        <v>#NUM!</v>
      </c>
      <c r="BI2283" t="e">
        <f>VLOOKUP(H2283,Sheet2!$A$1:$B$270,2,FALSE)</f>
        <v>#N/A</v>
      </c>
    </row>
    <row r="2284" spans="15:61">
      <c r="O2284" s="57"/>
      <c r="P2284" s="57"/>
      <c r="BA2284" s="57"/>
      <c r="BF2284" s="6" t="e">
        <f t="shared" si="105"/>
        <v>#NUM!</v>
      </c>
      <c r="BG2284" t="e">
        <f t="shared" si="106"/>
        <v>#NUM!</v>
      </c>
      <c r="BH2284" t="e">
        <f t="shared" si="107"/>
        <v>#NUM!</v>
      </c>
      <c r="BI2284" t="e">
        <f>VLOOKUP(H2284,Sheet2!$A$1:$B$270,2,FALSE)</f>
        <v>#N/A</v>
      </c>
    </row>
    <row r="2285" spans="15:61">
      <c r="O2285" s="57"/>
      <c r="P2285" s="57"/>
      <c r="AP2285" s="57"/>
      <c r="BA2285" s="57"/>
      <c r="BF2285" s="6" t="e">
        <f t="shared" si="105"/>
        <v>#NUM!</v>
      </c>
      <c r="BG2285" t="e">
        <f t="shared" si="106"/>
        <v>#NUM!</v>
      </c>
      <c r="BH2285" t="e">
        <f t="shared" si="107"/>
        <v>#NUM!</v>
      </c>
      <c r="BI2285" t="e">
        <f>VLOOKUP(H2285,Sheet2!$A$1:$B$270,2,FALSE)</f>
        <v>#N/A</v>
      </c>
    </row>
    <row r="2286" spans="15:61">
      <c r="O2286" s="57"/>
      <c r="P2286" s="57"/>
      <c r="AP2286" s="57"/>
      <c r="BA2286" s="57"/>
      <c r="BF2286" s="6" t="e">
        <f t="shared" si="105"/>
        <v>#NUM!</v>
      </c>
      <c r="BG2286" t="e">
        <f t="shared" si="106"/>
        <v>#NUM!</v>
      </c>
      <c r="BH2286" t="e">
        <f t="shared" si="107"/>
        <v>#NUM!</v>
      </c>
      <c r="BI2286" t="e">
        <f>VLOOKUP(H2286,Sheet2!$A$1:$B$270,2,FALSE)</f>
        <v>#N/A</v>
      </c>
    </row>
    <row r="2287" spans="15:61">
      <c r="O2287" s="57"/>
      <c r="P2287" s="57"/>
      <c r="BA2287" s="57"/>
      <c r="BF2287" s="6" t="e">
        <f t="shared" si="105"/>
        <v>#NUM!</v>
      </c>
      <c r="BG2287" t="e">
        <f t="shared" si="106"/>
        <v>#NUM!</v>
      </c>
      <c r="BH2287" t="e">
        <f t="shared" si="107"/>
        <v>#NUM!</v>
      </c>
      <c r="BI2287" t="e">
        <f>VLOOKUP(H2287,Sheet2!$A$1:$B$270,2,FALSE)</f>
        <v>#N/A</v>
      </c>
    </row>
    <row r="2288" spans="15:61">
      <c r="O2288" s="57"/>
      <c r="P2288" s="57"/>
      <c r="AP2288" s="57"/>
      <c r="BA2288" s="57"/>
      <c r="BF2288" s="6" t="e">
        <f t="shared" si="105"/>
        <v>#NUM!</v>
      </c>
      <c r="BG2288" t="e">
        <f t="shared" si="106"/>
        <v>#NUM!</v>
      </c>
      <c r="BH2288" t="e">
        <f t="shared" si="107"/>
        <v>#NUM!</v>
      </c>
      <c r="BI2288" t="e">
        <f>VLOOKUP(H2288,Sheet2!$A$1:$B$270,2,FALSE)</f>
        <v>#N/A</v>
      </c>
    </row>
    <row r="2289" spans="15:61">
      <c r="O2289" s="57"/>
      <c r="P2289" s="57"/>
      <c r="AP2289" s="57"/>
      <c r="BA2289" s="57"/>
      <c r="BF2289" s="6" t="e">
        <f t="shared" si="105"/>
        <v>#NUM!</v>
      </c>
      <c r="BG2289" t="e">
        <f t="shared" si="106"/>
        <v>#NUM!</v>
      </c>
      <c r="BH2289" t="e">
        <f t="shared" si="107"/>
        <v>#NUM!</v>
      </c>
      <c r="BI2289" t="e">
        <f>VLOOKUP(H2289,Sheet2!$A$1:$B$270,2,FALSE)</f>
        <v>#N/A</v>
      </c>
    </row>
    <row r="2290" spans="15:61">
      <c r="O2290" s="57"/>
      <c r="P2290" s="57"/>
      <c r="AP2290" s="57"/>
      <c r="BA2290" s="57"/>
      <c r="BF2290" s="6" t="e">
        <f t="shared" si="105"/>
        <v>#NUM!</v>
      </c>
      <c r="BG2290" t="e">
        <f t="shared" si="106"/>
        <v>#NUM!</v>
      </c>
      <c r="BH2290" t="e">
        <f t="shared" si="107"/>
        <v>#NUM!</v>
      </c>
      <c r="BI2290" t="e">
        <f>VLOOKUP(H2290,Sheet2!$A$1:$B$270,2,FALSE)</f>
        <v>#N/A</v>
      </c>
    </row>
    <row r="2291" spans="15:61">
      <c r="O2291" s="57"/>
      <c r="P2291" s="57"/>
      <c r="AP2291" s="57"/>
      <c r="BA2291" s="57"/>
      <c r="BF2291" s="6" t="e">
        <f t="shared" si="105"/>
        <v>#NUM!</v>
      </c>
      <c r="BG2291" t="e">
        <f t="shared" si="106"/>
        <v>#NUM!</v>
      </c>
      <c r="BH2291" t="e">
        <f t="shared" si="107"/>
        <v>#NUM!</v>
      </c>
      <c r="BI2291" t="e">
        <f>VLOOKUP(H2291,Sheet2!$A$1:$B$270,2,FALSE)</f>
        <v>#N/A</v>
      </c>
    </row>
    <row r="2292" spans="15:61">
      <c r="O2292" s="57"/>
      <c r="P2292" s="57"/>
      <c r="AP2292" s="57"/>
      <c r="BA2292" s="57"/>
      <c r="BF2292" s="6" t="e">
        <f t="shared" si="105"/>
        <v>#NUM!</v>
      </c>
      <c r="BG2292" t="e">
        <f t="shared" si="106"/>
        <v>#NUM!</v>
      </c>
      <c r="BH2292" t="e">
        <f t="shared" si="107"/>
        <v>#NUM!</v>
      </c>
      <c r="BI2292" t="e">
        <f>VLOOKUP(H2292,Sheet2!$A$1:$B$270,2,FALSE)</f>
        <v>#N/A</v>
      </c>
    </row>
    <row r="2293" spans="15:61">
      <c r="O2293" s="57"/>
      <c r="P2293" s="57"/>
      <c r="BA2293" s="57"/>
      <c r="BF2293" s="6" t="e">
        <f t="shared" si="105"/>
        <v>#NUM!</v>
      </c>
      <c r="BG2293" t="e">
        <f t="shared" si="106"/>
        <v>#NUM!</v>
      </c>
      <c r="BH2293" t="e">
        <f t="shared" si="107"/>
        <v>#NUM!</v>
      </c>
      <c r="BI2293" t="e">
        <f>VLOOKUP(H2293,Sheet2!$A$1:$B$270,2,FALSE)</f>
        <v>#N/A</v>
      </c>
    </row>
    <row r="2294" spans="15:61">
      <c r="O2294" s="57"/>
      <c r="P2294" s="57"/>
      <c r="AP2294" s="57"/>
      <c r="BA2294" s="57"/>
      <c r="BF2294" s="6" t="e">
        <f t="shared" si="105"/>
        <v>#NUM!</v>
      </c>
      <c r="BG2294" t="e">
        <f t="shared" si="106"/>
        <v>#NUM!</v>
      </c>
      <c r="BH2294" t="e">
        <f t="shared" si="107"/>
        <v>#NUM!</v>
      </c>
      <c r="BI2294" t="e">
        <f>VLOOKUP(H2294,Sheet2!$A$1:$B$270,2,FALSE)</f>
        <v>#N/A</v>
      </c>
    </row>
    <row r="2295" spans="15:61">
      <c r="O2295" s="57"/>
      <c r="P2295" s="57"/>
      <c r="AP2295" s="57"/>
      <c r="BA2295" s="57"/>
      <c r="BF2295" s="6" t="e">
        <f t="shared" si="105"/>
        <v>#NUM!</v>
      </c>
      <c r="BG2295" t="e">
        <f t="shared" si="106"/>
        <v>#NUM!</v>
      </c>
      <c r="BH2295" t="e">
        <f t="shared" si="107"/>
        <v>#NUM!</v>
      </c>
      <c r="BI2295" t="e">
        <f>VLOOKUP(H2295,Sheet2!$A$1:$B$270,2,FALSE)</f>
        <v>#N/A</v>
      </c>
    </row>
    <row r="2296" spans="15:61">
      <c r="O2296" s="57"/>
      <c r="P2296" s="57"/>
      <c r="AP2296" s="57"/>
      <c r="BA2296" s="57"/>
      <c r="BF2296" s="6" t="e">
        <f t="shared" si="105"/>
        <v>#NUM!</v>
      </c>
      <c r="BG2296" t="e">
        <f t="shared" si="106"/>
        <v>#NUM!</v>
      </c>
      <c r="BH2296" t="e">
        <f t="shared" si="107"/>
        <v>#NUM!</v>
      </c>
      <c r="BI2296" t="e">
        <f>VLOOKUP(H2296,Sheet2!$A$1:$B$270,2,FALSE)</f>
        <v>#N/A</v>
      </c>
    </row>
    <row r="2297" spans="15:61">
      <c r="O2297" s="57"/>
      <c r="P2297" s="57"/>
      <c r="BA2297" s="57"/>
      <c r="BF2297" s="6" t="e">
        <f t="shared" si="105"/>
        <v>#NUM!</v>
      </c>
      <c r="BG2297" t="e">
        <f t="shared" si="106"/>
        <v>#NUM!</v>
      </c>
      <c r="BH2297" t="e">
        <f t="shared" si="107"/>
        <v>#NUM!</v>
      </c>
      <c r="BI2297" t="e">
        <f>VLOOKUP(H2297,Sheet2!$A$1:$B$270,2,FALSE)</f>
        <v>#N/A</v>
      </c>
    </row>
    <row r="2298" spans="15:61">
      <c r="O2298" s="57"/>
      <c r="P2298" s="57"/>
      <c r="AP2298" s="57"/>
      <c r="BA2298" s="57"/>
      <c r="BF2298" s="6" t="e">
        <f t="shared" si="105"/>
        <v>#NUM!</v>
      </c>
      <c r="BG2298" t="e">
        <f t="shared" si="106"/>
        <v>#NUM!</v>
      </c>
      <c r="BH2298" t="e">
        <f t="shared" si="107"/>
        <v>#NUM!</v>
      </c>
      <c r="BI2298" t="e">
        <f>VLOOKUP(H2298,Sheet2!$A$1:$B$270,2,FALSE)</f>
        <v>#N/A</v>
      </c>
    </row>
    <row r="2299" spans="15:61">
      <c r="O2299" s="57"/>
      <c r="P2299" s="57"/>
      <c r="AP2299" s="57"/>
      <c r="BA2299" s="57"/>
      <c r="BF2299" s="6" t="e">
        <f t="shared" si="105"/>
        <v>#NUM!</v>
      </c>
      <c r="BG2299" t="e">
        <f t="shared" si="106"/>
        <v>#NUM!</v>
      </c>
      <c r="BH2299" t="e">
        <f t="shared" si="107"/>
        <v>#NUM!</v>
      </c>
      <c r="BI2299" t="e">
        <f>VLOOKUP(H2299,Sheet2!$A$1:$B$270,2,FALSE)</f>
        <v>#N/A</v>
      </c>
    </row>
    <row r="2300" spans="15:61">
      <c r="O2300" s="57"/>
      <c r="P2300" s="57"/>
      <c r="AP2300" s="57"/>
      <c r="BA2300" s="57"/>
      <c r="BF2300" s="6" t="e">
        <f t="shared" si="105"/>
        <v>#NUM!</v>
      </c>
      <c r="BG2300" t="e">
        <f t="shared" si="106"/>
        <v>#NUM!</v>
      </c>
      <c r="BH2300" t="e">
        <f t="shared" si="107"/>
        <v>#NUM!</v>
      </c>
      <c r="BI2300" t="e">
        <f>VLOOKUP(H2300,Sheet2!$A$1:$B$270,2,FALSE)</f>
        <v>#N/A</v>
      </c>
    </row>
    <row r="2301" spans="15:61">
      <c r="O2301" s="57"/>
      <c r="P2301" s="57"/>
      <c r="AP2301" s="57"/>
      <c r="BA2301" s="57"/>
      <c r="BF2301" s="6" t="e">
        <f t="shared" si="105"/>
        <v>#NUM!</v>
      </c>
      <c r="BG2301" t="e">
        <f t="shared" si="106"/>
        <v>#NUM!</v>
      </c>
      <c r="BH2301" t="e">
        <f t="shared" si="107"/>
        <v>#NUM!</v>
      </c>
      <c r="BI2301" t="e">
        <f>VLOOKUP(H2301,Sheet2!$A$1:$B$270,2,FALSE)</f>
        <v>#N/A</v>
      </c>
    </row>
    <row r="2302" spans="15:61">
      <c r="O2302" s="57"/>
      <c r="P2302" s="57"/>
      <c r="AP2302" s="57"/>
      <c r="BA2302" s="57"/>
      <c r="BF2302" s="6" t="e">
        <f t="shared" si="105"/>
        <v>#NUM!</v>
      </c>
      <c r="BG2302" t="e">
        <f t="shared" si="106"/>
        <v>#NUM!</v>
      </c>
      <c r="BH2302" t="e">
        <f t="shared" si="107"/>
        <v>#NUM!</v>
      </c>
      <c r="BI2302" t="e">
        <f>VLOOKUP(H2302,Sheet2!$A$1:$B$270,2,FALSE)</f>
        <v>#N/A</v>
      </c>
    </row>
    <row r="2303" spans="15:61">
      <c r="O2303" s="57"/>
      <c r="P2303" s="57"/>
      <c r="AP2303" s="57"/>
      <c r="BA2303" s="57"/>
      <c r="BF2303" s="6" t="e">
        <f t="shared" si="105"/>
        <v>#NUM!</v>
      </c>
      <c r="BG2303" t="e">
        <f t="shared" si="106"/>
        <v>#NUM!</v>
      </c>
      <c r="BH2303" t="e">
        <f t="shared" si="107"/>
        <v>#NUM!</v>
      </c>
      <c r="BI2303" t="e">
        <f>VLOOKUP(H2303,Sheet2!$A$1:$B$270,2,FALSE)</f>
        <v>#N/A</v>
      </c>
    </row>
    <row r="2304" spans="15:61">
      <c r="O2304" s="57"/>
      <c r="P2304" s="57"/>
      <c r="BA2304" s="57"/>
      <c r="BF2304" s="6" t="e">
        <f t="shared" si="105"/>
        <v>#NUM!</v>
      </c>
      <c r="BG2304" t="e">
        <f t="shared" si="106"/>
        <v>#NUM!</v>
      </c>
      <c r="BH2304" t="e">
        <f t="shared" si="107"/>
        <v>#NUM!</v>
      </c>
      <c r="BI2304" t="e">
        <f>VLOOKUP(H2304,Sheet2!$A$1:$B$270,2,FALSE)</f>
        <v>#N/A</v>
      </c>
    </row>
    <row r="2305" spans="15:61">
      <c r="O2305" s="57"/>
      <c r="P2305" s="57"/>
      <c r="AP2305" s="57"/>
      <c r="BA2305" s="57"/>
      <c r="BF2305" s="6" t="e">
        <f t="shared" si="105"/>
        <v>#NUM!</v>
      </c>
      <c r="BG2305" t="e">
        <f t="shared" si="106"/>
        <v>#NUM!</v>
      </c>
      <c r="BH2305" t="e">
        <f t="shared" si="107"/>
        <v>#NUM!</v>
      </c>
      <c r="BI2305" t="e">
        <f>VLOOKUP(H2305,Sheet2!$A$1:$B$270,2,FALSE)</f>
        <v>#N/A</v>
      </c>
    </row>
    <row r="2306" spans="15:61">
      <c r="O2306" s="57"/>
      <c r="P2306" s="57"/>
      <c r="AP2306" s="57"/>
      <c r="BA2306" s="57"/>
      <c r="BF2306" s="6" t="e">
        <f t="shared" ref="BF2306:BF2369" si="108">DATE(BC2306,BD2306,BE2306)</f>
        <v>#NUM!</v>
      </c>
      <c r="BG2306" t="e">
        <f t="shared" ref="BG2306:BG2369" si="109">BF2306-BA2306</f>
        <v>#NUM!</v>
      </c>
      <c r="BH2306" t="e">
        <f t="shared" ref="BH2306:BH2369" si="110">IF(BG2306=1,"COMPLY",IF(BG2306&lt;1,"COMPLY","NOT COMPLY"))</f>
        <v>#NUM!</v>
      </c>
      <c r="BI2306" t="e">
        <f>VLOOKUP(H2306,Sheet2!$A$1:$B$270,2,FALSE)</f>
        <v>#N/A</v>
      </c>
    </row>
    <row r="2307" spans="15:61">
      <c r="O2307" s="57"/>
      <c r="P2307" s="57"/>
      <c r="AP2307" s="57"/>
      <c r="BA2307" s="57"/>
      <c r="BF2307" s="6" t="e">
        <f t="shared" si="108"/>
        <v>#NUM!</v>
      </c>
      <c r="BG2307" t="e">
        <f t="shared" si="109"/>
        <v>#NUM!</v>
      </c>
      <c r="BH2307" t="e">
        <f t="shared" si="110"/>
        <v>#NUM!</v>
      </c>
      <c r="BI2307" t="e">
        <f>VLOOKUP(H2307,Sheet2!$A$1:$B$270,2,FALSE)</f>
        <v>#N/A</v>
      </c>
    </row>
    <row r="2308" spans="15:61">
      <c r="O2308" s="57"/>
      <c r="P2308" s="57"/>
      <c r="BA2308" s="57"/>
      <c r="BF2308" s="6" t="e">
        <f t="shared" si="108"/>
        <v>#NUM!</v>
      </c>
      <c r="BG2308" t="e">
        <f t="shared" si="109"/>
        <v>#NUM!</v>
      </c>
      <c r="BH2308" t="e">
        <f t="shared" si="110"/>
        <v>#NUM!</v>
      </c>
      <c r="BI2308" t="e">
        <f>VLOOKUP(H2308,Sheet2!$A$1:$B$270,2,FALSE)</f>
        <v>#N/A</v>
      </c>
    </row>
    <row r="2309" spans="15:61">
      <c r="O2309" s="57"/>
      <c r="P2309" s="57"/>
      <c r="AP2309" s="57"/>
      <c r="BA2309" s="57"/>
      <c r="BF2309" s="6" t="e">
        <f t="shared" si="108"/>
        <v>#NUM!</v>
      </c>
      <c r="BG2309" t="e">
        <f t="shared" si="109"/>
        <v>#NUM!</v>
      </c>
      <c r="BH2309" t="e">
        <f t="shared" si="110"/>
        <v>#NUM!</v>
      </c>
      <c r="BI2309" t="e">
        <f>VLOOKUP(H2309,Sheet2!$A$1:$B$270,2,FALSE)</f>
        <v>#N/A</v>
      </c>
    </row>
    <row r="2310" spans="15:61">
      <c r="O2310" s="57"/>
      <c r="P2310" s="57"/>
      <c r="BA2310" s="57"/>
      <c r="BF2310" s="6" t="e">
        <f t="shared" si="108"/>
        <v>#NUM!</v>
      </c>
      <c r="BG2310" t="e">
        <f t="shared" si="109"/>
        <v>#NUM!</v>
      </c>
      <c r="BH2310" t="e">
        <f t="shared" si="110"/>
        <v>#NUM!</v>
      </c>
      <c r="BI2310" t="e">
        <f>VLOOKUP(H2310,Sheet2!$A$1:$B$270,2,FALSE)</f>
        <v>#N/A</v>
      </c>
    </row>
    <row r="2311" spans="15:61">
      <c r="O2311" s="57"/>
      <c r="P2311" s="57"/>
      <c r="AP2311" s="57"/>
      <c r="BA2311" s="57"/>
      <c r="BF2311" s="6" t="e">
        <f t="shared" si="108"/>
        <v>#NUM!</v>
      </c>
      <c r="BG2311" t="e">
        <f t="shared" si="109"/>
        <v>#NUM!</v>
      </c>
      <c r="BH2311" t="e">
        <f t="shared" si="110"/>
        <v>#NUM!</v>
      </c>
      <c r="BI2311" t="e">
        <f>VLOOKUP(H2311,Sheet2!$A$1:$B$270,2,FALSE)</f>
        <v>#N/A</v>
      </c>
    </row>
    <row r="2312" spans="15:61">
      <c r="O2312" s="57"/>
      <c r="P2312" s="57"/>
      <c r="AP2312" s="57"/>
      <c r="BA2312" s="57"/>
      <c r="BF2312" s="6" t="e">
        <f t="shared" si="108"/>
        <v>#NUM!</v>
      </c>
      <c r="BG2312" t="e">
        <f t="shared" si="109"/>
        <v>#NUM!</v>
      </c>
      <c r="BH2312" t="e">
        <f t="shared" si="110"/>
        <v>#NUM!</v>
      </c>
      <c r="BI2312" t="e">
        <f>VLOOKUP(H2312,Sheet2!$A$1:$B$270,2,FALSE)</f>
        <v>#N/A</v>
      </c>
    </row>
    <row r="2313" spans="15:61">
      <c r="O2313" s="57"/>
      <c r="P2313" s="57"/>
      <c r="AP2313" s="57"/>
      <c r="BA2313" s="57"/>
      <c r="BF2313" s="6" t="e">
        <f t="shared" si="108"/>
        <v>#NUM!</v>
      </c>
      <c r="BG2313" t="e">
        <f t="shared" si="109"/>
        <v>#NUM!</v>
      </c>
      <c r="BH2313" t="e">
        <f t="shared" si="110"/>
        <v>#NUM!</v>
      </c>
      <c r="BI2313" t="e">
        <f>VLOOKUP(H2313,Sheet2!$A$1:$B$270,2,FALSE)</f>
        <v>#N/A</v>
      </c>
    </row>
    <row r="2314" spans="15:61">
      <c r="O2314" s="57"/>
      <c r="P2314" s="57"/>
      <c r="AP2314" s="57"/>
      <c r="BA2314" s="57"/>
      <c r="BF2314" s="6" t="e">
        <f t="shared" si="108"/>
        <v>#NUM!</v>
      </c>
      <c r="BG2314" t="e">
        <f t="shared" si="109"/>
        <v>#NUM!</v>
      </c>
      <c r="BH2314" t="e">
        <f t="shared" si="110"/>
        <v>#NUM!</v>
      </c>
      <c r="BI2314" t="e">
        <f>VLOOKUP(H2314,Sheet2!$A$1:$B$270,2,FALSE)</f>
        <v>#N/A</v>
      </c>
    </row>
    <row r="2315" spans="15:61">
      <c r="O2315" s="57"/>
      <c r="P2315" s="57"/>
      <c r="AP2315" s="57"/>
      <c r="BA2315" s="57"/>
      <c r="BF2315" s="6" t="e">
        <f t="shared" si="108"/>
        <v>#NUM!</v>
      </c>
      <c r="BG2315" t="e">
        <f t="shared" si="109"/>
        <v>#NUM!</v>
      </c>
      <c r="BH2315" t="e">
        <f t="shared" si="110"/>
        <v>#NUM!</v>
      </c>
      <c r="BI2315" t="e">
        <f>VLOOKUP(H2315,Sheet2!$A$1:$B$270,2,FALSE)</f>
        <v>#N/A</v>
      </c>
    </row>
    <row r="2316" spans="15:61">
      <c r="O2316" s="57"/>
      <c r="P2316" s="57"/>
      <c r="AP2316" s="57"/>
      <c r="BA2316" s="57"/>
      <c r="BF2316" s="6" t="e">
        <f t="shared" si="108"/>
        <v>#NUM!</v>
      </c>
      <c r="BG2316" t="e">
        <f t="shared" si="109"/>
        <v>#NUM!</v>
      </c>
      <c r="BH2316" t="e">
        <f t="shared" si="110"/>
        <v>#NUM!</v>
      </c>
      <c r="BI2316" t="e">
        <f>VLOOKUP(H2316,Sheet2!$A$1:$B$270,2,FALSE)</f>
        <v>#N/A</v>
      </c>
    </row>
    <row r="2317" spans="15:61">
      <c r="O2317" s="57"/>
      <c r="P2317" s="57"/>
      <c r="AP2317" s="57"/>
      <c r="BA2317" s="57"/>
      <c r="BF2317" s="6" t="e">
        <f t="shared" si="108"/>
        <v>#NUM!</v>
      </c>
      <c r="BG2317" t="e">
        <f t="shared" si="109"/>
        <v>#NUM!</v>
      </c>
      <c r="BH2317" t="e">
        <f t="shared" si="110"/>
        <v>#NUM!</v>
      </c>
      <c r="BI2317" t="e">
        <f>VLOOKUP(H2317,Sheet2!$A$1:$B$270,2,FALSE)</f>
        <v>#N/A</v>
      </c>
    </row>
    <row r="2318" spans="15:61">
      <c r="O2318" s="57"/>
      <c r="P2318" s="57"/>
      <c r="AP2318" s="57"/>
      <c r="BA2318" s="57"/>
      <c r="BF2318" s="6" t="e">
        <f t="shared" si="108"/>
        <v>#NUM!</v>
      </c>
      <c r="BG2318" t="e">
        <f t="shared" si="109"/>
        <v>#NUM!</v>
      </c>
      <c r="BH2318" t="e">
        <f t="shared" si="110"/>
        <v>#NUM!</v>
      </c>
      <c r="BI2318" t="e">
        <f>VLOOKUP(H2318,Sheet2!$A$1:$B$270,2,FALSE)</f>
        <v>#N/A</v>
      </c>
    </row>
    <row r="2319" spans="15:61">
      <c r="O2319" s="57"/>
      <c r="P2319" s="57"/>
      <c r="AP2319" s="57"/>
      <c r="BA2319" s="57"/>
      <c r="BF2319" s="6" t="e">
        <f t="shared" si="108"/>
        <v>#NUM!</v>
      </c>
      <c r="BG2319" t="e">
        <f t="shared" si="109"/>
        <v>#NUM!</v>
      </c>
      <c r="BH2319" t="e">
        <f t="shared" si="110"/>
        <v>#NUM!</v>
      </c>
      <c r="BI2319" t="e">
        <f>VLOOKUP(H2319,Sheet2!$A$1:$B$270,2,FALSE)</f>
        <v>#N/A</v>
      </c>
    </row>
    <row r="2320" spans="15:61">
      <c r="O2320" s="57"/>
      <c r="P2320" s="57"/>
      <c r="BA2320" s="57"/>
      <c r="BF2320" s="6" t="e">
        <f t="shared" si="108"/>
        <v>#NUM!</v>
      </c>
      <c r="BG2320" t="e">
        <f t="shared" si="109"/>
        <v>#NUM!</v>
      </c>
      <c r="BH2320" t="e">
        <f t="shared" si="110"/>
        <v>#NUM!</v>
      </c>
      <c r="BI2320" t="e">
        <f>VLOOKUP(H2320,Sheet2!$A$1:$B$270,2,FALSE)</f>
        <v>#N/A</v>
      </c>
    </row>
    <row r="2321" spans="15:61">
      <c r="O2321" s="57"/>
      <c r="P2321" s="57"/>
      <c r="AP2321" s="57"/>
      <c r="BA2321" s="57"/>
      <c r="BF2321" s="6" t="e">
        <f t="shared" si="108"/>
        <v>#NUM!</v>
      </c>
      <c r="BG2321" t="e">
        <f t="shared" si="109"/>
        <v>#NUM!</v>
      </c>
      <c r="BH2321" t="e">
        <f t="shared" si="110"/>
        <v>#NUM!</v>
      </c>
      <c r="BI2321" t="e">
        <f>VLOOKUP(H2321,Sheet2!$A$1:$B$270,2,FALSE)</f>
        <v>#N/A</v>
      </c>
    </row>
    <row r="2322" spans="15:61">
      <c r="O2322" s="57"/>
      <c r="P2322" s="57"/>
      <c r="AP2322" s="57"/>
      <c r="BA2322" s="57"/>
      <c r="BF2322" s="6" t="e">
        <f t="shared" si="108"/>
        <v>#NUM!</v>
      </c>
      <c r="BG2322" t="e">
        <f t="shared" si="109"/>
        <v>#NUM!</v>
      </c>
      <c r="BH2322" t="e">
        <f t="shared" si="110"/>
        <v>#NUM!</v>
      </c>
      <c r="BI2322" t="e">
        <f>VLOOKUP(H2322,Sheet2!$A$1:$B$270,2,FALSE)</f>
        <v>#N/A</v>
      </c>
    </row>
    <row r="2323" spans="15:61">
      <c r="O2323" s="57"/>
      <c r="P2323" s="57"/>
      <c r="AP2323" s="57"/>
      <c r="BA2323" s="57"/>
      <c r="BF2323" s="6" t="e">
        <f t="shared" si="108"/>
        <v>#NUM!</v>
      </c>
      <c r="BG2323" t="e">
        <f t="shared" si="109"/>
        <v>#NUM!</v>
      </c>
      <c r="BH2323" t="e">
        <f t="shared" si="110"/>
        <v>#NUM!</v>
      </c>
      <c r="BI2323" t="e">
        <f>VLOOKUP(H2323,Sheet2!$A$1:$B$270,2,FALSE)</f>
        <v>#N/A</v>
      </c>
    </row>
    <row r="2324" spans="15:61">
      <c r="O2324" s="57"/>
      <c r="P2324" s="57"/>
      <c r="AP2324" s="57"/>
      <c r="BA2324" s="57"/>
      <c r="BF2324" s="6" t="e">
        <f t="shared" si="108"/>
        <v>#NUM!</v>
      </c>
      <c r="BG2324" t="e">
        <f t="shared" si="109"/>
        <v>#NUM!</v>
      </c>
      <c r="BH2324" t="e">
        <f t="shared" si="110"/>
        <v>#NUM!</v>
      </c>
      <c r="BI2324" t="e">
        <f>VLOOKUP(H2324,Sheet2!$A$1:$B$270,2,FALSE)</f>
        <v>#N/A</v>
      </c>
    </row>
    <row r="2325" spans="15:61">
      <c r="O2325" s="57"/>
      <c r="P2325" s="57"/>
      <c r="AP2325" s="57"/>
      <c r="BA2325" s="57"/>
      <c r="BF2325" s="6" t="e">
        <f t="shared" si="108"/>
        <v>#NUM!</v>
      </c>
      <c r="BG2325" t="e">
        <f t="shared" si="109"/>
        <v>#NUM!</v>
      </c>
      <c r="BH2325" t="e">
        <f t="shared" si="110"/>
        <v>#NUM!</v>
      </c>
      <c r="BI2325" t="e">
        <f>VLOOKUP(H2325,Sheet2!$A$1:$B$270,2,FALSE)</f>
        <v>#N/A</v>
      </c>
    </row>
    <row r="2326" spans="15:61">
      <c r="O2326" s="57"/>
      <c r="P2326" s="57"/>
      <c r="BA2326" s="57"/>
      <c r="BF2326" s="6" t="e">
        <f t="shared" si="108"/>
        <v>#NUM!</v>
      </c>
      <c r="BG2326" t="e">
        <f t="shared" si="109"/>
        <v>#NUM!</v>
      </c>
      <c r="BH2326" t="e">
        <f t="shared" si="110"/>
        <v>#NUM!</v>
      </c>
      <c r="BI2326" t="e">
        <f>VLOOKUP(H2326,Sheet2!$A$1:$B$270,2,FALSE)</f>
        <v>#N/A</v>
      </c>
    </row>
    <row r="2327" spans="15:61">
      <c r="O2327" s="57"/>
      <c r="P2327" s="57"/>
      <c r="AP2327" s="57"/>
      <c r="BA2327" s="57"/>
      <c r="BF2327" s="6" t="e">
        <f t="shared" si="108"/>
        <v>#NUM!</v>
      </c>
      <c r="BG2327" t="e">
        <f t="shared" si="109"/>
        <v>#NUM!</v>
      </c>
      <c r="BH2327" t="e">
        <f t="shared" si="110"/>
        <v>#NUM!</v>
      </c>
      <c r="BI2327" t="e">
        <f>VLOOKUP(H2327,Sheet2!$A$1:$B$270,2,FALSE)</f>
        <v>#N/A</v>
      </c>
    </row>
    <row r="2328" spans="15:61">
      <c r="O2328" s="57"/>
      <c r="P2328" s="57"/>
      <c r="AP2328" s="57"/>
      <c r="BA2328" s="57"/>
      <c r="BF2328" s="6" t="e">
        <f t="shared" si="108"/>
        <v>#NUM!</v>
      </c>
      <c r="BG2328" t="e">
        <f t="shared" si="109"/>
        <v>#NUM!</v>
      </c>
      <c r="BH2328" t="e">
        <f t="shared" si="110"/>
        <v>#NUM!</v>
      </c>
      <c r="BI2328" t="e">
        <f>VLOOKUP(H2328,Sheet2!$A$1:$B$270,2,FALSE)</f>
        <v>#N/A</v>
      </c>
    </row>
    <row r="2329" spans="15:61">
      <c r="O2329" s="57"/>
      <c r="P2329" s="57"/>
      <c r="AP2329" s="57"/>
      <c r="BA2329" s="57"/>
      <c r="BF2329" s="6" t="e">
        <f t="shared" si="108"/>
        <v>#NUM!</v>
      </c>
      <c r="BG2329" t="e">
        <f t="shared" si="109"/>
        <v>#NUM!</v>
      </c>
      <c r="BH2329" t="e">
        <f t="shared" si="110"/>
        <v>#NUM!</v>
      </c>
      <c r="BI2329" t="e">
        <f>VLOOKUP(H2329,Sheet2!$A$1:$B$270,2,FALSE)</f>
        <v>#N/A</v>
      </c>
    </row>
    <row r="2330" spans="15:61">
      <c r="O2330" s="57"/>
      <c r="P2330" s="57"/>
      <c r="AP2330" s="57"/>
      <c r="BA2330" s="57"/>
      <c r="BF2330" s="6" t="e">
        <f t="shared" si="108"/>
        <v>#NUM!</v>
      </c>
      <c r="BG2330" t="e">
        <f t="shared" si="109"/>
        <v>#NUM!</v>
      </c>
      <c r="BH2330" t="e">
        <f t="shared" si="110"/>
        <v>#NUM!</v>
      </c>
      <c r="BI2330" t="e">
        <f>VLOOKUP(H2330,Sheet2!$A$1:$B$270,2,FALSE)</f>
        <v>#N/A</v>
      </c>
    </row>
    <row r="2331" spans="15:61">
      <c r="O2331" s="57"/>
      <c r="P2331" s="57"/>
      <c r="BA2331" s="57"/>
      <c r="BF2331" s="6" t="e">
        <f t="shared" si="108"/>
        <v>#NUM!</v>
      </c>
      <c r="BG2331" t="e">
        <f t="shared" si="109"/>
        <v>#NUM!</v>
      </c>
      <c r="BH2331" t="e">
        <f t="shared" si="110"/>
        <v>#NUM!</v>
      </c>
      <c r="BI2331" t="e">
        <f>VLOOKUP(H2331,Sheet2!$A$1:$B$270,2,FALSE)</f>
        <v>#N/A</v>
      </c>
    </row>
    <row r="2332" spans="15:61">
      <c r="O2332" s="57"/>
      <c r="P2332" s="57"/>
      <c r="AP2332" s="57"/>
      <c r="BA2332" s="57"/>
      <c r="BF2332" s="6" t="e">
        <f t="shared" si="108"/>
        <v>#NUM!</v>
      </c>
      <c r="BG2332" t="e">
        <f t="shared" si="109"/>
        <v>#NUM!</v>
      </c>
      <c r="BH2332" t="e">
        <f t="shared" si="110"/>
        <v>#NUM!</v>
      </c>
      <c r="BI2332" t="e">
        <f>VLOOKUP(H2332,Sheet2!$A$1:$B$270,2,FALSE)</f>
        <v>#N/A</v>
      </c>
    </row>
    <row r="2333" spans="15:61">
      <c r="O2333" s="57"/>
      <c r="P2333" s="57"/>
      <c r="AP2333" s="57"/>
      <c r="BA2333" s="57"/>
      <c r="BF2333" s="6" t="e">
        <f t="shared" si="108"/>
        <v>#NUM!</v>
      </c>
      <c r="BG2333" t="e">
        <f t="shared" si="109"/>
        <v>#NUM!</v>
      </c>
      <c r="BH2333" t="e">
        <f t="shared" si="110"/>
        <v>#NUM!</v>
      </c>
      <c r="BI2333" t="e">
        <f>VLOOKUP(H2333,Sheet2!$A$1:$B$270,2,FALSE)</f>
        <v>#N/A</v>
      </c>
    </row>
    <row r="2334" spans="15:61">
      <c r="O2334" s="57"/>
      <c r="P2334" s="57"/>
      <c r="AP2334" s="57"/>
      <c r="BA2334" s="57"/>
      <c r="BF2334" s="6" t="e">
        <f t="shared" si="108"/>
        <v>#NUM!</v>
      </c>
      <c r="BG2334" t="e">
        <f t="shared" si="109"/>
        <v>#NUM!</v>
      </c>
      <c r="BH2334" t="e">
        <f t="shared" si="110"/>
        <v>#NUM!</v>
      </c>
      <c r="BI2334" t="e">
        <f>VLOOKUP(H2334,Sheet2!$A$1:$B$270,2,FALSE)</f>
        <v>#N/A</v>
      </c>
    </row>
    <row r="2335" spans="15:61">
      <c r="O2335" s="57"/>
      <c r="P2335" s="57"/>
      <c r="AP2335" s="57"/>
      <c r="BA2335" s="57"/>
      <c r="BF2335" s="6" t="e">
        <f t="shared" si="108"/>
        <v>#NUM!</v>
      </c>
      <c r="BG2335" t="e">
        <f t="shared" si="109"/>
        <v>#NUM!</v>
      </c>
      <c r="BH2335" t="e">
        <f t="shared" si="110"/>
        <v>#NUM!</v>
      </c>
      <c r="BI2335" t="e">
        <f>VLOOKUP(H2335,Sheet2!$A$1:$B$270,2,FALSE)</f>
        <v>#N/A</v>
      </c>
    </row>
    <row r="2336" spans="15:61">
      <c r="O2336" s="57"/>
      <c r="P2336" s="57"/>
      <c r="AP2336" s="57"/>
      <c r="BA2336" s="57"/>
      <c r="BF2336" s="6" t="e">
        <f t="shared" si="108"/>
        <v>#NUM!</v>
      </c>
      <c r="BG2336" t="e">
        <f t="shared" si="109"/>
        <v>#NUM!</v>
      </c>
      <c r="BH2336" t="e">
        <f t="shared" si="110"/>
        <v>#NUM!</v>
      </c>
      <c r="BI2336" t="e">
        <f>VLOOKUP(H2336,Sheet2!$A$1:$B$270,2,FALSE)</f>
        <v>#N/A</v>
      </c>
    </row>
    <row r="2337" spans="15:61">
      <c r="O2337" s="57"/>
      <c r="P2337" s="57"/>
      <c r="AP2337" s="57"/>
      <c r="BA2337" s="57"/>
      <c r="BF2337" s="6" t="e">
        <f t="shared" si="108"/>
        <v>#NUM!</v>
      </c>
      <c r="BG2337" t="e">
        <f t="shared" si="109"/>
        <v>#NUM!</v>
      </c>
      <c r="BH2337" t="e">
        <f t="shared" si="110"/>
        <v>#NUM!</v>
      </c>
      <c r="BI2337" t="e">
        <f>VLOOKUP(H2337,Sheet2!$A$1:$B$270,2,FALSE)</f>
        <v>#N/A</v>
      </c>
    </row>
    <row r="2338" spans="15:61">
      <c r="O2338" s="57"/>
      <c r="P2338" s="57"/>
      <c r="AP2338" s="57"/>
      <c r="BA2338" s="57"/>
      <c r="BF2338" s="6" t="e">
        <f t="shared" si="108"/>
        <v>#NUM!</v>
      </c>
      <c r="BG2338" t="e">
        <f t="shared" si="109"/>
        <v>#NUM!</v>
      </c>
      <c r="BH2338" t="e">
        <f t="shared" si="110"/>
        <v>#NUM!</v>
      </c>
      <c r="BI2338" t="e">
        <f>VLOOKUP(H2338,Sheet2!$A$1:$B$270,2,FALSE)</f>
        <v>#N/A</v>
      </c>
    </row>
    <row r="2339" spans="15:61">
      <c r="O2339" s="57"/>
      <c r="P2339" s="57"/>
      <c r="AP2339" s="57"/>
      <c r="BA2339" s="57"/>
      <c r="BF2339" s="6" t="e">
        <f t="shared" si="108"/>
        <v>#NUM!</v>
      </c>
      <c r="BG2339" t="e">
        <f t="shared" si="109"/>
        <v>#NUM!</v>
      </c>
      <c r="BH2339" t="e">
        <f t="shared" si="110"/>
        <v>#NUM!</v>
      </c>
      <c r="BI2339" t="e">
        <f>VLOOKUP(H2339,Sheet2!$A$1:$B$270,2,FALSE)</f>
        <v>#N/A</v>
      </c>
    </row>
    <row r="2340" spans="15:61">
      <c r="O2340" s="57"/>
      <c r="P2340" s="57"/>
      <c r="AP2340" s="57"/>
      <c r="BA2340" s="57"/>
      <c r="BF2340" s="6" t="e">
        <f t="shared" si="108"/>
        <v>#NUM!</v>
      </c>
      <c r="BG2340" t="e">
        <f t="shared" si="109"/>
        <v>#NUM!</v>
      </c>
      <c r="BH2340" t="e">
        <f t="shared" si="110"/>
        <v>#NUM!</v>
      </c>
      <c r="BI2340" t="e">
        <f>VLOOKUP(H2340,Sheet2!$A$1:$B$270,2,FALSE)</f>
        <v>#N/A</v>
      </c>
    </row>
    <row r="2341" spans="15:61">
      <c r="O2341" s="57"/>
      <c r="P2341" s="57"/>
      <c r="AP2341" s="57"/>
      <c r="BA2341" s="57"/>
      <c r="BF2341" s="6" t="e">
        <f t="shared" si="108"/>
        <v>#NUM!</v>
      </c>
      <c r="BG2341" t="e">
        <f t="shared" si="109"/>
        <v>#NUM!</v>
      </c>
      <c r="BH2341" t="e">
        <f t="shared" si="110"/>
        <v>#NUM!</v>
      </c>
      <c r="BI2341" t="e">
        <f>VLOOKUP(H2341,Sheet2!$A$1:$B$270,2,FALSE)</f>
        <v>#N/A</v>
      </c>
    </row>
    <row r="2342" spans="15:61">
      <c r="O2342" s="57"/>
      <c r="P2342" s="57"/>
      <c r="BA2342" s="57"/>
      <c r="BF2342" s="6" t="e">
        <f t="shared" si="108"/>
        <v>#NUM!</v>
      </c>
      <c r="BG2342" t="e">
        <f t="shared" si="109"/>
        <v>#NUM!</v>
      </c>
      <c r="BH2342" t="e">
        <f t="shared" si="110"/>
        <v>#NUM!</v>
      </c>
      <c r="BI2342" t="e">
        <f>VLOOKUP(H2342,Sheet2!$A$1:$B$270,2,FALSE)</f>
        <v>#N/A</v>
      </c>
    </row>
    <row r="2343" spans="15:61">
      <c r="O2343" s="57"/>
      <c r="P2343" s="57"/>
      <c r="AP2343" s="57"/>
      <c r="BA2343" s="57"/>
      <c r="BF2343" s="6" t="e">
        <f t="shared" si="108"/>
        <v>#NUM!</v>
      </c>
      <c r="BG2343" t="e">
        <f t="shared" si="109"/>
        <v>#NUM!</v>
      </c>
      <c r="BH2343" t="e">
        <f t="shared" si="110"/>
        <v>#NUM!</v>
      </c>
      <c r="BI2343" t="e">
        <f>VLOOKUP(H2343,Sheet2!$A$1:$B$270,2,FALSE)</f>
        <v>#N/A</v>
      </c>
    </row>
    <row r="2344" spans="15:61">
      <c r="O2344" s="57"/>
      <c r="P2344" s="57"/>
      <c r="AP2344" s="57"/>
      <c r="BA2344" s="57"/>
      <c r="BF2344" s="6" t="e">
        <f t="shared" si="108"/>
        <v>#NUM!</v>
      </c>
      <c r="BG2344" t="e">
        <f t="shared" si="109"/>
        <v>#NUM!</v>
      </c>
      <c r="BH2344" t="e">
        <f t="shared" si="110"/>
        <v>#NUM!</v>
      </c>
      <c r="BI2344" t="e">
        <f>VLOOKUP(H2344,Sheet2!$A$1:$B$270,2,FALSE)</f>
        <v>#N/A</v>
      </c>
    </row>
    <row r="2345" spans="15:61">
      <c r="O2345" s="57"/>
      <c r="P2345" s="57"/>
      <c r="AP2345" s="57"/>
      <c r="BA2345" s="57"/>
      <c r="BF2345" s="6" t="e">
        <f t="shared" si="108"/>
        <v>#NUM!</v>
      </c>
      <c r="BG2345" t="e">
        <f t="shared" si="109"/>
        <v>#NUM!</v>
      </c>
      <c r="BH2345" t="e">
        <f t="shared" si="110"/>
        <v>#NUM!</v>
      </c>
      <c r="BI2345" t="e">
        <f>VLOOKUP(H2345,Sheet2!$A$1:$B$270,2,FALSE)</f>
        <v>#N/A</v>
      </c>
    </row>
    <row r="2346" spans="15:61">
      <c r="O2346" s="57"/>
      <c r="P2346" s="57"/>
      <c r="AP2346" s="57"/>
      <c r="BA2346" s="57"/>
      <c r="BF2346" s="6" t="e">
        <f t="shared" si="108"/>
        <v>#NUM!</v>
      </c>
      <c r="BG2346" t="e">
        <f t="shared" si="109"/>
        <v>#NUM!</v>
      </c>
      <c r="BH2346" t="e">
        <f t="shared" si="110"/>
        <v>#NUM!</v>
      </c>
      <c r="BI2346" t="e">
        <f>VLOOKUP(H2346,Sheet2!$A$1:$B$270,2,FALSE)</f>
        <v>#N/A</v>
      </c>
    </row>
    <row r="2347" spans="15:61">
      <c r="O2347" s="57"/>
      <c r="P2347" s="57"/>
      <c r="AP2347" s="57"/>
      <c r="BA2347" s="57"/>
      <c r="BF2347" s="6" t="e">
        <f t="shared" si="108"/>
        <v>#NUM!</v>
      </c>
      <c r="BG2347" t="e">
        <f t="shared" si="109"/>
        <v>#NUM!</v>
      </c>
      <c r="BH2347" t="e">
        <f t="shared" si="110"/>
        <v>#NUM!</v>
      </c>
      <c r="BI2347" t="e">
        <f>VLOOKUP(H2347,Sheet2!$A$1:$B$270,2,FALSE)</f>
        <v>#N/A</v>
      </c>
    </row>
    <row r="2348" spans="15:61">
      <c r="O2348" s="57"/>
      <c r="P2348" s="57"/>
      <c r="AP2348" s="57"/>
      <c r="BA2348" s="57"/>
      <c r="BF2348" s="6" t="e">
        <f t="shared" si="108"/>
        <v>#NUM!</v>
      </c>
      <c r="BG2348" t="e">
        <f t="shared" si="109"/>
        <v>#NUM!</v>
      </c>
      <c r="BH2348" t="e">
        <f t="shared" si="110"/>
        <v>#NUM!</v>
      </c>
      <c r="BI2348" t="e">
        <f>VLOOKUP(H2348,Sheet2!$A$1:$B$270,2,FALSE)</f>
        <v>#N/A</v>
      </c>
    </row>
    <row r="2349" spans="15:61">
      <c r="O2349" s="57"/>
      <c r="P2349" s="57"/>
      <c r="AP2349" s="57"/>
      <c r="BA2349" s="57"/>
      <c r="BF2349" s="6" t="e">
        <f t="shared" si="108"/>
        <v>#NUM!</v>
      </c>
      <c r="BG2349" t="e">
        <f t="shared" si="109"/>
        <v>#NUM!</v>
      </c>
      <c r="BH2349" t="e">
        <f t="shared" si="110"/>
        <v>#NUM!</v>
      </c>
      <c r="BI2349" t="e">
        <f>VLOOKUP(H2349,Sheet2!$A$1:$B$270,2,FALSE)</f>
        <v>#N/A</v>
      </c>
    </row>
    <row r="2350" spans="15:61">
      <c r="O2350" s="57"/>
      <c r="P2350" s="57"/>
      <c r="BA2350" s="57"/>
      <c r="BF2350" s="6" t="e">
        <f t="shared" si="108"/>
        <v>#NUM!</v>
      </c>
      <c r="BG2350" t="e">
        <f t="shared" si="109"/>
        <v>#NUM!</v>
      </c>
      <c r="BH2350" t="e">
        <f t="shared" si="110"/>
        <v>#NUM!</v>
      </c>
      <c r="BI2350" t="e">
        <f>VLOOKUP(H2350,Sheet2!$A$1:$B$270,2,FALSE)</f>
        <v>#N/A</v>
      </c>
    </row>
    <row r="2351" spans="15:61">
      <c r="O2351" s="57"/>
      <c r="P2351" s="57"/>
      <c r="BA2351" s="57"/>
      <c r="BF2351" s="6" t="e">
        <f t="shared" si="108"/>
        <v>#NUM!</v>
      </c>
      <c r="BG2351" t="e">
        <f t="shared" si="109"/>
        <v>#NUM!</v>
      </c>
      <c r="BH2351" t="e">
        <f t="shared" si="110"/>
        <v>#NUM!</v>
      </c>
      <c r="BI2351" t="e">
        <f>VLOOKUP(H2351,Sheet2!$A$1:$B$270,2,FALSE)</f>
        <v>#N/A</v>
      </c>
    </row>
    <row r="2352" spans="15:61">
      <c r="O2352" s="57"/>
      <c r="P2352" s="57"/>
      <c r="AP2352" s="57"/>
      <c r="BA2352" s="57"/>
      <c r="BF2352" s="6" t="e">
        <f t="shared" si="108"/>
        <v>#NUM!</v>
      </c>
      <c r="BG2352" t="e">
        <f t="shared" si="109"/>
        <v>#NUM!</v>
      </c>
      <c r="BH2352" t="e">
        <f t="shared" si="110"/>
        <v>#NUM!</v>
      </c>
      <c r="BI2352" t="e">
        <f>VLOOKUP(H2352,Sheet2!$A$1:$B$270,2,FALSE)</f>
        <v>#N/A</v>
      </c>
    </row>
    <row r="2353" spans="15:61">
      <c r="O2353" s="57"/>
      <c r="P2353" s="57"/>
      <c r="AP2353" s="57"/>
      <c r="BA2353" s="57"/>
      <c r="BF2353" s="6" t="e">
        <f t="shared" si="108"/>
        <v>#NUM!</v>
      </c>
      <c r="BG2353" t="e">
        <f t="shared" si="109"/>
        <v>#NUM!</v>
      </c>
      <c r="BH2353" t="e">
        <f t="shared" si="110"/>
        <v>#NUM!</v>
      </c>
      <c r="BI2353" t="e">
        <f>VLOOKUP(H2353,Sheet2!$A$1:$B$270,2,FALSE)</f>
        <v>#N/A</v>
      </c>
    </row>
    <row r="2354" spans="15:61">
      <c r="O2354" s="57"/>
      <c r="P2354" s="57"/>
      <c r="AP2354" s="57"/>
      <c r="BA2354" s="57"/>
      <c r="BF2354" s="6" t="e">
        <f t="shared" si="108"/>
        <v>#NUM!</v>
      </c>
      <c r="BG2354" t="e">
        <f t="shared" si="109"/>
        <v>#NUM!</v>
      </c>
      <c r="BH2354" t="e">
        <f t="shared" si="110"/>
        <v>#NUM!</v>
      </c>
      <c r="BI2354" t="e">
        <f>VLOOKUP(H2354,Sheet2!$A$1:$B$270,2,FALSE)</f>
        <v>#N/A</v>
      </c>
    </row>
    <row r="2355" spans="15:61">
      <c r="O2355" s="57"/>
      <c r="P2355" s="57"/>
      <c r="AP2355" s="57"/>
      <c r="BA2355" s="57"/>
      <c r="BF2355" s="6" t="e">
        <f t="shared" si="108"/>
        <v>#NUM!</v>
      </c>
      <c r="BG2355" t="e">
        <f t="shared" si="109"/>
        <v>#NUM!</v>
      </c>
      <c r="BH2355" t="e">
        <f t="shared" si="110"/>
        <v>#NUM!</v>
      </c>
      <c r="BI2355" t="e">
        <f>VLOOKUP(H2355,Sheet2!$A$1:$B$270,2,FALSE)</f>
        <v>#N/A</v>
      </c>
    </row>
    <row r="2356" spans="15:61">
      <c r="O2356" s="57"/>
      <c r="P2356" s="57"/>
      <c r="AP2356" s="57"/>
      <c r="BA2356" s="57"/>
      <c r="BF2356" s="6" t="e">
        <f t="shared" si="108"/>
        <v>#NUM!</v>
      </c>
      <c r="BG2356" t="e">
        <f t="shared" si="109"/>
        <v>#NUM!</v>
      </c>
      <c r="BH2356" t="e">
        <f t="shared" si="110"/>
        <v>#NUM!</v>
      </c>
      <c r="BI2356" t="e">
        <f>VLOOKUP(H2356,Sheet2!$A$1:$B$270,2,FALSE)</f>
        <v>#N/A</v>
      </c>
    </row>
    <row r="2357" spans="15:61">
      <c r="O2357" s="57"/>
      <c r="P2357" s="57"/>
      <c r="AP2357" s="57"/>
      <c r="BA2357" s="57"/>
      <c r="BF2357" s="6" t="e">
        <f t="shared" si="108"/>
        <v>#NUM!</v>
      </c>
      <c r="BG2357" t="e">
        <f t="shared" si="109"/>
        <v>#NUM!</v>
      </c>
      <c r="BH2357" t="e">
        <f t="shared" si="110"/>
        <v>#NUM!</v>
      </c>
      <c r="BI2357" t="e">
        <f>VLOOKUP(H2357,Sheet2!$A$1:$B$270,2,FALSE)</f>
        <v>#N/A</v>
      </c>
    </row>
    <row r="2358" spans="15:61">
      <c r="O2358" s="57"/>
      <c r="P2358" s="57"/>
      <c r="AP2358" s="57"/>
      <c r="BA2358" s="57"/>
      <c r="BF2358" s="6" t="e">
        <f t="shared" si="108"/>
        <v>#NUM!</v>
      </c>
      <c r="BG2358" t="e">
        <f t="shared" si="109"/>
        <v>#NUM!</v>
      </c>
      <c r="BH2358" t="e">
        <f t="shared" si="110"/>
        <v>#NUM!</v>
      </c>
      <c r="BI2358" t="e">
        <f>VLOOKUP(H2358,Sheet2!$A$1:$B$270,2,FALSE)</f>
        <v>#N/A</v>
      </c>
    </row>
    <row r="2359" spans="15:61">
      <c r="O2359" s="57"/>
      <c r="P2359" s="57"/>
      <c r="BA2359" s="57"/>
      <c r="BF2359" s="6" t="e">
        <f t="shared" si="108"/>
        <v>#NUM!</v>
      </c>
      <c r="BG2359" t="e">
        <f t="shared" si="109"/>
        <v>#NUM!</v>
      </c>
      <c r="BH2359" t="e">
        <f t="shared" si="110"/>
        <v>#NUM!</v>
      </c>
      <c r="BI2359" t="e">
        <f>VLOOKUP(H2359,Sheet2!$A$1:$B$270,2,FALSE)</f>
        <v>#N/A</v>
      </c>
    </row>
    <row r="2360" spans="15:61">
      <c r="O2360" s="57"/>
      <c r="P2360" s="57"/>
      <c r="AP2360" s="57"/>
      <c r="BA2360" s="57"/>
      <c r="BF2360" s="6" t="e">
        <f t="shared" si="108"/>
        <v>#NUM!</v>
      </c>
      <c r="BG2360" t="e">
        <f t="shared" si="109"/>
        <v>#NUM!</v>
      </c>
      <c r="BH2360" t="e">
        <f t="shared" si="110"/>
        <v>#NUM!</v>
      </c>
      <c r="BI2360" t="e">
        <f>VLOOKUP(H2360,Sheet2!$A$1:$B$270,2,FALSE)</f>
        <v>#N/A</v>
      </c>
    </row>
    <row r="2361" spans="15:61">
      <c r="O2361" s="57"/>
      <c r="P2361" s="57"/>
      <c r="AP2361" s="57"/>
      <c r="BA2361" s="57"/>
      <c r="BF2361" s="6" t="e">
        <f t="shared" si="108"/>
        <v>#NUM!</v>
      </c>
      <c r="BG2361" t="e">
        <f t="shared" si="109"/>
        <v>#NUM!</v>
      </c>
      <c r="BH2361" t="e">
        <f t="shared" si="110"/>
        <v>#NUM!</v>
      </c>
      <c r="BI2361" t="e">
        <f>VLOOKUP(H2361,Sheet2!$A$1:$B$270,2,FALSE)</f>
        <v>#N/A</v>
      </c>
    </row>
    <row r="2362" spans="15:61">
      <c r="O2362" s="57"/>
      <c r="P2362" s="57"/>
      <c r="AP2362" s="57"/>
      <c r="BA2362" s="57"/>
      <c r="BF2362" s="6" t="e">
        <f t="shared" si="108"/>
        <v>#NUM!</v>
      </c>
      <c r="BG2362" t="e">
        <f t="shared" si="109"/>
        <v>#NUM!</v>
      </c>
      <c r="BH2362" t="e">
        <f t="shared" si="110"/>
        <v>#NUM!</v>
      </c>
      <c r="BI2362" t="e">
        <f>VLOOKUP(H2362,Sheet2!$A$1:$B$270,2,FALSE)</f>
        <v>#N/A</v>
      </c>
    </row>
    <row r="2363" spans="15:61">
      <c r="O2363" s="57"/>
      <c r="P2363" s="57"/>
      <c r="AP2363" s="57"/>
      <c r="BA2363" s="57"/>
      <c r="BF2363" s="6" t="e">
        <f t="shared" si="108"/>
        <v>#NUM!</v>
      </c>
      <c r="BG2363" t="e">
        <f t="shared" si="109"/>
        <v>#NUM!</v>
      </c>
      <c r="BH2363" t="e">
        <f t="shared" si="110"/>
        <v>#NUM!</v>
      </c>
      <c r="BI2363" t="e">
        <f>VLOOKUP(H2363,Sheet2!$A$1:$B$270,2,FALSE)</f>
        <v>#N/A</v>
      </c>
    </row>
    <row r="2364" spans="15:61">
      <c r="O2364" s="57"/>
      <c r="P2364" s="57"/>
      <c r="AP2364" s="57"/>
      <c r="BA2364" s="57"/>
      <c r="BF2364" s="6" t="e">
        <f t="shared" si="108"/>
        <v>#NUM!</v>
      </c>
      <c r="BG2364" t="e">
        <f t="shared" si="109"/>
        <v>#NUM!</v>
      </c>
      <c r="BH2364" t="e">
        <f t="shared" si="110"/>
        <v>#NUM!</v>
      </c>
      <c r="BI2364" t="e">
        <f>VLOOKUP(H2364,Sheet2!$A$1:$B$270,2,FALSE)</f>
        <v>#N/A</v>
      </c>
    </row>
    <row r="2365" spans="15:61">
      <c r="O2365" s="57"/>
      <c r="P2365" s="57"/>
      <c r="AP2365" s="57"/>
      <c r="BA2365" s="57"/>
      <c r="BF2365" s="6" t="e">
        <f t="shared" si="108"/>
        <v>#NUM!</v>
      </c>
      <c r="BG2365" t="e">
        <f t="shared" si="109"/>
        <v>#NUM!</v>
      </c>
      <c r="BH2365" t="e">
        <f t="shared" si="110"/>
        <v>#NUM!</v>
      </c>
      <c r="BI2365" t="e">
        <f>VLOOKUP(H2365,Sheet2!$A$1:$B$270,2,FALSE)</f>
        <v>#N/A</v>
      </c>
    </row>
    <row r="2366" spans="15:61">
      <c r="O2366" s="57"/>
      <c r="P2366" s="57"/>
      <c r="AP2366" s="57"/>
      <c r="BA2366" s="57"/>
      <c r="BF2366" s="6" t="e">
        <f t="shared" si="108"/>
        <v>#NUM!</v>
      </c>
      <c r="BG2366" t="e">
        <f t="shared" si="109"/>
        <v>#NUM!</v>
      </c>
      <c r="BH2366" t="e">
        <f t="shared" si="110"/>
        <v>#NUM!</v>
      </c>
      <c r="BI2366" t="e">
        <f>VLOOKUP(H2366,Sheet2!$A$1:$B$270,2,FALSE)</f>
        <v>#N/A</v>
      </c>
    </row>
    <row r="2367" spans="15:61">
      <c r="O2367" s="57"/>
      <c r="P2367" s="57"/>
      <c r="BA2367" s="57"/>
      <c r="BF2367" s="6" t="e">
        <f t="shared" si="108"/>
        <v>#NUM!</v>
      </c>
      <c r="BG2367" t="e">
        <f t="shared" si="109"/>
        <v>#NUM!</v>
      </c>
      <c r="BH2367" t="e">
        <f t="shared" si="110"/>
        <v>#NUM!</v>
      </c>
      <c r="BI2367" t="e">
        <f>VLOOKUP(H2367,Sheet2!$A$1:$B$270,2,FALSE)</f>
        <v>#N/A</v>
      </c>
    </row>
    <row r="2368" spans="15:61">
      <c r="O2368" s="57"/>
      <c r="P2368" s="57"/>
      <c r="AP2368" s="57"/>
      <c r="BA2368" s="57"/>
      <c r="BF2368" s="6" t="e">
        <f t="shared" si="108"/>
        <v>#NUM!</v>
      </c>
      <c r="BG2368" t="e">
        <f t="shared" si="109"/>
        <v>#NUM!</v>
      </c>
      <c r="BH2368" t="e">
        <f t="shared" si="110"/>
        <v>#NUM!</v>
      </c>
      <c r="BI2368" t="e">
        <f>VLOOKUP(H2368,Sheet2!$A$1:$B$270,2,FALSE)</f>
        <v>#N/A</v>
      </c>
    </row>
    <row r="2369" spans="15:61">
      <c r="O2369" s="57"/>
      <c r="P2369" s="57"/>
      <c r="AP2369" s="57"/>
      <c r="BA2369" s="57"/>
      <c r="BF2369" s="6" t="e">
        <f t="shared" si="108"/>
        <v>#NUM!</v>
      </c>
      <c r="BG2369" t="e">
        <f t="shared" si="109"/>
        <v>#NUM!</v>
      </c>
      <c r="BH2369" t="e">
        <f t="shared" si="110"/>
        <v>#NUM!</v>
      </c>
      <c r="BI2369" t="e">
        <f>VLOOKUP(H2369,Sheet2!$A$1:$B$270,2,FALSE)</f>
        <v>#N/A</v>
      </c>
    </row>
    <row r="2370" spans="15:61">
      <c r="O2370" s="57"/>
      <c r="P2370" s="57"/>
      <c r="AP2370" s="57"/>
      <c r="BA2370" s="57"/>
      <c r="BF2370" s="6" t="e">
        <f t="shared" ref="BF2370:BF2433" si="111">DATE(BC2370,BD2370,BE2370)</f>
        <v>#NUM!</v>
      </c>
      <c r="BG2370" t="e">
        <f t="shared" ref="BG2370:BG2433" si="112">BF2370-BA2370</f>
        <v>#NUM!</v>
      </c>
      <c r="BH2370" t="e">
        <f t="shared" ref="BH2370:BH2433" si="113">IF(BG2370=1,"COMPLY",IF(BG2370&lt;1,"COMPLY","NOT COMPLY"))</f>
        <v>#NUM!</v>
      </c>
      <c r="BI2370" t="e">
        <f>VLOOKUP(H2370,Sheet2!$A$1:$B$270,2,FALSE)</f>
        <v>#N/A</v>
      </c>
    </row>
    <row r="2371" spans="15:61">
      <c r="O2371" s="57"/>
      <c r="P2371" s="57"/>
      <c r="AP2371" s="57"/>
      <c r="BA2371" s="57"/>
      <c r="BF2371" s="6" t="e">
        <f t="shared" si="111"/>
        <v>#NUM!</v>
      </c>
      <c r="BG2371" t="e">
        <f t="shared" si="112"/>
        <v>#NUM!</v>
      </c>
      <c r="BH2371" t="e">
        <f t="shared" si="113"/>
        <v>#NUM!</v>
      </c>
      <c r="BI2371" t="e">
        <f>VLOOKUP(H2371,Sheet2!$A$1:$B$270,2,FALSE)</f>
        <v>#N/A</v>
      </c>
    </row>
    <row r="2372" spans="15:61">
      <c r="O2372" s="57"/>
      <c r="P2372" s="57"/>
      <c r="AP2372" s="57"/>
      <c r="BA2372" s="57"/>
      <c r="BF2372" s="6" t="e">
        <f t="shared" si="111"/>
        <v>#NUM!</v>
      </c>
      <c r="BG2372" t="e">
        <f t="shared" si="112"/>
        <v>#NUM!</v>
      </c>
      <c r="BH2372" t="e">
        <f t="shared" si="113"/>
        <v>#NUM!</v>
      </c>
      <c r="BI2372" t="e">
        <f>VLOOKUP(H2372,Sheet2!$A$1:$B$270,2,FALSE)</f>
        <v>#N/A</v>
      </c>
    </row>
    <row r="2373" spans="15:61">
      <c r="O2373" s="57"/>
      <c r="P2373" s="57"/>
      <c r="AP2373" s="57"/>
      <c r="BA2373" s="57"/>
      <c r="BF2373" s="6" t="e">
        <f t="shared" si="111"/>
        <v>#NUM!</v>
      </c>
      <c r="BG2373" t="e">
        <f t="shared" si="112"/>
        <v>#NUM!</v>
      </c>
      <c r="BH2373" t="e">
        <f t="shared" si="113"/>
        <v>#NUM!</v>
      </c>
      <c r="BI2373" t="e">
        <f>VLOOKUP(H2373,Sheet2!$A$1:$B$270,2,FALSE)</f>
        <v>#N/A</v>
      </c>
    </row>
    <row r="2374" spans="15:61">
      <c r="O2374" s="57"/>
      <c r="P2374" s="57"/>
      <c r="AP2374" s="57"/>
      <c r="BA2374" s="57"/>
      <c r="BF2374" s="6" t="e">
        <f t="shared" si="111"/>
        <v>#NUM!</v>
      </c>
      <c r="BG2374" t="e">
        <f t="shared" si="112"/>
        <v>#NUM!</v>
      </c>
      <c r="BH2374" t="e">
        <f t="shared" si="113"/>
        <v>#NUM!</v>
      </c>
      <c r="BI2374" t="e">
        <f>VLOOKUP(H2374,Sheet2!$A$1:$B$270,2,FALSE)</f>
        <v>#N/A</v>
      </c>
    </row>
    <row r="2375" spans="15:61">
      <c r="O2375" s="57"/>
      <c r="P2375" s="57"/>
      <c r="AP2375" s="57"/>
      <c r="BA2375" s="57"/>
      <c r="BF2375" s="6" t="e">
        <f t="shared" si="111"/>
        <v>#NUM!</v>
      </c>
      <c r="BG2375" t="e">
        <f t="shared" si="112"/>
        <v>#NUM!</v>
      </c>
      <c r="BH2375" t="e">
        <f t="shared" si="113"/>
        <v>#NUM!</v>
      </c>
      <c r="BI2375" t="e">
        <f>VLOOKUP(H2375,Sheet2!$A$1:$B$270,2,FALSE)</f>
        <v>#N/A</v>
      </c>
    </row>
    <row r="2376" spans="15:61">
      <c r="O2376" s="57"/>
      <c r="P2376" s="57"/>
      <c r="AP2376" s="57"/>
      <c r="BA2376" s="57"/>
      <c r="BF2376" s="6" t="e">
        <f t="shared" si="111"/>
        <v>#NUM!</v>
      </c>
      <c r="BG2376" t="e">
        <f t="shared" si="112"/>
        <v>#NUM!</v>
      </c>
      <c r="BH2376" t="e">
        <f t="shared" si="113"/>
        <v>#NUM!</v>
      </c>
      <c r="BI2376" t="e">
        <f>VLOOKUP(H2376,Sheet2!$A$1:$B$270,2,FALSE)</f>
        <v>#N/A</v>
      </c>
    </row>
    <row r="2377" spans="15:61">
      <c r="O2377" s="57"/>
      <c r="P2377" s="57"/>
      <c r="AP2377" s="57"/>
      <c r="BA2377" s="57"/>
      <c r="BF2377" s="6" t="e">
        <f t="shared" si="111"/>
        <v>#NUM!</v>
      </c>
      <c r="BG2377" t="e">
        <f t="shared" si="112"/>
        <v>#NUM!</v>
      </c>
      <c r="BH2377" t="e">
        <f t="shared" si="113"/>
        <v>#NUM!</v>
      </c>
      <c r="BI2377" t="e">
        <f>VLOOKUP(H2377,Sheet2!$A$1:$B$270,2,FALSE)</f>
        <v>#N/A</v>
      </c>
    </row>
    <row r="2378" spans="15:61">
      <c r="O2378" s="57"/>
      <c r="P2378" s="57"/>
      <c r="AP2378" s="57"/>
      <c r="BA2378" s="57"/>
      <c r="BF2378" s="6" t="e">
        <f t="shared" si="111"/>
        <v>#NUM!</v>
      </c>
      <c r="BG2378" t="e">
        <f t="shared" si="112"/>
        <v>#NUM!</v>
      </c>
      <c r="BH2378" t="e">
        <f t="shared" si="113"/>
        <v>#NUM!</v>
      </c>
      <c r="BI2378" t="e">
        <f>VLOOKUP(H2378,Sheet2!$A$1:$B$270,2,FALSE)</f>
        <v>#N/A</v>
      </c>
    </row>
    <row r="2379" spans="15:61">
      <c r="O2379" s="57"/>
      <c r="P2379" s="57"/>
      <c r="AP2379" s="57"/>
      <c r="BA2379" s="57"/>
      <c r="BF2379" s="6" t="e">
        <f t="shared" si="111"/>
        <v>#NUM!</v>
      </c>
      <c r="BG2379" t="e">
        <f t="shared" si="112"/>
        <v>#NUM!</v>
      </c>
      <c r="BH2379" t="e">
        <f t="shared" si="113"/>
        <v>#NUM!</v>
      </c>
      <c r="BI2379" t="e">
        <f>VLOOKUP(H2379,Sheet2!$A$1:$B$270,2,FALSE)</f>
        <v>#N/A</v>
      </c>
    </row>
    <row r="2380" spans="15:61">
      <c r="O2380" s="57"/>
      <c r="P2380" s="57"/>
      <c r="AP2380" s="57"/>
      <c r="BA2380" s="57"/>
      <c r="BF2380" s="6" t="e">
        <f t="shared" si="111"/>
        <v>#NUM!</v>
      </c>
      <c r="BG2380" t="e">
        <f t="shared" si="112"/>
        <v>#NUM!</v>
      </c>
      <c r="BH2380" t="e">
        <f t="shared" si="113"/>
        <v>#NUM!</v>
      </c>
      <c r="BI2380" t="e">
        <f>VLOOKUP(H2380,Sheet2!$A$1:$B$270,2,FALSE)</f>
        <v>#N/A</v>
      </c>
    </row>
    <row r="2381" spans="15:61">
      <c r="O2381" s="57"/>
      <c r="P2381" s="57"/>
      <c r="AP2381" s="57"/>
      <c r="BA2381" s="57"/>
      <c r="BF2381" s="6" t="e">
        <f t="shared" si="111"/>
        <v>#NUM!</v>
      </c>
      <c r="BG2381" t="e">
        <f t="shared" si="112"/>
        <v>#NUM!</v>
      </c>
      <c r="BH2381" t="e">
        <f t="shared" si="113"/>
        <v>#NUM!</v>
      </c>
      <c r="BI2381" t="e">
        <f>VLOOKUP(H2381,Sheet2!$A$1:$B$270,2,FALSE)</f>
        <v>#N/A</v>
      </c>
    </row>
    <row r="2382" spans="15:61">
      <c r="O2382" s="57"/>
      <c r="P2382" s="57"/>
      <c r="BA2382" s="57"/>
      <c r="BF2382" s="6" t="e">
        <f t="shared" si="111"/>
        <v>#NUM!</v>
      </c>
      <c r="BG2382" t="e">
        <f t="shared" si="112"/>
        <v>#NUM!</v>
      </c>
      <c r="BH2382" t="e">
        <f t="shared" si="113"/>
        <v>#NUM!</v>
      </c>
      <c r="BI2382" t="e">
        <f>VLOOKUP(H2382,Sheet2!$A$1:$B$270,2,FALSE)</f>
        <v>#N/A</v>
      </c>
    </row>
    <row r="2383" spans="15:61">
      <c r="O2383" s="57"/>
      <c r="P2383" s="57"/>
      <c r="AP2383" s="57"/>
      <c r="BA2383" s="57"/>
      <c r="BF2383" s="6" t="e">
        <f t="shared" si="111"/>
        <v>#NUM!</v>
      </c>
      <c r="BG2383" t="e">
        <f t="shared" si="112"/>
        <v>#NUM!</v>
      </c>
      <c r="BH2383" t="e">
        <f t="shared" si="113"/>
        <v>#NUM!</v>
      </c>
      <c r="BI2383" t="e">
        <f>VLOOKUP(H2383,Sheet2!$A$1:$B$270,2,FALSE)</f>
        <v>#N/A</v>
      </c>
    </row>
    <row r="2384" spans="15:61">
      <c r="O2384" s="57"/>
      <c r="P2384" s="57"/>
      <c r="AP2384" s="57"/>
      <c r="BA2384" s="57"/>
      <c r="BF2384" s="6" t="e">
        <f t="shared" si="111"/>
        <v>#NUM!</v>
      </c>
      <c r="BG2384" t="e">
        <f t="shared" si="112"/>
        <v>#NUM!</v>
      </c>
      <c r="BH2384" t="e">
        <f t="shared" si="113"/>
        <v>#NUM!</v>
      </c>
      <c r="BI2384" t="e">
        <f>VLOOKUP(H2384,Sheet2!$A$1:$B$270,2,FALSE)</f>
        <v>#N/A</v>
      </c>
    </row>
    <row r="2385" spans="15:61">
      <c r="O2385" s="57"/>
      <c r="P2385" s="57"/>
      <c r="AP2385" s="57"/>
      <c r="BA2385" s="57"/>
      <c r="BF2385" s="6" t="e">
        <f t="shared" si="111"/>
        <v>#NUM!</v>
      </c>
      <c r="BG2385" t="e">
        <f t="shared" si="112"/>
        <v>#NUM!</v>
      </c>
      <c r="BH2385" t="e">
        <f t="shared" si="113"/>
        <v>#NUM!</v>
      </c>
      <c r="BI2385" t="e">
        <f>VLOOKUP(H2385,Sheet2!$A$1:$B$270,2,FALSE)</f>
        <v>#N/A</v>
      </c>
    </row>
    <row r="2386" spans="15:61">
      <c r="O2386" s="57"/>
      <c r="P2386" s="57"/>
      <c r="AP2386" s="57"/>
      <c r="BA2386" s="57"/>
      <c r="BF2386" s="6" t="e">
        <f t="shared" si="111"/>
        <v>#NUM!</v>
      </c>
      <c r="BG2386" t="e">
        <f t="shared" si="112"/>
        <v>#NUM!</v>
      </c>
      <c r="BH2386" t="e">
        <f t="shared" si="113"/>
        <v>#NUM!</v>
      </c>
      <c r="BI2386" t="e">
        <f>VLOOKUP(H2386,Sheet2!$A$1:$B$270,2,FALSE)</f>
        <v>#N/A</v>
      </c>
    </row>
    <row r="2387" spans="15:61">
      <c r="O2387" s="57"/>
      <c r="P2387" s="57"/>
      <c r="AP2387" s="57"/>
      <c r="BA2387" s="57"/>
      <c r="BF2387" s="6" t="e">
        <f t="shared" si="111"/>
        <v>#NUM!</v>
      </c>
      <c r="BG2387" t="e">
        <f t="shared" si="112"/>
        <v>#NUM!</v>
      </c>
      <c r="BH2387" t="e">
        <f t="shared" si="113"/>
        <v>#NUM!</v>
      </c>
      <c r="BI2387" t="e">
        <f>VLOOKUP(H2387,Sheet2!$A$1:$B$270,2,FALSE)</f>
        <v>#N/A</v>
      </c>
    </row>
    <row r="2388" spans="15:61">
      <c r="O2388" s="57"/>
      <c r="P2388" s="57"/>
      <c r="BA2388" s="57"/>
      <c r="BF2388" s="6" t="e">
        <f t="shared" si="111"/>
        <v>#NUM!</v>
      </c>
      <c r="BG2388" t="e">
        <f t="shared" si="112"/>
        <v>#NUM!</v>
      </c>
      <c r="BH2388" t="e">
        <f t="shared" si="113"/>
        <v>#NUM!</v>
      </c>
      <c r="BI2388" t="e">
        <f>VLOOKUP(H2388,Sheet2!$A$1:$B$270,2,FALSE)</f>
        <v>#N/A</v>
      </c>
    </row>
    <row r="2389" spans="15:61">
      <c r="O2389" s="57"/>
      <c r="P2389" s="57"/>
      <c r="AP2389" s="57"/>
      <c r="BA2389" s="57"/>
      <c r="BF2389" s="6" t="e">
        <f t="shared" si="111"/>
        <v>#NUM!</v>
      </c>
      <c r="BG2389" t="e">
        <f t="shared" si="112"/>
        <v>#NUM!</v>
      </c>
      <c r="BH2389" t="e">
        <f t="shared" si="113"/>
        <v>#NUM!</v>
      </c>
      <c r="BI2389" t="e">
        <f>VLOOKUP(H2389,Sheet2!$A$1:$B$270,2,FALSE)</f>
        <v>#N/A</v>
      </c>
    </row>
    <row r="2390" spans="15:61">
      <c r="O2390" s="57"/>
      <c r="P2390" s="57"/>
      <c r="BA2390" s="57"/>
      <c r="BF2390" s="6" t="e">
        <f t="shared" si="111"/>
        <v>#NUM!</v>
      </c>
      <c r="BG2390" t="e">
        <f t="shared" si="112"/>
        <v>#NUM!</v>
      </c>
      <c r="BH2390" t="e">
        <f t="shared" si="113"/>
        <v>#NUM!</v>
      </c>
      <c r="BI2390" t="e">
        <f>VLOOKUP(H2390,Sheet2!$A$1:$B$270,2,FALSE)</f>
        <v>#N/A</v>
      </c>
    </row>
    <row r="2391" spans="15:61">
      <c r="O2391" s="57"/>
      <c r="P2391" s="57"/>
      <c r="AP2391" s="57"/>
      <c r="BA2391" s="57"/>
      <c r="BF2391" s="6" t="e">
        <f t="shared" si="111"/>
        <v>#NUM!</v>
      </c>
      <c r="BG2391" t="e">
        <f t="shared" si="112"/>
        <v>#NUM!</v>
      </c>
      <c r="BH2391" t="e">
        <f t="shared" si="113"/>
        <v>#NUM!</v>
      </c>
      <c r="BI2391" t="e">
        <f>VLOOKUP(H2391,Sheet2!$A$1:$B$270,2,FALSE)</f>
        <v>#N/A</v>
      </c>
    </row>
    <row r="2392" spans="15:61">
      <c r="O2392" s="57"/>
      <c r="P2392" s="57"/>
      <c r="AP2392" s="57"/>
      <c r="BA2392" s="57"/>
      <c r="BF2392" s="6" t="e">
        <f t="shared" si="111"/>
        <v>#NUM!</v>
      </c>
      <c r="BG2392" t="e">
        <f t="shared" si="112"/>
        <v>#NUM!</v>
      </c>
      <c r="BH2392" t="e">
        <f t="shared" si="113"/>
        <v>#NUM!</v>
      </c>
      <c r="BI2392" t="e">
        <f>VLOOKUP(H2392,Sheet2!$A$1:$B$270,2,FALSE)</f>
        <v>#N/A</v>
      </c>
    </row>
    <row r="2393" spans="15:61">
      <c r="O2393" s="57"/>
      <c r="P2393" s="57"/>
      <c r="AP2393" s="57"/>
      <c r="BA2393" s="57"/>
      <c r="BF2393" s="6" t="e">
        <f t="shared" si="111"/>
        <v>#NUM!</v>
      </c>
      <c r="BG2393" t="e">
        <f t="shared" si="112"/>
        <v>#NUM!</v>
      </c>
      <c r="BH2393" t="e">
        <f t="shared" si="113"/>
        <v>#NUM!</v>
      </c>
      <c r="BI2393" t="e">
        <f>VLOOKUP(H2393,Sheet2!$A$1:$B$270,2,FALSE)</f>
        <v>#N/A</v>
      </c>
    </row>
    <row r="2394" spans="15:61">
      <c r="O2394" s="57"/>
      <c r="P2394" s="57"/>
      <c r="AP2394" s="57"/>
      <c r="BA2394" s="57"/>
      <c r="BF2394" s="6" t="e">
        <f t="shared" si="111"/>
        <v>#NUM!</v>
      </c>
      <c r="BG2394" t="e">
        <f t="shared" si="112"/>
        <v>#NUM!</v>
      </c>
      <c r="BH2394" t="e">
        <f t="shared" si="113"/>
        <v>#NUM!</v>
      </c>
      <c r="BI2394" t="e">
        <f>VLOOKUP(H2394,Sheet2!$A$1:$B$270,2,FALSE)</f>
        <v>#N/A</v>
      </c>
    </row>
    <row r="2395" spans="15:61">
      <c r="O2395" s="57"/>
      <c r="P2395" s="57"/>
      <c r="AP2395" s="57"/>
      <c r="BA2395" s="57"/>
      <c r="BF2395" s="6" t="e">
        <f t="shared" si="111"/>
        <v>#NUM!</v>
      </c>
      <c r="BG2395" t="e">
        <f t="shared" si="112"/>
        <v>#NUM!</v>
      </c>
      <c r="BH2395" t="e">
        <f t="shared" si="113"/>
        <v>#NUM!</v>
      </c>
      <c r="BI2395" t="e">
        <f>VLOOKUP(H2395,Sheet2!$A$1:$B$270,2,FALSE)</f>
        <v>#N/A</v>
      </c>
    </row>
    <row r="2396" spans="15:61">
      <c r="O2396" s="57"/>
      <c r="P2396" s="57"/>
      <c r="AP2396" s="57"/>
      <c r="BA2396" s="57"/>
      <c r="BF2396" s="6" t="e">
        <f t="shared" si="111"/>
        <v>#NUM!</v>
      </c>
      <c r="BG2396" t="e">
        <f t="shared" si="112"/>
        <v>#NUM!</v>
      </c>
      <c r="BH2396" t="e">
        <f t="shared" si="113"/>
        <v>#NUM!</v>
      </c>
      <c r="BI2396" t="e">
        <f>VLOOKUP(H2396,Sheet2!$A$1:$B$270,2,FALSE)</f>
        <v>#N/A</v>
      </c>
    </row>
    <row r="2397" spans="15:61">
      <c r="O2397" s="57"/>
      <c r="P2397" s="57"/>
      <c r="AP2397" s="57"/>
      <c r="BA2397" s="57"/>
      <c r="BF2397" s="6" t="e">
        <f t="shared" si="111"/>
        <v>#NUM!</v>
      </c>
      <c r="BG2397" t="e">
        <f t="shared" si="112"/>
        <v>#NUM!</v>
      </c>
      <c r="BH2397" t="e">
        <f t="shared" si="113"/>
        <v>#NUM!</v>
      </c>
      <c r="BI2397" t="e">
        <f>VLOOKUP(H2397,Sheet2!$A$1:$B$270,2,FALSE)</f>
        <v>#N/A</v>
      </c>
    </row>
    <row r="2398" spans="15:61">
      <c r="O2398" s="57"/>
      <c r="P2398" s="57"/>
      <c r="BA2398" s="57"/>
      <c r="BF2398" s="6" t="e">
        <f t="shared" si="111"/>
        <v>#NUM!</v>
      </c>
      <c r="BG2398" t="e">
        <f t="shared" si="112"/>
        <v>#NUM!</v>
      </c>
      <c r="BH2398" t="e">
        <f t="shared" si="113"/>
        <v>#NUM!</v>
      </c>
      <c r="BI2398" t="e">
        <f>VLOOKUP(H2398,Sheet2!$A$1:$B$270,2,FALSE)</f>
        <v>#N/A</v>
      </c>
    </row>
    <row r="2399" spans="15:61">
      <c r="O2399" s="57"/>
      <c r="P2399" s="57"/>
      <c r="AP2399" s="57"/>
      <c r="BA2399" s="57"/>
      <c r="BF2399" s="6" t="e">
        <f t="shared" si="111"/>
        <v>#NUM!</v>
      </c>
      <c r="BG2399" t="e">
        <f t="shared" si="112"/>
        <v>#NUM!</v>
      </c>
      <c r="BH2399" t="e">
        <f t="shared" si="113"/>
        <v>#NUM!</v>
      </c>
      <c r="BI2399" t="e">
        <f>VLOOKUP(H2399,Sheet2!$A$1:$B$270,2,FALSE)</f>
        <v>#N/A</v>
      </c>
    </row>
    <row r="2400" spans="15:61">
      <c r="O2400" s="57"/>
      <c r="P2400" s="57"/>
      <c r="AP2400" s="57"/>
      <c r="BA2400" s="57"/>
      <c r="BF2400" s="6" t="e">
        <f t="shared" si="111"/>
        <v>#NUM!</v>
      </c>
      <c r="BG2400" t="e">
        <f t="shared" si="112"/>
        <v>#NUM!</v>
      </c>
      <c r="BH2400" t="e">
        <f t="shared" si="113"/>
        <v>#NUM!</v>
      </c>
      <c r="BI2400" t="e">
        <f>VLOOKUP(H2400,Sheet2!$A$1:$B$270,2,FALSE)</f>
        <v>#N/A</v>
      </c>
    </row>
    <row r="2401" spans="15:61">
      <c r="O2401" s="57"/>
      <c r="P2401" s="57"/>
      <c r="AP2401" s="57"/>
      <c r="BA2401" s="57"/>
      <c r="BF2401" s="6" t="e">
        <f t="shared" si="111"/>
        <v>#NUM!</v>
      </c>
      <c r="BG2401" t="e">
        <f t="shared" si="112"/>
        <v>#NUM!</v>
      </c>
      <c r="BH2401" t="e">
        <f t="shared" si="113"/>
        <v>#NUM!</v>
      </c>
      <c r="BI2401" t="e">
        <f>VLOOKUP(H2401,Sheet2!$A$1:$B$270,2,FALSE)</f>
        <v>#N/A</v>
      </c>
    </row>
    <row r="2402" spans="15:61">
      <c r="O2402" s="57"/>
      <c r="P2402" s="57"/>
      <c r="AP2402" s="57"/>
      <c r="BA2402" s="57"/>
      <c r="BF2402" s="6" t="e">
        <f t="shared" si="111"/>
        <v>#NUM!</v>
      </c>
      <c r="BG2402" t="e">
        <f t="shared" si="112"/>
        <v>#NUM!</v>
      </c>
      <c r="BH2402" t="e">
        <f t="shared" si="113"/>
        <v>#NUM!</v>
      </c>
      <c r="BI2402" t="e">
        <f>VLOOKUP(H2402,Sheet2!$A$1:$B$270,2,FALSE)</f>
        <v>#N/A</v>
      </c>
    </row>
    <row r="2403" spans="15:61">
      <c r="O2403" s="57"/>
      <c r="P2403" s="57"/>
      <c r="AP2403" s="57"/>
      <c r="BA2403" s="57"/>
      <c r="BF2403" s="6" t="e">
        <f t="shared" si="111"/>
        <v>#NUM!</v>
      </c>
      <c r="BG2403" t="e">
        <f t="shared" si="112"/>
        <v>#NUM!</v>
      </c>
      <c r="BH2403" t="e">
        <f t="shared" si="113"/>
        <v>#NUM!</v>
      </c>
      <c r="BI2403" t="e">
        <f>VLOOKUP(H2403,Sheet2!$A$1:$B$270,2,FALSE)</f>
        <v>#N/A</v>
      </c>
    </row>
    <row r="2404" spans="15:61">
      <c r="O2404" s="57"/>
      <c r="P2404" s="57"/>
      <c r="AP2404" s="57"/>
      <c r="BA2404" s="57"/>
      <c r="BF2404" s="6" t="e">
        <f t="shared" si="111"/>
        <v>#NUM!</v>
      </c>
      <c r="BG2404" t="e">
        <f t="shared" si="112"/>
        <v>#NUM!</v>
      </c>
      <c r="BH2404" t="e">
        <f t="shared" si="113"/>
        <v>#NUM!</v>
      </c>
      <c r="BI2404" t="e">
        <f>VLOOKUP(H2404,Sheet2!$A$1:$B$270,2,FALSE)</f>
        <v>#N/A</v>
      </c>
    </row>
    <row r="2405" spans="15:61">
      <c r="O2405" s="57"/>
      <c r="P2405" s="57"/>
      <c r="AP2405" s="57"/>
      <c r="BA2405" s="57"/>
      <c r="BF2405" s="6" t="e">
        <f t="shared" si="111"/>
        <v>#NUM!</v>
      </c>
      <c r="BG2405" t="e">
        <f t="shared" si="112"/>
        <v>#NUM!</v>
      </c>
      <c r="BH2405" t="e">
        <f t="shared" si="113"/>
        <v>#NUM!</v>
      </c>
      <c r="BI2405" t="e">
        <f>VLOOKUP(H2405,Sheet2!$A$1:$B$270,2,FALSE)</f>
        <v>#N/A</v>
      </c>
    </row>
    <row r="2406" spans="15:61">
      <c r="O2406" s="57"/>
      <c r="P2406" s="57"/>
      <c r="AP2406" s="57"/>
      <c r="BA2406" s="57"/>
      <c r="BF2406" s="6" t="e">
        <f t="shared" si="111"/>
        <v>#NUM!</v>
      </c>
      <c r="BG2406" t="e">
        <f t="shared" si="112"/>
        <v>#NUM!</v>
      </c>
      <c r="BH2406" t="e">
        <f t="shared" si="113"/>
        <v>#NUM!</v>
      </c>
      <c r="BI2406" t="e">
        <f>VLOOKUP(H2406,Sheet2!$A$1:$B$270,2,FALSE)</f>
        <v>#N/A</v>
      </c>
    </row>
    <row r="2407" spans="15:61">
      <c r="O2407" s="57"/>
      <c r="P2407" s="57"/>
      <c r="AP2407" s="57"/>
      <c r="BA2407" s="57"/>
      <c r="BF2407" s="6" t="e">
        <f t="shared" si="111"/>
        <v>#NUM!</v>
      </c>
      <c r="BG2407" t="e">
        <f t="shared" si="112"/>
        <v>#NUM!</v>
      </c>
      <c r="BH2407" t="e">
        <f t="shared" si="113"/>
        <v>#NUM!</v>
      </c>
      <c r="BI2407" t="e">
        <f>VLOOKUP(H2407,Sheet2!$A$1:$B$270,2,FALSE)</f>
        <v>#N/A</v>
      </c>
    </row>
    <row r="2408" spans="15:61">
      <c r="O2408" s="57"/>
      <c r="P2408" s="57"/>
      <c r="AP2408" s="57"/>
      <c r="BA2408" s="57"/>
      <c r="BF2408" s="6" t="e">
        <f t="shared" si="111"/>
        <v>#NUM!</v>
      </c>
      <c r="BG2408" t="e">
        <f t="shared" si="112"/>
        <v>#NUM!</v>
      </c>
      <c r="BH2408" t="e">
        <f t="shared" si="113"/>
        <v>#NUM!</v>
      </c>
      <c r="BI2408" t="e">
        <f>VLOOKUP(H2408,Sheet2!$A$1:$B$270,2,FALSE)</f>
        <v>#N/A</v>
      </c>
    </row>
    <row r="2409" spans="15:61">
      <c r="O2409" s="57"/>
      <c r="P2409" s="57"/>
      <c r="AP2409" s="57"/>
      <c r="BA2409" s="57"/>
      <c r="BF2409" s="6" t="e">
        <f t="shared" si="111"/>
        <v>#NUM!</v>
      </c>
      <c r="BG2409" t="e">
        <f t="shared" si="112"/>
        <v>#NUM!</v>
      </c>
      <c r="BH2409" t="e">
        <f t="shared" si="113"/>
        <v>#NUM!</v>
      </c>
      <c r="BI2409" t="e">
        <f>VLOOKUP(H2409,Sheet2!$A$1:$B$270,2,FALSE)</f>
        <v>#N/A</v>
      </c>
    </row>
    <row r="2410" spans="15:61">
      <c r="O2410" s="57"/>
      <c r="P2410" s="57"/>
      <c r="AP2410" s="57"/>
      <c r="BA2410" s="57"/>
      <c r="BF2410" s="6" t="e">
        <f t="shared" si="111"/>
        <v>#NUM!</v>
      </c>
      <c r="BG2410" t="e">
        <f t="shared" si="112"/>
        <v>#NUM!</v>
      </c>
      <c r="BH2410" t="e">
        <f t="shared" si="113"/>
        <v>#NUM!</v>
      </c>
      <c r="BI2410" t="e">
        <f>VLOOKUP(H2410,Sheet2!$A$1:$B$270,2,FALSE)</f>
        <v>#N/A</v>
      </c>
    </row>
    <row r="2411" spans="15:61">
      <c r="O2411" s="57"/>
      <c r="P2411" s="57"/>
      <c r="AP2411" s="57"/>
      <c r="BA2411" s="57"/>
      <c r="BF2411" s="6" t="e">
        <f t="shared" si="111"/>
        <v>#NUM!</v>
      </c>
      <c r="BG2411" t="e">
        <f t="shared" si="112"/>
        <v>#NUM!</v>
      </c>
      <c r="BH2411" t="e">
        <f t="shared" si="113"/>
        <v>#NUM!</v>
      </c>
      <c r="BI2411" t="e">
        <f>VLOOKUP(H2411,Sheet2!$A$1:$B$270,2,FALSE)</f>
        <v>#N/A</v>
      </c>
    </row>
    <row r="2412" spans="15:61">
      <c r="O2412" s="57"/>
      <c r="P2412" s="57"/>
      <c r="BA2412" s="57"/>
      <c r="BF2412" s="6" t="e">
        <f t="shared" si="111"/>
        <v>#NUM!</v>
      </c>
      <c r="BG2412" t="e">
        <f t="shared" si="112"/>
        <v>#NUM!</v>
      </c>
      <c r="BH2412" t="e">
        <f t="shared" si="113"/>
        <v>#NUM!</v>
      </c>
      <c r="BI2412" t="e">
        <f>VLOOKUP(H2412,Sheet2!$A$1:$B$270,2,FALSE)</f>
        <v>#N/A</v>
      </c>
    </row>
    <row r="2413" spans="15:61">
      <c r="O2413" s="57"/>
      <c r="P2413" s="57"/>
      <c r="AP2413" s="57"/>
      <c r="BA2413" s="57"/>
      <c r="BF2413" s="6" t="e">
        <f t="shared" si="111"/>
        <v>#NUM!</v>
      </c>
      <c r="BG2413" t="e">
        <f t="shared" si="112"/>
        <v>#NUM!</v>
      </c>
      <c r="BH2413" t="e">
        <f t="shared" si="113"/>
        <v>#NUM!</v>
      </c>
      <c r="BI2413" t="e">
        <f>VLOOKUP(H2413,Sheet2!$A$1:$B$270,2,FALSE)</f>
        <v>#N/A</v>
      </c>
    </row>
    <row r="2414" spans="15:61">
      <c r="O2414" s="57"/>
      <c r="P2414" s="57"/>
      <c r="AP2414" s="57"/>
      <c r="BA2414" s="57"/>
      <c r="BF2414" s="6" t="e">
        <f t="shared" si="111"/>
        <v>#NUM!</v>
      </c>
      <c r="BG2414" t="e">
        <f t="shared" si="112"/>
        <v>#NUM!</v>
      </c>
      <c r="BH2414" t="e">
        <f t="shared" si="113"/>
        <v>#NUM!</v>
      </c>
      <c r="BI2414" t="e">
        <f>VLOOKUP(H2414,Sheet2!$A$1:$B$270,2,FALSE)</f>
        <v>#N/A</v>
      </c>
    </row>
    <row r="2415" spans="15:61">
      <c r="O2415" s="57"/>
      <c r="P2415" s="57"/>
      <c r="AP2415" s="57"/>
      <c r="BA2415" s="57"/>
      <c r="BF2415" s="6" t="e">
        <f t="shared" si="111"/>
        <v>#NUM!</v>
      </c>
      <c r="BG2415" t="e">
        <f t="shared" si="112"/>
        <v>#NUM!</v>
      </c>
      <c r="BH2415" t="e">
        <f t="shared" si="113"/>
        <v>#NUM!</v>
      </c>
      <c r="BI2415" t="e">
        <f>VLOOKUP(H2415,Sheet2!$A$1:$B$270,2,FALSE)</f>
        <v>#N/A</v>
      </c>
    </row>
    <row r="2416" spans="15:61">
      <c r="O2416" s="57"/>
      <c r="P2416" s="57"/>
      <c r="AP2416" s="57"/>
      <c r="BA2416" s="57"/>
      <c r="BF2416" s="6" t="e">
        <f t="shared" si="111"/>
        <v>#NUM!</v>
      </c>
      <c r="BG2416" t="e">
        <f t="shared" si="112"/>
        <v>#NUM!</v>
      </c>
      <c r="BH2416" t="e">
        <f t="shared" si="113"/>
        <v>#NUM!</v>
      </c>
      <c r="BI2416" t="e">
        <f>VLOOKUP(H2416,Sheet2!$A$1:$B$270,2,FALSE)</f>
        <v>#N/A</v>
      </c>
    </row>
    <row r="2417" spans="15:61">
      <c r="O2417" s="57"/>
      <c r="P2417" s="57"/>
      <c r="AP2417" s="57"/>
      <c r="BA2417" s="57"/>
      <c r="BF2417" s="6" t="e">
        <f t="shared" si="111"/>
        <v>#NUM!</v>
      </c>
      <c r="BG2417" t="e">
        <f t="shared" si="112"/>
        <v>#NUM!</v>
      </c>
      <c r="BH2417" t="e">
        <f t="shared" si="113"/>
        <v>#NUM!</v>
      </c>
      <c r="BI2417" t="e">
        <f>VLOOKUP(H2417,Sheet2!$A$1:$B$270,2,FALSE)</f>
        <v>#N/A</v>
      </c>
    </row>
    <row r="2418" spans="15:61">
      <c r="O2418" s="57"/>
      <c r="P2418" s="57"/>
      <c r="AP2418" s="57"/>
      <c r="BA2418" s="57"/>
      <c r="BF2418" s="6" t="e">
        <f t="shared" si="111"/>
        <v>#NUM!</v>
      </c>
      <c r="BG2418" t="e">
        <f t="shared" si="112"/>
        <v>#NUM!</v>
      </c>
      <c r="BH2418" t="e">
        <f t="shared" si="113"/>
        <v>#NUM!</v>
      </c>
      <c r="BI2418" t="e">
        <f>VLOOKUP(H2418,Sheet2!$A$1:$B$270,2,FALSE)</f>
        <v>#N/A</v>
      </c>
    </row>
    <row r="2419" spans="15:61">
      <c r="O2419" s="57"/>
      <c r="P2419" s="57"/>
      <c r="AP2419" s="57"/>
      <c r="BA2419" s="57"/>
      <c r="BF2419" s="6" t="e">
        <f t="shared" si="111"/>
        <v>#NUM!</v>
      </c>
      <c r="BG2419" t="e">
        <f t="shared" si="112"/>
        <v>#NUM!</v>
      </c>
      <c r="BH2419" t="e">
        <f t="shared" si="113"/>
        <v>#NUM!</v>
      </c>
      <c r="BI2419" t="e">
        <f>VLOOKUP(H2419,Sheet2!$A$1:$B$270,2,FALSE)</f>
        <v>#N/A</v>
      </c>
    </row>
    <row r="2420" spans="15:61">
      <c r="O2420" s="57"/>
      <c r="P2420" s="57"/>
      <c r="BA2420" s="57"/>
      <c r="BF2420" s="6" t="e">
        <f t="shared" si="111"/>
        <v>#NUM!</v>
      </c>
      <c r="BG2420" t="e">
        <f t="shared" si="112"/>
        <v>#NUM!</v>
      </c>
      <c r="BH2420" t="e">
        <f t="shared" si="113"/>
        <v>#NUM!</v>
      </c>
      <c r="BI2420" t="e">
        <f>VLOOKUP(H2420,Sheet2!$A$1:$B$270,2,FALSE)</f>
        <v>#N/A</v>
      </c>
    </row>
    <row r="2421" spans="15:61">
      <c r="O2421" s="57"/>
      <c r="P2421" s="57"/>
      <c r="AP2421" s="57"/>
      <c r="BA2421" s="57"/>
      <c r="BF2421" s="6" t="e">
        <f t="shared" si="111"/>
        <v>#NUM!</v>
      </c>
      <c r="BG2421" t="e">
        <f t="shared" si="112"/>
        <v>#NUM!</v>
      </c>
      <c r="BH2421" t="e">
        <f t="shared" si="113"/>
        <v>#NUM!</v>
      </c>
      <c r="BI2421" t="e">
        <f>VLOOKUP(H2421,Sheet2!$A$1:$B$270,2,FALSE)</f>
        <v>#N/A</v>
      </c>
    </row>
    <row r="2422" spans="15:61">
      <c r="O2422" s="57"/>
      <c r="P2422" s="57"/>
      <c r="AP2422" s="57"/>
      <c r="BA2422" s="57"/>
      <c r="BF2422" s="6" t="e">
        <f t="shared" si="111"/>
        <v>#NUM!</v>
      </c>
      <c r="BG2422" t="e">
        <f t="shared" si="112"/>
        <v>#NUM!</v>
      </c>
      <c r="BH2422" t="e">
        <f t="shared" si="113"/>
        <v>#NUM!</v>
      </c>
      <c r="BI2422" t="e">
        <f>VLOOKUP(H2422,Sheet2!$A$1:$B$270,2,FALSE)</f>
        <v>#N/A</v>
      </c>
    </row>
    <row r="2423" spans="15:61">
      <c r="O2423" s="57"/>
      <c r="P2423" s="57"/>
      <c r="AP2423" s="57"/>
      <c r="BA2423" s="57"/>
      <c r="BF2423" s="6" t="e">
        <f t="shared" si="111"/>
        <v>#NUM!</v>
      </c>
      <c r="BG2423" t="e">
        <f t="shared" si="112"/>
        <v>#NUM!</v>
      </c>
      <c r="BH2423" t="e">
        <f t="shared" si="113"/>
        <v>#NUM!</v>
      </c>
      <c r="BI2423" t="e">
        <f>VLOOKUP(H2423,Sheet2!$A$1:$B$270,2,FALSE)</f>
        <v>#N/A</v>
      </c>
    </row>
    <row r="2424" spans="15:61">
      <c r="O2424" s="57"/>
      <c r="P2424" s="57"/>
      <c r="AP2424" s="57"/>
      <c r="BA2424" s="57"/>
      <c r="BF2424" s="6" t="e">
        <f t="shared" si="111"/>
        <v>#NUM!</v>
      </c>
      <c r="BG2424" t="e">
        <f t="shared" si="112"/>
        <v>#NUM!</v>
      </c>
      <c r="BH2424" t="e">
        <f t="shared" si="113"/>
        <v>#NUM!</v>
      </c>
      <c r="BI2424" t="e">
        <f>VLOOKUP(H2424,Sheet2!$A$1:$B$270,2,FALSE)</f>
        <v>#N/A</v>
      </c>
    </row>
    <row r="2425" spans="15:61">
      <c r="O2425" s="57"/>
      <c r="P2425" s="57"/>
      <c r="AP2425" s="57"/>
      <c r="BA2425" s="57"/>
      <c r="BF2425" s="6" t="e">
        <f t="shared" si="111"/>
        <v>#NUM!</v>
      </c>
      <c r="BG2425" t="e">
        <f t="shared" si="112"/>
        <v>#NUM!</v>
      </c>
      <c r="BH2425" t="e">
        <f t="shared" si="113"/>
        <v>#NUM!</v>
      </c>
      <c r="BI2425" t="e">
        <f>VLOOKUP(H2425,Sheet2!$A$1:$B$270,2,FALSE)</f>
        <v>#N/A</v>
      </c>
    </row>
    <row r="2426" spans="15:61">
      <c r="O2426" s="57"/>
      <c r="P2426" s="57"/>
      <c r="AP2426" s="57"/>
      <c r="BA2426" s="57"/>
      <c r="BF2426" s="6" t="e">
        <f t="shared" si="111"/>
        <v>#NUM!</v>
      </c>
      <c r="BG2426" t="e">
        <f t="shared" si="112"/>
        <v>#NUM!</v>
      </c>
      <c r="BH2426" t="e">
        <f t="shared" si="113"/>
        <v>#NUM!</v>
      </c>
      <c r="BI2426" t="e">
        <f>VLOOKUP(H2426,Sheet2!$A$1:$B$270,2,FALSE)</f>
        <v>#N/A</v>
      </c>
    </row>
    <row r="2427" spans="15:61">
      <c r="O2427" s="57"/>
      <c r="P2427" s="57"/>
      <c r="BA2427" s="57"/>
      <c r="BF2427" s="6" t="e">
        <f t="shared" si="111"/>
        <v>#NUM!</v>
      </c>
      <c r="BG2427" t="e">
        <f t="shared" si="112"/>
        <v>#NUM!</v>
      </c>
      <c r="BH2427" t="e">
        <f t="shared" si="113"/>
        <v>#NUM!</v>
      </c>
      <c r="BI2427" t="e">
        <f>VLOOKUP(H2427,Sheet2!$A$1:$B$270,2,FALSE)</f>
        <v>#N/A</v>
      </c>
    </row>
    <row r="2428" spans="15:61">
      <c r="O2428" s="57"/>
      <c r="P2428" s="57"/>
      <c r="AP2428" s="57"/>
      <c r="BA2428" s="57"/>
      <c r="BF2428" s="6" t="e">
        <f t="shared" si="111"/>
        <v>#NUM!</v>
      </c>
      <c r="BG2428" t="e">
        <f t="shared" si="112"/>
        <v>#NUM!</v>
      </c>
      <c r="BH2428" t="e">
        <f t="shared" si="113"/>
        <v>#NUM!</v>
      </c>
      <c r="BI2428" t="e">
        <f>VLOOKUP(H2428,Sheet2!$A$1:$B$270,2,FALSE)</f>
        <v>#N/A</v>
      </c>
    </row>
    <row r="2429" spans="15:61">
      <c r="O2429" s="57"/>
      <c r="P2429" s="57"/>
      <c r="AP2429" s="57"/>
      <c r="BA2429" s="57"/>
      <c r="BF2429" s="6" t="e">
        <f t="shared" si="111"/>
        <v>#NUM!</v>
      </c>
      <c r="BG2429" t="e">
        <f t="shared" si="112"/>
        <v>#NUM!</v>
      </c>
      <c r="BH2429" t="e">
        <f t="shared" si="113"/>
        <v>#NUM!</v>
      </c>
      <c r="BI2429" t="e">
        <f>VLOOKUP(H2429,Sheet2!$A$1:$B$270,2,FALSE)</f>
        <v>#N/A</v>
      </c>
    </row>
    <row r="2430" spans="15:61">
      <c r="O2430" s="57"/>
      <c r="P2430" s="57"/>
      <c r="BA2430" s="57"/>
      <c r="BF2430" s="6" t="e">
        <f t="shared" si="111"/>
        <v>#NUM!</v>
      </c>
      <c r="BG2430" t="e">
        <f t="shared" si="112"/>
        <v>#NUM!</v>
      </c>
      <c r="BH2430" t="e">
        <f t="shared" si="113"/>
        <v>#NUM!</v>
      </c>
      <c r="BI2430" t="e">
        <f>VLOOKUP(H2430,Sheet2!$A$1:$B$270,2,FALSE)</f>
        <v>#N/A</v>
      </c>
    </row>
    <row r="2431" spans="15:61">
      <c r="O2431" s="57"/>
      <c r="P2431" s="57"/>
      <c r="AP2431" s="57"/>
      <c r="BA2431" s="57"/>
      <c r="BF2431" s="6" t="e">
        <f t="shared" si="111"/>
        <v>#NUM!</v>
      </c>
      <c r="BG2431" t="e">
        <f t="shared" si="112"/>
        <v>#NUM!</v>
      </c>
      <c r="BH2431" t="e">
        <f t="shared" si="113"/>
        <v>#NUM!</v>
      </c>
      <c r="BI2431" t="e">
        <f>VLOOKUP(H2431,Sheet2!$A$1:$B$270,2,FALSE)</f>
        <v>#N/A</v>
      </c>
    </row>
    <row r="2432" spans="15:61">
      <c r="O2432" s="57"/>
      <c r="P2432" s="57"/>
      <c r="BA2432" s="57"/>
      <c r="BF2432" s="6" t="e">
        <f t="shared" si="111"/>
        <v>#NUM!</v>
      </c>
      <c r="BG2432" t="e">
        <f t="shared" si="112"/>
        <v>#NUM!</v>
      </c>
      <c r="BH2432" t="e">
        <f t="shared" si="113"/>
        <v>#NUM!</v>
      </c>
      <c r="BI2432" t="e">
        <f>VLOOKUP(H2432,Sheet2!$A$1:$B$270,2,FALSE)</f>
        <v>#N/A</v>
      </c>
    </row>
    <row r="2433" spans="15:61">
      <c r="O2433" s="57"/>
      <c r="P2433" s="57"/>
      <c r="AP2433" s="57"/>
      <c r="BA2433" s="57"/>
      <c r="BF2433" s="6" t="e">
        <f t="shared" si="111"/>
        <v>#NUM!</v>
      </c>
      <c r="BG2433" t="e">
        <f t="shared" si="112"/>
        <v>#NUM!</v>
      </c>
      <c r="BH2433" t="e">
        <f t="shared" si="113"/>
        <v>#NUM!</v>
      </c>
      <c r="BI2433" t="e">
        <f>VLOOKUP(H2433,Sheet2!$A$1:$B$270,2,FALSE)</f>
        <v>#N/A</v>
      </c>
    </row>
    <row r="2434" spans="15:61">
      <c r="O2434" s="57"/>
      <c r="P2434" s="57"/>
      <c r="AP2434" s="57"/>
      <c r="BA2434" s="57"/>
      <c r="BF2434" s="6" t="e">
        <f t="shared" ref="BF2434:BF2497" si="114">DATE(BC2434,BD2434,BE2434)</f>
        <v>#NUM!</v>
      </c>
      <c r="BG2434" t="e">
        <f t="shared" ref="BG2434:BG2497" si="115">BF2434-BA2434</f>
        <v>#NUM!</v>
      </c>
      <c r="BH2434" t="e">
        <f t="shared" ref="BH2434:BH2497" si="116">IF(BG2434=1,"COMPLY",IF(BG2434&lt;1,"COMPLY","NOT COMPLY"))</f>
        <v>#NUM!</v>
      </c>
      <c r="BI2434" t="e">
        <f>VLOOKUP(H2434,Sheet2!$A$1:$B$270,2,FALSE)</f>
        <v>#N/A</v>
      </c>
    </row>
    <row r="2435" spans="15:61">
      <c r="O2435" s="57"/>
      <c r="P2435" s="57"/>
      <c r="AP2435" s="57"/>
      <c r="BA2435" s="57"/>
      <c r="BF2435" s="6" t="e">
        <f t="shared" si="114"/>
        <v>#NUM!</v>
      </c>
      <c r="BG2435" t="e">
        <f t="shared" si="115"/>
        <v>#NUM!</v>
      </c>
      <c r="BH2435" t="e">
        <f t="shared" si="116"/>
        <v>#NUM!</v>
      </c>
      <c r="BI2435" t="e">
        <f>VLOOKUP(H2435,Sheet2!$A$1:$B$270,2,FALSE)</f>
        <v>#N/A</v>
      </c>
    </row>
    <row r="2436" spans="15:61">
      <c r="O2436" s="57"/>
      <c r="P2436" s="57"/>
      <c r="AP2436" s="57"/>
      <c r="BA2436" s="57"/>
      <c r="BF2436" s="6" t="e">
        <f t="shared" si="114"/>
        <v>#NUM!</v>
      </c>
      <c r="BG2436" t="e">
        <f t="shared" si="115"/>
        <v>#NUM!</v>
      </c>
      <c r="BH2436" t="e">
        <f t="shared" si="116"/>
        <v>#NUM!</v>
      </c>
      <c r="BI2436" t="e">
        <f>VLOOKUP(H2436,Sheet2!$A$1:$B$270,2,FALSE)</f>
        <v>#N/A</v>
      </c>
    </row>
    <row r="2437" spans="15:61">
      <c r="O2437" s="57"/>
      <c r="P2437" s="57"/>
      <c r="AP2437" s="57"/>
      <c r="BA2437" s="57"/>
      <c r="BF2437" s="6" t="e">
        <f t="shared" si="114"/>
        <v>#NUM!</v>
      </c>
      <c r="BG2437" t="e">
        <f t="shared" si="115"/>
        <v>#NUM!</v>
      </c>
      <c r="BH2437" t="e">
        <f t="shared" si="116"/>
        <v>#NUM!</v>
      </c>
      <c r="BI2437" t="e">
        <f>VLOOKUP(H2437,Sheet2!$A$1:$B$270,2,FALSE)</f>
        <v>#N/A</v>
      </c>
    </row>
    <row r="2438" spans="15:61">
      <c r="O2438" s="57"/>
      <c r="P2438" s="57"/>
      <c r="AP2438" s="57"/>
      <c r="BA2438" s="57"/>
      <c r="BF2438" s="6" t="e">
        <f t="shared" si="114"/>
        <v>#NUM!</v>
      </c>
      <c r="BG2438" t="e">
        <f t="shared" si="115"/>
        <v>#NUM!</v>
      </c>
      <c r="BH2438" t="e">
        <f t="shared" si="116"/>
        <v>#NUM!</v>
      </c>
      <c r="BI2438" t="e">
        <f>VLOOKUP(H2438,Sheet2!$A$1:$B$270,2,FALSE)</f>
        <v>#N/A</v>
      </c>
    </row>
    <row r="2439" spans="15:61">
      <c r="O2439" s="57"/>
      <c r="P2439" s="57"/>
      <c r="BA2439" s="57"/>
      <c r="BF2439" s="6" t="e">
        <f t="shared" si="114"/>
        <v>#NUM!</v>
      </c>
      <c r="BG2439" t="e">
        <f t="shared" si="115"/>
        <v>#NUM!</v>
      </c>
      <c r="BH2439" t="e">
        <f t="shared" si="116"/>
        <v>#NUM!</v>
      </c>
      <c r="BI2439" t="e">
        <f>VLOOKUP(H2439,Sheet2!$A$1:$B$270,2,FALSE)</f>
        <v>#N/A</v>
      </c>
    </row>
    <row r="2440" spans="15:61">
      <c r="O2440" s="57"/>
      <c r="P2440" s="57"/>
      <c r="BA2440" s="57"/>
      <c r="BF2440" s="6" t="e">
        <f t="shared" si="114"/>
        <v>#NUM!</v>
      </c>
      <c r="BG2440" t="e">
        <f t="shared" si="115"/>
        <v>#NUM!</v>
      </c>
      <c r="BH2440" t="e">
        <f t="shared" si="116"/>
        <v>#NUM!</v>
      </c>
      <c r="BI2440" t="e">
        <f>VLOOKUP(H2440,Sheet2!$A$1:$B$270,2,FALSE)</f>
        <v>#N/A</v>
      </c>
    </row>
    <row r="2441" spans="15:61">
      <c r="O2441" s="57"/>
      <c r="P2441" s="57"/>
      <c r="AP2441" s="57"/>
      <c r="BA2441" s="57"/>
      <c r="BF2441" s="6" t="e">
        <f t="shared" si="114"/>
        <v>#NUM!</v>
      </c>
      <c r="BG2441" t="e">
        <f t="shared" si="115"/>
        <v>#NUM!</v>
      </c>
      <c r="BH2441" t="e">
        <f t="shared" si="116"/>
        <v>#NUM!</v>
      </c>
      <c r="BI2441" t="e">
        <f>VLOOKUP(H2441,Sheet2!$A$1:$B$270,2,FALSE)</f>
        <v>#N/A</v>
      </c>
    </row>
    <row r="2442" spans="15:61">
      <c r="O2442" s="57"/>
      <c r="P2442" s="57"/>
      <c r="AP2442" s="57"/>
      <c r="BA2442" s="57"/>
      <c r="BF2442" s="6" t="e">
        <f t="shared" si="114"/>
        <v>#NUM!</v>
      </c>
      <c r="BG2442" t="e">
        <f t="shared" si="115"/>
        <v>#NUM!</v>
      </c>
      <c r="BH2442" t="e">
        <f t="shared" si="116"/>
        <v>#NUM!</v>
      </c>
      <c r="BI2442" t="e">
        <f>VLOOKUP(H2442,Sheet2!$A$1:$B$270,2,FALSE)</f>
        <v>#N/A</v>
      </c>
    </row>
    <row r="2443" spans="15:61">
      <c r="O2443" s="57"/>
      <c r="P2443" s="57"/>
      <c r="AP2443" s="57"/>
      <c r="BA2443" s="57"/>
      <c r="BF2443" s="6" t="e">
        <f t="shared" si="114"/>
        <v>#NUM!</v>
      </c>
      <c r="BG2443" t="e">
        <f t="shared" si="115"/>
        <v>#NUM!</v>
      </c>
      <c r="BH2443" t="e">
        <f t="shared" si="116"/>
        <v>#NUM!</v>
      </c>
      <c r="BI2443" t="e">
        <f>VLOOKUP(H2443,Sheet2!$A$1:$B$270,2,FALSE)</f>
        <v>#N/A</v>
      </c>
    </row>
    <row r="2444" spans="15:61">
      <c r="O2444" s="57"/>
      <c r="P2444" s="57"/>
      <c r="BA2444" s="57"/>
      <c r="BF2444" s="6" t="e">
        <f t="shared" si="114"/>
        <v>#NUM!</v>
      </c>
      <c r="BG2444" t="e">
        <f t="shared" si="115"/>
        <v>#NUM!</v>
      </c>
      <c r="BH2444" t="e">
        <f t="shared" si="116"/>
        <v>#NUM!</v>
      </c>
      <c r="BI2444" t="e">
        <f>VLOOKUP(H2444,Sheet2!$A$1:$B$270,2,FALSE)</f>
        <v>#N/A</v>
      </c>
    </row>
    <row r="2445" spans="15:61">
      <c r="O2445" s="57"/>
      <c r="P2445" s="57"/>
      <c r="AP2445" s="57"/>
      <c r="BA2445" s="57"/>
      <c r="BF2445" s="6" t="e">
        <f t="shared" si="114"/>
        <v>#NUM!</v>
      </c>
      <c r="BG2445" t="e">
        <f t="shared" si="115"/>
        <v>#NUM!</v>
      </c>
      <c r="BH2445" t="e">
        <f t="shared" si="116"/>
        <v>#NUM!</v>
      </c>
      <c r="BI2445" t="e">
        <f>VLOOKUP(H2445,Sheet2!$A$1:$B$270,2,FALSE)</f>
        <v>#N/A</v>
      </c>
    </row>
    <row r="2446" spans="15:61">
      <c r="O2446" s="57"/>
      <c r="P2446" s="57"/>
      <c r="AP2446" s="57"/>
      <c r="BA2446" s="57"/>
      <c r="BF2446" s="6" t="e">
        <f t="shared" si="114"/>
        <v>#NUM!</v>
      </c>
      <c r="BG2446" t="e">
        <f t="shared" si="115"/>
        <v>#NUM!</v>
      </c>
      <c r="BH2446" t="e">
        <f t="shared" si="116"/>
        <v>#NUM!</v>
      </c>
      <c r="BI2446" t="e">
        <f>VLOOKUP(H2446,Sheet2!$A$1:$B$270,2,FALSE)</f>
        <v>#N/A</v>
      </c>
    </row>
    <row r="2447" spans="15:61">
      <c r="O2447" s="57"/>
      <c r="P2447" s="57"/>
      <c r="AP2447" s="57"/>
      <c r="BA2447" s="57"/>
      <c r="BF2447" s="6" t="e">
        <f t="shared" si="114"/>
        <v>#NUM!</v>
      </c>
      <c r="BG2447" t="e">
        <f t="shared" si="115"/>
        <v>#NUM!</v>
      </c>
      <c r="BH2447" t="e">
        <f t="shared" si="116"/>
        <v>#NUM!</v>
      </c>
      <c r="BI2447" t="e">
        <f>VLOOKUP(H2447,Sheet2!$A$1:$B$270,2,FALSE)</f>
        <v>#N/A</v>
      </c>
    </row>
    <row r="2448" spans="15:61">
      <c r="O2448" s="57"/>
      <c r="P2448" s="57"/>
      <c r="AP2448" s="57"/>
      <c r="BA2448" s="57"/>
      <c r="BF2448" s="6" t="e">
        <f t="shared" si="114"/>
        <v>#NUM!</v>
      </c>
      <c r="BG2448" t="e">
        <f t="shared" si="115"/>
        <v>#NUM!</v>
      </c>
      <c r="BH2448" t="e">
        <f t="shared" si="116"/>
        <v>#NUM!</v>
      </c>
      <c r="BI2448" t="e">
        <f>VLOOKUP(H2448,Sheet2!$A$1:$B$270,2,FALSE)</f>
        <v>#N/A</v>
      </c>
    </row>
    <row r="2449" spans="15:61">
      <c r="O2449" s="57"/>
      <c r="P2449" s="57"/>
      <c r="AP2449" s="57"/>
      <c r="BA2449" s="57"/>
      <c r="BF2449" s="6" t="e">
        <f t="shared" si="114"/>
        <v>#NUM!</v>
      </c>
      <c r="BG2449" t="e">
        <f t="shared" si="115"/>
        <v>#NUM!</v>
      </c>
      <c r="BH2449" t="e">
        <f t="shared" si="116"/>
        <v>#NUM!</v>
      </c>
      <c r="BI2449" t="e">
        <f>VLOOKUP(H2449,Sheet2!$A$1:$B$270,2,FALSE)</f>
        <v>#N/A</v>
      </c>
    </row>
    <row r="2450" spans="15:61">
      <c r="O2450" s="57"/>
      <c r="P2450" s="57"/>
      <c r="AP2450" s="57"/>
      <c r="BA2450" s="57"/>
      <c r="BF2450" s="6" t="e">
        <f t="shared" si="114"/>
        <v>#NUM!</v>
      </c>
      <c r="BG2450" t="e">
        <f t="shared" si="115"/>
        <v>#NUM!</v>
      </c>
      <c r="BH2450" t="e">
        <f t="shared" si="116"/>
        <v>#NUM!</v>
      </c>
      <c r="BI2450" t="e">
        <f>VLOOKUP(H2450,Sheet2!$A$1:$B$270,2,FALSE)</f>
        <v>#N/A</v>
      </c>
    </row>
    <row r="2451" spans="15:61">
      <c r="O2451" s="57"/>
      <c r="P2451" s="57"/>
      <c r="AP2451" s="57"/>
      <c r="BA2451" s="57"/>
      <c r="BF2451" s="6" t="e">
        <f t="shared" si="114"/>
        <v>#NUM!</v>
      </c>
      <c r="BG2451" t="e">
        <f t="shared" si="115"/>
        <v>#NUM!</v>
      </c>
      <c r="BH2451" t="e">
        <f t="shared" si="116"/>
        <v>#NUM!</v>
      </c>
      <c r="BI2451" t="e">
        <f>VLOOKUP(H2451,Sheet2!$A$1:$B$270,2,FALSE)</f>
        <v>#N/A</v>
      </c>
    </row>
    <row r="2452" spans="15:61">
      <c r="O2452" s="57"/>
      <c r="P2452" s="57"/>
      <c r="AP2452" s="57"/>
      <c r="BA2452" s="57"/>
      <c r="BF2452" s="6" t="e">
        <f t="shared" si="114"/>
        <v>#NUM!</v>
      </c>
      <c r="BG2452" t="e">
        <f t="shared" si="115"/>
        <v>#NUM!</v>
      </c>
      <c r="BH2452" t="e">
        <f t="shared" si="116"/>
        <v>#NUM!</v>
      </c>
      <c r="BI2452" t="e">
        <f>VLOOKUP(H2452,Sheet2!$A$1:$B$270,2,FALSE)</f>
        <v>#N/A</v>
      </c>
    </row>
    <row r="2453" spans="15:61">
      <c r="O2453" s="57"/>
      <c r="P2453" s="57"/>
      <c r="AP2453" s="57"/>
      <c r="BA2453" s="57"/>
      <c r="BF2453" s="6" t="e">
        <f t="shared" si="114"/>
        <v>#NUM!</v>
      </c>
      <c r="BG2453" t="e">
        <f t="shared" si="115"/>
        <v>#NUM!</v>
      </c>
      <c r="BH2453" t="e">
        <f t="shared" si="116"/>
        <v>#NUM!</v>
      </c>
      <c r="BI2453" t="e">
        <f>VLOOKUP(H2453,Sheet2!$A$1:$B$270,2,FALSE)</f>
        <v>#N/A</v>
      </c>
    </row>
    <row r="2454" spans="15:61">
      <c r="O2454" s="57"/>
      <c r="P2454" s="57"/>
      <c r="AP2454" s="57"/>
      <c r="BA2454" s="57"/>
      <c r="BF2454" s="6" t="e">
        <f t="shared" si="114"/>
        <v>#NUM!</v>
      </c>
      <c r="BG2454" t="e">
        <f t="shared" si="115"/>
        <v>#NUM!</v>
      </c>
      <c r="BH2454" t="e">
        <f t="shared" si="116"/>
        <v>#NUM!</v>
      </c>
      <c r="BI2454" t="e">
        <f>VLOOKUP(H2454,Sheet2!$A$1:$B$270,2,FALSE)</f>
        <v>#N/A</v>
      </c>
    </row>
    <row r="2455" spans="15:61">
      <c r="O2455" s="57"/>
      <c r="P2455" s="57"/>
      <c r="AP2455" s="57"/>
      <c r="BA2455" s="57"/>
      <c r="BF2455" s="6" t="e">
        <f t="shared" si="114"/>
        <v>#NUM!</v>
      </c>
      <c r="BG2455" t="e">
        <f t="shared" si="115"/>
        <v>#NUM!</v>
      </c>
      <c r="BH2455" t="e">
        <f t="shared" si="116"/>
        <v>#NUM!</v>
      </c>
      <c r="BI2455" t="e">
        <f>VLOOKUP(H2455,Sheet2!$A$1:$B$270,2,FALSE)</f>
        <v>#N/A</v>
      </c>
    </row>
    <row r="2456" spans="15:61">
      <c r="O2456" s="57"/>
      <c r="P2456" s="57"/>
      <c r="AP2456" s="57"/>
      <c r="BA2456" s="57"/>
      <c r="BF2456" s="6" t="e">
        <f t="shared" si="114"/>
        <v>#NUM!</v>
      </c>
      <c r="BG2456" t="e">
        <f t="shared" si="115"/>
        <v>#NUM!</v>
      </c>
      <c r="BH2456" t="e">
        <f t="shared" si="116"/>
        <v>#NUM!</v>
      </c>
      <c r="BI2456" t="e">
        <f>VLOOKUP(H2456,Sheet2!$A$1:$B$270,2,FALSE)</f>
        <v>#N/A</v>
      </c>
    </row>
    <row r="2457" spans="15:61">
      <c r="O2457" s="57"/>
      <c r="P2457" s="57"/>
      <c r="BA2457" s="57"/>
      <c r="BF2457" s="6" t="e">
        <f t="shared" si="114"/>
        <v>#NUM!</v>
      </c>
      <c r="BG2457" t="e">
        <f t="shared" si="115"/>
        <v>#NUM!</v>
      </c>
      <c r="BH2457" t="e">
        <f t="shared" si="116"/>
        <v>#NUM!</v>
      </c>
      <c r="BI2457" t="e">
        <f>VLOOKUP(H2457,Sheet2!$A$1:$B$270,2,FALSE)</f>
        <v>#N/A</v>
      </c>
    </row>
    <row r="2458" spans="15:61">
      <c r="O2458" s="57"/>
      <c r="P2458" s="57"/>
      <c r="AP2458" s="57"/>
      <c r="BA2458" s="57"/>
      <c r="BF2458" s="6" t="e">
        <f t="shared" si="114"/>
        <v>#NUM!</v>
      </c>
      <c r="BG2458" t="e">
        <f t="shared" si="115"/>
        <v>#NUM!</v>
      </c>
      <c r="BH2458" t="e">
        <f t="shared" si="116"/>
        <v>#NUM!</v>
      </c>
      <c r="BI2458" t="e">
        <f>VLOOKUP(H2458,Sheet2!$A$1:$B$270,2,FALSE)</f>
        <v>#N/A</v>
      </c>
    </row>
    <row r="2459" spans="15:61">
      <c r="O2459" s="57"/>
      <c r="P2459" s="57"/>
      <c r="AP2459" s="57"/>
      <c r="BA2459" s="57"/>
      <c r="BF2459" s="6" t="e">
        <f t="shared" si="114"/>
        <v>#NUM!</v>
      </c>
      <c r="BG2459" t="e">
        <f t="shared" si="115"/>
        <v>#NUM!</v>
      </c>
      <c r="BH2459" t="e">
        <f t="shared" si="116"/>
        <v>#NUM!</v>
      </c>
      <c r="BI2459" t="e">
        <f>VLOOKUP(H2459,Sheet2!$A$1:$B$270,2,FALSE)</f>
        <v>#N/A</v>
      </c>
    </row>
    <row r="2460" spans="15:61">
      <c r="O2460" s="57"/>
      <c r="P2460" s="57"/>
      <c r="AP2460" s="57"/>
      <c r="BA2460" s="57"/>
      <c r="BF2460" s="6" t="e">
        <f t="shared" si="114"/>
        <v>#NUM!</v>
      </c>
      <c r="BG2460" t="e">
        <f t="shared" si="115"/>
        <v>#NUM!</v>
      </c>
      <c r="BH2460" t="e">
        <f t="shared" si="116"/>
        <v>#NUM!</v>
      </c>
      <c r="BI2460" t="e">
        <f>VLOOKUP(H2460,Sheet2!$A$1:$B$270,2,FALSE)</f>
        <v>#N/A</v>
      </c>
    </row>
    <row r="2461" spans="15:61">
      <c r="O2461" s="57"/>
      <c r="P2461" s="57"/>
      <c r="AP2461" s="57"/>
      <c r="BA2461" s="57"/>
      <c r="BF2461" s="6" t="e">
        <f t="shared" si="114"/>
        <v>#NUM!</v>
      </c>
      <c r="BG2461" t="e">
        <f t="shared" si="115"/>
        <v>#NUM!</v>
      </c>
      <c r="BH2461" t="e">
        <f t="shared" si="116"/>
        <v>#NUM!</v>
      </c>
      <c r="BI2461" t="e">
        <f>VLOOKUP(H2461,Sheet2!$A$1:$B$270,2,FALSE)</f>
        <v>#N/A</v>
      </c>
    </row>
    <row r="2462" spans="15:61">
      <c r="O2462" s="57"/>
      <c r="P2462" s="57"/>
      <c r="AP2462" s="57"/>
      <c r="BA2462" s="57"/>
      <c r="BF2462" s="6" t="e">
        <f t="shared" si="114"/>
        <v>#NUM!</v>
      </c>
      <c r="BG2462" t="e">
        <f t="shared" si="115"/>
        <v>#NUM!</v>
      </c>
      <c r="BH2462" t="e">
        <f t="shared" si="116"/>
        <v>#NUM!</v>
      </c>
      <c r="BI2462" t="e">
        <f>VLOOKUP(H2462,Sheet2!$A$1:$B$270,2,FALSE)</f>
        <v>#N/A</v>
      </c>
    </row>
    <row r="2463" spans="15:61">
      <c r="O2463" s="57"/>
      <c r="P2463" s="57"/>
      <c r="BA2463" s="57"/>
      <c r="BF2463" s="6" t="e">
        <f t="shared" si="114"/>
        <v>#NUM!</v>
      </c>
      <c r="BG2463" t="e">
        <f t="shared" si="115"/>
        <v>#NUM!</v>
      </c>
      <c r="BH2463" t="e">
        <f t="shared" si="116"/>
        <v>#NUM!</v>
      </c>
      <c r="BI2463" t="e">
        <f>VLOOKUP(H2463,Sheet2!$A$1:$B$270,2,FALSE)</f>
        <v>#N/A</v>
      </c>
    </row>
    <row r="2464" spans="15:61">
      <c r="O2464" s="57"/>
      <c r="P2464" s="57"/>
      <c r="AP2464" s="57"/>
      <c r="BA2464" s="57"/>
      <c r="BF2464" s="6" t="e">
        <f t="shared" si="114"/>
        <v>#NUM!</v>
      </c>
      <c r="BG2464" t="e">
        <f t="shared" si="115"/>
        <v>#NUM!</v>
      </c>
      <c r="BH2464" t="e">
        <f t="shared" si="116"/>
        <v>#NUM!</v>
      </c>
      <c r="BI2464" t="e">
        <f>VLOOKUP(H2464,Sheet2!$A$1:$B$270,2,FALSE)</f>
        <v>#N/A</v>
      </c>
    </row>
    <row r="2465" spans="15:61">
      <c r="O2465" s="57"/>
      <c r="P2465" s="57"/>
      <c r="BA2465" s="57"/>
      <c r="BF2465" s="6" t="e">
        <f t="shared" si="114"/>
        <v>#NUM!</v>
      </c>
      <c r="BG2465" t="e">
        <f t="shared" si="115"/>
        <v>#NUM!</v>
      </c>
      <c r="BH2465" t="e">
        <f t="shared" si="116"/>
        <v>#NUM!</v>
      </c>
      <c r="BI2465" t="e">
        <f>VLOOKUP(H2465,Sheet2!$A$1:$B$270,2,FALSE)</f>
        <v>#N/A</v>
      </c>
    </row>
    <row r="2466" spans="15:61">
      <c r="O2466" s="57"/>
      <c r="P2466" s="57"/>
      <c r="AP2466" s="57"/>
      <c r="BA2466" s="57"/>
      <c r="BF2466" s="6" t="e">
        <f t="shared" si="114"/>
        <v>#NUM!</v>
      </c>
      <c r="BG2466" t="e">
        <f t="shared" si="115"/>
        <v>#NUM!</v>
      </c>
      <c r="BH2466" t="e">
        <f t="shared" si="116"/>
        <v>#NUM!</v>
      </c>
      <c r="BI2466" t="e">
        <f>VLOOKUP(H2466,Sheet2!$A$1:$B$270,2,FALSE)</f>
        <v>#N/A</v>
      </c>
    </row>
    <row r="2467" spans="15:61">
      <c r="O2467" s="57"/>
      <c r="P2467" s="57"/>
      <c r="AP2467" s="57"/>
      <c r="BA2467" s="57"/>
      <c r="BF2467" s="6" t="e">
        <f t="shared" si="114"/>
        <v>#NUM!</v>
      </c>
      <c r="BG2467" t="e">
        <f t="shared" si="115"/>
        <v>#NUM!</v>
      </c>
      <c r="BH2467" t="e">
        <f t="shared" si="116"/>
        <v>#NUM!</v>
      </c>
      <c r="BI2467" t="e">
        <f>VLOOKUP(H2467,Sheet2!$A$1:$B$270,2,FALSE)</f>
        <v>#N/A</v>
      </c>
    </row>
    <row r="2468" spans="15:61">
      <c r="O2468" s="57"/>
      <c r="P2468" s="57"/>
      <c r="AP2468" s="57"/>
      <c r="BA2468" s="57"/>
      <c r="BF2468" s="6" t="e">
        <f t="shared" si="114"/>
        <v>#NUM!</v>
      </c>
      <c r="BG2468" t="e">
        <f t="shared" si="115"/>
        <v>#NUM!</v>
      </c>
      <c r="BH2468" t="e">
        <f t="shared" si="116"/>
        <v>#NUM!</v>
      </c>
      <c r="BI2468" t="e">
        <f>VLOOKUP(H2468,Sheet2!$A$1:$B$270,2,FALSE)</f>
        <v>#N/A</v>
      </c>
    </row>
    <row r="2469" spans="15:61">
      <c r="O2469" s="57"/>
      <c r="P2469" s="57"/>
      <c r="AP2469" s="57"/>
      <c r="BA2469" s="57"/>
      <c r="BF2469" s="6" t="e">
        <f t="shared" si="114"/>
        <v>#NUM!</v>
      </c>
      <c r="BG2469" t="e">
        <f t="shared" si="115"/>
        <v>#NUM!</v>
      </c>
      <c r="BH2469" t="e">
        <f t="shared" si="116"/>
        <v>#NUM!</v>
      </c>
      <c r="BI2469" t="e">
        <f>VLOOKUP(H2469,Sheet2!$A$1:$B$270,2,FALSE)</f>
        <v>#N/A</v>
      </c>
    </row>
    <row r="2470" spans="15:61">
      <c r="O2470" s="57"/>
      <c r="P2470" s="57"/>
      <c r="BA2470" s="57"/>
      <c r="BF2470" s="6" t="e">
        <f t="shared" si="114"/>
        <v>#NUM!</v>
      </c>
      <c r="BG2470" t="e">
        <f t="shared" si="115"/>
        <v>#NUM!</v>
      </c>
      <c r="BH2470" t="e">
        <f t="shared" si="116"/>
        <v>#NUM!</v>
      </c>
      <c r="BI2470" t="e">
        <f>VLOOKUP(H2470,Sheet2!$A$1:$B$270,2,FALSE)</f>
        <v>#N/A</v>
      </c>
    </row>
    <row r="2471" spans="15:61">
      <c r="O2471" s="57"/>
      <c r="P2471" s="57"/>
      <c r="BA2471" s="57"/>
      <c r="BF2471" s="6" t="e">
        <f t="shared" si="114"/>
        <v>#NUM!</v>
      </c>
      <c r="BG2471" t="e">
        <f t="shared" si="115"/>
        <v>#NUM!</v>
      </c>
      <c r="BH2471" t="e">
        <f t="shared" si="116"/>
        <v>#NUM!</v>
      </c>
      <c r="BI2471" t="e">
        <f>VLOOKUP(H2471,Sheet2!$A$1:$B$270,2,FALSE)</f>
        <v>#N/A</v>
      </c>
    </row>
    <row r="2472" spans="15:61">
      <c r="O2472" s="57"/>
      <c r="P2472" s="57"/>
      <c r="AP2472" s="57"/>
      <c r="BA2472" s="57"/>
      <c r="BF2472" s="6" t="e">
        <f t="shared" si="114"/>
        <v>#NUM!</v>
      </c>
      <c r="BG2472" t="e">
        <f t="shared" si="115"/>
        <v>#NUM!</v>
      </c>
      <c r="BH2472" t="e">
        <f t="shared" si="116"/>
        <v>#NUM!</v>
      </c>
      <c r="BI2472" t="e">
        <f>VLOOKUP(H2472,Sheet2!$A$1:$B$270,2,FALSE)</f>
        <v>#N/A</v>
      </c>
    </row>
    <row r="2473" spans="15:61">
      <c r="O2473" s="57"/>
      <c r="P2473" s="57"/>
      <c r="AP2473" s="57"/>
      <c r="BA2473" s="57"/>
      <c r="BF2473" s="6" t="e">
        <f t="shared" si="114"/>
        <v>#NUM!</v>
      </c>
      <c r="BG2473" t="e">
        <f t="shared" si="115"/>
        <v>#NUM!</v>
      </c>
      <c r="BH2473" t="e">
        <f t="shared" si="116"/>
        <v>#NUM!</v>
      </c>
      <c r="BI2473" t="e">
        <f>VLOOKUP(H2473,Sheet2!$A$1:$B$270,2,FALSE)</f>
        <v>#N/A</v>
      </c>
    </row>
    <row r="2474" spans="15:61">
      <c r="O2474" s="57"/>
      <c r="P2474" s="57"/>
      <c r="AP2474" s="57"/>
      <c r="BA2474" s="57"/>
      <c r="BF2474" s="6" t="e">
        <f t="shared" si="114"/>
        <v>#NUM!</v>
      </c>
      <c r="BG2474" t="e">
        <f t="shared" si="115"/>
        <v>#NUM!</v>
      </c>
      <c r="BH2474" t="e">
        <f t="shared" si="116"/>
        <v>#NUM!</v>
      </c>
      <c r="BI2474" t="e">
        <f>VLOOKUP(H2474,Sheet2!$A$1:$B$270,2,FALSE)</f>
        <v>#N/A</v>
      </c>
    </row>
    <row r="2475" spans="15:61">
      <c r="O2475" s="57"/>
      <c r="P2475" s="57"/>
      <c r="AP2475" s="57"/>
      <c r="BA2475" s="57"/>
      <c r="BF2475" s="6" t="e">
        <f t="shared" si="114"/>
        <v>#NUM!</v>
      </c>
      <c r="BG2475" t="e">
        <f t="shared" si="115"/>
        <v>#NUM!</v>
      </c>
      <c r="BH2475" t="e">
        <f t="shared" si="116"/>
        <v>#NUM!</v>
      </c>
      <c r="BI2475" t="e">
        <f>VLOOKUP(H2475,Sheet2!$A$1:$B$270,2,FALSE)</f>
        <v>#N/A</v>
      </c>
    </row>
    <row r="2476" spans="15:61">
      <c r="O2476" s="57"/>
      <c r="P2476" s="57"/>
      <c r="AP2476" s="57"/>
      <c r="BA2476" s="57"/>
      <c r="BF2476" s="6" t="e">
        <f t="shared" si="114"/>
        <v>#NUM!</v>
      </c>
      <c r="BG2476" t="e">
        <f t="shared" si="115"/>
        <v>#NUM!</v>
      </c>
      <c r="BH2476" t="e">
        <f t="shared" si="116"/>
        <v>#NUM!</v>
      </c>
      <c r="BI2476" t="e">
        <f>VLOOKUP(H2476,Sheet2!$A$1:$B$270,2,FALSE)</f>
        <v>#N/A</v>
      </c>
    </row>
    <row r="2477" spans="15:61">
      <c r="O2477" s="57"/>
      <c r="P2477" s="57"/>
      <c r="AP2477" s="57"/>
      <c r="BA2477" s="57"/>
      <c r="BF2477" s="6" t="e">
        <f t="shared" si="114"/>
        <v>#NUM!</v>
      </c>
      <c r="BG2477" t="e">
        <f t="shared" si="115"/>
        <v>#NUM!</v>
      </c>
      <c r="BH2477" t="e">
        <f t="shared" si="116"/>
        <v>#NUM!</v>
      </c>
      <c r="BI2477" t="e">
        <f>VLOOKUP(H2477,Sheet2!$A$1:$B$270,2,FALSE)</f>
        <v>#N/A</v>
      </c>
    </row>
    <row r="2478" spans="15:61">
      <c r="O2478" s="57"/>
      <c r="P2478" s="57"/>
      <c r="AP2478" s="57"/>
      <c r="BA2478" s="57"/>
      <c r="BF2478" s="6" t="e">
        <f t="shared" si="114"/>
        <v>#NUM!</v>
      </c>
      <c r="BG2478" t="e">
        <f t="shared" si="115"/>
        <v>#NUM!</v>
      </c>
      <c r="BH2478" t="e">
        <f t="shared" si="116"/>
        <v>#NUM!</v>
      </c>
      <c r="BI2478" t="e">
        <f>VLOOKUP(H2478,Sheet2!$A$1:$B$270,2,FALSE)</f>
        <v>#N/A</v>
      </c>
    </row>
    <row r="2479" spans="15:61">
      <c r="O2479" s="57"/>
      <c r="P2479" s="57"/>
      <c r="AP2479" s="57"/>
      <c r="BA2479" s="57"/>
      <c r="BF2479" s="6" t="e">
        <f t="shared" si="114"/>
        <v>#NUM!</v>
      </c>
      <c r="BG2479" t="e">
        <f t="shared" si="115"/>
        <v>#NUM!</v>
      </c>
      <c r="BH2479" t="e">
        <f t="shared" si="116"/>
        <v>#NUM!</v>
      </c>
      <c r="BI2479" t="e">
        <f>VLOOKUP(H2479,Sheet2!$A$1:$B$270,2,FALSE)</f>
        <v>#N/A</v>
      </c>
    </row>
    <row r="2480" spans="15:61">
      <c r="O2480" s="57"/>
      <c r="P2480" s="57"/>
      <c r="AP2480" s="57"/>
      <c r="BA2480" s="57"/>
      <c r="BF2480" s="6" t="e">
        <f t="shared" si="114"/>
        <v>#NUM!</v>
      </c>
      <c r="BG2480" t="e">
        <f t="shared" si="115"/>
        <v>#NUM!</v>
      </c>
      <c r="BH2480" t="e">
        <f t="shared" si="116"/>
        <v>#NUM!</v>
      </c>
      <c r="BI2480" t="e">
        <f>VLOOKUP(H2480,Sheet2!$A$1:$B$270,2,FALSE)</f>
        <v>#N/A</v>
      </c>
    </row>
    <row r="2481" spans="15:61">
      <c r="O2481" s="57"/>
      <c r="P2481" s="57"/>
      <c r="AP2481" s="57"/>
      <c r="BA2481" s="57"/>
      <c r="BF2481" s="6" t="e">
        <f t="shared" si="114"/>
        <v>#NUM!</v>
      </c>
      <c r="BG2481" t="e">
        <f t="shared" si="115"/>
        <v>#NUM!</v>
      </c>
      <c r="BH2481" t="e">
        <f t="shared" si="116"/>
        <v>#NUM!</v>
      </c>
      <c r="BI2481" t="e">
        <f>VLOOKUP(H2481,Sheet2!$A$1:$B$270,2,FALSE)</f>
        <v>#N/A</v>
      </c>
    </row>
    <row r="2482" spans="15:61">
      <c r="O2482" s="57"/>
      <c r="P2482" s="57"/>
      <c r="AP2482" s="57"/>
      <c r="BA2482" s="57"/>
      <c r="BF2482" s="6" t="e">
        <f t="shared" si="114"/>
        <v>#NUM!</v>
      </c>
      <c r="BG2482" t="e">
        <f t="shared" si="115"/>
        <v>#NUM!</v>
      </c>
      <c r="BH2482" t="e">
        <f t="shared" si="116"/>
        <v>#NUM!</v>
      </c>
      <c r="BI2482" t="e">
        <f>VLOOKUP(H2482,Sheet2!$A$1:$B$270,2,FALSE)</f>
        <v>#N/A</v>
      </c>
    </row>
    <row r="2483" spans="15:61">
      <c r="O2483" s="57"/>
      <c r="P2483" s="57"/>
      <c r="AP2483" s="57"/>
      <c r="BA2483" s="57"/>
      <c r="BF2483" s="6" t="e">
        <f t="shared" si="114"/>
        <v>#NUM!</v>
      </c>
      <c r="BG2483" t="e">
        <f t="shared" si="115"/>
        <v>#NUM!</v>
      </c>
      <c r="BH2483" t="e">
        <f t="shared" si="116"/>
        <v>#NUM!</v>
      </c>
      <c r="BI2483" t="e">
        <f>VLOOKUP(H2483,Sheet2!$A$1:$B$270,2,FALSE)</f>
        <v>#N/A</v>
      </c>
    </row>
    <row r="2484" spans="15:61">
      <c r="O2484" s="57"/>
      <c r="P2484" s="57"/>
      <c r="BA2484" s="57"/>
      <c r="BF2484" s="6" t="e">
        <f t="shared" si="114"/>
        <v>#NUM!</v>
      </c>
      <c r="BG2484" t="e">
        <f t="shared" si="115"/>
        <v>#NUM!</v>
      </c>
      <c r="BH2484" t="e">
        <f t="shared" si="116"/>
        <v>#NUM!</v>
      </c>
      <c r="BI2484" t="e">
        <f>VLOOKUP(H2484,Sheet2!$A$1:$B$270,2,FALSE)</f>
        <v>#N/A</v>
      </c>
    </row>
    <row r="2485" spans="15:61">
      <c r="O2485" s="57"/>
      <c r="P2485" s="57"/>
      <c r="AP2485" s="57"/>
      <c r="BA2485" s="57"/>
      <c r="BF2485" s="6" t="e">
        <f t="shared" si="114"/>
        <v>#NUM!</v>
      </c>
      <c r="BG2485" t="e">
        <f t="shared" si="115"/>
        <v>#NUM!</v>
      </c>
      <c r="BH2485" t="e">
        <f t="shared" si="116"/>
        <v>#NUM!</v>
      </c>
      <c r="BI2485" t="e">
        <f>VLOOKUP(H2485,Sheet2!$A$1:$B$270,2,FALSE)</f>
        <v>#N/A</v>
      </c>
    </row>
    <row r="2486" spans="15:61">
      <c r="O2486" s="57"/>
      <c r="P2486" s="57"/>
      <c r="AP2486" s="57"/>
      <c r="BA2486" s="57"/>
      <c r="BF2486" s="6" t="e">
        <f t="shared" si="114"/>
        <v>#NUM!</v>
      </c>
      <c r="BG2486" t="e">
        <f t="shared" si="115"/>
        <v>#NUM!</v>
      </c>
      <c r="BH2486" t="e">
        <f t="shared" si="116"/>
        <v>#NUM!</v>
      </c>
      <c r="BI2486" t="e">
        <f>VLOOKUP(H2486,Sheet2!$A$1:$B$270,2,FALSE)</f>
        <v>#N/A</v>
      </c>
    </row>
    <row r="2487" spans="15:61">
      <c r="O2487" s="57"/>
      <c r="P2487" s="57"/>
      <c r="AP2487" s="57"/>
      <c r="BA2487" s="57"/>
      <c r="BF2487" s="6" t="e">
        <f t="shared" si="114"/>
        <v>#NUM!</v>
      </c>
      <c r="BG2487" t="e">
        <f t="shared" si="115"/>
        <v>#NUM!</v>
      </c>
      <c r="BH2487" t="e">
        <f t="shared" si="116"/>
        <v>#NUM!</v>
      </c>
      <c r="BI2487" t="e">
        <f>VLOOKUP(H2487,Sheet2!$A$1:$B$270,2,FALSE)</f>
        <v>#N/A</v>
      </c>
    </row>
    <row r="2488" spans="15:61">
      <c r="O2488" s="57"/>
      <c r="P2488" s="57"/>
      <c r="AP2488" s="57"/>
      <c r="BA2488" s="57"/>
      <c r="BF2488" s="6" t="e">
        <f t="shared" si="114"/>
        <v>#NUM!</v>
      </c>
      <c r="BG2488" t="e">
        <f t="shared" si="115"/>
        <v>#NUM!</v>
      </c>
      <c r="BH2488" t="e">
        <f t="shared" si="116"/>
        <v>#NUM!</v>
      </c>
      <c r="BI2488" t="e">
        <f>VLOOKUP(H2488,Sheet2!$A$1:$B$270,2,FALSE)</f>
        <v>#N/A</v>
      </c>
    </row>
    <row r="2489" spans="15:61">
      <c r="O2489" s="57"/>
      <c r="P2489" s="57"/>
      <c r="AP2489" s="57"/>
      <c r="BA2489" s="57"/>
      <c r="BF2489" s="6" t="e">
        <f t="shared" si="114"/>
        <v>#NUM!</v>
      </c>
      <c r="BG2489" t="e">
        <f t="shared" si="115"/>
        <v>#NUM!</v>
      </c>
      <c r="BH2489" t="e">
        <f t="shared" si="116"/>
        <v>#NUM!</v>
      </c>
      <c r="BI2489" t="e">
        <f>VLOOKUP(H2489,Sheet2!$A$1:$B$270,2,FALSE)</f>
        <v>#N/A</v>
      </c>
    </row>
    <row r="2490" spans="15:61">
      <c r="O2490" s="57"/>
      <c r="P2490" s="57"/>
      <c r="AP2490" s="57"/>
      <c r="BA2490" s="57"/>
      <c r="BF2490" s="6" t="e">
        <f t="shared" si="114"/>
        <v>#NUM!</v>
      </c>
      <c r="BG2490" t="e">
        <f t="shared" si="115"/>
        <v>#NUM!</v>
      </c>
      <c r="BH2490" t="e">
        <f t="shared" si="116"/>
        <v>#NUM!</v>
      </c>
      <c r="BI2490" t="e">
        <f>VLOOKUP(H2490,Sheet2!$A$1:$B$270,2,FALSE)</f>
        <v>#N/A</v>
      </c>
    </row>
    <row r="2491" spans="15:61">
      <c r="O2491" s="57"/>
      <c r="P2491" s="57"/>
      <c r="BA2491" s="57"/>
      <c r="BF2491" s="6" t="e">
        <f t="shared" si="114"/>
        <v>#NUM!</v>
      </c>
      <c r="BG2491" t="e">
        <f t="shared" si="115"/>
        <v>#NUM!</v>
      </c>
      <c r="BH2491" t="e">
        <f t="shared" si="116"/>
        <v>#NUM!</v>
      </c>
      <c r="BI2491" t="e">
        <f>VLOOKUP(H2491,Sheet2!$A$1:$B$270,2,FALSE)</f>
        <v>#N/A</v>
      </c>
    </row>
    <row r="2492" spans="15:61">
      <c r="O2492" s="57"/>
      <c r="P2492" s="57"/>
      <c r="AP2492" s="57"/>
      <c r="BA2492" s="57"/>
      <c r="BF2492" s="6" t="e">
        <f t="shared" si="114"/>
        <v>#NUM!</v>
      </c>
      <c r="BG2492" t="e">
        <f t="shared" si="115"/>
        <v>#NUM!</v>
      </c>
      <c r="BH2492" t="e">
        <f t="shared" si="116"/>
        <v>#NUM!</v>
      </c>
      <c r="BI2492" t="e">
        <f>VLOOKUP(H2492,Sheet2!$A$1:$B$270,2,FALSE)</f>
        <v>#N/A</v>
      </c>
    </row>
    <row r="2493" spans="15:61">
      <c r="O2493" s="57"/>
      <c r="P2493" s="57"/>
      <c r="BA2493" s="57"/>
      <c r="BF2493" s="6" t="e">
        <f t="shared" si="114"/>
        <v>#NUM!</v>
      </c>
      <c r="BG2493" t="e">
        <f t="shared" si="115"/>
        <v>#NUM!</v>
      </c>
      <c r="BH2493" t="e">
        <f t="shared" si="116"/>
        <v>#NUM!</v>
      </c>
      <c r="BI2493" t="e">
        <f>VLOOKUP(H2493,Sheet2!$A$1:$B$270,2,FALSE)</f>
        <v>#N/A</v>
      </c>
    </row>
    <row r="2494" spans="15:61">
      <c r="O2494" s="57"/>
      <c r="P2494" s="57"/>
      <c r="AP2494" s="57"/>
      <c r="BA2494" s="57"/>
      <c r="BF2494" s="6" t="e">
        <f t="shared" si="114"/>
        <v>#NUM!</v>
      </c>
      <c r="BG2494" t="e">
        <f t="shared" si="115"/>
        <v>#NUM!</v>
      </c>
      <c r="BH2494" t="e">
        <f t="shared" si="116"/>
        <v>#NUM!</v>
      </c>
      <c r="BI2494" t="e">
        <f>VLOOKUP(H2494,Sheet2!$A$1:$B$270,2,FALSE)</f>
        <v>#N/A</v>
      </c>
    </row>
    <row r="2495" spans="15:61">
      <c r="O2495" s="57"/>
      <c r="P2495" s="57"/>
      <c r="AP2495" s="57"/>
      <c r="BA2495" s="57"/>
      <c r="BF2495" s="6" t="e">
        <f t="shared" si="114"/>
        <v>#NUM!</v>
      </c>
      <c r="BG2495" t="e">
        <f t="shared" si="115"/>
        <v>#NUM!</v>
      </c>
      <c r="BH2495" t="e">
        <f t="shared" si="116"/>
        <v>#NUM!</v>
      </c>
      <c r="BI2495" t="e">
        <f>VLOOKUP(H2495,Sheet2!$A$1:$B$270,2,FALSE)</f>
        <v>#N/A</v>
      </c>
    </row>
    <row r="2496" spans="15:61">
      <c r="O2496" s="57"/>
      <c r="P2496" s="57"/>
      <c r="AP2496" s="57"/>
      <c r="BA2496" s="57"/>
      <c r="BF2496" s="6" t="e">
        <f t="shared" si="114"/>
        <v>#NUM!</v>
      </c>
      <c r="BG2496" t="e">
        <f t="shared" si="115"/>
        <v>#NUM!</v>
      </c>
      <c r="BH2496" t="e">
        <f t="shared" si="116"/>
        <v>#NUM!</v>
      </c>
      <c r="BI2496" t="e">
        <f>VLOOKUP(H2496,Sheet2!$A$1:$B$270,2,FALSE)</f>
        <v>#N/A</v>
      </c>
    </row>
    <row r="2497" spans="15:61">
      <c r="O2497" s="57"/>
      <c r="P2497" s="57"/>
      <c r="AP2497" s="57"/>
      <c r="BA2497" s="57"/>
      <c r="BF2497" s="6" t="e">
        <f t="shared" si="114"/>
        <v>#NUM!</v>
      </c>
      <c r="BG2497" t="e">
        <f t="shared" si="115"/>
        <v>#NUM!</v>
      </c>
      <c r="BH2497" t="e">
        <f t="shared" si="116"/>
        <v>#NUM!</v>
      </c>
      <c r="BI2497" t="e">
        <f>VLOOKUP(H2497,Sheet2!$A$1:$B$270,2,FALSE)</f>
        <v>#N/A</v>
      </c>
    </row>
    <row r="2498" spans="15:61">
      <c r="O2498" s="57"/>
      <c r="P2498" s="57"/>
      <c r="AP2498" s="57"/>
      <c r="BA2498" s="57"/>
      <c r="BF2498" s="6" t="e">
        <f t="shared" ref="BF2498:BF2561" si="117">DATE(BC2498,BD2498,BE2498)</f>
        <v>#NUM!</v>
      </c>
      <c r="BG2498" t="e">
        <f t="shared" ref="BG2498:BG2561" si="118">BF2498-BA2498</f>
        <v>#NUM!</v>
      </c>
      <c r="BH2498" t="e">
        <f t="shared" ref="BH2498:BH2561" si="119">IF(BG2498=1,"COMPLY",IF(BG2498&lt;1,"COMPLY","NOT COMPLY"))</f>
        <v>#NUM!</v>
      </c>
      <c r="BI2498" t="e">
        <f>VLOOKUP(H2498,Sheet2!$A$1:$B$270,2,FALSE)</f>
        <v>#N/A</v>
      </c>
    </row>
    <row r="2499" spans="15:61">
      <c r="O2499" s="57"/>
      <c r="P2499" s="57"/>
      <c r="BA2499" s="57"/>
      <c r="BF2499" s="6" t="e">
        <f t="shared" si="117"/>
        <v>#NUM!</v>
      </c>
      <c r="BG2499" t="e">
        <f t="shared" si="118"/>
        <v>#NUM!</v>
      </c>
      <c r="BH2499" t="e">
        <f t="shared" si="119"/>
        <v>#NUM!</v>
      </c>
      <c r="BI2499" t="e">
        <f>VLOOKUP(H2499,Sheet2!$A$1:$B$270,2,FALSE)</f>
        <v>#N/A</v>
      </c>
    </row>
    <row r="2500" spans="15:61">
      <c r="O2500" s="57"/>
      <c r="P2500" s="57"/>
      <c r="AP2500" s="57"/>
      <c r="BA2500" s="57"/>
      <c r="BF2500" s="6" t="e">
        <f t="shared" si="117"/>
        <v>#NUM!</v>
      </c>
      <c r="BG2500" t="e">
        <f t="shared" si="118"/>
        <v>#NUM!</v>
      </c>
      <c r="BH2500" t="e">
        <f t="shared" si="119"/>
        <v>#NUM!</v>
      </c>
      <c r="BI2500" t="e">
        <f>VLOOKUP(H2500,Sheet2!$A$1:$B$270,2,FALSE)</f>
        <v>#N/A</v>
      </c>
    </row>
    <row r="2501" spans="15:61">
      <c r="O2501" s="57"/>
      <c r="P2501" s="57"/>
      <c r="AP2501" s="57"/>
      <c r="BA2501" s="57"/>
      <c r="BF2501" s="6" t="e">
        <f t="shared" si="117"/>
        <v>#NUM!</v>
      </c>
      <c r="BG2501" t="e">
        <f t="shared" si="118"/>
        <v>#NUM!</v>
      </c>
      <c r="BH2501" t="e">
        <f t="shared" si="119"/>
        <v>#NUM!</v>
      </c>
      <c r="BI2501" t="e">
        <f>VLOOKUP(H2501,Sheet2!$A$1:$B$270,2,FALSE)</f>
        <v>#N/A</v>
      </c>
    </row>
    <row r="2502" spans="15:61">
      <c r="O2502" s="57"/>
      <c r="P2502" s="57"/>
      <c r="AP2502" s="57"/>
      <c r="BA2502" s="57"/>
      <c r="BF2502" s="6" t="e">
        <f t="shared" si="117"/>
        <v>#NUM!</v>
      </c>
      <c r="BG2502" t="e">
        <f t="shared" si="118"/>
        <v>#NUM!</v>
      </c>
      <c r="BH2502" t="e">
        <f t="shared" si="119"/>
        <v>#NUM!</v>
      </c>
      <c r="BI2502" t="e">
        <f>VLOOKUP(H2502,Sheet2!$A$1:$B$270,2,FALSE)</f>
        <v>#N/A</v>
      </c>
    </row>
    <row r="2503" spans="15:61">
      <c r="O2503" s="57"/>
      <c r="P2503" s="57"/>
      <c r="AP2503" s="57"/>
      <c r="BA2503" s="57"/>
      <c r="BF2503" s="6" t="e">
        <f t="shared" si="117"/>
        <v>#NUM!</v>
      </c>
      <c r="BG2503" t="e">
        <f t="shared" si="118"/>
        <v>#NUM!</v>
      </c>
      <c r="BH2503" t="e">
        <f t="shared" si="119"/>
        <v>#NUM!</v>
      </c>
      <c r="BI2503" t="e">
        <f>VLOOKUP(H2503,Sheet2!$A$1:$B$270,2,FALSE)</f>
        <v>#N/A</v>
      </c>
    </row>
    <row r="2504" spans="15:61">
      <c r="O2504" s="57"/>
      <c r="P2504" s="57"/>
      <c r="AP2504" s="57"/>
      <c r="BA2504" s="57"/>
      <c r="BF2504" s="6" t="e">
        <f t="shared" si="117"/>
        <v>#NUM!</v>
      </c>
      <c r="BG2504" t="e">
        <f t="shared" si="118"/>
        <v>#NUM!</v>
      </c>
      <c r="BH2504" t="e">
        <f t="shared" si="119"/>
        <v>#NUM!</v>
      </c>
      <c r="BI2504" t="e">
        <f>VLOOKUP(H2504,Sheet2!$A$1:$B$270,2,FALSE)</f>
        <v>#N/A</v>
      </c>
    </row>
    <row r="2505" spans="15:61">
      <c r="O2505" s="57"/>
      <c r="P2505" s="57"/>
      <c r="AP2505" s="57"/>
      <c r="BA2505" s="57"/>
      <c r="BF2505" s="6" t="e">
        <f t="shared" si="117"/>
        <v>#NUM!</v>
      </c>
      <c r="BG2505" t="e">
        <f t="shared" si="118"/>
        <v>#NUM!</v>
      </c>
      <c r="BH2505" t="e">
        <f t="shared" si="119"/>
        <v>#NUM!</v>
      </c>
      <c r="BI2505" t="e">
        <f>VLOOKUP(H2505,Sheet2!$A$1:$B$270,2,FALSE)</f>
        <v>#N/A</v>
      </c>
    </row>
    <row r="2506" spans="15:61">
      <c r="O2506" s="57"/>
      <c r="P2506" s="57"/>
      <c r="AP2506" s="57"/>
      <c r="BA2506" s="57"/>
      <c r="BF2506" s="6" t="e">
        <f t="shared" si="117"/>
        <v>#NUM!</v>
      </c>
      <c r="BG2506" t="e">
        <f t="shared" si="118"/>
        <v>#NUM!</v>
      </c>
      <c r="BH2506" t="e">
        <f t="shared" si="119"/>
        <v>#NUM!</v>
      </c>
      <c r="BI2506" t="e">
        <f>VLOOKUP(H2506,Sheet2!$A$1:$B$270,2,FALSE)</f>
        <v>#N/A</v>
      </c>
    </row>
    <row r="2507" spans="15:61">
      <c r="O2507" s="57"/>
      <c r="P2507" s="57"/>
      <c r="AP2507" s="57"/>
      <c r="BA2507" s="57"/>
      <c r="BF2507" s="6" t="e">
        <f t="shared" si="117"/>
        <v>#NUM!</v>
      </c>
      <c r="BG2507" t="e">
        <f t="shared" si="118"/>
        <v>#NUM!</v>
      </c>
      <c r="BH2507" t="e">
        <f t="shared" si="119"/>
        <v>#NUM!</v>
      </c>
      <c r="BI2507" t="e">
        <f>VLOOKUP(H2507,Sheet2!$A$1:$B$270,2,FALSE)</f>
        <v>#N/A</v>
      </c>
    </row>
    <row r="2508" spans="15:61">
      <c r="O2508" s="57"/>
      <c r="P2508" s="57"/>
      <c r="AP2508" s="57"/>
      <c r="BA2508" s="57"/>
      <c r="BF2508" s="6" t="e">
        <f t="shared" si="117"/>
        <v>#NUM!</v>
      </c>
      <c r="BG2508" t="e">
        <f t="shared" si="118"/>
        <v>#NUM!</v>
      </c>
      <c r="BH2508" t="e">
        <f t="shared" si="119"/>
        <v>#NUM!</v>
      </c>
      <c r="BI2508" t="e">
        <f>VLOOKUP(H2508,Sheet2!$A$1:$B$270,2,FALSE)</f>
        <v>#N/A</v>
      </c>
    </row>
    <row r="2509" spans="15:61">
      <c r="O2509" s="57"/>
      <c r="P2509" s="57"/>
      <c r="AP2509" s="57"/>
      <c r="BA2509" s="57"/>
      <c r="BF2509" s="6" t="e">
        <f t="shared" si="117"/>
        <v>#NUM!</v>
      </c>
      <c r="BG2509" t="e">
        <f t="shared" si="118"/>
        <v>#NUM!</v>
      </c>
      <c r="BH2509" t="e">
        <f t="shared" si="119"/>
        <v>#NUM!</v>
      </c>
      <c r="BI2509" t="e">
        <f>VLOOKUP(H2509,Sheet2!$A$1:$B$270,2,FALSE)</f>
        <v>#N/A</v>
      </c>
    </row>
    <row r="2510" spans="15:61">
      <c r="O2510" s="57"/>
      <c r="P2510" s="57"/>
      <c r="AP2510" s="57"/>
      <c r="BA2510" s="57"/>
      <c r="BF2510" s="6" t="e">
        <f t="shared" si="117"/>
        <v>#NUM!</v>
      </c>
      <c r="BG2510" t="e">
        <f t="shared" si="118"/>
        <v>#NUM!</v>
      </c>
      <c r="BH2510" t="e">
        <f t="shared" si="119"/>
        <v>#NUM!</v>
      </c>
      <c r="BI2510" t="e">
        <f>VLOOKUP(H2510,Sheet2!$A$1:$B$270,2,FALSE)</f>
        <v>#N/A</v>
      </c>
    </row>
    <row r="2511" spans="15:61">
      <c r="O2511" s="57"/>
      <c r="P2511" s="57"/>
      <c r="AP2511" s="57"/>
      <c r="BA2511" s="57"/>
      <c r="BF2511" s="6" t="e">
        <f t="shared" si="117"/>
        <v>#NUM!</v>
      </c>
      <c r="BG2511" t="e">
        <f t="shared" si="118"/>
        <v>#NUM!</v>
      </c>
      <c r="BH2511" t="e">
        <f t="shared" si="119"/>
        <v>#NUM!</v>
      </c>
      <c r="BI2511" t="e">
        <f>VLOOKUP(H2511,Sheet2!$A$1:$B$270,2,FALSE)</f>
        <v>#N/A</v>
      </c>
    </row>
    <row r="2512" spans="15:61">
      <c r="O2512" s="57"/>
      <c r="P2512" s="57"/>
      <c r="AP2512" s="57"/>
      <c r="BA2512" s="57"/>
      <c r="BF2512" s="6" t="e">
        <f t="shared" si="117"/>
        <v>#NUM!</v>
      </c>
      <c r="BG2512" t="e">
        <f t="shared" si="118"/>
        <v>#NUM!</v>
      </c>
      <c r="BH2512" t="e">
        <f t="shared" si="119"/>
        <v>#NUM!</v>
      </c>
      <c r="BI2512" t="e">
        <f>VLOOKUP(H2512,Sheet2!$A$1:$B$270,2,FALSE)</f>
        <v>#N/A</v>
      </c>
    </row>
    <row r="2513" spans="15:61">
      <c r="O2513" s="57"/>
      <c r="P2513" s="57"/>
      <c r="AP2513" s="57"/>
      <c r="BA2513" s="57"/>
      <c r="BF2513" s="6" t="e">
        <f t="shared" si="117"/>
        <v>#NUM!</v>
      </c>
      <c r="BG2513" t="e">
        <f t="shared" si="118"/>
        <v>#NUM!</v>
      </c>
      <c r="BH2513" t="e">
        <f t="shared" si="119"/>
        <v>#NUM!</v>
      </c>
      <c r="BI2513" t="e">
        <f>VLOOKUP(H2513,Sheet2!$A$1:$B$270,2,FALSE)</f>
        <v>#N/A</v>
      </c>
    </row>
    <row r="2514" spans="15:61">
      <c r="O2514" s="57"/>
      <c r="P2514" s="57"/>
      <c r="BA2514" s="57"/>
      <c r="BF2514" s="6" t="e">
        <f t="shared" si="117"/>
        <v>#NUM!</v>
      </c>
      <c r="BG2514" t="e">
        <f t="shared" si="118"/>
        <v>#NUM!</v>
      </c>
      <c r="BH2514" t="e">
        <f t="shared" si="119"/>
        <v>#NUM!</v>
      </c>
      <c r="BI2514" t="e">
        <f>VLOOKUP(H2514,Sheet2!$A$1:$B$270,2,FALSE)</f>
        <v>#N/A</v>
      </c>
    </row>
    <row r="2515" spans="15:61">
      <c r="O2515" s="57"/>
      <c r="P2515" s="57"/>
      <c r="AP2515" s="57"/>
      <c r="BA2515" s="57"/>
      <c r="BF2515" s="6" t="e">
        <f t="shared" si="117"/>
        <v>#NUM!</v>
      </c>
      <c r="BG2515" t="e">
        <f t="shared" si="118"/>
        <v>#NUM!</v>
      </c>
      <c r="BH2515" t="e">
        <f t="shared" si="119"/>
        <v>#NUM!</v>
      </c>
      <c r="BI2515" t="e">
        <f>VLOOKUP(H2515,Sheet2!$A$1:$B$270,2,FALSE)</f>
        <v>#N/A</v>
      </c>
    </row>
    <row r="2516" spans="15:61">
      <c r="O2516" s="57"/>
      <c r="P2516" s="57"/>
      <c r="AP2516" s="57"/>
      <c r="BA2516" s="57"/>
      <c r="BF2516" s="6" t="e">
        <f t="shared" si="117"/>
        <v>#NUM!</v>
      </c>
      <c r="BG2516" t="e">
        <f t="shared" si="118"/>
        <v>#NUM!</v>
      </c>
      <c r="BH2516" t="e">
        <f t="shared" si="119"/>
        <v>#NUM!</v>
      </c>
      <c r="BI2516" t="e">
        <f>VLOOKUP(H2516,Sheet2!$A$1:$B$270,2,FALSE)</f>
        <v>#N/A</v>
      </c>
    </row>
    <row r="2517" spans="15:61">
      <c r="O2517" s="57"/>
      <c r="P2517" s="57"/>
      <c r="AP2517" s="57"/>
      <c r="BA2517" s="57"/>
      <c r="BF2517" s="6" t="e">
        <f t="shared" si="117"/>
        <v>#NUM!</v>
      </c>
      <c r="BG2517" t="e">
        <f t="shared" si="118"/>
        <v>#NUM!</v>
      </c>
      <c r="BH2517" t="e">
        <f t="shared" si="119"/>
        <v>#NUM!</v>
      </c>
      <c r="BI2517" t="e">
        <f>VLOOKUP(H2517,Sheet2!$A$1:$B$270,2,FALSE)</f>
        <v>#N/A</v>
      </c>
    </row>
    <row r="2518" spans="15:61">
      <c r="O2518" s="57"/>
      <c r="P2518" s="57"/>
      <c r="AP2518" s="57"/>
      <c r="BA2518" s="57"/>
      <c r="BF2518" s="6" t="e">
        <f t="shared" si="117"/>
        <v>#NUM!</v>
      </c>
      <c r="BG2518" t="e">
        <f t="shared" si="118"/>
        <v>#NUM!</v>
      </c>
      <c r="BH2518" t="e">
        <f t="shared" si="119"/>
        <v>#NUM!</v>
      </c>
      <c r="BI2518" t="e">
        <f>VLOOKUP(H2518,Sheet2!$A$1:$B$270,2,FALSE)</f>
        <v>#N/A</v>
      </c>
    </row>
    <row r="2519" spans="15:61">
      <c r="O2519" s="57"/>
      <c r="P2519" s="57"/>
      <c r="AP2519" s="57"/>
      <c r="BA2519" s="57"/>
      <c r="BF2519" s="6" t="e">
        <f t="shared" si="117"/>
        <v>#NUM!</v>
      </c>
      <c r="BG2519" t="e">
        <f t="shared" si="118"/>
        <v>#NUM!</v>
      </c>
      <c r="BH2519" t="e">
        <f t="shared" si="119"/>
        <v>#NUM!</v>
      </c>
      <c r="BI2519" t="e">
        <f>VLOOKUP(H2519,Sheet2!$A$1:$B$270,2,FALSE)</f>
        <v>#N/A</v>
      </c>
    </row>
    <row r="2520" spans="15:61">
      <c r="O2520" s="57"/>
      <c r="P2520" s="57"/>
      <c r="AP2520" s="57"/>
      <c r="BA2520" s="57"/>
      <c r="BF2520" s="6" t="e">
        <f t="shared" si="117"/>
        <v>#NUM!</v>
      </c>
      <c r="BG2520" t="e">
        <f t="shared" si="118"/>
        <v>#NUM!</v>
      </c>
      <c r="BH2520" t="e">
        <f t="shared" si="119"/>
        <v>#NUM!</v>
      </c>
      <c r="BI2520" t="e">
        <f>VLOOKUP(H2520,Sheet2!$A$1:$B$270,2,FALSE)</f>
        <v>#N/A</v>
      </c>
    </row>
    <row r="2521" spans="15:61">
      <c r="O2521" s="57"/>
      <c r="P2521" s="57"/>
      <c r="BA2521" s="57"/>
      <c r="BF2521" s="6" t="e">
        <f t="shared" si="117"/>
        <v>#NUM!</v>
      </c>
      <c r="BG2521" t="e">
        <f t="shared" si="118"/>
        <v>#NUM!</v>
      </c>
      <c r="BH2521" t="e">
        <f t="shared" si="119"/>
        <v>#NUM!</v>
      </c>
      <c r="BI2521" t="e">
        <f>VLOOKUP(H2521,Sheet2!$A$1:$B$270,2,FALSE)</f>
        <v>#N/A</v>
      </c>
    </row>
    <row r="2522" spans="15:61">
      <c r="O2522" s="57"/>
      <c r="P2522" s="57"/>
      <c r="AP2522" s="57"/>
      <c r="BA2522" s="57"/>
      <c r="BF2522" s="6" t="e">
        <f t="shared" si="117"/>
        <v>#NUM!</v>
      </c>
      <c r="BG2522" t="e">
        <f t="shared" si="118"/>
        <v>#NUM!</v>
      </c>
      <c r="BH2522" t="e">
        <f t="shared" si="119"/>
        <v>#NUM!</v>
      </c>
      <c r="BI2522" t="e">
        <f>VLOOKUP(H2522,Sheet2!$A$1:$B$270,2,FALSE)</f>
        <v>#N/A</v>
      </c>
    </row>
    <row r="2523" spans="15:61">
      <c r="O2523" s="57"/>
      <c r="P2523" s="57"/>
      <c r="AP2523" s="57"/>
      <c r="BA2523" s="57"/>
      <c r="BF2523" s="6" t="e">
        <f t="shared" si="117"/>
        <v>#NUM!</v>
      </c>
      <c r="BG2523" t="e">
        <f t="shared" si="118"/>
        <v>#NUM!</v>
      </c>
      <c r="BH2523" t="e">
        <f t="shared" si="119"/>
        <v>#NUM!</v>
      </c>
      <c r="BI2523" t="e">
        <f>VLOOKUP(H2523,Sheet2!$A$1:$B$270,2,FALSE)</f>
        <v>#N/A</v>
      </c>
    </row>
    <row r="2524" spans="15:61">
      <c r="O2524" s="57"/>
      <c r="P2524" s="57"/>
      <c r="AP2524" s="57"/>
      <c r="BA2524" s="57"/>
      <c r="BF2524" s="6" t="e">
        <f t="shared" si="117"/>
        <v>#NUM!</v>
      </c>
      <c r="BG2524" t="e">
        <f t="shared" si="118"/>
        <v>#NUM!</v>
      </c>
      <c r="BH2524" t="e">
        <f t="shared" si="119"/>
        <v>#NUM!</v>
      </c>
      <c r="BI2524" t="e">
        <f>VLOOKUP(H2524,Sheet2!$A$1:$B$270,2,FALSE)</f>
        <v>#N/A</v>
      </c>
    </row>
    <row r="2525" spans="15:61">
      <c r="O2525" s="57"/>
      <c r="P2525" s="57"/>
      <c r="AP2525" s="57"/>
      <c r="BA2525" s="57"/>
      <c r="BF2525" s="6" t="e">
        <f t="shared" si="117"/>
        <v>#NUM!</v>
      </c>
      <c r="BG2525" t="e">
        <f t="shared" si="118"/>
        <v>#NUM!</v>
      </c>
      <c r="BH2525" t="e">
        <f t="shared" si="119"/>
        <v>#NUM!</v>
      </c>
      <c r="BI2525" t="e">
        <f>VLOOKUP(H2525,Sheet2!$A$1:$B$270,2,FALSE)</f>
        <v>#N/A</v>
      </c>
    </row>
    <row r="2526" spans="15:61">
      <c r="O2526" s="57"/>
      <c r="P2526" s="57"/>
      <c r="AP2526" s="57"/>
      <c r="BA2526" s="57"/>
      <c r="BF2526" s="6" t="e">
        <f t="shared" si="117"/>
        <v>#NUM!</v>
      </c>
      <c r="BG2526" t="e">
        <f t="shared" si="118"/>
        <v>#NUM!</v>
      </c>
      <c r="BH2526" t="e">
        <f t="shared" si="119"/>
        <v>#NUM!</v>
      </c>
      <c r="BI2526" t="e">
        <f>VLOOKUP(H2526,Sheet2!$A$1:$B$270,2,FALSE)</f>
        <v>#N/A</v>
      </c>
    </row>
    <row r="2527" spans="15:61">
      <c r="O2527" s="57"/>
      <c r="P2527" s="57"/>
      <c r="AP2527" s="57"/>
      <c r="BA2527" s="57"/>
      <c r="BF2527" s="6" t="e">
        <f t="shared" si="117"/>
        <v>#NUM!</v>
      </c>
      <c r="BG2527" t="e">
        <f t="shared" si="118"/>
        <v>#NUM!</v>
      </c>
      <c r="BH2527" t="e">
        <f t="shared" si="119"/>
        <v>#NUM!</v>
      </c>
      <c r="BI2527" t="e">
        <f>VLOOKUP(H2527,Sheet2!$A$1:$B$270,2,FALSE)</f>
        <v>#N/A</v>
      </c>
    </row>
    <row r="2528" spans="15:61">
      <c r="O2528" s="57"/>
      <c r="P2528" s="57"/>
      <c r="AP2528" s="57"/>
      <c r="BA2528" s="57"/>
      <c r="BF2528" s="6" t="e">
        <f t="shared" si="117"/>
        <v>#NUM!</v>
      </c>
      <c r="BG2528" t="e">
        <f t="shared" si="118"/>
        <v>#NUM!</v>
      </c>
      <c r="BH2528" t="e">
        <f t="shared" si="119"/>
        <v>#NUM!</v>
      </c>
      <c r="BI2528" t="e">
        <f>VLOOKUP(H2528,Sheet2!$A$1:$B$270,2,FALSE)</f>
        <v>#N/A</v>
      </c>
    </row>
    <row r="2529" spans="15:61">
      <c r="O2529" s="57"/>
      <c r="P2529" s="57"/>
      <c r="AP2529" s="57"/>
      <c r="BA2529" s="57"/>
      <c r="BF2529" s="6" t="e">
        <f t="shared" si="117"/>
        <v>#NUM!</v>
      </c>
      <c r="BG2529" t="e">
        <f t="shared" si="118"/>
        <v>#NUM!</v>
      </c>
      <c r="BH2529" t="e">
        <f t="shared" si="119"/>
        <v>#NUM!</v>
      </c>
      <c r="BI2529" t="e">
        <f>VLOOKUP(H2529,Sheet2!$A$1:$B$270,2,FALSE)</f>
        <v>#N/A</v>
      </c>
    </row>
    <row r="2530" spans="15:61">
      <c r="O2530" s="57"/>
      <c r="P2530" s="57"/>
      <c r="BA2530" s="57"/>
      <c r="BF2530" s="6" t="e">
        <f t="shared" si="117"/>
        <v>#NUM!</v>
      </c>
      <c r="BG2530" t="e">
        <f t="shared" si="118"/>
        <v>#NUM!</v>
      </c>
      <c r="BH2530" t="e">
        <f t="shared" si="119"/>
        <v>#NUM!</v>
      </c>
      <c r="BI2530" t="e">
        <f>VLOOKUP(H2530,Sheet2!$A$1:$B$270,2,FALSE)</f>
        <v>#N/A</v>
      </c>
    </row>
    <row r="2531" spans="15:61">
      <c r="O2531" s="57"/>
      <c r="P2531" s="57"/>
      <c r="AP2531" s="57"/>
      <c r="BA2531" s="57"/>
      <c r="BF2531" s="6" t="e">
        <f t="shared" si="117"/>
        <v>#NUM!</v>
      </c>
      <c r="BG2531" t="e">
        <f t="shared" si="118"/>
        <v>#NUM!</v>
      </c>
      <c r="BH2531" t="e">
        <f t="shared" si="119"/>
        <v>#NUM!</v>
      </c>
      <c r="BI2531" t="e">
        <f>VLOOKUP(H2531,Sheet2!$A$1:$B$270,2,FALSE)</f>
        <v>#N/A</v>
      </c>
    </row>
    <row r="2532" spans="15:61">
      <c r="O2532" s="57"/>
      <c r="P2532" s="57"/>
      <c r="AP2532" s="57"/>
      <c r="BA2532" s="57"/>
      <c r="BF2532" s="6" t="e">
        <f t="shared" si="117"/>
        <v>#NUM!</v>
      </c>
      <c r="BG2532" t="e">
        <f t="shared" si="118"/>
        <v>#NUM!</v>
      </c>
      <c r="BH2532" t="e">
        <f t="shared" si="119"/>
        <v>#NUM!</v>
      </c>
      <c r="BI2532" t="e">
        <f>VLOOKUP(H2532,Sheet2!$A$1:$B$270,2,FALSE)</f>
        <v>#N/A</v>
      </c>
    </row>
    <row r="2533" spans="15:61">
      <c r="O2533" s="57"/>
      <c r="P2533" s="57"/>
      <c r="AP2533" s="57"/>
      <c r="BA2533" s="57"/>
      <c r="BF2533" s="6" t="e">
        <f t="shared" si="117"/>
        <v>#NUM!</v>
      </c>
      <c r="BG2533" t="e">
        <f t="shared" si="118"/>
        <v>#NUM!</v>
      </c>
      <c r="BH2533" t="e">
        <f t="shared" si="119"/>
        <v>#NUM!</v>
      </c>
      <c r="BI2533" t="e">
        <f>VLOOKUP(H2533,Sheet2!$A$1:$B$270,2,FALSE)</f>
        <v>#N/A</v>
      </c>
    </row>
    <row r="2534" spans="15:61">
      <c r="O2534" s="57"/>
      <c r="P2534" s="57"/>
      <c r="AP2534" s="57"/>
      <c r="BA2534" s="57"/>
      <c r="BF2534" s="6" t="e">
        <f t="shared" si="117"/>
        <v>#NUM!</v>
      </c>
      <c r="BG2534" t="e">
        <f t="shared" si="118"/>
        <v>#NUM!</v>
      </c>
      <c r="BH2534" t="e">
        <f t="shared" si="119"/>
        <v>#NUM!</v>
      </c>
      <c r="BI2534" t="e">
        <f>VLOOKUP(H2534,Sheet2!$A$1:$B$270,2,FALSE)</f>
        <v>#N/A</v>
      </c>
    </row>
    <row r="2535" spans="15:61">
      <c r="O2535" s="57"/>
      <c r="P2535" s="57"/>
      <c r="AP2535" s="57"/>
      <c r="BA2535" s="57"/>
      <c r="BF2535" s="6" t="e">
        <f t="shared" si="117"/>
        <v>#NUM!</v>
      </c>
      <c r="BG2535" t="e">
        <f t="shared" si="118"/>
        <v>#NUM!</v>
      </c>
      <c r="BH2535" t="e">
        <f t="shared" si="119"/>
        <v>#NUM!</v>
      </c>
      <c r="BI2535" t="e">
        <f>VLOOKUP(H2535,Sheet2!$A$1:$B$270,2,FALSE)</f>
        <v>#N/A</v>
      </c>
    </row>
    <row r="2536" spans="15:61">
      <c r="O2536" s="57"/>
      <c r="P2536" s="57"/>
      <c r="BA2536" s="57"/>
      <c r="BF2536" s="6" t="e">
        <f t="shared" si="117"/>
        <v>#NUM!</v>
      </c>
      <c r="BG2536" t="e">
        <f t="shared" si="118"/>
        <v>#NUM!</v>
      </c>
      <c r="BH2536" t="e">
        <f t="shared" si="119"/>
        <v>#NUM!</v>
      </c>
      <c r="BI2536" t="e">
        <f>VLOOKUP(H2536,Sheet2!$A$1:$B$270,2,FALSE)</f>
        <v>#N/A</v>
      </c>
    </row>
    <row r="2537" spans="15:61">
      <c r="O2537" s="57"/>
      <c r="P2537" s="57"/>
      <c r="AP2537" s="57"/>
      <c r="BA2537" s="57"/>
      <c r="BF2537" s="6" t="e">
        <f t="shared" si="117"/>
        <v>#NUM!</v>
      </c>
      <c r="BG2537" t="e">
        <f t="shared" si="118"/>
        <v>#NUM!</v>
      </c>
      <c r="BH2537" t="e">
        <f t="shared" si="119"/>
        <v>#NUM!</v>
      </c>
      <c r="BI2537" t="e">
        <f>VLOOKUP(H2537,Sheet2!$A$1:$B$270,2,FALSE)</f>
        <v>#N/A</v>
      </c>
    </row>
    <row r="2538" spans="15:61">
      <c r="O2538" s="57"/>
      <c r="P2538" s="57"/>
      <c r="AP2538" s="57"/>
      <c r="BA2538" s="57"/>
      <c r="BF2538" s="6" t="e">
        <f t="shared" si="117"/>
        <v>#NUM!</v>
      </c>
      <c r="BG2538" t="e">
        <f t="shared" si="118"/>
        <v>#NUM!</v>
      </c>
      <c r="BH2538" t="e">
        <f t="shared" si="119"/>
        <v>#NUM!</v>
      </c>
      <c r="BI2538" t="e">
        <f>VLOOKUP(H2538,Sheet2!$A$1:$B$270,2,FALSE)</f>
        <v>#N/A</v>
      </c>
    </row>
    <row r="2539" spans="15:61">
      <c r="O2539" s="57"/>
      <c r="P2539" s="57"/>
      <c r="AP2539" s="57"/>
      <c r="BA2539" s="57"/>
      <c r="BF2539" s="6" t="e">
        <f t="shared" si="117"/>
        <v>#NUM!</v>
      </c>
      <c r="BG2539" t="e">
        <f t="shared" si="118"/>
        <v>#NUM!</v>
      </c>
      <c r="BH2539" t="e">
        <f t="shared" si="119"/>
        <v>#NUM!</v>
      </c>
      <c r="BI2539" t="e">
        <f>VLOOKUP(H2539,Sheet2!$A$1:$B$270,2,FALSE)</f>
        <v>#N/A</v>
      </c>
    </row>
    <row r="2540" spans="15:61">
      <c r="O2540" s="57"/>
      <c r="P2540" s="57"/>
      <c r="AP2540" s="57"/>
      <c r="BA2540" s="57"/>
      <c r="BF2540" s="6" t="e">
        <f t="shared" si="117"/>
        <v>#NUM!</v>
      </c>
      <c r="BG2540" t="e">
        <f t="shared" si="118"/>
        <v>#NUM!</v>
      </c>
      <c r="BH2540" t="e">
        <f t="shared" si="119"/>
        <v>#NUM!</v>
      </c>
      <c r="BI2540" t="e">
        <f>VLOOKUP(H2540,Sheet2!$A$1:$B$270,2,FALSE)</f>
        <v>#N/A</v>
      </c>
    </row>
    <row r="2541" spans="15:61">
      <c r="O2541" s="57"/>
      <c r="P2541" s="57"/>
      <c r="AP2541" s="57"/>
      <c r="BA2541" s="57"/>
      <c r="BF2541" s="6" t="e">
        <f t="shared" si="117"/>
        <v>#NUM!</v>
      </c>
      <c r="BG2541" t="e">
        <f t="shared" si="118"/>
        <v>#NUM!</v>
      </c>
      <c r="BH2541" t="e">
        <f t="shared" si="119"/>
        <v>#NUM!</v>
      </c>
      <c r="BI2541" t="e">
        <f>VLOOKUP(H2541,Sheet2!$A$1:$B$270,2,FALSE)</f>
        <v>#N/A</v>
      </c>
    </row>
    <row r="2542" spans="15:61">
      <c r="O2542" s="57"/>
      <c r="P2542" s="57"/>
      <c r="AP2542" s="57"/>
      <c r="BA2542" s="57"/>
      <c r="BF2542" s="6" t="e">
        <f t="shared" si="117"/>
        <v>#NUM!</v>
      </c>
      <c r="BG2542" t="e">
        <f t="shared" si="118"/>
        <v>#NUM!</v>
      </c>
      <c r="BH2542" t="e">
        <f t="shared" si="119"/>
        <v>#NUM!</v>
      </c>
      <c r="BI2542" t="e">
        <f>VLOOKUP(H2542,Sheet2!$A$1:$B$270,2,FALSE)</f>
        <v>#N/A</v>
      </c>
    </row>
    <row r="2543" spans="15:61">
      <c r="O2543" s="57"/>
      <c r="P2543" s="57"/>
      <c r="BA2543" s="57"/>
      <c r="BF2543" s="6" t="e">
        <f t="shared" si="117"/>
        <v>#NUM!</v>
      </c>
      <c r="BG2543" t="e">
        <f t="shared" si="118"/>
        <v>#NUM!</v>
      </c>
      <c r="BH2543" t="e">
        <f t="shared" si="119"/>
        <v>#NUM!</v>
      </c>
      <c r="BI2543" t="e">
        <f>VLOOKUP(H2543,Sheet2!$A$1:$B$270,2,FALSE)</f>
        <v>#N/A</v>
      </c>
    </row>
    <row r="2544" spans="15:61">
      <c r="O2544" s="57"/>
      <c r="P2544" s="57"/>
      <c r="AP2544" s="57"/>
      <c r="BA2544" s="57"/>
      <c r="BF2544" s="6" t="e">
        <f t="shared" si="117"/>
        <v>#NUM!</v>
      </c>
      <c r="BG2544" t="e">
        <f t="shared" si="118"/>
        <v>#NUM!</v>
      </c>
      <c r="BH2544" t="e">
        <f t="shared" si="119"/>
        <v>#NUM!</v>
      </c>
      <c r="BI2544" t="e">
        <f>VLOOKUP(H2544,Sheet2!$A$1:$B$270,2,FALSE)</f>
        <v>#N/A</v>
      </c>
    </row>
    <row r="2545" spans="15:61">
      <c r="O2545" s="57"/>
      <c r="P2545" s="57"/>
      <c r="AP2545" s="57"/>
      <c r="BA2545" s="57"/>
      <c r="BF2545" s="6" t="e">
        <f t="shared" si="117"/>
        <v>#NUM!</v>
      </c>
      <c r="BG2545" t="e">
        <f t="shared" si="118"/>
        <v>#NUM!</v>
      </c>
      <c r="BH2545" t="e">
        <f t="shared" si="119"/>
        <v>#NUM!</v>
      </c>
      <c r="BI2545" t="e">
        <f>VLOOKUP(H2545,Sheet2!$A$1:$B$270,2,FALSE)</f>
        <v>#N/A</v>
      </c>
    </row>
    <row r="2546" spans="15:61">
      <c r="O2546" s="57"/>
      <c r="P2546" s="57"/>
      <c r="AP2546" s="57"/>
      <c r="BA2546" s="57"/>
      <c r="BF2546" s="6" t="e">
        <f t="shared" si="117"/>
        <v>#NUM!</v>
      </c>
      <c r="BG2546" t="e">
        <f t="shared" si="118"/>
        <v>#NUM!</v>
      </c>
      <c r="BH2546" t="e">
        <f t="shared" si="119"/>
        <v>#NUM!</v>
      </c>
      <c r="BI2546" t="e">
        <f>VLOOKUP(H2546,Sheet2!$A$1:$B$270,2,FALSE)</f>
        <v>#N/A</v>
      </c>
    </row>
    <row r="2547" spans="15:61">
      <c r="O2547" s="57"/>
      <c r="P2547" s="57"/>
      <c r="AP2547" s="57"/>
      <c r="BA2547" s="57"/>
      <c r="BF2547" s="6" t="e">
        <f t="shared" si="117"/>
        <v>#NUM!</v>
      </c>
      <c r="BG2547" t="e">
        <f t="shared" si="118"/>
        <v>#NUM!</v>
      </c>
      <c r="BH2547" t="e">
        <f t="shared" si="119"/>
        <v>#NUM!</v>
      </c>
      <c r="BI2547" t="e">
        <f>VLOOKUP(H2547,Sheet2!$A$1:$B$270,2,FALSE)</f>
        <v>#N/A</v>
      </c>
    </row>
    <row r="2548" spans="15:61">
      <c r="O2548" s="57"/>
      <c r="P2548" s="57"/>
      <c r="AP2548" s="57"/>
      <c r="BA2548" s="57"/>
      <c r="BF2548" s="6" t="e">
        <f t="shared" si="117"/>
        <v>#NUM!</v>
      </c>
      <c r="BG2548" t="e">
        <f t="shared" si="118"/>
        <v>#NUM!</v>
      </c>
      <c r="BH2548" t="e">
        <f t="shared" si="119"/>
        <v>#NUM!</v>
      </c>
      <c r="BI2548" t="e">
        <f>VLOOKUP(H2548,Sheet2!$A$1:$B$270,2,FALSE)</f>
        <v>#N/A</v>
      </c>
    </row>
    <row r="2549" spans="15:61">
      <c r="O2549" s="57"/>
      <c r="P2549" s="57"/>
      <c r="AP2549" s="57"/>
      <c r="BA2549" s="57"/>
      <c r="BF2549" s="6" t="e">
        <f t="shared" si="117"/>
        <v>#NUM!</v>
      </c>
      <c r="BG2549" t="e">
        <f t="shared" si="118"/>
        <v>#NUM!</v>
      </c>
      <c r="BH2549" t="e">
        <f t="shared" si="119"/>
        <v>#NUM!</v>
      </c>
      <c r="BI2549" t="e">
        <f>VLOOKUP(H2549,Sheet2!$A$1:$B$270,2,FALSE)</f>
        <v>#N/A</v>
      </c>
    </row>
    <row r="2550" spans="15:61">
      <c r="O2550" s="57"/>
      <c r="P2550" s="57"/>
      <c r="AP2550" s="57"/>
      <c r="BA2550" s="57"/>
      <c r="BF2550" s="6" t="e">
        <f t="shared" si="117"/>
        <v>#NUM!</v>
      </c>
      <c r="BG2550" t="e">
        <f t="shared" si="118"/>
        <v>#NUM!</v>
      </c>
      <c r="BH2550" t="e">
        <f t="shared" si="119"/>
        <v>#NUM!</v>
      </c>
      <c r="BI2550" t="e">
        <f>VLOOKUP(H2550,Sheet2!$A$1:$B$270,2,FALSE)</f>
        <v>#N/A</v>
      </c>
    </row>
    <row r="2551" spans="15:61">
      <c r="O2551" s="57"/>
      <c r="P2551" s="57"/>
      <c r="AP2551" s="57"/>
      <c r="BA2551" s="57"/>
      <c r="BF2551" s="6" t="e">
        <f t="shared" si="117"/>
        <v>#NUM!</v>
      </c>
      <c r="BG2551" t="e">
        <f t="shared" si="118"/>
        <v>#NUM!</v>
      </c>
      <c r="BH2551" t="e">
        <f t="shared" si="119"/>
        <v>#NUM!</v>
      </c>
      <c r="BI2551" t="e">
        <f>VLOOKUP(H2551,Sheet2!$A$1:$B$270,2,FALSE)</f>
        <v>#N/A</v>
      </c>
    </row>
    <row r="2552" spans="15:61">
      <c r="O2552" s="57"/>
      <c r="P2552" s="57"/>
      <c r="AP2552" s="57"/>
      <c r="BA2552" s="57"/>
      <c r="BF2552" s="6" t="e">
        <f t="shared" si="117"/>
        <v>#NUM!</v>
      </c>
      <c r="BG2552" t="e">
        <f t="shared" si="118"/>
        <v>#NUM!</v>
      </c>
      <c r="BH2552" t="e">
        <f t="shared" si="119"/>
        <v>#NUM!</v>
      </c>
      <c r="BI2552" t="e">
        <f>VLOOKUP(H2552,Sheet2!$A$1:$B$270,2,FALSE)</f>
        <v>#N/A</v>
      </c>
    </row>
    <row r="2553" spans="15:61">
      <c r="O2553" s="57"/>
      <c r="P2553" s="57"/>
      <c r="AP2553" s="57"/>
      <c r="BA2553" s="57"/>
      <c r="BF2553" s="6" t="e">
        <f t="shared" si="117"/>
        <v>#NUM!</v>
      </c>
      <c r="BG2553" t="e">
        <f t="shared" si="118"/>
        <v>#NUM!</v>
      </c>
      <c r="BH2553" t="e">
        <f t="shared" si="119"/>
        <v>#NUM!</v>
      </c>
      <c r="BI2553" t="e">
        <f>VLOOKUP(H2553,Sheet2!$A$1:$B$270,2,FALSE)</f>
        <v>#N/A</v>
      </c>
    </row>
    <row r="2554" spans="15:61">
      <c r="O2554" s="57"/>
      <c r="P2554" s="57"/>
      <c r="AP2554" s="57"/>
      <c r="BA2554" s="57"/>
      <c r="BF2554" s="6" t="e">
        <f t="shared" si="117"/>
        <v>#NUM!</v>
      </c>
      <c r="BG2554" t="e">
        <f t="shared" si="118"/>
        <v>#NUM!</v>
      </c>
      <c r="BH2554" t="e">
        <f t="shared" si="119"/>
        <v>#NUM!</v>
      </c>
      <c r="BI2554" t="e">
        <f>VLOOKUP(H2554,Sheet2!$A$1:$B$270,2,FALSE)</f>
        <v>#N/A</v>
      </c>
    </row>
    <row r="2555" spans="15:61">
      <c r="O2555" s="57"/>
      <c r="P2555" s="57"/>
      <c r="AP2555" s="57"/>
      <c r="BA2555" s="57"/>
      <c r="BF2555" s="6" t="e">
        <f t="shared" si="117"/>
        <v>#NUM!</v>
      </c>
      <c r="BG2555" t="e">
        <f t="shared" si="118"/>
        <v>#NUM!</v>
      </c>
      <c r="BH2555" t="e">
        <f t="shared" si="119"/>
        <v>#NUM!</v>
      </c>
      <c r="BI2555" t="e">
        <f>VLOOKUP(H2555,Sheet2!$A$1:$B$270,2,FALSE)</f>
        <v>#N/A</v>
      </c>
    </row>
    <row r="2556" spans="15:61">
      <c r="O2556" s="57"/>
      <c r="P2556" s="57"/>
      <c r="AP2556" s="57"/>
      <c r="BA2556" s="57"/>
      <c r="BF2556" s="6" t="e">
        <f t="shared" si="117"/>
        <v>#NUM!</v>
      </c>
      <c r="BG2556" t="e">
        <f t="shared" si="118"/>
        <v>#NUM!</v>
      </c>
      <c r="BH2556" t="e">
        <f t="shared" si="119"/>
        <v>#NUM!</v>
      </c>
      <c r="BI2556" t="e">
        <f>VLOOKUP(H2556,Sheet2!$A$1:$B$270,2,FALSE)</f>
        <v>#N/A</v>
      </c>
    </row>
    <row r="2557" spans="15:61">
      <c r="O2557" s="57"/>
      <c r="P2557" s="57"/>
      <c r="AP2557" s="57"/>
      <c r="BA2557" s="57"/>
      <c r="BF2557" s="6" t="e">
        <f t="shared" si="117"/>
        <v>#NUM!</v>
      </c>
      <c r="BG2557" t="e">
        <f t="shared" si="118"/>
        <v>#NUM!</v>
      </c>
      <c r="BH2557" t="e">
        <f t="shared" si="119"/>
        <v>#NUM!</v>
      </c>
      <c r="BI2557" t="e">
        <f>VLOOKUP(H2557,Sheet2!$A$1:$B$270,2,FALSE)</f>
        <v>#N/A</v>
      </c>
    </row>
    <row r="2558" spans="15:61">
      <c r="O2558" s="57"/>
      <c r="P2558" s="57"/>
      <c r="AP2558" s="57"/>
      <c r="BA2558" s="57"/>
      <c r="BF2558" s="6" t="e">
        <f t="shared" si="117"/>
        <v>#NUM!</v>
      </c>
      <c r="BG2558" t="e">
        <f t="shared" si="118"/>
        <v>#NUM!</v>
      </c>
      <c r="BH2558" t="e">
        <f t="shared" si="119"/>
        <v>#NUM!</v>
      </c>
      <c r="BI2558" t="e">
        <f>VLOOKUP(H2558,Sheet2!$A$1:$B$270,2,FALSE)</f>
        <v>#N/A</v>
      </c>
    </row>
    <row r="2559" spans="15:61">
      <c r="O2559" s="57"/>
      <c r="P2559" s="57"/>
      <c r="AP2559" s="57"/>
      <c r="BA2559" s="57"/>
      <c r="BF2559" s="6" t="e">
        <f t="shared" si="117"/>
        <v>#NUM!</v>
      </c>
      <c r="BG2559" t="e">
        <f t="shared" si="118"/>
        <v>#NUM!</v>
      </c>
      <c r="BH2559" t="e">
        <f t="shared" si="119"/>
        <v>#NUM!</v>
      </c>
      <c r="BI2559" t="e">
        <f>VLOOKUP(H2559,Sheet2!$A$1:$B$270,2,FALSE)</f>
        <v>#N/A</v>
      </c>
    </row>
    <row r="2560" spans="15:61">
      <c r="O2560" s="57"/>
      <c r="P2560" s="57"/>
      <c r="BA2560" s="57"/>
      <c r="BF2560" s="6" t="e">
        <f t="shared" si="117"/>
        <v>#NUM!</v>
      </c>
      <c r="BG2560" t="e">
        <f t="shared" si="118"/>
        <v>#NUM!</v>
      </c>
      <c r="BH2560" t="e">
        <f t="shared" si="119"/>
        <v>#NUM!</v>
      </c>
      <c r="BI2560" t="e">
        <f>VLOOKUP(H2560,Sheet2!$A$1:$B$270,2,FALSE)</f>
        <v>#N/A</v>
      </c>
    </row>
    <row r="2561" spans="15:61">
      <c r="O2561" s="57"/>
      <c r="P2561" s="57"/>
      <c r="BA2561" s="57"/>
      <c r="BF2561" s="6" t="e">
        <f t="shared" si="117"/>
        <v>#NUM!</v>
      </c>
      <c r="BG2561" t="e">
        <f t="shared" si="118"/>
        <v>#NUM!</v>
      </c>
      <c r="BH2561" t="e">
        <f t="shared" si="119"/>
        <v>#NUM!</v>
      </c>
      <c r="BI2561" t="e">
        <f>VLOOKUP(H2561,Sheet2!$A$1:$B$270,2,FALSE)</f>
        <v>#N/A</v>
      </c>
    </row>
    <row r="2562" spans="15:61">
      <c r="O2562" s="57"/>
      <c r="P2562" s="57"/>
      <c r="AP2562" s="57"/>
      <c r="BA2562" s="57"/>
      <c r="BF2562" s="6" t="e">
        <f t="shared" ref="BF2562:BF2625" si="120">DATE(BC2562,BD2562,BE2562)</f>
        <v>#NUM!</v>
      </c>
      <c r="BG2562" t="e">
        <f t="shared" ref="BG2562:BG2625" si="121">BF2562-BA2562</f>
        <v>#NUM!</v>
      </c>
      <c r="BH2562" t="e">
        <f t="shared" ref="BH2562:BH2625" si="122">IF(BG2562=1,"COMPLY",IF(BG2562&lt;1,"COMPLY","NOT COMPLY"))</f>
        <v>#NUM!</v>
      </c>
      <c r="BI2562" t="e">
        <f>VLOOKUP(H2562,Sheet2!$A$1:$B$270,2,FALSE)</f>
        <v>#N/A</v>
      </c>
    </row>
    <row r="2563" spans="15:61">
      <c r="O2563" s="57"/>
      <c r="P2563" s="57"/>
      <c r="AP2563" s="57"/>
      <c r="BA2563" s="57"/>
      <c r="BF2563" s="6" t="e">
        <f t="shared" si="120"/>
        <v>#NUM!</v>
      </c>
      <c r="BG2563" t="e">
        <f t="shared" si="121"/>
        <v>#NUM!</v>
      </c>
      <c r="BH2563" t="e">
        <f t="shared" si="122"/>
        <v>#NUM!</v>
      </c>
      <c r="BI2563" t="e">
        <f>VLOOKUP(H2563,Sheet2!$A$1:$B$270,2,FALSE)</f>
        <v>#N/A</v>
      </c>
    </row>
    <row r="2564" spans="15:61">
      <c r="O2564" s="57"/>
      <c r="P2564" s="57"/>
      <c r="AP2564" s="57"/>
      <c r="BA2564" s="57"/>
      <c r="BF2564" s="6" t="e">
        <f t="shared" si="120"/>
        <v>#NUM!</v>
      </c>
      <c r="BG2564" t="e">
        <f t="shared" si="121"/>
        <v>#NUM!</v>
      </c>
      <c r="BH2564" t="e">
        <f t="shared" si="122"/>
        <v>#NUM!</v>
      </c>
      <c r="BI2564" t="e">
        <f>VLOOKUP(H2564,Sheet2!$A$1:$B$270,2,FALSE)</f>
        <v>#N/A</v>
      </c>
    </row>
    <row r="2565" spans="15:61">
      <c r="O2565" s="57"/>
      <c r="P2565" s="57"/>
      <c r="AP2565" s="57"/>
      <c r="BA2565" s="57"/>
      <c r="BF2565" s="6" t="e">
        <f t="shared" si="120"/>
        <v>#NUM!</v>
      </c>
      <c r="BG2565" t="e">
        <f t="shared" si="121"/>
        <v>#NUM!</v>
      </c>
      <c r="BH2565" t="e">
        <f t="shared" si="122"/>
        <v>#NUM!</v>
      </c>
      <c r="BI2565" t="e">
        <f>VLOOKUP(H2565,Sheet2!$A$1:$B$270,2,FALSE)</f>
        <v>#N/A</v>
      </c>
    </row>
    <row r="2566" spans="15:61">
      <c r="O2566" s="57"/>
      <c r="P2566" s="57"/>
      <c r="AP2566" s="57"/>
      <c r="BA2566" s="57"/>
      <c r="BF2566" s="6" t="e">
        <f t="shared" si="120"/>
        <v>#NUM!</v>
      </c>
      <c r="BG2566" t="e">
        <f t="shared" si="121"/>
        <v>#NUM!</v>
      </c>
      <c r="BH2566" t="e">
        <f t="shared" si="122"/>
        <v>#NUM!</v>
      </c>
      <c r="BI2566" t="e">
        <f>VLOOKUP(H2566,Sheet2!$A$1:$B$270,2,FALSE)</f>
        <v>#N/A</v>
      </c>
    </row>
    <row r="2567" spans="15:61">
      <c r="O2567" s="57"/>
      <c r="P2567" s="57"/>
      <c r="AP2567" s="57"/>
      <c r="BA2567" s="57"/>
      <c r="BF2567" s="6" t="e">
        <f t="shared" si="120"/>
        <v>#NUM!</v>
      </c>
      <c r="BG2567" t="e">
        <f t="shared" si="121"/>
        <v>#NUM!</v>
      </c>
      <c r="BH2567" t="e">
        <f t="shared" si="122"/>
        <v>#NUM!</v>
      </c>
      <c r="BI2567" t="e">
        <f>VLOOKUP(H2567,Sheet2!$A$1:$B$270,2,FALSE)</f>
        <v>#N/A</v>
      </c>
    </row>
    <row r="2568" spans="15:61">
      <c r="O2568" s="57"/>
      <c r="P2568" s="57"/>
      <c r="BA2568" s="57"/>
      <c r="BF2568" s="6" t="e">
        <f t="shared" si="120"/>
        <v>#NUM!</v>
      </c>
      <c r="BG2568" t="e">
        <f t="shared" si="121"/>
        <v>#NUM!</v>
      </c>
      <c r="BH2568" t="e">
        <f t="shared" si="122"/>
        <v>#NUM!</v>
      </c>
      <c r="BI2568" t="e">
        <f>VLOOKUP(H2568,Sheet2!$A$1:$B$270,2,FALSE)</f>
        <v>#N/A</v>
      </c>
    </row>
    <row r="2569" spans="15:61">
      <c r="O2569" s="57"/>
      <c r="P2569" s="57"/>
      <c r="AP2569" s="57"/>
      <c r="BA2569" s="57"/>
      <c r="BF2569" s="6" t="e">
        <f t="shared" si="120"/>
        <v>#NUM!</v>
      </c>
      <c r="BG2569" t="e">
        <f t="shared" si="121"/>
        <v>#NUM!</v>
      </c>
      <c r="BH2569" t="e">
        <f t="shared" si="122"/>
        <v>#NUM!</v>
      </c>
      <c r="BI2569" t="e">
        <f>VLOOKUP(H2569,Sheet2!$A$1:$B$270,2,FALSE)</f>
        <v>#N/A</v>
      </c>
    </row>
    <row r="2570" spans="15:61">
      <c r="O2570" s="57"/>
      <c r="P2570" s="57"/>
      <c r="AP2570" s="57"/>
      <c r="BA2570" s="57"/>
      <c r="BF2570" s="6" t="e">
        <f t="shared" si="120"/>
        <v>#NUM!</v>
      </c>
      <c r="BG2570" t="e">
        <f t="shared" si="121"/>
        <v>#NUM!</v>
      </c>
      <c r="BH2570" t="e">
        <f t="shared" si="122"/>
        <v>#NUM!</v>
      </c>
      <c r="BI2570" t="e">
        <f>VLOOKUP(H2570,Sheet2!$A$1:$B$270,2,FALSE)</f>
        <v>#N/A</v>
      </c>
    </row>
    <row r="2571" spans="15:61">
      <c r="O2571" s="57"/>
      <c r="P2571" s="57"/>
      <c r="BA2571" s="57"/>
      <c r="BF2571" s="6" t="e">
        <f t="shared" si="120"/>
        <v>#NUM!</v>
      </c>
      <c r="BG2571" t="e">
        <f t="shared" si="121"/>
        <v>#NUM!</v>
      </c>
      <c r="BH2571" t="e">
        <f t="shared" si="122"/>
        <v>#NUM!</v>
      </c>
      <c r="BI2571" t="e">
        <f>VLOOKUP(H2571,Sheet2!$A$1:$B$270,2,FALSE)</f>
        <v>#N/A</v>
      </c>
    </row>
    <row r="2572" spans="15:61">
      <c r="O2572" s="57"/>
      <c r="P2572" s="57"/>
      <c r="AP2572" s="57"/>
      <c r="BA2572" s="57"/>
      <c r="BF2572" s="6" t="e">
        <f t="shared" si="120"/>
        <v>#NUM!</v>
      </c>
      <c r="BG2572" t="e">
        <f t="shared" si="121"/>
        <v>#NUM!</v>
      </c>
      <c r="BH2572" t="e">
        <f t="shared" si="122"/>
        <v>#NUM!</v>
      </c>
      <c r="BI2572" t="e">
        <f>VLOOKUP(H2572,Sheet2!$A$1:$B$270,2,FALSE)</f>
        <v>#N/A</v>
      </c>
    </row>
    <row r="2573" spans="15:61">
      <c r="O2573" s="57"/>
      <c r="P2573" s="57"/>
      <c r="AP2573" s="57"/>
      <c r="BA2573" s="57"/>
      <c r="BF2573" s="6" t="e">
        <f t="shared" si="120"/>
        <v>#NUM!</v>
      </c>
      <c r="BG2573" t="e">
        <f t="shared" si="121"/>
        <v>#NUM!</v>
      </c>
      <c r="BH2573" t="e">
        <f t="shared" si="122"/>
        <v>#NUM!</v>
      </c>
      <c r="BI2573" t="e">
        <f>VLOOKUP(H2573,Sheet2!$A$1:$B$270,2,FALSE)</f>
        <v>#N/A</v>
      </c>
    </row>
    <row r="2574" spans="15:61">
      <c r="O2574" s="57"/>
      <c r="P2574" s="57"/>
      <c r="BA2574" s="57"/>
      <c r="BF2574" s="6" t="e">
        <f t="shared" si="120"/>
        <v>#NUM!</v>
      </c>
      <c r="BG2574" t="e">
        <f t="shared" si="121"/>
        <v>#NUM!</v>
      </c>
      <c r="BH2574" t="e">
        <f t="shared" si="122"/>
        <v>#NUM!</v>
      </c>
      <c r="BI2574" t="e">
        <f>VLOOKUP(H2574,Sheet2!$A$1:$B$270,2,FALSE)</f>
        <v>#N/A</v>
      </c>
    </row>
    <row r="2575" spans="15:61">
      <c r="O2575" s="57"/>
      <c r="P2575" s="57"/>
      <c r="AP2575" s="57"/>
      <c r="BA2575" s="57"/>
      <c r="BF2575" s="6" t="e">
        <f t="shared" si="120"/>
        <v>#NUM!</v>
      </c>
      <c r="BG2575" t="e">
        <f t="shared" si="121"/>
        <v>#NUM!</v>
      </c>
      <c r="BH2575" t="e">
        <f t="shared" si="122"/>
        <v>#NUM!</v>
      </c>
      <c r="BI2575" t="e">
        <f>VLOOKUP(H2575,Sheet2!$A$1:$B$270,2,FALSE)</f>
        <v>#N/A</v>
      </c>
    </row>
    <row r="2576" spans="15:61">
      <c r="O2576" s="57"/>
      <c r="P2576" s="57"/>
      <c r="BA2576" s="57"/>
      <c r="BF2576" s="6" t="e">
        <f t="shared" si="120"/>
        <v>#NUM!</v>
      </c>
      <c r="BG2576" t="e">
        <f t="shared" si="121"/>
        <v>#NUM!</v>
      </c>
      <c r="BH2576" t="e">
        <f t="shared" si="122"/>
        <v>#NUM!</v>
      </c>
      <c r="BI2576" t="e">
        <f>VLOOKUP(H2576,Sheet2!$A$1:$B$270,2,FALSE)</f>
        <v>#N/A</v>
      </c>
    </row>
    <row r="2577" spans="15:61">
      <c r="O2577" s="57"/>
      <c r="P2577" s="57"/>
      <c r="AP2577" s="57"/>
      <c r="BA2577" s="57"/>
      <c r="BF2577" s="6" t="e">
        <f t="shared" si="120"/>
        <v>#NUM!</v>
      </c>
      <c r="BG2577" t="e">
        <f t="shared" si="121"/>
        <v>#NUM!</v>
      </c>
      <c r="BH2577" t="e">
        <f t="shared" si="122"/>
        <v>#NUM!</v>
      </c>
      <c r="BI2577" t="e">
        <f>VLOOKUP(H2577,Sheet2!$A$1:$B$270,2,FALSE)</f>
        <v>#N/A</v>
      </c>
    </row>
    <row r="2578" spans="15:61">
      <c r="O2578" s="57"/>
      <c r="P2578" s="57"/>
      <c r="AP2578" s="57"/>
      <c r="BA2578" s="57"/>
      <c r="BF2578" s="6" t="e">
        <f t="shared" si="120"/>
        <v>#NUM!</v>
      </c>
      <c r="BG2578" t="e">
        <f t="shared" si="121"/>
        <v>#NUM!</v>
      </c>
      <c r="BH2578" t="e">
        <f t="shared" si="122"/>
        <v>#NUM!</v>
      </c>
      <c r="BI2578" t="e">
        <f>VLOOKUP(H2578,Sheet2!$A$1:$B$270,2,FALSE)</f>
        <v>#N/A</v>
      </c>
    </row>
    <row r="2579" spans="15:61">
      <c r="O2579" s="57"/>
      <c r="P2579" s="57"/>
      <c r="BA2579" s="57"/>
      <c r="BF2579" s="6" t="e">
        <f t="shared" si="120"/>
        <v>#NUM!</v>
      </c>
      <c r="BG2579" t="e">
        <f t="shared" si="121"/>
        <v>#NUM!</v>
      </c>
      <c r="BH2579" t="e">
        <f t="shared" si="122"/>
        <v>#NUM!</v>
      </c>
      <c r="BI2579" t="e">
        <f>VLOOKUP(H2579,Sheet2!$A$1:$B$270,2,FALSE)</f>
        <v>#N/A</v>
      </c>
    </row>
    <row r="2580" spans="15:61">
      <c r="O2580" s="57"/>
      <c r="P2580" s="57"/>
      <c r="AP2580" s="57"/>
      <c r="BA2580" s="57"/>
      <c r="BF2580" s="6" t="e">
        <f t="shared" si="120"/>
        <v>#NUM!</v>
      </c>
      <c r="BG2580" t="e">
        <f t="shared" si="121"/>
        <v>#NUM!</v>
      </c>
      <c r="BH2580" t="e">
        <f t="shared" si="122"/>
        <v>#NUM!</v>
      </c>
      <c r="BI2580" t="e">
        <f>VLOOKUP(H2580,Sheet2!$A$1:$B$270,2,FALSE)</f>
        <v>#N/A</v>
      </c>
    </row>
    <row r="2581" spans="15:61">
      <c r="O2581" s="57"/>
      <c r="P2581" s="57"/>
      <c r="BA2581" s="57"/>
      <c r="BF2581" s="6" t="e">
        <f t="shared" si="120"/>
        <v>#NUM!</v>
      </c>
      <c r="BG2581" t="e">
        <f t="shared" si="121"/>
        <v>#NUM!</v>
      </c>
      <c r="BH2581" t="e">
        <f t="shared" si="122"/>
        <v>#NUM!</v>
      </c>
      <c r="BI2581" t="e">
        <f>VLOOKUP(H2581,Sheet2!$A$1:$B$270,2,FALSE)</f>
        <v>#N/A</v>
      </c>
    </row>
    <row r="2582" spans="15:61">
      <c r="O2582" s="57"/>
      <c r="P2582" s="57"/>
      <c r="AP2582" s="57"/>
      <c r="BA2582" s="57"/>
      <c r="BF2582" s="6" t="e">
        <f t="shared" si="120"/>
        <v>#NUM!</v>
      </c>
      <c r="BG2582" t="e">
        <f t="shared" si="121"/>
        <v>#NUM!</v>
      </c>
      <c r="BH2582" t="e">
        <f t="shared" si="122"/>
        <v>#NUM!</v>
      </c>
      <c r="BI2582" t="e">
        <f>VLOOKUP(H2582,Sheet2!$A$1:$B$270,2,FALSE)</f>
        <v>#N/A</v>
      </c>
    </row>
    <row r="2583" spans="15:61">
      <c r="O2583" s="57"/>
      <c r="P2583" s="57"/>
      <c r="AP2583" s="57"/>
      <c r="BA2583" s="57"/>
      <c r="BF2583" s="6" t="e">
        <f t="shared" si="120"/>
        <v>#NUM!</v>
      </c>
      <c r="BG2583" t="e">
        <f t="shared" si="121"/>
        <v>#NUM!</v>
      </c>
      <c r="BH2583" t="e">
        <f t="shared" si="122"/>
        <v>#NUM!</v>
      </c>
      <c r="BI2583" t="e">
        <f>VLOOKUP(H2583,Sheet2!$A$1:$B$270,2,FALSE)</f>
        <v>#N/A</v>
      </c>
    </row>
    <row r="2584" spans="15:61">
      <c r="O2584" s="57"/>
      <c r="P2584" s="57"/>
      <c r="BA2584" s="57"/>
      <c r="BF2584" s="6" t="e">
        <f t="shared" si="120"/>
        <v>#NUM!</v>
      </c>
      <c r="BG2584" t="e">
        <f t="shared" si="121"/>
        <v>#NUM!</v>
      </c>
      <c r="BH2584" t="e">
        <f t="shared" si="122"/>
        <v>#NUM!</v>
      </c>
      <c r="BI2584" t="e">
        <f>VLOOKUP(H2584,Sheet2!$A$1:$B$270,2,FALSE)</f>
        <v>#N/A</v>
      </c>
    </row>
    <row r="2585" spans="15:61">
      <c r="O2585" s="57"/>
      <c r="P2585" s="57"/>
      <c r="AP2585" s="57"/>
      <c r="BA2585" s="57"/>
      <c r="BF2585" s="6" t="e">
        <f t="shared" si="120"/>
        <v>#NUM!</v>
      </c>
      <c r="BG2585" t="e">
        <f t="shared" si="121"/>
        <v>#NUM!</v>
      </c>
      <c r="BH2585" t="e">
        <f t="shared" si="122"/>
        <v>#NUM!</v>
      </c>
      <c r="BI2585" t="e">
        <f>VLOOKUP(H2585,Sheet2!$A$1:$B$270,2,FALSE)</f>
        <v>#N/A</v>
      </c>
    </row>
    <row r="2586" spans="15:61">
      <c r="O2586" s="57"/>
      <c r="P2586" s="57"/>
      <c r="AP2586" s="57"/>
      <c r="BA2586" s="57"/>
      <c r="BF2586" s="6" t="e">
        <f t="shared" si="120"/>
        <v>#NUM!</v>
      </c>
      <c r="BG2586" t="e">
        <f t="shared" si="121"/>
        <v>#NUM!</v>
      </c>
      <c r="BH2586" t="e">
        <f t="shared" si="122"/>
        <v>#NUM!</v>
      </c>
      <c r="BI2586" t="e">
        <f>VLOOKUP(H2586,Sheet2!$A$1:$B$270,2,FALSE)</f>
        <v>#N/A</v>
      </c>
    </row>
    <row r="2587" spans="15:61">
      <c r="O2587" s="57"/>
      <c r="P2587" s="57"/>
      <c r="BA2587" s="57"/>
      <c r="BF2587" s="6" t="e">
        <f t="shared" si="120"/>
        <v>#NUM!</v>
      </c>
      <c r="BG2587" t="e">
        <f t="shared" si="121"/>
        <v>#NUM!</v>
      </c>
      <c r="BH2587" t="e">
        <f t="shared" si="122"/>
        <v>#NUM!</v>
      </c>
      <c r="BI2587" t="e">
        <f>VLOOKUP(H2587,Sheet2!$A$1:$B$270,2,FALSE)</f>
        <v>#N/A</v>
      </c>
    </row>
    <row r="2588" spans="15:61">
      <c r="O2588" s="57"/>
      <c r="P2588" s="57"/>
      <c r="AP2588" s="57"/>
      <c r="BA2588" s="57"/>
      <c r="BF2588" s="6" t="e">
        <f t="shared" si="120"/>
        <v>#NUM!</v>
      </c>
      <c r="BG2588" t="e">
        <f t="shared" si="121"/>
        <v>#NUM!</v>
      </c>
      <c r="BH2588" t="e">
        <f t="shared" si="122"/>
        <v>#NUM!</v>
      </c>
      <c r="BI2588" t="e">
        <f>VLOOKUP(H2588,Sheet2!$A$1:$B$270,2,FALSE)</f>
        <v>#N/A</v>
      </c>
    </row>
    <row r="2589" spans="15:61">
      <c r="O2589" s="57"/>
      <c r="P2589" s="57"/>
      <c r="AP2589" s="57"/>
      <c r="BA2589" s="57"/>
      <c r="BF2589" s="6" t="e">
        <f t="shared" si="120"/>
        <v>#NUM!</v>
      </c>
      <c r="BG2589" t="e">
        <f t="shared" si="121"/>
        <v>#NUM!</v>
      </c>
      <c r="BH2589" t="e">
        <f t="shared" si="122"/>
        <v>#NUM!</v>
      </c>
      <c r="BI2589" t="e">
        <f>VLOOKUP(H2589,Sheet2!$A$1:$B$270,2,FALSE)</f>
        <v>#N/A</v>
      </c>
    </row>
    <row r="2590" spans="15:61">
      <c r="O2590" s="57"/>
      <c r="P2590" s="57"/>
      <c r="AP2590" s="57"/>
      <c r="BA2590" s="57"/>
      <c r="BF2590" s="6" t="e">
        <f t="shared" si="120"/>
        <v>#NUM!</v>
      </c>
      <c r="BG2590" t="e">
        <f t="shared" si="121"/>
        <v>#NUM!</v>
      </c>
      <c r="BH2590" t="e">
        <f t="shared" si="122"/>
        <v>#NUM!</v>
      </c>
      <c r="BI2590" t="e">
        <f>VLOOKUP(H2590,Sheet2!$A$1:$B$270,2,FALSE)</f>
        <v>#N/A</v>
      </c>
    </row>
    <row r="2591" spans="15:61">
      <c r="O2591" s="57"/>
      <c r="P2591" s="57"/>
      <c r="AP2591" s="57"/>
      <c r="BA2591" s="57"/>
      <c r="BF2591" s="6" t="e">
        <f t="shared" si="120"/>
        <v>#NUM!</v>
      </c>
      <c r="BG2591" t="e">
        <f t="shared" si="121"/>
        <v>#NUM!</v>
      </c>
      <c r="BH2591" t="e">
        <f t="shared" si="122"/>
        <v>#NUM!</v>
      </c>
      <c r="BI2591" t="e">
        <f>VLOOKUP(H2591,Sheet2!$A$1:$B$270,2,FALSE)</f>
        <v>#N/A</v>
      </c>
    </row>
    <row r="2592" spans="15:61">
      <c r="O2592" s="57"/>
      <c r="P2592" s="57"/>
      <c r="AP2592" s="57"/>
      <c r="BA2592" s="57"/>
      <c r="BF2592" s="6" t="e">
        <f t="shared" si="120"/>
        <v>#NUM!</v>
      </c>
      <c r="BG2592" t="e">
        <f t="shared" si="121"/>
        <v>#NUM!</v>
      </c>
      <c r="BH2592" t="e">
        <f t="shared" si="122"/>
        <v>#NUM!</v>
      </c>
      <c r="BI2592" t="e">
        <f>VLOOKUP(H2592,Sheet2!$A$1:$B$270,2,FALSE)</f>
        <v>#N/A</v>
      </c>
    </row>
    <row r="2593" spans="15:61">
      <c r="O2593" s="57"/>
      <c r="P2593" s="57"/>
      <c r="BA2593" s="57"/>
      <c r="BF2593" s="6" t="e">
        <f t="shared" si="120"/>
        <v>#NUM!</v>
      </c>
      <c r="BG2593" t="e">
        <f t="shared" si="121"/>
        <v>#NUM!</v>
      </c>
      <c r="BH2593" t="e">
        <f t="shared" si="122"/>
        <v>#NUM!</v>
      </c>
      <c r="BI2593" t="e">
        <f>VLOOKUP(H2593,Sheet2!$A$1:$B$270,2,FALSE)</f>
        <v>#N/A</v>
      </c>
    </row>
    <row r="2594" spans="15:61">
      <c r="O2594" s="57"/>
      <c r="P2594" s="57"/>
      <c r="AP2594" s="57"/>
      <c r="BA2594" s="57"/>
      <c r="BF2594" s="6" t="e">
        <f t="shared" si="120"/>
        <v>#NUM!</v>
      </c>
      <c r="BG2594" t="e">
        <f t="shared" si="121"/>
        <v>#NUM!</v>
      </c>
      <c r="BH2594" t="e">
        <f t="shared" si="122"/>
        <v>#NUM!</v>
      </c>
      <c r="BI2594" t="e">
        <f>VLOOKUP(H2594,Sheet2!$A$1:$B$270,2,FALSE)</f>
        <v>#N/A</v>
      </c>
    </row>
    <row r="2595" spans="15:61">
      <c r="O2595" s="57"/>
      <c r="P2595" s="57"/>
      <c r="AP2595" s="57"/>
      <c r="BA2595" s="57"/>
      <c r="BF2595" s="6" t="e">
        <f t="shared" si="120"/>
        <v>#NUM!</v>
      </c>
      <c r="BG2595" t="e">
        <f t="shared" si="121"/>
        <v>#NUM!</v>
      </c>
      <c r="BH2595" t="e">
        <f t="shared" si="122"/>
        <v>#NUM!</v>
      </c>
      <c r="BI2595" t="e">
        <f>VLOOKUP(H2595,Sheet2!$A$1:$B$270,2,FALSE)</f>
        <v>#N/A</v>
      </c>
    </row>
    <row r="2596" spans="15:61">
      <c r="O2596" s="57"/>
      <c r="P2596" s="57"/>
      <c r="AP2596" s="57"/>
      <c r="BA2596" s="57"/>
      <c r="BF2596" s="6" t="e">
        <f t="shared" si="120"/>
        <v>#NUM!</v>
      </c>
      <c r="BG2596" t="e">
        <f t="shared" si="121"/>
        <v>#NUM!</v>
      </c>
      <c r="BH2596" t="e">
        <f t="shared" si="122"/>
        <v>#NUM!</v>
      </c>
      <c r="BI2596" t="e">
        <f>VLOOKUP(H2596,Sheet2!$A$1:$B$270,2,FALSE)</f>
        <v>#N/A</v>
      </c>
    </row>
    <row r="2597" spans="15:61">
      <c r="O2597" s="57"/>
      <c r="P2597" s="57"/>
      <c r="AP2597" s="57"/>
      <c r="BA2597" s="57"/>
      <c r="BF2597" s="6" t="e">
        <f t="shared" si="120"/>
        <v>#NUM!</v>
      </c>
      <c r="BG2597" t="e">
        <f t="shared" si="121"/>
        <v>#NUM!</v>
      </c>
      <c r="BH2597" t="e">
        <f t="shared" si="122"/>
        <v>#NUM!</v>
      </c>
      <c r="BI2597" t="e">
        <f>VLOOKUP(H2597,Sheet2!$A$1:$B$270,2,FALSE)</f>
        <v>#N/A</v>
      </c>
    </row>
    <row r="2598" spans="15:61">
      <c r="O2598" s="57"/>
      <c r="P2598" s="57"/>
      <c r="AP2598" s="57"/>
      <c r="BA2598" s="57"/>
      <c r="BF2598" s="6" t="e">
        <f t="shared" si="120"/>
        <v>#NUM!</v>
      </c>
      <c r="BG2598" t="e">
        <f t="shared" si="121"/>
        <v>#NUM!</v>
      </c>
      <c r="BH2598" t="e">
        <f t="shared" si="122"/>
        <v>#NUM!</v>
      </c>
      <c r="BI2598" t="e">
        <f>VLOOKUP(H2598,Sheet2!$A$1:$B$270,2,FALSE)</f>
        <v>#N/A</v>
      </c>
    </row>
    <row r="2599" spans="15:61">
      <c r="O2599" s="57"/>
      <c r="P2599" s="57"/>
      <c r="AP2599" s="57"/>
      <c r="BA2599" s="57"/>
      <c r="BF2599" s="6" t="e">
        <f t="shared" si="120"/>
        <v>#NUM!</v>
      </c>
      <c r="BG2599" t="e">
        <f t="shared" si="121"/>
        <v>#NUM!</v>
      </c>
      <c r="BH2599" t="e">
        <f t="shared" si="122"/>
        <v>#NUM!</v>
      </c>
      <c r="BI2599" t="e">
        <f>VLOOKUP(H2599,Sheet2!$A$1:$B$270,2,FALSE)</f>
        <v>#N/A</v>
      </c>
    </row>
    <row r="2600" spans="15:61">
      <c r="O2600" s="57"/>
      <c r="P2600" s="57"/>
      <c r="AP2600" s="57"/>
      <c r="BA2600" s="57"/>
      <c r="BF2600" s="6" t="e">
        <f t="shared" si="120"/>
        <v>#NUM!</v>
      </c>
      <c r="BG2600" t="e">
        <f t="shared" si="121"/>
        <v>#NUM!</v>
      </c>
      <c r="BH2600" t="e">
        <f t="shared" si="122"/>
        <v>#NUM!</v>
      </c>
      <c r="BI2600" t="e">
        <f>VLOOKUP(H2600,Sheet2!$A$1:$B$270,2,FALSE)</f>
        <v>#N/A</v>
      </c>
    </row>
    <row r="2601" spans="15:61">
      <c r="O2601" s="57"/>
      <c r="P2601" s="57"/>
      <c r="AP2601" s="57"/>
      <c r="BA2601" s="57"/>
      <c r="BF2601" s="6" t="e">
        <f t="shared" si="120"/>
        <v>#NUM!</v>
      </c>
      <c r="BG2601" t="e">
        <f t="shared" si="121"/>
        <v>#NUM!</v>
      </c>
      <c r="BH2601" t="e">
        <f t="shared" si="122"/>
        <v>#NUM!</v>
      </c>
      <c r="BI2601" t="e">
        <f>VLOOKUP(H2601,Sheet2!$A$1:$B$270,2,FALSE)</f>
        <v>#N/A</v>
      </c>
    </row>
    <row r="2602" spans="15:61">
      <c r="O2602" s="57"/>
      <c r="P2602" s="57"/>
      <c r="AP2602" s="57"/>
      <c r="BA2602" s="57"/>
      <c r="BF2602" s="6" t="e">
        <f t="shared" si="120"/>
        <v>#NUM!</v>
      </c>
      <c r="BG2602" t="e">
        <f t="shared" si="121"/>
        <v>#NUM!</v>
      </c>
      <c r="BH2602" t="e">
        <f t="shared" si="122"/>
        <v>#NUM!</v>
      </c>
      <c r="BI2602" t="e">
        <f>VLOOKUP(H2602,Sheet2!$A$1:$B$270,2,FALSE)</f>
        <v>#N/A</v>
      </c>
    </row>
    <row r="2603" spans="15:61">
      <c r="O2603" s="57"/>
      <c r="P2603" s="57"/>
      <c r="AP2603" s="57"/>
      <c r="BA2603" s="57"/>
      <c r="BF2603" s="6" t="e">
        <f t="shared" si="120"/>
        <v>#NUM!</v>
      </c>
      <c r="BG2603" t="e">
        <f t="shared" si="121"/>
        <v>#NUM!</v>
      </c>
      <c r="BH2603" t="e">
        <f t="shared" si="122"/>
        <v>#NUM!</v>
      </c>
      <c r="BI2603" t="e">
        <f>VLOOKUP(H2603,Sheet2!$A$1:$B$270,2,FALSE)</f>
        <v>#N/A</v>
      </c>
    </row>
    <row r="2604" spans="15:61">
      <c r="O2604" s="57"/>
      <c r="P2604" s="57"/>
      <c r="AP2604" s="57"/>
      <c r="BA2604" s="57"/>
      <c r="BF2604" s="6" t="e">
        <f t="shared" si="120"/>
        <v>#NUM!</v>
      </c>
      <c r="BG2604" t="e">
        <f t="shared" si="121"/>
        <v>#NUM!</v>
      </c>
      <c r="BH2604" t="e">
        <f t="shared" si="122"/>
        <v>#NUM!</v>
      </c>
      <c r="BI2604" t="e">
        <f>VLOOKUP(H2604,Sheet2!$A$1:$B$270,2,FALSE)</f>
        <v>#N/A</v>
      </c>
    </row>
    <row r="2605" spans="15:61">
      <c r="O2605" s="57"/>
      <c r="P2605" s="57"/>
      <c r="AP2605" s="57"/>
      <c r="BA2605" s="57"/>
      <c r="BF2605" s="6" t="e">
        <f t="shared" si="120"/>
        <v>#NUM!</v>
      </c>
      <c r="BG2605" t="e">
        <f t="shared" si="121"/>
        <v>#NUM!</v>
      </c>
      <c r="BH2605" t="e">
        <f t="shared" si="122"/>
        <v>#NUM!</v>
      </c>
      <c r="BI2605" t="e">
        <f>VLOOKUP(H2605,Sheet2!$A$1:$B$270,2,FALSE)</f>
        <v>#N/A</v>
      </c>
    </row>
    <row r="2606" spans="15:61">
      <c r="O2606" s="57"/>
      <c r="P2606" s="57"/>
      <c r="AP2606" s="57"/>
      <c r="BA2606" s="57"/>
      <c r="BF2606" s="6" t="e">
        <f t="shared" si="120"/>
        <v>#NUM!</v>
      </c>
      <c r="BG2606" t="e">
        <f t="shared" si="121"/>
        <v>#NUM!</v>
      </c>
      <c r="BH2606" t="e">
        <f t="shared" si="122"/>
        <v>#NUM!</v>
      </c>
      <c r="BI2606" t="e">
        <f>VLOOKUP(H2606,Sheet2!$A$1:$B$270,2,FALSE)</f>
        <v>#N/A</v>
      </c>
    </row>
    <row r="2607" spans="15:61">
      <c r="O2607" s="57"/>
      <c r="P2607" s="57"/>
      <c r="AP2607" s="57"/>
      <c r="BA2607" s="57"/>
      <c r="BF2607" s="6" t="e">
        <f t="shared" si="120"/>
        <v>#NUM!</v>
      </c>
      <c r="BG2607" t="e">
        <f t="shared" si="121"/>
        <v>#NUM!</v>
      </c>
      <c r="BH2607" t="e">
        <f t="shared" si="122"/>
        <v>#NUM!</v>
      </c>
      <c r="BI2607" t="e">
        <f>VLOOKUP(H2607,Sheet2!$A$1:$B$270,2,FALSE)</f>
        <v>#N/A</v>
      </c>
    </row>
    <row r="2608" spans="15:61">
      <c r="O2608" s="57"/>
      <c r="P2608" s="57"/>
      <c r="AP2608" s="57"/>
      <c r="BA2608" s="57"/>
      <c r="BF2608" s="6" t="e">
        <f t="shared" si="120"/>
        <v>#NUM!</v>
      </c>
      <c r="BG2608" t="e">
        <f t="shared" si="121"/>
        <v>#NUM!</v>
      </c>
      <c r="BH2608" t="e">
        <f t="shared" si="122"/>
        <v>#NUM!</v>
      </c>
      <c r="BI2608" t="e">
        <f>VLOOKUP(H2608,Sheet2!$A$1:$B$270,2,FALSE)</f>
        <v>#N/A</v>
      </c>
    </row>
    <row r="2609" spans="15:61">
      <c r="O2609" s="57"/>
      <c r="P2609" s="57"/>
      <c r="BA2609" s="57"/>
      <c r="BF2609" s="6" t="e">
        <f t="shared" si="120"/>
        <v>#NUM!</v>
      </c>
      <c r="BG2609" t="e">
        <f t="shared" si="121"/>
        <v>#NUM!</v>
      </c>
      <c r="BH2609" t="e">
        <f t="shared" si="122"/>
        <v>#NUM!</v>
      </c>
      <c r="BI2609" t="e">
        <f>VLOOKUP(H2609,Sheet2!$A$1:$B$270,2,FALSE)</f>
        <v>#N/A</v>
      </c>
    </row>
    <row r="2610" spans="15:61">
      <c r="O2610" s="57"/>
      <c r="P2610" s="57"/>
      <c r="AP2610" s="57"/>
      <c r="BA2610" s="57"/>
      <c r="BF2610" s="6" t="e">
        <f t="shared" si="120"/>
        <v>#NUM!</v>
      </c>
      <c r="BG2610" t="e">
        <f t="shared" si="121"/>
        <v>#NUM!</v>
      </c>
      <c r="BH2610" t="e">
        <f t="shared" si="122"/>
        <v>#NUM!</v>
      </c>
      <c r="BI2610" t="e">
        <f>VLOOKUP(H2610,Sheet2!$A$1:$B$270,2,FALSE)</f>
        <v>#N/A</v>
      </c>
    </row>
    <row r="2611" spans="15:61">
      <c r="O2611" s="57"/>
      <c r="P2611" s="57"/>
      <c r="AP2611" s="57"/>
      <c r="BA2611" s="57"/>
      <c r="BF2611" s="6" t="e">
        <f t="shared" si="120"/>
        <v>#NUM!</v>
      </c>
      <c r="BG2611" t="e">
        <f t="shared" si="121"/>
        <v>#NUM!</v>
      </c>
      <c r="BH2611" t="e">
        <f t="shared" si="122"/>
        <v>#NUM!</v>
      </c>
      <c r="BI2611" t="e">
        <f>VLOOKUP(H2611,Sheet2!$A$1:$B$270,2,FALSE)</f>
        <v>#N/A</v>
      </c>
    </row>
    <row r="2612" spans="15:61">
      <c r="O2612" s="57"/>
      <c r="P2612" s="57"/>
      <c r="AP2612" s="57"/>
      <c r="BA2612" s="57"/>
      <c r="BF2612" s="6" t="e">
        <f t="shared" si="120"/>
        <v>#NUM!</v>
      </c>
      <c r="BG2612" t="e">
        <f t="shared" si="121"/>
        <v>#NUM!</v>
      </c>
      <c r="BH2612" t="e">
        <f t="shared" si="122"/>
        <v>#NUM!</v>
      </c>
      <c r="BI2612" t="e">
        <f>VLOOKUP(H2612,Sheet2!$A$1:$B$270,2,FALSE)</f>
        <v>#N/A</v>
      </c>
    </row>
    <row r="2613" spans="15:61">
      <c r="O2613" s="57"/>
      <c r="P2613" s="57"/>
      <c r="AP2613" s="57"/>
      <c r="BA2613" s="57"/>
      <c r="BF2613" s="6" t="e">
        <f t="shared" si="120"/>
        <v>#NUM!</v>
      </c>
      <c r="BG2613" t="e">
        <f t="shared" si="121"/>
        <v>#NUM!</v>
      </c>
      <c r="BH2613" t="e">
        <f t="shared" si="122"/>
        <v>#NUM!</v>
      </c>
      <c r="BI2613" t="e">
        <f>VLOOKUP(H2613,Sheet2!$A$1:$B$270,2,FALSE)</f>
        <v>#N/A</v>
      </c>
    </row>
    <row r="2614" spans="15:61">
      <c r="O2614" s="57"/>
      <c r="P2614" s="57"/>
      <c r="AP2614" s="57"/>
      <c r="BA2614" s="57"/>
      <c r="BF2614" s="6" t="e">
        <f t="shared" si="120"/>
        <v>#NUM!</v>
      </c>
      <c r="BG2614" t="e">
        <f t="shared" si="121"/>
        <v>#NUM!</v>
      </c>
      <c r="BH2614" t="e">
        <f t="shared" si="122"/>
        <v>#NUM!</v>
      </c>
      <c r="BI2614" t="e">
        <f>VLOOKUP(H2614,Sheet2!$A$1:$B$270,2,FALSE)</f>
        <v>#N/A</v>
      </c>
    </row>
    <row r="2615" spans="15:61">
      <c r="O2615" s="57"/>
      <c r="P2615" s="57"/>
      <c r="AP2615" s="57"/>
      <c r="BA2615" s="57"/>
      <c r="BF2615" s="6" t="e">
        <f t="shared" si="120"/>
        <v>#NUM!</v>
      </c>
      <c r="BG2615" t="e">
        <f t="shared" si="121"/>
        <v>#NUM!</v>
      </c>
      <c r="BH2615" t="e">
        <f t="shared" si="122"/>
        <v>#NUM!</v>
      </c>
      <c r="BI2615" t="e">
        <f>VLOOKUP(H2615,Sheet2!$A$1:$B$270,2,FALSE)</f>
        <v>#N/A</v>
      </c>
    </row>
    <row r="2616" spans="15:61">
      <c r="O2616" s="57"/>
      <c r="P2616" s="57"/>
      <c r="AP2616" s="57"/>
      <c r="BA2616" s="57"/>
      <c r="BF2616" s="6" t="e">
        <f t="shared" si="120"/>
        <v>#NUM!</v>
      </c>
      <c r="BG2616" t="e">
        <f t="shared" si="121"/>
        <v>#NUM!</v>
      </c>
      <c r="BH2616" t="e">
        <f t="shared" si="122"/>
        <v>#NUM!</v>
      </c>
      <c r="BI2616" t="e">
        <f>VLOOKUP(H2616,Sheet2!$A$1:$B$270,2,FALSE)</f>
        <v>#N/A</v>
      </c>
    </row>
    <row r="2617" spans="15:61">
      <c r="O2617" s="57"/>
      <c r="P2617" s="57"/>
      <c r="AP2617" s="57"/>
      <c r="BA2617" s="57"/>
      <c r="BF2617" s="6" t="e">
        <f t="shared" si="120"/>
        <v>#NUM!</v>
      </c>
      <c r="BG2617" t="e">
        <f t="shared" si="121"/>
        <v>#NUM!</v>
      </c>
      <c r="BH2617" t="e">
        <f t="shared" si="122"/>
        <v>#NUM!</v>
      </c>
      <c r="BI2617" t="e">
        <f>VLOOKUP(H2617,Sheet2!$A$1:$B$270,2,FALSE)</f>
        <v>#N/A</v>
      </c>
    </row>
    <row r="2618" spans="15:61">
      <c r="O2618" s="57"/>
      <c r="P2618" s="57"/>
      <c r="AP2618" s="57"/>
      <c r="BA2618" s="57"/>
      <c r="BF2618" s="6" t="e">
        <f t="shared" si="120"/>
        <v>#NUM!</v>
      </c>
      <c r="BG2618" t="e">
        <f t="shared" si="121"/>
        <v>#NUM!</v>
      </c>
      <c r="BH2618" t="e">
        <f t="shared" si="122"/>
        <v>#NUM!</v>
      </c>
      <c r="BI2618" t="e">
        <f>VLOOKUP(H2618,Sheet2!$A$1:$B$270,2,FALSE)</f>
        <v>#N/A</v>
      </c>
    </row>
    <row r="2619" spans="15:61">
      <c r="O2619" s="57"/>
      <c r="P2619" s="57"/>
      <c r="AP2619" s="57"/>
      <c r="BA2619" s="57"/>
      <c r="BF2619" s="6" t="e">
        <f t="shared" si="120"/>
        <v>#NUM!</v>
      </c>
      <c r="BG2619" t="e">
        <f t="shared" si="121"/>
        <v>#NUM!</v>
      </c>
      <c r="BH2619" t="e">
        <f t="shared" si="122"/>
        <v>#NUM!</v>
      </c>
      <c r="BI2619" t="e">
        <f>VLOOKUP(H2619,Sheet2!$A$1:$B$270,2,FALSE)</f>
        <v>#N/A</v>
      </c>
    </row>
    <row r="2620" spans="15:61">
      <c r="O2620" s="57"/>
      <c r="P2620" s="57"/>
      <c r="AP2620" s="57"/>
      <c r="BA2620" s="57"/>
      <c r="BF2620" s="6" t="e">
        <f t="shared" si="120"/>
        <v>#NUM!</v>
      </c>
      <c r="BG2620" t="e">
        <f t="shared" si="121"/>
        <v>#NUM!</v>
      </c>
      <c r="BH2620" t="e">
        <f t="shared" si="122"/>
        <v>#NUM!</v>
      </c>
      <c r="BI2620" t="e">
        <f>VLOOKUP(H2620,Sheet2!$A$1:$B$270,2,FALSE)</f>
        <v>#N/A</v>
      </c>
    </row>
    <row r="2621" spans="15:61">
      <c r="O2621" s="57"/>
      <c r="P2621" s="57"/>
      <c r="AP2621" s="57"/>
      <c r="BA2621" s="57"/>
      <c r="BF2621" s="6" t="e">
        <f t="shared" si="120"/>
        <v>#NUM!</v>
      </c>
      <c r="BG2621" t="e">
        <f t="shared" si="121"/>
        <v>#NUM!</v>
      </c>
      <c r="BH2621" t="e">
        <f t="shared" si="122"/>
        <v>#NUM!</v>
      </c>
      <c r="BI2621" t="e">
        <f>VLOOKUP(H2621,Sheet2!$A$1:$B$270,2,FALSE)</f>
        <v>#N/A</v>
      </c>
    </row>
    <row r="2622" spans="15:61">
      <c r="O2622" s="57"/>
      <c r="P2622" s="57"/>
      <c r="BA2622" s="57"/>
      <c r="BF2622" s="6" t="e">
        <f t="shared" si="120"/>
        <v>#NUM!</v>
      </c>
      <c r="BG2622" t="e">
        <f t="shared" si="121"/>
        <v>#NUM!</v>
      </c>
      <c r="BH2622" t="e">
        <f t="shared" si="122"/>
        <v>#NUM!</v>
      </c>
      <c r="BI2622" t="e">
        <f>VLOOKUP(H2622,Sheet2!$A$1:$B$270,2,FALSE)</f>
        <v>#N/A</v>
      </c>
    </row>
    <row r="2623" spans="15:61">
      <c r="O2623" s="57"/>
      <c r="P2623" s="57"/>
      <c r="AP2623" s="57"/>
      <c r="BA2623" s="57"/>
      <c r="BF2623" s="6" t="e">
        <f t="shared" si="120"/>
        <v>#NUM!</v>
      </c>
      <c r="BG2623" t="e">
        <f t="shared" si="121"/>
        <v>#NUM!</v>
      </c>
      <c r="BH2623" t="e">
        <f t="shared" si="122"/>
        <v>#NUM!</v>
      </c>
      <c r="BI2623" t="e">
        <f>VLOOKUP(H2623,Sheet2!$A$1:$B$270,2,FALSE)</f>
        <v>#N/A</v>
      </c>
    </row>
    <row r="2624" spans="15:61">
      <c r="O2624" s="57"/>
      <c r="P2624" s="57"/>
      <c r="AP2624" s="57"/>
      <c r="BA2624" s="57"/>
      <c r="BF2624" s="6" t="e">
        <f t="shared" si="120"/>
        <v>#NUM!</v>
      </c>
      <c r="BG2624" t="e">
        <f t="shared" si="121"/>
        <v>#NUM!</v>
      </c>
      <c r="BH2624" t="e">
        <f t="shared" si="122"/>
        <v>#NUM!</v>
      </c>
      <c r="BI2624" t="e">
        <f>VLOOKUP(H2624,Sheet2!$A$1:$B$270,2,FALSE)</f>
        <v>#N/A</v>
      </c>
    </row>
    <row r="2625" spans="15:61">
      <c r="O2625" s="57"/>
      <c r="P2625" s="57"/>
      <c r="AP2625" s="57"/>
      <c r="BA2625" s="57"/>
      <c r="BF2625" s="6" t="e">
        <f t="shared" si="120"/>
        <v>#NUM!</v>
      </c>
      <c r="BG2625" t="e">
        <f t="shared" si="121"/>
        <v>#NUM!</v>
      </c>
      <c r="BH2625" t="e">
        <f t="shared" si="122"/>
        <v>#NUM!</v>
      </c>
      <c r="BI2625" t="e">
        <f>VLOOKUP(H2625,Sheet2!$A$1:$B$270,2,FALSE)</f>
        <v>#N/A</v>
      </c>
    </row>
    <row r="2626" spans="15:61">
      <c r="O2626" s="57"/>
      <c r="P2626" s="57"/>
      <c r="AP2626" s="57"/>
      <c r="BA2626" s="57"/>
      <c r="BF2626" s="6" t="e">
        <f t="shared" ref="BF2626:BF2689" si="123">DATE(BC2626,BD2626,BE2626)</f>
        <v>#NUM!</v>
      </c>
      <c r="BG2626" t="e">
        <f t="shared" ref="BG2626:BG2689" si="124">BF2626-BA2626</f>
        <v>#NUM!</v>
      </c>
      <c r="BH2626" t="e">
        <f t="shared" ref="BH2626:BH2689" si="125">IF(BG2626=1,"COMPLY",IF(BG2626&lt;1,"COMPLY","NOT COMPLY"))</f>
        <v>#NUM!</v>
      </c>
      <c r="BI2626" t="e">
        <f>VLOOKUP(H2626,Sheet2!$A$1:$B$270,2,FALSE)</f>
        <v>#N/A</v>
      </c>
    </row>
    <row r="2627" spans="15:61">
      <c r="O2627" s="57"/>
      <c r="P2627" s="57"/>
      <c r="BA2627" s="57"/>
      <c r="BF2627" s="6" t="e">
        <f t="shared" si="123"/>
        <v>#NUM!</v>
      </c>
      <c r="BG2627" t="e">
        <f t="shared" si="124"/>
        <v>#NUM!</v>
      </c>
      <c r="BH2627" t="e">
        <f t="shared" si="125"/>
        <v>#NUM!</v>
      </c>
      <c r="BI2627" t="e">
        <f>VLOOKUP(H2627,Sheet2!$A$1:$B$270,2,FALSE)</f>
        <v>#N/A</v>
      </c>
    </row>
    <row r="2628" spans="15:61">
      <c r="O2628" s="57"/>
      <c r="P2628" s="57"/>
      <c r="AP2628" s="57"/>
      <c r="BA2628" s="57"/>
      <c r="BF2628" s="6" t="e">
        <f t="shared" si="123"/>
        <v>#NUM!</v>
      </c>
      <c r="BG2628" t="e">
        <f t="shared" si="124"/>
        <v>#NUM!</v>
      </c>
      <c r="BH2628" t="e">
        <f t="shared" si="125"/>
        <v>#NUM!</v>
      </c>
      <c r="BI2628" t="e">
        <f>VLOOKUP(H2628,Sheet2!$A$1:$B$270,2,FALSE)</f>
        <v>#N/A</v>
      </c>
    </row>
    <row r="2629" spans="15:61">
      <c r="O2629" s="57"/>
      <c r="P2629" s="57"/>
      <c r="AP2629" s="57"/>
      <c r="BA2629" s="57"/>
      <c r="BF2629" s="6" t="e">
        <f t="shared" si="123"/>
        <v>#NUM!</v>
      </c>
      <c r="BG2629" t="e">
        <f t="shared" si="124"/>
        <v>#NUM!</v>
      </c>
      <c r="BH2629" t="e">
        <f t="shared" si="125"/>
        <v>#NUM!</v>
      </c>
      <c r="BI2629" t="e">
        <f>VLOOKUP(H2629,Sheet2!$A$1:$B$270,2,FALSE)</f>
        <v>#N/A</v>
      </c>
    </row>
    <row r="2630" spans="15:61">
      <c r="O2630" s="57"/>
      <c r="P2630" s="57"/>
      <c r="AP2630" s="57"/>
      <c r="BA2630" s="57"/>
      <c r="BF2630" s="6" t="e">
        <f t="shared" si="123"/>
        <v>#NUM!</v>
      </c>
      <c r="BG2630" t="e">
        <f t="shared" si="124"/>
        <v>#NUM!</v>
      </c>
      <c r="BH2630" t="e">
        <f t="shared" si="125"/>
        <v>#NUM!</v>
      </c>
      <c r="BI2630" t="e">
        <f>VLOOKUP(H2630,Sheet2!$A$1:$B$270,2,FALSE)</f>
        <v>#N/A</v>
      </c>
    </row>
    <row r="2631" spans="15:61">
      <c r="O2631" s="57"/>
      <c r="P2631" s="57"/>
      <c r="AP2631" s="57"/>
      <c r="BA2631" s="57"/>
      <c r="BF2631" s="6" t="e">
        <f t="shared" si="123"/>
        <v>#NUM!</v>
      </c>
      <c r="BG2631" t="e">
        <f t="shared" si="124"/>
        <v>#NUM!</v>
      </c>
      <c r="BH2631" t="e">
        <f t="shared" si="125"/>
        <v>#NUM!</v>
      </c>
      <c r="BI2631" t="e">
        <f>VLOOKUP(H2631,Sheet2!$A$1:$B$270,2,FALSE)</f>
        <v>#N/A</v>
      </c>
    </row>
    <row r="2632" spans="15:61">
      <c r="O2632" s="57"/>
      <c r="P2632" s="57"/>
      <c r="AP2632" s="57"/>
      <c r="BA2632" s="57"/>
      <c r="BF2632" s="6" t="e">
        <f t="shared" si="123"/>
        <v>#NUM!</v>
      </c>
      <c r="BG2632" t="e">
        <f t="shared" si="124"/>
        <v>#NUM!</v>
      </c>
      <c r="BH2632" t="e">
        <f t="shared" si="125"/>
        <v>#NUM!</v>
      </c>
      <c r="BI2632" t="e">
        <f>VLOOKUP(H2632,Sheet2!$A$1:$B$270,2,FALSE)</f>
        <v>#N/A</v>
      </c>
    </row>
    <row r="2633" spans="15:61">
      <c r="O2633" s="57"/>
      <c r="P2633" s="57"/>
      <c r="AP2633" s="57"/>
      <c r="BA2633" s="57"/>
      <c r="BF2633" s="6" t="e">
        <f t="shared" si="123"/>
        <v>#NUM!</v>
      </c>
      <c r="BG2633" t="e">
        <f t="shared" si="124"/>
        <v>#NUM!</v>
      </c>
      <c r="BH2633" t="e">
        <f t="shared" si="125"/>
        <v>#NUM!</v>
      </c>
      <c r="BI2633" t="e">
        <f>VLOOKUP(H2633,Sheet2!$A$1:$B$270,2,FALSE)</f>
        <v>#N/A</v>
      </c>
    </row>
    <row r="2634" spans="15:61">
      <c r="O2634" s="57"/>
      <c r="P2634" s="57"/>
      <c r="AP2634" s="57"/>
      <c r="BA2634" s="57"/>
      <c r="BF2634" s="6" t="e">
        <f t="shared" si="123"/>
        <v>#NUM!</v>
      </c>
      <c r="BG2634" t="e">
        <f t="shared" si="124"/>
        <v>#NUM!</v>
      </c>
      <c r="BH2634" t="e">
        <f t="shared" si="125"/>
        <v>#NUM!</v>
      </c>
      <c r="BI2634" t="e">
        <f>VLOOKUP(H2634,Sheet2!$A$1:$B$270,2,FALSE)</f>
        <v>#N/A</v>
      </c>
    </row>
    <row r="2635" spans="15:61">
      <c r="O2635" s="57"/>
      <c r="P2635" s="57"/>
      <c r="AP2635" s="57"/>
      <c r="BA2635" s="57"/>
      <c r="BF2635" s="6" t="e">
        <f t="shared" si="123"/>
        <v>#NUM!</v>
      </c>
      <c r="BG2635" t="e">
        <f t="shared" si="124"/>
        <v>#NUM!</v>
      </c>
      <c r="BH2635" t="e">
        <f t="shared" si="125"/>
        <v>#NUM!</v>
      </c>
      <c r="BI2635" t="e">
        <f>VLOOKUP(H2635,Sheet2!$A$1:$B$270,2,FALSE)</f>
        <v>#N/A</v>
      </c>
    </row>
    <row r="2636" spans="15:61">
      <c r="O2636" s="57"/>
      <c r="P2636" s="57"/>
      <c r="AP2636" s="57"/>
      <c r="BA2636" s="57"/>
      <c r="BF2636" s="6" t="e">
        <f t="shared" si="123"/>
        <v>#NUM!</v>
      </c>
      <c r="BG2636" t="e">
        <f t="shared" si="124"/>
        <v>#NUM!</v>
      </c>
      <c r="BH2636" t="e">
        <f t="shared" si="125"/>
        <v>#NUM!</v>
      </c>
      <c r="BI2636" t="e">
        <f>VLOOKUP(H2636,Sheet2!$A$1:$B$270,2,FALSE)</f>
        <v>#N/A</v>
      </c>
    </row>
    <row r="2637" spans="15:61">
      <c r="O2637" s="57"/>
      <c r="P2637" s="57"/>
      <c r="AP2637" s="57"/>
      <c r="BA2637" s="57"/>
      <c r="BF2637" s="6" t="e">
        <f t="shared" si="123"/>
        <v>#NUM!</v>
      </c>
      <c r="BG2637" t="e">
        <f t="shared" si="124"/>
        <v>#NUM!</v>
      </c>
      <c r="BH2637" t="e">
        <f t="shared" si="125"/>
        <v>#NUM!</v>
      </c>
      <c r="BI2637" t="e">
        <f>VLOOKUP(H2637,Sheet2!$A$1:$B$270,2,FALSE)</f>
        <v>#N/A</v>
      </c>
    </row>
    <row r="2638" spans="15:61">
      <c r="O2638" s="57"/>
      <c r="P2638" s="57"/>
      <c r="AP2638" s="57"/>
      <c r="BA2638" s="57"/>
      <c r="BF2638" s="6" t="e">
        <f t="shared" si="123"/>
        <v>#NUM!</v>
      </c>
      <c r="BG2638" t="e">
        <f t="shared" si="124"/>
        <v>#NUM!</v>
      </c>
      <c r="BH2638" t="e">
        <f t="shared" si="125"/>
        <v>#NUM!</v>
      </c>
      <c r="BI2638" t="e">
        <f>VLOOKUP(H2638,Sheet2!$A$1:$B$270,2,FALSE)</f>
        <v>#N/A</v>
      </c>
    </row>
    <row r="2639" spans="15:61">
      <c r="O2639" s="57"/>
      <c r="P2639" s="57"/>
      <c r="AP2639" s="57"/>
      <c r="BA2639" s="57"/>
      <c r="BF2639" s="6" t="e">
        <f t="shared" si="123"/>
        <v>#NUM!</v>
      </c>
      <c r="BG2639" t="e">
        <f t="shared" si="124"/>
        <v>#NUM!</v>
      </c>
      <c r="BH2639" t="e">
        <f t="shared" si="125"/>
        <v>#NUM!</v>
      </c>
      <c r="BI2639" t="e">
        <f>VLOOKUP(H2639,Sheet2!$A$1:$B$270,2,FALSE)</f>
        <v>#N/A</v>
      </c>
    </row>
    <row r="2640" spans="15:61">
      <c r="O2640" s="57"/>
      <c r="P2640" s="57"/>
      <c r="AP2640" s="57"/>
      <c r="BA2640" s="57"/>
      <c r="BF2640" s="6" t="e">
        <f t="shared" si="123"/>
        <v>#NUM!</v>
      </c>
      <c r="BG2640" t="e">
        <f t="shared" si="124"/>
        <v>#NUM!</v>
      </c>
      <c r="BH2640" t="e">
        <f t="shared" si="125"/>
        <v>#NUM!</v>
      </c>
      <c r="BI2640" t="e">
        <f>VLOOKUP(H2640,Sheet2!$A$1:$B$270,2,FALSE)</f>
        <v>#N/A</v>
      </c>
    </row>
    <row r="2641" spans="15:61">
      <c r="O2641" s="57"/>
      <c r="P2641" s="57"/>
      <c r="AP2641" s="57"/>
      <c r="BA2641" s="57"/>
      <c r="BF2641" s="6" t="e">
        <f t="shared" si="123"/>
        <v>#NUM!</v>
      </c>
      <c r="BG2641" t="e">
        <f t="shared" si="124"/>
        <v>#NUM!</v>
      </c>
      <c r="BH2641" t="e">
        <f t="shared" si="125"/>
        <v>#NUM!</v>
      </c>
      <c r="BI2641" t="e">
        <f>VLOOKUP(H2641,Sheet2!$A$1:$B$270,2,FALSE)</f>
        <v>#N/A</v>
      </c>
    </row>
    <row r="2642" spans="15:61">
      <c r="O2642" s="57"/>
      <c r="P2642" s="57"/>
      <c r="AP2642" s="57"/>
      <c r="BA2642" s="57"/>
      <c r="BF2642" s="6" t="e">
        <f t="shared" si="123"/>
        <v>#NUM!</v>
      </c>
      <c r="BG2642" t="e">
        <f t="shared" si="124"/>
        <v>#NUM!</v>
      </c>
      <c r="BH2642" t="e">
        <f t="shared" si="125"/>
        <v>#NUM!</v>
      </c>
      <c r="BI2642" t="e">
        <f>VLOOKUP(H2642,Sheet2!$A$1:$B$270,2,FALSE)</f>
        <v>#N/A</v>
      </c>
    </row>
    <row r="2643" spans="15:61">
      <c r="O2643" s="57"/>
      <c r="P2643" s="57"/>
      <c r="AP2643" s="57"/>
      <c r="BA2643" s="57"/>
      <c r="BF2643" s="6" t="e">
        <f t="shared" si="123"/>
        <v>#NUM!</v>
      </c>
      <c r="BG2643" t="e">
        <f t="shared" si="124"/>
        <v>#NUM!</v>
      </c>
      <c r="BH2643" t="e">
        <f t="shared" si="125"/>
        <v>#NUM!</v>
      </c>
      <c r="BI2643" t="e">
        <f>VLOOKUP(H2643,Sheet2!$A$1:$B$270,2,FALSE)</f>
        <v>#N/A</v>
      </c>
    </row>
    <row r="2644" spans="15:61">
      <c r="O2644" s="57"/>
      <c r="P2644" s="57"/>
      <c r="AP2644" s="57"/>
      <c r="BA2644" s="57"/>
      <c r="BF2644" s="6" t="e">
        <f t="shared" si="123"/>
        <v>#NUM!</v>
      </c>
      <c r="BG2644" t="e">
        <f t="shared" si="124"/>
        <v>#NUM!</v>
      </c>
      <c r="BH2644" t="e">
        <f t="shared" si="125"/>
        <v>#NUM!</v>
      </c>
      <c r="BI2644" t="e">
        <f>VLOOKUP(H2644,Sheet2!$A$1:$B$270,2,FALSE)</f>
        <v>#N/A</v>
      </c>
    </row>
    <row r="2645" spans="15:61">
      <c r="O2645" s="57"/>
      <c r="P2645" s="57"/>
      <c r="AP2645" s="57"/>
      <c r="BA2645" s="57"/>
      <c r="BF2645" s="6" t="e">
        <f t="shared" si="123"/>
        <v>#NUM!</v>
      </c>
      <c r="BG2645" t="e">
        <f t="shared" si="124"/>
        <v>#NUM!</v>
      </c>
      <c r="BH2645" t="e">
        <f t="shared" si="125"/>
        <v>#NUM!</v>
      </c>
      <c r="BI2645" t="e">
        <f>VLOOKUP(H2645,Sheet2!$A$1:$B$270,2,FALSE)</f>
        <v>#N/A</v>
      </c>
    </row>
    <row r="2646" spans="15:61">
      <c r="O2646" s="57"/>
      <c r="P2646" s="57"/>
      <c r="AP2646" s="57"/>
      <c r="BA2646" s="57"/>
      <c r="BF2646" s="6" t="e">
        <f t="shared" si="123"/>
        <v>#NUM!</v>
      </c>
      <c r="BG2646" t="e">
        <f t="shared" si="124"/>
        <v>#NUM!</v>
      </c>
      <c r="BH2646" t="e">
        <f t="shared" si="125"/>
        <v>#NUM!</v>
      </c>
      <c r="BI2646" t="e">
        <f>VLOOKUP(H2646,Sheet2!$A$1:$B$270,2,FALSE)</f>
        <v>#N/A</v>
      </c>
    </row>
    <row r="2647" spans="15:61">
      <c r="O2647" s="57"/>
      <c r="P2647" s="57"/>
      <c r="AP2647" s="57"/>
      <c r="BA2647" s="57"/>
      <c r="BF2647" s="6" t="e">
        <f t="shared" si="123"/>
        <v>#NUM!</v>
      </c>
      <c r="BG2647" t="e">
        <f t="shared" si="124"/>
        <v>#NUM!</v>
      </c>
      <c r="BH2647" t="e">
        <f t="shared" si="125"/>
        <v>#NUM!</v>
      </c>
      <c r="BI2647" t="e">
        <f>VLOOKUP(H2647,Sheet2!$A$1:$B$270,2,FALSE)</f>
        <v>#N/A</v>
      </c>
    </row>
    <row r="2648" spans="15:61">
      <c r="O2648" s="57"/>
      <c r="P2648" s="57"/>
      <c r="AP2648" s="57"/>
      <c r="BA2648" s="57"/>
      <c r="BF2648" s="6" t="e">
        <f t="shared" si="123"/>
        <v>#NUM!</v>
      </c>
      <c r="BG2648" t="e">
        <f t="shared" si="124"/>
        <v>#NUM!</v>
      </c>
      <c r="BH2648" t="e">
        <f t="shared" si="125"/>
        <v>#NUM!</v>
      </c>
      <c r="BI2648" t="e">
        <f>VLOOKUP(H2648,Sheet2!$A$1:$B$270,2,FALSE)</f>
        <v>#N/A</v>
      </c>
    </row>
    <row r="2649" spans="15:61">
      <c r="O2649" s="57"/>
      <c r="P2649" s="57"/>
      <c r="AP2649" s="57"/>
      <c r="BA2649" s="57"/>
      <c r="BF2649" s="6" t="e">
        <f t="shared" si="123"/>
        <v>#NUM!</v>
      </c>
      <c r="BG2649" t="e">
        <f t="shared" si="124"/>
        <v>#NUM!</v>
      </c>
      <c r="BH2649" t="e">
        <f t="shared" si="125"/>
        <v>#NUM!</v>
      </c>
      <c r="BI2649" t="e">
        <f>VLOOKUP(H2649,Sheet2!$A$1:$B$270,2,FALSE)</f>
        <v>#N/A</v>
      </c>
    </row>
    <row r="2650" spans="15:61">
      <c r="O2650" s="57"/>
      <c r="P2650" s="57"/>
      <c r="AP2650" s="57"/>
      <c r="BA2650" s="57"/>
      <c r="BF2650" s="6" t="e">
        <f t="shared" si="123"/>
        <v>#NUM!</v>
      </c>
      <c r="BG2650" t="e">
        <f t="shared" si="124"/>
        <v>#NUM!</v>
      </c>
      <c r="BH2650" t="e">
        <f t="shared" si="125"/>
        <v>#NUM!</v>
      </c>
      <c r="BI2650" t="e">
        <f>VLOOKUP(H2650,Sheet2!$A$1:$B$270,2,FALSE)</f>
        <v>#N/A</v>
      </c>
    </row>
    <row r="2651" spans="15:61">
      <c r="O2651" s="57"/>
      <c r="P2651" s="57"/>
      <c r="AP2651" s="57"/>
      <c r="BA2651" s="57"/>
      <c r="BF2651" s="6" t="e">
        <f t="shared" si="123"/>
        <v>#NUM!</v>
      </c>
      <c r="BG2651" t="e">
        <f t="shared" si="124"/>
        <v>#NUM!</v>
      </c>
      <c r="BH2651" t="e">
        <f t="shared" si="125"/>
        <v>#NUM!</v>
      </c>
      <c r="BI2651" t="e">
        <f>VLOOKUP(H2651,Sheet2!$A$1:$B$270,2,FALSE)</f>
        <v>#N/A</v>
      </c>
    </row>
    <row r="2652" spans="15:61">
      <c r="O2652" s="57"/>
      <c r="P2652" s="57"/>
      <c r="AP2652" s="57"/>
      <c r="BA2652" s="57"/>
      <c r="BF2652" s="6" t="e">
        <f t="shared" si="123"/>
        <v>#NUM!</v>
      </c>
      <c r="BG2652" t="e">
        <f t="shared" si="124"/>
        <v>#NUM!</v>
      </c>
      <c r="BH2652" t="e">
        <f t="shared" si="125"/>
        <v>#NUM!</v>
      </c>
      <c r="BI2652" t="e">
        <f>VLOOKUP(H2652,Sheet2!$A$1:$B$270,2,FALSE)</f>
        <v>#N/A</v>
      </c>
    </row>
    <row r="2653" spans="15:61">
      <c r="O2653" s="57"/>
      <c r="P2653" s="57"/>
      <c r="AP2653" s="57"/>
      <c r="BA2653" s="57"/>
      <c r="BF2653" s="6" t="e">
        <f t="shared" si="123"/>
        <v>#NUM!</v>
      </c>
      <c r="BG2653" t="e">
        <f t="shared" si="124"/>
        <v>#NUM!</v>
      </c>
      <c r="BH2653" t="e">
        <f t="shared" si="125"/>
        <v>#NUM!</v>
      </c>
      <c r="BI2653" t="e">
        <f>VLOOKUP(H2653,Sheet2!$A$1:$B$270,2,FALSE)</f>
        <v>#N/A</v>
      </c>
    </row>
    <row r="2654" spans="15:61">
      <c r="O2654" s="57"/>
      <c r="P2654" s="57"/>
      <c r="AP2654" s="57"/>
      <c r="BA2654" s="57"/>
      <c r="BF2654" s="6" t="e">
        <f t="shared" si="123"/>
        <v>#NUM!</v>
      </c>
      <c r="BG2654" t="e">
        <f t="shared" si="124"/>
        <v>#NUM!</v>
      </c>
      <c r="BH2654" t="e">
        <f t="shared" si="125"/>
        <v>#NUM!</v>
      </c>
      <c r="BI2654" t="e">
        <f>VLOOKUP(H2654,Sheet2!$A$1:$B$270,2,FALSE)</f>
        <v>#N/A</v>
      </c>
    </row>
    <row r="2655" spans="15:61">
      <c r="O2655" s="57"/>
      <c r="P2655" s="57"/>
      <c r="BA2655" s="57"/>
      <c r="BF2655" s="6" t="e">
        <f t="shared" si="123"/>
        <v>#NUM!</v>
      </c>
      <c r="BG2655" t="e">
        <f t="shared" si="124"/>
        <v>#NUM!</v>
      </c>
      <c r="BH2655" t="e">
        <f t="shared" si="125"/>
        <v>#NUM!</v>
      </c>
      <c r="BI2655" t="e">
        <f>VLOOKUP(H2655,Sheet2!$A$1:$B$270,2,FALSE)</f>
        <v>#N/A</v>
      </c>
    </row>
    <row r="2656" spans="15:61">
      <c r="O2656" s="57"/>
      <c r="P2656" s="57"/>
      <c r="AP2656" s="57"/>
      <c r="BA2656" s="57"/>
      <c r="BF2656" s="6" t="e">
        <f t="shared" si="123"/>
        <v>#NUM!</v>
      </c>
      <c r="BG2656" t="e">
        <f t="shared" si="124"/>
        <v>#NUM!</v>
      </c>
      <c r="BH2656" t="e">
        <f t="shared" si="125"/>
        <v>#NUM!</v>
      </c>
      <c r="BI2656" t="e">
        <f>VLOOKUP(H2656,Sheet2!$A$1:$B$270,2,FALSE)</f>
        <v>#N/A</v>
      </c>
    </row>
    <row r="2657" spans="15:61">
      <c r="O2657" s="57"/>
      <c r="P2657" s="57"/>
      <c r="AP2657" s="57"/>
      <c r="BA2657" s="57"/>
      <c r="BF2657" s="6" t="e">
        <f t="shared" si="123"/>
        <v>#NUM!</v>
      </c>
      <c r="BG2657" t="e">
        <f t="shared" si="124"/>
        <v>#NUM!</v>
      </c>
      <c r="BH2657" t="e">
        <f t="shared" si="125"/>
        <v>#NUM!</v>
      </c>
      <c r="BI2657" t="e">
        <f>VLOOKUP(H2657,Sheet2!$A$1:$B$270,2,FALSE)</f>
        <v>#N/A</v>
      </c>
    </row>
    <row r="2658" spans="15:61">
      <c r="O2658" s="57"/>
      <c r="P2658" s="57"/>
      <c r="AP2658" s="57"/>
      <c r="BA2658" s="57"/>
      <c r="BF2658" s="6" t="e">
        <f t="shared" si="123"/>
        <v>#NUM!</v>
      </c>
      <c r="BG2658" t="e">
        <f t="shared" si="124"/>
        <v>#NUM!</v>
      </c>
      <c r="BH2658" t="e">
        <f t="shared" si="125"/>
        <v>#NUM!</v>
      </c>
      <c r="BI2658" t="e">
        <f>VLOOKUP(H2658,Sheet2!$A$1:$B$270,2,FALSE)</f>
        <v>#N/A</v>
      </c>
    </row>
    <row r="2659" spans="15:61">
      <c r="O2659" s="57"/>
      <c r="P2659" s="57"/>
      <c r="AP2659" s="57"/>
      <c r="BA2659" s="57"/>
      <c r="BF2659" s="6" t="e">
        <f t="shared" si="123"/>
        <v>#NUM!</v>
      </c>
      <c r="BG2659" t="e">
        <f t="shared" si="124"/>
        <v>#NUM!</v>
      </c>
      <c r="BH2659" t="e">
        <f t="shared" si="125"/>
        <v>#NUM!</v>
      </c>
      <c r="BI2659" t="e">
        <f>VLOOKUP(H2659,Sheet2!$A$1:$B$270,2,FALSE)</f>
        <v>#N/A</v>
      </c>
    </row>
    <row r="2660" spans="15:61">
      <c r="O2660" s="57"/>
      <c r="P2660" s="57"/>
      <c r="AP2660" s="57"/>
      <c r="BA2660" s="57"/>
      <c r="BF2660" s="6" t="e">
        <f t="shared" si="123"/>
        <v>#NUM!</v>
      </c>
      <c r="BG2660" t="e">
        <f t="shared" si="124"/>
        <v>#NUM!</v>
      </c>
      <c r="BH2660" t="e">
        <f t="shared" si="125"/>
        <v>#NUM!</v>
      </c>
      <c r="BI2660" t="e">
        <f>VLOOKUP(H2660,Sheet2!$A$1:$B$270,2,FALSE)</f>
        <v>#N/A</v>
      </c>
    </row>
    <row r="2661" spans="15:61">
      <c r="O2661" s="57"/>
      <c r="P2661" s="57"/>
      <c r="AP2661" s="57"/>
      <c r="BA2661" s="57"/>
      <c r="BF2661" s="6" t="e">
        <f t="shared" si="123"/>
        <v>#NUM!</v>
      </c>
      <c r="BG2661" t="e">
        <f t="shared" si="124"/>
        <v>#NUM!</v>
      </c>
      <c r="BH2661" t="e">
        <f t="shared" si="125"/>
        <v>#NUM!</v>
      </c>
      <c r="BI2661" t="e">
        <f>VLOOKUP(H2661,Sheet2!$A$1:$B$270,2,FALSE)</f>
        <v>#N/A</v>
      </c>
    </row>
    <row r="2662" spans="15:61">
      <c r="O2662" s="57"/>
      <c r="P2662" s="57"/>
      <c r="AP2662" s="57"/>
      <c r="BA2662" s="57"/>
      <c r="BF2662" s="6" t="e">
        <f t="shared" si="123"/>
        <v>#NUM!</v>
      </c>
      <c r="BG2662" t="e">
        <f t="shared" si="124"/>
        <v>#NUM!</v>
      </c>
      <c r="BH2662" t="e">
        <f t="shared" si="125"/>
        <v>#NUM!</v>
      </c>
      <c r="BI2662" t="e">
        <f>VLOOKUP(H2662,Sheet2!$A$1:$B$270,2,FALSE)</f>
        <v>#N/A</v>
      </c>
    </row>
    <row r="2663" spans="15:61">
      <c r="O2663" s="57"/>
      <c r="P2663" s="57"/>
      <c r="AP2663" s="57"/>
      <c r="BA2663" s="57"/>
      <c r="BF2663" s="6" t="e">
        <f t="shared" si="123"/>
        <v>#NUM!</v>
      </c>
      <c r="BG2663" t="e">
        <f t="shared" si="124"/>
        <v>#NUM!</v>
      </c>
      <c r="BH2663" t="e">
        <f t="shared" si="125"/>
        <v>#NUM!</v>
      </c>
      <c r="BI2663" t="e">
        <f>VLOOKUP(H2663,Sheet2!$A$1:$B$270,2,FALSE)</f>
        <v>#N/A</v>
      </c>
    </row>
    <row r="2664" spans="15:61">
      <c r="O2664" s="57"/>
      <c r="P2664" s="57"/>
      <c r="AP2664" s="57"/>
      <c r="BA2664" s="57"/>
      <c r="BF2664" s="6" t="e">
        <f t="shared" si="123"/>
        <v>#NUM!</v>
      </c>
      <c r="BG2664" t="e">
        <f t="shared" si="124"/>
        <v>#NUM!</v>
      </c>
      <c r="BH2664" t="e">
        <f t="shared" si="125"/>
        <v>#NUM!</v>
      </c>
      <c r="BI2664" t="e">
        <f>VLOOKUP(H2664,Sheet2!$A$1:$B$270,2,FALSE)</f>
        <v>#N/A</v>
      </c>
    </row>
    <row r="2665" spans="15:61">
      <c r="O2665" s="57"/>
      <c r="P2665" s="57"/>
      <c r="AP2665" s="57"/>
      <c r="BA2665" s="57"/>
      <c r="BF2665" s="6" t="e">
        <f t="shared" si="123"/>
        <v>#NUM!</v>
      </c>
      <c r="BG2665" t="e">
        <f t="shared" si="124"/>
        <v>#NUM!</v>
      </c>
      <c r="BH2665" t="e">
        <f t="shared" si="125"/>
        <v>#NUM!</v>
      </c>
      <c r="BI2665" t="e">
        <f>VLOOKUP(H2665,Sheet2!$A$1:$B$270,2,FALSE)</f>
        <v>#N/A</v>
      </c>
    </row>
    <row r="2666" spans="15:61">
      <c r="O2666" s="57"/>
      <c r="P2666" s="57"/>
      <c r="AP2666" s="57"/>
      <c r="BA2666" s="57"/>
      <c r="BF2666" s="6" t="e">
        <f t="shared" si="123"/>
        <v>#NUM!</v>
      </c>
      <c r="BG2666" t="e">
        <f t="shared" si="124"/>
        <v>#NUM!</v>
      </c>
      <c r="BH2666" t="e">
        <f t="shared" si="125"/>
        <v>#NUM!</v>
      </c>
      <c r="BI2666" t="e">
        <f>VLOOKUP(H2666,Sheet2!$A$1:$B$270,2,FALSE)</f>
        <v>#N/A</v>
      </c>
    </row>
    <row r="2667" spans="15:61">
      <c r="O2667" s="57"/>
      <c r="P2667" s="57"/>
      <c r="AP2667" s="57"/>
      <c r="BA2667" s="57"/>
      <c r="BF2667" s="6" t="e">
        <f t="shared" si="123"/>
        <v>#NUM!</v>
      </c>
      <c r="BG2667" t="e">
        <f t="shared" si="124"/>
        <v>#NUM!</v>
      </c>
      <c r="BH2667" t="e">
        <f t="shared" si="125"/>
        <v>#NUM!</v>
      </c>
      <c r="BI2667" t="e">
        <f>VLOOKUP(H2667,Sheet2!$A$1:$B$270,2,FALSE)</f>
        <v>#N/A</v>
      </c>
    </row>
    <row r="2668" spans="15:61">
      <c r="O2668" s="57"/>
      <c r="P2668" s="57"/>
      <c r="AP2668" s="57"/>
      <c r="BA2668" s="57"/>
      <c r="BF2668" s="6" t="e">
        <f t="shared" si="123"/>
        <v>#NUM!</v>
      </c>
      <c r="BG2668" t="e">
        <f t="shared" si="124"/>
        <v>#NUM!</v>
      </c>
      <c r="BH2668" t="e">
        <f t="shared" si="125"/>
        <v>#NUM!</v>
      </c>
      <c r="BI2668" t="e">
        <f>VLOOKUP(H2668,Sheet2!$A$1:$B$270,2,FALSE)</f>
        <v>#N/A</v>
      </c>
    </row>
    <row r="2669" spans="15:61">
      <c r="O2669" s="57"/>
      <c r="P2669" s="57"/>
      <c r="AP2669" s="57"/>
      <c r="BA2669" s="57"/>
      <c r="BF2669" s="6" t="e">
        <f t="shared" si="123"/>
        <v>#NUM!</v>
      </c>
      <c r="BG2669" t="e">
        <f t="shared" si="124"/>
        <v>#NUM!</v>
      </c>
      <c r="BH2669" t="e">
        <f t="shared" si="125"/>
        <v>#NUM!</v>
      </c>
      <c r="BI2669" t="e">
        <f>VLOOKUP(H2669,Sheet2!$A$1:$B$270,2,FALSE)</f>
        <v>#N/A</v>
      </c>
    </row>
    <row r="2670" spans="15:61">
      <c r="O2670" s="57"/>
      <c r="P2670" s="57"/>
      <c r="AP2670" s="57"/>
      <c r="BA2670" s="57"/>
      <c r="BF2670" s="6" t="e">
        <f t="shared" si="123"/>
        <v>#NUM!</v>
      </c>
      <c r="BG2670" t="e">
        <f t="shared" si="124"/>
        <v>#NUM!</v>
      </c>
      <c r="BH2670" t="e">
        <f t="shared" si="125"/>
        <v>#NUM!</v>
      </c>
      <c r="BI2670" t="e">
        <f>VLOOKUP(H2670,Sheet2!$A$1:$B$270,2,FALSE)</f>
        <v>#N/A</v>
      </c>
    </row>
    <row r="2671" spans="15:61">
      <c r="O2671" s="57"/>
      <c r="P2671" s="57"/>
      <c r="AP2671" s="57"/>
      <c r="BA2671" s="57"/>
      <c r="BF2671" s="6" t="e">
        <f t="shared" si="123"/>
        <v>#NUM!</v>
      </c>
      <c r="BG2671" t="e">
        <f t="shared" si="124"/>
        <v>#NUM!</v>
      </c>
      <c r="BH2671" t="e">
        <f t="shared" si="125"/>
        <v>#NUM!</v>
      </c>
      <c r="BI2671" t="e">
        <f>VLOOKUP(H2671,Sheet2!$A$1:$B$270,2,FALSE)</f>
        <v>#N/A</v>
      </c>
    </row>
    <row r="2672" spans="15:61">
      <c r="O2672" s="57"/>
      <c r="P2672" s="57"/>
      <c r="AP2672" s="57"/>
      <c r="BA2672" s="57"/>
      <c r="BF2672" s="6" t="e">
        <f t="shared" si="123"/>
        <v>#NUM!</v>
      </c>
      <c r="BG2672" t="e">
        <f t="shared" si="124"/>
        <v>#NUM!</v>
      </c>
      <c r="BH2672" t="e">
        <f t="shared" si="125"/>
        <v>#NUM!</v>
      </c>
      <c r="BI2672" t="e">
        <f>VLOOKUP(H2672,Sheet2!$A$1:$B$270,2,FALSE)</f>
        <v>#N/A</v>
      </c>
    </row>
    <row r="2673" spans="15:61">
      <c r="O2673" s="57"/>
      <c r="P2673" s="57"/>
      <c r="AP2673" s="57"/>
      <c r="BA2673" s="57"/>
      <c r="BF2673" s="6" t="e">
        <f t="shared" si="123"/>
        <v>#NUM!</v>
      </c>
      <c r="BG2673" t="e">
        <f t="shared" si="124"/>
        <v>#NUM!</v>
      </c>
      <c r="BH2673" t="e">
        <f t="shared" si="125"/>
        <v>#NUM!</v>
      </c>
      <c r="BI2673" t="e">
        <f>VLOOKUP(H2673,Sheet2!$A$1:$B$270,2,FALSE)</f>
        <v>#N/A</v>
      </c>
    </row>
    <row r="2674" spans="15:61">
      <c r="O2674" s="57"/>
      <c r="P2674" s="57"/>
      <c r="AP2674" s="57"/>
      <c r="BA2674" s="57"/>
      <c r="BF2674" s="6" t="e">
        <f t="shared" si="123"/>
        <v>#NUM!</v>
      </c>
      <c r="BG2674" t="e">
        <f t="shared" si="124"/>
        <v>#NUM!</v>
      </c>
      <c r="BH2674" t="e">
        <f t="shared" si="125"/>
        <v>#NUM!</v>
      </c>
      <c r="BI2674" t="e">
        <f>VLOOKUP(H2674,Sheet2!$A$1:$B$270,2,FALSE)</f>
        <v>#N/A</v>
      </c>
    </row>
    <row r="2675" spans="15:61">
      <c r="O2675" s="57"/>
      <c r="P2675" s="57"/>
      <c r="AP2675" s="57"/>
      <c r="BA2675" s="57"/>
      <c r="BF2675" s="6" t="e">
        <f t="shared" si="123"/>
        <v>#NUM!</v>
      </c>
      <c r="BG2675" t="e">
        <f t="shared" si="124"/>
        <v>#NUM!</v>
      </c>
      <c r="BH2675" t="e">
        <f t="shared" si="125"/>
        <v>#NUM!</v>
      </c>
      <c r="BI2675" t="e">
        <f>VLOOKUP(H2675,Sheet2!$A$1:$B$270,2,FALSE)</f>
        <v>#N/A</v>
      </c>
    </row>
    <row r="2676" spans="15:61">
      <c r="O2676" s="57"/>
      <c r="P2676" s="57"/>
      <c r="AP2676" s="57"/>
      <c r="BA2676" s="57"/>
      <c r="BF2676" s="6" t="e">
        <f t="shared" si="123"/>
        <v>#NUM!</v>
      </c>
      <c r="BG2676" t="e">
        <f t="shared" si="124"/>
        <v>#NUM!</v>
      </c>
      <c r="BH2676" t="e">
        <f t="shared" si="125"/>
        <v>#NUM!</v>
      </c>
      <c r="BI2676" t="e">
        <f>VLOOKUP(H2676,Sheet2!$A$1:$B$270,2,FALSE)</f>
        <v>#N/A</v>
      </c>
    </row>
    <row r="2677" spans="15:61">
      <c r="O2677" s="57"/>
      <c r="P2677" s="57"/>
      <c r="AP2677" s="57"/>
      <c r="BA2677" s="57"/>
      <c r="BF2677" s="6" t="e">
        <f t="shared" si="123"/>
        <v>#NUM!</v>
      </c>
      <c r="BG2677" t="e">
        <f t="shared" si="124"/>
        <v>#NUM!</v>
      </c>
      <c r="BH2677" t="e">
        <f t="shared" si="125"/>
        <v>#NUM!</v>
      </c>
      <c r="BI2677" t="e">
        <f>VLOOKUP(H2677,Sheet2!$A$1:$B$270,2,FALSE)</f>
        <v>#N/A</v>
      </c>
    </row>
    <row r="2678" spans="15:61">
      <c r="O2678" s="57"/>
      <c r="P2678" s="57"/>
      <c r="AP2678" s="57"/>
      <c r="BA2678" s="57"/>
      <c r="BF2678" s="6" t="e">
        <f t="shared" si="123"/>
        <v>#NUM!</v>
      </c>
      <c r="BG2678" t="e">
        <f t="shared" si="124"/>
        <v>#NUM!</v>
      </c>
      <c r="BH2678" t="e">
        <f t="shared" si="125"/>
        <v>#NUM!</v>
      </c>
      <c r="BI2678" t="e">
        <f>VLOOKUP(H2678,Sheet2!$A$1:$B$270,2,FALSE)</f>
        <v>#N/A</v>
      </c>
    </row>
    <row r="2679" spans="15:61">
      <c r="O2679" s="57"/>
      <c r="P2679" s="57"/>
      <c r="AP2679" s="57"/>
      <c r="BA2679" s="57"/>
      <c r="BF2679" s="6" t="e">
        <f t="shared" si="123"/>
        <v>#NUM!</v>
      </c>
      <c r="BG2679" t="e">
        <f t="shared" si="124"/>
        <v>#NUM!</v>
      </c>
      <c r="BH2679" t="e">
        <f t="shared" si="125"/>
        <v>#NUM!</v>
      </c>
      <c r="BI2679" t="e">
        <f>VLOOKUP(H2679,Sheet2!$A$1:$B$270,2,FALSE)</f>
        <v>#N/A</v>
      </c>
    </row>
    <row r="2680" spans="15:61">
      <c r="O2680" s="57"/>
      <c r="P2680" s="57"/>
      <c r="AP2680" s="57"/>
      <c r="BA2680" s="57"/>
      <c r="BF2680" s="6" t="e">
        <f t="shared" si="123"/>
        <v>#NUM!</v>
      </c>
      <c r="BG2680" t="e">
        <f t="shared" si="124"/>
        <v>#NUM!</v>
      </c>
      <c r="BH2680" t="e">
        <f t="shared" si="125"/>
        <v>#NUM!</v>
      </c>
      <c r="BI2680" t="e">
        <f>VLOOKUP(H2680,Sheet2!$A$1:$B$270,2,FALSE)</f>
        <v>#N/A</v>
      </c>
    </row>
    <row r="2681" spans="15:61">
      <c r="O2681" s="57"/>
      <c r="P2681" s="57"/>
      <c r="AP2681" s="57"/>
      <c r="BA2681" s="57"/>
      <c r="BF2681" s="6" t="e">
        <f t="shared" si="123"/>
        <v>#NUM!</v>
      </c>
      <c r="BG2681" t="e">
        <f t="shared" si="124"/>
        <v>#NUM!</v>
      </c>
      <c r="BH2681" t="e">
        <f t="shared" si="125"/>
        <v>#NUM!</v>
      </c>
      <c r="BI2681" t="e">
        <f>VLOOKUP(H2681,Sheet2!$A$1:$B$270,2,FALSE)</f>
        <v>#N/A</v>
      </c>
    </row>
    <row r="2682" spans="15:61">
      <c r="O2682" s="57"/>
      <c r="P2682" s="57"/>
      <c r="AP2682" s="57"/>
      <c r="BA2682" s="57"/>
      <c r="BF2682" s="6" t="e">
        <f t="shared" si="123"/>
        <v>#NUM!</v>
      </c>
      <c r="BG2682" t="e">
        <f t="shared" si="124"/>
        <v>#NUM!</v>
      </c>
      <c r="BH2682" t="e">
        <f t="shared" si="125"/>
        <v>#NUM!</v>
      </c>
      <c r="BI2682" t="e">
        <f>VLOOKUP(H2682,Sheet2!$A$1:$B$270,2,FALSE)</f>
        <v>#N/A</v>
      </c>
    </row>
    <row r="2683" spans="15:61">
      <c r="O2683" s="57"/>
      <c r="P2683" s="57"/>
      <c r="BA2683" s="57"/>
      <c r="BF2683" s="6" t="e">
        <f t="shared" si="123"/>
        <v>#NUM!</v>
      </c>
      <c r="BG2683" t="e">
        <f t="shared" si="124"/>
        <v>#NUM!</v>
      </c>
      <c r="BH2683" t="e">
        <f t="shared" si="125"/>
        <v>#NUM!</v>
      </c>
      <c r="BI2683" t="e">
        <f>VLOOKUP(H2683,Sheet2!$A$1:$B$270,2,FALSE)</f>
        <v>#N/A</v>
      </c>
    </row>
    <row r="2684" spans="15:61">
      <c r="O2684" s="57"/>
      <c r="P2684" s="57"/>
      <c r="AP2684" s="57"/>
      <c r="BA2684" s="57"/>
      <c r="BF2684" s="6" t="e">
        <f t="shared" si="123"/>
        <v>#NUM!</v>
      </c>
      <c r="BG2684" t="e">
        <f t="shared" si="124"/>
        <v>#NUM!</v>
      </c>
      <c r="BH2684" t="e">
        <f t="shared" si="125"/>
        <v>#NUM!</v>
      </c>
      <c r="BI2684" t="e">
        <f>VLOOKUP(H2684,Sheet2!$A$1:$B$270,2,FALSE)</f>
        <v>#N/A</v>
      </c>
    </row>
    <row r="2685" spans="15:61">
      <c r="O2685" s="57"/>
      <c r="P2685" s="57"/>
      <c r="AP2685" s="57"/>
      <c r="BA2685" s="57"/>
      <c r="BF2685" s="6" t="e">
        <f t="shared" si="123"/>
        <v>#NUM!</v>
      </c>
      <c r="BG2685" t="e">
        <f t="shared" si="124"/>
        <v>#NUM!</v>
      </c>
      <c r="BH2685" t="e">
        <f t="shared" si="125"/>
        <v>#NUM!</v>
      </c>
      <c r="BI2685" t="e">
        <f>VLOOKUP(H2685,Sheet2!$A$1:$B$270,2,FALSE)</f>
        <v>#N/A</v>
      </c>
    </row>
    <row r="2686" spans="15:61">
      <c r="O2686" s="57"/>
      <c r="P2686" s="57"/>
      <c r="AP2686" s="57"/>
      <c r="BA2686" s="57"/>
      <c r="BF2686" s="6" t="e">
        <f t="shared" si="123"/>
        <v>#NUM!</v>
      </c>
      <c r="BG2686" t="e">
        <f t="shared" si="124"/>
        <v>#NUM!</v>
      </c>
      <c r="BH2686" t="e">
        <f t="shared" si="125"/>
        <v>#NUM!</v>
      </c>
      <c r="BI2686" t="e">
        <f>VLOOKUP(H2686,Sheet2!$A$1:$B$270,2,FALSE)</f>
        <v>#N/A</v>
      </c>
    </row>
    <row r="2687" spans="15:61">
      <c r="O2687" s="57"/>
      <c r="P2687" s="57"/>
      <c r="AP2687" s="57"/>
      <c r="BA2687" s="57"/>
      <c r="BF2687" s="6" t="e">
        <f t="shared" si="123"/>
        <v>#NUM!</v>
      </c>
      <c r="BG2687" t="e">
        <f t="shared" si="124"/>
        <v>#NUM!</v>
      </c>
      <c r="BH2687" t="e">
        <f t="shared" si="125"/>
        <v>#NUM!</v>
      </c>
      <c r="BI2687" t="e">
        <f>VLOOKUP(H2687,Sheet2!$A$1:$B$270,2,FALSE)</f>
        <v>#N/A</v>
      </c>
    </row>
    <row r="2688" spans="15:61">
      <c r="O2688" s="57"/>
      <c r="P2688" s="57"/>
      <c r="AP2688" s="57"/>
      <c r="BA2688" s="57"/>
      <c r="BF2688" s="6" t="e">
        <f t="shared" si="123"/>
        <v>#NUM!</v>
      </c>
      <c r="BG2688" t="e">
        <f t="shared" si="124"/>
        <v>#NUM!</v>
      </c>
      <c r="BH2688" t="e">
        <f t="shared" si="125"/>
        <v>#NUM!</v>
      </c>
      <c r="BI2688" t="e">
        <f>VLOOKUP(H2688,Sheet2!$A$1:$B$270,2,FALSE)</f>
        <v>#N/A</v>
      </c>
    </row>
    <row r="2689" spans="15:61">
      <c r="O2689" s="57"/>
      <c r="P2689" s="57"/>
      <c r="AP2689" s="57"/>
      <c r="BA2689" s="57"/>
      <c r="BF2689" s="6" t="e">
        <f t="shared" si="123"/>
        <v>#NUM!</v>
      </c>
      <c r="BG2689" t="e">
        <f t="shared" si="124"/>
        <v>#NUM!</v>
      </c>
      <c r="BH2689" t="e">
        <f t="shared" si="125"/>
        <v>#NUM!</v>
      </c>
      <c r="BI2689" t="e">
        <f>VLOOKUP(H2689,Sheet2!$A$1:$B$270,2,FALSE)</f>
        <v>#N/A</v>
      </c>
    </row>
    <row r="2690" spans="15:61">
      <c r="O2690" s="57"/>
      <c r="P2690" s="57"/>
      <c r="AP2690" s="57"/>
      <c r="BA2690" s="57"/>
      <c r="BF2690" s="6" t="e">
        <f t="shared" ref="BF2690:BF2753" si="126">DATE(BC2690,BD2690,BE2690)</f>
        <v>#NUM!</v>
      </c>
      <c r="BG2690" t="e">
        <f t="shared" ref="BG2690:BG2753" si="127">BF2690-BA2690</f>
        <v>#NUM!</v>
      </c>
      <c r="BH2690" t="e">
        <f t="shared" ref="BH2690:BH2753" si="128">IF(BG2690=1,"COMPLY",IF(BG2690&lt;1,"COMPLY","NOT COMPLY"))</f>
        <v>#NUM!</v>
      </c>
      <c r="BI2690" t="e">
        <f>VLOOKUP(H2690,Sheet2!$A$1:$B$270,2,FALSE)</f>
        <v>#N/A</v>
      </c>
    </row>
    <row r="2691" spans="15:61">
      <c r="O2691" s="57"/>
      <c r="P2691" s="57"/>
      <c r="AP2691" s="57"/>
      <c r="BA2691" s="57"/>
      <c r="BF2691" s="6" t="e">
        <f t="shared" si="126"/>
        <v>#NUM!</v>
      </c>
      <c r="BG2691" t="e">
        <f t="shared" si="127"/>
        <v>#NUM!</v>
      </c>
      <c r="BH2691" t="e">
        <f t="shared" si="128"/>
        <v>#NUM!</v>
      </c>
      <c r="BI2691" t="e">
        <f>VLOOKUP(H2691,Sheet2!$A$1:$B$270,2,FALSE)</f>
        <v>#N/A</v>
      </c>
    </row>
    <row r="2692" spans="15:61">
      <c r="O2692" s="57"/>
      <c r="P2692" s="57"/>
      <c r="AP2692" s="57"/>
      <c r="BA2692" s="57"/>
      <c r="BF2692" s="6" t="e">
        <f t="shared" si="126"/>
        <v>#NUM!</v>
      </c>
      <c r="BG2692" t="e">
        <f t="shared" si="127"/>
        <v>#NUM!</v>
      </c>
      <c r="BH2692" t="e">
        <f t="shared" si="128"/>
        <v>#NUM!</v>
      </c>
      <c r="BI2692" t="e">
        <f>VLOOKUP(H2692,Sheet2!$A$1:$B$270,2,FALSE)</f>
        <v>#N/A</v>
      </c>
    </row>
    <row r="2693" spans="15:61">
      <c r="O2693" s="57"/>
      <c r="P2693" s="57"/>
      <c r="AP2693" s="57"/>
      <c r="BA2693" s="57"/>
      <c r="BF2693" s="6" t="e">
        <f t="shared" si="126"/>
        <v>#NUM!</v>
      </c>
      <c r="BG2693" t="e">
        <f t="shared" si="127"/>
        <v>#NUM!</v>
      </c>
      <c r="BH2693" t="e">
        <f t="shared" si="128"/>
        <v>#NUM!</v>
      </c>
      <c r="BI2693" t="e">
        <f>VLOOKUP(H2693,Sheet2!$A$1:$B$270,2,FALSE)</f>
        <v>#N/A</v>
      </c>
    </row>
    <row r="2694" spans="15:61">
      <c r="O2694" s="57"/>
      <c r="P2694" s="57"/>
      <c r="AP2694" s="57"/>
      <c r="BA2694" s="57"/>
      <c r="BF2694" s="6" t="e">
        <f t="shared" si="126"/>
        <v>#NUM!</v>
      </c>
      <c r="BG2694" t="e">
        <f t="shared" si="127"/>
        <v>#NUM!</v>
      </c>
      <c r="BH2694" t="e">
        <f t="shared" si="128"/>
        <v>#NUM!</v>
      </c>
      <c r="BI2694" t="e">
        <f>VLOOKUP(H2694,Sheet2!$A$1:$B$270,2,FALSE)</f>
        <v>#N/A</v>
      </c>
    </row>
    <row r="2695" spans="15:61">
      <c r="O2695" s="57"/>
      <c r="P2695" s="57"/>
      <c r="AP2695" s="57"/>
      <c r="BA2695" s="57"/>
      <c r="BF2695" s="6" t="e">
        <f t="shared" si="126"/>
        <v>#NUM!</v>
      </c>
      <c r="BG2695" t="e">
        <f t="shared" si="127"/>
        <v>#NUM!</v>
      </c>
      <c r="BH2695" t="e">
        <f t="shared" si="128"/>
        <v>#NUM!</v>
      </c>
      <c r="BI2695" t="e">
        <f>VLOOKUP(H2695,Sheet2!$A$1:$B$270,2,FALSE)</f>
        <v>#N/A</v>
      </c>
    </row>
    <row r="2696" spans="15:61">
      <c r="O2696" s="57"/>
      <c r="P2696" s="57"/>
      <c r="AP2696" s="57"/>
      <c r="BA2696" s="57"/>
      <c r="BF2696" s="6" t="e">
        <f t="shared" si="126"/>
        <v>#NUM!</v>
      </c>
      <c r="BG2696" t="e">
        <f t="shared" si="127"/>
        <v>#NUM!</v>
      </c>
      <c r="BH2696" t="e">
        <f t="shared" si="128"/>
        <v>#NUM!</v>
      </c>
      <c r="BI2696" t="e">
        <f>VLOOKUP(H2696,Sheet2!$A$1:$B$270,2,FALSE)</f>
        <v>#N/A</v>
      </c>
    </row>
    <row r="2697" spans="15:61">
      <c r="O2697" s="57"/>
      <c r="P2697" s="57"/>
      <c r="AP2697" s="57"/>
      <c r="BA2697" s="57"/>
      <c r="BF2697" s="6" t="e">
        <f t="shared" si="126"/>
        <v>#NUM!</v>
      </c>
      <c r="BG2697" t="e">
        <f t="shared" si="127"/>
        <v>#NUM!</v>
      </c>
      <c r="BH2697" t="e">
        <f t="shared" si="128"/>
        <v>#NUM!</v>
      </c>
      <c r="BI2697" t="e">
        <f>VLOOKUP(H2697,Sheet2!$A$1:$B$270,2,FALSE)</f>
        <v>#N/A</v>
      </c>
    </row>
    <row r="2698" spans="15:61">
      <c r="O2698" s="57"/>
      <c r="P2698" s="57"/>
      <c r="AP2698" s="57"/>
      <c r="BA2698" s="57"/>
      <c r="BF2698" s="6" t="e">
        <f t="shared" si="126"/>
        <v>#NUM!</v>
      </c>
      <c r="BG2698" t="e">
        <f t="shared" si="127"/>
        <v>#NUM!</v>
      </c>
      <c r="BH2698" t="e">
        <f t="shared" si="128"/>
        <v>#NUM!</v>
      </c>
      <c r="BI2698" t="e">
        <f>VLOOKUP(H2698,Sheet2!$A$1:$B$270,2,FALSE)</f>
        <v>#N/A</v>
      </c>
    </row>
    <row r="2699" spans="15:61">
      <c r="O2699" s="57"/>
      <c r="P2699" s="57"/>
      <c r="AP2699" s="57"/>
      <c r="BA2699" s="57"/>
      <c r="BF2699" s="6" t="e">
        <f t="shared" si="126"/>
        <v>#NUM!</v>
      </c>
      <c r="BG2699" t="e">
        <f t="shared" si="127"/>
        <v>#NUM!</v>
      </c>
      <c r="BH2699" t="e">
        <f t="shared" si="128"/>
        <v>#NUM!</v>
      </c>
      <c r="BI2699" t="e">
        <f>VLOOKUP(H2699,Sheet2!$A$1:$B$270,2,FALSE)</f>
        <v>#N/A</v>
      </c>
    </row>
    <row r="2700" spans="15:61">
      <c r="O2700" s="57"/>
      <c r="P2700" s="57"/>
      <c r="AP2700" s="57"/>
      <c r="BA2700" s="57"/>
      <c r="BF2700" s="6" t="e">
        <f t="shared" si="126"/>
        <v>#NUM!</v>
      </c>
      <c r="BG2700" t="e">
        <f t="shared" si="127"/>
        <v>#NUM!</v>
      </c>
      <c r="BH2700" t="e">
        <f t="shared" si="128"/>
        <v>#NUM!</v>
      </c>
      <c r="BI2700" t="e">
        <f>VLOOKUP(H2700,Sheet2!$A$1:$B$270,2,FALSE)</f>
        <v>#N/A</v>
      </c>
    </row>
    <row r="2701" spans="15:61">
      <c r="O2701" s="57"/>
      <c r="P2701" s="57"/>
      <c r="AP2701" s="57"/>
      <c r="BA2701" s="57"/>
      <c r="BF2701" s="6" t="e">
        <f t="shared" si="126"/>
        <v>#NUM!</v>
      </c>
      <c r="BG2701" t="e">
        <f t="shared" si="127"/>
        <v>#NUM!</v>
      </c>
      <c r="BH2701" t="e">
        <f t="shared" si="128"/>
        <v>#NUM!</v>
      </c>
      <c r="BI2701" t="e">
        <f>VLOOKUP(H2701,Sheet2!$A$1:$B$270,2,FALSE)</f>
        <v>#N/A</v>
      </c>
    </row>
    <row r="2702" spans="15:61">
      <c r="O2702" s="57"/>
      <c r="P2702" s="57"/>
      <c r="AP2702" s="57"/>
      <c r="BA2702" s="57"/>
      <c r="BF2702" s="6" t="e">
        <f t="shared" si="126"/>
        <v>#NUM!</v>
      </c>
      <c r="BG2702" t="e">
        <f t="shared" si="127"/>
        <v>#NUM!</v>
      </c>
      <c r="BH2702" t="e">
        <f t="shared" si="128"/>
        <v>#NUM!</v>
      </c>
      <c r="BI2702" t="e">
        <f>VLOOKUP(H2702,Sheet2!$A$1:$B$270,2,FALSE)</f>
        <v>#N/A</v>
      </c>
    </row>
    <row r="2703" spans="15:61">
      <c r="O2703" s="57"/>
      <c r="P2703" s="57"/>
      <c r="BA2703" s="57"/>
      <c r="BF2703" s="6" t="e">
        <f t="shared" si="126"/>
        <v>#NUM!</v>
      </c>
      <c r="BG2703" t="e">
        <f t="shared" si="127"/>
        <v>#NUM!</v>
      </c>
      <c r="BH2703" t="e">
        <f t="shared" si="128"/>
        <v>#NUM!</v>
      </c>
      <c r="BI2703" t="e">
        <f>VLOOKUP(H2703,Sheet2!$A$1:$B$270,2,FALSE)</f>
        <v>#N/A</v>
      </c>
    </row>
    <row r="2704" spans="15:61">
      <c r="O2704" s="57"/>
      <c r="P2704" s="57"/>
      <c r="AP2704" s="57"/>
      <c r="BA2704" s="57"/>
      <c r="BF2704" s="6" t="e">
        <f t="shared" si="126"/>
        <v>#NUM!</v>
      </c>
      <c r="BG2704" t="e">
        <f t="shared" si="127"/>
        <v>#NUM!</v>
      </c>
      <c r="BH2704" t="e">
        <f t="shared" si="128"/>
        <v>#NUM!</v>
      </c>
      <c r="BI2704" t="e">
        <f>VLOOKUP(H2704,Sheet2!$A$1:$B$270,2,FALSE)</f>
        <v>#N/A</v>
      </c>
    </row>
    <row r="2705" spans="15:61">
      <c r="O2705" s="57"/>
      <c r="P2705" s="57"/>
      <c r="AP2705" s="57"/>
      <c r="BA2705" s="57"/>
      <c r="BF2705" s="6" t="e">
        <f t="shared" si="126"/>
        <v>#NUM!</v>
      </c>
      <c r="BG2705" t="e">
        <f t="shared" si="127"/>
        <v>#NUM!</v>
      </c>
      <c r="BH2705" t="e">
        <f t="shared" si="128"/>
        <v>#NUM!</v>
      </c>
      <c r="BI2705" t="e">
        <f>VLOOKUP(H2705,Sheet2!$A$1:$B$270,2,FALSE)</f>
        <v>#N/A</v>
      </c>
    </row>
    <row r="2706" spans="15:61">
      <c r="O2706" s="57"/>
      <c r="P2706" s="57"/>
      <c r="AP2706" s="57"/>
      <c r="BA2706" s="57"/>
      <c r="BF2706" s="6" t="e">
        <f t="shared" si="126"/>
        <v>#NUM!</v>
      </c>
      <c r="BG2706" t="e">
        <f t="shared" si="127"/>
        <v>#NUM!</v>
      </c>
      <c r="BH2706" t="e">
        <f t="shared" si="128"/>
        <v>#NUM!</v>
      </c>
      <c r="BI2706" t="e">
        <f>VLOOKUP(H2706,Sheet2!$A$1:$B$270,2,FALSE)</f>
        <v>#N/A</v>
      </c>
    </row>
    <row r="2707" spans="15:61">
      <c r="O2707" s="57"/>
      <c r="P2707" s="57"/>
      <c r="BA2707" s="57"/>
      <c r="BF2707" s="6" t="e">
        <f t="shared" si="126"/>
        <v>#NUM!</v>
      </c>
      <c r="BG2707" t="e">
        <f t="shared" si="127"/>
        <v>#NUM!</v>
      </c>
      <c r="BH2707" t="e">
        <f t="shared" si="128"/>
        <v>#NUM!</v>
      </c>
      <c r="BI2707" t="e">
        <f>VLOOKUP(H2707,Sheet2!$A$1:$B$270,2,FALSE)</f>
        <v>#N/A</v>
      </c>
    </row>
    <row r="2708" spans="15:61">
      <c r="O2708" s="57"/>
      <c r="P2708" s="57"/>
      <c r="AP2708" s="57"/>
      <c r="BA2708" s="57"/>
      <c r="BF2708" s="6" t="e">
        <f t="shared" si="126"/>
        <v>#NUM!</v>
      </c>
      <c r="BG2708" t="e">
        <f t="shared" si="127"/>
        <v>#NUM!</v>
      </c>
      <c r="BH2708" t="e">
        <f t="shared" si="128"/>
        <v>#NUM!</v>
      </c>
      <c r="BI2708" t="e">
        <f>VLOOKUP(H2708,Sheet2!$A$1:$B$270,2,FALSE)</f>
        <v>#N/A</v>
      </c>
    </row>
    <row r="2709" spans="15:61">
      <c r="O2709" s="57"/>
      <c r="P2709" s="57"/>
      <c r="AP2709" s="57"/>
      <c r="BA2709" s="57"/>
      <c r="BF2709" s="6" t="e">
        <f t="shared" si="126"/>
        <v>#NUM!</v>
      </c>
      <c r="BG2709" t="e">
        <f t="shared" si="127"/>
        <v>#NUM!</v>
      </c>
      <c r="BH2709" t="e">
        <f t="shared" si="128"/>
        <v>#NUM!</v>
      </c>
      <c r="BI2709" t="e">
        <f>VLOOKUP(H2709,Sheet2!$A$1:$B$270,2,FALSE)</f>
        <v>#N/A</v>
      </c>
    </row>
    <row r="2710" spans="15:61">
      <c r="O2710" s="57"/>
      <c r="P2710" s="57"/>
      <c r="AP2710" s="57"/>
      <c r="BA2710" s="57"/>
      <c r="BF2710" s="6" t="e">
        <f t="shared" si="126"/>
        <v>#NUM!</v>
      </c>
      <c r="BG2710" t="e">
        <f t="shared" si="127"/>
        <v>#NUM!</v>
      </c>
      <c r="BH2710" t="e">
        <f t="shared" si="128"/>
        <v>#NUM!</v>
      </c>
      <c r="BI2710" t="e">
        <f>VLOOKUP(H2710,Sheet2!$A$1:$B$270,2,FALSE)</f>
        <v>#N/A</v>
      </c>
    </row>
    <row r="2711" spans="15:61">
      <c r="O2711" s="57"/>
      <c r="P2711" s="57"/>
      <c r="AP2711" s="57"/>
      <c r="BA2711" s="57"/>
      <c r="BF2711" s="6" t="e">
        <f t="shared" si="126"/>
        <v>#NUM!</v>
      </c>
      <c r="BG2711" t="e">
        <f t="shared" si="127"/>
        <v>#NUM!</v>
      </c>
      <c r="BH2711" t="e">
        <f t="shared" si="128"/>
        <v>#NUM!</v>
      </c>
      <c r="BI2711" t="e">
        <f>VLOOKUP(H2711,Sheet2!$A$1:$B$270,2,FALSE)</f>
        <v>#N/A</v>
      </c>
    </row>
    <row r="2712" spans="15:61">
      <c r="O2712" s="57"/>
      <c r="P2712" s="57"/>
      <c r="AP2712" s="57"/>
      <c r="BA2712" s="57"/>
      <c r="BF2712" s="6" t="e">
        <f t="shared" si="126"/>
        <v>#NUM!</v>
      </c>
      <c r="BG2712" t="e">
        <f t="shared" si="127"/>
        <v>#NUM!</v>
      </c>
      <c r="BH2712" t="e">
        <f t="shared" si="128"/>
        <v>#NUM!</v>
      </c>
      <c r="BI2712" t="e">
        <f>VLOOKUP(H2712,Sheet2!$A$1:$B$270,2,FALSE)</f>
        <v>#N/A</v>
      </c>
    </row>
    <row r="2713" spans="15:61">
      <c r="O2713" s="57"/>
      <c r="P2713" s="57"/>
      <c r="AP2713" s="57"/>
      <c r="BA2713" s="57"/>
      <c r="BF2713" s="6" t="e">
        <f t="shared" si="126"/>
        <v>#NUM!</v>
      </c>
      <c r="BG2713" t="e">
        <f t="shared" si="127"/>
        <v>#NUM!</v>
      </c>
      <c r="BH2713" t="e">
        <f t="shared" si="128"/>
        <v>#NUM!</v>
      </c>
      <c r="BI2713" t="e">
        <f>VLOOKUP(H2713,Sheet2!$A$1:$B$270,2,FALSE)</f>
        <v>#N/A</v>
      </c>
    </row>
    <row r="2714" spans="15:61">
      <c r="O2714" s="57"/>
      <c r="P2714" s="57"/>
      <c r="BA2714" s="57"/>
      <c r="BF2714" s="6" t="e">
        <f t="shared" si="126"/>
        <v>#NUM!</v>
      </c>
      <c r="BG2714" t="e">
        <f t="shared" si="127"/>
        <v>#NUM!</v>
      </c>
      <c r="BH2714" t="e">
        <f t="shared" si="128"/>
        <v>#NUM!</v>
      </c>
      <c r="BI2714" t="e">
        <f>VLOOKUP(H2714,Sheet2!$A$1:$B$270,2,FALSE)</f>
        <v>#N/A</v>
      </c>
    </row>
    <row r="2715" spans="15:61">
      <c r="O2715" s="57"/>
      <c r="P2715" s="57"/>
      <c r="AP2715" s="57"/>
      <c r="BA2715" s="57"/>
      <c r="BF2715" s="6" t="e">
        <f t="shared" si="126"/>
        <v>#NUM!</v>
      </c>
      <c r="BG2715" t="e">
        <f t="shared" si="127"/>
        <v>#NUM!</v>
      </c>
      <c r="BH2715" t="e">
        <f t="shared" si="128"/>
        <v>#NUM!</v>
      </c>
      <c r="BI2715" t="e">
        <f>VLOOKUP(H2715,Sheet2!$A$1:$B$270,2,FALSE)</f>
        <v>#N/A</v>
      </c>
    </row>
    <row r="2716" spans="15:61">
      <c r="O2716" s="57"/>
      <c r="P2716" s="57"/>
      <c r="AP2716" s="57"/>
      <c r="BA2716" s="57"/>
      <c r="BF2716" s="6" t="e">
        <f t="shared" si="126"/>
        <v>#NUM!</v>
      </c>
      <c r="BG2716" t="e">
        <f t="shared" si="127"/>
        <v>#NUM!</v>
      </c>
      <c r="BH2716" t="e">
        <f t="shared" si="128"/>
        <v>#NUM!</v>
      </c>
      <c r="BI2716" t="e">
        <f>VLOOKUP(H2716,Sheet2!$A$1:$B$270,2,FALSE)</f>
        <v>#N/A</v>
      </c>
    </row>
    <row r="2717" spans="15:61">
      <c r="O2717" s="57"/>
      <c r="P2717" s="57"/>
      <c r="AP2717" s="57"/>
      <c r="BA2717" s="57"/>
      <c r="BF2717" s="6" t="e">
        <f t="shared" si="126"/>
        <v>#NUM!</v>
      </c>
      <c r="BG2717" t="e">
        <f t="shared" si="127"/>
        <v>#NUM!</v>
      </c>
      <c r="BH2717" t="e">
        <f t="shared" si="128"/>
        <v>#NUM!</v>
      </c>
      <c r="BI2717" t="e">
        <f>VLOOKUP(H2717,Sheet2!$A$1:$B$270,2,FALSE)</f>
        <v>#N/A</v>
      </c>
    </row>
    <row r="2718" spans="15:61">
      <c r="O2718" s="57"/>
      <c r="P2718" s="57"/>
      <c r="AP2718" s="57"/>
      <c r="BA2718" s="57"/>
      <c r="BF2718" s="6" t="e">
        <f t="shared" si="126"/>
        <v>#NUM!</v>
      </c>
      <c r="BG2718" t="e">
        <f t="shared" si="127"/>
        <v>#NUM!</v>
      </c>
      <c r="BH2718" t="e">
        <f t="shared" si="128"/>
        <v>#NUM!</v>
      </c>
      <c r="BI2718" t="e">
        <f>VLOOKUP(H2718,Sheet2!$A$1:$B$270,2,FALSE)</f>
        <v>#N/A</v>
      </c>
    </row>
    <row r="2719" spans="15:61">
      <c r="O2719" s="57"/>
      <c r="P2719" s="57"/>
      <c r="AP2719" s="57"/>
      <c r="BA2719" s="57"/>
      <c r="BF2719" s="6" t="e">
        <f t="shared" si="126"/>
        <v>#NUM!</v>
      </c>
      <c r="BG2719" t="e">
        <f t="shared" si="127"/>
        <v>#NUM!</v>
      </c>
      <c r="BH2719" t="e">
        <f t="shared" si="128"/>
        <v>#NUM!</v>
      </c>
      <c r="BI2719" t="e">
        <f>VLOOKUP(H2719,Sheet2!$A$1:$B$270,2,FALSE)</f>
        <v>#N/A</v>
      </c>
    </row>
    <row r="2720" spans="15:61">
      <c r="O2720" s="57"/>
      <c r="P2720" s="57"/>
      <c r="AP2720" s="57"/>
      <c r="BA2720" s="57"/>
      <c r="BF2720" s="6" t="e">
        <f t="shared" si="126"/>
        <v>#NUM!</v>
      </c>
      <c r="BG2720" t="e">
        <f t="shared" si="127"/>
        <v>#NUM!</v>
      </c>
      <c r="BH2720" t="e">
        <f t="shared" si="128"/>
        <v>#NUM!</v>
      </c>
      <c r="BI2720" t="e">
        <f>VLOOKUP(H2720,Sheet2!$A$1:$B$270,2,FALSE)</f>
        <v>#N/A</v>
      </c>
    </row>
    <row r="2721" spans="15:61">
      <c r="O2721" s="57"/>
      <c r="P2721" s="57"/>
      <c r="AP2721" s="57"/>
      <c r="BA2721" s="57"/>
      <c r="BF2721" s="6" t="e">
        <f t="shared" si="126"/>
        <v>#NUM!</v>
      </c>
      <c r="BG2721" t="e">
        <f t="shared" si="127"/>
        <v>#NUM!</v>
      </c>
      <c r="BH2721" t="e">
        <f t="shared" si="128"/>
        <v>#NUM!</v>
      </c>
      <c r="BI2721" t="e">
        <f>VLOOKUP(H2721,Sheet2!$A$1:$B$270,2,FALSE)</f>
        <v>#N/A</v>
      </c>
    </row>
    <row r="2722" spans="15:61">
      <c r="O2722" s="57"/>
      <c r="P2722" s="57"/>
      <c r="AP2722" s="57"/>
      <c r="BA2722" s="57"/>
      <c r="BF2722" s="6" t="e">
        <f t="shared" si="126"/>
        <v>#NUM!</v>
      </c>
      <c r="BG2722" t="e">
        <f t="shared" si="127"/>
        <v>#NUM!</v>
      </c>
      <c r="BH2722" t="e">
        <f t="shared" si="128"/>
        <v>#NUM!</v>
      </c>
      <c r="BI2722" t="e">
        <f>VLOOKUP(H2722,Sheet2!$A$1:$B$270,2,FALSE)</f>
        <v>#N/A</v>
      </c>
    </row>
    <row r="2723" spans="15:61">
      <c r="O2723" s="57"/>
      <c r="P2723" s="57"/>
      <c r="AP2723" s="57"/>
      <c r="BA2723" s="57"/>
      <c r="BF2723" s="6" t="e">
        <f t="shared" si="126"/>
        <v>#NUM!</v>
      </c>
      <c r="BG2723" t="e">
        <f t="shared" si="127"/>
        <v>#NUM!</v>
      </c>
      <c r="BH2723" t="e">
        <f t="shared" si="128"/>
        <v>#NUM!</v>
      </c>
      <c r="BI2723" t="e">
        <f>VLOOKUP(H2723,Sheet2!$A$1:$B$270,2,FALSE)</f>
        <v>#N/A</v>
      </c>
    </row>
    <row r="2724" spans="15:61">
      <c r="O2724" s="57"/>
      <c r="P2724" s="57"/>
      <c r="AP2724" s="57"/>
      <c r="BA2724" s="57"/>
      <c r="BF2724" s="6" t="e">
        <f t="shared" si="126"/>
        <v>#NUM!</v>
      </c>
      <c r="BG2724" t="e">
        <f t="shared" si="127"/>
        <v>#NUM!</v>
      </c>
      <c r="BH2724" t="e">
        <f t="shared" si="128"/>
        <v>#NUM!</v>
      </c>
      <c r="BI2724" t="e">
        <f>VLOOKUP(H2724,Sheet2!$A$1:$B$270,2,FALSE)</f>
        <v>#N/A</v>
      </c>
    </row>
    <row r="2725" spans="15:61">
      <c r="O2725" s="57"/>
      <c r="P2725" s="57"/>
      <c r="BA2725" s="57"/>
      <c r="BF2725" s="6" t="e">
        <f t="shared" si="126"/>
        <v>#NUM!</v>
      </c>
      <c r="BG2725" t="e">
        <f t="shared" si="127"/>
        <v>#NUM!</v>
      </c>
      <c r="BH2725" t="e">
        <f t="shared" si="128"/>
        <v>#NUM!</v>
      </c>
      <c r="BI2725" t="e">
        <f>VLOOKUP(H2725,Sheet2!$A$1:$B$270,2,FALSE)</f>
        <v>#N/A</v>
      </c>
    </row>
    <row r="2726" spans="15:61">
      <c r="O2726" s="57"/>
      <c r="P2726" s="57"/>
      <c r="AP2726" s="57"/>
      <c r="BA2726" s="57"/>
      <c r="BF2726" s="6" t="e">
        <f t="shared" si="126"/>
        <v>#NUM!</v>
      </c>
      <c r="BG2726" t="e">
        <f t="shared" si="127"/>
        <v>#NUM!</v>
      </c>
      <c r="BH2726" t="e">
        <f t="shared" si="128"/>
        <v>#NUM!</v>
      </c>
      <c r="BI2726" t="e">
        <f>VLOOKUP(H2726,Sheet2!$A$1:$B$270,2,FALSE)</f>
        <v>#N/A</v>
      </c>
    </row>
    <row r="2727" spans="15:61">
      <c r="O2727" s="57"/>
      <c r="P2727" s="57"/>
      <c r="AP2727" s="57"/>
      <c r="BA2727" s="57"/>
      <c r="BF2727" s="6" t="e">
        <f t="shared" si="126"/>
        <v>#NUM!</v>
      </c>
      <c r="BG2727" t="e">
        <f t="shared" si="127"/>
        <v>#NUM!</v>
      </c>
      <c r="BH2727" t="e">
        <f t="shared" si="128"/>
        <v>#NUM!</v>
      </c>
      <c r="BI2727" t="e">
        <f>VLOOKUP(H2727,Sheet2!$A$1:$B$270,2,FALSE)</f>
        <v>#N/A</v>
      </c>
    </row>
    <row r="2728" spans="15:61">
      <c r="O2728" s="57"/>
      <c r="P2728" s="57"/>
      <c r="AP2728" s="57"/>
      <c r="BA2728" s="57"/>
      <c r="BF2728" s="6" t="e">
        <f t="shared" si="126"/>
        <v>#NUM!</v>
      </c>
      <c r="BG2728" t="e">
        <f t="shared" si="127"/>
        <v>#NUM!</v>
      </c>
      <c r="BH2728" t="e">
        <f t="shared" si="128"/>
        <v>#NUM!</v>
      </c>
      <c r="BI2728" t="e">
        <f>VLOOKUP(H2728,Sheet2!$A$1:$B$270,2,FALSE)</f>
        <v>#N/A</v>
      </c>
    </row>
    <row r="2729" spans="15:61">
      <c r="O2729" s="57"/>
      <c r="P2729" s="57"/>
      <c r="AP2729" s="57"/>
      <c r="BA2729" s="57"/>
      <c r="BF2729" s="6" t="e">
        <f t="shared" si="126"/>
        <v>#NUM!</v>
      </c>
      <c r="BG2729" t="e">
        <f t="shared" si="127"/>
        <v>#NUM!</v>
      </c>
      <c r="BH2729" t="e">
        <f t="shared" si="128"/>
        <v>#NUM!</v>
      </c>
      <c r="BI2729" t="e">
        <f>VLOOKUP(H2729,Sheet2!$A$1:$B$270,2,FALSE)</f>
        <v>#N/A</v>
      </c>
    </row>
    <row r="2730" spans="15:61">
      <c r="O2730" s="57"/>
      <c r="P2730" s="57"/>
      <c r="AP2730" s="57"/>
      <c r="BA2730" s="57"/>
      <c r="BF2730" s="6" t="e">
        <f t="shared" si="126"/>
        <v>#NUM!</v>
      </c>
      <c r="BG2730" t="e">
        <f t="shared" si="127"/>
        <v>#NUM!</v>
      </c>
      <c r="BH2730" t="e">
        <f t="shared" si="128"/>
        <v>#NUM!</v>
      </c>
      <c r="BI2730" t="e">
        <f>VLOOKUP(H2730,Sheet2!$A$1:$B$270,2,FALSE)</f>
        <v>#N/A</v>
      </c>
    </row>
    <row r="2731" spans="15:61">
      <c r="O2731" s="57"/>
      <c r="P2731" s="57"/>
      <c r="AP2731" s="57"/>
      <c r="BA2731" s="57"/>
      <c r="BF2731" s="6" t="e">
        <f t="shared" si="126"/>
        <v>#NUM!</v>
      </c>
      <c r="BG2731" t="e">
        <f t="shared" si="127"/>
        <v>#NUM!</v>
      </c>
      <c r="BH2731" t="e">
        <f t="shared" si="128"/>
        <v>#NUM!</v>
      </c>
      <c r="BI2731" t="e">
        <f>VLOOKUP(H2731,Sheet2!$A$1:$B$270,2,FALSE)</f>
        <v>#N/A</v>
      </c>
    </row>
    <row r="2732" spans="15:61">
      <c r="O2732" s="57"/>
      <c r="P2732" s="57"/>
      <c r="AP2732" s="57"/>
      <c r="BA2732" s="57"/>
      <c r="BF2732" s="6" t="e">
        <f t="shared" si="126"/>
        <v>#NUM!</v>
      </c>
      <c r="BG2732" t="e">
        <f t="shared" si="127"/>
        <v>#NUM!</v>
      </c>
      <c r="BH2732" t="e">
        <f t="shared" si="128"/>
        <v>#NUM!</v>
      </c>
      <c r="BI2732" t="e">
        <f>VLOOKUP(H2732,Sheet2!$A$1:$B$270,2,FALSE)</f>
        <v>#N/A</v>
      </c>
    </row>
    <row r="2733" spans="15:61">
      <c r="O2733" s="57"/>
      <c r="P2733" s="57"/>
      <c r="AP2733" s="57"/>
      <c r="BA2733" s="57"/>
      <c r="BF2733" s="6" t="e">
        <f t="shared" si="126"/>
        <v>#NUM!</v>
      </c>
      <c r="BG2733" t="e">
        <f t="shared" si="127"/>
        <v>#NUM!</v>
      </c>
      <c r="BH2733" t="e">
        <f t="shared" si="128"/>
        <v>#NUM!</v>
      </c>
      <c r="BI2733" t="e">
        <f>VLOOKUP(H2733,Sheet2!$A$1:$B$270,2,FALSE)</f>
        <v>#N/A</v>
      </c>
    </row>
    <row r="2734" spans="15:61">
      <c r="O2734" s="57"/>
      <c r="P2734" s="57"/>
      <c r="AP2734" s="57"/>
      <c r="BA2734" s="57"/>
      <c r="BF2734" s="6" t="e">
        <f t="shared" si="126"/>
        <v>#NUM!</v>
      </c>
      <c r="BG2734" t="e">
        <f t="shared" si="127"/>
        <v>#NUM!</v>
      </c>
      <c r="BH2734" t="e">
        <f t="shared" si="128"/>
        <v>#NUM!</v>
      </c>
      <c r="BI2734" t="e">
        <f>VLOOKUP(H2734,Sheet2!$A$1:$B$270,2,FALSE)</f>
        <v>#N/A</v>
      </c>
    </row>
    <row r="2735" spans="15:61">
      <c r="O2735" s="57"/>
      <c r="P2735" s="57"/>
      <c r="AP2735" s="57"/>
      <c r="BA2735" s="57"/>
      <c r="BF2735" s="6" t="e">
        <f t="shared" si="126"/>
        <v>#NUM!</v>
      </c>
      <c r="BG2735" t="e">
        <f t="shared" si="127"/>
        <v>#NUM!</v>
      </c>
      <c r="BH2735" t="e">
        <f t="shared" si="128"/>
        <v>#NUM!</v>
      </c>
      <c r="BI2735" t="e">
        <f>VLOOKUP(H2735,Sheet2!$A$1:$B$270,2,FALSE)</f>
        <v>#N/A</v>
      </c>
    </row>
    <row r="2736" spans="15:61">
      <c r="O2736" s="57"/>
      <c r="P2736" s="57"/>
      <c r="BA2736" s="57"/>
      <c r="BF2736" s="6" t="e">
        <f t="shared" si="126"/>
        <v>#NUM!</v>
      </c>
      <c r="BG2736" t="e">
        <f t="shared" si="127"/>
        <v>#NUM!</v>
      </c>
      <c r="BH2736" t="e">
        <f t="shared" si="128"/>
        <v>#NUM!</v>
      </c>
      <c r="BI2736" t="e">
        <f>VLOOKUP(H2736,Sheet2!$A$1:$B$270,2,FALSE)</f>
        <v>#N/A</v>
      </c>
    </row>
    <row r="2737" spans="15:61">
      <c r="O2737" s="57"/>
      <c r="P2737" s="57"/>
      <c r="AP2737" s="57"/>
      <c r="BA2737" s="57"/>
      <c r="BF2737" s="6" t="e">
        <f t="shared" si="126"/>
        <v>#NUM!</v>
      </c>
      <c r="BG2737" t="e">
        <f t="shared" si="127"/>
        <v>#NUM!</v>
      </c>
      <c r="BH2737" t="e">
        <f t="shared" si="128"/>
        <v>#NUM!</v>
      </c>
      <c r="BI2737" t="e">
        <f>VLOOKUP(H2737,Sheet2!$A$1:$B$270,2,FALSE)</f>
        <v>#N/A</v>
      </c>
    </row>
    <row r="2738" spans="15:61">
      <c r="O2738" s="57"/>
      <c r="P2738" s="57"/>
      <c r="BA2738" s="57"/>
      <c r="BF2738" s="6" t="e">
        <f t="shared" si="126"/>
        <v>#NUM!</v>
      </c>
      <c r="BG2738" t="e">
        <f t="shared" si="127"/>
        <v>#NUM!</v>
      </c>
      <c r="BH2738" t="e">
        <f t="shared" si="128"/>
        <v>#NUM!</v>
      </c>
      <c r="BI2738" t="e">
        <f>VLOOKUP(H2738,Sheet2!$A$1:$B$270,2,FALSE)</f>
        <v>#N/A</v>
      </c>
    </row>
    <row r="2739" spans="15:61">
      <c r="O2739" s="57"/>
      <c r="P2739" s="57"/>
      <c r="AP2739" s="57"/>
      <c r="BA2739" s="57"/>
      <c r="BF2739" s="6" t="e">
        <f t="shared" si="126"/>
        <v>#NUM!</v>
      </c>
      <c r="BG2739" t="e">
        <f t="shared" si="127"/>
        <v>#NUM!</v>
      </c>
      <c r="BH2739" t="e">
        <f t="shared" si="128"/>
        <v>#NUM!</v>
      </c>
      <c r="BI2739" t="e">
        <f>VLOOKUP(H2739,Sheet2!$A$1:$B$270,2,FALSE)</f>
        <v>#N/A</v>
      </c>
    </row>
    <row r="2740" spans="15:61">
      <c r="O2740" s="57"/>
      <c r="P2740" s="57"/>
      <c r="AP2740" s="57"/>
      <c r="BA2740" s="57"/>
      <c r="BF2740" s="6" t="e">
        <f t="shared" si="126"/>
        <v>#NUM!</v>
      </c>
      <c r="BG2740" t="e">
        <f t="shared" si="127"/>
        <v>#NUM!</v>
      </c>
      <c r="BH2740" t="e">
        <f t="shared" si="128"/>
        <v>#NUM!</v>
      </c>
      <c r="BI2740" t="e">
        <f>VLOOKUP(H2740,Sheet2!$A$1:$B$270,2,FALSE)</f>
        <v>#N/A</v>
      </c>
    </row>
    <row r="2741" spans="15:61">
      <c r="O2741" s="57"/>
      <c r="P2741" s="57"/>
      <c r="AP2741" s="57"/>
      <c r="BA2741" s="57"/>
      <c r="BF2741" s="6" t="e">
        <f t="shared" si="126"/>
        <v>#NUM!</v>
      </c>
      <c r="BG2741" t="e">
        <f t="shared" si="127"/>
        <v>#NUM!</v>
      </c>
      <c r="BH2741" t="e">
        <f t="shared" si="128"/>
        <v>#NUM!</v>
      </c>
      <c r="BI2741" t="e">
        <f>VLOOKUP(H2741,Sheet2!$A$1:$B$270,2,FALSE)</f>
        <v>#N/A</v>
      </c>
    </row>
    <row r="2742" spans="15:61">
      <c r="O2742" s="57"/>
      <c r="P2742" s="57"/>
      <c r="AP2742" s="57"/>
      <c r="BA2742" s="57"/>
      <c r="BF2742" s="6" t="e">
        <f t="shared" si="126"/>
        <v>#NUM!</v>
      </c>
      <c r="BG2742" t="e">
        <f t="shared" si="127"/>
        <v>#NUM!</v>
      </c>
      <c r="BH2742" t="e">
        <f t="shared" si="128"/>
        <v>#NUM!</v>
      </c>
      <c r="BI2742" t="e">
        <f>VLOOKUP(H2742,Sheet2!$A$1:$B$270,2,FALSE)</f>
        <v>#N/A</v>
      </c>
    </row>
    <row r="2743" spans="15:61">
      <c r="O2743" s="57"/>
      <c r="P2743" s="57"/>
      <c r="AP2743" s="57"/>
      <c r="BA2743" s="57"/>
      <c r="BF2743" s="6" t="e">
        <f t="shared" si="126"/>
        <v>#NUM!</v>
      </c>
      <c r="BG2743" t="e">
        <f t="shared" si="127"/>
        <v>#NUM!</v>
      </c>
      <c r="BH2743" t="e">
        <f t="shared" si="128"/>
        <v>#NUM!</v>
      </c>
      <c r="BI2743" t="e">
        <f>VLOOKUP(H2743,Sheet2!$A$1:$B$270,2,FALSE)</f>
        <v>#N/A</v>
      </c>
    </row>
    <row r="2744" spans="15:61">
      <c r="O2744" s="57"/>
      <c r="P2744" s="57"/>
      <c r="AP2744" s="57"/>
      <c r="BA2744" s="57"/>
      <c r="BF2744" s="6" t="e">
        <f t="shared" si="126"/>
        <v>#NUM!</v>
      </c>
      <c r="BG2744" t="e">
        <f t="shared" si="127"/>
        <v>#NUM!</v>
      </c>
      <c r="BH2744" t="e">
        <f t="shared" si="128"/>
        <v>#NUM!</v>
      </c>
      <c r="BI2744" t="e">
        <f>VLOOKUP(H2744,Sheet2!$A$1:$B$270,2,FALSE)</f>
        <v>#N/A</v>
      </c>
    </row>
    <row r="2745" spans="15:61">
      <c r="O2745" s="57"/>
      <c r="P2745" s="57"/>
      <c r="AP2745" s="57"/>
      <c r="BA2745" s="57"/>
      <c r="BF2745" s="6" t="e">
        <f t="shared" si="126"/>
        <v>#NUM!</v>
      </c>
      <c r="BG2745" t="e">
        <f t="shared" si="127"/>
        <v>#NUM!</v>
      </c>
      <c r="BH2745" t="e">
        <f t="shared" si="128"/>
        <v>#NUM!</v>
      </c>
      <c r="BI2745" t="e">
        <f>VLOOKUP(H2745,Sheet2!$A$1:$B$270,2,FALSE)</f>
        <v>#N/A</v>
      </c>
    </row>
    <row r="2746" spans="15:61">
      <c r="O2746" s="57"/>
      <c r="P2746" s="57"/>
      <c r="BA2746" s="57"/>
      <c r="BF2746" s="6" t="e">
        <f t="shared" si="126"/>
        <v>#NUM!</v>
      </c>
      <c r="BG2746" t="e">
        <f t="shared" si="127"/>
        <v>#NUM!</v>
      </c>
      <c r="BH2746" t="e">
        <f t="shared" si="128"/>
        <v>#NUM!</v>
      </c>
      <c r="BI2746" t="e">
        <f>VLOOKUP(H2746,Sheet2!$A$1:$B$270,2,FALSE)</f>
        <v>#N/A</v>
      </c>
    </row>
    <row r="2747" spans="15:61">
      <c r="O2747" s="57"/>
      <c r="P2747" s="57"/>
      <c r="AP2747" s="57"/>
      <c r="BA2747" s="57"/>
      <c r="BF2747" s="6" t="e">
        <f t="shared" si="126"/>
        <v>#NUM!</v>
      </c>
      <c r="BG2747" t="e">
        <f t="shared" si="127"/>
        <v>#NUM!</v>
      </c>
      <c r="BH2747" t="e">
        <f t="shared" si="128"/>
        <v>#NUM!</v>
      </c>
      <c r="BI2747" t="e">
        <f>VLOOKUP(H2747,Sheet2!$A$1:$B$270,2,FALSE)</f>
        <v>#N/A</v>
      </c>
    </row>
    <row r="2748" spans="15:61">
      <c r="O2748" s="57"/>
      <c r="P2748" s="57"/>
      <c r="AP2748" s="57"/>
      <c r="BA2748" s="57"/>
      <c r="BF2748" s="6" t="e">
        <f t="shared" si="126"/>
        <v>#NUM!</v>
      </c>
      <c r="BG2748" t="e">
        <f t="shared" si="127"/>
        <v>#NUM!</v>
      </c>
      <c r="BH2748" t="e">
        <f t="shared" si="128"/>
        <v>#NUM!</v>
      </c>
      <c r="BI2748" t="e">
        <f>VLOOKUP(H2748,Sheet2!$A$1:$B$270,2,FALSE)</f>
        <v>#N/A</v>
      </c>
    </row>
    <row r="2749" spans="15:61">
      <c r="O2749" s="57"/>
      <c r="P2749" s="57"/>
      <c r="AP2749" s="57"/>
      <c r="BA2749" s="57"/>
      <c r="BF2749" s="6" t="e">
        <f t="shared" si="126"/>
        <v>#NUM!</v>
      </c>
      <c r="BG2749" t="e">
        <f t="shared" si="127"/>
        <v>#NUM!</v>
      </c>
      <c r="BH2749" t="e">
        <f t="shared" si="128"/>
        <v>#NUM!</v>
      </c>
      <c r="BI2749" t="e">
        <f>VLOOKUP(H2749,Sheet2!$A$1:$B$270,2,FALSE)</f>
        <v>#N/A</v>
      </c>
    </row>
    <row r="2750" spans="15:61">
      <c r="O2750" s="57"/>
      <c r="P2750" s="57"/>
      <c r="AP2750" s="57"/>
      <c r="BA2750" s="57"/>
      <c r="BF2750" s="6" t="e">
        <f t="shared" si="126"/>
        <v>#NUM!</v>
      </c>
      <c r="BG2750" t="e">
        <f t="shared" si="127"/>
        <v>#NUM!</v>
      </c>
      <c r="BH2750" t="e">
        <f t="shared" si="128"/>
        <v>#NUM!</v>
      </c>
      <c r="BI2750" t="e">
        <f>VLOOKUP(H2750,Sheet2!$A$1:$B$270,2,FALSE)</f>
        <v>#N/A</v>
      </c>
    </row>
    <row r="2751" spans="15:61">
      <c r="O2751" s="57"/>
      <c r="P2751" s="57"/>
      <c r="BA2751" s="57"/>
      <c r="BF2751" s="6" t="e">
        <f t="shared" si="126"/>
        <v>#NUM!</v>
      </c>
      <c r="BG2751" t="e">
        <f t="shared" si="127"/>
        <v>#NUM!</v>
      </c>
      <c r="BH2751" t="e">
        <f t="shared" si="128"/>
        <v>#NUM!</v>
      </c>
      <c r="BI2751" t="e">
        <f>VLOOKUP(H2751,Sheet2!$A$1:$B$270,2,FALSE)</f>
        <v>#N/A</v>
      </c>
    </row>
    <row r="2752" spans="15:61">
      <c r="O2752" s="57"/>
      <c r="P2752" s="57"/>
      <c r="AP2752" s="57"/>
      <c r="BA2752" s="57"/>
      <c r="BF2752" s="6" t="e">
        <f t="shared" si="126"/>
        <v>#NUM!</v>
      </c>
      <c r="BG2752" t="e">
        <f t="shared" si="127"/>
        <v>#NUM!</v>
      </c>
      <c r="BH2752" t="e">
        <f t="shared" si="128"/>
        <v>#NUM!</v>
      </c>
      <c r="BI2752" t="e">
        <f>VLOOKUP(H2752,Sheet2!$A$1:$B$270,2,FALSE)</f>
        <v>#N/A</v>
      </c>
    </row>
    <row r="2753" spans="15:61">
      <c r="O2753" s="57"/>
      <c r="P2753" s="57"/>
      <c r="BA2753" s="57"/>
      <c r="BF2753" s="6" t="e">
        <f t="shared" si="126"/>
        <v>#NUM!</v>
      </c>
      <c r="BG2753" t="e">
        <f t="shared" si="127"/>
        <v>#NUM!</v>
      </c>
      <c r="BH2753" t="e">
        <f t="shared" si="128"/>
        <v>#NUM!</v>
      </c>
      <c r="BI2753" t="e">
        <f>VLOOKUP(H2753,Sheet2!$A$1:$B$270,2,FALSE)</f>
        <v>#N/A</v>
      </c>
    </row>
    <row r="2754" spans="15:61">
      <c r="O2754" s="57"/>
      <c r="P2754" s="57"/>
      <c r="AP2754" s="57"/>
      <c r="BA2754" s="57"/>
      <c r="BF2754" s="6" t="e">
        <f t="shared" ref="BF2754:BF2817" si="129">DATE(BC2754,BD2754,BE2754)</f>
        <v>#NUM!</v>
      </c>
      <c r="BG2754" t="e">
        <f t="shared" ref="BG2754:BG2817" si="130">BF2754-BA2754</f>
        <v>#NUM!</v>
      </c>
      <c r="BH2754" t="e">
        <f t="shared" ref="BH2754:BH2817" si="131">IF(BG2754=1,"COMPLY",IF(BG2754&lt;1,"COMPLY","NOT COMPLY"))</f>
        <v>#NUM!</v>
      </c>
      <c r="BI2754" t="e">
        <f>VLOOKUP(H2754,Sheet2!$A$1:$B$270,2,FALSE)</f>
        <v>#N/A</v>
      </c>
    </row>
    <row r="2755" spans="15:61">
      <c r="O2755" s="57"/>
      <c r="P2755" s="57"/>
      <c r="BA2755" s="57"/>
      <c r="BF2755" s="6" t="e">
        <f t="shared" si="129"/>
        <v>#NUM!</v>
      </c>
      <c r="BG2755" t="e">
        <f t="shared" si="130"/>
        <v>#NUM!</v>
      </c>
      <c r="BH2755" t="e">
        <f t="shared" si="131"/>
        <v>#NUM!</v>
      </c>
      <c r="BI2755" t="e">
        <f>VLOOKUP(H2755,Sheet2!$A$1:$B$270,2,FALSE)</f>
        <v>#N/A</v>
      </c>
    </row>
    <row r="2756" spans="15:61">
      <c r="O2756" s="57"/>
      <c r="P2756" s="57"/>
      <c r="AP2756" s="57"/>
      <c r="BA2756" s="57"/>
      <c r="BF2756" s="6" t="e">
        <f t="shared" si="129"/>
        <v>#NUM!</v>
      </c>
      <c r="BG2756" t="e">
        <f t="shared" si="130"/>
        <v>#NUM!</v>
      </c>
      <c r="BH2756" t="e">
        <f t="shared" si="131"/>
        <v>#NUM!</v>
      </c>
      <c r="BI2756" t="e">
        <f>VLOOKUP(H2756,Sheet2!$A$1:$B$270,2,FALSE)</f>
        <v>#N/A</v>
      </c>
    </row>
    <row r="2757" spans="15:61">
      <c r="O2757" s="57"/>
      <c r="P2757" s="57"/>
      <c r="AP2757" s="57"/>
      <c r="BA2757" s="57"/>
      <c r="BF2757" s="6" t="e">
        <f t="shared" si="129"/>
        <v>#NUM!</v>
      </c>
      <c r="BG2757" t="e">
        <f t="shared" si="130"/>
        <v>#NUM!</v>
      </c>
      <c r="BH2757" t="e">
        <f t="shared" si="131"/>
        <v>#NUM!</v>
      </c>
      <c r="BI2757" t="e">
        <f>VLOOKUP(H2757,Sheet2!$A$1:$B$270,2,FALSE)</f>
        <v>#N/A</v>
      </c>
    </row>
    <row r="2758" spans="15:61">
      <c r="O2758" s="57"/>
      <c r="P2758" s="57"/>
      <c r="AP2758" s="57"/>
      <c r="BA2758" s="57"/>
      <c r="BF2758" s="6" t="e">
        <f t="shared" si="129"/>
        <v>#NUM!</v>
      </c>
      <c r="BG2758" t="e">
        <f t="shared" si="130"/>
        <v>#NUM!</v>
      </c>
      <c r="BH2758" t="e">
        <f t="shared" si="131"/>
        <v>#NUM!</v>
      </c>
      <c r="BI2758" t="e">
        <f>VLOOKUP(H2758,Sheet2!$A$1:$B$270,2,FALSE)</f>
        <v>#N/A</v>
      </c>
    </row>
    <row r="2759" spans="15:61">
      <c r="O2759" s="57"/>
      <c r="P2759" s="57"/>
      <c r="AP2759" s="57"/>
      <c r="BA2759" s="57"/>
      <c r="BF2759" s="6" t="e">
        <f t="shared" si="129"/>
        <v>#NUM!</v>
      </c>
      <c r="BG2759" t="e">
        <f t="shared" si="130"/>
        <v>#NUM!</v>
      </c>
      <c r="BH2759" t="e">
        <f t="shared" si="131"/>
        <v>#NUM!</v>
      </c>
      <c r="BI2759" t="e">
        <f>VLOOKUP(H2759,Sheet2!$A$1:$B$270,2,FALSE)</f>
        <v>#N/A</v>
      </c>
    </row>
    <row r="2760" spans="15:61">
      <c r="O2760" s="57"/>
      <c r="P2760" s="57"/>
      <c r="AP2760" s="57"/>
      <c r="BA2760" s="57"/>
      <c r="BF2760" s="6" t="e">
        <f t="shared" si="129"/>
        <v>#NUM!</v>
      </c>
      <c r="BG2760" t="e">
        <f t="shared" si="130"/>
        <v>#NUM!</v>
      </c>
      <c r="BH2760" t="e">
        <f t="shared" si="131"/>
        <v>#NUM!</v>
      </c>
      <c r="BI2760" t="e">
        <f>VLOOKUP(H2760,Sheet2!$A$1:$B$270,2,FALSE)</f>
        <v>#N/A</v>
      </c>
    </row>
    <row r="2761" spans="15:61">
      <c r="O2761" s="57"/>
      <c r="P2761" s="57"/>
      <c r="AP2761" s="57"/>
      <c r="BA2761" s="57"/>
      <c r="BF2761" s="6" t="e">
        <f t="shared" si="129"/>
        <v>#NUM!</v>
      </c>
      <c r="BG2761" t="e">
        <f t="shared" si="130"/>
        <v>#NUM!</v>
      </c>
      <c r="BH2761" t="e">
        <f t="shared" si="131"/>
        <v>#NUM!</v>
      </c>
      <c r="BI2761" t="e">
        <f>VLOOKUP(H2761,Sheet2!$A$1:$B$270,2,FALSE)</f>
        <v>#N/A</v>
      </c>
    </row>
    <row r="2762" spans="15:61">
      <c r="O2762" s="57"/>
      <c r="P2762" s="57"/>
      <c r="AP2762" s="57"/>
      <c r="BA2762" s="57"/>
      <c r="BF2762" s="6" t="e">
        <f t="shared" si="129"/>
        <v>#NUM!</v>
      </c>
      <c r="BG2762" t="e">
        <f t="shared" si="130"/>
        <v>#NUM!</v>
      </c>
      <c r="BH2762" t="e">
        <f t="shared" si="131"/>
        <v>#NUM!</v>
      </c>
      <c r="BI2762" t="e">
        <f>VLOOKUP(H2762,Sheet2!$A$1:$B$270,2,FALSE)</f>
        <v>#N/A</v>
      </c>
    </row>
    <row r="2763" spans="15:61">
      <c r="O2763" s="57"/>
      <c r="P2763" s="57"/>
      <c r="AP2763" s="57"/>
      <c r="BA2763" s="57"/>
      <c r="BF2763" s="6" t="e">
        <f t="shared" si="129"/>
        <v>#NUM!</v>
      </c>
      <c r="BG2763" t="e">
        <f t="shared" si="130"/>
        <v>#NUM!</v>
      </c>
      <c r="BH2763" t="e">
        <f t="shared" si="131"/>
        <v>#NUM!</v>
      </c>
      <c r="BI2763" t="e">
        <f>VLOOKUP(H2763,Sheet2!$A$1:$B$270,2,FALSE)</f>
        <v>#N/A</v>
      </c>
    </row>
    <row r="2764" spans="15:61">
      <c r="O2764" s="57"/>
      <c r="P2764" s="57"/>
      <c r="AP2764" s="57"/>
      <c r="BA2764" s="57"/>
      <c r="BF2764" s="6" t="e">
        <f t="shared" si="129"/>
        <v>#NUM!</v>
      </c>
      <c r="BG2764" t="e">
        <f t="shared" si="130"/>
        <v>#NUM!</v>
      </c>
      <c r="BH2764" t="e">
        <f t="shared" si="131"/>
        <v>#NUM!</v>
      </c>
      <c r="BI2764" t="e">
        <f>VLOOKUP(H2764,Sheet2!$A$1:$B$270,2,FALSE)</f>
        <v>#N/A</v>
      </c>
    </row>
    <row r="2765" spans="15:61">
      <c r="O2765" s="57"/>
      <c r="P2765" s="57"/>
      <c r="AP2765" s="57"/>
      <c r="BA2765" s="57"/>
      <c r="BF2765" s="6" t="e">
        <f t="shared" si="129"/>
        <v>#NUM!</v>
      </c>
      <c r="BG2765" t="e">
        <f t="shared" si="130"/>
        <v>#NUM!</v>
      </c>
      <c r="BH2765" t="e">
        <f t="shared" si="131"/>
        <v>#NUM!</v>
      </c>
      <c r="BI2765" t="e">
        <f>VLOOKUP(H2765,Sheet2!$A$1:$B$270,2,FALSE)</f>
        <v>#N/A</v>
      </c>
    </row>
    <row r="2766" spans="15:61">
      <c r="O2766" s="57"/>
      <c r="P2766" s="57"/>
      <c r="AP2766" s="57"/>
      <c r="BA2766" s="57"/>
      <c r="BF2766" s="6" t="e">
        <f t="shared" si="129"/>
        <v>#NUM!</v>
      </c>
      <c r="BG2766" t="e">
        <f t="shared" si="130"/>
        <v>#NUM!</v>
      </c>
      <c r="BH2766" t="e">
        <f t="shared" si="131"/>
        <v>#NUM!</v>
      </c>
      <c r="BI2766" t="e">
        <f>VLOOKUP(H2766,Sheet2!$A$1:$B$270,2,FALSE)</f>
        <v>#N/A</v>
      </c>
    </row>
    <row r="2767" spans="15:61">
      <c r="O2767" s="57"/>
      <c r="P2767" s="57"/>
      <c r="BA2767" s="57"/>
      <c r="BF2767" s="6" t="e">
        <f t="shared" si="129"/>
        <v>#NUM!</v>
      </c>
      <c r="BG2767" t="e">
        <f t="shared" si="130"/>
        <v>#NUM!</v>
      </c>
      <c r="BH2767" t="e">
        <f t="shared" si="131"/>
        <v>#NUM!</v>
      </c>
      <c r="BI2767" t="e">
        <f>VLOOKUP(H2767,Sheet2!$A$1:$B$270,2,FALSE)</f>
        <v>#N/A</v>
      </c>
    </row>
    <row r="2768" spans="15:61">
      <c r="O2768" s="57"/>
      <c r="P2768" s="57"/>
      <c r="AP2768" s="57"/>
      <c r="BA2768" s="57"/>
      <c r="BF2768" s="6" t="e">
        <f t="shared" si="129"/>
        <v>#NUM!</v>
      </c>
      <c r="BG2768" t="e">
        <f t="shared" si="130"/>
        <v>#NUM!</v>
      </c>
      <c r="BH2768" t="e">
        <f t="shared" si="131"/>
        <v>#NUM!</v>
      </c>
      <c r="BI2768" t="e">
        <f>VLOOKUP(H2768,Sheet2!$A$1:$B$270,2,FALSE)</f>
        <v>#N/A</v>
      </c>
    </row>
    <row r="2769" spans="15:61">
      <c r="O2769" s="57"/>
      <c r="P2769" s="57"/>
      <c r="AP2769" s="57"/>
      <c r="BA2769" s="57"/>
      <c r="BF2769" s="6" t="e">
        <f t="shared" si="129"/>
        <v>#NUM!</v>
      </c>
      <c r="BG2769" t="e">
        <f t="shared" si="130"/>
        <v>#NUM!</v>
      </c>
      <c r="BH2769" t="e">
        <f t="shared" si="131"/>
        <v>#NUM!</v>
      </c>
      <c r="BI2769" t="e">
        <f>VLOOKUP(H2769,Sheet2!$A$1:$B$270,2,FALSE)</f>
        <v>#N/A</v>
      </c>
    </row>
    <row r="2770" spans="15:61">
      <c r="O2770" s="57"/>
      <c r="P2770" s="57"/>
      <c r="AP2770" s="57"/>
      <c r="BA2770" s="57"/>
      <c r="BF2770" s="6" t="e">
        <f t="shared" si="129"/>
        <v>#NUM!</v>
      </c>
      <c r="BG2770" t="e">
        <f t="shared" si="130"/>
        <v>#NUM!</v>
      </c>
      <c r="BH2770" t="e">
        <f t="shared" si="131"/>
        <v>#NUM!</v>
      </c>
      <c r="BI2770" t="e">
        <f>VLOOKUP(H2770,Sheet2!$A$1:$B$270,2,FALSE)</f>
        <v>#N/A</v>
      </c>
    </row>
    <row r="2771" spans="15:61">
      <c r="O2771" s="57"/>
      <c r="P2771" s="57"/>
      <c r="AP2771" s="57"/>
      <c r="BA2771" s="57"/>
      <c r="BF2771" s="6" t="e">
        <f t="shared" si="129"/>
        <v>#NUM!</v>
      </c>
      <c r="BG2771" t="e">
        <f t="shared" si="130"/>
        <v>#NUM!</v>
      </c>
      <c r="BH2771" t="e">
        <f t="shared" si="131"/>
        <v>#NUM!</v>
      </c>
      <c r="BI2771" t="e">
        <f>VLOOKUP(H2771,Sheet2!$A$1:$B$270,2,FALSE)</f>
        <v>#N/A</v>
      </c>
    </row>
    <row r="2772" spans="15:61">
      <c r="O2772" s="57"/>
      <c r="P2772" s="57"/>
      <c r="AP2772" s="57"/>
      <c r="BA2772" s="57"/>
      <c r="BF2772" s="6" t="e">
        <f t="shared" si="129"/>
        <v>#NUM!</v>
      </c>
      <c r="BG2772" t="e">
        <f t="shared" si="130"/>
        <v>#NUM!</v>
      </c>
      <c r="BH2772" t="e">
        <f t="shared" si="131"/>
        <v>#NUM!</v>
      </c>
      <c r="BI2772" t="e">
        <f>VLOOKUP(H2772,Sheet2!$A$1:$B$270,2,FALSE)</f>
        <v>#N/A</v>
      </c>
    </row>
    <row r="2773" spans="15:61">
      <c r="O2773" s="57"/>
      <c r="P2773" s="57"/>
      <c r="BA2773" s="57"/>
      <c r="BF2773" s="6" t="e">
        <f t="shared" si="129"/>
        <v>#NUM!</v>
      </c>
      <c r="BG2773" t="e">
        <f t="shared" si="130"/>
        <v>#NUM!</v>
      </c>
      <c r="BH2773" t="e">
        <f t="shared" si="131"/>
        <v>#NUM!</v>
      </c>
      <c r="BI2773" t="e">
        <f>VLOOKUP(H2773,Sheet2!$A$1:$B$270,2,FALSE)</f>
        <v>#N/A</v>
      </c>
    </row>
    <row r="2774" spans="15:61">
      <c r="O2774" s="57"/>
      <c r="P2774" s="57"/>
      <c r="AP2774" s="57"/>
      <c r="BA2774" s="57"/>
      <c r="BF2774" s="6" t="e">
        <f t="shared" si="129"/>
        <v>#NUM!</v>
      </c>
      <c r="BG2774" t="e">
        <f t="shared" si="130"/>
        <v>#NUM!</v>
      </c>
      <c r="BH2774" t="e">
        <f t="shared" si="131"/>
        <v>#NUM!</v>
      </c>
      <c r="BI2774" t="e">
        <f>VLOOKUP(H2774,Sheet2!$A$1:$B$270,2,FALSE)</f>
        <v>#N/A</v>
      </c>
    </row>
    <row r="2775" spans="15:61">
      <c r="O2775" s="57"/>
      <c r="P2775" s="57"/>
      <c r="AP2775" s="57"/>
      <c r="BA2775" s="57"/>
      <c r="BF2775" s="6" t="e">
        <f t="shared" si="129"/>
        <v>#NUM!</v>
      </c>
      <c r="BG2775" t="e">
        <f t="shared" si="130"/>
        <v>#NUM!</v>
      </c>
      <c r="BH2775" t="e">
        <f t="shared" si="131"/>
        <v>#NUM!</v>
      </c>
      <c r="BI2775" t="e">
        <f>VLOOKUP(H2775,Sheet2!$A$1:$B$270,2,FALSE)</f>
        <v>#N/A</v>
      </c>
    </row>
    <row r="2776" spans="15:61">
      <c r="O2776" s="57"/>
      <c r="P2776" s="57"/>
      <c r="BA2776" s="57"/>
      <c r="BF2776" s="6" t="e">
        <f t="shared" si="129"/>
        <v>#NUM!</v>
      </c>
      <c r="BG2776" t="e">
        <f t="shared" si="130"/>
        <v>#NUM!</v>
      </c>
      <c r="BH2776" t="e">
        <f t="shared" si="131"/>
        <v>#NUM!</v>
      </c>
      <c r="BI2776" t="e">
        <f>VLOOKUP(H2776,Sheet2!$A$1:$B$270,2,FALSE)</f>
        <v>#N/A</v>
      </c>
    </row>
    <row r="2777" spans="15:61">
      <c r="O2777" s="57"/>
      <c r="P2777" s="57"/>
      <c r="AP2777" s="57"/>
      <c r="BA2777" s="57"/>
      <c r="BF2777" s="6" t="e">
        <f t="shared" si="129"/>
        <v>#NUM!</v>
      </c>
      <c r="BG2777" t="e">
        <f t="shared" si="130"/>
        <v>#NUM!</v>
      </c>
      <c r="BH2777" t="e">
        <f t="shared" si="131"/>
        <v>#NUM!</v>
      </c>
      <c r="BI2777" t="e">
        <f>VLOOKUP(H2777,Sheet2!$A$1:$B$270,2,FALSE)</f>
        <v>#N/A</v>
      </c>
    </row>
    <row r="2778" spans="15:61">
      <c r="O2778" s="57"/>
      <c r="P2778" s="57"/>
      <c r="AP2778" s="57"/>
      <c r="BA2778" s="57"/>
      <c r="BF2778" s="6" t="e">
        <f t="shared" si="129"/>
        <v>#NUM!</v>
      </c>
      <c r="BG2778" t="e">
        <f t="shared" si="130"/>
        <v>#NUM!</v>
      </c>
      <c r="BH2778" t="e">
        <f t="shared" si="131"/>
        <v>#NUM!</v>
      </c>
      <c r="BI2778" t="e">
        <f>VLOOKUP(H2778,Sheet2!$A$1:$B$270,2,FALSE)</f>
        <v>#N/A</v>
      </c>
    </row>
    <row r="2779" spans="15:61">
      <c r="O2779" s="57"/>
      <c r="P2779" s="57"/>
      <c r="AP2779" s="57"/>
      <c r="BA2779" s="57"/>
      <c r="BF2779" s="6" t="e">
        <f t="shared" si="129"/>
        <v>#NUM!</v>
      </c>
      <c r="BG2779" t="e">
        <f t="shared" si="130"/>
        <v>#NUM!</v>
      </c>
      <c r="BH2779" t="e">
        <f t="shared" si="131"/>
        <v>#NUM!</v>
      </c>
      <c r="BI2779" t="e">
        <f>VLOOKUP(H2779,Sheet2!$A$1:$B$270,2,FALSE)</f>
        <v>#N/A</v>
      </c>
    </row>
    <row r="2780" spans="15:61">
      <c r="O2780" s="57"/>
      <c r="P2780" s="57"/>
      <c r="BA2780" s="57"/>
      <c r="BF2780" s="6" t="e">
        <f t="shared" si="129"/>
        <v>#NUM!</v>
      </c>
      <c r="BG2780" t="e">
        <f t="shared" si="130"/>
        <v>#NUM!</v>
      </c>
      <c r="BH2780" t="e">
        <f t="shared" si="131"/>
        <v>#NUM!</v>
      </c>
      <c r="BI2780" t="e">
        <f>VLOOKUP(H2780,Sheet2!$A$1:$B$270,2,FALSE)</f>
        <v>#N/A</v>
      </c>
    </row>
    <row r="2781" spans="15:61">
      <c r="O2781" s="57"/>
      <c r="P2781" s="57"/>
      <c r="AP2781" s="57"/>
      <c r="BA2781" s="57"/>
      <c r="BF2781" s="6" t="e">
        <f t="shared" si="129"/>
        <v>#NUM!</v>
      </c>
      <c r="BG2781" t="e">
        <f t="shared" si="130"/>
        <v>#NUM!</v>
      </c>
      <c r="BH2781" t="e">
        <f t="shared" si="131"/>
        <v>#NUM!</v>
      </c>
      <c r="BI2781" t="e">
        <f>VLOOKUP(H2781,Sheet2!$A$1:$B$270,2,FALSE)</f>
        <v>#N/A</v>
      </c>
    </row>
    <row r="2782" spans="15:61">
      <c r="O2782" s="57"/>
      <c r="P2782" s="57"/>
      <c r="AP2782" s="57"/>
      <c r="BA2782" s="57"/>
      <c r="BF2782" s="6" t="e">
        <f t="shared" si="129"/>
        <v>#NUM!</v>
      </c>
      <c r="BG2782" t="e">
        <f t="shared" si="130"/>
        <v>#NUM!</v>
      </c>
      <c r="BH2782" t="e">
        <f t="shared" si="131"/>
        <v>#NUM!</v>
      </c>
      <c r="BI2782" t="e">
        <f>VLOOKUP(H2782,Sheet2!$A$1:$B$270,2,FALSE)</f>
        <v>#N/A</v>
      </c>
    </row>
    <row r="2783" spans="15:61">
      <c r="O2783" s="57"/>
      <c r="P2783" s="57"/>
      <c r="AP2783" s="57"/>
      <c r="BA2783" s="57"/>
      <c r="BF2783" s="6" t="e">
        <f t="shared" si="129"/>
        <v>#NUM!</v>
      </c>
      <c r="BG2783" t="e">
        <f t="shared" si="130"/>
        <v>#NUM!</v>
      </c>
      <c r="BH2783" t="e">
        <f t="shared" si="131"/>
        <v>#NUM!</v>
      </c>
      <c r="BI2783" t="e">
        <f>VLOOKUP(H2783,Sheet2!$A$1:$B$270,2,FALSE)</f>
        <v>#N/A</v>
      </c>
    </row>
    <row r="2784" spans="15:61">
      <c r="O2784" s="57"/>
      <c r="P2784" s="57"/>
      <c r="AP2784" s="57"/>
      <c r="BA2784" s="57"/>
      <c r="BF2784" s="6" t="e">
        <f t="shared" si="129"/>
        <v>#NUM!</v>
      </c>
      <c r="BG2784" t="e">
        <f t="shared" si="130"/>
        <v>#NUM!</v>
      </c>
      <c r="BH2784" t="e">
        <f t="shared" si="131"/>
        <v>#NUM!</v>
      </c>
      <c r="BI2784" t="e">
        <f>VLOOKUP(H2784,Sheet2!$A$1:$B$270,2,FALSE)</f>
        <v>#N/A</v>
      </c>
    </row>
    <row r="2785" spans="15:61">
      <c r="O2785" s="57"/>
      <c r="P2785" s="57"/>
      <c r="AP2785" s="57"/>
      <c r="BA2785" s="57"/>
      <c r="BF2785" s="6" t="e">
        <f t="shared" si="129"/>
        <v>#NUM!</v>
      </c>
      <c r="BG2785" t="e">
        <f t="shared" si="130"/>
        <v>#NUM!</v>
      </c>
      <c r="BH2785" t="e">
        <f t="shared" si="131"/>
        <v>#NUM!</v>
      </c>
      <c r="BI2785" t="e">
        <f>VLOOKUP(H2785,Sheet2!$A$1:$B$270,2,FALSE)</f>
        <v>#N/A</v>
      </c>
    </row>
    <row r="2786" spans="15:61">
      <c r="O2786" s="57"/>
      <c r="P2786" s="57"/>
      <c r="BA2786" s="57"/>
      <c r="BF2786" s="6" t="e">
        <f t="shared" si="129"/>
        <v>#NUM!</v>
      </c>
      <c r="BG2786" t="e">
        <f t="shared" si="130"/>
        <v>#NUM!</v>
      </c>
      <c r="BH2786" t="e">
        <f t="shared" si="131"/>
        <v>#NUM!</v>
      </c>
      <c r="BI2786" t="e">
        <f>VLOOKUP(H2786,Sheet2!$A$1:$B$270,2,FALSE)</f>
        <v>#N/A</v>
      </c>
    </row>
    <row r="2787" spans="15:61">
      <c r="O2787" s="57"/>
      <c r="P2787" s="57"/>
      <c r="AP2787" s="57"/>
      <c r="BA2787" s="57"/>
      <c r="BF2787" s="6" t="e">
        <f t="shared" si="129"/>
        <v>#NUM!</v>
      </c>
      <c r="BG2787" t="e">
        <f t="shared" si="130"/>
        <v>#NUM!</v>
      </c>
      <c r="BH2787" t="e">
        <f t="shared" si="131"/>
        <v>#NUM!</v>
      </c>
      <c r="BI2787" t="e">
        <f>VLOOKUP(H2787,Sheet2!$A$1:$B$270,2,FALSE)</f>
        <v>#N/A</v>
      </c>
    </row>
    <row r="2788" spans="15:61">
      <c r="O2788" s="57"/>
      <c r="P2788" s="57"/>
      <c r="AP2788" s="57"/>
      <c r="BA2788" s="57"/>
      <c r="BF2788" s="6" t="e">
        <f t="shared" si="129"/>
        <v>#NUM!</v>
      </c>
      <c r="BG2788" t="e">
        <f t="shared" si="130"/>
        <v>#NUM!</v>
      </c>
      <c r="BH2788" t="e">
        <f t="shared" si="131"/>
        <v>#NUM!</v>
      </c>
      <c r="BI2788" t="e">
        <f>VLOOKUP(H2788,Sheet2!$A$1:$B$270,2,FALSE)</f>
        <v>#N/A</v>
      </c>
    </row>
    <row r="2789" spans="15:61">
      <c r="O2789" s="57"/>
      <c r="P2789" s="57"/>
      <c r="AP2789" s="57"/>
      <c r="BA2789" s="57"/>
      <c r="BF2789" s="6" t="e">
        <f t="shared" si="129"/>
        <v>#NUM!</v>
      </c>
      <c r="BG2789" t="e">
        <f t="shared" si="130"/>
        <v>#NUM!</v>
      </c>
      <c r="BH2789" t="e">
        <f t="shared" si="131"/>
        <v>#NUM!</v>
      </c>
      <c r="BI2789" t="e">
        <f>VLOOKUP(H2789,Sheet2!$A$1:$B$270,2,FALSE)</f>
        <v>#N/A</v>
      </c>
    </row>
    <row r="2790" spans="15:61">
      <c r="O2790" s="57"/>
      <c r="P2790" s="57"/>
      <c r="BA2790" s="57"/>
      <c r="BF2790" s="6" t="e">
        <f t="shared" si="129"/>
        <v>#NUM!</v>
      </c>
      <c r="BG2790" t="e">
        <f t="shared" si="130"/>
        <v>#NUM!</v>
      </c>
      <c r="BH2790" t="e">
        <f t="shared" si="131"/>
        <v>#NUM!</v>
      </c>
      <c r="BI2790" t="e">
        <f>VLOOKUP(H2790,Sheet2!$A$1:$B$270,2,FALSE)</f>
        <v>#N/A</v>
      </c>
    </row>
    <row r="2791" spans="15:61">
      <c r="O2791" s="57"/>
      <c r="P2791" s="57"/>
      <c r="AP2791" s="57"/>
      <c r="BA2791" s="57"/>
      <c r="BF2791" s="6" t="e">
        <f t="shared" si="129"/>
        <v>#NUM!</v>
      </c>
      <c r="BG2791" t="e">
        <f t="shared" si="130"/>
        <v>#NUM!</v>
      </c>
      <c r="BH2791" t="e">
        <f t="shared" si="131"/>
        <v>#NUM!</v>
      </c>
      <c r="BI2791" t="e">
        <f>VLOOKUP(H2791,Sheet2!$A$1:$B$270,2,FALSE)</f>
        <v>#N/A</v>
      </c>
    </row>
    <row r="2792" spans="15:61">
      <c r="O2792" s="57"/>
      <c r="P2792" s="57"/>
      <c r="AP2792" s="57"/>
      <c r="BA2792" s="57"/>
      <c r="BF2792" s="6" t="e">
        <f t="shared" si="129"/>
        <v>#NUM!</v>
      </c>
      <c r="BG2792" t="e">
        <f t="shared" si="130"/>
        <v>#NUM!</v>
      </c>
      <c r="BH2792" t="e">
        <f t="shared" si="131"/>
        <v>#NUM!</v>
      </c>
      <c r="BI2792" t="e">
        <f>VLOOKUP(H2792,Sheet2!$A$1:$B$270,2,FALSE)</f>
        <v>#N/A</v>
      </c>
    </row>
    <row r="2793" spans="15:61">
      <c r="O2793" s="57"/>
      <c r="P2793" s="57"/>
      <c r="AP2793" s="57"/>
      <c r="BA2793" s="57"/>
      <c r="BF2793" s="6" t="e">
        <f t="shared" si="129"/>
        <v>#NUM!</v>
      </c>
      <c r="BG2793" t="e">
        <f t="shared" si="130"/>
        <v>#NUM!</v>
      </c>
      <c r="BH2793" t="e">
        <f t="shared" si="131"/>
        <v>#NUM!</v>
      </c>
      <c r="BI2793" t="e">
        <f>VLOOKUP(H2793,Sheet2!$A$1:$B$270,2,FALSE)</f>
        <v>#N/A</v>
      </c>
    </row>
    <row r="2794" spans="15:61">
      <c r="O2794" s="57"/>
      <c r="P2794" s="57"/>
      <c r="AP2794" s="57"/>
      <c r="BA2794" s="57"/>
      <c r="BF2794" s="6" t="e">
        <f t="shared" si="129"/>
        <v>#NUM!</v>
      </c>
      <c r="BG2794" t="e">
        <f t="shared" si="130"/>
        <v>#NUM!</v>
      </c>
      <c r="BH2794" t="e">
        <f t="shared" si="131"/>
        <v>#NUM!</v>
      </c>
      <c r="BI2794" t="e">
        <f>VLOOKUP(H2794,Sheet2!$A$1:$B$270,2,FALSE)</f>
        <v>#N/A</v>
      </c>
    </row>
    <row r="2795" spans="15:61">
      <c r="O2795" s="57"/>
      <c r="P2795" s="57"/>
      <c r="BA2795" s="57"/>
      <c r="BF2795" s="6" t="e">
        <f t="shared" si="129"/>
        <v>#NUM!</v>
      </c>
      <c r="BG2795" t="e">
        <f t="shared" si="130"/>
        <v>#NUM!</v>
      </c>
      <c r="BH2795" t="e">
        <f t="shared" si="131"/>
        <v>#NUM!</v>
      </c>
      <c r="BI2795" t="e">
        <f>VLOOKUP(H2795,Sheet2!$A$1:$B$270,2,FALSE)</f>
        <v>#N/A</v>
      </c>
    </row>
    <row r="2796" spans="15:61">
      <c r="O2796" s="57"/>
      <c r="P2796" s="57"/>
      <c r="AP2796" s="57"/>
      <c r="BA2796" s="57"/>
      <c r="BF2796" s="6" t="e">
        <f t="shared" si="129"/>
        <v>#NUM!</v>
      </c>
      <c r="BG2796" t="e">
        <f t="shared" si="130"/>
        <v>#NUM!</v>
      </c>
      <c r="BH2796" t="e">
        <f t="shared" si="131"/>
        <v>#NUM!</v>
      </c>
      <c r="BI2796" t="e">
        <f>VLOOKUP(H2796,Sheet2!$A$1:$B$270,2,FALSE)</f>
        <v>#N/A</v>
      </c>
    </row>
    <row r="2797" spans="15:61">
      <c r="O2797" s="57"/>
      <c r="P2797" s="57"/>
      <c r="AP2797" s="57"/>
      <c r="BA2797" s="57"/>
      <c r="BF2797" s="6" t="e">
        <f t="shared" si="129"/>
        <v>#NUM!</v>
      </c>
      <c r="BG2797" t="e">
        <f t="shared" si="130"/>
        <v>#NUM!</v>
      </c>
      <c r="BH2797" t="e">
        <f t="shared" si="131"/>
        <v>#NUM!</v>
      </c>
      <c r="BI2797" t="e">
        <f>VLOOKUP(H2797,Sheet2!$A$1:$B$270,2,FALSE)</f>
        <v>#N/A</v>
      </c>
    </row>
    <row r="2798" spans="15:61">
      <c r="O2798" s="57"/>
      <c r="P2798" s="57"/>
      <c r="AP2798" s="57"/>
      <c r="BA2798" s="57"/>
      <c r="BF2798" s="6" t="e">
        <f t="shared" si="129"/>
        <v>#NUM!</v>
      </c>
      <c r="BG2798" t="e">
        <f t="shared" si="130"/>
        <v>#NUM!</v>
      </c>
      <c r="BH2798" t="e">
        <f t="shared" si="131"/>
        <v>#NUM!</v>
      </c>
      <c r="BI2798" t="e">
        <f>VLOOKUP(H2798,Sheet2!$A$1:$B$270,2,FALSE)</f>
        <v>#N/A</v>
      </c>
    </row>
    <row r="2799" spans="15:61">
      <c r="O2799" s="57"/>
      <c r="P2799" s="57"/>
      <c r="AP2799" s="57"/>
      <c r="BA2799" s="57"/>
      <c r="BF2799" s="6" t="e">
        <f t="shared" si="129"/>
        <v>#NUM!</v>
      </c>
      <c r="BG2799" t="e">
        <f t="shared" si="130"/>
        <v>#NUM!</v>
      </c>
      <c r="BH2799" t="e">
        <f t="shared" si="131"/>
        <v>#NUM!</v>
      </c>
      <c r="BI2799" t="e">
        <f>VLOOKUP(H2799,Sheet2!$A$1:$B$270,2,FALSE)</f>
        <v>#N/A</v>
      </c>
    </row>
    <row r="2800" spans="15:61">
      <c r="O2800" s="57"/>
      <c r="P2800" s="57"/>
      <c r="AP2800" s="57"/>
      <c r="BA2800" s="57"/>
      <c r="BF2800" s="6" t="e">
        <f t="shared" si="129"/>
        <v>#NUM!</v>
      </c>
      <c r="BG2800" t="e">
        <f t="shared" si="130"/>
        <v>#NUM!</v>
      </c>
      <c r="BH2800" t="e">
        <f t="shared" si="131"/>
        <v>#NUM!</v>
      </c>
      <c r="BI2800" t="e">
        <f>VLOOKUP(H2800,Sheet2!$A$1:$B$270,2,FALSE)</f>
        <v>#N/A</v>
      </c>
    </row>
    <row r="2801" spans="15:61">
      <c r="O2801" s="57"/>
      <c r="P2801" s="57"/>
      <c r="BA2801" s="57"/>
      <c r="BF2801" s="6" t="e">
        <f t="shared" si="129"/>
        <v>#NUM!</v>
      </c>
      <c r="BG2801" t="e">
        <f t="shared" si="130"/>
        <v>#NUM!</v>
      </c>
      <c r="BH2801" t="e">
        <f t="shared" si="131"/>
        <v>#NUM!</v>
      </c>
      <c r="BI2801" t="e">
        <f>VLOOKUP(H2801,Sheet2!$A$1:$B$270,2,FALSE)</f>
        <v>#N/A</v>
      </c>
    </row>
    <row r="2802" spans="15:61">
      <c r="O2802" s="57"/>
      <c r="P2802" s="57"/>
      <c r="AP2802" s="57"/>
      <c r="BA2802" s="57"/>
      <c r="BF2802" s="6" t="e">
        <f t="shared" si="129"/>
        <v>#NUM!</v>
      </c>
      <c r="BG2802" t="e">
        <f t="shared" si="130"/>
        <v>#NUM!</v>
      </c>
      <c r="BH2802" t="e">
        <f t="shared" si="131"/>
        <v>#NUM!</v>
      </c>
      <c r="BI2802" t="e">
        <f>VLOOKUP(H2802,Sheet2!$A$1:$B$270,2,FALSE)</f>
        <v>#N/A</v>
      </c>
    </row>
    <row r="2803" spans="15:61">
      <c r="O2803" s="57"/>
      <c r="P2803" s="57"/>
      <c r="BA2803" s="57"/>
      <c r="BF2803" s="6" t="e">
        <f t="shared" si="129"/>
        <v>#NUM!</v>
      </c>
      <c r="BG2803" t="e">
        <f t="shared" si="130"/>
        <v>#NUM!</v>
      </c>
      <c r="BH2803" t="e">
        <f t="shared" si="131"/>
        <v>#NUM!</v>
      </c>
      <c r="BI2803" t="e">
        <f>VLOOKUP(H2803,Sheet2!$A$1:$B$270,2,FALSE)</f>
        <v>#N/A</v>
      </c>
    </row>
    <row r="2804" spans="15:61">
      <c r="O2804" s="57"/>
      <c r="P2804" s="57"/>
      <c r="AP2804" s="57"/>
      <c r="BA2804" s="57"/>
      <c r="BF2804" s="6" t="e">
        <f t="shared" si="129"/>
        <v>#NUM!</v>
      </c>
      <c r="BG2804" t="e">
        <f t="shared" si="130"/>
        <v>#NUM!</v>
      </c>
      <c r="BH2804" t="e">
        <f t="shared" si="131"/>
        <v>#NUM!</v>
      </c>
      <c r="BI2804" t="e">
        <f>VLOOKUP(H2804,Sheet2!$A$1:$B$270,2,FALSE)</f>
        <v>#N/A</v>
      </c>
    </row>
    <row r="2805" spans="15:61">
      <c r="O2805" s="57"/>
      <c r="P2805" s="57"/>
      <c r="AP2805" s="57"/>
      <c r="BA2805" s="57"/>
      <c r="BF2805" s="6" t="e">
        <f t="shared" si="129"/>
        <v>#NUM!</v>
      </c>
      <c r="BG2805" t="e">
        <f t="shared" si="130"/>
        <v>#NUM!</v>
      </c>
      <c r="BH2805" t="e">
        <f t="shared" si="131"/>
        <v>#NUM!</v>
      </c>
      <c r="BI2805" t="e">
        <f>VLOOKUP(H2805,Sheet2!$A$1:$B$270,2,FALSE)</f>
        <v>#N/A</v>
      </c>
    </row>
    <row r="2806" spans="15:61">
      <c r="O2806" s="57"/>
      <c r="P2806" s="57"/>
      <c r="AP2806" s="57"/>
      <c r="BA2806" s="57"/>
      <c r="BF2806" s="6" t="e">
        <f t="shared" si="129"/>
        <v>#NUM!</v>
      </c>
      <c r="BG2806" t="e">
        <f t="shared" si="130"/>
        <v>#NUM!</v>
      </c>
      <c r="BH2806" t="e">
        <f t="shared" si="131"/>
        <v>#NUM!</v>
      </c>
      <c r="BI2806" t="e">
        <f>VLOOKUP(H2806,Sheet2!$A$1:$B$270,2,FALSE)</f>
        <v>#N/A</v>
      </c>
    </row>
    <row r="2807" spans="15:61">
      <c r="O2807" s="57"/>
      <c r="P2807" s="57"/>
      <c r="AP2807" s="57"/>
      <c r="BA2807" s="57"/>
      <c r="BF2807" s="6" t="e">
        <f t="shared" si="129"/>
        <v>#NUM!</v>
      </c>
      <c r="BG2807" t="e">
        <f t="shared" si="130"/>
        <v>#NUM!</v>
      </c>
      <c r="BH2807" t="e">
        <f t="shared" si="131"/>
        <v>#NUM!</v>
      </c>
      <c r="BI2807" t="e">
        <f>VLOOKUP(H2807,Sheet2!$A$1:$B$270,2,FALSE)</f>
        <v>#N/A</v>
      </c>
    </row>
    <row r="2808" spans="15:61">
      <c r="O2808" s="57"/>
      <c r="P2808" s="57"/>
      <c r="AP2808" s="57"/>
      <c r="BA2808" s="57"/>
      <c r="BF2808" s="6" t="e">
        <f t="shared" si="129"/>
        <v>#NUM!</v>
      </c>
      <c r="BG2808" t="e">
        <f t="shared" si="130"/>
        <v>#NUM!</v>
      </c>
      <c r="BH2808" t="e">
        <f t="shared" si="131"/>
        <v>#NUM!</v>
      </c>
      <c r="BI2808" t="e">
        <f>VLOOKUP(H2808,Sheet2!$A$1:$B$270,2,FALSE)</f>
        <v>#N/A</v>
      </c>
    </row>
    <row r="2809" spans="15:61">
      <c r="O2809" s="57"/>
      <c r="P2809" s="57"/>
      <c r="BA2809" s="57"/>
      <c r="BF2809" s="6" t="e">
        <f t="shared" si="129"/>
        <v>#NUM!</v>
      </c>
      <c r="BG2809" t="e">
        <f t="shared" si="130"/>
        <v>#NUM!</v>
      </c>
      <c r="BH2809" t="e">
        <f t="shared" si="131"/>
        <v>#NUM!</v>
      </c>
      <c r="BI2809" t="e">
        <f>VLOOKUP(H2809,Sheet2!$A$1:$B$270,2,FALSE)</f>
        <v>#N/A</v>
      </c>
    </row>
    <row r="2810" spans="15:61">
      <c r="O2810" s="57"/>
      <c r="P2810" s="57"/>
      <c r="AP2810" s="57"/>
      <c r="BA2810" s="57"/>
      <c r="BF2810" s="6" t="e">
        <f t="shared" si="129"/>
        <v>#NUM!</v>
      </c>
      <c r="BG2810" t="e">
        <f t="shared" si="130"/>
        <v>#NUM!</v>
      </c>
      <c r="BH2810" t="e">
        <f t="shared" si="131"/>
        <v>#NUM!</v>
      </c>
      <c r="BI2810" t="e">
        <f>VLOOKUP(H2810,Sheet2!$A$1:$B$270,2,FALSE)</f>
        <v>#N/A</v>
      </c>
    </row>
    <row r="2811" spans="15:61">
      <c r="O2811" s="57"/>
      <c r="P2811" s="57"/>
      <c r="AP2811" s="57"/>
      <c r="BA2811" s="57"/>
      <c r="BF2811" s="6" t="e">
        <f t="shared" si="129"/>
        <v>#NUM!</v>
      </c>
      <c r="BG2811" t="e">
        <f t="shared" si="130"/>
        <v>#NUM!</v>
      </c>
      <c r="BH2811" t="e">
        <f t="shared" si="131"/>
        <v>#NUM!</v>
      </c>
      <c r="BI2811" t="e">
        <f>VLOOKUP(H2811,Sheet2!$A$1:$B$270,2,FALSE)</f>
        <v>#N/A</v>
      </c>
    </row>
    <row r="2812" spans="15:61">
      <c r="O2812" s="57"/>
      <c r="P2812" s="57"/>
      <c r="AP2812" s="57"/>
      <c r="BA2812" s="57"/>
      <c r="BF2812" s="6" t="e">
        <f t="shared" si="129"/>
        <v>#NUM!</v>
      </c>
      <c r="BG2812" t="e">
        <f t="shared" si="130"/>
        <v>#NUM!</v>
      </c>
      <c r="BH2812" t="e">
        <f t="shared" si="131"/>
        <v>#NUM!</v>
      </c>
      <c r="BI2812" t="e">
        <f>VLOOKUP(H2812,Sheet2!$A$1:$B$270,2,FALSE)</f>
        <v>#N/A</v>
      </c>
    </row>
    <row r="2813" spans="15:61">
      <c r="O2813" s="57"/>
      <c r="P2813" s="57"/>
      <c r="AP2813" s="57"/>
      <c r="BA2813" s="57"/>
      <c r="BF2813" s="6" t="e">
        <f t="shared" si="129"/>
        <v>#NUM!</v>
      </c>
      <c r="BG2813" t="e">
        <f t="shared" si="130"/>
        <v>#NUM!</v>
      </c>
      <c r="BH2813" t="e">
        <f t="shared" si="131"/>
        <v>#NUM!</v>
      </c>
      <c r="BI2813" t="e">
        <f>VLOOKUP(H2813,Sheet2!$A$1:$B$270,2,FALSE)</f>
        <v>#N/A</v>
      </c>
    </row>
    <row r="2814" spans="15:61">
      <c r="O2814" s="57"/>
      <c r="P2814" s="57"/>
      <c r="AP2814" s="57"/>
      <c r="BA2814" s="57"/>
      <c r="BF2814" s="6" t="e">
        <f t="shared" si="129"/>
        <v>#NUM!</v>
      </c>
      <c r="BG2814" t="e">
        <f t="shared" si="130"/>
        <v>#NUM!</v>
      </c>
      <c r="BH2814" t="e">
        <f t="shared" si="131"/>
        <v>#NUM!</v>
      </c>
      <c r="BI2814" t="e">
        <f>VLOOKUP(H2814,Sheet2!$A$1:$B$270,2,FALSE)</f>
        <v>#N/A</v>
      </c>
    </row>
    <row r="2815" spans="15:61">
      <c r="O2815" s="57"/>
      <c r="P2815" s="57"/>
      <c r="AP2815" s="57"/>
      <c r="BA2815" s="57"/>
      <c r="BF2815" s="6" t="e">
        <f t="shared" si="129"/>
        <v>#NUM!</v>
      </c>
      <c r="BG2815" t="e">
        <f t="shared" si="130"/>
        <v>#NUM!</v>
      </c>
      <c r="BH2815" t="e">
        <f t="shared" si="131"/>
        <v>#NUM!</v>
      </c>
      <c r="BI2815" t="e">
        <f>VLOOKUP(H2815,Sheet2!$A$1:$B$270,2,FALSE)</f>
        <v>#N/A</v>
      </c>
    </row>
    <row r="2816" spans="15:61">
      <c r="O2816" s="57"/>
      <c r="P2816" s="57"/>
      <c r="AP2816" s="57"/>
      <c r="BA2816" s="57"/>
      <c r="BF2816" s="6" t="e">
        <f t="shared" si="129"/>
        <v>#NUM!</v>
      </c>
      <c r="BG2816" t="e">
        <f t="shared" si="130"/>
        <v>#NUM!</v>
      </c>
      <c r="BH2816" t="e">
        <f t="shared" si="131"/>
        <v>#NUM!</v>
      </c>
      <c r="BI2816" t="e">
        <f>VLOOKUP(H2816,Sheet2!$A$1:$B$270,2,FALSE)</f>
        <v>#N/A</v>
      </c>
    </row>
    <row r="2817" spans="15:61">
      <c r="O2817" s="57"/>
      <c r="P2817" s="57"/>
      <c r="AP2817" s="57"/>
      <c r="BA2817" s="57"/>
      <c r="BF2817" s="6" t="e">
        <f t="shared" si="129"/>
        <v>#NUM!</v>
      </c>
      <c r="BG2817" t="e">
        <f t="shared" si="130"/>
        <v>#NUM!</v>
      </c>
      <c r="BH2817" t="e">
        <f t="shared" si="131"/>
        <v>#NUM!</v>
      </c>
      <c r="BI2817" t="e">
        <f>VLOOKUP(H2817,Sheet2!$A$1:$B$270,2,FALSE)</f>
        <v>#N/A</v>
      </c>
    </row>
    <row r="2818" spans="15:61">
      <c r="O2818" s="57"/>
      <c r="P2818" s="57"/>
      <c r="AP2818" s="57"/>
      <c r="BA2818" s="57"/>
      <c r="BF2818" s="6" t="e">
        <f t="shared" ref="BF2818:BF2881" si="132">DATE(BC2818,BD2818,BE2818)</f>
        <v>#NUM!</v>
      </c>
      <c r="BG2818" t="e">
        <f t="shared" ref="BG2818:BG2881" si="133">BF2818-BA2818</f>
        <v>#NUM!</v>
      </c>
      <c r="BH2818" t="e">
        <f t="shared" ref="BH2818:BH2881" si="134">IF(BG2818=1,"COMPLY",IF(BG2818&lt;1,"COMPLY","NOT COMPLY"))</f>
        <v>#NUM!</v>
      </c>
      <c r="BI2818" t="e">
        <f>VLOOKUP(H2818,Sheet2!$A$1:$B$270,2,FALSE)</f>
        <v>#N/A</v>
      </c>
    </row>
    <row r="2819" spans="15:61">
      <c r="O2819" s="57"/>
      <c r="P2819" s="57"/>
      <c r="AP2819" s="57"/>
      <c r="BA2819" s="57"/>
      <c r="BF2819" s="6" t="e">
        <f t="shared" si="132"/>
        <v>#NUM!</v>
      </c>
      <c r="BG2819" t="e">
        <f t="shared" si="133"/>
        <v>#NUM!</v>
      </c>
      <c r="BH2819" t="e">
        <f t="shared" si="134"/>
        <v>#NUM!</v>
      </c>
      <c r="BI2819" t="e">
        <f>VLOOKUP(H2819,Sheet2!$A$1:$B$270,2,FALSE)</f>
        <v>#N/A</v>
      </c>
    </row>
    <row r="2820" spans="15:61">
      <c r="O2820" s="57"/>
      <c r="P2820" s="57"/>
      <c r="AP2820" s="57"/>
      <c r="BA2820" s="57"/>
      <c r="BF2820" s="6" t="e">
        <f t="shared" si="132"/>
        <v>#NUM!</v>
      </c>
      <c r="BG2820" t="e">
        <f t="shared" si="133"/>
        <v>#NUM!</v>
      </c>
      <c r="BH2820" t="e">
        <f t="shared" si="134"/>
        <v>#NUM!</v>
      </c>
      <c r="BI2820" t="e">
        <f>VLOOKUP(H2820,Sheet2!$A$1:$B$270,2,FALSE)</f>
        <v>#N/A</v>
      </c>
    </row>
    <row r="2821" spans="15:61">
      <c r="O2821" s="57"/>
      <c r="P2821" s="57"/>
      <c r="AP2821" s="57"/>
      <c r="BA2821" s="57"/>
      <c r="BF2821" s="6" t="e">
        <f t="shared" si="132"/>
        <v>#NUM!</v>
      </c>
      <c r="BG2821" t="e">
        <f t="shared" si="133"/>
        <v>#NUM!</v>
      </c>
      <c r="BH2821" t="e">
        <f t="shared" si="134"/>
        <v>#NUM!</v>
      </c>
      <c r="BI2821" t="e">
        <f>VLOOKUP(H2821,Sheet2!$A$1:$B$270,2,FALSE)</f>
        <v>#N/A</v>
      </c>
    </row>
    <row r="2822" spans="15:61">
      <c r="O2822" s="57"/>
      <c r="P2822" s="57"/>
      <c r="AP2822" s="57"/>
      <c r="BA2822" s="57"/>
      <c r="BF2822" s="6" t="e">
        <f t="shared" si="132"/>
        <v>#NUM!</v>
      </c>
      <c r="BG2822" t="e">
        <f t="shared" si="133"/>
        <v>#NUM!</v>
      </c>
      <c r="BH2822" t="e">
        <f t="shared" si="134"/>
        <v>#NUM!</v>
      </c>
      <c r="BI2822" t="e">
        <f>VLOOKUP(H2822,Sheet2!$A$1:$B$270,2,FALSE)</f>
        <v>#N/A</v>
      </c>
    </row>
    <row r="2823" spans="15:61">
      <c r="O2823" s="57"/>
      <c r="P2823" s="57"/>
      <c r="AP2823" s="57"/>
      <c r="BA2823" s="57"/>
      <c r="BF2823" s="6" t="e">
        <f t="shared" si="132"/>
        <v>#NUM!</v>
      </c>
      <c r="BG2823" t="e">
        <f t="shared" si="133"/>
        <v>#NUM!</v>
      </c>
      <c r="BH2823" t="e">
        <f t="shared" si="134"/>
        <v>#NUM!</v>
      </c>
      <c r="BI2823" t="e">
        <f>VLOOKUP(H2823,Sheet2!$A$1:$B$270,2,FALSE)</f>
        <v>#N/A</v>
      </c>
    </row>
    <row r="2824" spans="15:61">
      <c r="O2824" s="57"/>
      <c r="P2824" s="57"/>
      <c r="AP2824" s="57"/>
      <c r="BA2824" s="57"/>
      <c r="BF2824" s="6" t="e">
        <f t="shared" si="132"/>
        <v>#NUM!</v>
      </c>
      <c r="BG2824" t="e">
        <f t="shared" si="133"/>
        <v>#NUM!</v>
      </c>
      <c r="BH2824" t="e">
        <f t="shared" si="134"/>
        <v>#NUM!</v>
      </c>
      <c r="BI2824" t="e">
        <f>VLOOKUP(H2824,Sheet2!$A$1:$B$270,2,FALSE)</f>
        <v>#N/A</v>
      </c>
    </row>
    <row r="2825" spans="15:61">
      <c r="O2825" s="57"/>
      <c r="P2825" s="57"/>
      <c r="AP2825" s="57"/>
      <c r="BA2825" s="57"/>
      <c r="BF2825" s="6" t="e">
        <f t="shared" si="132"/>
        <v>#NUM!</v>
      </c>
      <c r="BG2825" t="e">
        <f t="shared" si="133"/>
        <v>#NUM!</v>
      </c>
      <c r="BH2825" t="e">
        <f t="shared" si="134"/>
        <v>#NUM!</v>
      </c>
      <c r="BI2825" t="e">
        <f>VLOOKUP(H2825,Sheet2!$A$1:$B$270,2,FALSE)</f>
        <v>#N/A</v>
      </c>
    </row>
    <row r="2826" spans="15:61">
      <c r="O2826" s="57"/>
      <c r="P2826" s="57"/>
      <c r="AP2826" s="57"/>
      <c r="BA2826" s="57"/>
      <c r="BF2826" s="6" t="e">
        <f t="shared" si="132"/>
        <v>#NUM!</v>
      </c>
      <c r="BG2826" t="e">
        <f t="shared" si="133"/>
        <v>#NUM!</v>
      </c>
      <c r="BH2826" t="e">
        <f t="shared" si="134"/>
        <v>#NUM!</v>
      </c>
      <c r="BI2826" t="e">
        <f>VLOOKUP(H2826,Sheet2!$A$1:$B$270,2,FALSE)</f>
        <v>#N/A</v>
      </c>
    </row>
    <row r="2827" spans="15:61">
      <c r="O2827" s="57"/>
      <c r="P2827" s="57"/>
      <c r="AP2827" s="57"/>
      <c r="BA2827" s="57"/>
      <c r="BF2827" s="6" t="e">
        <f t="shared" si="132"/>
        <v>#NUM!</v>
      </c>
      <c r="BG2827" t="e">
        <f t="shared" si="133"/>
        <v>#NUM!</v>
      </c>
      <c r="BH2827" t="e">
        <f t="shared" si="134"/>
        <v>#NUM!</v>
      </c>
      <c r="BI2827" t="e">
        <f>VLOOKUP(H2827,Sheet2!$A$1:$B$270,2,FALSE)</f>
        <v>#N/A</v>
      </c>
    </row>
    <row r="2828" spans="15:61">
      <c r="O2828" s="57"/>
      <c r="P2828" s="57"/>
      <c r="AP2828" s="57"/>
      <c r="BA2828" s="57"/>
      <c r="BF2828" s="6" t="e">
        <f t="shared" si="132"/>
        <v>#NUM!</v>
      </c>
      <c r="BG2828" t="e">
        <f t="shared" si="133"/>
        <v>#NUM!</v>
      </c>
      <c r="BH2828" t="e">
        <f t="shared" si="134"/>
        <v>#NUM!</v>
      </c>
      <c r="BI2828" t="e">
        <f>VLOOKUP(H2828,Sheet2!$A$1:$B$270,2,FALSE)</f>
        <v>#N/A</v>
      </c>
    </row>
    <row r="2829" spans="15:61">
      <c r="O2829" s="57"/>
      <c r="P2829" s="57"/>
      <c r="AP2829" s="57"/>
      <c r="BA2829" s="57"/>
      <c r="BF2829" s="6" t="e">
        <f t="shared" si="132"/>
        <v>#NUM!</v>
      </c>
      <c r="BG2829" t="e">
        <f t="shared" si="133"/>
        <v>#NUM!</v>
      </c>
      <c r="BH2829" t="e">
        <f t="shared" si="134"/>
        <v>#NUM!</v>
      </c>
      <c r="BI2829" t="e">
        <f>VLOOKUP(H2829,Sheet2!$A$1:$B$270,2,FALSE)</f>
        <v>#N/A</v>
      </c>
    </row>
    <row r="2830" spans="15:61">
      <c r="O2830" s="57"/>
      <c r="P2830" s="57"/>
      <c r="BA2830" s="57"/>
      <c r="BF2830" s="6" t="e">
        <f t="shared" si="132"/>
        <v>#NUM!</v>
      </c>
      <c r="BG2830" t="e">
        <f t="shared" si="133"/>
        <v>#NUM!</v>
      </c>
      <c r="BH2830" t="e">
        <f t="shared" si="134"/>
        <v>#NUM!</v>
      </c>
      <c r="BI2830" t="e">
        <f>VLOOKUP(H2830,Sheet2!$A$1:$B$270,2,FALSE)</f>
        <v>#N/A</v>
      </c>
    </row>
    <row r="2831" spans="15:61">
      <c r="O2831" s="57"/>
      <c r="P2831" s="57"/>
      <c r="AP2831" s="57"/>
      <c r="BA2831" s="57"/>
      <c r="BF2831" s="6" t="e">
        <f t="shared" si="132"/>
        <v>#NUM!</v>
      </c>
      <c r="BG2831" t="e">
        <f t="shared" si="133"/>
        <v>#NUM!</v>
      </c>
      <c r="BH2831" t="e">
        <f t="shared" si="134"/>
        <v>#NUM!</v>
      </c>
      <c r="BI2831" t="e">
        <f>VLOOKUP(H2831,Sheet2!$A$1:$B$270,2,FALSE)</f>
        <v>#N/A</v>
      </c>
    </row>
    <row r="2832" spans="15:61">
      <c r="O2832" s="57"/>
      <c r="P2832" s="57"/>
      <c r="AP2832" s="57"/>
      <c r="BA2832" s="57"/>
      <c r="BF2832" s="6" t="e">
        <f t="shared" si="132"/>
        <v>#NUM!</v>
      </c>
      <c r="BG2832" t="e">
        <f t="shared" si="133"/>
        <v>#NUM!</v>
      </c>
      <c r="BH2832" t="e">
        <f t="shared" si="134"/>
        <v>#NUM!</v>
      </c>
      <c r="BI2832" t="e">
        <f>VLOOKUP(H2832,Sheet2!$A$1:$B$270,2,FALSE)</f>
        <v>#N/A</v>
      </c>
    </row>
    <row r="2833" spans="15:61">
      <c r="O2833" s="57"/>
      <c r="P2833" s="57"/>
      <c r="AP2833" s="57"/>
      <c r="BA2833" s="57"/>
      <c r="BF2833" s="6" t="e">
        <f t="shared" si="132"/>
        <v>#NUM!</v>
      </c>
      <c r="BG2833" t="e">
        <f t="shared" si="133"/>
        <v>#NUM!</v>
      </c>
      <c r="BH2833" t="e">
        <f t="shared" si="134"/>
        <v>#NUM!</v>
      </c>
      <c r="BI2833" t="e">
        <f>VLOOKUP(H2833,Sheet2!$A$1:$B$270,2,FALSE)</f>
        <v>#N/A</v>
      </c>
    </row>
    <row r="2834" spans="15:61">
      <c r="O2834" s="57"/>
      <c r="P2834" s="57"/>
      <c r="AP2834" s="57"/>
      <c r="BA2834" s="57"/>
      <c r="BF2834" s="6" t="e">
        <f t="shared" si="132"/>
        <v>#NUM!</v>
      </c>
      <c r="BG2834" t="e">
        <f t="shared" si="133"/>
        <v>#NUM!</v>
      </c>
      <c r="BH2834" t="e">
        <f t="shared" si="134"/>
        <v>#NUM!</v>
      </c>
      <c r="BI2834" t="e">
        <f>VLOOKUP(H2834,Sheet2!$A$1:$B$270,2,FALSE)</f>
        <v>#N/A</v>
      </c>
    </row>
    <row r="2835" spans="15:61">
      <c r="O2835" s="57"/>
      <c r="P2835" s="57"/>
      <c r="AP2835" s="57"/>
      <c r="BA2835" s="57"/>
      <c r="BF2835" s="6" t="e">
        <f t="shared" si="132"/>
        <v>#NUM!</v>
      </c>
      <c r="BG2835" t="e">
        <f t="shared" si="133"/>
        <v>#NUM!</v>
      </c>
      <c r="BH2835" t="e">
        <f t="shared" si="134"/>
        <v>#NUM!</v>
      </c>
      <c r="BI2835" t="e">
        <f>VLOOKUP(H2835,Sheet2!$A$1:$B$270,2,FALSE)</f>
        <v>#N/A</v>
      </c>
    </row>
    <row r="2836" spans="15:61">
      <c r="O2836" s="57"/>
      <c r="P2836" s="57"/>
      <c r="AP2836" s="57"/>
      <c r="BA2836" s="57"/>
      <c r="BF2836" s="6" t="e">
        <f t="shared" si="132"/>
        <v>#NUM!</v>
      </c>
      <c r="BG2836" t="e">
        <f t="shared" si="133"/>
        <v>#NUM!</v>
      </c>
      <c r="BH2836" t="e">
        <f t="shared" si="134"/>
        <v>#NUM!</v>
      </c>
      <c r="BI2836" t="e">
        <f>VLOOKUP(H2836,Sheet2!$A$1:$B$270,2,FALSE)</f>
        <v>#N/A</v>
      </c>
    </row>
    <row r="2837" spans="15:61">
      <c r="O2837" s="57"/>
      <c r="P2837" s="57"/>
      <c r="AP2837" s="57"/>
      <c r="BA2837" s="57"/>
      <c r="BF2837" s="6" t="e">
        <f t="shared" si="132"/>
        <v>#NUM!</v>
      </c>
      <c r="BG2837" t="e">
        <f t="shared" si="133"/>
        <v>#NUM!</v>
      </c>
      <c r="BH2837" t="e">
        <f t="shared" si="134"/>
        <v>#NUM!</v>
      </c>
      <c r="BI2837" t="e">
        <f>VLOOKUP(H2837,Sheet2!$A$1:$B$270,2,FALSE)</f>
        <v>#N/A</v>
      </c>
    </row>
    <row r="2838" spans="15:61">
      <c r="O2838" s="57"/>
      <c r="P2838" s="57"/>
      <c r="AP2838" s="57"/>
      <c r="BA2838" s="57"/>
      <c r="BF2838" s="6" t="e">
        <f t="shared" si="132"/>
        <v>#NUM!</v>
      </c>
      <c r="BG2838" t="e">
        <f t="shared" si="133"/>
        <v>#NUM!</v>
      </c>
      <c r="BH2838" t="e">
        <f t="shared" si="134"/>
        <v>#NUM!</v>
      </c>
      <c r="BI2838" t="e">
        <f>VLOOKUP(H2838,Sheet2!$A$1:$B$270,2,FALSE)</f>
        <v>#N/A</v>
      </c>
    </row>
    <row r="2839" spans="15:61">
      <c r="O2839" s="57"/>
      <c r="P2839" s="57"/>
      <c r="AP2839" s="57"/>
      <c r="BA2839" s="57"/>
      <c r="BF2839" s="6" t="e">
        <f t="shared" si="132"/>
        <v>#NUM!</v>
      </c>
      <c r="BG2839" t="e">
        <f t="shared" si="133"/>
        <v>#NUM!</v>
      </c>
      <c r="BH2839" t="e">
        <f t="shared" si="134"/>
        <v>#NUM!</v>
      </c>
      <c r="BI2839" t="e">
        <f>VLOOKUP(H2839,Sheet2!$A$1:$B$270,2,FALSE)</f>
        <v>#N/A</v>
      </c>
    </row>
    <row r="2840" spans="15:61">
      <c r="O2840" s="57"/>
      <c r="P2840" s="57"/>
      <c r="AP2840" s="57"/>
      <c r="BA2840" s="57"/>
      <c r="BF2840" s="6" t="e">
        <f t="shared" si="132"/>
        <v>#NUM!</v>
      </c>
      <c r="BG2840" t="e">
        <f t="shared" si="133"/>
        <v>#NUM!</v>
      </c>
      <c r="BH2840" t="e">
        <f t="shared" si="134"/>
        <v>#NUM!</v>
      </c>
      <c r="BI2840" t="e">
        <f>VLOOKUP(H2840,Sheet2!$A$1:$B$270,2,FALSE)</f>
        <v>#N/A</v>
      </c>
    </row>
    <row r="2841" spans="15:61">
      <c r="O2841" s="57"/>
      <c r="P2841" s="57"/>
      <c r="AP2841" s="57"/>
      <c r="BA2841" s="57"/>
      <c r="BF2841" s="6" t="e">
        <f t="shared" si="132"/>
        <v>#NUM!</v>
      </c>
      <c r="BG2841" t="e">
        <f t="shared" si="133"/>
        <v>#NUM!</v>
      </c>
      <c r="BH2841" t="e">
        <f t="shared" si="134"/>
        <v>#NUM!</v>
      </c>
      <c r="BI2841" t="e">
        <f>VLOOKUP(H2841,Sheet2!$A$1:$B$270,2,FALSE)</f>
        <v>#N/A</v>
      </c>
    </row>
    <row r="2842" spans="15:61">
      <c r="O2842" s="57"/>
      <c r="P2842" s="57"/>
      <c r="BA2842" s="57"/>
      <c r="BF2842" s="6" t="e">
        <f t="shared" si="132"/>
        <v>#NUM!</v>
      </c>
      <c r="BG2842" t="e">
        <f t="shared" si="133"/>
        <v>#NUM!</v>
      </c>
      <c r="BH2842" t="e">
        <f t="shared" si="134"/>
        <v>#NUM!</v>
      </c>
      <c r="BI2842" t="e">
        <f>VLOOKUP(H2842,Sheet2!$A$1:$B$270,2,FALSE)</f>
        <v>#N/A</v>
      </c>
    </row>
    <row r="2843" spans="15:61">
      <c r="O2843" s="57"/>
      <c r="P2843" s="57"/>
      <c r="AP2843" s="57"/>
      <c r="BA2843" s="57"/>
      <c r="BF2843" s="6" t="e">
        <f t="shared" si="132"/>
        <v>#NUM!</v>
      </c>
      <c r="BG2843" t="e">
        <f t="shared" si="133"/>
        <v>#NUM!</v>
      </c>
      <c r="BH2843" t="e">
        <f t="shared" si="134"/>
        <v>#NUM!</v>
      </c>
      <c r="BI2843" t="e">
        <f>VLOOKUP(H2843,Sheet2!$A$1:$B$270,2,FALSE)</f>
        <v>#N/A</v>
      </c>
    </row>
    <row r="2844" spans="15:61">
      <c r="O2844" s="57"/>
      <c r="P2844" s="57"/>
      <c r="AP2844" s="57"/>
      <c r="BA2844" s="57"/>
      <c r="BF2844" s="6" t="e">
        <f t="shared" si="132"/>
        <v>#NUM!</v>
      </c>
      <c r="BG2844" t="e">
        <f t="shared" si="133"/>
        <v>#NUM!</v>
      </c>
      <c r="BH2844" t="e">
        <f t="shared" si="134"/>
        <v>#NUM!</v>
      </c>
      <c r="BI2844" t="e">
        <f>VLOOKUP(H2844,Sheet2!$A$1:$B$270,2,FALSE)</f>
        <v>#N/A</v>
      </c>
    </row>
    <row r="2845" spans="15:61">
      <c r="O2845" s="57"/>
      <c r="P2845" s="57"/>
      <c r="AP2845" s="57"/>
      <c r="BA2845" s="57"/>
      <c r="BF2845" s="6" t="e">
        <f t="shared" si="132"/>
        <v>#NUM!</v>
      </c>
      <c r="BG2845" t="e">
        <f t="shared" si="133"/>
        <v>#NUM!</v>
      </c>
      <c r="BH2845" t="e">
        <f t="shared" si="134"/>
        <v>#NUM!</v>
      </c>
      <c r="BI2845" t="e">
        <f>VLOOKUP(H2845,Sheet2!$A$1:$B$270,2,FALSE)</f>
        <v>#N/A</v>
      </c>
    </row>
    <row r="2846" spans="15:61">
      <c r="O2846" s="57"/>
      <c r="P2846" s="57"/>
      <c r="AP2846" s="57"/>
      <c r="BA2846" s="57"/>
      <c r="BF2846" s="6" t="e">
        <f t="shared" si="132"/>
        <v>#NUM!</v>
      </c>
      <c r="BG2846" t="e">
        <f t="shared" si="133"/>
        <v>#NUM!</v>
      </c>
      <c r="BH2846" t="e">
        <f t="shared" si="134"/>
        <v>#NUM!</v>
      </c>
      <c r="BI2846" t="e">
        <f>VLOOKUP(H2846,Sheet2!$A$1:$B$270,2,FALSE)</f>
        <v>#N/A</v>
      </c>
    </row>
    <row r="2847" spans="15:61">
      <c r="O2847" s="57"/>
      <c r="P2847" s="57"/>
      <c r="AP2847" s="57"/>
      <c r="BA2847" s="57"/>
      <c r="BF2847" s="6" t="e">
        <f t="shared" si="132"/>
        <v>#NUM!</v>
      </c>
      <c r="BG2847" t="e">
        <f t="shared" si="133"/>
        <v>#NUM!</v>
      </c>
      <c r="BH2847" t="e">
        <f t="shared" si="134"/>
        <v>#NUM!</v>
      </c>
      <c r="BI2847" t="e">
        <f>VLOOKUP(H2847,Sheet2!$A$1:$B$270,2,FALSE)</f>
        <v>#N/A</v>
      </c>
    </row>
    <row r="2848" spans="15:61">
      <c r="O2848" s="57"/>
      <c r="P2848" s="57"/>
      <c r="AP2848" s="57"/>
      <c r="BA2848" s="57"/>
      <c r="BF2848" s="6" t="e">
        <f t="shared" si="132"/>
        <v>#NUM!</v>
      </c>
      <c r="BG2848" t="e">
        <f t="shared" si="133"/>
        <v>#NUM!</v>
      </c>
      <c r="BH2848" t="e">
        <f t="shared" si="134"/>
        <v>#NUM!</v>
      </c>
      <c r="BI2848" t="e">
        <f>VLOOKUP(H2848,Sheet2!$A$1:$B$270,2,FALSE)</f>
        <v>#N/A</v>
      </c>
    </row>
    <row r="2849" spans="15:61">
      <c r="O2849" s="57"/>
      <c r="P2849" s="57"/>
      <c r="AP2849" s="57"/>
      <c r="BA2849" s="57"/>
      <c r="BF2849" s="6" t="e">
        <f t="shared" si="132"/>
        <v>#NUM!</v>
      </c>
      <c r="BG2849" t="e">
        <f t="shared" si="133"/>
        <v>#NUM!</v>
      </c>
      <c r="BH2849" t="e">
        <f t="shared" si="134"/>
        <v>#NUM!</v>
      </c>
      <c r="BI2849" t="e">
        <f>VLOOKUP(H2849,Sheet2!$A$1:$B$270,2,FALSE)</f>
        <v>#N/A</v>
      </c>
    </row>
    <row r="2850" spans="15:61">
      <c r="O2850" s="57"/>
      <c r="P2850" s="57"/>
      <c r="AP2850" s="57"/>
      <c r="BA2850" s="57"/>
      <c r="BF2850" s="6" t="e">
        <f t="shared" si="132"/>
        <v>#NUM!</v>
      </c>
      <c r="BG2850" t="e">
        <f t="shared" si="133"/>
        <v>#NUM!</v>
      </c>
      <c r="BH2850" t="e">
        <f t="shared" si="134"/>
        <v>#NUM!</v>
      </c>
      <c r="BI2850" t="e">
        <f>VLOOKUP(H2850,Sheet2!$A$1:$B$270,2,FALSE)</f>
        <v>#N/A</v>
      </c>
    </row>
    <row r="2851" spans="15:61">
      <c r="O2851" s="57"/>
      <c r="P2851" s="57"/>
      <c r="AP2851" s="57"/>
      <c r="BA2851" s="57"/>
      <c r="BF2851" s="6" t="e">
        <f t="shared" si="132"/>
        <v>#NUM!</v>
      </c>
      <c r="BG2851" t="e">
        <f t="shared" si="133"/>
        <v>#NUM!</v>
      </c>
      <c r="BH2851" t="e">
        <f t="shared" si="134"/>
        <v>#NUM!</v>
      </c>
      <c r="BI2851" t="e">
        <f>VLOOKUP(H2851,Sheet2!$A$1:$B$270,2,FALSE)</f>
        <v>#N/A</v>
      </c>
    </row>
    <row r="2852" spans="15:61">
      <c r="O2852" s="57"/>
      <c r="P2852" s="57"/>
      <c r="AP2852" s="57"/>
      <c r="BA2852" s="57"/>
      <c r="BF2852" s="6" t="e">
        <f t="shared" si="132"/>
        <v>#NUM!</v>
      </c>
      <c r="BG2852" t="e">
        <f t="shared" si="133"/>
        <v>#NUM!</v>
      </c>
      <c r="BH2852" t="e">
        <f t="shared" si="134"/>
        <v>#NUM!</v>
      </c>
      <c r="BI2852" t="e">
        <f>VLOOKUP(H2852,Sheet2!$A$1:$B$270,2,FALSE)</f>
        <v>#N/A</v>
      </c>
    </row>
    <row r="2853" spans="15:61">
      <c r="O2853" s="57"/>
      <c r="P2853" s="57"/>
      <c r="AP2853" s="57"/>
      <c r="BA2853" s="57"/>
      <c r="BF2853" s="6" t="e">
        <f t="shared" si="132"/>
        <v>#NUM!</v>
      </c>
      <c r="BG2853" t="e">
        <f t="shared" si="133"/>
        <v>#NUM!</v>
      </c>
      <c r="BH2853" t="e">
        <f t="shared" si="134"/>
        <v>#NUM!</v>
      </c>
      <c r="BI2853" t="e">
        <f>VLOOKUP(H2853,Sheet2!$A$1:$B$270,2,FALSE)</f>
        <v>#N/A</v>
      </c>
    </row>
    <row r="2854" spans="15:61">
      <c r="O2854" s="57"/>
      <c r="P2854" s="57"/>
      <c r="AP2854" s="57"/>
      <c r="BA2854" s="57"/>
      <c r="BF2854" s="6" t="e">
        <f t="shared" si="132"/>
        <v>#NUM!</v>
      </c>
      <c r="BG2854" t="e">
        <f t="shared" si="133"/>
        <v>#NUM!</v>
      </c>
      <c r="BH2854" t="e">
        <f t="shared" si="134"/>
        <v>#NUM!</v>
      </c>
      <c r="BI2854" t="e">
        <f>VLOOKUP(H2854,Sheet2!$A$1:$B$270,2,FALSE)</f>
        <v>#N/A</v>
      </c>
    </row>
    <row r="2855" spans="15:61">
      <c r="O2855" s="57"/>
      <c r="P2855" s="57"/>
      <c r="BA2855" s="57"/>
      <c r="BF2855" s="6" t="e">
        <f t="shared" si="132"/>
        <v>#NUM!</v>
      </c>
      <c r="BG2855" t="e">
        <f t="shared" si="133"/>
        <v>#NUM!</v>
      </c>
      <c r="BH2855" t="e">
        <f t="shared" si="134"/>
        <v>#NUM!</v>
      </c>
      <c r="BI2855" t="e">
        <f>VLOOKUP(H2855,Sheet2!$A$1:$B$270,2,FALSE)</f>
        <v>#N/A</v>
      </c>
    </row>
    <row r="2856" spans="15:61">
      <c r="O2856" s="57"/>
      <c r="P2856" s="57"/>
      <c r="AP2856" s="57"/>
      <c r="BA2856" s="57"/>
      <c r="BF2856" s="6" t="e">
        <f t="shared" si="132"/>
        <v>#NUM!</v>
      </c>
      <c r="BG2856" t="e">
        <f t="shared" si="133"/>
        <v>#NUM!</v>
      </c>
      <c r="BH2856" t="e">
        <f t="shared" si="134"/>
        <v>#NUM!</v>
      </c>
      <c r="BI2856" t="e">
        <f>VLOOKUP(H2856,Sheet2!$A$1:$B$270,2,FALSE)</f>
        <v>#N/A</v>
      </c>
    </row>
    <row r="2857" spans="15:61">
      <c r="O2857" s="57"/>
      <c r="P2857" s="57"/>
      <c r="AP2857" s="57"/>
      <c r="BA2857" s="57"/>
      <c r="BF2857" s="6" t="e">
        <f t="shared" si="132"/>
        <v>#NUM!</v>
      </c>
      <c r="BG2857" t="e">
        <f t="shared" si="133"/>
        <v>#NUM!</v>
      </c>
      <c r="BH2857" t="e">
        <f t="shared" si="134"/>
        <v>#NUM!</v>
      </c>
      <c r="BI2857" t="e">
        <f>VLOOKUP(H2857,Sheet2!$A$1:$B$270,2,FALSE)</f>
        <v>#N/A</v>
      </c>
    </row>
    <row r="2858" spans="15:61">
      <c r="O2858" s="57"/>
      <c r="P2858" s="57"/>
      <c r="BA2858" s="57"/>
      <c r="BF2858" s="6" t="e">
        <f t="shared" si="132"/>
        <v>#NUM!</v>
      </c>
      <c r="BG2858" t="e">
        <f t="shared" si="133"/>
        <v>#NUM!</v>
      </c>
      <c r="BH2858" t="e">
        <f t="shared" si="134"/>
        <v>#NUM!</v>
      </c>
      <c r="BI2858" t="e">
        <f>VLOOKUP(H2858,Sheet2!$A$1:$B$270,2,FALSE)</f>
        <v>#N/A</v>
      </c>
    </row>
    <row r="2859" spans="15:61">
      <c r="O2859" s="57"/>
      <c r="P2859" s="57"/>
      <c r="AP2859" s="57"/>
      <c r="BA2859" s="57"/>
      <c r="BF2859" s="6" t="e">
        <f t="shared" si="132"/>
        <v>#NUM!</v>
      </c>
      <c r="BG2859" t="e">
        <f t="shared" si="133"/>
        <v>#NUM!</v>
      </c>
      <c r="BH2859" t="e">
        <f t="shared" si="134"/>
        <v>#NUM!</v>
      </c>
      <c r="BI2859" t="e">
        <f>VLOOKUP(H2859,Sheet2!$A$1:$B$270,2,FALSE)</f>
        <v>#N/A</v>
      </c>
    </row>
    <row r="2860" spans="15:61">
      <c r="O2860" s="57"/>
      <c r="P2860" s="57"/>
      <c r="AP2860" s="57"/>
      <c r="BA2860" s="57"/>
      <c r="BF2860" s="6" t="e">
        <f t="shared" si="132"/>
        <v>#NUM!</v>
      </c>
      <c r="BG2860" t="e">
        <f t="shared" si="133"/>
        <v>#NUM!</v>
      </c>
      <c r="BH2860" t="e">
        <f t="shared" si="134"/>
        <v>#NUM!</v>
      </c>
      <c r="BI2860" t="e">
        <f>VLOOKUP(H2860,Sheet2!$A$1:$B$270,2,FALSE)</f>
        <v>#N/A</v>
      </c>
    </row>
    <row r="2861" spans="15:61">
      <c r="O2861" s="57"/>
      <c r="P2861" s="57"/>
      <c r="AP2861" s="57"/>
      <c r="BA2861" s="57"/>
      <c r="BF2861" s="6" t="e">
        <f t="shared" si="132"/>
        <v>#NUM!</v>
      </c>
      <c r="BG2861" t="e">
        <f t="shared" si="133"/>
        <v>#NUM!</v>
      </c>
      <c r="BH2861" t="e">
        <f t="shared" si="134"/>
        <v>#NUM!</v>
      </c>
      <c r="BI2861" t="e">
        <f>VLOOKUP(H2861,Sheet2!$A$1:$B$270,2,FALSE)</f>
        <v>#N/A</v>
      </c>
    </row>
    <row r="2862" spans="15:61">
      <c r="O2862" s="57"/>
      <c r="P2862" s="57"/>
      <c r="BA2862" s="57"/>
      <c r="BF2862" s="6" t="e">
        <f t="shared" si="132"/>
        <v>#NUM!</v>
      </c>
      <c r="BG2862" t="e">
        <f t="shared" si="133"/>
        <v>#NUM!</v>
      </c>
      <c r="BH2862" t="e">
        <f t="shared" si="134"/>
        <v>#NUM!</v>
      </c>
      <c r="BI2862" t="e">
        <f>VLOOKUP(H2862,Sheet2!$A$1:$B$270,2,FALSE)</f>
        <v>#N/A</v>
      </c>
    </row>
    <row r="2863" spans="15:61">
      <c r="O2863" s="57"/>
      <c r="P2863" s="57"/>
      <c r="AP2863" s="57"/>
      <c r="BA2863" s="57"/>
      <c r="BF2863" s="6" t="e">
        <f t="shared" si="132"/>
        <v>#NUM!</v>
      </c>
      <c r="BG2863" t="e">
        <f t="shared" si="133"/>
        <v>#NUM!</v>
      </c>
      <c r="BH2863" t="e">
        <f t="shared" si="134"/>
        <v>#NUM!</v>
      </c>
      <c r="BI2863" t="e">
        <f>VLOOKUP(H2863,Sheet2!$A$1:$B$270,2,FALSE)</f>
        <v>#N/A</v>
      </c>
    </row>
    <row r="2864" spans="15:61">
      <c r="O2864" s="57"/>
      <c r="P2864" s="57"/>
      <c r="AP2864" s="57"/>
      <c r="BA2864" s="57"/>
      <c r="BF2864" s="6" t="e">
        <f t="shared" si="132"/>
        <v>#NUM!</v>
      </c>
      <c r="BG2864" t="e">
        <f t="shared" si="133"/>
        <v>#NUM!</v>
      </c>
      <c r="BH2864" t="e">
        <f t="shared" si="134"/>
        <v>#NUM!</v>
      </c>
      <c r="BI2864" t="e">
        <f>VLOOKUP(H2864,Sheet2!$A$1:$B$270,2,FALSE)</f>
        <v>#N/A</v>
      </c>
    </row>
    <row r="2865" spans="15:61">
      <c r="O2865" s="57"/>
      <c r="P2865" s="57"/>
      <c r="BA2865" s="57"/>
      <c r="BF2865" s="6" t="e">
        <f t="shared" si="132"/>
        <v>#NUM!</v>
      </c>
      <c r="BG2865" t="e">
        <f t="shared" si="133"/>
        <v>#NUM!</v>
      </c>
      <c r="BH2865" t="e">
        <f t="shared" si="134"/>
        <v>#NUM!</v>
      </c>
      <c r="BI2865" t="e">
        <f>VLOOKUP(H2865,Sheet2!$A$1:$B$270,2,FALSE)</f>
        <v>#N/A</v>
      </c>
    </row>
    <row r="2866" spans="15:61">
      <c r="O2866" s="57"/>
      <c r="P2866" s="57"/>
      <c r="AP2866" s="57"/>
      <c r="BA2866" s="57"/>
      <c r="BF2866" s="6" t="e">
        <f t="shared" si="132"/>
        <v>#NUM!</v>
      </c>
      <c r="BG2866" t="e">
        <f t="shared" si="133"/>
        <v>#NUM!</v>
      </c>
      <c r="BH2866" t="e">
        <f t="shared" si="134"/>
        <v>#NUM!</v>
      </c>
      <c r="BI2866" t="e">
        <f>VLOOKUP(H2866,Sheet2!$A$1:$B$270,2,FALSE)</f>
        <v>#N/A</v>
      </c>
    </row>
    <row r="2867" spans="15:61">
      <c r="O2867" s="57"/>
      <c r="P2867" s="57"/>
      <c r="AP2867" s="57"/>
      <c r="BA2867" s="57"/>
      <c r="BF2867" s="6" t="e">
        <f t="shared" si="132"/>
        <v>#NUM!</v>
      </c>
      <c r="BG2867" t="e">
        <f t="shared" si="133"/>
        <v>#NUM!</v>
      </c>
      <c r="BH2867" t="e">
        <f t="shared" si="134"/>
        <v>#NUM!</v>
      </c>
      <c r="BI2867" t="e">
        <f>VLOOKUP(H2867,Sheet2!$A$1:$B$270,2,FALSE)</f>
        <v>#N/A</v>
      </c>
    </row>
    <row r="2868" spans="15:61">
      <c r="O2868" s="57"/>
      <c r="P2868" s="57"/>
      <c r="AP2868" s="57"/>
      <c r="BA2868" s="57"/>
      <c r="BF2868" s="6" t="e">
        <f t="shared" si="132"/>
        <v>#NUM!</v>
      </c>
      <c r="BG2868" t="e">
        <f t="shared" si="133"/>
        <v>#NUM!</v>
      </c>
      <c r="BH2868" t="e">
        <f t="shared" si="134"/>
        <v>#NUM!</v>
      </c>
      <c r="BI2868" t="e">
        <f>VLOOKUP(H2868,Sheet2!$A$1:$B$270,2,FALSE)</f>
        <v>#N/A</v>
      </c>
    </row>
    <row r="2869" spans="15:61">
      <c r="O2869" s="57"/>
      <c r="P2869" s="57"/>
      <c r="AP2869" s="57"/>
      <c r="BA2869" s="57"/>
      <c r="BF2869" s="6" t="e">
        <f t="shared" si="132"/>
        <v>#NUM!</v>
      </c>
      <c r="BG2869" t="e">
        <f t="shared" si="133"/>
        <v>#NUM!</v>
      </c>
      <c r="BH2869" t="e">
        <f t="shared" si="134"/>
        <v>#NUM!</v>
      </c>
      <c r="BI2869" t="e">
        <f>VLOOKUP(H2869,Sheet2!$A$1:$B$270,2,FALSE)</f>
        <v>#N/A</v>
      </c>
    </row>
    <row r="2870" spans="15:61">
      <c r="O2870" s="57"/>
      <c r="P2870" s="57"/>
      <c r="AP2870" s="57"/>
      <c r="BA2870" s="57"/>
      <c r="BF2870" s="6" t="e">
        <f t="shared" si="132"/>
        <v>#NUM!</v>
      </c>
      <c r="BG2870" t="e">
        <f t="shared" si="133"/>
        <v>#NUM!</v>
      </c>
      <c r="BH2870" t="e">
        <f t="shared" si="134"/>
        <v>#NUM!</v>
      </c>
      <c r="BI2870" t="e">
        <f>VLOOKUP(H2870,Sheet2!$A$1:$B$270,2,FALSE)</f>
        <v>#N/A</v>
      </c>
    </row>
    <row r="2871" spans="15:61">
      <c r="O2871" s="57"/>
      <c r="P2871" s="57"/>
      <c r="AP2871" s="57"/>
      <c r="BA2871" s="57"/>
      <c r="BF2871" s="6" t="e">
        <f t="shared" si="132"/>
        <v>#NUM!</v>
      </c>
      <c r="BG2871" t="e">
        <f t="shared" si="133"/>
        <v>#NUM!</v>
      </c>
      <c r="BH2871" t="e">
        <f t="shared" si="134"/>
        <v>#NUM!</v>
      </c>
      <c r="BI2871" t="e">
        <f>VLOOKUP(H2871,Sheet2!$A$1:$B$270,2,FALSE)</f>
        <v>#N/A</v>
      </c>
    </row>
    <row r="2872" spans="15:61">
      <c r="O2872" s="57"/>
      <c r="P2872" s="57"/>
      <c r="AP2872" s="57"/>
      <c r="BA2872" s="57"/>
      <c r="BF2872" s="6" t="e">
        <f t="shared" si="132"/>
        <v>#NUM!</v>
      </c>
      <c r="BG2872" t="e">
        <f t="shared" si="133"/>
        <v>#NUM!</v>
      </c>
      <c r="BH2872" t="e">
        <f t="shared" si="134"/>
        <v>#NUM!</v>
      </c>
      <c r="BI2872" t="e">
        <f>VLOOKUP(H2872,Sheet2!$A$1:$B$270,2,FALSE)</f>
        <v>#N/A</v>
      </c>
    </row>
    <row r="2873" spans="15:61">
      <c r="O2873" s="57"/>
      <c r="P2873" s="57"/>
      <c r="AP2873" s="57"/>
      <c r="BA2873" s="57"/>
      <c r="BF2873" s="6" t="e">
        <f t="shared" si="132"/>
        <v>#NUM!</v>
      </c>
      <c r="BG2873" t="e">
        <f t="shared" si="133"/>
        <v>#NUM!</v>
      </c>
      <c r="BH2873" t="e">
        <f t="shared" si="134"/>
        <v>#NUM!</v>
      </c>
      <c r="BI2873" t="e">
        <f>VLOOKUP(H2873,Sheet2!$A$1:$B$270,2,FALSE)</f>
        <v>#N/A</v>
      </c>
    </row>
    <row r="2874" spans="15:61">
      <c r="O2874" s="57"/>
      <c r="P2874" s="57"/>
      <c r="AP2874" s="57"/>
      <c r="BA2874" s="57"/>
      <c r="BF2874" s="6" t="e">
        <f t="shared" si="132"/>
        <v>#NUM!</v>
      </c>
      <c r="BG2874" t="e">
        <f t="shared" si="133"/>
        <v>#NUM!</v>
      </c>
      <c r="BH2874" t="e">
        <f t="shared" si="134"/>
        <v>#NUM!</v>
      </c>
      <c r="BI2874" t="e">
        <f>VLOOKUP(H2874,Sheet2!$A$1:$B$270,2,FALSE)</f>
        <v>#N/A</v>
      </c>
    </row>
    <row r="2875" spans="15:61">
      <c r="O2875" s="57"/>
      <c r="P2875" s="57"/>
      <c r="AP2875" s="57"/>
      <c r="BA2875" s="57"/>
      <c r="BF2875" s="6" t="e">
        <f t="shared" si="132"/>
        <v>#NUM!</v>
      </c>
      <c r="BG2875" t="e">
        <f t="shared" si="133"/>
        <v>#NUM!</v>
      </c>
      <c r="BH2875" t="e">
        <f t="shared" si="134"/>
        <v>#NUM!</v>
      </c>
      <c r="BI2875" t="e">
        <f>VLOOKUP(H2875,Sheet2!$A$1:$B$270,2,FALSE)</f>
        <v>#N/A</v>
      </c>
    </row>
    <row r="2876" spans="15:61">
      <c r="O2876" s="57"/>
      <c r="P2876" s="57"/>
      <c r="AP2876" s="57"/>
      <c r="BA2876" s="57"/>
      <c r="BF2876" s="6" t="e">
        <f t="shared" si="132"/>
        <v>#NUM!</v>
      </c>
      <c r="BG2876" t="e">
        <f t="shared" si="133"/>
        <v>#NUM!</v>
      </c>
      <c r="BH2876" t="e">
        <f t="shared" si="134"/>
        <v>#NUM!</v>
      </c>
      <c r="BI2876" t="e">
        <f>VLOOKUP(H2876,Sheet2!$A$1:$B$270,2,FALSE)</f>
        <v>#N/A</v>
      </c>
    </row>
    <row r="2877" spans="15:61">
      <c r="O2877" s="57"/>
      <c r="P2877" s="57"/>
      <c r="AP2877" s="57"/>
      <c r="BA2877" s="57"/>
      <c r="BF2877" s="6" t="e">
        <f t="shared" si="132"/>
        <v>#NUM!</v>
      </c>
      <c r="BG2877" t="e">
        <f t="shared" si="133"/>
        <v>#NUM!</v>
      </c>
      <c r="BH2877" t="e">
        <f t="shared" si="134"/>
        <v>#NUM!</v>
      </c>
      <c r="BI2877" t="e">
        <f>VLOOKUP(H2877,Sheet2!$A$1:$B$270,2,FALSE)</f>
        <v>#N/A</v>
      </c>
    </row>
    <row r="2878" spans="15:61">
      <c r="O2878" s="57"/>
      <c r="P2878" s="57"/>
      <c r="AP2878" s="57"/>
      <c r="BA2878" s="57"/>
      <c r="BF2878" s="6" t="e">
        <f t="shared" si="132"/>
        <v>#NUM!</v>
      </c>
      <c r="BG2878" t="e">
        <f t="shared" si="133"/>
        <v>#NUM!</v>
      </c>
      <c r="BH2878" t="e">
        <f t="shared" si="134"/>
        <v>#NUM!</v>
      </c>
      <c r="BI2878" t="e">
        <f>VLOOKUP(H2878,Sheet2!$A$1:$B$270,2,FALSE)</f>
        <v>#N/A</v>
      </c>
    </row>
    <row r="2879" spans="15:61">
      <c r="O2879" s="57"/>
      <c r="P2879" s="57"/>
      <c r="AP2879" s="57"/>
      <c r="BA2879" s="57"/>
      <c r="BF2879" s="6" t="e">
        <f t="shared" si="132"/>
        <v>#NUM!</v>
      </c>
      <c r="BG2879" t="e">
        <f t="shared" si="133"/>
        <v>#NUM!</v>
      </c>
      <c r="BH2879" t="e">
        <f t="shared" si="134"/>
        <v>#NUM!</v>
      </c>
      <c r="BI2879" t="e">
        <f>VLOOKUP(H2879,Sheet2!$A$1:$B$270,2,FALSE)</f>
        <v>#N/A</v>
      </c>
    </row>
    <row r="2880" spans="15:61">
      <c r="O2880" s="57"/>
      <c r="P2880" s="57"/>
      <c r="AP2880" s="57"/>
      <c r="BA2880" s="57"/>
      <c r="BF2880" s="6" t="e">
        <f t="shared" si="132"/>
        <v>#NUM!</v>
      </c>
      <c r="BG2880" t="e">
        <f t="shared" si="133"/>
        <v>#NUM!</v>
      </c>
      <c r="BH2880" t="e">
        <f t="shared" si="134"/>
        <v>#NUM!</v>
      </c>
      <c r="BI2880" t="e">
        <f>VLOOKUP(H2880,Sheet2!$A$1:$B$270,2,FALSE)</f>
        <v>#N/A</v>
      </c>
    </row>
    <row r="2881" spans="15:61">
      <c r="O2881" s="57"/>
      <c r="P2881" s="57"/>
      <c r="AP2881" s="57"/>
      <c r="BA2881" s="57"/>
      <c r="BF2881" s="6" t="e">
        <f t="shared" si="132"/>
        <v>#NUM!</v>
      </c>
      <c r="BG2881" t="e">
        <f t="shared" si="133"/>
        <v>#NUM!</v>
      </c>
      <c r="BH2881" t="e">
        <f t="shared" si="134"/>
        <v>#NUM!</v>
      </c>
      <c r="BI2881" t="e">
        <f>VLOOKUP(H2881,Sheet2!$A$1:$B$270,2,FALSE)</f>
        <v>#N/A</v>
      </c>
    </row>
    <row r="2882" spans="15:61">
      <c r="O2882" s="57"/>
      <c r="P2882" s="57"/>
      <c r="AP2882" s="57"/>
      <c r="BA2882" s="57"/>
      <c r="BF2882" s="6" t="e">
        <f t="shared" ref="BF2882:BF2945" si="135">DATE(BC2882,BD2882,BE2882)</f>
        <v>#NUM!</v>
      </c>
      <c r="BG2882" t="e">
        <f t="shared" ref="BG2882:BG2945" si="136">BF2882-BA2882</f>
        <v>#NUM!</v>
      </c>
      <c r="BH2882" t="e">
        <f t="shared" ref="BH2882:BH2945" si="137">IF(BG2882=1,"COMPLY",IF(BG2882&lt;1,"COMPLY","NOT COMPLY"))</f>
        <v>#NUM!</v>
      </c>
      <c r="BI2882" t="e">
        <f>VLOOKUP(H2882,Sheet2!$A$1:$B$270,2,FALSE)</f>
        <v>#N/A</v>
      </c>
    </row>
    <row r="2883" spans="15:61">
      <c r="O2883" s="57"/>
      <c r="P2883" s="57"/>
      <c r="BA2883" s="57"/>
      <c r="BF2883" s="6" t="e">
        <f t="shared" si="135"/>
        <v>#NUM!</v>
      </c>
      <c r="BG2883" t="e">
        <f t="shared" si="136"/>
        <v>#NUM!</v>
      </c>
      <c r="BH2883" t="e">
        <f t="shared" si="137"/>
        <v>#NUM!</v>
      </c>
      <c r="BI2883" t="e">
        <f>VLOOKUP(H2883,Sheet2!$A$1:$B$270,2,FALSE)</f>
        <v>#N/A</v>
      </c>
    </row>
    <row r="2884" spans="15:61">
      <c r="O2884" s="57"/>
      <c r="P2884" s="57"/>
      <c r="AP2884" s="57"/>
      <c r="BA2884" s="57"/>
      <c r="BF2884" s="6" t="e">
        <f t="shared" si="135"/>
        <v>#NUM!</v>
      </c>
      <c r="BG2884" t="e">
        <f t="shared" si="136"/>
        <v>#NUM!</v>
      </c>
      <c r="BH2884" t="e">
        <f t="shared" si="137"/>
        <v>#NUM!</v>
      </c>
      <c r="BI2884" t="e">
        <f>VLOOKUP(H2884,Sheet2!$A$1:$B$270,2,FALSE)</f>
        <v>#N/A</v>
      </c>
    </row>
    <row r="2885" spans="15:61">
      <c r="O2885" s="57"/>
      <c r="P2885" s="57"/>
      <c r="AP2885" s="57"/>
      <c r="BA2885" s="57"/>
      <c r="BF2885" s="6" t="e">
        <f t="shared" si="135"/>
        <v>#NUM!</v>
      </c>
      <c r="BG2885" t="e">
        <f t="shared" si="136"/>
        <v>#NUM!</v>
      </c>
      <c r="BH2885" t="e">
        <f t="shared" si="137"/>
        <v>#NUM!</v>
      </c>
      <c r="BI2885" t="e">
        <f>VLOOKUP(H2885,Sheet2!$A$1:$B$270,2,FALSE)</f>
        <v>#N/A</v>
      </c>
    </row>
    <row r="2886" spans="15:61">
      <c r="O2886" s="57"/>
      <c r="P2886" s="57"/>
      <c r="AP2886" s="57"/>
      <c r="BA2886" s="57"/>
      <c r="BF2886" s="6" t="e">
        <f t="shared" si="135"/>
        <v>#NUM!</v>
      </c>
      <c r="BG2886" t="e">
        <f t="shared" si="136"/>
        <v>#NUM!</v>
      </c>
      <c r="BH2886" t="e">
        <f t="shared" si="137"/>
        <v>#NUM!</v>
      </c>
      <c r="BI2886" t="e">
        <f>VLOOKUP(H2886,Sheet2!$A$1:$B$270,2,FALSE)</f>
        <v>#N/A</v>
      </c>
    </row>
    <row r="2887" spans="15:61">
      <c r="O2887" s="57"/>
      <c r="P2887" s="57"/>
      <c r="AP2887" s="57"/>
      <c r="BA2887" s="57"/>
      <c r="BF2887" s="6" t="e">
        <f t="shared" si="135"/>
        <v>#NUM!</v>
      </c>
      <c r="BG2887" t="e">
        <f t="shared" si="136"/>
        <v>#NUM!</v>
      </c>
      <c r="BH2887" t="e">
        <f t="shared" si="137"/>
        <v>#NUM!</v>
      </c>
      <c r="BI2887" t="e">
        <f>VLOOKUP(H2887,Sheet2!$A$1:$B$270,2,FALSE)</f>
        <v>#N/A</v>
      </c>
    </row>
    <row r="2888" spans="15:61">
      <c r="O2888" s="57"/>
      <c r="P2888" s="57"/>
      <c r="AP2888" s="57"/>
      <c r="BA2888" s="57"/>
      <c r="BF2888" s="6" t="e">
        <f t="shared" si="135"/>
        <v>#NUM!</v>
      </c>
      <c r="BG2888" t="e">
        <f t="shared" si="136"/>
        <v>#NUM!</v>
      </c>
      <c r="BH2888" t="e">
        <f t="shared" si="137"/>
        <v>#NUM!</v>
      </c>
      <c r="BI2888" t="e">
        <f>VLOOKUP(H2888,Sheet2!$A$1:$B$270,2,FALSE)</f>
        <v>#N/A</v>
      </c>
    </row>
    <row r="2889" spans="15:61">
      <c r="O2889" s="57"/>
      <c r="P2889" s="57"/>
      <c r="AP2889" s="57"/>
      <c r="BA2889" s="57"/>
      <c r="BF2889" s="6" t="e">
        <f t="shared" si="135"/>
        <v>#NUM!</v>
      </c>
      <c r="BG2889" t="e">
        <f t="shared" si="136"/>
        <v>#NUM!</v>
      </c>
      <c r="BH2889" t="e">
        <f t="shared" si="137"/>
        <v>#NUM!</v>
      </c>
      <c r="BI2889" t="e">
        <f>VLOOKUP(H2889,Sheet2!$A$1:$B$270,2,FALSE)</f>
        <v>#N/A</v>
      </c>
    </row>
    <row r="2890" spans="15:61">
      <c r="O2890" s="57"/>
      <c r="P2890" s="57"/>
      <c r="AP2890" s="57"/>
      <c r="BA2890" s="57"/>
      <c r="BF2890" s="6" t="e">
        <f t="shared" si="135"/>
        <v>#NUM!</v>
      </c>
      <c r="BG2890" t="e">
        <f t="shared" si="136"/>
        <v>#NUM!</v>
      </c>
      <c r="BH2890" t="e">
        <f t="shared" si="137"/>
        <v>#NUM!</v>
      </c>
      <c r="BI2890" t="e">
        <f>VLOOKUP(H2890,Sheet2!$A$1:$B$270,2,FALSE)</f>
        <v>#N/A</v>
      </c>
    </row>
    <row r="2891" spans="15:61">
      <c r="O2891" s="57"/>
      <c r="P2891" s="57"/>
      <c r="AP2891" s="57"/>
      <c r="BA2891" s="57"/>
      <c r="BF2891" s="6" t="e">
        <f t="shared" si="135"/>
        <v>#NUM!</v>
      </c>
      <c r="BG2891" t="e">
        <f t="shared" si="136"/>
        <v>#NUM!</v>
      </c>
      <c r="BH2891" t="e">
        <f t="shared" si="137"/>
        <v>#NUM!</v>
      </c>
      <c r="BI2891" t="e">
        <f>VLOOKUP(H2891,Sheet2!$A$1:$B$270,2,FALSE)</f>
        <v>#N/A</v>
      </c>
    </row>
    <row r="2892" spans="15:61">
      <c r="O2892" s="57"/>
      <c r="P2892" s="57"/>
      <c r="AP2892" s="57"/>
      <c r="BA2892" s="57"/>
      <c r="BF2892" s="6" t="e">
        <f t="shared" si="135"/>
        <v>#NUM!</v>
      </c>
      <c r="BG2892" t="e">
        <f t="shared" si="136"/>
        <v>#NUM!</v>
      </c>
      <c r="BH2892" t="e">
        <f t="shared" si="137"/>
        <v>#NUM!</v>
      </c>
      <c r="BI2892" t="e">
        <f>VLOOKUP(H2892,Sheet2!$A$1:$B$270,2,FALSE)</f>
        <v>#N/A</v>
      </c>
    </row>
    <row r="2893" spans="15:61">
      <c r="O2893" s="57"/>
      <c r="P2893" s="57"/>
      <c r="BA2893" s="57"/>
      <c r="BF2893" s="6" t="e">
        <f t="shared" si="135"/>
        <v>#NUM!</v>
      </c>
      <c r="BG2893" t="e">
        <f t="shared" si="136"/>
        <v>#NUM!</v>
      </c>
      <c r="BH2893" t="e">
        <f t="shared" si="137"/>
        <v>#NUM!</v>
      </c>
      <c r="BI2893" t="e">
        <f>VLOOKUP(H2893,Sheet2!$A$1:$B$270,2,FALSE)</f>
        <v>#N/A</v>
      </c>
    </row>
    <row r="2894" spans="15:61">
      <c r="O2894" s="57"/>
      <c r="P2894" s="57"/>
      <c r="AP2894" s="57"/>
      <c r="BA2894" s="57"/>
      <c r="BF2894" s="6" t="e">
        <f t="shared" si="135"/>
        <v>#NUM!</v>
      </c>
      <c r="BG2894" t="e">
        <f t="shared" si="136"/>
        <v>#NUM!</v>
      </c>
      <c r="BH2894" t="e">
        <f t="shared" si="137"/>
        <v>#NUM!</v>
      </c>
      <c r="BI2894" t="e">
        <f>VLOOKUP(H2894,Sheet2!$A$1:$B$270,2,FALSE)</f>
        <v>#N/A</v>
      </c>
    </row>
    <row r="2895" spans="15:61">
      <c r="O2895" s="57"/>
      <c r="P2895" s="57"/>
      <c r="BA2895" s="57"/>
      <c r="BF2895" s="6" t="e">
        <f t="shared" si="135"/>
        <v>#NUM!</v>
      </c>
      <c r="BG2895" t="e">
        <f t="shared" si="136"/>
        <v>#NUM!</v>
      </c>
      <c r="BH2895" t="e">
        <f t="shared" si="137"/>
        <v>#NUM!</v>
      </c>
      <c r="BI2895" t="e">
        <f>VLOOKUP(H2895,Sheet2!$A$1:$B$270,2,FALSE)</f>
        <v>#N/A</v>
      </c>
    </row>
    <row r="2896" spans="15:61">
      <c r="O2896" s="57"/>
      <c r="P2896" s="57"/>
      <c r="AP2896" s="57"/>
      <c r="BA2896" s="57"/>
      <c r="BF2896" s="6" t="e">
        <f t="shared" si="135"/>
        <v>#NUM!</v>
      </c>
      <c r="BG2896" t="e">
        <f t="shared" si="136"/>
        <v>#NUM!</v>
      </c>
      <c r="BH2896" t="e">
        <f t="shared" si="137"/>
        <v>#NUM!</v>
      </c>
      <c r="BI2896" t="e">
        <f>VLOOKUP(H2896,Sheet2!$A$1:$B$270,2,FALSE)</f>
        <v>#N/A</v>
      </c>
    </row>
    <row r="2897" spans="15:61">
      <c r="O2897" s="57"/>
      <c r="P2897" s="57"/>
      <c r="BA2897" s="57"/>
      <c r="BF2897" s="6" t="e">
        <f t="shared" si="135"/>
        <v>#NUM!</v>
      </c>
      <c r="BG2897" t="e">
        <f t="shared" si="136"/>
        <v>#NUM!</v>
      </c>
      <c r="BH2897" t="e">
        <f t="shared" si="137"/>
        <v>#NUM!</v>
      </c>
      <c r="BI2897" t="e">
        <f>VLOOKUP(H2897,Sheet2!$A$1:$B$270,2,FALSE)</f>
        <v>#N/A</v>
      </c>
    </row>
    <row r="2898" spans="15:61">
      <c r="O2898" s="57"/>
      <c r="P2898" s="57"/>
      <c r="BA2898" s="57"/>
      <c r="BF2898" s="6" t="e">
        <f t="shared" si="135"/>
        <v>#NUM!</v>
      </c>
      <c r="BG2898" t="e">
        <f t="shared" si="136"/>
        <v>#NUM!</v>
      </c>
      <c r="BH2898" t="e">
        <f t="shared" si="137"/>
        <v>#NUM!</v>
      </c>
      <c r="BI2898" t="e">
        <f>VLOOKUP(H2898,Sheet2!$A$1:$B$270,2,FALSE)</f>
        <v>#N/A</v>
      </c>
    </row>
    <row r="2899" spans="15:61">
      <c r="O2899" s="57"/>
      <c r="P2899" s="57"/>
      <c r="AP2899" s="57"/>
      <c r="BA2899" s="57"/>
      <c r="BF2899" s="6" t="e">
        <f t="shared" si="135"/>
        <v>#NUM!</v>
      </c>
      <c r="BG2899" t="e">
        <f t="shared" si="136"/>
        <v>#NUM!</v>
      </c>
      <c r="BH2899" t="e">
        <f t="shared" si="137"/>
        <v>#NUM!</v>
      </c>
      <c r="BI2899" t="e">
        <f>VLOOKUP(H2899,Sheet2!$A$1:$B$270,2,FALSE)</f>
        <v>#N/A</v>
      </c>
    </row>
    <row r="2900" spans="15:61">
      <c r="O2900" s="57"/>
      <c r="P2900" s="57"/>
      <c r="AP2900" s="57"/>
      <c r="BA2900" s="57"/>
      <c r="BF2900" s="6" t="e">
        <f t="shared" si="135"/>
        <v>#NUM!</v>
      </c>
      <c r="BG2900" t="e">
        <f t="shared" si="136"/>
        <v>#NUM!</v>
      </c>
      <c r="BH2900" t="e">
        <f t="shared" si="137"/>
        <v>#NUM!</v>
      </c>
      <c r="BI2900" t="e">
        <f>VLOOKUP(H2900,Sheet2!$A$1:$B$270,2,FALSE)</f>
        <v>#N/A</v>
      </c>
    </row>
    <row r="2901" spans="15:61">
      <c r="O2901" s="57"/>
      <c r="P2901" s="57"/>
      <c r="AP2901" s="57"/>
      <c r="BA2901" s="57"/>
      <c r="BF2901" s="6" t="e">
        <f t="shared" si="135"/>
        <v>#NUM!</v>
      </c>
      <c r="BG2901" t="e">
        <f t="shared" si="136"/>
        <v>#NUM!</v>
      </c>
      <c r="BH2901" t="e">
        <f t="shared" si="137"/>
        <v>#NUM!</v>
      </c>
      <c r="BI2901" t="e">
        <f>VLOOKUP(H2901,Sheet2!$A$1:$B$270,2,FALSE)</f>
        <v>#N/A</v>
      </c>
    </row>
    <row r="2902" spans="15:61">
      <c r="O2902" s="57"/>
      <c r="P2902" s="57"/>
      <c r="AP2902" s="57"/>
      <c r="BA2902" s="57"/>
      <c r="BF2902" s="6" t="e">
        <f t="shared" si="135"/>
        <v>#NUM!</v>
      </c>
      <c r="BG2902" t="e">
        <f t="shared" si="136"/>
        <v>#NUM!</v>
      </c>
      <c r="BH2902" t="e">
        <f t="shared" si="137"/>
        <v>#NUM!</v>
      </c>
      <c r="BI2902" t="e">
        <f>VLOOKUP(H2902,Sheet2!$A$1:$B$270,2,FALSE)</f>
        <v>#N/A</v>
      </c>
    </row>
    <row r="2903" spans="15:61">
      <c r="O2903" s="57"/>
      <c r="P2903" s="57"/>
      <c r="AP2903" s="57"/>
      <c r="BA2903" s="57"/>
      <c r="BF2903" s="6" t="e">
        <f t="shared" si="135"/>
        <v>#NUM!</v>
      </c>
      <c r="BG2903" t="e">
        <f t="shared" si="136"/>
        <v>#NUM!</v>
      </c>
      <c r="BH2903" t="e">
        <f t="shared" si="137"/>
        <v>#NUM!</v>
      </c>
      <c r="BI2903" t="e">
        <f>VLOOKUP(H2903,Sheet2!$A$1:$B$270,2,FALSE)</f>
        <v>#N/A</v>
      </c>
    </row>
    <row r="2904" spans="15:61">
      <c r="O2904" s="57"/>
      <c r="P2904" s="57"/>
      <c r="AP2904" s="57"/>
      <c r="BA2904" s="57"/>
      <c r="BF2904" s="6" t="e">
        <f t="shared" si="135"/>
        <v>#NUM!</v>
      </c>
      <c r="BG2904" t="e">
        <f t="shared" si="136"/>
        <v>#NUM!</v>
      </c>
      <c r="BH2904" t="e">
        <f t="shared" si="137"/>
        <v>#NUM!</v>
      </c>
      <c r="BI2904" t="e">
        <f>VLOOKUP(H2904,Sheet2!$A$1:$B$270,2,FALSE)</f>
        <v>#N/A</v>
      </c>
    </row>
    <row r="2905" spans="15:61">
      <c r="O2905" s="57"/>
      <c r="P2905" s="57"/>
      <c r="AP2905" s="57"/>
      <c r="BA2905" s="57"/>
      <c r="BF2905" s="6" t="e">
        <f t="shared" si="135"/>
        <v>#NUM!</v>
      </c>
      <c r="BG2905" t="e">
        <f t="shared" si="136"/>
        <v>#NUM!</v>
      </c>
      <c r="BH2905" t="e">
        <f t="shared" si="137"/>
        <v>#NUM!</v>
      </c>
      <c r="BI2905" t="e">
        <f>VLOOKUP(H2905,Sheet2!$A$1:$B$270,2,FALSE)</f>
        <v>#N/A</v>
      </c>
    </row>
    <row r="2906" spans="15:61">
      <c r="O2906" s="57"/>
      <c r="P2906" s="57"/>
      <c r="AP2906" s="57"/>
      <c r="BA2906" s="57"/>
      <c r="BF2906" s="6" t="e">
        <f t="shared" si="135"/>
        <v>#NUM!</v>
      </c>
      <c r="BG2906" t="e">
        <f t="shared" si="136"/>
        <v>#NUM!</v>
      </c>
      <c r="BH2906" t="e">
        <f t="shared" si="137"/>
        <v>#NUM!</v>
      </c>
      <c r="BI2906" t="e">
        <f>VLOOKUP(H2906,Sheet2!$A$1:$B$270,2,FALSE)</f>
        <v>#N/A</v>
      </c>
    </row>
    <row r="2907" spans="15:61">
      <c r="O2907" s="57"/>
      <c r="P2907" s="57"/>
      <c r="AP2907" s="57"/>
      <c r="BA2907" s="57"/>
      <c r="BF2907" s="6" t="e">
        <f t="shared" si="135"/>
        <v>#NUM!</v>
      </c>
      <c r="BG2907" t="e">
        <f t="shared" si="136"/>
        <v>#NUM!</v>
      </c>
      <c r="BH2907" t="e">
        <f t="shared" si="137"/>
        <v>#NUM!</v>
      </c>
      <c r="BI2907" t="e">
        <f>VLOOKUP(H2907,Sheet2!$A$1:$B$270,2,FALSE)</f>
        <v>#N/A</v>
      </c>
    </row>
    <row r="2908" spans="15:61">
      <c r="O2908" s="57"/>
      <c r="P2908" s="57"/>
      <c r="AP2908" s="57"/>
      <c r="BA2908" s="57"/>
      <c r="BF2908" s="6" t="e">
        <f t="shared" si="135"/>
        <v>#NUM!</v>
      </c>
      <c r="BG2908" t="e">
        <f t="shared" si="136"/>
        <v>#NUM!</v>
      </c>
      <c r="BH2908" t="e">
        <f t="shared" si="137"/>
        <v>#NUM!</v>
      </c>
      <c r="BI2908" t="e">
        <f>VLOOKUP(H2908,Sheet2!$A$1:$B$270,2,FALSE)</f>
        <v>#N/A</v>
      </c>
    </row>
    <row r="2909" spans="15:61">
      <c r="O2909" s="57"/>
      <c r="P2909" s="57"/>
      <c r="AP2909" s="57"/>
      <c r="BA2909" s="57"/>
      <c r="BF2909" s="6" t="e">
        <f t="shared" si="135"/>
        <v>#NUM!</v>
      </c>
      <c r="BG2909" t="e">
        <f t="shared" si="136"/>
        <v>#NUM!</v>
      </c>
      <c r="BH2909" t="e">
        <f t="shared" si="137"/>
        <v>#NUM!</v>
      </c>
      <c r="BI2909" t="e">
        <f>VLOOKUP(H2909,Sheet2!$A$1:$B$270,2,FALSE)</f>
        <v>#N/A</v>
      </c>
    </row>
    <row r="2910" spans="15:61">
      <c r="O2910" s="57"/>
      <c r="P2910" s="57"/>
      <c r="AP2910" s="57"/>
      <c r="BA2910" s="57"/>
      <c r="BF2910" s="6" t="e">
        <f t="shared" si="135"/>
        <v>#NUM!</v>
      </c>
      <c r="BG2910" t="e">
        <f t="shared" si="136"/>
        <v>#NUM!</v>
      </c>
      <c r="BH2910" t="e">
        <f t="shared" si="137"/>
        <v>#NUM!</v>
      </c>
      <c r="BI2910" t="e">
        <f>VLOOKUP(H2910,Sheet2!$A$1:$B$270,2,FALSE)</f>
        <v>#N/A</v>
      </c>
    </row>
    <row r="2911" spans="15:61">
      <c r="O2911" s="57"/>
      <c r="P2911" s="57"/>
      <c r="AP2911" s="57"/>
      <c r="BA2911" s="57"/>
      <c r="BF2911" s="6" t="e">
        <f t="shared" si="135"/>
        <v>#NUM!</v>
      </c>
      <c r="BG2911" t="e">
        <f t="shared" si="136"/>
        <v>#NUM!</v>
      </c>
      <c r="BH2911" t="e">
        <f t="shared" si="137"/>
        <v>#NUM!</v>
      </c>
      <c r="BI2911" t="e">
        <f>VLOOKUP(H2911,Sheet2!$A$1:$B$270,2,FALSE)</f>
        <v>#N/A</v>
      </c>
    </row>
    <row r="2912" spans="15:61">
      <c r="O2912" s="57"/>
      <c r="P2912" s="57"/>
      <c r="AP2912" s="57"/>
      <c r="BA2912" s="57"/>
      <c r="BF2912" s="6" t="e">
        <f t="shared" si="135"/>
        <v>#NUM!</v>
      </c>
      <c r="BG2912" t="e">
        <f t="shared" si="136"/>
        <v>#NUM!</v>
      </c>
      <c r="BH2912" t="e">
        <f t="shared" si="137"/>
        <v>#NUM!</v>
      </c>
      <c r="BI2912" t="e">
        <f>VLOOKUP(H2912,Sheet2!$A$1:$B$270,2,FALSE)</f>
        <v>#N/A</v>
      </c>
    </row>
    <row r="2913" spans="15:61">
      <c r="O2913" s="57"/>
      <c r="P2913" s="57"/>
      <c r="AP2913" s="57"/>
      <c r="BA2913" s="57"/>
      <c r="BF2913" s="6" t="e">
        <f t="shared" si="135"/>
        <v>#NUM!</v>
      </c>
      <c r="BG2913" t="e">
        <f t="shared" si="136"/>
        <v>#NUM!</v>
      </c>
      <c r="BH2913" t="e">
        <f t="shared" si="137"/>
        <v>#NUM!</v>
      </c>
      <c r="BI2913" t="e">
        <f>VLOOKUP(H2913,Sheet2!$A$1:$B$270,2,FALSE)</f>
        <v>#N/A</v>
      </c>
    </row>
    <row r="2914" spans="15:61">
      <c r="O2914" s="57"/>
      <c r="P2914" s="57"/>
      <c r="AP2914" s="57"/>
      <c r="BA2914" s="57"/>
      <c r="BF2914" s="6" t="e">
        <f t="shared" si="135"/>
        <v>#NUM!</v>
      </c>
      <c r="BG2914" t="e">
        <f t="shared" si="136"/>
        <v>#NUM!</v>
      </c>
      <c r="BH2914" t="e">
        <f t="shared" si="137"/>
        <v>#NUM!</v>
      </c>
      <c r="BI2914" t="e">
        <f>VLOOKUP(H2914,Sheet2!$A$1:$B$270,2,FALSE)</f>
        <v>#N/A</v>
      </c>
    </row>
    <row r="2915" spans="15:61">
      <c r="O2915" s="57"/>
      <c r="P2915" s="57"/>
      <c r="AP2915" s="57"/>
      <c r="BA2915" s="57"/>
      <c r="BF2915" s="6" t="e">
        <f t="shared" si="135"/>
        <v>#NUM!</v>
      </c>
      <c r="BG2915" t="e">
        <f t="shared" si="136"/>
        <v>#NUM!</v>
      </c>
      <c r="BH2915" t="e">
        <f t="shared" si="137"/>
        <v>#NUM!</v>
      </c>
      <c r="BI2915" t="e">
        <f>VLOOKUP(H2915,Sheet2!$A$1:$B$270,2,FALSE)</f>
        <v>#N/A</v>
      </c>
    </row>
    <row r="2916" spans="15:61">
      <c r="O2916" s="57"/>
      <c r="P2916" s="57"/>
      <c r="AP2916" s="57"/>
      <c r="BA2916" s="57"/>
      <c r="BF2916" s="6" t="e">
        <f t="shared" si="135"/>
        <v>#NUM!</v>
      </c>
      <c r="BG2916" t="e">
        <f t="shared" si="136"/>
        <v>#NUM!</v>
      </c>
      <c r="BH2916" t="e">
        <f t="shared" si="137"/>
        <v>#NUM!</v>
      </c>
      <c r="BI2916" t="e">
        <f>VLOOKUP(H2916,Sheet2!$A$1:$B$270,2,FALSE)</f>
        <v>#N/A</v>
      </c>
    </row>
    <row r="2917" spans="15:61">
      <c r="O2917" s="57"/>
      <c r="P2917" s="57"/>
      <c r="BA2917" s="57"/>
      <c r="BF2917" s="6" t="e">
        <f t="shared" si="135"/>
        <v>#NUM!</v>
      </c>
      <c r="BG2917" t="e">
        <f t="shared" si="136"/>
        <v>#NUM!</v>
      </c>
      <c r="BH2917" t="e">
        <f t="shared" si="137"/>
        <v>#NUM!</v>
      </c>
      <c r="BI2917" t="e">
        <f>VLOOKUP(H2917,Sheet2!$A$1:$B$270,2,FALSE)</f>
        <v>#N/A</v>
      </c>
    </row>
    <row r="2918" spans="15:61">
      <c r="O2918" s="57"/>
      <c r="P2918" s="57"/>
      <c r="AP2918" s="57"/>
      <c r="BA2918" s="57"/>
      <c r="BF2918" s="6" t="e">
        <f t="shared" si="135"/>
        <v>#NUM!</v>
      </c>
      <c r="BG2918" t="e">
        <f t="shared" si="136"/>
        <v>#NUM!</v>
      </c>
      <c r="BH2918" t="e">
        <f t="shared" si="137"/>
        <v>#NUM!</v>
      </c>
      <c r="BI2918" t="e">
        <f>VLOOKUP(H2918,Sheet2!$A$1:$B$270,2,FALSE)</f>
        <v>#N/A</v>
      </c>
    </row>
    <row r="2919" spans="15:61">
      <c r="O2919" s="57"/>
      <c r="P2919" s="57"/>
      <c r="AP2919" s="57"/>
      <c r="BA2919" s="57"/>
      <c r="BF2919" s="6" t="e">
        <f t="shared" si="135"/>
        <v>#NUM!</v>
      </c>
      <c r="BG2919" t="e">
        <f t="shared" si="136"/>
        <v>#NUM!</v>
      </c>
      <c r="BH2919" t="e">
        <f t="shared" si="137"/>
        <v>#NUM!</v>
      </c>
      <c r="BI2919" t="e">
        <f>VLOOKUP(H2919,Sheet2!$A$1:$B$270,2,FALSE)</f>
        <v>#N/A</v>
      </c>
    </row>
    <row r="2920" spans="15:61">
      <c r="O2920" s="57"/>
      <c r="P2920" s="57"/>
      <c r="AP2920" s="57"/>
      <c r="BA2920" s="57"/>
      <c r="BF2920" s="6" t="e">
        <f t="shared" si="135"/>
        <v>#NUM!</v>
      </c>
      <c r="BG2920" t="e">
        <f t="shared" si="136"/>
        <v>#NUM!</v>
      </c>
      <c r="BH2920" t="e">
        <f t="shared" si="137"/>
        <v>#NUM!</v>
      </c>
      <c r="BI2920" t="e">
        <f>VLOOKUP(H2920,Sheet2!$A$1:$B$270,2,FALSE)</f>
        <v>#N/A</v>
      </c>
    </row>
    <row r="2921" spans="15:61">
      <c r="O2921" s="57"/>
      <c r="P2921" s="57"/>
      <c r="BA2921" s="57"/>
      <c r="BF2921" s="6" t="e">
        <f t="shared" si="135"/>
        <v>#NUM!</v>
      </c>
      <c r="BG2921" t="e">
        <f t="shared" si="136"/>
        <v>#NUM!</v>
      </c>
      <c r="BH2921" t="e">
        <f t="shared" si="137"/>
        <v>#NUM!</v>
      </c>
      <c r="BI2921" t="e">
        <f>VLOOKUP(H2921,Sheet2!$A$1:$B$270,2,FALSE)</f>
        <v>#N/A</v>
      </c>
    </row>
    <row r="2922" spans="15:61">
      <c r="O2922" s="57"/>
      <c r="P2922" s="57"/>
      <c r="AP2922" s="57"/>
      <c r="BA2922" s="57"/>
      <c r="BF2922" s="6" t="e">
        <f t="shared" si="135"/>
        <v>#NUM!</v>
      </c>
      <c r="BG2922" t="e">
        <f t="shared" si="136"/>
        <v>#NUM!</v>
      </c>
      <c r="BH2922" t="e">
        <f t="shared" si="137"/>
        <v>#NUM!</v>
      </c>
      <c r="BI2922" t="e">
        <f>VLOOKUP(H2922,Sheet2!$A$1:$B$270,2,FALSE)</f>
        <v>#N/A</v>
      </c>
    </row>
    <row r="2923" spans="15:61">
      <c r="O2923" s="57"/>
      <c r="P2923" s="57"/>
      <c r="AP2923" s="57"/>
      <c r="BA2923" s="57"/>
      <c r="BF2923" s="6" t="e">
        <f t="shared" si="135"/>
        <v>#NUM!</v>
      </c>
      <c r="BG2923" t="e">
        <f t="shared" si="136"/>
        <v>#NUM!</v>
      </c>
      <c r="BH2923" t="e">
        <f t="shared" si="137"/>
        <v>#NUM!</v>
      </c>
      <c r="BI2923" t="e">
        <f>VLOOKUP(H2923,Sheet2!$A$1:$B$270,2,FALSE)</f>
        <v>#N/A</v>
      </c>
    </row>
    <row r="2924" spans="15:61">
      <c r="O2924" s="57"/>
      <c r="P2924" s="57"/>
      <c r="AP2924" s="57"/>
      <c r="BA2924" s="57"/>
      <c r="BF2924" s="6" t="e">
        <f t="shared" si="135"/>
        <v>#NUM!</v>
      </c>
      <c r="BG2924" t="e">
        <f t="shared" si="136"/>
        <v>#NUM!</v>
      </c>
      <c r="BH2924" t="e">
        <f t="shared" si="137"/>
        <v>#NUM!</v>
      </c>
      <c r="BI2924" t="e">
        <f>VLOOKUP(H2924,Sheet2!$A$1:$B$270,2,FALSE)</f>
        <v>#N/A</v>
      </c>
    </row>
    <row r="2925" spans="15:61">
      <c r="O2925" s="57"/>
      <c r="P2925" s="57"/>
      <c r="AP2925" s="57"/>
      <c r="BA2925" s="57"/>
      <c r="BF2925" s="6" t="e">
        <f t="shared" si="135"/>
        <v>#NUM!</v>
      </c>
      <c r="BG2925" t="e">
        <f t="shared" si="136"/>
        <v>#NUM!</v>
      </c>
      <c r="BH2925" t="e">
        <f t="shared" si="137"/>
        <v>#NUM!</v>
      </c>
      <c r="BI2925" t="e">
        <f>VLOOKUP(H2925,Sheet2!$A$1:$B$270,2,FALSE)</f>
        <v>#N/A</v>
      </c>
    </row>
    <row r="2926" spans="15:61">
      <c r="O2926" s="57"/>
      <c r="P2926" s="57"/>
      <c r="AP2926" s="57"/>
      <c r="BA2926" s="57"/>
      <c r="BF2926" s="6" t="e">
        <f t="shared" si="135"/>
        <v>#NUM!</v>
      </c>
      <c r="BG2926" t="e">
        <f t="shared" si="136"/>
        <v>#NUM!</v>
      </c>
      <c r="BH2926" t="e">
        <f t="shared" si="137"/>
        <v>#NUM!</v>
      </c>
      <c r="BI2926" t="e">
        <f>VLOOKUP(H2926,Sheet2!$A$1:$B$270,2,FALSE)</f>
        <v>#N/A</v>
      </c>
    </row>
    <row r="2927" spans="15:61">
      <c r="O2927" s="57"/>
      <c r="P2927" s="57"/>
      <c r="AP2927" s="57"/>
      <c r="BA2927" s="57"/>
      <c r="BF2927" s="6" t="e">
        <f t="shared" si="135"/>
        <v>#NUM!</v>
      </c>
      <c r="BG2927" t="e">
        <f t="shared" si="136"/>
        <v>#NUM!</v>
      </c>
      <c r="BH2927" t="e">
        <f t="shared" si="137"/>
        <v>#NUM!</v>
      </c>
      <c r="BI2927" t="e">
        <f>VLOOKUP(H2927,Sheet2!$A$1:$B$270,2,FALSE)</f>
        <v>#N/A</v>
      </c>
    </row>
    <row r="2928" spans="15:61">
      <c r="O2928" s="57"/>
      <c r="P2928" s="57"/>
      <c r="AP2928" s="57"/>
      <c r="BA2928" s="57"/>
      <c r="BF2928" s="6" t="e">
        <f t="shared" si="135"/>
        <v>#NUM!</v>
      </c>
      <c r="BG2928" t="e">
        <f t="shared" si="136"/>
        <v>#NUM!</v>
      </c>
      <c r="BH2928" t="e">
        <f t="shared" si="137"/>
        <v>#NUM!</v>
      </c>
      <c r="BI2928" t="e">
        <f>VLOOKUP(H2928,Sheet2!$A$1:$B$270,2,FALSE)</f>
        <v>#N/A</v>
      </c>
    </row>
    <row r="2929" spans="15:61">
      <c r="O2929" s="57"/>
      <c r="P2929" s="57"/>
      <c r="AP2929" s="57"/>
      <c r="BA2929" s="57"/>
      <c r="BF2929" s="6" t="e">
        <f t="shared" si="135"/>
        <v>#NUM!</v>
      </c>
      <c r="BG2929" t="e">
        <f t="shared" si="136"/>
        <v>#NUM!</v>
      </c>
      <c r="BH2929" t="e">
        <f t="shared" si="137"/>
        <v>#NUM!</v>
      </c>
      <c r="BI2929" t="e">
        <f>VLOOKUP(H2929,Sheet2!$A$1:$B$270,2,FALSE)</f>
        <v>#N/A</v>
      </c>
    </row>
    <row r="2930" spans="15:61">
      <c r="O2930" s="57"/>
      <c r="P2930" s="57"/>
      <c r="AP2930" s="57"/>
      <c r="BA2930" s="57"/>
      <c r="BF2930" s="6" t="e">
        <f t="shared" si="135"/>
        <v>#NUM!</v>
      </c>
      <c r="BG2930" t="e">
        <f t="shared" si="136"/>
        <v>#NUM!</v>
      </c>
      <c r="BH2930" t="e">
        <f t="shared" si="137"/>
        <v>#NUM!</v>
      </c>
      <c r="BI2930" t="e">
        <f>VLOOKUP(H2930,Sheet2!$A$1:$B$270,2,FALSE)</f>
        <v>#N/A</v>
      </c>
    </row>
    <row r="2931" spans="15:61">
      <c r="O2931" s="57"/>
      <c r="P2931" s="57"/>
      <c r="AP2931" s="57"/>
      <c r="BA2931" s="57"/>
      <c r="BF2931" s="6" t="e">
        <f t="shared" si="135"/>
        <v>#NUM!</v>
      </c>
      <c r="BG2931" t="e">
        <f t="shared" si="136"/>
        <v>#NUM!</v>
      </c>
      <c r="BH2931" t="e">
        <f t="shared" si="137"/>
        <v>#NUM!</v>
      </c>
      <c r="BI2931" t="e">
        <f>VLOOKUP(H2931,Sheet2!$A$1:$B$270,2,FALSE)</f>
        <v>#N/A</v>
      </c>
    </row>
    <row r="2932" spans="15:61">
      <c r="O2932" s="57"/>
      <c r="P2932" s="57"/>
      <c r="AP2932" s="57"/>
      <c r="BA2932" s="57"/>
      <c r="BF2932" s="6" t="e">
        <f t="shared" si="135"/>
        <v>#NUM!</v>
      </c>
      <c r="BG2932" t="e">
        <f t="shared" si="136"/>
        <v>#NUM!</v>
      </c>
      <c r="BH2932" t="e">
        <f t="shared" si="137"/>
        <v>#NUM!</v>
      </c>
      <c r="BI2932" t="e">
        <f>VLOOKUP(H2932,Sheet2!$A$1:$B$270,2,FALSE)</f>
        <v>#N/A</v>
      </c>
    </row>
    <row r="2933" spans="15:61">
      <c r="O2933" s="57"/>
      <c r="P2933" s="57"/>
      <c r="AP2933" s="57"/>
      <c r="BA2933" s="57"/>
      <c r="BF2933" s="6" t="e">
        <f t="shared" si="135"/>
        <v>#NUM!</v>
      </c>
      <c r="BG2933" t="e">
        <f t="shared" si="136"/>
        <v>#NUM!</v>
      </c>
      <c r="BH2933" t="e">
        <f t="shared" si="137"/>
        <v>#NUM!</v>
      </c>
      <c r="BI2933" t="e">
        <f>VLOOKUP(H2933,Sheet2!$A$1:$B$270,2,FALSE)</f>
        <v>#N/A</v>
      </c>
    </row>
    <row r="2934" spans="15:61">
      <c r="O2934" s="57"/>
      <c r="P2934" s="57"/>
      <c r="BA2934" s="57"/>
      <c r="BF2934" s="6" t="e">
        <f t="shared" si="135"/>
        <v>#NUM!</v>
      </c>
      <c r="BG2934" t="e">
        <f t="shared" si="136"/>
        <v>#NUM!</v>
      </c>
      <c r="BH2934" t="e">
        <f t="shared" si="137"/>
        <v>#NUM!</v>
      </c>
      <c r="BI2934" t="e">
        <f>VLOOKUP(H2934,Sheet2!$A$1:$B$270,2,FALSE)</f>
        <v>#N/A</v>
      </c>
    </row>
    <row r="2935" spans="15:61">
      <c r="O2935" s="57"/>
      <c r="P2935" s="57"/>
      <c r="BA2935" s="57"/>
      <c r="BF2935" s="6" t="e">
        <f t="shared" si="135"/>
        <v>#NUM!</v>
      </c>
      <c r="BG2935" t="e">
        <f t="shared" si="136"/>
        <v>#NUM!</v>
      </c>
      <c r="BH2935" t="e">
        <f t="shared" si="137"/>
        <v>#NUM!</v>
      </c>
      <c r="BI2935" t="e">
        <f>VLOOKUP(H2935,Sheet2!$A$1:$B$270,2,FALSE)</f>
        <v>#N/A</v>
      </c>
    </row>
    <row r="2936" spans="15:61">
      <c r="O2936" s="57"/>
      <c r="P2936" s="57"/>
      <c r="AP2936" s="57"/>
      <c r="BA2936" s="57"/>
      <c r="BF2936" s="6" t="e">
        <f t="shared" si="135"/>
        <v>#NUM!</v>
      </c>
      <c r="BG2936" t="e">
        <f t="shared" si="136"/>
        <v>#NUM!</v>
      </c>
      <c r="BH2936" t="e">
        <f t="shared" si="137"/>
        <v>#NUM!</v>
      </c>
      <c r="BI2936" t="e">
        <f>VLOOKUP(H2936,Sheet2!$A$1:$B$270,2,FALSE)</f>
        <v>#N/A</v>
      </c>
    </row>
    <row r="2937" spans="15:61">
      <c r="O2937" s="57"/>
      <c r="P2937" s="57"/>
      <c r="AP2937" s="57"/>
      <c r="BA2937" s="57"/>
      <c r="BF2937" s="6" t="e">
        <f t="shared" si="135"/>
        <v>#NUM!</v>
      </c>
      <c r="BG2937" t="e">
        <f t="shared" si="136"/>
        <v>#NUM!</v>
      </c>
      <c r="BH2937" t="e">
        <f t="shared" si="137"/>
        <v>#NUM!</v>
      </c>
      <c r="BI2937" t="e">
        <f>VLOOKUP(H2937,Sheet2!$A$1:$B$270,2,FALSE)</f>
        <v>#N/A</v>
      </c>
    </row>
    <row r="2938" spans="15:61">
      <c r="O2938" s="57"/>
      <c r="P2938" s="57"/>
      <c r="AP2938" s="57"/>
      <c r="BA2938" s="57"/>
      <c r="BF2938" s="6" t="e">
        <f t="shared" si="135"/>
        <v>#NUM!</v>
      </c>
      <c r="BG2938" t="e">
        <f t="shared" si="136"/>
        <v>#NUM!</v>
      </c>
      <c r="BH2938" t="e">
        <f t="shared" si="137"/>
        <v>#NUM!</v>
      </c>
      <c r="BI2938" t="e">
        <f>VLOOKUP(H2938,Sheet2!$A$1:$B$270,2,FALSE)</f>
        <v>#N/A</v>
      </c>
    </row>
    <row r="2939" spans="15:61">
      <c r="O2939" s="57"/>
      <c r="P2939" s="57"/>
      <c r="AP2939" s="57"/>
      <c r="BA2939" s="57"/>
      <c r="BF2939" s="6" t="e">
        <f t="shared" si="135"/>
        <v>#NUM!</v>
      </c>
      <c r="BG2939" t="e">
        <f t="shared" si="136"/>
        <v>#NUM!</v>
      </c>
      <c r="BH2939" t="e">
        <f t="shared" si="137"/>
        <v>#NUM!</v>
      </c>
      <c r="BI2939" t="e">
        <f>VLOOKUP(H2939,Sheet2!$A$1:$B$270,2,FALSE)</f>
        <v>#N/A</v>
      </c>
    </row>
    <row r="2940" spans="15:61">
      <c r="O2940" s="57"/>
      <c r="P2940" s="57"/>
      <c r="BA2940" s="57"/>
      <c r="BF2940" s="6" t="e">
        <f t="shared" si="135"/>
        <v>#NUM!</v>
      </c>
      <c r="BG2940" t="e">
        <f t="shared" si="136"/>
        <v>#NUM!</v>
      </c>
      <c r="BH2940" t="e">
        <f t="shared" si="137"/>
        <v>#NUM!</v>
      </c>
      <c r="BI2940" t="e">
        <f>VLOOKUP(H2940,Sheet2!$A$1:$B$270,2,FALSE)</f>
        <v>#N/A</v>
      </c>
    </row>
    <row r="2941" spans="15:61">
      <c r="O2941" s="57"/>
      <c r="P2941" s="57"/>
      <c r="AP2941" s="57"/>
      <c r="BA2941" s="57"/>
      <c r="BF2941" s="6" t="e">
        <f t="shared" si="135"/>
        <v>#NUM!</v>
      </c>
      <c r="BG2941" t="e">
        <f t="shared" si="136"/>
        <v>#NUM!</v>
      </c>
      <c r="BH2941" t="e">
        <f t="shared" si="137"/>
        <v>#NUM!</v>
      </c>
      <c r="BI2941" t="e">
        <f>VLOOKUP(H2941,Sheet2!$A$1:$B$270,2,FALSE)</f>
        <v>#N/A</v>
      </c>
    </row>
    <row r="2942" spans="15:61">
      <c r="O2942" s="57"/>
      <c r="P2942" s="57"/>
      <c r="AP2942" s="57"/>
      <c r="BA2942" s="57"/>
      <c r="BF2942" s="6" t="e">
        <f t="shared" si="135"/>
        <v>#NUM!</v>
      </c>
      <c r="BG2942" t="e">
        <f t="shared" si="136"/>
        <v>#NUM!</v>
      </c>
      <c r="BH2942" t="e">
        <f t="shared" si="137"/>
        <v>#NUM!</v>
      </c>
      <c r="BI2942" t="e">
        <f>VLOOKUP(H2942,Sheet2!$A$1:$B$270,2,FALSE)</f>
        <v>#N/A</v>
      </c>
    </row>
    <row r="2943" spans="15:61">
      <c r="O2943" s="57"/>
      <c r="P2943" s="57"/>
      <c r="AP2943" s="57"/>
      <c r="BA2943" s="57"/>
      <c r="BF2943" s="6" t="e">
        <f t="shared" si="135"/>
        <v>#NUM!</v>
      </c>
      <c r="BG2943" t="e">
        <f t="shared" si="136"/>
        <v>#NUM!</v>
      </c>
      <c r="BH2943" t="e">
        <f t="shared" si="137"/>
        <v>#NUM!</v>
      </c>
      <c r="BI2943" t="e">
        <f>VLOOKUP(H2943,Sheet2!$A$1:$B$270,2,FALSE)</f>
        <v>#N/A</v>
      </c>
    </row>
    <row r="2944" spans="15:61">
      <c r="O2944" s="57"/>
      <c r="P2944" s="57"/>
      <c r="AP2944" s="57"/>
      <c r="BA2944" s="57"/>
      <c r="BF2944" s="6" t="e">
        <f t="shared" si="135"/>
        <v>#NUM!</v>
      </c>
      <c r="BG2944" t="e">
        <f t="shared" si="136"/>
        <v>#NUM!</v>
      </c>
      <c r="BH2944" t="e">
        <f t="shared" si="137"/>
        <v>#NUM!</v>
      </c>
      <c r="BI2944" t="e">
        <f>VLOOKUP(H2944,Sheet2!$A$1:$B$270,2,FALSE)</f>
        <v>#N/A</v>
      </c>
    </row>
    <row r="2945" spans="15:61">
      <c r="O2945" s="57"/>
      <c r="P2945" s="57"/>
      <c r="AP2945" s="57"/>
      <c r="BA2945" s="57"/>
      <c r="BF2945" s="6" t="e">
        <f t="shared" si="135"/>
        <v>#NUM!</v>
      </c>
      <c r="BG2945" t="e">
        <f t="shared" si="136"/>
        <v>#NUM!</v>
      </c>
      <c r="BH2945" t="e">
        <f t="shared" si="137"/>
        <v>#NUM!</v>
      </c>
      <c r="BI2945" t="e">
        <f>VLOOKUP(H2945,Sheet2!$A$1:$B$270,2,FALSE)</f>
        <v>#N/A</v>
      </c>
    </row>
    <row r="2946" spans="15:61">
      <c r="O2946" s="57"/>
      <c r="P2946" s="57"/>
      <c r="AP2946" s="57"/>
      <c r="BA2946" s="57"/>
      <c r="BF2946" s="6" t="e">
        <f t="shared" ref="BF2946:BF3009" si="138">DATE(BC2946,BD2946,BE2946)</f>
        <v>#NUM!</v>
      </c>
      <c r="BG2946" t="e">
        <f t="shared" ref="BG2946:BG3009" si="139">BF2946-BA2946</f>
        <v>#NUM!</v>
      </c>
      <c r="BH2946" t="e">
        <f t="shared" ref="BH2946:BH3009" si="140">IF(BG2946=1,"COMPLY",IF(BG2946&lt;1,"COMPLY","NOT COMPLY"))</f>
        <v>#NUM!</v>
      </c>
      <c r="BI2946" t="e">
        <f>VLOOKUP(H2946,Sheet2!$A$1:$B$270,2,FALSE)</f>
        <v>#N/A</v>
      </c>
    </row>
    <row r="2947" spans="15:61">
      <c r="O2947" s="57"/>
      <c r="P2947" s="57"/>
      <c r="AP2947" s="57"/>
      <c r="BA2947" s="57"/>
      <c r="BF2947" s="6" t="e">
        <f t="shared" si="138"/>
        <v>#NUM!</v>
      </c>
      <c r="BG2947" t="e">
        <f t="shared" si="139"/>
        <v>#NUM!</v>
      </c>
      <c r="BH2947" t="e">
        <f t="shared" si="140"/>
        <v>#NUM!</v>
      </c>
      <c r="BI2947" t="e">
        <f>VLOOKUP(H2947,Sheet2!$A$1:$B$270,2,FALSE)</f>
        <v>#N/A</v>
      </c>
    </row>
    <row r="2948" spans="15:61">
      <c r="O2948" s="57"/>
      <c r="P2948" s="57"/>
      <c r="BA2948" s="57"/>
      <c r="BF2948" s="6" t="e">
        <f t="shared" si="138"/>
        <v>#NUM!</v>
      </c>
      <c r="BG2948" t="e">
        <f t="shared" si="139"/>
        <v>#NUM!</v>
      </c>
      <c r="BH2948" t="e">
        <f t="shared" si="140"/>
        <v>#NUM!</v>
      </c>
      <c r="BI2948" t="e">
        <f>VLOOKUP(H2948,Sheet2!$A$1:$B$270,2,FALSE)</f>
        <v>#N/A</v>
      </c>
    </row>
    <row r="2949" spans="15:61">
      <c r="O2949" s="57"/>
      <c r="P2949" s="57"/>
      <c r="AP2949" s="57"/>
      <c r="BA2949" s="57"/>
      <c r="BF2949" s="6" t="e">
        <f t="shared" si="138"/>
        <v>#NUM!</v>
      </c>
      <c r="BG2949" t="e">
        <f t="shared" si="139"/>
        <v>#NUM!</v>
      </c>
      <c r="BH2949" t="e">
        <f t="shared" si="140"/>
        <v>#NUM!</v>
      </c>
      <c r="BI2949" t="e">
        <f>VLOOKUP(H2949,Sheet2!$A$1:$B$270,2,FALSE)</f>
        <v>#N/A</v>
      </c>
    </row>
    <row r="2950" spans="15:61">
      <c r="O2950" s="57"/>
      <c r="P2950" s="57"/>
      <c r="AP2950" s="57"/>
      <c r="BA2950" s="57"/>
      <c r="BF2950" s="6" t="e">
        <f t="shared" si="138"/>
        <v>#NUM!</v>
      </c>
      <c r="BG2950" t="e">
        <f t="shared" si="139"/>
        <v>#NUM!</v>
      </c>
      <c r="BH2950" t="e">
        <f t="shared" si="140"/>
        <v>#NUM!</v>
      </c>
      <c r="BI2950" t="e">
        <f>VLOOKUP(H2950,Sheet2!$A$1:$B$270,2,FALSE)</f>
        <v>#N/A</v>
      </c>
    </row>
    <row r="2951" spans="15:61">
      <c r="O2951" s="57"/>
      <c r="P2951" s="57"/>
      <c r="AP2951" s="57"/>
      <c r="BA2951" s="57"/>
      <c r="BF2951" s="6" t="e">
        <f t="shared" si="138"/>
        <v>#NUM!</v>
      </c>
      <c r="BG2951" t="e">
        <f t="shared" si="139"/>
        <v>#NUM!</v>
      </c>
      <c r="BH2951" t="e">
        <f t="shared" si="140"/>
        <v>#NUM!</v>
      </c>
      <c r="BI2951" t="e">
        <f>VLOOKUP(H2951,Sheet2!$A$1:$B$270,2,FALSE)</f>
        <v>#N/A</v>
      </c>
    </row>
    <row r="2952" spans="15:61">
      <c r="O2952" s="57"/>
      <c r="P2952" s="57"/>
      <c r="AP2952" s="57"/>
      <c r="BA2952" s="57"/>
      <c r="BF2952" s="6" t="e">
        <f t="shared" si="138"/>
        <v>#NUM!</v>
      </c>
      <c r="BG2952" t="e">
        <f t="shared" si="139"/>
        <v>#NUM!</v>
      </c>
      <c r="BH2952" t="e">
        <f t="shared" si="140"/>
        <v>#NUM!</v>
      </c>
      <c r="BI2952" t="e">
        <f>VLOOKUP(H2952,Sheet2!$A$1:$B$270,2,FALSE)</f>
        <v>#N/A</v>
      </c>
    </row>
    <row r="2953" spans="15:61">
      <c r="O2953" s="57"/>
      <c r="P2953" s="57"/>
      <c r="AP2953" s="57"/>
      <c r="BA2953" s="57"/>
      <c r="BF2953" s="6" t="e">
        <f t="shared" si="138"/>
        <v>#NUM!</v>
      </c>
      <c r="BG2953" t="e">
        <f t="shared" si="139"/>
        <v>#NUM!</v>
      </c>
      <c r="BH2953" t="e">
        <f t="shared" si="140"/>
        <v>#NUM!</v>
      </c>
      <c r="BI2953" t="e">
        <f>VLOOKUP(H2953,Sheet2!$A$1:$B$270,2,FALSE)</f>
        <v>#N/A</v>
      </c>
    </row>
    <row r="2954" spans="15:61">
      <c r="O2954" s="57"/>
      <c r="P2954" s="57"/>
      <c r="AP2954" s="57"/>
      <c r="BA2954" s="57"/>
      <c r="BF2954" s="6" t="e">
        <f t="shared" si="138"/>
        <v>#NUM!</v>
      </c>
      <c r="BG2954" t="e">
        <f t="shared" si="139"/>
        <v>#NUM!</v>
      </c>
      <c r="BH2954" t="e">
        <f t="shared" si="140"/>
        <v>#NUM!</v>
      </c>
      <c r="BI2954" t="e">
        <f>VLOOKUP(H2954,Sheet2!$A$1:$B$270,2,FALSE)</f>
        <v>#N/A</v>
      </c>
    </row>
    <row r="2955" spans="15:61">
      <c r="O2955" s="57"/>
      <c r="P2955" s="57"/>
      <c r="AP2955" s="57"/>
      <c r="BA2955" s="57"/>
      <c r="BF2955" s="6" t="e">
        <f t="shared" si="138"/>
        <v>#NUM!</v>
      </c>
      <c r="BG2955" t="e">
        <f t="shared" si="139"/>
        <v>#NUM!</v>
      </c>
      <c r="BH2955" t="e">
        <f t="shared" si="140"/>
        <v>#NUM!</v>
      </c>
      <c r="BI2955" t="e">
        <f>VLOOKUP(H2955,Sheet2!$A$1:$B$270,2,FALSE)</f>
        <v>#N/A</v>
      </c>
    </row>
    <row r="2956" spans="15:61">
      <c r="O2956" s="57"/>
      <c r="P2956" s="57"/>
      <c r="AP2956" s="57"/>
      <c r="BA2956" s="57"/>
      <c r="BF2956" s="6" t="e">
        <f t="shared" si="138"/>
        <v>#NUM!</v>
      </c>
      <c r="BG2956" t="e">
        <f t="shared" si="139"/>
        <v>#NUM!</v>
      </c>
      <c r="BH2956" t="e">
        <f t="shared" si="140"/>
        <v>#NUM!</v>
      </c>
      <c r="BI2956" t="e">
        <f>VLOOKUP(H2956,Sheet2!$A$1:$B$270,2,FALSE)</f>
        <v>#N/A</v>
      </c>
    </row>
    <row r="2957" spans="15:61">
      <c r="O2957" s="57"/>
      <c r="P2957" s="57"/>
      <c r="AP2957" s="57"/>
      <c r="BA2957" s="57"/>
      <c r="BF2957" s="6" t="e">
        <f t="shared" si="138"/>
        <v>#NUM!</v>
      </c>
      <c r="BG2957" t="e">
        <f t="shared" si="139"/>
        <v>#NUM!</v>
      </c>
      <c r="BH2957" t="e">
        <f t="shared" si="140"/>
        <v>#NUM!</v>
      </c>
      <c r="BI2957" t="e">
        <f>VLOOKUP(H2957,Sheet2!$A$1:$B$270,2,FALSE)</f>
        <v>#N/A</v>
      </c>
    </row>
    <row r="2958" spans="15:61">
      <c r="O2958" s="57"/>
      <c r="P2958" s="57"/>
      <c r="AP2958" s="57"/>
      <c r="BA2958" s="57"/>
      <c r="BF2958" s="6" t="e">
        <f t="shared" si="138"/>
        <v>#NUM!</v>
      </c>
      <c r="BG2958" t="e">
        <f t="shared" si="139"/>
        <v>#NUM!</v>
      </c>
      <c r="BH2958" t="e">
        <f t="shared" si="140"/>
        <v>#NUM!</v>
      </c>
      <c r="BI2958" t="e">
        <f>VLOOKUP(H2958,Sheet2!$A$1:$B$270,2,FALSE)</f>
        <v>#N/A</v>
      </c>
    </row>
    <row r="2959" spans="15:61">
      <c r="O2959" s="57"/>
      <c r="P2959" s="57"/>
      <c r="BA2959" s="57"/>
      <c r="BF2959" s="6" t="e">
        <f t="shared" si="138"/>
        <v>#NUM!</v>
      </c>
      <c r="BG2959" t="e">
        <f t="shared" si="139"/>
        <v>#NUM!</v>
      </c>
      <c r="BH2959" t="e">
        <f t="shared" si="140"/>
        <v>#NUM!</v>
      </c>
      <c r="BI2959" t="e">
        <f>VLOOKUP(H2959,Sheet2!$A$1:$B$270,2,FALSE)</f>
        <v>#N/A</v>
      </c>
    </row>
    <row r="2960" spans="15:61">
      <c r="O2960" s="57"/>
      <c r="P2960" s="57"/>
      <c r="AP2960" s="57"/>
      <c r="BA2960" s="57"/>
      <c r="BF2960" s="6" t="e">
        <f t="shared" si="138"/>
        <v>#NUM!</v>
      </c>
      <c r="BG2960" t="e">
        <f t="shared" si="139"/>
        <v>#NUM!</v>
      </c>
      <c r="BH2960" t="e">
        <f t="shared" si="140"/>
        <v>#NUM!</v>
      </c>
      <c r="BI2960" t="e">
        <f>VLOOKUP(H2960,Sheet2!$A$1:$B$270,2,FALSE)</f>
        <v>#N/A</v>
      </c>
    </row>
    <row r="2961" spans="15:61">
      <c r="O2961" s="57"/>
      <c r="P2961" s="57"/>
      <c r="AP2961" s="57"/>
      <c r="BA2961" s="57"/>
      <c r="BF2961" s="6" t="e">
        <f t="shared" si="138"/>
        <v>#NUM!</v>
      </c>
      <c r="BG2961" t="e">
        <f t="shared" si="139"/>
        <v>#NUM!</v>
      </c>
      <c r="BH2961" t="e">
        <f t="shared" si="140"/>
        <v>#NUM!</v>
      </c>
      <c r="BI2961" t="e">
        <f>VLOOKUP(H2961,Sheet2!$A$1:$B$270,2,FALSE)</f>
        <v>#N/A</v>
      </c>
    </row>
    <row r="2962" spans="15:61">
      <c r="O2962" s="57"/>
      <c r="P2962" s="57"/>
      <c r="AP2962" s="57"/>
      <c r="BA2962" s="57"/>
      <c r="BF2962" s="6" t="e">
        <f t="shared" si="138"/>
        <v>#NUM!</v>
      </c>
      <c r="BG2962" t="e">
        <f t="shared" si="139"/>
        <v>#NUM!</v>
      </c>
      <c r="BH2962" t="e">
        <f t="shared" si="140"/>
        <v>#NUM!</v>
      </c>
      <c r="BI2962" t="e">
        <f>VLOOKUP(H2962,Sheet2!$A$1:$B$270,2,FALSE)</f>
        <v>#N/A</v>
      </c>
    </row>
    <row r="2963" spans="15:61">
      <c r="O2963" s="57"/>
      <c r="P2963" s="57"/>
      <c r="AP2963" s="57"/>
      <c r="BA2963" s="57"/>
      <c r="BF2963" s="6" t="e">
        <f t="shared" si="138"/>
        <v>#NUM!</v>
      </c>
      <c r="BG2963" t="e">
        <f t="shared" si="139"/>
        <v>#NUM!</v>
      </c>
      <c r="BH2963" t="e">
        <f t="shared" si="140"/>
        <v>#NUM!</v>
      </c>
      <c r="BI2963" t="e">
        <f>VLOOKUP(H2963,Sheet2!$A$1:$B$270,2,FALSE)</f>
        <v>#N/A</v>
      </c>
    </row>
    <row r="2964" spans="15:61">
      <c r="O2964" s="57"/>
      <c r="P2964" s="57"/>
      <c r="AP2964" s="57"/>
      <c r="BA2964" s="57"/>
      <c r="BF2964" s="6" t="e">
        <f t="shared" si="138"/>
        <v>#NUM!</v>
      </c>
      <c r="BG2964" t="e">
        <f t="shared" si="139"/>
        <v>#NUM!</v>
      </c>
      <c r="BH2964" t="e">
        <f t="shared" si="140"/>
        <v>#NUM!</v>
      </c>
      <c r="BI2964" t="e">
        <f>VLOOKUP(H2964,Sheet2!$A$1:$B$270,2,FALSE)</f>
        <v>#N/A</v>
      </c>
    </row>
    <row r="2965" spans="15:61">
      <c r="O2965" s="57"/>
      <c r="P2965" s="57"/>
      <c r="AP2965" s="57"/>
      <c r="BA2965" s="57"/>
      <c r="BF2965" s="6" t="e">
        <f t="shared" si="138"/>
        <v>#NUM!</v>
      </c>
      <c r="BG2965" t="e">
        <f t="shared" si="139"/>
        <v>#NUM!</v>
      </c>
      <c r="BH2965" t="e">
        <f t="shared" si="140"/>
        <v>#NUM!</v>
      </c>
      <c r="BI2965" t="e">
        <f>VLOOKUP(H2965,Sheet2!$A$1:$B$270,2,FALSE)</f>
        <v>#N/A</v>
      </c>
    </row>
    <row r="2966" spans="15:61">
      <c r="O2966" s="57"/>
      <c r="P2966" s="57"/>
      <c r="AP2966" s="57"/>
      <c r="BA2966" s="57"/>
      <c r="BF2966" s="6" t="e">
        <f t="shared" si="138"/>
        <v>#NUM!</v>
      </c>
      <c r="BG2966" t="e">
        <f t="shared" si="139"/>
        <v>#NUM!</v>
      </c>
      <c r="BH2966" t="e">
        <f t="shared" si="140"/>
        <v>#NUM!</v>
      </c>
      <c r="BI2966" t="e">
        <f>VLOOKUP(H2966,Sheet2!$A$1:$B$270,2,FALSE)</f>
        <v>#N/A</v>
      </c>
    </row>
    <row r="2967" spans="15:61">
      <c r="O2967" s="57"/>
      <c r="P2967" s="57"/>
      <c r="AP2967" s="57"/>
      <c r="BA2967" s="57"/>
      <c r="BF2967" s="6" t="e">
        <f t="shared" si="138"/>
        <v>#NUM!</v>
      </c>
      <c r="BG2967" t="e">
        <f t="shared" si="139"/>
        <v>#NUM!</v>
      </c>
      <c r="BH2967" t="e">
        <f t="shared" si="140"/>
        <v>#NUM!</v>
      </c>
      <c r="BI2967" t="e">
        <f>VLOOKUP(H2967,Sheet2!$A$1:$B$270,2,FALSE)</f>
        <v>#N/A</v>
      </c>
    </row>
    <row r="2968" spans="15:61">
      <c r="O2968" s="57"/>
      <c r="P2968" s="57"/>
      <c r="AP2968" s="57"/>
      <c r="BA2968" s="57"/>
      <c r="BF2968" s="6" t="e">
        <f t="shared" si="138"/>
        <v>#NUM!</v>
      </c>
      <c r="BG2968" t="e">
        <f t="shared" si="139"/>
        <v>#NUM!</v>
      </c>
      <c r="BH2968" t="e">
        <f t="shared" si="140"/>
        <v>#NUM!</v>
      </c>
      <c r="BI2968" t="e">
        <f>VLOOKUP(H2968,Sheet2!$A$1:$B$270,2,FALSE)</f>
        <v>#N/A</v>
      </c>
    </row>
    <row r="2969" spans="15:61">
      <c r="O2969" s="57"/>
      <c r="P2969" s="57"/>
      <c r="AP2969" s="57"/>
      <c r="BA2969" s="57"/>
      <c r="BF2969" s="6" t="e">
        <f t="shared" si="138"/>
        <v>#NUM!</v>
      </c>
      <c r="BG2969" t="e">
        <f t="shared" si="139"/>
        <v>#NUM!</v>
      </c>
      <c r="BH2969" t="e">
        <f t="shared" si="140"/>
        <v>#NUM!</v>
      </c>
      <c r="BI2969" t="e">
        <f>VLOOKUP(H2969,Sheet2!$A$1:$B$270,2,FALSE)</f>
        <v>#N/A</v>
      </c>
    </row>
    <row r="2970" spans="15:61">
      <c r="O2970" s="57"/>
      <c r="P2970" s="57"/>
      <c r="AP2970" s="57"/>
      <c r="BA2970" s="57"/>
      <c r="BF2970" s="6" t="e">
        <f t="shared" si="138"/>
        <v>#NUM!</v>
      </c>
      <c r="BG2970" t="e">
        <f t="shared" si="139"/>
        <v>#NUM!</v>
      </c>
      <c r="BH2970" t="e">
        <f t="shared" si="140"/>
        <v>#NUM!</v>
      </c>
      <c r="BI2970" t="e">
        <f>VLOOKUP(H2970,Sheet2!$A$1:$B$270,2,FALSE)</f>
        <v>#N/A</v>
      </c>
    </row>
    <row r="2971" spans="15:61">
      <c r="O2971" s="57"/>
      <c r="P2971" s="57"/>
      <c r="BA2971" s="57"/>
      <c r="BF2971" s="6" t="e">
        <f t="shared" si="138"/>
        <v>#NUM!</v>
      </c>
      <c r="BG2971" t="e">
        <f t="shared" si="139"/>
        <v>#NUM!</v>
      </c>
      <c r="BH2971" t="e">
        <f t="shared" si="140"/>
        <v>#NUM!</v>
      </c>
      <c r="BI2971" t="e">
        <f>VLOOKUP(H2971,Sheet2!$A$1:$B$270,2,FALSE)</f>
        <v>#N/A</v>
      </c>
    </row>
    <row r="2972" spans="15:61">
      <c r="O2972" s="57"/>
      <c r="P2972" s="57"/>
      <c r="AP2972" s="57"/>
      <c r="BA2972" s="57"/>
      <c r="BF2972" s="6" t="e">
        <f t="shared" si="138"/>
        <v>#NUM!</v>
      </c>
      <c r="BG2972" t="e">
        <f t="shared" si="139"/>
        <v>#NUM!</v>
      </c>
      <c r="BH2972" t="e">
        <f t="shared" si="140"/>
        <v>#NUM!</v>
      </c>
      <c r="BI2972" t="e">
        <f>VLOOKUP(H2972,Sheet2!$A$1:$B$270,2,FALSE)</f>
        <v>#N/A</v>
      </c>
    </row>
    <row r="2973" spans="15:61">
      <c r="O2973" s="57"/>
      <c r="P2973" s="57"/>
      <c r="AP2973" s="57"/>
      <c r="BA2973" s="57"/>
      <c r="BF2973" s="6" t="e">
        <f t="shared" si="138"/>
        <v>#NUM!</v>
      </c>
      <c r="BG2973" t="e">
        <f t="shared" si="139"/>
        <v>#NUM!</v>
      </c>
      <c r="BH2973" t="e">
        <f t="shared" si="140"/>
        <v>#NUM!</v>
      </c>
      <c r="BI2973" t="e">
        <f>VLOOKUP(H2973,Sheet2!$A$1:$B$270,2,FALSE)</f>
        <v>#N/A</v>
      </c>
    </row>
    <row r="2974" spans="15:61">
      <c r="O2974" s="57"/>
      <c r="P2974" s="57"/>
      <c r="AP2974" s="57"/>
      <c r="BA2974" s="57"/>
      <c r="BF2974" s="6" t="e">
        <f t="shared" si="138"/>
        <v>#NUM!</v>
      </c>
      <c r="BG2974" t="e">
        <f t="shared" si="139"/>
        <v>#NUM!</v>
      </c>
      <c r="BH2974" t="e">
        <f t="shared" si="140"/>
        <v>#NUM!</v>
      </c>
      <c r="BI2974" t="e">
        <f>VLOOKUP(H2974,Sheet2!$A$1:$B$270,2,FALSE)</f>
        <v>#N/A</v>
      </c>
    </row>
    <row r="2975" spans="15:61">
      <c r="O2975" s="57"/>
      <c r="P2975" s="57"/>
      <c r="AP2975" s="57"/>
      <c r="BA2975" s="57"/>
      <c r="BF2975" s="6" t="e">
        <f t="shared" si="138"/>
        <v>#NUM!</v>
      </c>
      <c r="BG2975" t="e">
        <f t="shared" si="139"/>
        <v>#NUM!</v>
      </c>
      <c r="BH2975" t="e">
        <f t="shared" si="140"/>
        <v>#NUM!</v>
      </c>
      <c r="BI2975" t="e">
        <f>VLOOKUP(H2975,Sheet2!$A$1:$B$270,2,FALSE)</f>
        <v>#N/A</v>
      </c>
    </row>
    <row r="2976" spans="15:61">
      <c r="O2976" s="57"/>
      <c r="P2976" s="57"/>
      <c r="AP2976" s="57"/>
      <c r="BA2976" s="57"/>
      <c r="BF2976" s="6" t="e">
        <f t="shared" si="138"/>
        <v>#NUM!</v>
      </c>
      <c r="BG2976" t="e">
        <f t="shared" si="139"/>
        <v>#NUM!</v>
      </c>
      <c r="BH2976" t="e">
        <f t="shared" si="140"/>
        <v>#NUM!</v>
      </c>
      <c r="BI2976" t="e">
        <f>VLOOKUP(H2976,Sheet2!$A$1:$B$270,2,FALSE)</f>
        <v>#N/A</v>
      </c>
    </row>
    <row r="2977" spans="15:61">
      <c r="O2977" s="57"/>
      <c r="P2977" s="57"/>
      <c r="AP2977" s="57"/>
      <c r="BA2977" s="57"/>
      <c r="BF2977" s="6" t="e">
        <f t="shared" si="138"/>
        <v>#NUM!</v>
      </c>
      <c r="BG2977" t="e">
        <f t="shared" si="139"/>
        <v>#NUM!</v>
      </c>
      <c r="BH2977" t="e">
        <f t="shared" si="140"/>
        <v>#NUM!</v>
      </c>
      <c r="BI2977" t="e">
        <f>VLOOKUP(H2977,Sheet2!$A$1:$B$270,2,FALSE)</f>
        <v>#N/A</v>
      </c>
    </row>
    <row r="2978" spans="15:61">
      <c r="O2978" s="57"/>
      <c r="P2978" s="57"/>
      <c r="AP2978" s="57"/>
      <c r="BA2978" s="57"/>
      <c r="BF2978" s="6" t="e">
        <f t="shared" si="138"/>
        <v>#NUM!</v>
      </c>
      <c r="BG2978" t="e">
        <f t="shared" si="139"/>
        <v>#NUM!</v>
      </c>
      <c r="BH2978" t="e">
        <f t="shared" si="140"/>
        <v>#NUM!</v>
      </c>
      <c r="BI2978" t="e">
        <f>VLOOKUP(H2978,Sheet2!$A$1:$B$270,2,FALSE)</f>
        <v>#N/A</v>
      </c>
    </row>
    <row r="2979" spans="15:61">
      <c r="O2979" s="57"/>
      <c r="P2979" s="57"/>
      <c r="AP2979" s="57"/>
      <c r="BA2979" s="57"/>
      <c r="BF2979" s="6" t="e">
        <f t="shared" si="138"/>
        <v>#NUM!</v>
      </c>
      <c r="BG2979" t="e">
        <f t="shared" si="139"/>
        <v>#NUM!</v>
      </c>
      <c r="BH2979" t="e">
        <f t="shared" si="140"/>
        <v>#NUM!</v>
      </c>
      <c r="BI2979" t="e">
        <f>VLOOKUP(H2979,Sheet2!$A$1:$B$270,2,FALSE)</f>
        <v>#N/A</v>
      </c>
    </row>
    <row r="2980" spans="15:61">
      <c r="O2980" s="57"/>
      <c r="P2980" s="57"/>
      <c r="AP2980" s="57"/>
      <c r="BA2980" s="57"/>
      <c r="BF2980" s="6" t="e">
        <f t="shared" si="138"/>
        <v>#NUM!</v>
      </c>
      <c r="BG2980" t="e">
        <f t="shared" si="139"/>
        <v>#NUM!</v>
      </c>
      <c r="BH2980" t="e">
        <f t="shared" si="140"/>
        <v>#NUM!</v>
      </c>
      <c r="BI2980" t="e">
        <f>VLOOKUP(H2980,Sheet2!$A$1:$B$270,2,FALSE)</f>
        <v>#N/A</v>
      </c>
    </row>
    <row r="2981" spans="15:61">
      <c r="O2981" s="57"/>
      <c r="P2981" s="57"/>
      <c r="AP2981" s="57"/>
      <c r="BA2981" s="57"/>
      <c r="BF2981" s="6" t="e">
        <f t="shared" si="138"/>
        <v>#NUM!</v>
      </c>
      <c r="BG2981" t="e">
        <f t="shared" si="139"/>
        <v>#NUM!</v>
      </c>
      <c r="BH2981" t="e">
        <f t="shared" si="140"/>
        <v>#NUM!</v>
      </c>
      <c r="BI2981" t="e">
        <f>VLOOKUP(H2981,Sheet2!$A$1:$B$270,2,FALSE)</f>
        <v>#N/A</v>
      </c>
    </row>
    <row r="2982" spans="15:61">
      <c r="O2982" s="57"/>
      <c r="P2982" s="57"/>
      <c r="AP2982" s="57"/>
      <c r="BA2982" s="57"/>
      <c r="BF2982" s="6" t="e">
        <f t="shared" si="138"/>
        <v>#NUM!</v>
      </c>
      <c r="BG2982" t="e">
        <f t="shared" si="139"/>
        <v>#NUM!</v>
      </c>
      <c r="BH2982" t="e">
        <f t="shared" si="140"/>
        <v>#NUM!</v>
      </c>
      <c r="BI2982" t="e">
        <f>VLOOKUP(H2982,Sheet2!$A$1:$B$270,2,FALSE)</f>
        <v>#N/A</v>
      </c>
    </row>
    <row r="2983" spans="15:61">
      <c r="O2983" s="57"/>
      <c r="P2983" s="57"/>
      <c r="AP2983" s="57"/>
      <c r="BA2983" s="57"/>
      <c r="BF2983" s="6" t="e">
        <f t="shared" si="138"/>
        <v>#NUM!</v>
      </c>
      <c r="BG2983" t="e">
        <f t="shared" si="139"/>
        <v>#NUM!</v>
      </c>
      <c r="BH2983" t="e">
        <f t="shared" si="140"/>
        <v>#NUM!</v>
      </c>
      <c r="BI2983" t="e">
        <f>VLOOKUP(H2983,Sheet2!$A$1:$B$270,2,FALSE)</f>
        <v>#N/A</v>
      </c>
    </row>
    <row r="2984" spans="15:61">
      <c r="O2984" s="57"/>
      <c r="P2984" s="57"/>
      <c r="AP2984" s="57"/>
      <c r="BA2984" s="57"/>
      <c r="BF2984" s="6" t="e">
        <f t="shared" si="138"/>
        <v>#NUM!</v>
      </c>
      <c r="BG2984" t="e">
        <f t="shared" si="139"/>
        <v>#NUM!</v>
      </c>
      <c r="BH2984" t="e">
        <f t="shared" si="140"/>
        <v>#NUM!</v>
      </c>
      <c r="BI2984" t="e">
        <f>VLOOKUP(H2984,Sheet2!$A$1:$B$270,2,FALSE)</f>
        <v>#N/A</v>
      </c>
    </row>
    <row r="2985" spans="15:61">
      <c r="O2985" s="57"/>
      <c r="P2985" s="57"/>
      <c r="BA2985" s="57"/>
      <c r="BF2985" s="6" t="e">
        <f t="shared" si="138"/>
        <v>#NUM!</v>
      </c>
      <c r="BG2985" t="e">
        <f t="shared" si="139"/>
        <v>#NUM!</v>
      </c>
      <c r="BH2985" t="e">
        <f t="shared" si="140"/>
        <v>#NUM!</v>
      </c>
      <c r="BI2985" t="e">
        <f>VLOOKUP(H2985,Sheet2!$A$1:$B$270,2,FALSE)</f>
        <v>#N/A</v>
      </c>
    </row>
    <row r="2986" spans="15:61">
      <c r="O2986" s="57"/>
      <c r="P2986" s="57"/>
      <c r="AP2986" s="57"/>
      <c r="BA2986" s="57"/>
      <c r="BF2986" s="6" t="e">
        <f t="shared" si="138"/>
        <v>#NUM!</v>
      </c>
      <c r="BG2986" t="e">
        <f t="shared" si="139"/>
        <v>#NUM!</v>
      </c>
      <c r="BH2986" t="e">
        <f t="shared" si="140"/>
        <v>#NUM!</v>
      </c>
      <c r="BI2986" t="e">
        <f>VLOOKUP(H2986,Sheet2!$A$1:$B$270,2,FALSE)</f>
        <v>#N/A</v>
      </c>
    </row>
    <row r="2987" spans="15:61">
      <c r="O2987" s="57"/>
      <c r="P2987" s="57"/>
      <c r="AP2987" s="57"/>
      <c r="BA2987" s="57"/>
      <c r="BF2987" s="6" t="e">
        <f t="shared" si="138"/>
        <v>#NUM!</v>
      </c>
      <c r="BG2987" t="e">
        <f t="shared" si="139"/>
        <v>#NUM!</v>
      </c>
      <c r="BH2987" t="e">
        <f t="shared" si="140"/>
        <v>#NUM!</v>
      </c>
      <c r="BI2987" t="e">
        <f>VLOOKUP(H2987,Sheet2!$A$1:$B$270,2,FALSE)</f>
        <v>#N/A</v>
      </c>
    </row>
    <row r="2988" spans="15:61">
      <c r="O2988" s="57"/>
      <c r="P2988" s="57"/>
      <c r="AP2988" s="57"/>
      <c r="BA2988" s="57"/>
      <c r="BF2988" s="6" t="e">
        <f t="shared" si="138"/>
        <v>#NUM!</v>
      </c>
      <c r="BG2988" t="e">
        <f t="shared" si="139"/>
        <v>#NUM!</v>
      </c>
      <c r="BH2988" t="e">
        <f t="shared" si="140"/>
        <v>#NUM!</v>
      </c>
      <c r="BI2988" t="e">
        <f>VLOOKUP(H2988,Sheet2!$A$1:$B$270,2,FALSE)</f>
        <v>#N/A</v>
      </c>
    </row>
    <row r="2989" spans="15:61">
      <c r="O2989" s="57"/>
      <c r="P2989" s="57"/>
      <c r="AP2989" s="57"/>
      <c r="BA2989" s="57"/>
      <c r="BF2989" s="6" t="e">
        <f t="shared" si="138"/>
        <v>#NUM!</v>
      </c>
      <c r="BG2989" t="e">
        <f t="shared" si="139"/>
        <v>#NUM!</v>
      </c>
      <c r="BH2989" t="e">
        <f t="shared" si="140"/>
        <v>#NUM!</v>
      </c>
      <c r="BI2989" t="e">
        <f>VLOOKUP(H2989,Sheet2!$A$1:$B$270,2,FALSE)</f>
        <v>#N/A</v>
      </c>
    </row>
    <row r="2990" spans="15:61">
      <c r="O2990" s="57"/>
      <c r="P2990" s="57"/>
      <c r="AP2990" s="57"/>
      <c r="BA2990" s="57"/>
      <c r="BF2990" s="6" t="e">
        <f t="shared" si="138"/>
        <v>#NUM!</v>
      </c>
      <c r="BG2990" t="e">
        <f t="shared" si="139"/>
        <v>#NUM!</v>
      </c>
      <c r="BH2990" t="e">
        <f t="shared" si="140"/>
        <v>#NUM!</v>
      </c>
      <c r="BI2990" t="e">
        <f>VLOOKUP(H2990,Sheet2!$A$1:$B$270,2,FALSE)</f>
        <v>#N/A</v>
      </c>
    </row>
    <row r="2991" spans="15:61">
      <c r="O2991" s="57"/>
      <c r="P2991" s="57"/>
      <c r="AP2991" s="57"/>
      <c r="BA2991" s="57"/>
      <c r="BF2991" s="6" t="e">
        <f t="shared" si="138"/>
        <v>#NUM!</v>
      </c>
      <c r="BG2991" t="e">
        <f t="shared" si="139"/>
        <v>#NUM!</v>
      </c>
      <c r="BH2991" t="e">
        <f t="shared" si="140"/>
        <v>#NUM!</v>
      </c>
      <c r="BI2991" t="e">
        <f>VLOOKUP(H2991,Sheet2!$A$1:$B$270,2,FALSE)</f>
        <v>#N/A</v>
      </c>
    </row>
    <row r="2992" spans="15:61">
      <c r="O2992" s="57"/>
      <c r="P2992" s="57"/>
      <c r="AP2992" s="57"/>
      <c r="BA2992" s="57"/>
      <c r="BF2992" s="6" t="e">
        <f t="shared" si="138"/>
        <v>#NUM!</v>
      </c>
      <c r="BG2992" t="e">
        <f t="shared" si="139"/>
        <v>#NUM!</v>
      </c>
      <c r="BH2992" t="e">
        <f t="shared" si="140"/>
        <v>#NUM!</v>
      </c>
      <c r="BI2992" t="e">
        <f>VLOOKUP(H2992,Sheet2!$A$1:$B$270,2,FALSE)</f>
        <v>#N/A</v>
      </c>
    </row>
    <row r="2993" spans="15:61">
      <c r="O2993" s="57"/>
      <c r="P2993" s="57"/>
      <c r="AP2993" s="57"/>
      <c r="BA2993" s="57"/>
      <c r="BF2993" s="6" t="e">
        <f t="shared" si="138"/>
        <v>#NUM!</v>
      </c>
      <c r="BG2993" t="e">
        <f t="shared" si="139"/>
        <v>#NUM!</v>
      </c>
      <c r="BH2993" t="e">
        <f t="shared" si="140"/>
        <v>#NUM!</v>
      </c>
      <c r="BI2993" t="e">
        <f>VLOOKUP(H2993,Sheet2!$A$1:$B$270,2,FALSE)</f>
        <v>#N/A</v>
      </c>
    </row>
    <row r="2994" spans="15:61">
      <c r="O2994" s="57"/>
      <c r="P2994" s="57"/>
      <c r="AP2994" s="57"/>
      <c r="BA2994" s="57"/>
      <c r="BF2994" s="6" t="e">
        <f t="shared" si="138"/>
        <v>#NUM!</v>
      </c>
      <c r="BG2994" t="e">
        <f t="shared" si="139"/>
        <v>#NUM!</v>
      </c>
      <c r="BH2994" t="e">
        <f t="shared" si="140"/>
        <v>#NUM!</v>
      </c>
      <c r="BI2994" t="e">
        <f>VLOOKUP(H2994,Sheet2!$A$1:$B$270,2,FALSE)</f>
        <v>#N/A</v>
      </c>
    </row>
    <row r="2995" spans="15:61">
      <c r="O2995" s="57"/>
      <c r="P2995" s="57"/>
      <c r="BA2995" s="57"/>
      <c r="BF2995" s="6" t="e">
        <f t="shared" si="138"/>
        <v>#NUM!</v>
      </c>
      <c r="BG2995" t="e">
        <f t="shared" si="139"/>
        <v>#NUM!</v>
      </c>
      <c r="BH2995" t="e">
        <f t="shared" si="140"/>
        <v>#NUM!</v>
      </c>
      <c r="BI2995" t="e">
        <f>VLOOKUP(H2995,Sheet2!$A$1:$B$270,2,FALSE)</f>
        <v>#N/A</v>
      </c>
    </row>
    <row r="2996" spans="15:61">
      <c r="O2996" s="57"/>
      <c r="P2996" s="57"/>
      <c r="AP2996" s="57"/>
      <c r="BA2996" s="57"/>
      <c r="BF2996" s="6" t="e">
        <f t="shared" si="138"/>
        <v>#NUM!</v>
      </c>
      <c r="BG2996" t="e">
        <f t="shared" si="139"/>
        <v>#NUM!</v>
      </c>
      <c r="BH2996" t="e">
        <f t="shared" si="140"/>
        <v>#NUM!</v>
      </c>
      <c r="BI2996" t="e">
        <f>VLOOKUP(H2996,Sheet2!$A$1:$B$270,2,FALSE)</f>
        <v>#N/A</v>
      </c>
    </row>
    <row r="2997" spans="15:61">
      <c r="O2997" s="57"/>
      <c r="P2997" s="57"/>
      <c r="AP2997" s="57"/>
      <c r="BA2997" s="57"/>
      <c r="BF2997" s="6" t="e">
        <f t="shared" si="138"/>
        <v>#NUM!</v>
      </c>
      <c r="BG2997" t="e">
        <f t="shared" si="139"/>
        <v>#NUM!</v>
      </c>
      <c r="BH2997" t="e">
        <f t="shared" si="140"/>
        <v>#NUM!</v>
      </c>
      <c r="BI2997" t="e">
        <f>VLOOKUP(H2997,Sheet2!$A$1:$B$270,2,FALSE)</f>
        <v>#N/A</v>
      </c>
    </row>
    <row r="2998" spans="15:61">
      <c r="O2998" s="57"/>
      <c r="P2998" s="57"/>
      <c r="AP2998" s="57"/>
      <c r="BA2998" s="57"/>
      <c r="BF2998" s="6" t="e">
        <f t="shared" si="138"/>
        <v>#NUM!</v>
      </c>
      <c r="BG2998" t="e">
        <f t="shared" si="139"/>
        <v>#NUM!</v>
      </c>
      <c r="BH2998" t="e">
        <f t="shared" si="140"/>
        <v>#NUM!</v>
      </c>
      <c r="BI2998" t="e">
        <f>VLOOKUP(H2998,Sheet2!$A$1:$B$270,2,FALSE)</f>
        <v>#N/A</v>
      </c>
    </row>
    <row r="2999" spans="15:61">
      <c r="O2999" s="57"/>
      <c r="P2999" s="57"/>
      <c r="AP2999" s="57"/>
      <c r="BA2999" s="57"/>
      <c r="BF2999" s="6" t="e">
        <f t="shared" si="138"/>
        <v>#NUM!</v>
      </c>
      <c r="BG2999" t="e">
        <f t="shared" si="139"/>
        <v>#NUM!</v>
      </c>
      <c r="BH2999" t="e">
        <f t="shared" si="140"/>
        <v>#NUM!</v>
      </c>
      <c r="BI2999" t="e">
        <f>VLOOKUP(H2999,Sheet2!$A$1:$B$270,2,FALSE)</f>
        <v>#N/A</v>
      </c>
    </row>
    <row r="3000" spans="15:61">
      <c r="O3000" s="57"/>
      <c r="P3000" s="57"/>
      <c r="AP3000" s="57"/>
      <c r="BA3000" s="57"/>
      <c r="BF3000" s="6" t="e">
        <f t="shared" si="138"/>
        <v>#NUM!</v>
      </c>
      <c r="BG3000" t="e">
        <f t="shared" si="139"/>
        <v>#NUM!</v>
      </c>
      <c r="BH3000" t="e">
        <f t="shared" si="140"/>
        <v>#NUM!</v>
      </c>
      <c r="BI3000" t="e">
        <f>VLOOKUP(H3000,Sheet2!$A$1:$B$270,2,FALSE)</f>
        <v>#N/A</v>
      </c>
    </row>
    <row r="3001" spans="15:61">
      <c r="O3001" s="57"/>
      <c r="P3001" s="57"/>
      <c r="AP3001" s="57"/>
      <c r="BA3001" s="57"/>
      <c r="BF3001" s="6" t="e">
        <f t="shared" si="138"/>
        <v>#NUM!</v>
      </c>
      <c r="BG3001" t="e">
        <f t="shared" si="139"/>
        <v>#NUM!</v>
      </c>
      <c r="BH3001" t="e">
        <f t="shared" si="140"/>
        <v>#NUM!</v>
      </c>
      <c r="BI3001" t="e">
        <f>VLOOKUP(H3001,Sheet2!$A$1:$B$270,2,FALSE)</f>
        <v>#N/A</v>
      </c>
    </row>
    <row r="3002" spans="15:61">
      <c r="O3002" s="57"/>
      <c r="P3002" s="57"/>
      <c r="BA3002" s="57"/>
      <c r="BF3002" s="6" t="e">
        <f t="shared" si="138"/>
        <v>#NUM!</v>
      </c>
      <c r="BG3002" t="e">
        <f t="shared" si="139"/>
        <v>#NUM!</v>
      </c>
      <c r="BH3002" t="e">
        <f t="shared" si="140"/>
        <v>#NUM!</v>
      </c>
      <c r="BI3002" t="e">
        <f>VLOOKUP(H3002,Sheet2!$A$1:$B$270,2,FALSE)</f>
        <v>#N/A</v>
      </c>
    </row>
    <row r="3003" spans="15:61">
      <c r="O3003" s="57"/>
      <c r="P3003" s="57"/>
      <c r="BA3003" s="57"/>
      <c r="BF3003" s="6" t="e">
        <f t="shared" si="138"/>
        <v>#NUM!</v>
      </c>
      <c r="BG3003" t="e">
        <f t="shared" si="139"/>
        <v>#NUM!</v>
      </c>
      <c r="BH3003" t="e">
        <f t="shared" si="140"/>
        <v>#NUM!</v>
      </c>
      <c r="BI3003" t="e">
        <f>VLOOKUP(H3003,Sheet2!$A$1:$B$270,2,FALSE)</f>
        <v>#N/A</v>
      </c>
    </row>
    <row r="3004" spans="15:61">
      <c r="O3004" s="57"/>
      <c r="P3004" s="57"/>
      <c r="AP3004" s="57"/>
      <c r="BA3004" s="57"/>
      <c r="BF3004" s="6" t="e">
        <f t="shared" si="138"/>
        <v>#NUM!</v>
      </c>
      <c r="BG3004" t="e">
        <f t="shared" si="139"/>
        <v>#NUM!</v>
      </c>
      <c r="BH3004" t="e">
        <f t="shared" si="140"/>
        <v>#NUM!</v>
      </c>
      <c r="BI3004" t="e">
        <f>VLOOKUP(H3004,Sheet2!$A$1:$B$270,2,FALSE)</f>
        <v>#N/A</v>
      </c>
    </row>
    <row r="3005" spans="15:61">
      <c r="O3005" s="57"/>
      <c r="P3005" s="57"/>
      <c r="AP3005" s="57"/>
      <c r="BA3005" s="57"/>
      <c r="BF3005" s="6" t="e">
        <f t="shared" si="138"/>
        <v>#NUM!</v>
      </c>
      <c r="BG3005" t="e">
        <f t="shared" si="139"/>
        <v>#NUM!</v>
      </c>
      <c r="BH3005" t="e">
        <f t="shared" si="140"/>
        <v>#NUM!</v>
      </c>
      <c r="BI3005" t="e">
        <f>VLOOKUP(H3005,Sheet2!$A$1:$B$270,2,FALSE)</f>
        <v>#N/A</v>
      </c>
    </row>
    <row r="3006" spans="15:61">
      <c r="O3006" s="57"/>
      <c r="P3006" s="57"/>
      <c r="AP3006" s="57"/>
      <c r="BA3006" s="57"/>
      <c r="BF3006" s="6" t="e">
        <f t="shared" si="138"/>
        <v>#NUM!</v>
      </c>
      <c r="BG3006" t="e">
        <f t="shared" si="139"/>
        <v>#NUM!</v>
      </c>
      <c r="BH3006" t="e">
        <f t="shared" si="140"/>
        <v>#NUM!</v>
      </c>
      <c r="BI3006" t="e">
        <f>VLOOKUP(H3006,Sheet2!$A$1:$B$270,2,FALSE)</f>
        <v>#N/A</v>
      </c>
    </row>
    <row r="3007" spans="15:61">
      <c r="O3007" s="57"/>
      <c r="P3007" s="57"/>
      <c r="AP3007" s="57"/>
      <c r="BA3007" s="57"/>
      <c r="BF3007" s="6" t="e">
        <f t="shared" si="138"/>
        <v>#NUM!</v>
      </c>
      <c r="BG3007" t="e">
        <f t="shared" si="139"/>
        <v>#NUM!</v>
      </c>
      <c r="BH3007" t="e">
        <f t="shared" si="140"/>
        <v>#NUM!</v>
      </c>
      <c r="BI3007" t="e">
        <f>VLOOKUP(H3007,Sheet2!$A$1:$B$270,2,FALSE)</f>
        <v>#N/A</v>
      </c>
    </row>
    <row r="3008" spans="15:61">
      <c r="O3008" s="57"/>
      <c r="P3008" s="57"/>
      <c r="AP3008" s="57"/>
      <c r="BA3008" s="57"/>
      <c r="BF3008" s="6" t="e">
        <f t="shared" si="138"/>
        <v>#NUM!</v>
      </c>
      <c r="BG3008" t="e">
        <f t="shared" si="139"/>
        <v>#NUM!</v>
      </c>
      <c r="BH3008" t="e">
        <f t="shared" si="140"/>
        <v>#NUM!</v>
      </c>
      <c r="BI3008" t="e">
        <f>VLOOKUP(H3008,Sheet2!$A$1:$B$270,2,FALSE)</f>
        <v>#N/A</v>
      </c>
    </row>
    <row r="3009" spans="15:61">
      <c r="O3009" s="57"/>
      <c r="P3009" s="57"/>
      <c r="AP3009" s="57"/>
      <c r="BA3009" s="57"/>
      <c r="BF3009" s="6" t="e">
        <f t="shared" si="138"/>
        <v>#NUM!</v>
      </c>
      <c r="BG3009" t="e">
        <f t="shared" si="139"/>
        <v>#NUM!</v>
      </c>
      <c r="BH3009" t="e">
        <f t="shared" si="140"/>
        <v>#NUM!</v>
      </c>
      <c r="BI3009" t="e">
        <f>VLOOKUP(H3009,Sheet2!$A$1:$B$270,2,FALSE)</f>
        <v>#N/A</v>
      </c>
    </row>
    <row r="3010" spans="15:61">
      <c r="O3010" s="57"/>
      <c r="P3010" s="57"/>
      <c r="BA3010" s="57"/>
      <c r="BF3010" s="6" t="e">
        <f t="shared" ref="BF3010:BF3073" si="141">DATE(BC3010,BD3010,BE3010)</f>
        <v>#NUM!</v>
      </c>
      <c r="BG3010" t="e">
        <f t="shared" ref="BG3010:BG3073" si="142">BF3010-BA3010</f>
        <v>#NUM!</v>
      </c>
      <c r="BH3010" t="e">
        <f t="shared" ref="BH3010:BH3073" si="143">IF(BG3010=1,"COMPLY",IF(BG3010&lt;1,"COMPLY","NOT COMPLY"))</f>
        <v>#NUM!</v>
      </c>
      <c r="BI3010" t="e">
        <f>VLOOKUP(H3010,Sheet2!$A$1:$B$270,2,FALSE)</f>
        <v>#N/A</v>
      </c>
    </row>
    <row r="3011" spans="15:61">
      <c r="O3011" s="57"/>
      <c r="P3011" s="57"/>
      <c r="AP3011" s="57"/>
      <c r="BA3011" s="57"/>
      <c r="BF3011" s="6" t="e">
        <f t="shared" si="141"/>
        <v>#NUM!</v>
      </c>
      <c r="BG3011" t="e">
        <f t="shared" si="142"/>
        <v>#NUM!</v>
      </c>
      <c r="BH3011" t="e">
        <f t="shared" si="143"/>
        <v>#NUM!</v>
      </c>
      <c r="BI3011" t="e">
        <f>VLOOKUP(H3011,Sheet2!$A$1:$B$270,2,FALSE)</f>
        <v>#N/A</v>
      </c>
    </row>
    <row r="3012" spans="15:61">
      <c r="O3012" s="57"/>
      <c r="P3012" s="57"/>
      <c r="BA3012" s="57"/>
      <c r="BF3012" s="6" t="e">
        <f t="shared" si="141"/>
        <v>#NUM!</v>
      </c>
      <c r="BG3012" t="e">
        <f t="shared" si="142"/>
        <v>#NUM!</v>
      </c>
      <c r="BH3012" t="e">
        <f t="shared" si="143"/>
        <v>#NUM!</v>
      </c>
      <c r="BI3012" t="e">
        <f>VLOOKUP(H3012,Sheet2!$A$1:$B$270,2,FALSE)</f>
        <v>#N/A</v>
      </c>
    </row>
    <row r="3013" spans="15:61">
      <c r="O3013" s="57"/>
      <c r="P3013" s="57"/>
      <c r="AP3013" s="57"/>
      <c r="BA3013" s="57"/>
      <c r="BF3013" s="6" t="e">
        <f t="shared" si="141"/>
        <v>#NUM!</v>
      </c>
      <c r="BG3013" t="e">
        <f t="shared" si="142"/>
        <v>#NUM!</v>
      </c>
      <c r="BH3013" t="e">
        <f t="shared" si="143"/>
        <v>#NUM!</v>
      </c>
      <c r="BI3013" t="e">
        <f>VLOOKUP(H3013,Sheet2!$A$1:$B$270,2,FALSE)</f>
        <v>#N/A</v>
      </c>
    </row>
    <row r="3014" spans="15:61">
      <c r="O3014" s="57"/>
      <c r="P3014" s="57"/>
      <c r="BA3014" s="57"/>
      <c r="BF3014" s="6" t="e">
        <f t="shared" si="141"/>
        <v>#NUM!</v>
      </c>
      <c r="BG3014" t="e">
        <f t="shared" si="142"/>
        <v>#NUM!</v>
      </c>
      <c r="BH3014" t="e">
        <f t="shared" si="143"/>
        <v>#NUM!</v>
      </c>
      <c r="BI3014" t="e">
        <f>VLOOKUP(H3014,Sheet2!$A$1:$B$270,2,FALSE)</f>
        <v>#N/A</v>
      </c>
    </row>
    <row r="3015" spans="15:61">
      <c r="O3015" s="57"/>
      <c r="P3015" s="57"/>
      <c r="AP3015" s="57"/>
      <c r="BA3015" s="57"/>
      <c r="BF3015" s="6" t="e">
        <f t="shared" si="141"/>
        <v>#NUM!</v>
      </c>
      <c r="BG3015" t="e">
        <f t="shared" si="142"/>
        <v>#NUM!</v>
      </c>
      <c r="BH3015" t="e">
        <f t="shared" si="143"/>
        <v>#NUM!</v>
      </c>
      <c r="BI3015" t="e">
        <f>VLOOKUP(H3015,Sheet2!$A$1:$B$270,2,FALSE)</f>
        <v>#N/A</v>
      </c>
    </row>
    <row r="3016" spans="15:61">
      <c r="O3016" s="57"/>
      <c r="P3016" s="57"/>
      <c r="AP3016" s="57"/>
      <c r="BA3016" s="57"/>
      <c r="BF3016" s="6" t="e">
        <f t="shared" si="141"/>
        <v>#NUM!</v>
      </c>
      <c r="BG3016" t="e">
        <f t="shared" si="142"/>
        <v>#NUM!</v>
      </c>
      <c r="BH3016" t="e">
        <f t="shared" si="143"/>
        <v>#NUM!</v>
      </c>
      <c r="BI3016" t="e">
        <f>VLOOKUP(H3016,Sheet2!$A$1:$B$270,2,FALSE)</f>
        <v>#N/A</v>
      </c>
    </row>
    <row r="3017" spans="15:61">
      <c r="O3017" s="57"/>
      <c r="P3017" s="57"/>
      <c r="AP3017" s="57"/>
      <c r="BA3017" s="57"/>
      <c r="BF3017" s="6" t="e">
        <f t="shared" si="141"/>
        <v>#NUM!</v>
      </c>
      <c r="BG3017" t="e">
        <f t="shared" si="142"/>
        <v>#NUM!</v>
      </c>
      <c r="BH3017" t="e">
        <f t="shared" si="143"/>
        <v>#NUM!</v>
      </c>
      <c r="BI3017" t="e">
        <f>VLOOKUP(H3017,Sheet2!$A$1:$B$270,2,FALSE)</f>
        <v>#N/A</v>
      </c>
    </row>
    <row r="3018" spans="15:61">
      <c r="O3018" s="57"/>
      <c r="P3018" s="57"/>
      <c r="AP3018" s="57"/>
      <c r="BA3018" s="57"/>
      <c r="BF3018" s="6" t="e">
        <f t="shared" si="141"/>
        <v>#NUM!</v>
      </c>
      <c r="BG3018" t="e">
        <f t="shared" si="142"/>
        <v>#NUM!</v>
      </c>
      <c r="BH3018" t="e">
        <f t="shared" si="143"/>
        <v>#NUM!</v>
      </c>
      <c r="BI3018" t="e">
        <f>VLOOKUP(H3018,Sheet2!$A$1:$B$270,2,FALSE)</f>
        <v>#N/A</v>
      </c>
    </row>
    <row r="3019" spans="15:61">
      <c r="O3019" s="57"/>
      <c r="P3019" s="57"/>
      <c r="AP3019" s="57"/>
      <c r="BA3019" s="57"/>
      <c r="BF3019" s="6" t="e">
        <f t="shared" si="141"/>
        <v>#NUM!</v>
      </c>
      <c r="BG3019" t="e">
        <f t="shared" si="142"/>
        <v>#NUM!</v>
      </c>
      <c r="BH3019" t="e">
        <f t="shared" si="143"/>
        <v>#NUM!</v>
      </c>
      <c r="BI3019" t="e">
        <f>VLOOKUP(H3019,Sheet2!$A$1:$B$270,2,FALSE)</f>
        <v>#N/A</v>
      </c>
    </row>
    <row r="3020" spans="15:61">
      <c r="O3020" s="57"/>
      <c r="P3020" s="57"/>
      <c r="AP3020" s="57"/>
      <c r="BA3020" s="57"/>
      <c r="BF3020" s="6" t="e">
        <f t="shared" si="141"/>
        <v>#NUM!</v>
      </c>
      <c r="BG3020" t="e">
        <f t="shared" si="142"/>
        <v>#NUM!</v>
      </c>
      <c r="BH3020" t="e">
        <f t="shared" si="143"/>
        <v>#NUM!</v>
      </c>
      <c r="BI3020" t="e">
        <f>VLOOKUP(H3020,Sheet2!$A$1:$B$270,2,FALSE)</f>
        <v>#N/A</v>
      </c>
    </row>
    <row r="3021" spans="15:61">
      <c r="O3021" s="57"/>
      <c r="P3021" s="57"/>
      <c r="AP3021" s="57"/>
      <c r="BA3021" s="57"/>
      <c r="BF3021" s="6" t="e">
        <f t="shared" si="141"/>
        <v>#NUM!</v>
      </c>
      <c r="BG3021" t="e">
        <f t="shared" si="142"/>
        <v>#NUM!</v>
      </c>
      <c r="BH3021" t="e">
        <f t="shared" si="143"/>
        <v>#NUM!</v>
      </c>
      <c r="BI3021" t="e">
        <f>VLOOKUP(H3021,Sheet2!$A$1:$B$270,2,FALSE)</f>
        <v>#N/A</v>
      </c>
    </row>
    <row r="3022" spans="15:61">
      <c r="O3022" s="57"/>
      <c r="P3022" s="57"/>
      <c r="AP3022" s="57"/>
      <c r="BA3022" s="57"/>
      <c r="BF3022" s="6" t="e">
        <f t="shared" si="141"/>
        <v>#NUM!</v>
      </c>
      <c r="BG3022" t="e">
        <f t="shared" si="142"/>
        <v>#NUM!</v>
      </c>
      <c r="BH3022" t="e">
        <f t="shared" si="143"/>
        <v>#NUM!</v>
      </c>
      <c r="BI3022" t="e">
        <f>VLOOKUP(H3022,Sheet2!$A$1:$B$270,2,FALSE)</f>
        <v>#N/A</v>
      </c>
    </row>
    <row r="3023" spans="15:61">
      <c r="O3023" s="57"/>
      <c r="P3023" s="57"/>
      <c r="AP3023" s="57"/>
      <c r="BA3023" s="57"/>
      <c r="BF3023" s="6" t="e">
        <f t="shared" si="141"/>
        <v>#NUM!</v>
      </c>
      <c r="BG3023" t="e">
        <f t="shared" si="142"/>
        <v>#NUM!</v>
      </c>
      <c r="BH3023" t="e">
        <f t="shared" si="143"/>
        <v>#NUM!</v>
      </c>
      <c r="BI3023" t="e">
        <f>VLOOKUP(H3023,Sheet2!$A$1:$B$270,2,FALSE)</f>
        <v>#N/A</v>
      </c>
    </row>
    <row r="3024" spans="15:61">
      <c r="O3024" s="57"/>
      <c r="P3024" s="57"/>
      <c r="BA3024" s="57"/>
      <c r="BF3024" s="6" t="e">
        <f t="shared" si="141"/>
        <v>#NUM!</v>
      </c>
      <c r="BG3024" t="e">
        <f t="shared" si="142"/>
        <v>#NUM!</v>
      </c>
      <c r="BH3024" t="e">
        <f t="shared" si="143"/>
        <v>#NUM!</v>
      </c>
      <c r="BI3024" t="e">
        <f>VLOOKUP(H3024,Sheet2!$A$1:$B$270,2,FALSE)</f>
        <v>#N/A</v>
      </c>
    </row>
    <row r="3025" spans="15:61">
      <c r="O3025" s="57"/>
      <c r="P3025" s="57"/>
      <c r="AP3025" s="57"/>
      <c r="BA3025" s="57"/>
      <c r="BF3025" s="6" t="e">
        <f t="shared" si="141"/>
        <v>#NUM!</v>
      </c>
      <c r="BG3025" t="e">
        <f t="shared" si="142"/>
        <v>#NUM!</v>
      </c>
      <c r="BH3025" t="e">
        <f t="shared" si="143"/>
        <v>#NUM!</v>
      </c>
      <c r="BI3025" t="e">
        <f>VLOOKUP(H3025,Sheet2!$A$1:$B$270,2,FALSE)</f>
        <v>#N/A</v>
      </c>
    </row>
    <row r="3026" spans="15:61">
      <c r="O3026" s="57"/>
      <c r="P3026" s="57"/>
      <c r="AP3026" s="57"/>
      <c r="BA3026" s="57"/>
      <c r="BF3026" s="6" t="e">
        <f t="shared" si="141"/>
        <v>#NUM!</v>
      </c>
      <c r="BG3026" t="e">
        <f t="shared" si="142"/>
        <v>#NUM!</v>
      </c>
      <c r="BH3026" t="e">
        <f t="shared" si="143"/>
        <v>#NUM!</v>
      </c>
      <c r="BI3026" t="e">
        <f>VLOOKUP(H3026,Sheet2!$A$1:$B$270,2,FALSE)</f>
        <v>#N/A</v>
      </c>
    </row>
    <row r="3027" spans="15:61">
      <c r="O3027" s="57"/>
      <c r="P3027" s="57"/>
      <c r="AP3027" s="57"/>
      <c r="BA3027" s="57"/>
      <c r="BF3027" s="6" t="e">
        <f t="shared" si="141"/>
        <v>#NUM!</v>
      </c>
      <c r="BG3027" t="e">
        <f t="shared" si="142"/>
        <v>#NUM!</v>
      </c>
      <c r="BH3027" t="e">
        <f t="shared" si="143"/>
        <v>#NUM!</v>
      </c>
      <c r="BI3027" t="e">
        <f>VLOOKUP(H3027,Sheet2!$A$1:$B$270,2,FALSE)</f>
        <v>#N/A</v>
      </c>
    </row>
    <row r="3028" spans="15:61">
      <c r="O3028" s="57"/>
      <c r="P3028" s="57"/>
      <c r="BA3028" s="57"/>
      <c r="BF3028" s="6" t="e">
        <f t="shared" si="141"/>
        <v>#NUM!</v>
      </c>
      <c r="BG3028" t="e">
        <f t="shared" si="142"/>
        <v>#NUM!</v>
      </c>
      <c r="BH3028" t="e">
        <f t="shared" si="143"/>
        <v>#NUM!</v>
      </c>
      <c r="BI3028" t="e">
        <f>VLOOKUP(H3028,Sheet2!$A$1:$B$270,2,FALSE)</f>
        <v>#N/A</v>
      </c>
    </row>
    <row r="3029" spans="15:61">
      <c r="O3029" s="57"/>
      <c r="P3029" s="57"/>
      <c r="AP3029" s="57"/>
      <c r="BA3029" s="57"/>
      <c r="BF3029" s="6" t="e">
        <f t="shared" si="141"/>
        <v>#NUM!</v>
      </c>
      <c r="BG3029" t="e">
        <f t="shared" si="142"/>
        <v>#NUM!</v>
      </c>
      <c r="BH3029" t="e">
        <f t="shared" si="143"/>
        <v>#NUM!</v>
      </c>
      <c r="BI3029" t="e">
        <f>VLOOKUP(H3029,Sheet2!$A$1:$B$270,2,FALSE)</f>
        <v>#N/A</v>
      </c>
    </row>
    <row r="3030" spans="15:61">
      <c r="O3030" s="57"/>
      <c r="P3030" s="57"/>
      <c r="AP3030" s="57"/>
      <c r="BA3030" s="57"/>
      <c r="BF3030" s="6" t="e">
        <f t="shared" si="141"/>
        <v>#NUM!</v>
      </c>
      <c r="BG3030" t="e">
        <f t="shared" si="142"/>
        <v>#NUM!</v>
      </c>
      <c r="BH3030" t="e">
        <f t="shared" si="143"/>
        <v>#NUM!</v>
      </c>
      <c r="BI3030" t="e">
        <f>VLOOKUP(H3030,Sheet2!$A$1:$B$270,2,FALSE)</f>
        <v>#N/A</v>
      </c>
    </row>
    <row r="3031" spans="15:61">
      <c r="O3031" s="57"/>
      <c r="P3031" s="57"/>
      <c r="AP3031" s="57"/>
      <c r="BA3031" s="57"/>
      <c r="BF3031" s="6" t="e">
        <f t="shared" si="141"/>
        <v>#NUM!</v>
      </c>
      <c r="BG3031" t="e">
        <f t="shared" si="142"/>
        <v>#NUM!</v>
      </c>
      <c r="BH3031" t="e">
        <f t="shared" si="143"/>
        <v>#NUM!</v>
      </c>
      <c r="BI3031" t="e">
        <f>VLOOKUP(H3031,Sheet2!$A$1:$B$270,2,FALSE)</f>
        <v>#N/A</v>
      </c>
    </row>
    <row r="3032" spans="15:61">
      <c r="O3032" s="57"/>
      <c r="P3032" s="57"/>
      <c r="BA3032" s="57"/>
      <c r="BF3032" s="6" t="e">
        <f t="shared" si="141"/>
        <v>#NUM!</v>
      </c>
      <c r="BG3032" t="e">
        <f t="shared" si="142"/>
        <v>#NUM!</v>
      </c>
      <c r="BH3032" t="e">
        <f t="shared" si="143"/>
        <v>#NUM!</v>
      </c>
      <c r="BI3032" t="e">
        <f>VLOOKUP(H3032,Sheet2!$A$1:$B$270,2,FALSE)</f>
        <v>#N/A</v>
      </c>
    </row>
    <row r="3033" spans="15:61">
      <c r="O3033" s="57"/>
      <c r="P3033" s="57"/>
      <c r="BA3033" s="57"/>
      <c r="BF3033" s="6" t="e">
        <f t="shared" si="141"/>
        <v>#NUM!</v>
      </c>
      <c r="BG3033" t="e">
        <f t="shared" si="142"/>
        <v>#NUM!</v>
      </c>
      <c r="BH3033" t="e">
        <f t="shared" si="143"/>
        <v>#NUM!</v>
      </c>
      <c r="BI3033" t="e">
        <f>VLOOKUP(H3033,Sheet2!$A$1:$B$270,2,FALSE)</f>
        <v>#N/A</v>
      </c>
    </row>
    <row r="3034" spans="15:61">
      <c r="O3034" s="57"/>
      <c r="P3034" s="57"/>
      <c r="AP3034" s="57"/>
      <c r="BA3034" s="57"/>
      <c r="BF3034" s="6" t="e">
        <f t="shared" si="141"/>
        <v>#NUM!</v>
      </c>
      <c r="BG3034" t="e">
        <f t="shared" si="142"/>
        <v>#NUM!</v>
      </c>
      <c r="BH3034" t="e">
        <f t="shared" si="143"/>
        <v>#NUM!</v>
      </c>
      <c r="BI3034" t="e">
        <f>VLOOKUP(H3034,Sheet2!$A$1:$B$270,2,FALSE)</f>
        <v>#N/A</v>
      </c>
    </row>
    <row r="3035" spans="15:61">
      <c r="O3035" s="57"/>
      <c r="P3035" s="57"/>
      <c r="AP3035" s="57"/>
      <c r="BA3035" s="57"/>
      <c r="BF3035" s="6" t="e">
        <f t="shared" si="141"/>
        <v>#NUM!</v>
      </c>
      <c r="BG3035" t="e">
        <f t="shared" si="142"/>
        <v>#NUM!</v>
      </c>
      <c r="BH3035" t="e">
        <f t="shared" si="143"/>
        <v>#NUM!</v>
      </c>
      <c r="BI3035" t="e">
        <f>VLOOKUP(H3035,Sheet2!$A$1:$B$270,2,FALSE)</f>
        <v>#N/A</v>
      </c>
    </row>
    <row r="3036" spans="15:61">
      <c r="O3036" s="57"/>
      <c r="P3036" s="57"/>
      <c r="BA3036" s="57"/>
      <c r="BF3036" s="6" t="e">
        <f t="shared" si="141"/>
        <v>#NUM!</v>
      </c>
      <c r="BG3036" t="e">
        <f t="shared" si="142"/>
        <v>#NUM!</v>
      </c>
      <c r="BH3036" t="e">
        <f t="shared" si="143"/>
        <v>#NUM!</v>
      </c>
      <c r="BI3036" t="e">
        <f>VLOOKUP(H3036,Sheet2!$A$1:$B$270,2,FALSE)</f>
        <v>#N/A</v>
      </c>
    </row>
    <row r="3037" spans="15:61">
      <c r="O3037" s="57"/>
      <c r="P3037" s="57"/>
      <c r="AP3037" s="57"/>
      <c r="BA3037" s="57"/>
      <c r="BF3037" s="6" t="e">
        <f t="shared" si="141"/>
        <v>#NUM!</v>
      </c>
      <c r="BG3037" t="e">
        <f t="shared" si="142"/>
        <v>#NUM!</v>
      </c>
      <c r="BH3037" t="e">
        <f t="shared" si="143"/>
        <v>#NUM!</v>
      </c>
      <c r="BI3037" t="e">
        <f>VLOOKUP(H3037,Sheet2!$A$1:$B$270,2,FALSE)</f>
        <v>#N/A</v>
      </c>
    </row>
    <row r="3038" spans="15:61">
      <c r="O3038" s="57"/>
      <c r="P3038" s="57"/>
      <c r="BA3038" s="57"/>
      <c r="BF3038" s="6" t="e">
        <f t="shared" si="141"/>
        <v>#NUM!</v>
      </c>
      <c r="BG3038" t="e">
        <f t="shared" si="142"/>
        <v>#NUM!</v>
      </c>
      <c r="BH3038" t="e">
        <f t="shared" si="143"/>
        <v>#NUM!</v>
      </c>
      <c r="BI3038" t="e">
        <f>VLOOKUP(H3038,Sheet2!$A$1:$B$270,2,FALSE)</f>
        <v>#N/A</v>
      </c>
    </row>
    <row r="3039" spans="15:61">
      <c r="O3039" s="57"/>
      <c r="P3039" s="57"/>
      <c r="AP3039" s="57"/>
      <c r="BA3039" s="57"/>
      <c r="BF3039" s="6" t="e">
        <f t="shared" si="141"/>
        <v>#NUM!</v>
      </c>
      <c r="BG3039" t="e">
        <f t="shared" si="142"/>
        <v>#NUM!</v>
      </c>
      <c r="BH3039" t="e">
        <f t="shared" si="143"/>
        <v>#NUM!</v>
      </c>
      <c r="BI3039" t="e">
        <f>VLOOKUP(H3039,Sheet2!$A$1:$B$270,2,FALSE)</f>
        <v>#N/A</v>
      </c>
    </row>
    <row r="3040" spans="15:61">
      <c r="O3040" s="57"/>
      <c r="P3040" s="57"/>
      <c r="AP3040" s="57"/>
      <c r="BA3040" s="57"/>
      <c r="BF3040" s="6" t="e">
        <f t="shared" si="141"/>
        <v>#NUM!</v>
      </c>
      <c r="BG3040" t="e">
        <f t="shared" si="142"/>
        <v>#NUM!</v>
      </c>
      <c r="BH3040" t="e">
        <f t="shared" si="143"/>
        <v>#NUM!</v>
      </c>
      <c r="BI3040" t="e">
        <f>VLOOKUP(H3040,Sheet2!$A$1:$B$270,2,FALSE)</f>
        <v>#N/A</v>
      </c>
    </row>
    <row r="3041" spans="15:61">
      <c r="O3041" s="57"/>
      <c r="P3041" s="57"/>
      <c r="AP3041" s="57"/>
      <c r="BA3041" s="57"/>
      <c r="BF3041" s="6" t="e">
        <f t="shared" si="141"/>
        <v>#NUM!</v>
      </c>
      <c r="BG3041" t="e">
        <f t="shared" si="142"/>
        <v>#NUM!</v>
      </c>
      <c r="BH3041" t="e">
        <f t="shared" si="143"/>
        <v>#NUM!</v>
      </c>
      <c r="BI3041" t="e">
        <f>VLOOKUP(H3041,Sheet2!$A$1:$B$270,2,FALSE)</f>
        <v>#N/A</v>
      </c>
    </row>
    <row r="3042" spans="15:61">
      <c r="O3042" s="57"/>
      <c r="P3042" s="57"/>
      <c r="AP3042" s="57"/>
      <c r="BA3042" s="57"/>
      <c r="BF3042" s="6" t="e">
        <f t="shared" si="141"/>
        <v>#NUM!</v>
      </c>
      <c r="BG3042" t="e">
        <f t="shared" si="142"/>
        <v>#NUM!</v>
      </c>
      <c r="BH3042" t="e">
        <f t="shared" si="143"/>
        <v>#NUM!</v>
      </c>
      <c r="BI3042" t="e">
        <f>VLOOKUP(H3042,Sheet2!$A$1:$B$270,2,FALSE)</f>
        <v>#N/A</v>
      </c>
    </row>
    <row r="3043" spans="15:61">
      <c r="O3043" s="57"/>
      <c r="P3043" s="57"/>
      <c r="AP3043" s="57"/>
      <c r="BA3043" s="57"/>
      <c r="BF3043" s="6" t="e">
        <f t="shared" si="141"/>
        <v>#NUM!</v>
      </c>
      <c r="BG3043" t="e">
        <f t="shared" si="142"/>
        <v>#NUM!</v>
      </c>
      <c r="BH3043" t="e">
        <f t="shared" si="143"/>
        <v>#NUM!</v>
      </c>
      <c r="BI3043" t="e">
        <f>VLOOKUP(H3043,Sheet2!$A$1:$B$270,2,FALSE)</f>
        <v>#N/A</v>
      </c>
    </row>
    <row r="3044" spans="15:61">
      <c r="O3044" s="57"/>
      <c r="P3044" s="57"/>
      <c r="AP3044" s="57"/>
      <c r="BA3044" s="57"/>
      <c r="BF3044" s="6" t="e">
        <f t="shared" si="141"/>
        <v>#NUM!</v>
      </c>
      <c r="BG3044" t="e">
        <f t="shared" si="142"/>
        <v>#NUM!</v>
      </c>
      <c r="BH3044" t="e">
        <f t="shared" si="143"/>
        <v>#NUM!</v>
      </c>
      <c r="BI3044" t="e">
        <f>VLOOKUP(H3044,Sheet2!$A$1:$B$270,2,FALSE)</f>
        <v>#N/A</v>
      </c>
    </row>
    <row r="3045" spans="15:61">
      <c r="O3045" s="57"/>
      <c r="P3045" s="57"/>
      <c r="AP3045" s="57"/>
      <c r="BA3045" s="57"/>
      <c r="BF3045" s="6" t="e">
        <f t="shared" si="141"/>
        <v>#NUM!</v>
      </c>
      <c r="BG3045" t="e">
        <f t="shared" si="142"/>
        <v>#NUM!</v>
      </c>
      <c r="BH3045" t="e">
        <f t="shared" si="143"/>
        <v>#NUM!</v>
      </c>
      <c r="BI3045" t="e">
        <f>VLOOKUP(H3045,Sheet2!$A$1:$B$270,2,FALSE)</f>
        <v>#N/A</v>
      </c>
    </row>
    <row r="3046" spans="15:61">
      <c r="O3046" s="57"/>
      <c r="P3046" s="57"/>
      <c r="AP3046" s="57"/>
      <c r="BA3046" s="57"/>
      <c r="BF3046" s="6" t="e">
        <f t="shared" si="141"/>
        <v>#NUM!</v>
      </c>
      <c r="BG3046" t="e">
        <f t="shared" si="142"/>
        <v>#NUM!</v>
      </c>
      <c r="BH3046" t="e">
        <f t="shared" si="143"/>
        <v>#NUM!</v>
      </c>
      <c r="BI3046" t="e">
        <f>VLOOKUP(H3046,Sheet2!$A$1:$B$270,2,FALSE)</f>
        <v>#N/A</v>
      </c>
    </row>
    <row r="3047" spans="15:61">
      <c r="O3047" s="57"/>
      <c r="P3047" s="57"/>
      <c r="BA3047" s="57"/>
      <c r="BF3047" s="6" t="e">
        <f t="shared" si="141"/>
        <v>#NUM!</v>
      </c>
      <c r="BG3047" t="e">
        <f t="shared" si="142"/>
        <v>#NUM!</v>
      </c>
      <c r="BH3047" t="e">
        <f t="shared" si="143"/>
        <v>#NUM!</v>
      </c>
      <c r="BI3047" t="e">
        <f>VLOOKUP(H3047,Sheet2!$A$1:$B$270,2,FALSE)</f>
        <v>#N/A</v>
      </c>
    </row>
    <row r="3048" spans="15:61">
      <c r="O3048" s="57"/>
      <c r="P3048" s="57"/>
      <c r="AP3048" s="57"/>
      <c r="BA3048" s="57"/>
      <c r="BF3048" s="6" t="e">
        <f t="shared" si="141"/>
        <v>#NUM!</v>
      </c>
      <c r="BG3048" t="e">
        <f t="shared" si="142"/>
        <v>#NUM!</v>
      </c>
      <c r="BH3048" t="e">
        <f t="shared" si="143"/>
        <v>#NUM!</v>
      </c>
      <c r="BI3048" t="e">
        <f>VLOOKUP(H3048,Sheet2!$A$1:$B$270,2,FALSE)</f>
        <v>#N/A</v>
      </c>
    </row>
    <row r="3049" spans="15:61">
      <c r="O3049" s="57"/>
      <c r="P3049" s="57"/>
      <c r="AP3049" s="57"/>
      <c r="BA3049" s="57"/>
      <c r="BF3049" s="6" t="e">
        <f t="shared" si="141"/>
        <v>#NUM!</v>
      </c>
      <c r="BG3049" t="e">
        <f t="shared" si="142"/>
        <v>#NUM!</v>
      </c>
      <c r="BH3049" t="e">
        <f t="shared" si="143"/>
        <v>#NUM!</v>
      </c>
      <c r="BI3049" t="e">
        <f>VLOOKUP(H3049,Sheet2!$A$1:$B$270,2,FALSE)</f>
        <v>#N/A</v>
      </c>
    </row>
    <row r="3050" spans="15:61">
      <c r="O3050" s="57"/>
      <c r="P3050" s="57"/>
      <c r="AP3050" s="57"/>
      <c r="BA3050" s="57"/>
      <c r="BF3050" s="6" t="e">
        <f t="shared" si="141"/>
        <v>#NUM!</v>
      </c>
      <c r="BG3050" t="e">
        <f t="shared" si="142"/>
        <v>#NUM!</v>
      </c>
      <c r="BH3050" t="e">
        <f t="shared" si="143"/>
        <v>#NUM!</v>
      </c>
      <c r="BI3050" t="e">
        <f>VLOOKUP(H3050,Sheet2!$A$1:$B$270,2,FALSE)</f>
        <v>#N/A</v>
      </c>
    </row>
    <row r="3051" spans="15:61">
      <c r="O3051" s="57"/>
      <c r="P3051" s="57"/>
      <c r="AP3051" s="57"/>
      <c r="BA3051" s="57"/>
      <c r="BF3051" s="6" t="e">
        <f t="shared" si="141"/>
        <v>#NUM!</v>
      </c>
      <c r="BG3051" t="e">
        <f t="shared" si="142"/>
        <v>#NUM!</v>
      </c>
      <c r="BH3051" t="e">
        <f t="shared" si="143"/>
        <v>#NUM!</v>
      </c>
      <c r="BI3051" t="e">
        <f>VLOOKUP(H3051,Sheet2!$A$1:$B$270,2,FALSE)</f>
        <v>#N/A</v>
      </c>
    </row>
    <row r="3052" spans="15:61">
      <c r="O3052" s="57"/>
      <c r="P3052" s="57"/>
      <c r="AP3052" s="57"/>
      <c r="BA3052" s="57"/>
      <c r="BF3052" s="6" t="e">
        <f t="shared" si="141"/>
        <v>#NUM!</v>
      </c>
      <c r="BG3052" t="e">
        <f t="shared" si="142"/>
        <v>#NUM!</v>
      </c>
      <c r="BH3052" t="e">
        <f t="shared" si="143"/>
        <v>#NUM!</v>
      </c>
      <c r="BI3052" t="e">
        <f>VLOOKUP(H3052,Sheet2!$A$1:$B$270,2,FALSE)</f>
        <v>#N/A</v>
      </c>
    </row>
    <row r="3053" spans="15:61">
      <c r="O3053" s="57"/>
      <c r="P3053" s="57"/>
      <c r="AP3053" s="57"/>
      <c r="BA3053" s="57"/>
      <c r="BF3053" s="6" t="e">
        <f t="shared" si="141"/>
        <v>#NUM!</v>
      </c>
      <c r="BG3053" t="e">
        <f t="shared" si="142"/>
        <v>#NUM!</v>
      </c>
      <c r="BH3053" t="e">
        <f t="shared" si="143"/>
        <v>#NUM!</v>
      </c>
      <c r="BI3053" t="e">
        <f>VLOOKUP(H3053,Sheet2!$A$1:$B$270,2,FALSE)</f>
        <v>#N/A</v>
      </c>
    </row>
    <row r="3054" spans="15:61">
      <c r="O3054" s="57"/>
      <c r="P3054" s="57"/>
      <c r="AP3054" s="57"/>
      <c r="BA3054" s="57"/>
      <c r="BF3054" s="6" t="e">
        <f t="shared" si="141"/>
        <v>#NUM!</v>
      </c>
      <c r="BG3054" t="e">
        <f t="shared" si="142"/>
        <v>#NUM!</v>
      </c>
      <c r="BH3054" t="e">
        <f t="shared" si="143"/>
        <v>#NUM!</v>
      </c>
      <c r="BI3054" t="e">
        <f>VLOOKUP(H3054,Sheet2!$A$1:$B$270,2,FALSE)</f>
        <v>#N/A</v>
      </c>
    </row>
    <row r="3055" spans="15:61">
      <c r="O3055" s="57"/>
      <c r="P3055" s="57"/>
      <c r="AP3055" s="57"/>
      <c r="BA3055" s="57"/>
      <c r="BF3055" s="6" t="e">
        <f t="shared" si="141"/>
        <v>#NUM!</v>
      </c>
      <c r="BG3055" t="e">
        <f t="shared" si="142"/>
        <v>#NUM!</v>
      </c>
      <c r="BH3055" t="e">
        <f t="shared" si="143"/>
        <v>#NUM!</v>
      </c>
      <c r="BI3055" t="e">
        <f>VLOOKUP(H3055,Sheet2!$A$1:$B$270,2,FALSE)</f>
        <v>#N/A</v>
      </c>
    </row>
    <row r="3056" spans="15:61">
      <c r="O3056" s="57"/>
      <c r="P3056" s="57"/>
      <c r="AP3056" s="57"/>
      <c r="BA3056" s="57"/>
      <c r="BF3056" s="6" t="e">
        <f t="shared" si="141"/>
        <v>#NUM!</v>
      </c>
      <c r="BG3056" t="e">
        <f t="shared" si="142"/>
        <v>#NUM!</v>
      </c>
      <c r="BH3056" t="e">
        <f t="shared" si="143"/>
        <v>#NUM!</v>
      </c>
      <c r="BI3056" t="e">
        <f>VLOOKUP(H3056,Sheet2!$A$1:$B$270,2,FALSE)</f>
        <v>#N/A</v>
      </c>
    </row>
    <row r="3057" spans="15:61">
      <c r="O3057" s="57"/>
      <c r="P3057" s="57"/>
      <c r="AP3057" s="57"/>
      <c r="BA3057" s="57"/>
      <c r="BF3057" s="6" t="e">
        <f t="shared" si="141"/>
        <v>#NUM!</v>
      </c>
      <c r="BG3057" t="e">
        <f t="shared" si="142"/>
        <v>#NUM!</v>
      </c>
      <c r="BH3057" t="e">
        <f t="shared" si="143"/>
        <v>#NUM!</v>
      </c>
      <c r="BI3057" t="e">
        <f>VLOOKUP(H3057,Sheet2!$A$1:$B$270,2,FALSE)</f>
        <v>#N/A</v>
      </c>
    </row>
    <row r="3058" spans="15:61">
      <c r="O3058" s="57"/>
      <c r="P3058" s="57"/>
      <c r="BA3058" s="57"/>
      <c r="BF3058" s="6" t="e">
        <f t="shared" si="141"/>
        <v>#NUM!</v>
      </c>
      <c r="BG3058" t="e">
        <f t="shared" si="142"/>
        <v>#NUM!</v>
      </c>
      <c r="BH3058" t="e">
        <f t="shared" si="143"/>
        <v>#NUM!</v>
      </c>
      <c r="BI3058" t="e">
        <f>VLOOKUP(H3058,Sheet2!$A$1:$B$270,2,FALSE)</f>
        <v>#N/A</v>
      </c>
    </row>
    <row r="3059" spans="15:61">
      <c r="O3059" s="57"/>
      <c r="P3059" s="57"/>
      <c r="AP3059" s="57"/>
      <c r="BA3059" s="57"/>
      <c r="BF3059" s="6" t="e">
        <f t="shared" si="141"/>
        <v>#NUM!</v>
      </c>
      <c r="BG3059" t="e">
        <f t="shared" si="142"/>
        <v>#NUM!</v>
      </c>
      <c r="BH3059" t="e">
        <f t="shared" si="143"/>
        <v>#NUM!</v>
      </c>
      <c r="BI3059" t="e">
        <f>VLOOKUP(H3059,Sheet2!$A$1:$B$270,2,FALSE)</f>
        <v>#N/A</v>
      </c>
    </row>
    <row r="3060" spans="15:61">
      <c r="O3060" s="57"/>
      <c r="P3060" s="57"/>
      <c r="AP3060" s="57"/>
      <c r="BA3060" s="57"/>
      <c r="BF3060" s="6" t="e">
        <f t="shared" si="141"/>
        <v>#NUM!</v>
      </c>
      <c r="BG3060" t="e">
        <f t="shared" si="142"/>
        <v>#NUM!</v>
      </c>
      <c r="BH3060" t="e">
        <f t="shared" si="143"/>
        <v>#NUM!</v>
      </c>
      <c r="BI3060" t="e">
        <f>VLOOKUP(H3060,Sheet2!$A$1:$B$270,2,FALSE)</f>
        <v>#N/A</v>
      </c>
    </row>
    <row r="3061" spans="15:61">
      <c r="O3061" s="57"/>
      <c r="P3061" s="57"/>
      <c r="AP3061" s="57"/>
      <c r="BA3061" s="57"/>
      <c r="BF3061" s="6" t="e">
        <f t="shared" si="141"/>
        <v>#NUM!</v>
      </c>
      <c r="BG3061" t="e">
        <f t="shared" si="142"/>
        <v>#NUM!</v>
      </c>
      <c r="BH3061" t="e">
        <f t="shared" si="143"/>
        <v>#NUM!</v>
      </c>
      <c r="BI3061" t="e">
        <f>VLOOKUP(H3061,Sheet2!$A$1:$B$270,2,FALSE)</f>
        <v>#N/A</v>
      </c>
    </row>
    <row r="3062" spans="15:61">
      <c r="O3062" s="57"/>
      <c r="P3062" s="57"/>
      <c r="AP3062" s="57"/>
      <c r="BA3062" s="57"/>
      <c r="BF3062" s="6" t="e">
        <f t="shared" si="141"/>
        <v>#NUM!</v>
      </c>
      <c r="BG3062" t="e">
        <f t="shared" si="142"/>
        <v>#NUM!</v>
      </c>
      <c r="BH3062" t="e">
        <f t="shared" si="143"/>
        <v>#NUM!</v>
      </c>
      <c r="BI3062" t="e">
        <f>VLOOKUP(H3062,Sheet2!$A$1:$B$270,2,FALSE)</f>
        <v>#N/A</v>
      </c>
    </row>
    <row r="3063" spans="15:61">
      <c r="O3063" s="57"/>
      <c r="P3063" s="57"/>
      <c r="AP3063" s="57"/>
      <c r="BA3063" s="57"/>
      <c r="BF3063" s="6" t="e">
        <f t="shared" si="141"/>
        <v>#NUM!</v>
      </c>
      <c r="BG3063" t="e">
        <f t="shared" si="142"/>
        <v>#NUM!</v>
      </c>
      <c r="BH3063" t="e">
        <f t="shared" si="143"/>
        <v>#NUM!</v>
      </c>
      <c r="BI3063" t="e">
        <f>VLOOKUP(H3063,Sheet2!$A$1:$B$270,2,FALSE)</f>
        <v>#N/A</v>
      </c>
    </row>
    <row r="3064" spans="15:61">
      <c r="O3064" s="57"/>
      <c r="P3064" s="57"/>
      <c r="AP3064" s="57"/>
      <c r="BA3064" s="57"/>
      <c r="BF3064" s="6" t="e">
        <f t="shared" si="141"/>
        <v>#NUM!</v>
      </c>
      <c r="BG3064" t="e">
        <f t="shared" si="142"/>
        <v>#NUM!</v>
      </c>
      <c r="BH3064" t="e">
        <f t="shared" si="143"/>
        <v>#NUM!</v>
      </c>
      <c r="BI3064" t="e">
        <f>VLOOKUP(H3064,Sheet2!$A$1:$B$270,2,FALSE)</f>
        <v>#N/A</v>
      </c>
    </row>
    <row r="3065" spans="15:61">
      <c r="O3065" s="57"/>
      <c r="P3065" s="57"/>
      <c r="AP3065" s="57"/>
      <c r="BA3065" s="57"/>
      <c r="BF3065" s="6" t="e">
        <f t="shared" si="141"/>
        <v>#NUM!</v>
      </c>
      <c r="BG3065" t="e">
        <f t="shared" si="142"/>
        <v>#NUM!</v>
      </c>
      <c r="BH3065" t="e">
        <f t="shared" si="143"/>
        <v>#NUM!</v>
      </c>
      <c r="BI3065" t="e">
        <f>VLOOKUP(H3065,Sheet2!$A$1:$B$270,2,FALSE)</f>
        <v>#N/A</v>
      </c>
    </row>
    <row r="3066" spans="15:61">
      <c r="O3066" s="57"/>
      <c r="P3066" s="57"/>
      <c r="AP3066" s="57"/>
      <c r="BA3066" s="57"/>
      <c r="BF3066" s="6" t="e">
        <f t="shared" si="141"/>
        <v>#NUM!</v>
      </c>
      <c r="BG3066" t="e">
        <f t="shared" si="142"/>
        <v>#NUM!</v>
      </c>
      <c r="BH3066" t="e">
        <f t="shared" si="143"/>
        <v>#NUM!</v>
      </c>
      <c r="BI3066" t="e">
        <f>VLOOKUP(H3066,Sheet2!$A$1:$B$270,2,FALSE)</f>
        <v>#N/A</v>
      </c>
    </row>
    <row r="3067" spans="15:61">
      <c r="O3067" s="57"/>
      <c r="P3067" s="57"/>
      <c r="AP3067" s="57"/>
      <c r="BA3067" s="57"/>
      <c r="BF3067" s="6" t="e">
        <f t="shared" si="141"/>
        <v>#NUM!</v>
      </c>
      <c r="BG3067" t="e">
        <f t="shared" si="142"/>
        <v>#NUM!</v>
      </c>
      <c r="BH3067" t="e">
        <f t="shared" si="143"/>
        <v>#NUM!</v>
      </c>
      <c r="BI3067" t="e">
        <f>VLOOKUP(H3067,Sheet2!$A$1:$B$270,2,FALSE)</f>
        <v>#N/A</v>
      </c>
    </row>
    <row r="3068" spans="15:61">
      <c r="O3068" s="57"/>
      <c r="P3068" s="57"/>
      <c r="BA3068" s="57"/>
      <c r="BF3068" s="6" t="e">
        <f t="shared" si="141"/>
        <v>#NUM!</v>
      </c>
      <c r="BG3068" t="e">
        <f t="shared" si="142"/>
        <v>#NUM!</v>
      </c>
      <c r="BH3068" t="e">
        <f t="shared" si="143"/>
        <v>#NUM!</v>
      </c>
      <c r="BI3068" t="e">
        <f>VLOOKUP(H3068,Sheet2!$A$1:$B$270,2,FALSE)</f>
        <v>#N/A</v>
      </c>
    </row>
    <row r="3069" spans="15:61">
      <c r="O3069" s="57"/>
      <c r="P3069" s="57"/>
      <c r="BA3069" s="57"/>
      <c r="BF3069" s="6" t="e">
        <f t="shared" si="141"/>
        <v>#NUM!</v>
      </c>
      <c r="BG3069" t="e">
        <f t="shared" si="142"/>
        <v>#NUM!</v>
      </c>
      <c r="BH3069" t="e">
        <f t="shared" si="143"/>
        <v>#NUM!</v>
      </c>
      <c r="BI3069" t="e">
        <f>VLOOKUP(H3069,Sheet2!$A$1:$B$270,2,FALSE)</f>
        <v>#N/A</v>
      </c>
    </row>
    <row r="3070" spans="15:61">
      <c r="O3070" s="57"/>
      <c r="P3070" s="57"/>
      <c r="BA3070" s="57"/>
      <c r="BF3070" s="6" t="e">
        <f t="shared" si="141"/>
        <v>#NUM!</v>
      </c>
      <c r="BG3070" t="e">
        <f t="shared" si="142"/>
        <v>#NUM!</v>
      </c>
      <c r="BH3070" t="e">
        <f t="shared" si="143"/>
        <v>#NUM!</v>
      </c>
      <c r="BI3070" t="e">
        <f>VLOOKUP(H3070,Sheet2!$A$1:$B$270,2,FALSE)</f>
        <v>#N/A</v>
      </c>
    </row>
    <row r="3071" spans="15:61">
      <c r="O3071" s="57"/>
      <c r="P3071" s="57"/>
      <c r="BA3071" s="57"/>
      <c r="BF3071" s="6" t="e">
        <f t="shared" si="141"/>
        <v>#NUM!</v>
      </c>
      <c r="BG3071" t="e">
        <f t="shared" si="142"/>
        <v>#NUM!</v>
      </c>
      <c r="BH3071" t="e">
        <f t="shared" si="143"/>
        <v>#NUM!</v>
      </c>
      <c r="BI3071" t="e">
        <f>VLOOKUP(H3071,Sheet2!$A$1:$B$270,2,FALSE)</f>
        <v>#N/A</v>
      </c>
    </row>
    <row r="3072" spans="15:61">
      <c r="O3072" s="57"/>
      <c r="P3072" s="57"/>
      <c r="AP3072" s="57"/>
      <c r="BA3072" s="57"/>
      <c r="BF3072" s="6" t="e">
        <f t="shared" si="141"/>
        <v>#NUM!</v>
      </c>
      <c r="BG3072" t="e">
        <f t="shared" si="142"/>
        <v>#NUM!</v>
      </c>
      <c r="BH3072" t="e">
        <f t="shared" si="143"/>
        <v>#NUM!</v>
      </c>
      <c r="BI3072" t="e">
        <f>VLOOKUP(H3072,Sheet2!$A$1:$B$270,2,FALSE)</f>
        <v>#N/A</v>
      </c>
    </row>
    <row r="3073" spans="15:61">
      <c r="O3073" s="57"/>
      <c r="P3073" s="57"/>
      <c r="AP3073" s="57"/>
      <c r="BA3073" s="57"/>
      <c r="BF3073" s="6" t="e">
        <f t="shared" si="141"/>
        <v>#NUM!</v>
      </c>
      <c r="BG3073" t="e">
        <f t="shared" si="142"/>
        <v>#NUM!</v>
      </c>
      <c r="BH3073" t="e">
        <f t="shared" si="143"/>
        <v>#NUM!</v>
      </c>
      <c r="BI3073" t="e">
        <f>VLOOKUP(H3073,Sheet2!$A$1:$B$270,2,FALSE)</f>
        <v>#N/A</v>
      </c>
    </row>
    <row r="3074" spans="15:61">
      <c r="O3074" s="57"/>
      <c r="P3074" s="57"/>
      <c r="AP3074" s="57"/>
      <c r="BA3074" s="57"/>
      <c r="BF3074" s="6" t="e">
        <f t="shared" ref="BF3074:BF3137" si="144">DATE(BC3074,BD3074,BE3074)</f>
        <v>#NUM!</v>
      </c>
      <c r="BG3074" t="e">
        <f t="shared" ref="BG3074:BG3137" si="145">BF3074-BA3074</f>
        <v>#NUM!</v>
      </c>
      <c r="BH3074" t="e">
        <f t="shared" ref="BH3074:BH3137" si="146">IF(BG3074=1,"COMPLY",IF(BG3074&lt;1,"COMPLY","NOT COMPLY"))</f>
        <v>#NUM!</v>
      </c>
      <c r="BI3074" t="e">
        <f>VLOOKUP(H3074,Sheet2!$A$1:$B$270,2,FALSE)</f>
        <v>#N/A</v>
      </c>
    </row>
    <row r="3075" spans="15:61">
      <c r="O3075" s="57"/>
      <c r="P3075" s="57"/>
      <c r="AP3075" s="57"/>
      <c r="BA3075" s="57"/>
      <c r="BF3075" s="6" t="e">
        <f t="shared" si="144"/>
        <v>#NUM!</v>
      </c>
      <c r="BG3075" t="e">
        <f t="shared" si="145"/>
        <v>#NUM!</v>
      </c>
      <c r="BH3075" t="e">
        <f t="shared" si="146"/>
        <v>#NUM!</v>
      </c>
      <c r="BI3075" t="e">
        <f>VLOOKUP(H3075,Sheet2!$A$1:$B$270,2,FALSE)</f>
        <v>#N/A</v>
      </c>
    </row>
    <row r="3076" spans="15:61">
      <c r="O3076" s="57"/>
      <c r="P3076" s="57"/>
      <c r="AP3076" s="57"/>
      <c r="BA3076" s="57"/>
      <c r="BF3076" s="6" t="e">
        <f t="shared" si="144"/>
        <v>#NUM!</v>
      </c>
      <c r="BG3076" t="e">
        <f t="shared" si="145"/>
        <v>#NUM!</v>
      </c>
      <c r="BH3076" t="e">
        <f t="shared" si="146"/>
        <v>#NUM!</v>
      </c>
      <c r="BI3076" t="e">
        <f>VLOOKUP(H3076,Sheet2!$A$1:$B$270,2,FALSE)</f>
        <v>#N/A</v>
      </c>
    </row>
    <row r="3077" spans="15:61">
      <c r="O3077" s="57"/>
      <c r="P3077" s="57"/>
      <c r="AP3077" s="57"/>
      <c r="BA3077" s="57"/>
      <c r="BF3077" s="6" t="e">
        <f t="shared" si="144"/>
        <v>#NUM!</v>
      </c>
      <c r="BG3077" t="e">
        <f t="shared" si="145"/>
        <v>#NUM!</v>
      </c>
      <c r="BH3077" t="e">
        <f t="shared" si="146"/>
        <v>#NUM!</v>
      </c>
      <c r="BI3077" t="e">
        <f>VLOOKUP(H3077,Sheet2!$A$1:$B$270,2,FALSE)</f>
        <v>#N/A</v>
      </c>
    </row>
    <row r="3078" spans="15:61">
      <c r="O3078" s="57"/>
      <c r="P3078" s="57"/>
      <c r="AP3078" s="57"/>
      <c r="BA3078" s="57"/>
      <c r="BF3078" s="6" t="e">
        <f t="shared" si="144"/>
        <v>#NUM!</v>
      </c>
      <c r="BG3078" t="e">
        <f t="shared" si="145"/>
        <v>#NUM!</v>
      </c>
      <c r="BH3078" t="e">
        <f t="shared" si="146"/>
        <v>#NUM!</v>
      </c>
      <c r="BI3078" t="e">
        <f>VLOOKUP(H3078,Sheet2!$A$1:$B$270,2,FALSE)</f>
        <v>#N/A</v>
      </c>
    </row>
    <row r="3079" spans="15:61">
      <c r="O3079" s="57"/>
      <c r="P3079" s="57"/>
      <c r="AP3079" s="57"/>
      <c r="BA3079" s="57"/>
      <c r="BF3079" s="6" t="e">
        <f t="shared" si="144"/>
        <v>#NUM!</v>
      </c>
      <c r="BG3079" t="e">
        <f t="shared" si="145"/>
        <v>#NUM!</v>
      </c>
      <c r="BH3079" t="e">
        <f t="shared" si="146"/>
        <v>#NUM!</v>
      </c>
      <c r="BI3079" t="e">
        <f>VLOOKUP(H3079,Sheet2!$A$1:$B$270,2,FALSE)</f>
        <v>#N/A</v>
      </c>
    </row>
    <row r="3080" spans="15:61">
      <c r="O3080" s="57"/>
      <c r="P3080" s="57"/>
      <c r="AP3080" s="57"/>
      <c r="BA3080" s="57"/>
      <c r="BF3080" s="6" t="e">
        <f t="shared" si="144"/>
        <v>#NUM!</v>
      </c>
      <c r="BG3080" t="e">
        <f t="shared" si="145"/>
        <v>#NUM!</v>
      </c>
      <c r="BH3080" t="e">
        <f t="shared" si="146"/>
        <v>#NUM!</v>
      </c>
      <c r="BI3080" t="e">
        <f>VLOOKUP(H3080,Sheet2!$A$1:$B$270,2,FALSE)</f>
        <v>#N/A</v>
      </c>
    </row>
    <row r="3081" spans="15:61">
      <c r="O3081" s="57"/>
      <c r="P3081" s="57"/>
      <c r="AP3081" s="57"/>
      <c r="BA3081" s="57"/>
      <c r="BF3081" s="6" t="e">
        <f t="shared" si="144"/>
        <v>#NUM!</v>
      </c>
      <c r="BG3081" t="e">
        <f t="shared" si="145"/>
        <v>#NUM!</v>
      </c>
      <c r="BH3081" t="e">
        <f t="shared" si="146"/>
        <v>#NUM!</v>
      </c>
      <c r="BI3081" t="e">
        <f>VLOOKUP(H3081,Sheet2!$A$1:$B$270,2,FALSE)</f>
        <v>#N/A</v>
      </c>
    </row>
    <row r="3082" spans="15:61">
      <c r="O3082" s="57"/>
      <c r="P3082" s="57"/>
      <c r="AP3082" s="57"/>
      <c r="BA3082" s="57"/>
      <c r="BF3082" s="6" t="e">
        <f t="shared" si="144"/>
        <v>#NUM!</v>
      </c>
      <c r="BG3082" t="e">
        <f t="shared" si="145"/>
        <v>#NUM!</v>
      </c>
      <c r="BH3082" t="e">
        <f t="shared" si="146"/>
        <v>#NUM!</v>
      </c>
      <c r="BI3082" t="e">
        <f>VLOOKUP(H3082,Sheet2!$A$1:$B$270,2,FALSE)</f>
        <v>#N/A</v>
      </c>
    </row>
    <row r="3083" spans="15:61">
      <c r="O3083" s="57"/>
      <c r="P3083" s="57"/>
      <c r="AP3083" s="57"/>
      <c r="BA3083" s="57"/>
      <c r="BF3083" s="6" t="e">
        <f t="shared" si="144"/>
        <v>#NUM!</v>
      </c>
      <c r="BG3083" t="e">
        <f t="shared" si="145"/>
        <v>#NUM!</v>
      </c>
      <c r="BH3083" t="e">
        <f t="shared" si="146"/>
        <v>#NUM!</v>
      </c>
      <c r="BI3083" t="e">
        <f>VLOOKUP(H3083,Sheet2!$A$1:$B$270,2,FALSE)</f>
        <v>#N/A</v>
      </c>
    </row>
    <row r="3084" spans="15:61">
      <c r="O3084" s="57"/>
      <c r="P3084" s="57"/>
      <c r="AP3084" s="57"/>
      <c r="BA3084" s="57"/>
      <c r="BF3084" s="6" t="e">
        <f t="shared" si="144"/>
        <v>#NUM!</v>
      </c>
      <c r="BG3084" t="e">
        <f t="shared" si="145"/>
        <v>#NUM!</v>
      </c>
      <c r="BH3084" t="e">
        <f t="shared" si="146"/>
        <v>#NUM!</v>
      </c>
      <c r="BI3084" t="e">
        <f>VLOOKUP(H3084,Sheet2!$A$1:$B$270,2,FALSE)</f>
        <v>#N/A</v>
      </c>
    </row>
    <row r="3085" spans="15:61">
      <c r="O3085" s="57"/>
      <c r="P3085" s="57"/>
      <c r="AP3085" s="57"/>
      <c r="BA3085" s="57"/>
      <c r="BF3085" s="6" t="e">
        <f t="shared" si="144"/>
        <v>#NUM!</v>
      </c>
      <c r="BG3085" t="e">
        <f t="shared" si="145"/>
        <v>#NUM!</v>
      </c>
      <c r="BH3085" t="e">
        <f t="shared" si="146"/>
        <v>#NUM!</v>
      </c>
      <c r="BI3085" t="e">
        <f>VLOOKUP(H3085,Sheet2!$A$1:$B$270,2,FALSE)</f>
        <v>#N/A</v>
      </c>
    </row>
    <row r="3086" spans="15:61">
      <c r="O3086" s="57"/>
      <c r="P3086" s="57"/>
      <c r="AP3086" s="57"/>
      <c r="BA3086" s="57"/>
      <c r="BF3086" s="6" t="e">
        <f t="shared" si="144"/>
        <v>#NUM!</v>
      </c>
      <c r="BG3086" t="e">
        <f t="shared" si="145"/>
        <v>#NUM!</v>
      </c>
      <c r="BH3086" t="e">
        <f t="shared" si="146"/>
        <v>#NUM!</v>
      </c>
      <c r="BI3086" t="e">
        <f>VLOOKUP(H3086,Sheet2!$A$1:$B$270,2,FALSE)</f>
        <v>#N/A</v>
      </c>
    </row>
    <row r="3087" spans="15:61">
      <c r="O3087" s="57"/>
      <c r="P3087" s="57"/>
      <c r="AP3087" s="57"/>
      <c r="BA3087" s="57"/>
      <c r="BF3087" s="6" t="e">
        <f t="shared" si="144"/>
        <v>#NUM!</v>
      </c>
      <c r="BG3087" t="e">
        <f t="shared" si="145"/>
        <v>#NUM!</v>
      </c>
      <c r="BH3087" t="e">
        <f t="shared" si="146"/>
        <v>#NUM!</v>
      </c>
      <c r="BI3087" t="e">
        <f>VLOOKUP(H3087,Sheet2!$A$1:$B$270,2,FALSE)</f>
        <v>#N/A</v>
      </c>
    </row>
    <row r="3088" spans="15:61">
      <c r="O3088" s="57"/>
      <c r="P3088" s="57"/>
      <c r="AP3088" s="57"/>
      <c r="BA3088" s="57"/>
      <c r="BF3088" s="6" t="e">
        <f t="shared" si="144"/>
        <v>#NUM!</v>
      </c>
      <c r="BG3088" t="e">
        <f t="shared" si="145"/>
        <v>#NUM!</v>
      </c>
      <c r="BH3088" t="e">
        <f t="shared" si="146"/>
        <v>#NUM!</v>
      </c>
      <c r="BI3088" t="e">
        <f>VLOOKUP(H3088,Sheet2!$A$1:$B$270,2,FALSE)</f>
        <v>#N/A</v>
      </c>
    </row>
    <row r="3089" spans="15:61">
      <c r="O3089" s="57"/>
      <c r="P3089" s="57"/>
      <c r="AP3089" s="57"/>
      <c r="BA3089" s="57"/>
      <c r="BF3089" s="6" t="e">
        <f t="shared" si="144"/>
        <v>#NUM!</v>
      </c>
      <c r="BG3089" t="e">
        <f t="shared" si="145"/>
        <v>#NUM!</v>
      </c>
      <c r="BH3089" t="e">
        <f t="shared" si="146"/>
        <v>#NUM!</v>
      </c>
      <c r="BI3089" t="e">
        <f>VLOOKUP(H3089,Sheet2!$A$1:$B$270,2,FALSE)</f>
        <v>#N/A</v>
      </c>
    </row>
    <row r="3090" spans="15:61">
      <c r="O3090" s="57"/>
      <c r="P3090" s="57"/>
      <c r="BA3090" s="57"/>
      <c r="BF3090" s="6" t="e">
        <f t="shared" si="144"/>
        <v>#NUM!</v>
      </c>
      <c r="BG3090" t="e">
        <f t="shared" si="145"/>
        <v>#NUM!</v>
      </c>
      <c r="BH3090" t="e">
        <f t="shared" si="146"/>
        <v>#NUM!</v>
      </c>
      <c r="BI3090" t="e">
        <f>VLOOKUP(H3090,Sheet2!$A$1:$B$270,2,FALSE)</f>
        <v>#N/A</v>
      </c>
    </row>
    <row r="3091" spans="15:61">
      <c r="O3091" s="57"/>
      <c r="P3091" s="57"/>
      <c r="AP3091" s="57"/>
      <c r="BA3091" s="57"/>
      <c r="BF3091" s="6" t="e">
        <f t="shared" si="144"/>
        <v>#NUM!</v>
      </c>
      <c r="BG3091" t="e">
        <f t="shared" si="145"/>
        <v>#NUM!</v>
      </c>
      <c r="BH3091" t="e">
        <f t="shared" si="146"/>
        <v>#NUM!</v>
      </c>
      <c r="BI3091" t="e">
        <f>VLOOKUP(H3091,Sheet2!$A$1:$B$270,2,FALSE)</f>
        <v>#N/A</v>
      </c>
    </row>
    <row r="3092" spans="15:61">
      <c r="O3092" s="57"/>
      <c r="P3092" s="57"/>
      <c r="BA3092" s="57"/>
      <c r="BF3092" s="6" t="e">
        <f t="shared" si="144"/>
        <v>#NUM!</v>
      </c>
      <c r="BG3092" t="e">
        <f t="shared" si="145"/>
        <v>#NUM!</v>
      </c>
      <c r="BH3092" t="e">
        <f t="shared" si="146"/>
        <v>#NUM!</v>
      </c>
      <c r="BI3092" t="e">
        <f>VLOOKUP(H3092,Sheet2!$A$1:$B$270,2,FALSE)</f>
        <v>#N/A</v>
      </c>
    </row>
    <row r="3093" spans="15:61">
      <c r="O3093" s="57"/>
      <c r="P3093" s="57"/>
      <c r="AP3093" s="57"/>
      <c r="BA3093" s="57"/>
      <c r="BF3093" s="6" t="e">
        <f t="shared" si="144"/>
        <v>#NUM!</v>
      </c>
      <c r="BG3093" t="e">
        <f t="shared" si="145"/>
        <v>#NUM!</v>
      </c>
      <c r="BH3093" t="e">
        <f t="shared" si="146"/>
        <v>#NUM!</v>
      </c>
      <c r="BI3093" t="e">
        <f>VLOOKUP(H3093,Sheet2!$A$1:$B$270,2,FALSE)</f>
        <v>#N/A</v>
      </c>
    </row>
    <row r="3094" spans="15:61">
      <c r="O3094" s="57"/>
      <c r="P3094" s="57"/>
      <c r="AP3094" s="57"/>
      <c r="BA3094" s="57"/>
      <c r="BF3094" s="6" t="e">
        <f t="shared" si="144"/>
        <v>#NUM!</v>
      </c>
      <c r="BG3094" t="e">
        <f t="shared" si="145"/>
        <v>#NUM!</v>
      </c>
      <c r="BH3094" t="e">
        <f t="shared" si="146"/>
        <v>#NUM!</v>
      </c>
      <c r="BI3094" t="e">
        <f>VLOOKUP(H3094,Sheet2!$A$1:$B$270,2,FALSE)</f>
        <v>#N/A</v>
      </c>
    </row>
    <row r="3095" spans="15:61">
      <c r="O3095" s="57"/>
      <c r="P3095" s="57"/>
      <c r="AP3095" s="57"/>
      <c r="BA3095" s="57"/>
      <c r="BF3095" s="6" t="e">
        <f t="shared" si="144"/>
        <v>#NUM!</v>
      </c>
      <c r="BG3095" t="e">
        <f t="shared" si="145"/>
        <v>#NUM!</v>
      </c>
      <c r="BH3095" t="e">
        <f t="shared" si="146"/>
        <v>#NUM!</v>
      </c>
      <c r="BI3095" t="e">
        <f>VLOOKUP(H3095,Sheet2!$A$1:$B$270,2,FALSE)</f>
        <v>#N/A</v>
      </c>
    </row>
    <row r="3096" spans="15:61">
      <c r="O3096" s="57"/>
      <c r="P3096" s="57"/>
      <c r="BA3096" s="57"/>
      <c r="BF3096" s="6" t="e">
        <f t="shared" si="144"/>
        <v>#NUM!</v>
      </c>
      <c r="BG3096" t="e">
        <f t="shared" si="145"/>
        <v>#NUM!</v>
      </c>
      <c r="BH3096" t="e">
        <f t="shared" si="146"/>
        <v>#NUM!</v>
      </c>
      <c r="BI3096" t="e">
        <f>VLOOKUP(H3096,Sheet2!$A$1:$B$270,2,FALSE)</f>
        <v>#N/A</v>
      </c>
    </row>
    <row r="3097" spans="15:61">
      <c r="O3097" s="57"/>
      <c r="P3097" s="57"/>
      <c r="AP3097" s="57"/>
      <c r="BA3097" s="57"/>
      <c r="BF3097" s="6" t="e">
        <f t="shared" si="144"/>
        <v>#NUM!</v>
      </c>
      <c r="BG3097" t="e">
        <f t="shared" si="145"/>
        <v>#NUM!</v>
      </c>
      <c r="BH3097" t="e">
        <f t="shared" si="146"/>
        <v>#NUM!</v>
      </c>
      <c r="BI3097" t="e">
        <f>VLOOKUP(H3097,Sheet2!$A$1:$B$270,2,FALSE)</f>
        <v>#N/A</v>
      </c>
    </row>
    <row r="3098" spans="15:61">
      <c r="O3098" s="57"/>
      <c r="P3098" s="57"/>
      <c r="AP3098" s="57"/>
      <c r="BA3098" s="57"/>
      <c r="BF3098" s="6" t="e">
        <f t="shared" si="144"/>
        <v>#NUM!</v>
      </c>
      <c r="BG3098" t="e">
        <f t="shared" si="145"/>
        <v>#NUM!</v>
      </c>
      <c r="BH3098" t="e">
        <f t="shared" si="146"/>
        <v>#NUM!</v>
      </c>
      <c r="BI3098" t="e">
        <f>VLOOKUP(H3098,Sheet2!$A$1:$B$270,2,FALSE)</f>
        <v>#N/A</v>
      </c>
    </row>
    <row r="3099" spans="15:61">
      <c r="O3099" s="57"/>
      <c r="P3099" s="57"/>
      <c r="AP3099" s="57"/>
      <c r="BA3099" s="57"/>
      <c r="BF3099" s="6" t="e">
        <f t="shared" si="144"/>
        <v>#NUM!</v>
      </c>
      <c r="BG3099" t="e">
        <f t="shared" si="145"/>
        <v>#NUM!</v>
      </c>
      <c r="BH3099" t="e">
        <f t="shared" si="146"/>
        <v>#NUM!</v>
      </c>
      <c r="BI3099" t="e">
        <f>VLOOKUP(H3099,Sheet2!$A$1:$B$270,2,FALSE)</f>
        <v>#N/A</v>
      </c>
    </row>
    <row r="3100" spans="15:61">
      <c r="O3100" s="57"/>
      <c r="P3100" s="57"/>
      <c r="AP3100" s="57"/>
      <c r="BA3100" s="57"/>
      <c r="BF3100" s="6" t="e">
        <f t="shared" si="144"/>
        <v>#NUM!</v>
      </c>
      <c r="BG3100" t="e">
        <f t="shared" si="145"/>
        <v>#NUM!</v>
      </c>
      <c r="BH3100" t="e">
        <f t="shared" si="146"/>
        <v>#NUM!</v>
      </c>
      <c r="BI3100" t="e">
        <f>VLOOKUP(H3100,Sheet2!$A$1:$B$270,2,FALSE)</f>
        <v>#N/A</v>
      </c>
    </row>
    <row r="3101" spans="15:61">
      <c r="O3101" s="57"/>
      <c r="P3101" s="57"/>
      <c r="AP3101" s="57"/>
      <c r="BA3101" s="57"/>
      <c r="BF3101" s="6" t="e">
        <f t="shared" si="144"/>
        <v>#NUM!</v>
      </c>
      <c r="BG3101" t="e">
        <f t="shared" si="145"/>
        <v>#NUM!</v>
      </c>
      <c r="BH3101" t="e">
        <f t="shared" si="146"/>
        <v>#NUM!</v>
      </c>
      <c r="BI3101" t="e">
        <f>VLOOKUP(H3101,Sheet2!$A$1:$B$270,2,FALSE)</f>
        <v>#N/A</v>
      </c>
    </row>
    <row r="3102" spans="15:61">
      <c r="O3102" s="57"/>
      <c r="P3102" s="57"/>
      <c r="AP3102" s="57"/>
      <c r="BA3102" s="57"/>
      <c r="BF3102" s="6" t="e">
        <f t="shared" si="144"/>
        <v>#NUM!</v>
      </c>
      <c r="BG3102" t="e">
        <f t="shared" si="145"/>
        <v>#NUM!</v>
      </c>
      <c r="BH3102" t="e">
        <f t="shared" si="146"/>
        <v>#NUM!</v>
      </c>
      <c r="BI3102" t="e">
        <f>VLOOKUP(H3102,Sheet2!$A$1:$B$270,2,FALSE)</f>
        <v>#N/A</v>
      </c>
    </row>
    <row r="3103" spans="15:61">
      <c r="O3103" s="57"/>
      <c r="P3103" s="57"/>
      <c r="BA3103" s="57"/>
      <c r="BF3103" s="6" t="e">
        <f t="shared" si="144"/>
        <v>#NUM!</v>
      </c>
      <c r="BG3103" t="e">
        <f t="shared" si="145"/>
        <v>#NUM!</v>
      </c>
      <c r="BH3103" t="e">
        <f t="shared" si="146"/>
        <v>#NUM!</v>
      </c>
      <c r="BI3103" t="e">
        <f>VLOOKUP(H3103,Sheet2!$A$1:$B$270,2,FALSE)</f>
        <v>#N/A</v>
      </c>
    </row>
    <row r="3104" spans="15:61">
      <c r="O3104" s="57"/>
      <c r="P3104" s="57"/>
      <c r="AP3104" s="57"/>
      <c r="BA3104" s="57"/>
      <c r="BF3104" s="6" t="e">
        <f t="shared" si="144"/>
        <v>#NUM!</v>
      </c>
      <c r="BG3104" t="e">
        <f t="shared" si="145"/>
        <v>#NUM!</v>
      </c>
      <c r="BH3104" t="e">
        <f t="shared" si="146"/>
        <v>#NUM!</v>
      </c>
      <c r="BI3104" t="e">
        <f>VLOOKUP(H3104,Sheet2!$A$1:$B$270,2,FALSE)</f>
        <v>#N/A</v>
      </c>
    </row>
    <row r="3105" spans="15:61">
      <c r="O3105" s="57"/>
      <c r="P3105" s="57"/>
      <c r="AP3105" s="57"/>
      <c r="BA3105" s="57"/>
      <c r="BF3105" s="6" t="e">
        <f t="shared" si="144"/>
        <v>#NUM!</v>
      </c>
      <c r="BG3105" t="e">
        <f t="shared" si="145"/>
        <v>#NUM!</v>
      </c>
      <c r="BH3105" t="e">
        <f t="shared" si="146"/>
        <v>#NUM!</v>
      </c>
      <c r="BI3105" t="e">
        <f>VLOOKUP(H3105,Sheet2!$A$1:$B$270,2,FALSE)</f>
        <v>#N/A</v>
      </c>
    </row>
    <row r="3106" spans="15:61">
      <c r="O3106" s="57"/>
      <c r="P3106" s="57"/>
      <c r="AP3106" s="57"/>
      <c r="BA3106" s="57"/>
      <c r="BF3106" s="6" t="e">
        <f t="shared" si="144"/>
        <v>#NUM!</v>
      </c>
      <c r="BG3106" t="e">
        <f t="shared" si="145"/>
        <v>#NUM!</v>
      </c>
      <c r="BH3106" t="e">
        <f t="shared" si="146"/>
        <v>#NUM!</v>
      </c>
      <c r="BI3106" t="e">
        <f>VLOOKUP(H3106,Sheet2!$A$1:$B$270,2,FALSE)</f>
        <v>#N/A</v>
      </c>
    </row>
    <row r="3107" spans="15:61">
      <c r="O3107" s="57"/>
      <c r="P3107" s="57"/>
      <c r="AP3107" s="57"/>
      <c r="BA3107" s="57"/>
      <c r="BF3107" s="6" t="e">
        <f t="shared" si="144"/>
        <v>#NUM!</v>
      </c>
      <c r="BG3107" t="e">
        <f t="shared" si="145"/>
        <v>#NUM!</v>
      </c>
      <c r="BH3107" t="e">
        <f t="shared" si="146"/>
        <v>#NUM!</v>
      </c>
      <c r="BI3107" t="e">
        <f>VLOOKUP(H3107,Sheet2!$A$1:$B$270,2,FALSE)</f>
        <v>#N/A</v>
      </c>
    </row>
    <row r="3108" spans="15:61">
      <c r="O3108" s="57"/>
      <c r="P3108" s="57"/>
      <c r="AP3108" s="57"/>
      <c r="BA3108" s="57"/>
      <c r="BF3108" s="6" t="e">
        <f t="shared" si="144"/>
        <v>#NUM!</v>
      </c>
      <c r="BG3108" t="e">
        <f t="shared" si="145"/>
        <v>#NUM!</v>
      </c>
      <c r="BH3108" t="e">
        <f t="shared" si="146"/>
        <v>#NUM!</v>
      </c>
      <c r="BI3108" t="e">
        <f>VLOOKUP(H3108,Sheet2!$A$1:$B$270,2,FALSE)</f>
        <v>#N/A</v>
      </c>
    </row>
    <row r="3109" spans="15:61">
      <c r="O3109" s="57"/>
      <c r="P3109" s="57"/>
      <c r="AP3109" s="57"/>
      <c r="BA3109" s="57"/>
      <c r="BF3109" s="6" t="e">
        <f t="shared" si="144"/>
        <v>#NUM!</v>
      </c>
      <c r="BG3109" t="e">
        <f t="shared" si="145"/>
        <v>#NUM!</v>
      </c>
      <c r="BH3109" t="e">
        <f t="shared" si="146"/>
        <v>#NUM!</v>
      </c>
      <c r="BI3109" t="e">
        <f>VLOOKUP(H3109,Sheet2!$A$1:$B$270,2,FALSE)</f>
        <v>#N/A</v>
      </c>
    </row>
    <row r="3110" spans="15:61">
      <c r="O3110" s="57"/>
      <c r="P3110" s="57"/>
      <c r="AP3110" s="57"/>
      <c r="BA3110" s="57"/>
      <c r="BF3110" s="6" t="e">
        <f t="shared" si="144"/>
        <v>#NUM!</v>
      </c>
      <c r="BG3110" t="e">
        <f t="shared" si="145"/>
        <v>#NUM!</v>
      </c>
      <c r="BH3110" t="e">
        <f t="shared" si="146"/>
        <v>#NUM!</v>
      </c>
      <c r="BI3110" t="e">
        <f>VLOOKUP(H3110,Sheet2!$A$1:$B$270,2,FALSE)</f>
        <v>#N/A</v>
      </c>
    </row>
    <row r="3111" spans="15:61">
      <c r="O3111" s="57"/>
      <c r="P3111" s="57"/>
      <c r="AP3111" s="57"/>
      <c r="BA3111" s="57"/>
      <c r="BF3111" s="6" t="e">
        <f t="shared" si="144"/>
        <v>#NUM!</v>
      </c>
      <c r="BG3111" t="e">
        <f t="shared" si="145"/>
        <v>#NUM!</v>
      </c>
      <c r="BH3111" t="e">
        <f t="shared" si="146"/>
        <v>#NUM!</v>
      </c>
      <c r="BI3111" t="e">
        <f>VLOOKUP(H3111,Sheet2!$A$1:$B$270,2,FALSE)</f>
        <v>#N/A</v>
      </c>
    </row>
    <row r="3112" spans="15:61">
      <c r="O3112" s="57"/>
      <c r="P3112" s="57"/>
      <c r="AP3112" s="57"/>
      <c r="BA3112" s="57"/>
      <c r="BF3112" s="6" t="e">
        <f t="shared" si="144"/>
        <v>#NUM!</v>
      </c>
      <c r="BG3112" t="e">
        <f t="shared" si="145"/>
        <v>#NUM!</v>
      </c>
      <c r="BH3112" t="e">
        <f t="shared" si="146"/>
        <v>#NUM!</v>
      </c>
      <c r="BI3112" t="e">
        <f>VLOOKUP(H3112,Sheet2!$A$1:$B$270,2,FALSE)</f>
        <v>#N/A</v>
      </c>
    </row>
    <row r="3113" spans="15:61">
      <c r="O3113" s="57"/>
      <c r="P3113" s="57"/>
      <c r="AP3113" s="57"/>
      <c r="BA3113" s="57"/>
      <c r="BF3113" s="6" t="e">
        <f t="shared" si="144"/>
        <v>#NUM!</v>
      </c>
      <c r="BG3113" t="e">
        <f t="shared" si="145"/>
        <v>#NUM!</v>
      </c>
      <c r="BH3113" t="e">
        <f t="shared" si="146"/>
        <v>#NUM!</v>
      </c>
      <c r="BI3113" t="e">
        <f>VLOOKUP(H3113,Sheet2!$A$1:$B$270,2,FALSE)</f>
        <v>#N/A</v>
      </c>
    </row>
    <row r="3114" spans="15:61">
      <c r="O3114" s="57"/>
      <c r="P3114" s="57"/>
      <c r="AP3114" s="57"/>
      <c r="BA3114" s="57"/>
      <c r="BF3114" s="6" t="e">
        <f t="shared" si="144"/>
        <v>#NUM!</v>
      </c>
      <c r="BG3114" t="e">
        <f t="shared" si="145"/>
        <v>#NUM!</v>
      </c>
      <c r="BH3114" t="e">
        <f t="shared" si="146"/>
        <v>#NUM!</v>
      </c>
      <c r="BI3114" t="e">
        <f>VLOOKUP(H3114,Sheet2!$A$1:$B$270,2,FALSE)</f>
        <v>#N/A</v>
      </c>
    </row>
    <row r="3115" spans="15:61">
      <c r="O3115" s="57"/>
      <c r="P3115" s="57"/>
      <c r="AP3115" s="57"/>
      <c r="BA3115" s="57"/>
      <c r="BF3115" s="6" t="e">
        <f t="shared" si="144"/>
        <v>#NUM!</v>
      </c>
      <c r="BG3115" t="e">
        <f t="shared" si="145"/>
        <v>#NUM!</v>
      </c>
      <c r="BH3115" t="e">
        <f t="shared" si="146"/>
        <v>#NUM!</v>
      </c>
      <c r="BI3115" t="e">
        <f>VLOOKUP(H3115,Sheet2!$A$1:$B$270,2,FALSE)</f>
        <v>#N/A</v>
      </c>
    </row>
    <row r="3116" spans="15:61">
      <c r="O3116" s="57"/>
      <c r="P3116" s="57"/>
      <c r="AP3116" s="57"/>
      <c r="BA3116" s="57"/>
      <c r="BF3116" s="6" t="e">
        <f t="shared" si="144"/>
        <v>#NUM!</v>
      </c>
      <c r="BG3116" t="e">
        <f t="shared" si="145"/>
        <v>#NUM!</v>
      </c>
      <c r="BH3116" t="e">
        <f t="shared" si="146"/>
        <v>#NUM!</v>
      </c>
      <c r="BI3116" t="e">
        <f>VLOOKUP(H3116,Sheet2!$A$1:$B$270,2,FALSE)</f>
        <v>#N/A</v>
      </c>
    </row>
    <row r="3117" spans="15:61">
      <c r="O3117" s="57"/>
      <c r="P3117" s="57"/>
      <c r="AP3117" s="57"/>
      <c r="BA3117" s="57"/>
      <c r="BF3117" s="6" t="e">
        <f t="shared" si="144"/>
        <v>#NUM!</v>
      </c>
      <c r="BG3117" t="e">
        <f t="shared" si="145"/>
        <v>#NUM!</v>
      </c>
      <c r="BH3117" t="e">
        <f t="shared" si="146"/>
        <v>#NUM!</v>
      </c>
      <c r="BI3117" t="e">
        <f>VLOOKUP(H3117,Sheet2!$A$1:$B$270,2,FALSE)</f>
        <v>#N/A</v>
      </c>
    </row>
    <row r="3118" spans="15:61">
      <c r="O3118" s="57"/>
      <c r="P3118" s="57"/>
      <c r="AP3118" s="57"/>
      <c r="BA3118" s="57"/>
      <c r="BF3118" s="6" t="e">
        <f t="shared" si="144"/>
        <v>#NUM!</v>
      </c>
      <c r="BG3118" t="e">
        <f t="shared" si="145"/>
        <v>#NUM!</v>
      </c>
      <c r="BH3118" t="e">
        <f t="shared" si="146"/>
        <v>#NUM!</v>
      </c>
      <c r="BI3118" t="e">
        <f>VLOOKUP(H3118,Sheet2!$A$1:$B$270,2,FALSE)</f>
        <v>#N/A</v>
      </c>
    </row>
    <row r="3119" spans="15:61">
      <c r="O3119" s="57"/>
      <c r="P3119" s="57"/>
      <c r="AP3119" s="57"/>
      <c r="BA3119" s="57"/>
      <c r="BF3119" s="6" t="e">
        <f t="shared" si="144"/>
        <v>#NUM!</v>
      </c>
      <c r="BG3119" t="e">
        <f t="shared" si="145"/>
        <v>#NUM!</v>
      </c>
      <c r="BH3119" t="e">
        <f t="shared" si="146"/>
        <v>#NUM!</v>
      </c>
      <c r="BI3119" t="e">
        <f>VLOOKUP(H3119,Sheet2!$A$1:$B$270,2,FALSE)</f>
        <v>#N/A</v>
      </c>
    </row>
    <row r="3120" spans="15:61">
      <c r="O3120" s="57"/>
      <c r="P3120" s="57"/>
      <c r="BA3120" s="57"/>
      <c r="BF3120" s="6" t="e">
        <f t="shared" si="144"/>
        <v>#NUM!</v>
      </c>
      <c r="BG3120" t="e">
        <f t="shared" si="145"/>
        <v>#NUM!</v>
      </c>
      <c r="BH3120" t="e">
        <f t="shared" si="146"/>
        <v>#NUM!</v>
      </c>
      <c r="BI3120" t="e">
        <f>VLOOKUP(H3120,Sheet2!$A$1:$B$270,2,FALSE)</f>
        <v>#N/A</v>
      </c>
    </row>
    <row r="3121" spans="15:61">
      <c r="O3121" s="57"/>
      <c r="P3121" s="57"/>
      <c r="AP3121" s="57"/>
      <c r="BA3121" s="57"/>
      <c r="BF3121" s="6" t="e">
        <f t="shared" si="144"/>
        <v>#NUM!</v>
      </c>
      <c r="BG3121" t="e">
        <f t="shared" si="145"/>
        <v>#NUM!</v>
      </c>
      <c r="BH3121" t="e">
        <f t="shared" si="146"/>
        <v>#NUM!</v>
      </c>
      <c r="BI3121" t="e">
        <f>VLOOKUP(H3121,Sheet2!$A$1:$B$270,2,FALSE)</f>
        <v>#N/A</v>
      </c>
    </row>
    <row r="3122" spans="15:61">
      <c r="O3122" s="57"/>
      <c r="P3122" s="57"/>
      <c r="BA3122" s="57"/>
      <c r="BF3122" s="6" t="e">
        <f t="shared" si="144"/>
        <v>#NUM!</v>
      </c>
      <c r="BG3122" t="e">
        <f t="shared" si="145"/>
        <v>#NUM!</v>
      </c>
      <c r="BH3122" t="e">
        <f t="shared" si="146"/>
        <v>#NUM!</v>
      </c>
      <c r="BI3122" t="e">
        <f>VLOOKUP(H3122,Sheet2!$A$1:$B$270,2,FALSE)</f>
        <v>#N/A</v>
      </c>
    </row>
    <row r="3123" spans="15:61">
      <c r="O3123" s="57"/>
      <c r="P3123" s="57"/>
      <c r="AP3123" s="57"/>
      <c r="BA3123" s="57"/>
      <c r="BF3123" s="6" t="e">
        <f t="shared" si="144"/>
        <v>#NUM!</v>
      </c>
      <c r="BG3123" t="e">
        <f t="shared" si="145"/>
        <v>#NUM!</v>
      </c>
      <c r="BH3123" t="e">
        <f t="shared" si="146"/>
        <v>#NUM!</v>
      </c>
      <c r="BI3123" t="e">
        <f>VLOOKUP(H3123,Sheet2!$A$1:$B$270,2,FALSE)</f>
        <v>#N/A</v>
      </c>
    </row>
    <row r="3124" spans="15:61">
      <c r="O3124" s="57"/>
      <c r="P3124" s="57"/>
      <c r="AP3124" s="57"/>
      <c r="BA3124" s="57"/>
      <c r="BF3124" s="6" t="e">
        <f t="shared" si="144"/>
        <v>#NUM!</v>
      </c>
      <c r="BG3124" t="e">
        <f t="shared" si="145"/>
        <v>#NUM!</v>
      </c>
      <c r="BH3124" t="e">
        <f t="shared" si="146"/>
        <v>#NUM!</v>
      </c>
      <c r="BI3124" t="e">
        <f>VLOOKUP(H3124,Sheet2!$A$1:$B$270,2,FALSE)</f>
        <v>#N/A</v>
      </c>
    </row>
    <row r="3125" spans="15:61">
      <c r="O3125" s="57"/>
      <c r="P3125" s="57"/>
      <c r="AP3125" s="57"/>
      <c r="BA3125" s="57"/>
      <c r="BF3125" s="6" t="e">
        <f t="shared" si="144"/>
        <v>#NUM!</v>
      </c>
      <c r="BG3125" t="e">
        <f t="shared" si="145"/>
        <v>#NUM!</v>
      </c>
      <c r="BH3125" t="e">
        <f t="shared" si="146"/>
        <v>#NUM!</v>
      </c>
      <c r="BI3125" t="e">
        <f>VLOOKUP(H3125,Sheet2!$A$1:$B$270,2,FALSE)</f>
        <v>#N/A</v>
      </c>
    </row>
    <row r="3126" spans="15:61">
      <c r="O3126" s="57"/>
      <c r="P3126" s="57"/>
      <c r="AP3126" s="57"/>
      <c r="BA3126" s="57"/>
      <c r="BF3126" s="6" t="e">
        <f t="shared" si="144"/>
        <v>#NUM!</v>
      </c>
      <c r="BG3126" t="e">
        <f t="shared" si="145"/>
        <v>#NUM!</v>
      </c>
      <c r="BH3126" t="e">
        <f t="shared" si="146"/>
        <v>#NUM!</v>
      </c>
      <c r="BI3126" t="e">
        <f>VLOOKUP(H3126,Sheet2!$A$1:$B$270,2,FALSE)</f>
        <v>#N/A</v>
      </c>
    </row>
    <row r="3127" spans="15:61">
      <c r="O3127" s="57"/>
      <c r="P3127" s="57"/>
      <c r="AP3127" s="57"/>
      <c r="BA3127" s="57"/>
      <c r="BF3127" s="6" t="e">
        <f t="shared" si="144"/>
        <v>#NUM!</v>
      </c>
      <c r="BG3127" t="e">
        <f t="shared" si="145"/>
        <v>#NUM!</v>
      </c>
      <c r="BH3127" t="e">
        <f t="shared" si="146"/>
        <v>#NUM!</v>
      </c>
      <c r="BI3127" t="e">
        <f>VLOOKUP(H3127,Sheet2!$A$1:$B$270,2,FALSE)</f>
        <v>#N/A</v>
      </c>
    </row>
    <row r="3128" spans="15:61">
      <c r="O3128" s="57"/>
      <c r="P3128" s="57"/>
      <c r="AP3128" s="57"/>
      <c r="BA3128" s="57"/>
      <c r="BF3128" s="6" t="e">
        <f t="shared" si="144"/>
        <v>#NUM!</v>
      </c>
      <c r="BG3128" t="e">
        <f t="shared" si="145"/>
        <v>#NUM!</v>
      </c>
      <c r="BH3128" t="e">
        <f t="shared" si="146"/>
        <v>#NUM!</v>
      </c>
      <c r="BI3128" t="e">
        <f>VLOOKUP(H3128,Sheet2!$A$1:$B$270,2,FALSE)</f>
        <v>#N/A</v>
      </c>
    </row>
    <row r="3129" spans="15:61">
      <c r="O3129" s="57"/>
      <c r="P3129" s="57"/>
      <c r="AP3129" s="57"/>
      <c r="BA3129" s="57"/>
      <c r="BF3129" s="6" t="e">
        <f t="shared" si="144"/>
        <v>#NUM!</v>
      </c>
      <c r="BG3129" t="e">
        <f t="shared" si="145"/>
        <v>#NUM!</v>
      </c>
      <c r="BH3129" t="e">
        <f t="shared" si="146"/>
        <v>#NUM!</v>
      </c>
      <c r="BI3129" t="e">
        <f>VLOOKUP(H3129,Sheet2!$A$1:$B$270,2,FALSE)</f>
        <v>#N/A</v>
      </c>
    </row>
    <row r="3130" spans="15:61">
      <c r="O3130" s="57"/>
      <c r="P3130" s="57"/>
      <c r="AP3130" s="57"/>
      <c r="BA3130" s="57"/>
      <c r="BF3130" s="6" t="e">
        <f t="shared" si="144"/>
        <v>#NUM!</v>
      </c>
      <c r="BG3130" t="e">
        <f t="shared" si="145"/>
        <v>#NUM!</v>
      </c>
      <c r="BH3130" t="e">
        <f t="shared" si="146"/>
        <v>#NUM!</v>
      </c>
      <c r="BI3130" t="e">
        <f>VLOOKUP(H3130,Sheet2!$A$1:$B$270,2,FALSE)</f>
        <v>#N/A</v>
      </c>
    </row>
    <row r="3131" spans="15:61">
      <c r="O3131" s="57"/>
      <c r="P3131" s="57"/>
      <c r="AP3131" s="57"/>
      <c r="BA3131" s="57"/>
      <c r="BF3131" s="6" t="e">
        <f t="shared" si="144"/>
        <v>#NUM!</v>
      </c>
      <c r="BG3131" t="e">
        <f t="shared" si="145"/>
        <v>#NUM!</v>
      </c>
      <c r="BH3131" t="e">
        <f t="shared" si="146"/>
        <v>#NUM!</v>
      </c>
      <c r="BI3131" t="e">
        <f>VLOOKUP(H3131,Sheet2!$A$1:$B$270,2,FALSE)</f>
        <v>#N/A</v>
      </c>
    </row>
    <row r="3132" spans="15:61">
      <c r="O3132" s="57"/>
      <c r="P3132" s="57"/>
      <c r="AP3132" s="57"/>
      <c r="BA3132" s="57"/>
      <c r="BF3132" s="6" t="e">
        <f t="shared" si="144"/>
        <v>#NUM!</v>
      </c>
      <c r="BG3132" t="e">
        <f t="shared" si="145"/>
        <v>#NUM!</v>
      </c>
      <c r="BH3132" t="e">
        <f t="shared" si="146"/>
        <v>#NUM!</v>
      </c>
      <c r="BI3132" t="e">
        <f>VLOOKUP(H3132,Sheet2!$A$1:$B$270,2,FALSE)</f>
        <v>#N/A</v>
      </c>
    </row>
    <row r="3133" spans="15:61">
      <c r="O3133" s="57"/>
      <c r="P3133" s="57"/>
      <c r="AP3133" s="57"/>
      <c r="BA3133" s="57"/>
      <c r="BF3133" s="6" t="e">
        <f t="shared" si="144"/>
        <v>#NUM!</v>
      </c>
      <c r="BG3133" t="e">
        <f t="shared" si="145"/>
        <v>#NUM!</v>
      </c>
      <c r="BH3133" t="e">
        <f t="shared" si="146"/>
        <v>#NUM!</v>
      </c>
      <c r="BI3133" t="e">
        <f>VLOOKUP(H3133,Sheet2!$A$1:$B$270,2,FALSE)</f>
        <v>#N/A</v>
      </c>
    </row>
    <row r="3134" spans="15:61">
      <c r="O3134" s="57"/>
      <c r="P3134" s="57"/>
      <c r="AP3134" s="57"/>
      <c r="BA3134" s="57"/>
      <c r="BF3134" s="6" t="e">
        <f t="shared" si="144"/>
        <v>#NUM!</v>
      </c>
      <c r="BG3134" t="e">
        <f t="shared" si="145"/>
        <v>#NUM!</v>
      </c>
      <c r="BH3134" t="e">
        <f t="shared" si="146"/>
        <v>#NUM!</v>
      </c>
      <c r="BI3134" t="e">
        <f>VLOOKUP(H3134,Sheet2!$A$1:$B$270,2,FALSE)</f>
        <v>#N/A</v>
      </c>
    </row>
    <row r="3135" spans="15:61">
      <c r="O3135" s="57"/>
      <c r="P3135" s="57"/>
      <c r="AP3135" s="57"/>
      <c r="BA3135" s="57"/>
      <c r="BF3135" s="6" t="e">
        <f t="shared" si="144"/>
        <v>#NUM!</v>
      </c>
      <c r="BG3135" t="e">
        <f t="shared" si="145"/>
        <v>#NUM!</v>
      </c>
      <c r="BH3135" t="e">
        <f t="shared" si="146"/>
        <v>#NUM!</v>
      </c>
      <c r="BI3135" t="e">
        <f>VLOOKUP(H3135,Sheet2!$A$1:$B$270,2,FALSE)</f>
        <v>#N/A</v>
      </c>
    </row>
    <row r="3136" spans="15:61">
      <c r="O3136" s="57"/>
      <c r="P3136" s="57"/>
      <c r="AP3136" s="57"/>
      <c r="BA3136" s="57"/>
      <c r="BF3136" s="6" t="e">
        <f t="shared" si="144"/>
        <v>#NUM!</v>
      </c>
      <c r="BG3136" t="e">
        <f t="shared" si="145"/>
        <v>#NUM!</v>
      </c>
      <c r="BH3136" t="e">
        <f t="shared" si="146"/>
        <v>#NUM!</v>
      </c>
      <c r="BI3136" t="e">
        <f>VLOOKUP(H3136,Sheet2!$A$1:$B$270,2,FALSE)</f>
        <v>#N/A</v>
      </c>
    </row>
    <row r="3137" spans="15:61">
      <c r="O3137" s="57"/>
      <c r="P3137" s="57"/>
      <c r="AP3137" s="57"/>
      <c r="BA3137" s="57"/>
      <c r="BF3137" s="6" t="e">
        <f t="shared" si="144"/>
        <v>#NUM!</v>
      </c>
      <c r="BG3137" t="e">
        <f t="shared" si="145"/>
        <v>#NUM!</v>
      </c>
      <c r="BH3137" t="e">
        <f t="shared" si="146"/>
        <v>#NUM!</v>
      </c>
      <c r="BI3137" t="e">
        <f>VLOOKUP(H3137,Sheet2!$A$1:$B$270,2,FALSE)</f>
        <v>#N/A</v>
      </c>
    </row>
    <row r="3138" spans="15:61">
      <c r="O3138" s="57"/>
      <c r="P3138" s="57"/>
      <c r="AP3138" s="57"/>
      <c r="BA3138" s="57"/>
      <c r="BF3138" s="6" t="e">
        <f t="shared" ref="BF3138:BF3201" si="147">DATE(BC3138,BD3138,BE3138)</f>
        <v>#NUM!</v>
      </c>
      <c r="BG3138" t="e">
        <f t="shared" ref="BG3138:BG3201" si="148">BF3138-BA3138</f>
        <v>#NUM!</v>
      </c>
      <c r="BH3138" t="e">
        <f t="shared" ref="BH3138:BH3201" si="149">IF(BG3138=1,"COMPLY",IF(BG3138&lt;1,"COMPLY","NOT COMPLY"))</f>
        <v>#NUM!</v>
      </c>
      <c r="BI3138" t="e">
        <f>VLOOKUP(H3138,Sheet2!$A$1:$B$270,2,FALSE)</f>
        <v>#N/A</v>
      </c>
    </row>
    <row r="3139" spans="15:61">
      <c r="O3139" s="57"/>
      <c r="P3139" s="57"/>
      <c r="BA3139" s="57"/>
      <c r="BF3139" s="6" t="e">
        <f t="shared" si="147"/>
        <v>#NUM!</v>
      </c>
      <c r="BG3139" t="e">
        <f t="shared" si="148"/>
        <v>#NUM!</v>
      </c>
      <c r="BH3139" t="e">
        <f t="shared" si="149"/>
        <v>#NUM!</v>
      </c>
      <c r="BI3139" t="e">
        <f>VLOOKUP(H3139,Sheet2!$A$1:$B$270,2,FALSE)</f>
        <v>#N/A</v>
      </c>
    </row>
    <row r="3140" spans="15:61">
      <c r="O3140" s="57"/>
      <c r="P3140" s="57"/>
      <c r="AP3140" s="57"/>
      <c r="BA3140" s="57"/>
      <c r="BF3140" s="6" t="e">
        <f t="shared" si="147"/>
        <v>#NUM!</v>
      </c>
      <c r="BG3140" t="e">
        <f t="shared" si="148"/>
        <v>#NUM!</v>
      </c>
      <c r="BH3140" t="e">
        <f t="shared" si="149"/>
        <v>#NUM!</v>
      </c>
      <c r="BI3140" t="e">
        <f>VLOOKUP(H3140,Sheet2!$A$1:$B$270,2,FALSE)</f>
        <v>#N/A</v>
      </c>
    </row>
    <row r="3141" spans="15:61">
      <c r="O3141" s="57"/>
      <c r="P3141" s="57"/>
      <c r="AP3141" s="57"/>
      <c r="BA3141" s="57"/>
      <c r="BF3141" s="6" t="e">
        <f t="shared" si="147"/>
        <v>#NUM!</v>
      </c>
      <c r="BG3141" t="e">
        <f t="shared" si="148"/>
        <v>#NUM!</v>
      </c>
      <c r="BH3141" t="e">
        <f t="shared" si="149"/>
        <v>#NUM!</v>
      </c>
      <c r="BI3141" t="e">
        <f>VLOOKUP(H3141,Sheet2!$A$1:$B$270,2,FALSE)</f>
        <v>#N/A</v>
      </c>
    </row>
    <row r="3142" spans="15:61">
      <c r="O3142" s="57"/>
      <c r="P3142" s="57"/>
      <c r="AP3142" s="57"/>
      <c r="BA3142" s="57"/>
      <c r="BF3142" s="6" t="e">
        <f t="shared" si="147"/>
        <v>#NUM!</v>
      </c>
      <c r="BG3142" t="e">
        <f t="shared" si="148"/>
        <v>#NUM!</v>
      </c>
      <c r="BH3142" t="e">
        <f t="shared" si="149"/>
        <v>#NUM!</v>
      </c>
      <c r="BI3142" t="e">
        <f>VLOOKUP(H3142,Sheet2!$A$1:$B$270,2,FALSE)</f>
        <v>#N/A</v>
      </c>
    </row>
    <row r="3143" spans="15:61">
      <c r="O3143" s="57"/>
      <c r="P3143" s="57"/>
      <c r="AP3143" s="57"/>
      <c r="BA3143" s="57"/>
      <c r="BF3143" s="6" t="e">
        <f t="shared" si="147"/>
        <v>#NUM!</v>
      </c>
      <c r="BG3143" t="e">
        <f t="shared" si="148"/>
        <v>#NUM!</v>
      </c>
      <c r="BH3143" t="e">
        <f t="shared" si="149"/>
        <v>#NUM!</v>
      </c>
      <c r="BI3143" t="e">
        <f>VLOOKUP(H3143,Sheet2!$A$1:$B$270,2,FALSE)</f>
        <v>#N/A</v>
      </c>
    </row>
    <row r="3144" spans="15:61">
      <c r="O3144" s="57"/>
      <c r="P3144" s="57"/>
      <c r="AP3144" s="57"/>
      <c r="BA3144" s="57"/>
      <c r="BF3144" s="6" t="e">
        <f t="shared" si="147"/>
        <v>#NUM!</v>
      </c>
      <c r="BG3144" t="e">
        <f t="shared" si="148"/>
        <v>#NUM!</v>
      </c>
      <c r="BH3144" t="e">
        <f t="shared" si="149"/>
        <v>#NUM!</v>
      </c>
      <c r="BI3144" t="e">
        <f>VLOOKUP(H3144,Sheet2!$A$1:$B$270,2,FALSE)</f>
        <v>#N/A</v>
      </c>
    </row>
    <row r="3145" spans="15:61">
      <c r="O3145" s="57"/>
      <c r="P3145" s="57"/>
      <c r="AP3145" s="57"/>
      <c r="BA3145" s="57"/>
      <c r="BF3145" s="6" t="e">
        <f t="shared" si="147"/>
        <v>#NUM!</v>
      </c>
      <c r="BG3145" t="e">
        <f t="shared" si="148"/>
        <v>#NUM!</v>
      </c>
      <c r="BH3145" t="e">
        <f t="shared" si="149"/>
        <v>#NUM!</v>
      </c>
      <c r="BI3145" t="e">
        <f>VLOOKUP(H3145,Sheet2!$A$1:$B$270,2,FALSE)</f>
        <v>#N/A</v>
      </c>
    </row>
    <row r="3146" spans="15:61">
      <c r="O3146" s="57"/>
      <c r="P3146" s="57"/>
      <c r="BA3146" s="57"/>
      <c r="BF3146" s="6" t="e">
        <f t="shared" si="147"/>
        <v>#NUM!</v>
      </c>
      <c r="BG3146" t="e">
        <f t="shared" si="148"/>
        <v>#NUM!</v>
      </c>
      <c r="BH3146" t="e">
        <f t="shared" si="149"/>
        <v>#NUM!</v>
      </c>
      <c r="BI3146" t="e">
        <f>VLOOKUP(H3146,Sheet2!$A$1:$B$270,2,FALSE)</f>
        <v>#N/A</v>
      </c>
    </row>
    <row r="3147" spans="15:61">
      <c r="O3147" s="57"/>
      <c r="P3147" s="57"/>
      <c r="AP3147" s="57"/>
      <c r="BA3147" s="57"/>
      <c r="BF3147" s="6" t="e">
        <f t="shared" si="147"/>
        <v>#NUM!</v>
      </c>
      <c r="BG3147" t="e">
        <f t="shared" si="148"/>
        <v>#NUM!</v>
      </c>
      <c r="BH3147" t="e">
        <f t="shared" si="149"/>
        <v>#NUM!</v>
      </c>
      <c r="BI3147" t="e">
        <f>VLOOKUP(H3147,Sheet2!$A$1:$B$270,2,FALSE)</f>
        <v>#N/A</v>
      </c>
    </row>
    <row r="3148" spans="15:61">
      <c r="O3148" s="57"/>
      <c r="P3148" s="57"/>
      <c r="BA3148" s="57"/>
      <c r="BF3148" s="6" t="e">
        <f t="shared" si="147"/>
        <v>#NUM!</v>
      </c>
      <c r="BG3148" t="e">
        <f t="shared" si="148"/>
        <v>#NUM!</v>
      </c>
      <c r="BH3148" t="e">
        <f t="shared" si="149"/>
        <v>#NUM!</v>
      </c>
      <c r="BI3148" t="e">
        <f>VLOOKUP(H3148,Sheet2!$A$1:$B$270,2,FALSE)</f>
        <v>#N/A</v>
      </c>
    </row>
    <row r="3149" spans="15:61">
      <c r="O3149" s="57"/>
      <c r="P3149" s="57"/>
      <c r="AP3149" s="57"/>
      <c r="BA3149" s="57"/>
      <c r="BF3149" s="6" t="e">
        <f t="shared" si="147"/>
        <v>#NUM!</v>
      </c>
      <c r="BG3149" t="e">
        <f t="shared" si="148"/>
        <v>#NUM!</v>
      </c>
      <c r="BH3149" t="e">
        <f t="shared" si="149"/>
        <v>#NUM!</v>
      </c>
      <c r="BI3149" t="e">
        <f>VLOOKUP(H3149,Sheet2!$A$1:$B$270,2,FALSE)</f>
        <v>#N/A</v>
      </c>
    </row>
    <row r="3150" spans="15:61">
      <c r="O3150" s="57"/>
      <c r="P3150" s="57"/>
      <c r="BA3150" s="57"/>
      <c r="BF3150" s="6" t="e">
        <f t="shared" si="147"/>
        <v>#NUM!</v>
      </c>
      <c r="BG3150" t="e">
        <f t="shared" si="148"/>
        <v>#NUM!</v>
      </c>
      <c r="BH3150" t="e">
        <f t="shared" si="149"/>
        <v>#NUM!</v>
      </c>
      <c r="BI3150" t="e">
        <f>VLOOKUP(H3150,Sheet2!$A$1:$B$270,2,FALSE)</f>
        <v>#N/A</v>
      </c>
    </row>
    <row r="3151" spans="15:61">
      <c r="O3151" s="57"/>
      <c r="P3151" s="57"/>
      <c r="AP3151" s="57"/>
      <c r="BA3151" s="57"/>
      <c r="BF3151" s="6" t="e">
        <f t="shared" si="147"/>
        <v>#NUM!</v>
      </c>
      <c r="BG3151" t="e">
        <f t="shared" si="148"/>
        <v>#NUM!</v>
      </c>
      <c r="BH3151" t="e">
        <f t="shared" si="149"/>
        <v>#NUM!</v>
      </c>
      <c r="BI3151" t="e">
        <f>VLOOKUP(H3151,Sheet2!$A$1:$B$270,2,FALSE)</f>
        <v>#N/A</v>
      </c>
    </row>
    <row r="3152" spans="15:61">
      <c r="O3152" s="57"/>
      <c r="P3152" s="57"/>
      <c r="AP3152" s="57"/>
      <c r="BA3152" s="57"/>
      <c r="BF3152" s="6" t="e">
        <f t="shared" si="147"/>
        <v>#NUM!</v>
      </c>
      <c r="BG3152" t="e">
        <f t="shared" si="148"/>
        <v>#NUM!</v>
      </c>
      <c r="BH3152" t="e">
        <f t="shared" si="149"/>
        <v>#NUM!</v>
      </c>
      <c r="BI3152" t="e">
        <f>VLOOKUP(H3152,Sheet2!$A$1:$B$270,2,FALSE)</f>
        <v>#N/A</v>
      </c>
    </row>
    <row r="3153" spans="15:61">
      <c r="O3153" s="57"/>
      <c r="P3153" s="57"/>
      <c r="BA3153" s="57"/>
      <c r="BF3153" s="6" t="e">
        <f t="shared" si="147"/>
        <v>#NUM!</v>
      </c>
      <c r="BG3153" t="e">
        <f t="shared" si="148"/>
        <v>#NUM!</v>
      </c>
      <c r="BH3153" t="e">
        <f t="shared" si="149"/>
        <v>#NUM!</v>
      </c>
      <c r="BI3153" t="e">
        <f>VLOOKUP(H3153,Sheet2!$A$1:$B$270,2,FALSE)</f>
        <v>#N/A</v>
      </c>
    </row>
    <row r="3154" spans="15:61">
      <c r="O3154" s="57"/>
      <c r="P3154" s="57"/>
      <c r="AP3154" s="57"/>
      <c r="BA3154" s="57"/>
      <c r="BF3154" s="6" t="e">
        <f t="shared" si="147"/>
        <v>#NUM!</v>
      </c>
      <c r="BG3154" t="e">
        <f t="shared" si="148"/>
        <v>#NUM!</v>
      </c>
      <c r="BH3154" t="e">
        <f t="shared" si="149"/>
        <v>#NUM!</v>
      </c>
      <c r="BI3154" t="e">
        <f>VLOOKUP(H3154,Sheet2!$A$1:$B$270,2,FALSE)</f>
        <v>#N/A</v>
      </c>
    </row>
    <row r="3155" spans="15:61">
      <c r="O3155" s="57"/>
      <c r="P3155" s="57"/>
      <c r="AP3155" s="57"/>
      <c r="BA3155" s="57"/>
      <c r="BF3155" s="6" t="e">
        <f t="shared" si="147"/>
        <v>#NUM!</v>
      </c>
      <c r="BG3155" t="e">
        <f t="shared" si="148"/>
        <v>#NUM!</v>
      </c>
      <c r="BH3155" t="e">
        <f t="shared" si="149"/>
        <v>#NUM!</v>
      </c>
      <c r="BI3155" t="e">
        <f>VLOOKUP(H3155,Sheet2!$A$1:$B$270,2,FALSE)</f>
        <v>#N/A</v>
      </c>
    </row>
    <row r="3156" spans="15:61">
      <c r="O3156" s="57"/>
      <c r="P3156" s="57"/>
      <c r="AP3156" s="57"/>
      <c r="BA3156" s="57"/>
      <c r="BF3156" s="6" t="e">
        <f t="shared" si="147"/>
        <v>#NUM!</v>
      </c>
      <c r="BG3156" t="e">
        <f t="shared" si="148"/>
        <v>#NUM!</v>
      </c>
      <c r="BH3156" t="e">
        <f t="shared" si="149"/>
        <v>#NUM!</v>
      </c>
      <c r="BI3156" t="e">
        <f>VLOOKUP(H3156,Sheet2!$A$1:$B$270,2,FALSE)</f>
        <v>#N/A</v>
      </c>
    </row>
    <row r="3157" spans="15:61">
      <c r="O3157" s="57"/>
      <c r="P3157" s="57"/>
      <c r="AP3157" s="57"/>
      <c r="BA3157" s="57"/>
      <c r="BF3157" s="6" t="e">
        <f t="shared" si="147"/>
        <v>#NUM!</v>
      </c>
      <c r="BG3157" t="e">
        <f t="shared" si="148"/>
        <v>#NUM!</v>
      </c>
      <c r="BH3157" t="e">
        <f t="shared" si="149"/>
        <v>#NUM!</v>
      </c>
      <c r="BI3157" t="e">
        <f>VLOOKUP(H3157,Sheet2!$A$1:$B$270,2,FALSE)</f>
        <v>#N/A</v>
      </c>
    </row>
    <row r="3158" spans="15:61">
      <c r="O3158" s="57"/>
      <c r="P3158" s="57"/>
      <c r="AP3158" s="57"/>
      <c r="BA3158" s="57"/>
      <c r="BF3158" s="6" t="e">
        <f t="shared" si="147"/>
        <v>#NUM!</v>
      </c>
      <c r="BG3158" t="e">
        <f t="shared" si="148"/>
        <v>#NUM!</v>
      </c>
      <c r="BH3158" t="e">
        <f t="shared" si="149"/>
        <v>#NUM!</v>
      </c>
      <c r="BI3158" t="e">
        <f>VLOOKUP(H3158,Sheet2!$A$1:$B$270,2,FALSE)</f>
        <v>#N/A</v>
      </c>
    </row>
    <row r="3159" spans="15:61">
      <c r="O3159" s="57"/>
      <c r="P3159" s="57"/>
      <c r="AP3159" s="57"/>
      <c r="BA3159" s="57"/>
      <c r="BF3159" s="6" t="e">
        <f t="shared" si="147"/>
        <v>#NUM!</v>
      </c>
      <c r="BG3159" t="e">
        <f t="shared" si="148"/>
        <v>#NUM!</v>
      </c>
      <c r="BH3159" t="e">
        <f t="shared" si="149"/>
        <v>#NUM!</v>
      </c>
      <c r="BI3159" t="e">
        <f>VLOOKUP(H3159,Sheet2!$A$1:$B$270,2,FALSE)</f>
        <v>#N/A</v>
      </c>
    </row>
    <row r="3160" spans="15:61">
      <c r="O3160" s="57"/>
      <c r="P3160" s="57"/>
      <c r="AP3160" s="57"/>
      <c r="BA3160" s="57"/>
      <c r="BF3160" s="6" t="e">
        <f t="shared" si="147"/>
        <v>#NUM!</v>
      </c>
      <c r="BG3160" t="e">
        <f t="shared" si="148"/>
        <v>#NUM!</v>
      </c>
      <c r="BH3160" t="e">
        <f t="shared" si="149"/>
        <v>#NUM!</v>
      </c>
      <c r="BI3160" t="e">
        <f>VLOOKUP(H3160,Sheet2!$A$1:$B$270,2,FALSE)</f>
        <v>#N/A</v>
      </c>
    </row>
    <row r="3161" spans="15:61">
      <c r="O3161" s="57"/>
      <c r="P3161" s="57"/>
      <c r="AP3161" s="57"/>
      <c r="BA3161" s="57"/>
      <c r="BF3161" s="6" t="e">
        <f t="shared" si="147"/>
        <v>#NUM!</v>
      </c>
      <c r="BG3161" t="e">
        <f t="shared" si="148"/>
        <v>#NUM!</v>
      </c>
      <c r="BH3161" t="e">
        <f t="shared" si="149"/>
        <v>#NUM!</v>
      </c>
      <c r="BI3161" t="e">
        <f>VLOOKUP(H3161,Sheet2!$A$1:$B$270,2,FALSE)</f>
        <v>#N/A</v>
      </c>
    </row>
    <row r="3162" spans="15:61">
      <c r="O3162" s="57"/>
      <c r="P3162" s="57"/>
      <c r="AP3162" s="57"/>
      <c r="BA3162" s="57"/>
      <c r="BF3162" s="6" t="e">
        <f t="shared" si="147"/>
        <v>#NUM!</v>
      </c>
      <c r="BG3162" t="e">
        <f t="shared" si="148"/>
        <v>#NUM!</v>
      </c>
      <c r="BH3162" t="e">
        <f t="shared" si="149"/>
        <v>#NUM!</v>
      </c>
      <c r="BI3162" t="e">
        <f>VLOOKUP(H3162,Sheet2!$A$1:$B$270,2,FALSE)</f>
        <v>#N/A</v>
      </c>
    </row>
    <row r="3163" spans="15:61">
      <c r="O3163" s="57"/>
      <c r="P3163" s="57"/>
      <c r="AP3163" s="57"/>
      <c r="BA3163" s="57"/>
      <c r="BF3163" s="6" t="e">
        <f t="shared" si="147"/>
        <v>#NUM!</v>
      </c>
      <c r="BG3163" t="e">
        <f t="shared" si="148"/>
        <v>#NUM!</v>
      </c>
      <c r="BH3163" t="e">
        <f t="shared" si="149"/>
        <v>#NUM!</v>
      </c>
      <c r="BI3163" t="e">
        <f>VLOOKUP(H3163,Sheet2!$A$1:$B$270,2,FALSE)</f>
        <v>#N/A</v>
      </c>
    </row>
    <row r="3164" spans="15:61">
      <c r="O3164" s="57"/>
      <c r="P3164" s="57"/>
      <c r="AP3164" s="57"/>
      <c r="BA3164" s="57"/>
      <c r="BF3164" s="6" t="e">
        <f t="shared" si="147"/>
        <v>#NUM!</v>
      </c>
      <c r="BG3164" t="e">
        <f t="shared" si="148"/>
        <v>#NUM!</v>
      </c>
      <c r="BH3164" t="e">
        <f t="shared" si="149"/>
        <v>#NUM!</v>
      </c>
      <c r="BI3164" t="e">
        <f>VLOOKUP(H3164,Sheet2!$A$1:$B$270,2,FALSE)</f>
        <v>#N/A</v>
      </c>
    </row>
    <row r="3165" spans="15:61">
      <c r="O3165" s="57"/>
      <c r="P3165" s="57"/>
      <c r="AP3165" s="57"/>
      <c r="BA3165" s="57"/>
      <c r="BF3165" s="6" t="e">
        <f t="shared" si="147"/>
        <v>#NUM!</v>
      </c>
      <c r="BG3165" t="e">
        <f t="shared" si="148"/>
        <v>#NUM!</v>
      </c>
      <c r="BH3165" t="e">
        <f t="shared" si="149"/>
        <v>#NUM!</v>
      </c>
      <c r="BI3165" t="e">
        <f>VLOOKUP(H3165,Sheet2!$A$1:$B$270,2,FALSE)</f>
        <v>#N/A</v>
      </c>
    </row>
    <row r="3166" spans="15:61">
      <c r="O3166" s="57"/>
      <c r="P3166" s="57"/>
      <c r="AP3166" s="57"/>
      <c r="BA3166" s="57"/>
      <c r="BF3166" s="6" t="e">
        <f t="shared" si="147"/>
        <v>#NUM!</v>
      </c>
      <c r="BG3166" t="e">
        <f t="shared" si="148"/>
        <v>#NUM!</v>
      </c>
      <c r="BH3166" t="e">
        <f t="shared" si="149"/>
        <v>#NUM!</v>
      </c>
      <c r="BI3166" t="e">
        <f>VLOOKUP(H3166,Sheet2!$A$1:$B$270,2,FALSE)</f>
        <v>#N/A</v>
      </c>
    </row>
    <row r="3167" spans="15:61">
      <c r="O3167" s="57"/>
      <c r="P3167" s="57"/>
      <c r="AP3167" s="57"/>
      <c r="BA3167" s="57"/>
      <c r="BF3167" s="6" t="e">
        <f t="shared" si="147"/>
        <v>#NUM!</v>
      </c>
      <c r="BG3167" t="e">
        <f t="shared" si="148"/>
        <v>#NUM!</v>
      </c>
      <c r="BH3167" t="e">
        <f t="shared" si="149"/>
        <v>#NUM!</v>
      </c>
      <c r="BI3167" t="e">
        <f>VLOOKUP(H3167,Sheet2!$A$1:$B$270,2,FALSE)</f>
        <v>#N/A</v>
      </c>
    </row>
    <row r="3168" spans="15:61">
      <c r="O3168" s="57"/>
      <c r="P3168" s="57"/>
      <c r="AP3168" s="57"/>
      <c r="BA3168" s="57"/>
      <c r="BF3168" s="6" t="e">
        <f t="shared" si="147"/>
        <v>#NUM!</v>
      </c>
      <c r="BG3168" t="e">
        <f t="shared" si="148"/>
        <v>#NUM!</v>
      </c>
      <c r="BH3168" t="e">
        <f t="shared" si="149"/>
        <v>#NUM!</v>
      </c>
      <c r="BI3168" t="e">
        <f>VLOOKUP(H3168,Sheet2!$A$1:$B$270,2,FALSE)</f>
        <v>#N/A</v>
      </c>
    </row>
    <row r="3169" spans="15:61">
      <c r="O3169" s="57"/>
      <c r="P3169" s="57"/>
      <c r="BA3169" s="57"/>
      <c r="BF3169" s="6" t="e">
        <f t="shared" si="147"/>
        <v>#NUM!</v>
      </c>
      <c r="BG3169" t="e">
        <f t="shared" si="148"/>
        <v>#NUM!</v>
      </c>
      <c r="BH3169" t="e">
        <f t="shared" si="149"/>
        <v>#NUM!</v>
      </c>
      <c r="BI3169" t="e">
        <f>VLOOKUP(H3169,Sheet2!$A$1:$B$270,2,FALSE)</f>
        <v>#N/A</v>
      </c>
    </row>
    <row r="3170" spans="15:61">
      <c r="O3170" s="57"/>
      <c r="P3170" s="57"/>
      <c r="AP3170" s="57"/>
      <c r="BA3170" s="57"/>
      <c r="BF3170" s="6" t="e">
        <f t="shared" si="147"/>
        <v>#NUM!</v>
      </c>
      <c r="BG3170" t="e">
        <f t="shared" si="148"/>
        <v>#NUM!</v>
      </c>
      <c r="BH3170" t="e">
        <f t="shared" si="149"/>
        <v>#NUM!</v>
      </c>
      <c r="BI3170" t="e">
        <f>VLOOKUP(H3170,Sheet2!$A$1:$B$270,2,FALSE)</f>
        <v>#N/A</v>
      </c>
    </row>
    <row r="3171" spans="15:61">
      <c r="O3171" s="57"/>
      <c r="P3171" s="57"/>
      <c r="BA3171" s="57"/>
      <c r="BF3171" s="6" t="e">
        <f t="shared" si="147"/>
        <v>#NUM!</v>
      </c>
      <c r="BG3171" t="e">
        <f t="shared" si="148"/>
        <v>#NUM!</v>
      </c>
      <c r="BH3171" t="e">
        <f t="shared" si="149"/>
        <v>#NUM!</v>
      </c>
      <c r="BI3171" t="e">
        <f>VLOOKUP(H3171,Sheet2!$A$1:$B$270,2,FALSE)</f>
        <v>#N/A</v>
      </c>
    </row>
    <row r="3172" spans="15:61">
      <c r="O3172" s="57"/>
      <c r="P3172" s="57"/>
      <c r="AP3172" s="57"/>
      <c r="BA3172" s="57"/>
      <c r="BF3172" s="6" t="e">
        <f t="shared" si="147"/>
        <v>#NUM!</v>
      </c>
      <c r="BG3172" t="e">
        <f t="shared" si="148"/>
        <v>#NUM!</v>
      </c>
      <c r="BH3172" t="e">
        <f t="shared" si="149"/>
        <v>#NUM!</v>
      </c>
      <c r="BI3172" t="e">
        <f>VLOOKUP(H3172,Sheet2!$A$1:$B$270,2,FALSE)</f>
        <v>#N/A</v>
      </c>
    </row>
    <row r="3173" spans="15:61">
      <c r="O3173" s="57"/>
      <c r="P3173" s="57"/>
      <c r="AP3173" s="57"/>
      <c r="BA3173" s="57"/>
      <c r="BF3173" s="6" t="e">
        <f t="shared" si="147"/>
        <v>#NUM!</v>
      </c>
      <c r="BG3173" t="e">
        <f t="shared" si="148"/>
        <v>#NUM!</v>
      </c>
      <c r="BH3173" t="e">
        <f t="shared" si="149"/>
        <v>#NUM!</v>
      </c>
      <c r="BI3173" t="e">
        <f>VLOOKUP(H3173,Sheet2!$A$1:$B$270,2,FALSE)</f>
        <v>#N/A</v>
      </c>
    </row>
    <row r="3174" spans="15:61">
      <c r="O3174" s="57"/>
      <c r="P3174" s="57"/>
      <c r="AP3174" s="57"/>
      <c r="BA3174" s="57"/>
      <c r="BF3174" s="6" t="e">
        <f t="shared" si="147"/>
        <v>#NUM!</v>
      </c>
      <c r="BG3174" t="e">
        <f t="shared" si="148"/>
        <v>#NUM!</v>
      </c>
      <c r="BH3174" t="e">
        <f t="shared" si="149"/>
        <v>#NUM!</v>
      </c>
      <c r="BI3174" t="e">
        <f>VLOOKUP(H3174,Sheet2!$A$1:$B$270,2,FALSE)</f>
        <v>#N/A</v>
      </c>
    </row>
    <row r="3175" spans="15:61">
      <c r="O3175" s="57"/>
      <c r="P3175" s="57"/>
      <c r="AP3175" s="57"/>
      <c r="BA3175" s="57"/>
      <c r="BF3175" s="6" t="e">
        <f t="shared" si="147"/>
        <v>#NUM!</v>
      </c>
      <c r="BG3175" t="e">
        <f t="shared" si="148"/>
        <v>#NUM!</v>
      </c>
      <c r="BH3175" t="e">
        <f t="shared" si="149"/>
        <v>#NUM!</v>
      </c>
      <c r="BI3175" t="e">
        <f>VLOOKUP(H3175,Sheet2!$A$1:$B$270,2,FALSE)</f>
        <v>#N/A</v>
      </c>
    </row>
    <row r="3176" spans="15:61">
      <c r="O3176" s="57"/>
      <c r="P3176" s="57"/>
      <c r="AP3176" s="57"/>
      <c r="BA3176" s="57"/>
      <c r="BF3176" s="6" t="e">
        <f t="shared" si="147"/>
        <v>#NUM!</v>
      </c>
      <c r="BG3176" t="e">
        <f t="shared" si="148"/>
        <v>#NUM!</v>
      </c>
      <c r="BH3176" t="e">
        <f t="shared" si="149"/>
        <v>#NUM!</v>
      </c>
      <c r="BI3176" t="e">
        <f>VLOOKUP(H3176,Sheet2!$A$1:$B$270,2,FALSE)</f>
        <v>#N/A</v>
      </c>
    </row>
    <row r="3177" spans="15:61">
      <c r="O3177" s="57"/>
      <c r="P3177" s="57"/>
      <c r="AP3177" s="57"/>
      <c r="BA3177" s="57"/>
      <c r="BF3177" s="6" t="e">
        <f t="shared" si="147"/>
        <v>#NUM!</v>
      </c>
      <c r="BG3177" t="e">
        <f t="shared" si="148"/>
        <v>#NUM!</v>
      </c>
      <c r="BH3177" t="e">
        <f t="shared" si="149"/>
        <v>#NUM!</v>
      </c>
      <c r="BI3177" t="e">
        <f>VLOOKUP(H3177,Sheet2!$A$1:$B$270,2,FALSE)</f>
        <v>#N/A</v>
      </c>
    </row>
    <row r="3178" spans="15:61">
      <c r="O3178" s="57"/>
      <c r="P3178" s="57"/>
      <c r="BA3178" s="57"/>
      <c r="BF3178" s="6" t="e">
        <f t="shared" si="147"/>
        <v>#NUM!</v>
      </c>
      <c r="BG3178" t="e">
        <f t="shared" si="148"/>
        <v>#NUM!</v>
      </c>
      <c r="BH3178" t="e">
        <f t="shared" si="149"/>
        <v>#NUM!</v>
      </c>
      <c r="BI3178" t="e">
        <f>VLOOKUP(H3178,Sheet2!$A$1:$B$270,2,FALSE)</f>
        <v>#N/A</v>
      </c>
    </row>
    <row r="3179" spans="15:61">
      <c r="O3179" s="57"/>
      <c r="P3179" s="57"/>
      <c r="BA3179" s="57"/>
      <c r="BF3179" s="6" t="e">
        <f t="shared" si="147"/>
        <v>#NUM!</v>
      </c>
      <c r="BG3179" t="e">
        <f t="shared" si="148"/>
        <v>#NUM!</v>
      </c>
      <c r="BH3179" t="e">
        <f t="shared" si="149"/>
        <v>#NUM!</v>
      </c>
      <c r="BI3179" t="e">
        <f>VLOOKUP(H3179,Sheet2!$A$1:$B$270,2,FALSE)</f>
        <v>#N/A</v>
      </c>
    </row>
    <row r="3180" spans="15:61">
      <c r="O3180" s="57"/>
      <c r="P3180" s="57"/>
      <c r="AP3180" s="57"/>
      <c r="BA3180" s="57"/>
      <c r="BF3180" s="6" t="e">
        <f t="shared" si="147"/>
        <v>#NUM!</v>
      </c>
      <c r="BG3180" t="e">
        <f t="shared" si="148"/>
        <v>#NUM!</v>
      </c>
      <c r="BH3180" t="e">
        <f t="shared" si="149"/>
        <v>#NUM!</v>
      </c>
      <c r="BI3180" t="e">
        <f>VLOOKUP(H3180,Sheet2!$A$1:$B$270,2,FALSE)</f>
        <v>#N/A</v>
      </c>
    </row>
    <row r="3181" spans="15:61">
      <c r="O3181" s="57"/>
      <c r="P3181" s="57"/>
      <c r="AP3181" s="57"/>
      <c r="BA3181" s="57"/>
      <c r="BF3181" s="6" t="e">
        <f t="shared" si="147"/>
        <v>#NUM!</v>
      </c>
      <c r="BG3181" t="e">
        <f t="shared" si="148"/>
        <v>#NUM!</v>
      </c>
      <c r="BH3181" t="e">
        <f t="shared" si="149"/>
        <v>#NUM!</v>
      </c>
      <c r="BI3181" t="e">
        <f>VLOOKUP(H3181,Sheet2!$A$1:$B$270,2,FALSE)</f>
        <v>#N/A</v>
      </c>
    </row>
    <row r="3182" spans="15:61">
      <c r="O3182" s="57"/>
      <c r="P3182" s="57"/>
      <c r="AP3182" s="57"/>
      <c r="BA3182" s="57"/>
      <c r="BF3182" s="6" t="e">
        <f t="shared" si="147"/>
        <v>#NUM!</v>
      </c>
      <c r="BG3182" t="e">
        <f t="shared" si="148"/>
        <v>#NUM!</v>
      </c>
      <c r="BH3182" t="e">
        <f t="shared" si="149"/>
        <v>#NUM!</v>
      </c>
      <c r="BI3182" t="e">
        <f>VLOOKUP(H3182,Sheet2!$A$1:$B$270,2,FALSE)</f>
        <v>#N/A</v>
      </c>
    </row>
    <row r="3183" spans="15:61">
      <c r="O3183" s="57"/>
      <c r="P3183" s="57"/>
      <c r="AP3183" s="57"/>
      <c r="BA3183" s="57"/>
      <c r="BF3183" s="6" t="e">
        <f t="shared" si="147"/>
        <v>#NUM!</v>
      </c>
      <c r="BG3183" t="e">
        <f t="shared" si="148"/>
        <v>#NUM!</v>
      </c>
      <c r="BH3183" t="e">
        <f t="shared" si="149"/>
        <v>#NUM!</v>
      </c>
      <c r="BI3183" t="e">
        <f>VLOOKUP(H3183,Sheet2!$A$1:$B$270,2,FALSE)</f>
        <v>#N/A</v>
      </c>
    </row>
    <row r="3184" spans="15:61">
      <c r="O3184" s="57"/>
      <c r="P3184" s="57"/>
      <c r="AP3184" s="57"/>
      <c r="BA3184" s="57"/>
      <c r="BF3184" s="6" t="e">
        <f t="shared" si="147"/>
        <v>#NUM!</v>
      </c>
      <c r="BG3184" t="e">
        <f t="shared" si="148"/>
        <v>#NUM!</v>
      </c>
      <c r="BH3184" t="e">
        <f t="shared" si="149"/>
        <v>#NUM!</v>
      </c>
      <c r="BI3184" t="e">
        <f>VLOOKUP(H3184,Sheet2!$A$1:$B$270,2,FALSE)</f>
        <v>#N/A</v>
      </c>
    </row>
    <row r="3185" spans="15:61">
      <c r="O3185" s="57"/>
      <c r="P3185" s="57"/>
      <c r="AP3185" s="57"/>
      <c r="BA3185" s="57"/>
      <c r="BF3185" s="6" t="e">
        <f t="shared" si="147"/>
        <v>#NUM!</v>
      </c>
      <c r="BG3185" t="e">
        <f t="shared" si="148"/>
        <v>#NUM!</v>
      </c>
      <c r="BH3185" t="e">
        <f t="shared" si="149"/>
        <v>#NUM!</v>
      </c>
      <c r="BI3185" t="e">
        <f>VLOOKUP(H3185,Sheet2!$A$1:$B$270,2,FALSE)</f>
        <v>#N/A</v>
      </c>
    </row>
    <row r="3186" spans="15:61">
      <c r="O3186" s="57"/>
      <c r="P3186" s="57"/>
      <c r="BA3186" s="57"/>
      <c r="BF3186" s="6" t="e">
        <f t="shared" si="147"/>
        <v>#NUM!</v>
      </c>
      <c r="BG3186" t="e">
        <f t="shared" si="148"/>
        <v>#NUM!</v>
      </c>
      <c r="BH3186" t="e">
        <f t="shared" si="149"/>
        <v>#NUM!</v>
      </c>
      <c r="BI3186" t="e">
        <f>VLOOKUP(H3186,Sheet2!$A$1:$B$270,2,FALSE)</f>
        <v>#N/A</v>
      </c>
    </row>
    <row r="3187" spans="15:61">
      <c r="O3187" s="57"/>
      <c r="P3187" s="57"/>
      <c r="BA3187" s="57"/>
      <c r="BF3187" s="6" t="e">
        <f t="shared" si="147"/>
        <v>#NUM!</v>
      </c>
      <c r="BG3187" t="e">
        <f t="shared" si="148"/>
        <v>#NUM!</v>
      </c>
      <c r="BH3187" t="e">
        <f t="shared" si="149"/>
        <v>#NUM!</v>
      </c>
      <c r="BI3187" t="e">
        <f>VLOOKUP(H3187,Sheet2!$A$1:$B$270,2,FALSE)</f>
        <v>#N/A</v>
      </c>
    </row>
    <row r="3188" spans="15:61">
      <c r="O3188" s="57"/>
      <c r="P3188" s="57"/>
      <c r="AP3188" s="57"/>
      <c r="BA3188" s="57"/>
      <c r="BF3188" s="6" t="e">
        <f t="shared" si="147"/>
        <v>#NUM!</v>
      </c>
      <c r="BG3188" t="e">
        <f t="shared" si="148"/>
        <v>#NUM!</v>
      </c>
      <c r="BH3188" t="e">
        <f t="shared" si="149"/>
        <v>#NUM!</v>
      </c>
      <c r="BI3188" t="e">
        <f>VLOOKUP(H3188,Sheet2!$A$1:$B$270,2,FALSE)</f>
        <v>#N/A</v>
      </c>
    </row>
    <row r="3189" spans="15:61">
      <c r="O3189" s="57"/>
      <c r="P3189" s="57"/>
      <c r="AP3189" s="57"/>
      <c r="BA3189" s="57"/>
      <c r="BF3189" s="6" t="e">
        <f t="shared" si="147"/>
        <v>#NUM!</v>
      </c>
      <c r="BG3189" t="e">
        <f t="shared" si="148"/>
        <v>#NUM!</v>
      </c>
      <c r="BH3189" t="e">
        <f t="shared" si="149"/>
        <v>#NUM!</v>
      </c>
      <c r="BI3189" t="e">
        <f>VLOOKUP(H3189,Sheet2!$A$1:$B$270,2,FALSE)</f>
        <v>#N/A</v>
      </c>
    </row>
    <row r="3190" spans="15:61">
      <c r="O3190" s="57"/>
      <c r="P3190" s="57"/>
      <c r="AP3190" s="57"/>
      <c r="BA3190" s="57"/>
      <c r="BF3190" s="6" t="e">
        <f t="shared" si="147"/>
        <v>#NUM!</v>
      </c>
      <c r="BG3190" t="e">
        <f t="shared" si="148"/>
        <v>#NUM!</v>
      </c>
      <c r="BH3190" t="e">
        <f t="shared" si="149"/>
        <v>#NUM!</v>
      </c>
      <c r="BI3190" t="e">
        <f>VLOOKUP(H3190,Sheet2!$A$1:$B$270,2,FALSE)</f>
        <v>#N/A</v>
      </c>
    </row>
    <row r="3191" spans="15:61">
      <c r="O3191" s="57"/>
      <c r="P3191" s="57"/>
      <c r="AP3191" s="57"/>
      <c r="BA3191" s="57"/>
      <c r="BF3191" s="6" t="e">
        <f t="shared" si="147"/>
        <v>#NUM!</v>
      </c>
      <c r="BG3191" t="e">
        <f t="shared" si="148"/>
        <v>#NUM!</v>
      </c>
      <c r="BH3191" t="e">
        <f t="shared" si="149"/>
        <v>#NUM!</v>
      </c>
      <c r="BI3191" t="e">
        <f>VLOOKUP(H3191,Sheet2!$A$1:$B$270,2,FALSE)</f>
        <v>#N/A</v>
      </c>
    </row>
    <row r="3192" spans="15:61">
      <c r="O3192" s="57"/>
      <c r="P3192" s="57"/>
      <c r="AP3192" s="57"/>
      <c r="BA3192" s="57"/>
      <c r="BF3192" s="6" t="e">
        <f t="shared" si="147"/>
        <v>#NUM!</v>
      </c>
      <c r="BG3192" t="e">
        <f t="shared" si="148"/>
        <v>#NUM!</v>
      </c>
      <c r="BH3192" t="e">
        <f t="shared" si="149"/>
        <v>#NUM!</v>
      </c>
      <c r="BI3192" t="e">
        <f>VLOOKUP(H3192,Sheet2!$A$1:$B$270,2,FALSE)</f>
        <v>#N/A</v>
      </c>
    </row>
    <row r="3193" spans="15:61">
      <c r="O3193" s="57"/>
      <c r="P3193" s="57"/>
      <c r="AP3193" s="57"/>
      <c r="BA3193" s="57"/>
      <c r="BF3193" s="6" t="e">
        <f t="shared" si="147"/>
        <v>#NUM!</v>
      </c>
      <c r="BG3193" t="e">
        <f t="shared" si="148"/>
        <v>#NUM!</v>
      </c>
      <c r="BH3193" t="e">
        <f t="shared" si="149"/>
        <v>#NUM!</v>
      </c>
      <c r="BI3193" t="e">
        <f>VLOOKUP(H3193,Sheet2!$A$1:$B$270,2,FALSE)</f>
        <v>#N/A</v>
      </c>
    </row>
    <row r="3194" spans="15:61">
      <c r="O3194" s="57"/>
      <c r="P3194" s="57"/>
      <c r="AP3194" s="57"/>
      <c r="BA3194" s="57"/>
      <c r="BF3194" s="6" t="e">
        <f t="shared" si="147"/>
        <v>#NUM!</v>
      </c>
      <c r="BG3194" t="e">
        <f t="shared" si="148"/>
        <v>#NUM!</v>
      </c>
      <c r="BH3194" t="e">
        <f t="shared" si="149"/>
        <v>#NUM!</v>
      </c>
      <c r="BI3194" t="e">
        <f>VLOOKUP(H3194,Sheet2!$A$1:$B$270,2,FALSE)</f>
        <v>#N/A</v>
      </c>
    </row>
    <row r="3195" spans="15:61">
      <c r="O3195" s="57"/>
      <c r="P3195" s="57"/>
      <c r="BA3195" s="57"/>
      <c r="BF3195" s="6" t="e">
        <f t="shared" si="147"/>
        <v>#NUM!</v>
      </c>
      <c r="BG3195" t="e">
        <f t="shared" si="148"/>
        <v>#NUM!</v>
      </c>
      <c r="BH3195" t="e">
        <f t="shared" si="149"/>
        <v>#NUM!</v>
      </c>
      <c r="BI3195" t="e">
        <f>VLOOKUP(H3195,Sheet2!$A$1:$B$270,2,FALSE)</f>
        <v>#N/A</v>
      </c>
    </row>
    <row r="3196" spans="15:61">
      <c r="O3196" s="57"/>
      <c r="P3196" s="57"/>
      <c r="AP3196" s="57"/>
      <c r="BA3196" s="57"/>
      <c r="BF3196" s="6" t="e">
        <f t="shared" si="147"/>
        <v>#NUM!</v>
      </c>
      <c r="BG3196" t="e">
        <f t="shared" si="148"/>
        <v>#NUM!</v>
      </c>
      <c r="BH3196" t="e">
        <f t="shared" si="149"/>
        <v>#NUM!</v>
      </c>
      <c r="BI3196" t="e">
        <f>VLOOKUP(H3196,Sheet2!$A$1:$B$270,2,FALSE)</f>
        <v>#N/A</v>
      </c>
    </row>
    <row r="3197" spans="15:61">
      <c r="O3197" s="57"/>
      <c r="P3197" s="57"/>
      <c r="BA3197" s="57"/>
      <c r="BF3197" s="6" t="e">
        <f t="shared" si="147"/>
        <v>#NUM!</v>
      </c>
      <c r="BG3197" t="e">
        <f t="shared" si="148"/>
        <v>#NUM!</v>
      </c>
      <c r="BH3197" t="e">
        <f t="shared" si="149"/>
        <v>#NUM!</v>
      </c>
      <c r="BI3197" t="e">
        <f>VLOOKUP(H3197,Sheet2!$A$1:$B$270,2,FALSE)</f>
        <v>#N/A</v>
      </c>
    </row>
    <row r="3198" spans="15:61">
      <c r="O3198" s="57"/>
      <c r="P3198" s="57"/>
      <c r="AP3198" s="57"/>
      <c r="BA3198" s="57"/>
      <c r="BF3198" s="6" t="e">
        <f t="shared" si="147"/>
        <v>#NUM!</v>
      </c>
      <c r="BG3198" t="e">
        <f t="shared" si="148"/>
        <v>#NUM!</v>
      </c>
      <c r="BH3198" t="e">
        <f t="shared" si="149"/>
        <v>#NUM!</v>
      </c>
      <c r="BI3198" t="e">
        <f>VLOOKUP(H3198,Sheet2!$A$1:$B$270,2,FALSE)</f>
        <v>#N/A</v>
      </c>
    </row>
    <row r="3199" spans="15:61">
      <c r="O3199" s="57"/>
      <c r="P3199" s="57"/>
      <c r="AP3199" s="57"/>
      <c r="BA3199" s="57"/>
      <c r="BF3199" s="6" t="e">
        <f t="shared" si="147"/>
        <v>#NUM!</v>
      </c>
      <c r="BG3199" t="e">
        <f t="shared" si="148"/>
        <v>#NUM!</v>
      </c>
      <c r="BH3199" t="e">
        <f t="shared" si="149"/>
        <v>#NUM!</v>
      </c>
      <c r="BI3199" t="e">
        <f>VLOOKUP(H3199,Sheet2!$A$1:$B$270,2,FALSE)</f>
        <v>#N/A</v>
      </c>
    </row>
    <row r="3200" spans="15:61">
      <c r="O3200" s="57"/>
      <c r="P3200" s="57"/>
      <c r="AP3200" s="57"/>
      <c r="BA3200" s="57"/>
      <c r="BF3200" s="6" t="e">
        <f t="shared" si="147"/>
        <v>#NUM!</v>
      </c>
      <c r="BG3200" t="e">
        <f t="shared" si="148"/>
        <v>#NUM!</v>
      </c>
      <c r="BH3200" t="e">
        <f t="shared" si="149"/>
        <v>#NUM!</v>
      </c>
      <c r="BI3200" t="e">
        <f>VLOOKUP(H3200,Sheet2!$A$1:$B$270,2,FALSE)</f>
        <v>#N/A</v>
      </c>
    </row>
    <row r="3201" spans="15:61">
      <c r="O3201" s="57"/>
      <c r="P3201" s="57"/>
      <c r="AP3201" s="57"/>
      <c r="BA3201" s="57"/>
      <c r="BF3201" s="6" t="e">
        <f t="shared" si="147"/>
        <v>#NUM!</v>
      </c>
      <c r="BG3201" t="e">
        <f t="shared" si="148"/>
        <v>#NUM!</v>
      </c>
      <c r="BH3201" t="e">
        <f t="shared" si="149"/>
        <v>#NUM!</v>
      </c>
      <c r="BI3201" t="e">
        <f>VLOOKUP(H3201,Sheet2!$A$1:$B$270,2,FALSE)</f>
        <v>#N/A</v>
      </c>
    </row>
    <row r="3202" spans="15:61">
      <c r="O3202" s="57"/>
      <c r="P3202" s="57"/>
      <c r="AP3202" s="57"/>
      <c r="BA3202" s="57"/>
      <c r="BF3202" s="6" t="e">
        <f t="shared" ref="BF3202:BF3265" si="150">DATE(BC3202,BD3202,BE3202)</f>
        <v>#NUM!</v>
      </c>
      <c r="BG3202" t="e">
        <f t="shared" ref="BG3202:BG3265" si="151">BF3202-BA3202</f>
        <v>#NUM!</v>
      </c>
      <c r="BH3202" t="e">
        <f t="shared" ref="BH3202:BH3265" si="152">IF(BG3202=1,"COMPLY",IF(BG3202&lt;1,"COMPLY","NOT COMPLY"))</f>
        <v>#NUM!</v>
      </c>
      <c r="BI3202" t="e">
        <f>VLOOKUP(H3202,Sheet2!$A$1:$B$270,2,FALSE)</f>
        <v>#N/A</v>
      </c>
    </row>
    <row r="3203" spans="15:61">
      <c r="O3203" s="57"/>
      <c r="P3203" s="57"/>
      <c r="BA3203" s="57"/>
      <c r="BF3203" s="6" t="e">
        <f t="shared" si="150"/>
        <v>#NUM!</v>
      </c>
      <c r="BG3203" t="e">
        <f t="shared" si="151"/>
        <v>#NUM!</v>
      </c>
      <c r="BH3203" t="e">
        <f t="shared" si="152"/>
        <v>#NUM!</v>
      </c>
      <c r="BI3203" t="e">
        <f>VLOOKUP(H3203,Sheet2!$A$1:$B$270,2,FALSE)</f>
        <v>#N/A</v>
      </c>
    </row>
    <row r="3204" spans="15:61">
      <c r="O3204" s="57"/>
      <c r="P3204" s="57"/>
      <c r="AP3204" s="57"/>
      <c r="BA3204" s="57"/>
      <c r="BF3204" s="6" t="e">
        <f t="shared" si="150"/>
        <v>#NUM!</v>
      </c>
      <c r="BG3204" t="e">
        <f t="shared" si="151"/>
        <v>#NUM!</v>
      </c>
      <c r="BH3204" t="e">
        <f t="shared" si="152"/>
        <v>#NUM!</v>
      </c>
      <c r="BI3204" t="e">
        <f>VLOOKUP(H3204,Sheet2!$A$1:$B$270,2,FALSE)</f>
        <v>#N/A</v>
      </c>
    </row>
    <row r="3205" spans="15:61">
      <c r="O3205" s="57"/>
      <c r="P3205" s="57"/>
      <c r="AP3205" s="57"/>
      <c r="BA3205" s="57"/>
      <c r="BF3205" s="6" t="e">
        <f t="shared" si="150"/>
        <v>#NUM!</v>
      </c>
      <c r="BG3205" t="e">
        <f t="shared" si="151"/>
        <v>#NUM!</v>
      </c>
      <c r="BH3205" t="e">
        <f t="shared" si="152"/>
        <v>#NUM!</v>
      </c>
      <c r="BI3205" t="e">
        <f>VLOOKUP(H3205,Sheet2!$A$1:$B$270,2,FALSE)</f>
        <v>#N/A</v>
      </c>
    </row>
    <row r="3206" spans="15:61">
      <c r="O3206" s="57"/>
      <c r="P3206" s="57"/>
      <c r="AP3206" s="57"/>
      <c r="BA3206" s="57"/>
      <c r="BF3206" s="6" t="e">
        <f t="shared" si="150"/>
        <v>#NUM!</v>
      </c>
      <c r="BG3206" t="e">
        <f t="shared" si="151"/>
        <v>#NUM!</v>
      </c>
      <c r="BH3206" t="e">
        <f t="shared" si="152"/>
        <v>#NUM!</v>
      </c>
      <c r="BI3206" t="e">
        <f>VLOOKUP(H3206,Sheet2!$A$1:$B$270,2,FALSE)</f>
        <v>#N/A</v>
      </c>
    </row>
    <row r="3207" spans="15:61">
      <c r="O3207" s="57"/>
      <c r="P3207" s="57"/>
      <c r="BA3207" s="57"/>
      <c r="BF3207" s="6" t="e">
        <f t="shared" si="150"/>
        <v>#NUM!</v>
      </c>
      <c r="BG3207" t="e">
        <f t="shared" si="151"/>
        <v>#NUM!</v>
      </c>
      <c r="BH3207" t="e">
        <f t="shared" si="152"/>
        <v>#NUM!</v>
      </c>
      <c r="BI3207" t="e">
        <f>VLOOKUP(H3207,Sheet2!$A$1:$B$270,2,FALSE)</f>
        <v>#N/A</v>
      </c>
    </row>
    <row r="3208" spans="15:61">
      <c r="O3208" s="57"/>
      <c r="P3208" s="57"/>
      <c r="AP3208" s="57"/>
      <c r="BA3208" s="57"/>
      <c r="BF3208" s="6" t="e">
        <f t="shared" si="150"/>
        <v>#NUM!</v>
      </c>
      <c r="BG3208" t="e">
        <f t="shared" si="151"/>
        <v>#NUM!</v>
      </c>
      <c r="BH3208" t="e">
        <f t="shared" si="152"/>
        <v>#NUM!</v>
      </c>
      <c r="BI3208" t="e">
        <f>VLOOKUP(H3208,Sheet2!$A$1:$B$270,2,FALSE)</f>
        <v>#N/A</v>
      </c>
    </row>
    <row r="3209" spans="15:61">
      <c r="O3209" s="57"/>
      <c r="P3209" s="57"/>
      <c r="AP3209" s="57"/>
      <c r="BA3209" s="57"/>
      <c r="BF3209" s="6" t="e">
        <f t="shared" si="150"/>
        <v>#NUM!</v>
      </c>
      <c r="BG3209" t="e">
        <f t="shared" si="151"/>
        <v>#NUM!</v>
      </c>
      <c r="BH3209" t="e">
        <f t="shared" si="152"/>
        <v>#NUM!</v>
      </c>
      <c r="BI3209" t="e">
        <f>VLOOKUP(H3209,Sheet2!$A$1:$B$270,2,FALSE)</f>
        <v>#N/A</v>
      </c>
    </row>
    <row r="3210" spans="15:61">
      <c r="O3210" s="57"/>
      <c r="P3210" s="57"/>
      <c r="AP3210" s="57"/>
      <c r="BA3210" s="57"/>
      <c r="BF3210" s="6" t="e">
        <f t="shared" si="150"/>
        <v>#NUM!</v>
      </c>
      <c r="BG3210" t="e">
        <f t="shared" si="151"/>
        <v>#NUM!</v>
      </c>
      <c r="BH3210" t="e">
        <f t="shared" si="152"/>
        <v>#NUM!</v>
      </c>
      <c r="BI3210" t="e">
        <f>VLOOKUP(H3210,Sheet2!$A$1:$B$270,2,FALSE)</f>
        <v>#N/A</v>
      </c>
    </row>
    <row r="3211" spans="15:61">
      <c r="O3211" s="57"/>
      <c r="P3211" s="57"/>
      <c r="AP3211" s="57"/>
      <c r="BA3211" s="57"/>
      <c r="BF3211" s="6" t="e">
        <f t="shared" si="150"/>
        <v>#NUM!</v>
      </c>
      <c r="BG3211" t="e">
        <f t="shared" si="151"/>
        <v>#NUM!</v>
      </c>
      <c r="BH3211" t="e">
        <f t="shared" si="152"/>
        <v>#NUM!</v>
      </c>
      <c r="BI3211" t="e">
        <f>VLOOKUP(H3211,Sheet2!$A$1:$B$270,2,FALSE)</f>
        <v>#N/A</v>
      </c>
    </row>
    <row r="3212" spans="15:61">
      <c r="O3212" s="57"/>
      <c r="P3212" s="57"/>
      <c r="AP3212" s="57"/>
      <c r="BA3212" s="57"/>
      <c r="BF3212" s="6" t="e">
        <f t="shared" si="150"/>
        <v>#NUM!</v>
      </c>
      <c r="BG3212" t="e">
        <f t="shared" si="151"/>
        <v>#NUM!</v>
      </c>
      <c r="BH3212" t="e">
        <f t="shared" si="152"/>
        <v>#NUM!</v>
      </c>
      <c r="BI3212" t="e">
        <f>VLOOKUP(H3212,Sheet2!$A$1:$B$270,2,FALSE)</f>
        <v>#N/A</v>
      </c>
    </row>
    <row r="3213" spans="15:61">
      <c r="O3213" s="57"/>
      <c r="P3213" s="57"/>
      <c r="AP3213" s="57"/>
      <c r="BA3213" s="57"/>
      <c r="BF3213" s="6" t="e">
        <f t="shared" si="150"/>
        <v>#NUM!</v>
      </c>
      <c r="BG3213" t="e">
        <f t="shared" si="151"/>
        <v>#NUM!</v>
      </c>
      <c r="BH3213" t="e">
        <f t="shared" si="152"/>
        <v>#NUM!</v>
      </c>
      <c r="BI3213" t="e">
        <f>VLOOKUP(H3213,Sheet2!$A$1:$B$270,2,FALSE)</f>
        <v>#N/A</v>
      </c>
    </row>
    <row r="3214" spans="15:61">
      <c r="O3214" s="57"/>
      <c r="P3214" s="57"/>
      <c r="AP3214" s="57"/>
      <c r="BA3214" s="57"/>
      <c r="BF3214" s="6" t="e">
        <f t="shared" si="150"/>
        <v>#NUM!</v>
      </c>
      <c r="BG3214" t="e">
        <f t="shared" si="151"/>
        <v>#NUM!</v>
      </c>
      <c r="BH3214" t="e">
        <f t="shared" si="152"/>
        <v>#NUM!</v>
      </c>
      <c r="BI3214" t="e">
        <f>VLOOKUP(H3214,Sheet2!$A$1:$B$270,2,FALSE)</f>
        <v>#N/A</v>
      </c>
    </row>
    <row r="3215" spans="15:61">
      <c r="O3215" s="57"/>
      <c r="P3215" s="57"/>
      <c r="AP3215" s="57"/>
      <c r="BA3215" s="57"/>
      <c r="BF3215" s="6" t="e">
        <f t="shared" si="150"/>
        <v>#NUM!</v>
      </c>
      <c r="BG3215" t="e">
        <f t="shared" si="151"/>
        <v>#NUM!</v>
      </c>
      <c r="BH3215" t="e">
        <f t="shared" si="152"/>
        <v>#NUM!</v>
      </c>
      <c r="BI3215" t="e">
        <f>VLOOKUP(H3215,Sheet2!$A$1:$B$270,2,FALSE)</f>
        <v>#N/A</v>
      </c>
    </row>
    <row r="3216" spans="15:61">
      <c r="O3216" s="57"/>
      <c r="P3216" s="57"/>
      <c r="AP3216" s="57"/>
      <c r="BA3216" s="57"/>
      <c r="BF3216" s="6" t="e">
        <f t="shared" si="150"/>
        <v>#NUM!</v>
      </c>
      <c r="BG3216" t="e">
        <f t="shared" si="151"/>
        <v>#NUM!</v>
      </c>
      <c r="BH3216" t="e">
        <f t="shared" si="152"/>
        <v>#NUM!</v>
      </c>
      <c r="BI3216" t="e">
        <f>VLOOKUP(H3216,Sheet2!$A$1:$B$270,2,FALSE)</f>
        <v>#N/A</v>
      </c>
    </row>
    <row r="3217" spans="15:61">
      <c r="O3217" s="57"/>
      <c r="P3217" s="57"/>
      <c r="AP3217" s="57"/>
      <c r="BA3217" s="57"/>
      <c r="BF3217" s="6" t="e">
        <f t="shared" si="150"/>
        <v>#NUM!</v>
      </c>
      <c r="BG3217" t="e">
        <f t="shared" si="151"/>
        <v>#NUM!</v>
      </c>
      <c r="BH3217" t="e">
        <f t="shared" si="152"/>
        <v>#NUM!</v>
      </c>
      <c r="BI3217" t="e">
        <f>VLOOKUP(H3217,Sheet2!$A$1:$B$270,2,FALSE)</f>
        <v>#N/A</v>
      </c>
    </row>
    <row r="3218" spans="15:61">
      <c r="O3218" s="57"/>
      <c r="P3218" s="57"/>
      <c r="AP3218" s="57"/>
      <c r="BA3218" s="57"/>
      <c r="BF3218" s="6" t="e">
        <f t="shared" si="150"/>
        <v>#NUM!</v>
      </c>
      <c r="BG3218" t="e">
        <f t="shared" si="151"/>
        <v>#NUM!</v>
      </c>
      <c r="BH3218" t="e">
        <f t="shared" si="152"/>
        <v>#NUM!</v>
      </c>
      <c r="BI3218" t="e">
        <f>VLOOKUP(H3218,Sheet2!$A$1:$B$270,2,FALSE)</f>
        <v>#N/A</v>
      </c>
    </row>
    <row r="3219" spans="15:61">
      <c r="O3219" s="57"/>
      <c r="P3219" s="57"/>
      <c r="AP3219" s="57"/>
      <c r="BA3219" s="57"/>
      <c r="BF3219" s="6" t="e">
        <f t="shared" si="150"/>
        <v>#NUM!</v>
      </c>
      <c r="BG3219" t="e">
        <f t="shared" si="151"/>
        <v>#NUM!</v>
      </c>
      <c r="BH3219" t="e">
        <f t="shared" si="152"/>
        <v>#NUM!</v>
      </c>
      <c r="BI3219" t="e">
        <f>VLOOKUP(H3219,Sheet2!$A$1:$B$270,2,FALSE)</f>
        <v>#N/A</v>
      </c>
    </row>
    <row r="3220" spans="15:61">
      <c r="O3220" s="57"/>
      <c r="P3220" s="57"/>
      <c r="AP3220" s="57"/>
      <c r="BA3220" s="57"/>
      <c r="BF3220" s="6" t="e">
        <f t="shared" si="150"/>
        <v>#NUM!</v>
      </c>
      <c r="BG3220" t="e">
        <f t="shared" si="151"/>
        <v>#NUM!</v>
      </c>
      <c r="BH3220" t="e">
        <f t="shared" si="152"/>
        <v>#NUM!</v>
      </c>
      <c r="BI3220" t="e">
        <f>VLOOKUP(H3220,Sheet2!$A$1:$B$270,2,FALSE)</f>
        <v>#N/A</v>
      </c>
    </row>
    <row r="3221" spans="15:61">
      <c r="O3221" s="57"/>
      <c r="P3221" s="57"/>
      <c r="AP3221" s="57"/>
      <c r="BA3221" s="57"/>
      <c r="BF3221" s="6" t="e">
        <f t="shared" si="150"/>
        <v>#NUM!</v>
      </c>
      <c r="BG3221" t="e">
        <f t="shared" si="151"/>
        <v>#NUM!</v>
      </c>
      <c r="BH3221" t="e">
        <f t="shared" si="152"/>
        <v>#NUM!</v>
      </c>
      <c r="BI3221" t="e">
        <f>VLOOKUP(H3221,Sheet2!$A$1:$B$270,2,FALSE)</f>
        <v>#N/A</v>
      </c>
    </row>
    <row r="3222" spans="15:61">
      <c r="O3222" s="57"/>
      <c r="P3222" s="57"/>
      <c r="AP3222" s="57"/>
      <c r="BA3222" s="57"/>
      <c r="BF3222" s="6" t="e">
        <f t="shared" si="150"/>
        <v>#NUM!</v>
      </c>
      <c r="BG3222" t="e">
        <f t="shared" si="151"/>
        <v>#NUM!</v>
      </c>
      <c r="BH3222" t="e">
        <f t="shared" si="152"/>
        <v>#NUM!</v>
      </c>
      <c r="BI3222" t="e">
        <f>VLOOKUP(H3222,Sheet2!$A$1:$B$270,2,FALSE)</f>
        <v>#N/A</v>
      </c>
    </row>
    <row r="3223" spans="15:61">
      <c r="O3223" s="57"/>
      <c r="P3223" s="57"/>
      <c r="AP3223" s="57"/>
      <c r="BA3223" s="57"/>
      <c r="BF3223" s="6" t="e">
        <f t="shared" si="150"/>
        <v>#NUM!</v>
      </c>
      <c r="BG3223" t="e">
        <f t="shared" si="151"/>
        <v>#NUM!</v>
      </c>
      <c r="BH3223" t="e">
        <f t="shared" si="152"/>
        <v>#NUM!</v>
      </c>
      <c r="BI3223" t="e">
        <f>VLOOKUP(H3223,Sheet2!$A$1:$B$270,2,FALSE)</f>
        <v>#N/A</v>
      </c>
    </row>
    <row r="3224" spans="15:61">
      <c r="O3224" s="57"/>
      <c r="P3224" s="57"/>
      <c r="AP3224" s="57"/>
      <c r="BA3224" s="57"/>
      <c r="BF3224" s="6" t="e">
        <f t="shared" si="150"/>
        <v>#NUM!</v>
      </c>
      <c r="BG3224" t="e">
        <f t="shared" si="151"/>
        <v>#NUM!</v>
      </c>
      <c r="BH3224" t="e">
        <f t="shared" si="152"/>
        <v>#NUM!</v>
      </c>
      <c r="BI3224" t="e">
        <f>VLOOKUP(H3224,Sheet2!$A$1:$B$270,2,FALSE)</f>
        <v>#N/A</v>
      </c>
    </row>
    <row r="3225" spans="15:61">
      <c r="O3225" s="57"/>
      <c r="P3225" s="57"/>
      <c r="BA3225" s="57"/>
      <c r="BF3225" s="6" t="e">
        <f t="shared" si="150"/>
        <v>#NUM!</v>
      </c>
      <c r="BG3225" t="e">
        <f t="shared" si="151"/>
        <v>#NUM!</v>
      </c>
      <c r="BH3225" t="e">
        <f t="shared" si="152"/>
        <v>#NUM!</v>
      </c>
      <c r="BI3225" t="e">
        <f>VLOOKUP(H3225,Sheet2!$A$1:$B$270,2,FALSE)</f>
        <v>#N/A</v>
      </c>
    </row>
    <row r="3226" spans="15:61">
      <c r="O3226" s="57"/>
      <c r="P3226" s="57"/>
      <c r="AP3226" s="57"/>
      <c r="BA3226" s="57"/>
      <c r="BF3226" s="6" t="e">
        <f t="shared" si="150"/>
        <v>#NUM!</v>
      </c>
      <c r="BG3226" t="e">
        <f t="shared" si="151"/>
        <v>#NUM!</v>
      </c>
      <c r="BH3226" t="e">
        <f t="shared" si="152"/>
        <v>#NUM!</v>
      </c>
      <c r="BI3226" t="e">
        <f>VLOOKUP(H3226,Sheet2!$A$1:$B$270,2,FALSE)</f>
        <v>#N/A</v>
      </c>
    </row>
    <row r="3227" spans="15:61">
      <c r="O3227" s="57"/>
      <c r="P3227" s="57"/>
      <c r="BA3227" s="57"/>
      <c r="BF3227" s="6" t="e">
        <f t="shared" si="150"/>
        <v>#NUM!</v>
      </c>
      <c r="BG3227" t="e">
        <f t="shared" si="151"/>
        <v>#NUM!</v>
      </c>
      <c r="BH3227" t="e">
        <f t="shared" si="152"/>
        <v>#NUM!</v>
      </c>
      <c r="BI3227" t="e">
        <f>VLOOKUP(H3227,Sheet2!$A$1:$B$270,2,FALSE)</f>
        <v>#N/A</v>
      </c>
    </row>
    <row r="3228" spans="15:61">
      <c r="O3228" s="57"/>
      <c r="P3228" s="57"/>
      <c r="AP3228" s="57"/>
      <c r="BA3228" s="57"/>
      <c r="BF3228" s="6" t="e">
        <f t="shared" si="150"/>
        <v>#NUM!</v>
      </c>
      <c r="BG3228" t="e">
        <f t="shared" si="151"/>
        <v>#NUM!</v>
      </c>
      <c r="BH3228" t="e">
        <f t="shared" si="152"/>
        <v>#NUM!</v>
      </c>
      <c r="BI3228" t="e">
        <f>VLOOKUP(H3228,Sheet2!$A$1:$B$270,2,FALSE)</f>
        <v>#N/A</v>
      </c>
    </row>
    <row r="3229" spans="15:61">
      <c r="O3229" s="57"/>
      <c r="P3229" s="57"/>
      <c r="AP3229" s="57"/>
      <c r="BA3229" s="57"/>
      <c r="BF3229" s="6" t="e">
        <f t="shared" si="150"/>
        <v>#NUM!</v>
      </c>
      <c r="BG3229" t="e">
        <f t="shared" si="151"/>
        <v>#NUM!</v>
      </c>
      <c r="BH3229" t="e">
        <f t="shared" si="152"/>
        <v>#NUM!</v>
      </c>
      <c r="BI3229" t="e">
        <f>VLOOKUP(H3229,Sheet2!$A$1:$B$270,2,FALSE)</f>
        <v>#N/A</v>
      </c>
    </row>
    <row r="3230" spans="15:61">
      <c r="O3230" s="57"/>
      <c r="P3230" s="57"/>
      <c r="AP3230" s="57"/>
      <c r="BA3230" s="57"/>
      <c r="BF3230" s="6" t="e">
        <f t="shared" si="150"/>
        <v>#NUM!</v>
      </c>
      <c r="BG3230" t="e">
        <f t="shared" si="151"/>
        <v>#NUM!</v>
      </c>
      <c r="BH3230" t="e">
        <f t="shared" si="152"/>
        <v>#NUM!</v>
      </c>
      <c r="BI3230" t="e">
        <f>VLOOKUP(H3230,Sheet2!$A$1:$B$270,2,FALSE)</f>
        <v>#N/A</v>
      </c>
    </row>
    <row r="3231" spans="15:61">
      <c r="O3231" s="57"/>
      <c r="P3231" s="57"/>
      <c r="AP3231" s="57"/>
      <c r="BA3231" s="57"/>
      <c r="BF3231" s="6" t="e">
        <f t="shared" si="150"/>
        <v>#NUM!</v>
      </c>
      <c r="BG3231" t="e">
        <f t="shared" si="151"/>
        <v>#NUM!</v>
      </c>
      <c r="BH3231" t="e">
        <f t="shared" si="152"/>
        <v>#NUM!</v>
      </c>
      <c r="BI3231" t="e">
        <f>VLOOKUP(H3231,Sheet2!$A$1:$B$270,2,FALSE)</f>
        <v>#N/A</v>
      </c>
    </row>
    <row r="3232" spans="15:61">
      <c r="O3232" s="57"/>
      <c r="P3232" s="57"/>
      <c r="AP3232" s="57"/>
      <c r="BA3232" s="57"/>
      <c r="BF3232" s="6" t="e">
        <f t="shared" si="150"/>
        <v>#NUM!</v>
      </c>
      <c r="BG3232" t="e">
        <f t="shared" si="151"/>
        <v>#NUM!</v>
      </c>
      <c r="BH3232" t="e">
        <f t="shared" si="152"/>
        <v>#NUM!</v>
      </c>
      <c r="BI3232" t="e">
        <f>VLOOKUP(H3232,Sheet2!$A$1:$B$270,2,FALSE)</f>
        <v>#N/A</v>
      </c>
    </row>
    <row r="3233" spans="15:61">
      <c r="O3233" s="57"/>
      <c r="P3233" s="57"/>
      <c r="AP3233" s="57"/>
      <c r="BA3233" s="57"/>
      <c r="BF3233" s="6" t="e">
        <f t="shared" si="150"/>
        <v>#NUM!</v>
      </c>
      <c r="BG3233" t="e">
        <f t="shared" si="151"/>
        <v>#NUM!</v>
      </c>
      <c r="BH3233" t="e">
        <f t="shared" si="152"/>
        <v>#NUM!</v>
      </c>
      <c r="BI3233" t="e">
        <f>VLOOKUP(H3233,Sheet2!$A$1:$B$270,2,FALSE)</f>
        <v>#N/A</v>
      </c>
    </row>
    <row r="3234" spans="15:61">
      <c r="O3234" s="57"/>
      <c r="P3234" s="57"/>
      <c r="AP3234" s="57"/>
      <c r="BA3234" s="57"/>
      <c r="BF3234" s="6" t="e">
        <f t="shared" si="150"/>
        <v>#NUM!</v>
      </c>
      <c r="BG3234" t="e">
        <f t="shared" si="151"/>
        <v>#NUM!</v>
      </c>
      <c r="BH3234" t="e">
        <f t="shared" si="152"/>
        <v>#NUM!</v>
      </c>
      <c r="BI3234" t="e">
        <f>VLOOKUP(H3234,Sheet2!$A$1:$B$270,2,FALSE)</f>
        <v>#N/A</v>
      </c>
    </row>
    <row r="3235" spans="15:61">
      <c r="O3235" s="57"/>
      <c r="P3235" s="57"/>
      <c r="BA3235" s="57"/>
      <c r="BF3235" s="6" t="e">
        <f t="shared" si="150"/>
        <v>#NUM!</v>
      </c>
      <c r="BG3235" t="e">
        <f t="shared" si="151"/>
        <v>#NUM!</v>
      </c>
      <c r="BH3235" t="e">
        <f t="shared" si="152"/>
        <v>#NUM!</v>
      </c>
      <c r="BI3235" t="e">
        <f>VLOOKUP(H3235,Sheet2!$A$1:$B$270,2,FALSE)</f>
        <v>#N/A</v>
      </c>
    </row>
    <row r="3236" spans="15:61">
      <c r="O3236" s="57"/>
      <c r="P3236" s="57"/>
      <c r="AP3236" s="57"/>
      <c r="BA3236" s="57"/>
      <c r="BF3236" s="6" t="e">
        <f t="shared" si="150"/>
        <v>#NUM!</v>
      </c>
      <c r="BG3236" t="e">
        <f t="shared" si="151"/>
        <v>#NUM!</v>
      </c>
      <c r="BH3236" t="e">
        <f t="shared" si="152"/>
        <v>#NUM!</v>
      </c>
      <c r="BI3236" t="e">
        <f>VLOOKUP(H3236,Sheet2!$A$1:$B$270,2,FALSE)</f>
        <v>#N/A</v>
      </c>
    </row>
    <row r="3237" spans="15:61">
      <c r="O3237" s="57"/>
      <c r="P3237" s="57"/>
      <c r="AO3237" s="57"/>
      <c r="AP3237" s="57"/>
      <c r="BA3237" s="57"/>
      <c r="BF3237" s="6" t="e">
        <f t="shared" si="150"/>
        <v>#NUM!</v>
      </c>
      <c r="BG3237" t="e">
        <f t="shared" si="151"/>
        <v>#NUM!</v>
      </c>
      <c r="BH3237" t="e">
        <f t="shared" si="152"/>
        <v>#NUM!</v>
      </c>
      <c r="BI3237" t="e">
        <f>VLOOKUP(H3237,Sheet2!$A$1:$B$270,2,FALSE)</f>
        <v>#N/A</v>
      </c>
    </row>
    <row r="3238" spans="15:61">
      <c r="O3238" s="57"/>
      <c r="P3238" s="57"/>
      <c r="AO3238" s="57"/>
      <c r="AP3238" s="57"/>
      <c r="BA3238" s="57"/>
      <c r="BF3238" s="6" t="e">
        <f t="shared" si="150"/>
        <v>#NUM!</v>
      </c>
      <c r="BG3238" t="e">
        <f t="shared" si="151"/>
        <v>#NUM!</v>
      </c>
      <c r="BH3238" t="e">
        <f t="shared" si="152"/>
        <v>#NUM!</v>
      </c>
      <c r="BI3238" t="e">
        <f>VLOOKUP(H3238,Sheet2!$A$1:$B$270,2,FALSE)</f>
        <v>#N/A</v>
      </c>
    </row>
    <row r="3239" spans="15:61">
      <c r="O3239" s="57"/>
      <c r="P3239" s="57"/>
      <c r="AO3239" s="57"/>
      <c r="AP3239" s="57"/>
      <c r="BA3239" s="57"/>
      <c r="BF3239" s="6" t="e">
        <f t="shared" si="150"/>
        <v>#NUM!</v>
      </c>
      <c r="BG3239" t="e">
        <f t="shared" si="151"/>
        <v>#NUM!</v>
      </c>
      <c r="BH3239" t="e">
        <f t="shared" si="152"/>
        <v>#NUM!</v>
      </c>
      <c r="BI3239" t="e">
        <f>VLOOKUP(H3239,Sheet2!$A$1:$B$270,2,FALSE)</f>
        <v>#N/A</v>
      </c>
    </row>
    <row r="3240" spans="15:61">
      <c r="O3240" s="57"/>
      <c r="P3240" s="57"/>
      <c r="AO3240" s="57"/>
      <c r="AP3240" s="57"/>
      <c r="BA3240" s="57"/>
      <c r="BF3240" s="6" t="e">
        <f t="shared" si="150"/>
        <v>#NUM!</v>
      </c>
      <c r="BG3240" t="e">
        <f t="shared" si="151"/>
        <v>#NUM!</v>
      </c>
      <c r="BH3240" t="e">
        <f t="shared" si="152"/>
        <v>#NUM!</v>
      </c>
      <c r="BI3240" t="e">
        <f>VLOOKUP(H3240,Sheet2!$A$1:$B$270,2,FALSE)</f>
        <v>#N/A</v>
      </c>
    </row>
    <row r="3241" spans="15:61">
      <c r="O3241" s="57"/>
      <c r="P3241" s="57"/>
      <c r="AO3241" s="57"/>
      <c r="AP3241" s="57"/>
      <c r="BA3241" s="57"/>
      <c r="BF3241" s="6" t="e">
        <f t="shared" si="150"/>
        <v>#NUM!</v>
      </c>
      <c r="BG3241" t="e">
        <f t="shared" si="151"/>
        <v>#NUM!</v>
      </c>
      <c r="BH3241" t="e">
        <f t="shared" si="152"/>
        <v>#NUM!</v>
      </c>
      <c r="BI3241" t="e">
        <f>VLOOKUP(H3241,Sheet2!$A$1:$B$270,2,FALSE)</f>
        <v>#N/A</v>
      </c>
    </row>
    <row r="3242" spans="15:61">
      <c r="O3242" s="57"/>
      <c r="P3242" s="57"/>
      <c r="AO3242" s="57"/>
      <c r="AP3242" s="57"/>
      <c r="BA3242" s="57"/>
      <c r="BF3242" s="6" t="e">
        <f t="shared" si="150"/>
        <v>#NUM!</v>
      </c>
      <c r="BG3242" t="e">
        <f t="shared" si="151"/>
        <v>#NUM!</v>
      </c>
      <c r="BH3242" t="e">
        <f t="shared" si="152"/>
        <v>#NUM!</v>
      </c>
      <c r="BI3242" t="e">
        <f>VLOOKUP(H3242,Sheet2!$A$1:$B$270,2,FALSE)</f>
        <v>#N/A</v>
      </c>
    </row>
    <row r="3243" spans="15:61">
      <c r="O3243" s="57"/>
      <c r="P3243" s="57"/>
      <c r="AO3243" s="57"/>
      <c r="AP3243" s="57"/>
      <c r="BA3243" s="57"/>
      <c r="BF3243" s="6" t="e">
        <f t="shared" si="150"/>
        <v>#NUM!</v>
      </c>
      <c r="BG3243" t="e">
        <f t="shared" si="151"/>
        <v>#NUM!</v>
      </c>
      <c r="BH3243" t="e">
        <f t="shared" si="152"/>
        <v>#NUM!</v>
      </c>
      <c r="BI3243" t="e">
        <f>VLOOKUP(H3243,Sheet2!$A$1:$B$270,2,FALSE)</f>
        <v>#N/A</v>
      </c>
    </row>
    <row r="3244" spans="15:61">
      <c r="O3244" s="57"/>
      <c r="P3244" s="57"/>
      <c r="AO3244" s="57"/>
      <c r="AP3244" s="57"/>
      <c r="BA3244" s="57"/>
      <c r="BF3244" s="6" t="e">
        <f t="shared" si="150"/>
        <v>#NUM!</v>
      </c>
      <c r="BG3244" t="e">
        <f t="shared" si="151"/>
        <v>#NUM!</v>
      </c>
      <c r="BH3244" t="e">
        <f t="shared" si="152"/>
        <v>#NUM!</v>
      </c>
      <c r="BI3244" t="e">
        <f>VLOOKUP(H3244,Sheet2!$A$1:$B$270,2,FALSE)</f>
        <v>#N/A</v>
      </c>
    </row>
    <row r="3245" spans="15:61">
      <c r="O3245" s="57"/>
      <c r="P3245" s="57"/>
      <c r="AO3245" s="57"/>
      <c r="AP3245" s="57"/>
      <c r="BA3245" s="57"/>
      <c r="BF3245" s="6" t="e">
        <f t="shared" si="150"/>
        <v>#NUM!</v>
      </c>
      <c r="BG3245" t="e">
        <f t="shared" si="151"/>
        <v>#NUM!</v>
      </c>
      <c r="BH3245" t="e">
        <f t="shared" si="152"/>
        <v>#NUM!</v>
      </c>
      <c r="BI3245" t="e">
        <f>VLOOKUP(H3245,Sheet2!$A$1:$B$270,2,FALSE)</f>
        <v>#N/A</v>
      </c>
    </row>
    <row r="3246" spans="15:61">
      <c r="O3246" s="57"/>
      <c r="P3246" s="57"/>
      <c r="AO3246" s="57"/>
      <c r="AP3246" s="57"/>
      <c r="BA3246" s="57"/>
      <c r="BF3246" s="6" t="e">
        <f t="shared" si="150"/>
        <v>#NUM!</v>
      </c>
      <c r="BG3246" t="e">
        <f t="shared" si="151"/>
        <v>#NUM!</v>
      </c>
      <c r="BH3246" t="e">
        <f t="shared" si="152"/>
        <v>#NUM!</v>
      </c>
      <c r="BI3246" t="e">
        <f>VLOOKUP(H3246,Sheet2!$A$1:$B$270,2,FALSE)</f>
        <v>#N/A</v>
      </c>
    </row>
    <row r="3247" spans="15:61">
      <c r="O3247" s="57"/>
      <c r="P3247" s="57"/>
      <c r="AO3247" s="57"/>
      <c r="AP3247" s="57"/>
      <c r="BA3247" s="57"/>
      <c r="BF3247" s="6" t="e">
        <f t="shared" si="150"/>
        <v>#NUM!</v>
      </c>
      <c r="BG3247" t="e">
        <f t="shared" si="151"/>
        <v>#NUM!</v>
      </c>
      <c r="BH3247" t="e">
        <f t="shared" si="152"/>
        <v>#NUM!</v>
      </c>
      <c r="BI3247" t="e">
        <f>VLOOKUP(H3247,Sheet2!$A$1:$B$270,2,FALSE)</f>
        <v>#N/A</v>
      </c>
    </row>
    <row r="3248" spans="15:61">
      <c r="O3248" s="57"/>
      <c r="P3248" s="57"/>
      <c r="AO3248" s="57"/>
      <c r="AP3248" s="57"/>
      <c r="BA3248" s="57"/>
      <c r="BF3248" s="6" t="e">
        <f t="shared" si="150"/>
        <v>#NUM!</v>
      </c>
      <c r="BG3248" t="e">
        <f t="shared" si="151"/>
        <v>#NUM!</v>
      </c>
      <c r="BH3248" t="e">
        <f t="shared" si="152"/>
        <v>#NUM!</v>
      </c>
      <c r="BI3248" t="e">
        <f>VLOOKUP(H3248,Sheet2!$A$1:$B$270,2,FALSE)</f>
        <v>#N/A</v>
      </c>
    </row>
    <row r="3249" spans="15:61">
      <c r="O3249" s="57"/>
      <c r="P3249" s="57"/>
      <c r="AO3249" s="57"/>
      <c r="AP3249" s="57"/>
      <c r="BA3249" s="57"/>
      <c r="BF3249" s="6" t="e">
        <f t="shared" si="150"/>
        <v>#NUM!</v>
      </c>
      <c r="BG3249" t="e">
        <f t="shared" si="151"/>
        <v>#NUM!</v>
      </c>
      <c r="BH3249" t="e">
        <f t="shared" si="152"/>
        <v>#NUM!</v>
      </c>
      <c r="BI3249" t="e">
        <f>VLOOKUP(H3249,Sheet2!$A$1:$B$270,2,FALSE)</f>
        <v>#N/A</v>
      </c>
    </row>
    <row r="3250" spans="15:61">
      <c r="O3250" s="57"/>
      <c r="P3250" s="57"/>
      <c r="AO3250" s="57"/>
      <c r="AP3250" s="57"/>
      <c r="BA3250" s="57"/>
      <c r="BF3250" s="6" t="e">
        <f t="shared" si="150"/>
        <v>#NUM!</v>
      </c>
      <c r="BG3250" t="e">
        <f t="shared" si="151"/>
        <v>#NUM!</v>
      </c>
      <c r="BH3250" t="e">
        <f t="shared" si="152"/>
        <v>#NUM!</v>
      </c>
      <c r="BI3250" t="e">
        <f>VLOOKUP(H3250,Sheet2!$A$1:$B$270,2,FALSE)</f>
        <v>#N/A</v>
      </c>
    </row>
    <row r="3251" spans="15:61">
      <c r="O3251" s="57"/>
      <c r="P3251" s="57"/>
      <c r="AO3251" s="57"/>
      <c r="AP3251" s="57"/>
      <c r="BA3251" s="57"/>
      <c r="BF3251" s="6" t="e">
        <f t="shared" si="150"/>
        <v>#NUM!</v>
      </c>
      <c r="BG3251" t="e">
        <f t="shared" si="151"/>
        <v>#NUM!</v>
      </c>
      <c r="BH3251" t="e">
        <f t="shared" si="152"/>
        <v>#NUM!</v>
      </c>
      <c r="BI3251" t="e">
        <f>VLOOKUP(H3251,Sheet2!$A$1:$B$270,2,FALSE)</f>
        <v>#N/A</v>
      </c>
    </row>
    <row r="3252" spans="15:61">
      <c r="O3252" s="57"/>
      <c r="P3252" s="57"/>
      <c r="AO3252" s="57"/>
      <c r="AP3252" s="57"/>
      <c r="BA3252" s="57"/>
      <c r="BF3252" s="6" t="e">
        <f t="shared" si="150"/>
        <v>#NUM!</v>
      </c>
      <c r="BG3252" t="e">
        <f t="shared" si="151"/>
        <v>#NUM!</v>
      </c>
      <c r="BH3252" t="e">
        <f t="shared" si="152"/>
        <v>#NUM!</v>
      </c>
      <c r="BI3252" t="e">
        <f>VLOOKUP(H3252,Sheet2!$A$1:$B$270,2,FALSE)</f>
        <v>#N/A</v>
      </c>
    </row>
    <row r="3253" spans="15:61">
      <c r="O3253" s="57"/>
      <c r="P3253" s="57"/>
      <c r="AO3253" s="57"/>
      <c r="AP3253" s="57"/>
      <c r="BA3253" s="57"/>
      <c r="BF3253" s="6" t="e">
        <f t="shared" si="150"/>
        <v>#NUM!</v>
      </c>
      <c r="BG3253" t="e">
        <f t="shared" si="151"/>
        <v>#NUM!</v>
      </c>
      <c r="BH3253" t="e">
        <f t="shared" si="152"/>
        <v>#NUM!</v>
      </c>
      <c r="BI3253" t="e">
        <f>VLOOKUP(H3253,Sheet2!$A$1:$B$270,2,FALSE)</f>
        <v>#N/A</v>
      </c>
    </row>
    <row r="3254" spans="15:61">
      <c r="O3254" s="57"/>
      <c r="P3254" s="57"/>
      <c r="AO3254" s="57"/>
      <c r="BA3254" s="57"/>
      <c r="BF3254" s="6" t="e">
        <f t="shared" si="150"/>
        <v>#NUM!</v>
      </c>
      <c r="BG3254" t="e">
        <f t="shared" si="151"/>
        <v>#NUM!</v>
      </c>
      <c r="BH3254" t="e">
        <f t="shared" si="152"/>
        <v>#NUM!</v>
      </c>
      <c r="BI3254" t="e">
        <f>VLOOKUP(H3254,Sheet2!$A$1:$B$270,2,FALSE)</f>
        <v>#N/A</v>
      </c>
    </row>
    <row r="3255" spans="15:61">
      <c r="O3255" s="57"/>
      <c r="P3255" s="57"/>
      <c r="AM3255" s="58"/>
      <c r="AO3255" s="57"/>
      <c r="BA3255" s="57"/>
      <c r="BB3255" s="58"/>
      <c r="BF3255" s="6" t="e">
        <f t="shared" si="150"/>
        <v>#NUM!</v>
      </c>
      <c r="BG3255" t="e">
        <f t="shared" si="151"/>
        <v>#NUM!</v>
      </c>
      <c r="BH3255" t="e">
        <f t="shared" si="152"/>
        <v>#NUM!</v>
      </c>
      <c r="BI3255" t="e">
        <f>VLOOKUP(H3255,Sheet2!$A$1:$B$270,2,FALSE)</f>
        <v>#N/A</v>
      </c>
    </row>
    <row r="3256" spans="15:61">
      <c r="O3256" s="57"/>
      <c r="P3256" s="57"/>
      <c r="AO3256" s="57"/>
      <c r="AP3256" s="57"/>
      <c r="BA3256" s="57"/>
      <c r="BF3256" s="6" t="e">
        <f t="shared" si="150"/>
        <v>#NUM!</v>
      </c>
      <c r="BG3256" t="e">
        <f t="shared" si="151"/>
        <v>#NUM!</v>
      </c>
      <c r="BH3256" t="e">
        <f t="shared" si="152"/>
        <v>#NUM!</v>
      </c>
      <c r="BI3256" t="e">
        <f>VLOOKUP(H3256,Sheet2!$A$1:$B$270,2,FALSE)</f>
        <v>#N/A</v>
      </c>
    </row>
    <row r="3257" spans="15:61">
      <c r="O3257" s="57"/>
      <c r="P3257" s="57"/>
      <c r="AO3257" s="57"/>
      <c r="AP3257" s="57"/>
      <c r="BA3257" s="57"/>
      <c r="BF3257" s="6" t="e">
        <f t="shared" si="150"/>
        <v>#NUM!</v>
      </c>
      <c r="BG3257" t="e">
        <f t="shared" si="151"/>
        <v>#NUM!</v>
      </c>
      <c r="BH3257" t="e">
        <f t="shared" si="152"/>
        <v>#NUM!</v>
      </c>
      <c r="BI3257" t="e">
        <f>VLOOKUP(H3257,Sheet2!$A$1:$B$270,2,FALSE)</f>
        <v>#N/A</v>
      </c>
    </row>
    <row r="3258" spans="15:61">
      <c r="O3258" s="57"/>
      <c r="P3258" s="57"/>
      <c r="AO3258" s="57"/>
      <c r="AP3258" s="57"/>
      <c r="BA3258" s="57"/>
      <c r="BF3258" s="6" t="e">
        <f t="shared" si="150"/>
        <v>#NUM!</v>
      </c>
      <c r="BG3258" t="e">
        <f t="shared" si="151"/>
        <v>#NUM!</v>
      </c>
      <c r="BH3258" t="e">
        <f t="shared" si="152"/>
        <v>#NUM!</v>
      </c>
      <c r="BI3258" t="e">
        <f>VLOOKUP(H3258,Sheet2!$A$1:$B$270,2,FALSE)</f>
        <v>#N/A</v>
      </c>
    </row>
    <row r="3259" spans="15:61">
      <c r="O3259" s="57"/>
      <c r="P3259" s="57"/>
      <c r="AO3259" s="57"/>
      <c r="AP3259" s="57"/>
      <c r="BA3259" s="57"/>
      <c r="BF3259" s="6" t="e">
        <f t="shared" si="150"/>
        <v>#NUM!</v>
      </c>
      <c r="BG3259" t="e">
        <f t="shared" si="151"/>
        <v>#NUM!</v>
      </c>
      <c r="BH3259" t="e">
        <f t="shared" si="152"/>
        <v>#NUM!</v>
      </c>
      <c r="BI3259" t="e">
        <f>VLOOKUP(H3259,Sheet2!$A$1:$B$270,2,FALSE)</f>
        <v>#N/A</v>
      </c>
    </row>
    <row r="3260" spans="15:61">
      <c r="O3260" s="57"/>
      <c r="P3260" s="57"/>
      <c r="AO3260" s="57"/>
      <c r="AP3260" s="57"/>
      <c r="BA3260" s="57"/>
      <c r="BF3260" s="6" t="e">
        <f t="shared" si="150"/>
        <v>#NUM!</v>
      </c>
      <c r="BG3260" t="e">
        <f t="shared" si="151"/>
        <v>#NUM!</v>
      </c>
      <c r="BH3260" t="e">
        <f t="shared" si="152"/>
        <v>#NUM!</v>
      </c>
      <c r="BI3260" t="e">
        <f>VLOOKUP(H3260,Sheet2!$A$1:$B$270,2,FALSE)</f>
        <v>#N/A</v>
      </c>
    </row>
    <row r="3261" spans="15:61">
      <c r="O3261" s="57"/>
      <c r="P3261" s="57"/>
      <c r="AO3261" s="57"/>
      <c r="AP3261" s="57"/>
      <c r="BA3261" s="57"/>
      <c r="BF3261" s="6" t="e">
        <f t="shared" si="150"/>
        <v>#NUM!</v>
      </c>
      <c r="BG3261" t="e">
        <f t="shared" si="151"/>
        <v>#NUM!</v>
      </c>
      <c r="BH3261" t="e">
        <f t="shared" si="152"/>
        <v>#NUM!</v>
      </c>
      <c r="BI3261" t="e">
        <f>VLOOKUP(H3261,Sheet2!$A$1:$B$270,2,FALSE)</f>
        <v>#N/A</v>
      </c>
    </row>
    <row r="3262" spans="15:61">
      <c r="O3262" s="57"/>
      <c r="P3262" s="57"/>
      <c r="AO3262" s="57"/>
      <c r="AP3262" s="57"/>
      <c r="BA3262" s="57"/>
      <c r="BF3262" s="6" t="e">
        <f t="shared" si="150"/>
        <v>#NUM!</v>
      </c>
      <c r="BG3262" t="e">
        <f t="shared" si="151"/>
        <v>#NUM!</v>
      </c>
      <c r="BH3262" t="e">
        <f t="shared" si="152"/>
        <v>#NUM!</v>
      </c>
      <c r="BI3262" t="e">
        <f>VLOOKUP(H3262,Sheet2!$A$1:$B$270,2,FALSE)</f>
        <v>#N/A</v>
      </c>
    </row>
    <row r="3263" spans="15:61">
      <c r="O3263" s="57"/>
      <c r="P3263" s="57"/>
      <c r="AO3263" s="57"/>
      <c r="AP3263" s="57"/>
      <c r="BA3263" s="57"/>
      <c r="BF3263" s="6" t="e">
        <f t="shared" si="150"/>
        <v>#NUM!</v>
      </c>
      <c r="BG3263" t="e">
        <f t="shared" si="151"/>
        <v>#NUM!</v>
      </c>
      <c r="BH3263" t="e">
        <f t="shared" si="152"/>
        <v>#NUM!</v>
      </c>
      <c r="BI3263" t="e">
        <f>VLOOKUP(H3263,Sheet2!$A$1:$B$270,2,FALSE)</f>
        <v>#N/A</v>
      </c>
    </row>
    <row r="3264" spans="15:61">
      <c r="O3264" s="57"/>
      <c r="P3264" s="57"/>
      <c r="AO3264" s="57"/>
      <c r="AP3264" s="57"/>
      <c r="BA3264" s="57"/>
      <c r="BF3264" s="6" t="e">
        <f t="shared" si="150"/>
        <v>#NUM!</v>
      </c>
      <c r="BG3264" t="e">
        <f t="shared" si="151"/>
        <v>#NUM!</v>
      </c>
      <c r="BH3264" t="e">
        <f t="shared" si="152"/>
        <v>#NUM!</v>
      </c>
      <c r="BI3264" t="e">
        <f>VLOOKUP(H3264,Sheet2!$A$1:$B$270,2,FALSE)</f>
        <v>#N/A</v>
      </c>
    </row>
    <row r="3265" spans="15:61">
      <c r="O3265" s="57"/>
      <c r="P3265" s="57"/>
      <c r="AO3265" s="57"/>
      <c r="AP3265" s="57"/>
      <c r="BA3265" s="57"/>
      <c r="BF3265" s="6" t="e">
        <f t="shared" si="150"/>
        <v>#NUM!</v>
      </c>
      <c r="BG3265" t="e">
        <f t="shared" si="151"/>
        <v>#NUM!</v>
      </c>
      <c r="BH3265" t="e">
        <f t="shared" si="152"/>
        <v>#NUM!</v>
      </c>
      <c r="BI3265" t="e">
        <f>VLOOKUP(H3265,Sheet2!$A$1:$B$270,2,FALSE)</f>
        <v>#N/A</v>
      </c>
    </row>
    <row r="3266" spans="15:61">
      <c r="O3266" s="57"/>
      <c r="P3266" s="57"/>
      <c r="AO3266" s="57"/>
      <c r="AP3266" s="57"/>
      <c r="BA3266" s="57"/>
      <c r="BF3266" s="6" t="e">
        <f t="shared" ref="BF3266:BF3329" si="153">DATE(BC3266,BD3266,BE3266)</f>
        <v>#NUM!</v>
      </c>
      <c r="BG3266" t="e">
        <f t="shared" ref="BG3266:BG3329" si="154">BF3266-BA3266</f>
        <v>#NUM!</v>
      </c>
      <c r="BH3266" t="e">
        <f t="shared" ref="BH3266:BH3329" si="155">IF(BG3266=1,"COMPLY",IF(BG3266&lt;1,"COMPLY","NOT COMPLY"))</f>
        <v>#NUM!</v>
      </c>
      <c r="BI3266" t="e">
        <f>VLOOKUP(H3266,Sheet2!$A$1:$B$270,2,FALSE)</f>
        <v>#N/A</v>
      </c>
    </row>
    <row r="3267" spans="15:61">
      <c r="O3267" s="57"/>
      <c r="P3267" s="57"/>
      <c r="AO3267" s="57"/>
      <c r="AP3267" s="57"/>
      <c r="BA3267" s="57"/>
      <c r="BF3267" s="6" t="e">
        <f t="shared" si="153"/>
        <v>#NUM!</v>
      </c>
      <c r="BG3267" t="e">
        <f t="shared" si="154"/>
        <v>#NUM!</v>
      </c>
      <c r="BH3267" t="e">
        <f t="shared" si="155"/>
        <v>#NUM!</v>
      </c>
      <c r="BI3267" t="e">
        <f>VLOOKUP(H3267,Sheet2!$A$1:$B$270,2,FALSE)</f>
        <v>#N/A</v>
      </c>
    </row>
    <row r="3268" spans="15:61">
      <c r="O3268" s="57"/>
      <c r="P3268" s="57"/>
      <c r="AO3268" s="57"/>
      <c r="AP3268" s="57"/>
      <c r="BA3268" s="57"/>
      <c r="BF3268" s="6" t="e">
        <f t="shared" si="153"/>
        <v>#NUM!</v>
      </c>
      <c r="BG3268" t="e">
        <f t="shared" si="154"/>
        <v>#NUM!</v>
      </c>
      <c r="BH3268" t="e">
        <f t="shared" si="155"/>
        <v>#NUM!</v>
      </c>
      <c r="BI3268" t="e">
        <f>VLOOKUP(H3268,Sheet2!$A$1:$B$270,2,FALSE)</f>
        <v>#N/A</v>
      </c>
    </row>
    <row r="3269" spans="15:61">
      <c r="O3269" s="57"/>
      <c r="P3269" s="57"/>
      <c r="AO3269" s="57"/>
      <c r="AP3269" s="57"/>
      <c r="BA3269" s="57"/>
      <c r="BF3269" s="6" t="e">
        <f t="shared" si="153"/>
        <v>#NUM!</v>
      </c>
      <c r="BG3269" t="e">
        <f t="shared" si="154"/>
        <v>#NUM!</v>
      </c>
      <c r="BH3269" t="e">
        <f t="shared" si="155"/>
        <v>#NUM!</v>
      </c>
      <c r="BI3269" t="e">
        <f>VLOOKUP(H3269,Sheet2!$A$1:$B$270,2,FALSE)</f>
        <v>#N/A</v>
      </c>
    </row>
    <row r="3270" spans="15:61">
      <c r="O3270" s="57"/>
      <c r="P3270" s="57"/>
      <c r="AO3270" s="57"/>
      <c r="AP3270" s="57"/>
      <c r="BA3270" s="57"/>
      <c r="BF3270" s="6" t="e">
        <f t="shared" si="153"/>
        <v>#NUM!</v>
      </c>
      <c r="BG3270" t="e">
        <f t="shared" si="154"/>
        <v>#NUM!</v>
      </c>
      <c r="BH3270" t="e">
        <f t="shared" si="155"/>
        <v>#NUM!</v>
      </c>
      <c r="BI3270" t="e">
        <f>VLOOKUP(H3270,Sheet2!$A$1:$B$270,2,FALSE)</f>
        <v>#N/A</v>
      </c>
    </row>
    <row r="3271" spans="15:61">
      <c r="O3271" s="57"/>
      <c r="P3271" s="57"/>
      <c r="AO3271" s="57"/>
      <c r="AP3271" s="57"/>
      <c r="BA3271" s="57"/>
      <c r="BF3271" s="6" t="e">
        <f t="shared" si="153"/>
        <v>#NUM!</v>
      </c>
      <c r="BG3271" t="e">
        <f t="shared" si="154"/>
        <v>#NUM!</v>
      </c>
      <c r="BH3271" t="e">
        <f t="shared" si="155"/>
        <v>#NUM!</v>
      </c>
      <c r="BI3271" t="e">
        <f>VLOOKUP(H3271,Sheet2!$A$1:$B$270,2,FALSE)</f>
        <v>#N/A</v>
      </c>
    </row>
    <row r="3272" spans="15:61">
      <c r="O3272" s="57"/>
      <c r="P3272" s="57"/>
      <c r="AO3272" s="57"/>
      <c r="AP3272" s="57"/>
      <c r="BA3272" s="57"/>
      <c r="BF3272" s="6" t="e">
        <f t="shared" si="153"/>
        <v>#NUM!</v>
      </c>
      <c r="BG3272" t="e">
        <f t="shared" si="154"/>
        <v>#NUM!</v>
      </c>
      <c r="BH3272" t="e">
        <f t="shared" si="155"/>
        <v>#NUM!</v>
      </c>
      <c r="BI3272" t="e">
        <f>VLOOKUP(H3272,Sheet2!$A$1:$B$270,2,FALSE)</f>
        <v>#N/A</v>
      </c>
    </row>
    <row r="3273" spans="15:61">
      <c r="O3273" s="57"/>
      <c r="P3273" s="57"/>
      <c r="AO3273" s="57"/>
      <c r="AP3273" s="57"/>
      <c r="BA3273" s="57"/>
      <c r="BF3273" s="6" t="e">
        <f t="shared" si="153"/>
        <v>#NUM!</v>
      </c>
      <c r="BG3273" t="e">
        <f t="shared" si="154"/>
        <v>#NUM!</v>
      </c>
      <c r="BH3273" t="e">
        <f t="shared" si="155"/>
        <v>#NUM!</v>
      </c>
      <c r="BI3273" t="e">
        <f>VLOOKUP(H3273,Sheet2!$A$1:$B$270,2,FALSE)</f>
        <v>#N/A</v>
      </c>
    </row>
    <row r="3274" spans="15:61">
      <c r="O3274" s="57"/>
      <c r="P3274" s="57"/>
      <c r="AO3274" s="57"/>
      <c r="AP3274" s="57"/>
      <c r="BA3274" s="57"/>
      <c r="BF3274" s="6" t="e">
        <f t="shared" si="153"/>
        <v>#NUM!</v>
      </c>
      <c r="BG3274" t="e">
        <f t="shared" si="154"/>
        <v>#NUM!</v>
      </c>
      <c r="BH3274" t="e">
        <f t="shared" si="155"/>
        <v>#NUM!</v>
      </c>
      <c r="BI3274" t="e">
        <f>VLOOKUP(H3274,Sheet2!$A$1:$B$270,2,FALSE)</f>
        <v>#N/A</v>
      </c>
    </row>
    <row r="3275" spans="15:61">
      <c r="O3275" s="57"/>
      <c r="P3275" s="57"/>
      <c r="AO3275" s="57"/>
      <c r="AP3275" s="57"/>
      <c r="BA3275" s="57"/>
      <c r="BF3275" s="6" t="e">
        <f t="shared" si="153"/>
        <v>#NUM!</v>
      </c>
      <c r="BG3275" t="e">
        <f t="shared" si="154"/>
        <v>#NUM!</v>
      </c>
      <c r="BH3275" t="e">
        <f t="shared" si="155"/>
        <v>#NUM!</v>
      </c>
      <c r="BI3275" t="e">
        <f>VLOOKUP(H3275,Sheet2!$A$1:$B$270,2,FALSE)</f>
        <v>#N/A</v>
      </c>
    </row>
    <row r="3276" spans="15:61">
      <c r="O3276" s="57"/>
      <c r="P3276" s="57"/>
      <c r="AO3276" s="57"/>
      <c r="AP3276" s="57"/>
      <c r="BA3276" s="57"/>
      <c r="BF3276" s="6" t="e">
        <f t="shared" si="153"/>
        <v>#NUM!</v>
      </c>
      <c r="BG3276" t="e">
        <f t="shared" si="154"/>
        <v>#NUM!</v>
      </c>
      <c r="BH3276" t="e">
        <f t="shared" si="155"/>
        <v>#NUM!</v>
      </c>
      <c r="BI3276" t="e">
        <f>VLOOKUP(H3276,Sheet2!$A$1:$B$270,2,FALSE)</f>
        <v>#N/A</v>
      </c>
    </row>
    <row r="3277" spans="15:61">
      <c r="O3277" s="57"/>
      <c r="P3277" s="57"/>
      <c r="AO3277" s="57"/>
      <c r="BA3277" s="57"/>
      <c r="BF3277" s="6" t="e">
        <f t="shared" si="153"/>
        <v>#NUM!</v>
      </c>
      <c r="BG3277" t="e">
        <f t="shared" si="154"/>
        <v>#NUM!</v>
      </c>
      <c r="BH3277" t="e">
        <f t="shared" si="155"/>
        <v>#NUM!</v>
      </c>
      <c r="BI3277" t="e">
        <f>VLOOKUP(H3277,Sheet2!$A$1:$B$270,2,FALSE)</f>
        <v>#N/A</v>
      </c>
    </row>
    <row r="3278" spans="15:61">
      <c r="O3278" s="57"/>
      <c r="P3278" s="57"/>
      <c r="AO3278" s="57"/>
      <c r="AP3278" s="57"/>
      <c r="BA3278" s="57"/>
      <c r="BF3278" s="6" t="e">
        <f t="shared" si="153"/>
        <v>#NUM!</v>
      </c>
      <c r="BG3278" t="e">
        <f t="shared" si="154"/>
        <v>#NUM!</v>
      </c>
      <c r="BH3278" t="e">
        <f t="shared" si="155"/>
        <v>#NUM!</v>
      </c>
      <c r="BI3278" t="e">
        <f>VLOOKUP(H3278,Sheet2!$A$1:$B$270,2,FALSE)</f>
        <v>#N/A</v>
      </c>
    </row>
    <row r="3279" spans="15:61">
      <c r="O3279" s="57"/>
      <c r="P3279" s="57"/>
      <c r="AO3279" s="57"/>
      <c r="AP3279" s="57"/>
      <c r="BA3279" s="57"/>
      <c r="BF3279" s="6" t="e">
        <f t="shared" si="153"/>
        <v>#NUM!</v>
      </c>
      <c r="BG3279" t="e">
        <f t="shared" si="154"/>
        <v>#NUM!</v>
      </c>
      <c r="BH3279" t="e">
        <f t="shared" si="155"/>
        <v>#NUM!</v>
      </c>
      <c r="BI3279" t="e">
        <f>VLOOKUP(H3279,Sheet2!$A$1:$B$270,2,FALSE)</f>
        <v>#N/A</v>
      </c>
    </row>
    <row r="3280" spans="15:61">
      <c r="O3280" s="57"/>
      <c r="P3280" s="57"/>
      <c r="AO3280" s="57"/>
      <c r="AP3280" s="57"/>
      <c r="BA3280" s="57"/>
      <c r="BF3280" s="6" t="e">
        <f t="shared" si="153"/>
        <v>#NUM!</v>
      </c>
      <c r="BG3280" t="e">
        <f t="shared" si="154"/>
        <v>#NUM!</v>
      </c>
      <c r="BH3280" t="e">
        <f t="shared" si="155"/>
        <v>#NUM!</v>
      </c>
      <c r="BI3280" t="e">
        <f>VLOOKUP(H3280,Sheet2!$A$1:$B$270,2,FALSE)</f>
        <v>#N/A</v>
      </c>
    </row>
    <row r="3281" spans="15:61">
      <c r="O3281" s="57"/>
      <c r="P3281" s="57"/>
      <c r="AO3281" s="57"/>
      <c r="AP3281" s="57"/>
      <c r="BA3281" s="57"/>
      <c r="BF3281" s="6" t="e">
        <f t="shared" si="153"/>
        <v>#NUM!</v>
      </c>
      <c r="BG3281" t="e">
        <f t="shared" si="154"/>
        <v>#NUM!</v>
      </c>
      <c r="BH3281" t="e">
        <f t="shared" si="155"/>
        <v>#NUM!</v>
      </c>
      <c r="BI3281" t="e">
        <f>VLOOKUP(H3281,Sheet2!$A$1:$B$270,2,FALSE)</f>
        <v>#N/A</v>
      </c>
    </row>
    <row r="3282" spans="15:61">
      <c r="O3282" s="57"/>
      <c r="P3282" s="57"/>
      <c r="AO3282" s="57"/>
      <c r="AP3282" s="57"/>
      <c r="BA3282" s="57"/>
      <c r="BF3282" s="6" t="e">
        <f t="shared" si="153"/>
        <v>#NUM!</v>
      </c>
      <c r="BG3282" t="e">
        <f t="shared" si="154"/>
        <v>#NUM!</v>
      </c>
      <c r="BH3282" t="e">
        <f t="shared" si="155"/>
        <v>#NUM!</v>
      </c>
      <c r="BI3282" t="e">
        <f>VLOOKUP(H3282,Sheet2!$A$1:$B$270,2,FALSE)</f>
        <v>#N/A</v>
      </c>
    </row>
    <row r="3283" spans="15:61">
      <c r="O3283" s="57"/>
      <c r="P3283" s="57"/>
      <c r="AO3283" s="57"/>
      <c r="AP3283" s="57"/>
      <c r="BA3283" s="57"/>
      <c r="BF3283" s="6" t="e">
        <f t="shared" si="153"/>
        <v>#NUM!</v>
      </c>
      <c r="BG3283" t="e">
        <f t="shared" si="154"/>
        <v>#NUM!</v>
      </c>
      <c r="BH3283" t="e">
        <f t="shared" si="155"/>
        <v>#NUM!</v>
      </c>
      <c r="BI3283" t="e">
        <f>VLOOKUP(H3283,Sheet2!$A$1:$B$270,2,FALSE)</f>
        <v>#N/A</v>
      </c>
    </row>
    <row r="3284" spans="15:61">
      <c r="O3284" s="57"/>
      <c r="P3284" s="57"/>
      <c r="AO3284" s="57"/>
      <c r="AP3284" s="57"/>
      <c r="BA3284" s="57"/>
      <c r="BF3284" s="6" t="e">
        <f t="shared" si="153"/>
        <v>#NUM!</v>
      </c>
      <c r="BG3284" t="e">
        <f t="shared" si="154"/>
        <v>#NUM!</v>
      </c>
      <c r="BH3284" t="e">
        <f t="shared" si="155"/>
        <v>#NUM!</v>
      </c>
      <c r="BI3284" t="e">
        <f>VLOOKUP(H3284,Sheet2!$A$1:$B$270,2,FALSE)</f>
        <v>#N/A</v>
      </c>
    </row>
    <row r="3285" spans="15:61">
      <c r="O3285" s="57"/>
      <c r="P3285" s="57"/>
      <c r="AO3285" s="57"/>
      <c r="AP3285" s="57"/>
      <c r="BA3285" s="57"/>
      <c r="BF3285" s="6" t="e">
        <f t="shared" si="153"/>
        <v>#NUM!</v>
      </c>
      <c r="BG3285" t="e">
        <f t="shared" si="154"/>
        <v>#NUM!</v>
      </c>
      <c r="BH3285" t="e">
        <f t="shared" si="155"/>
        <v>#NUM!</v>
      </c>
      <c r="BI3285" t="e">
        <f>VLOOKUP(H3285,Sheet2!$A$1:$B$270,2,FALSE)</f>
        <v>#N/A</v>
      </c>
    </row>
    <row r="3286" spans="15:61">
      <c r="O3286" s="57"/>
      <c r="P3286" s="57"/>
      <c r="AO3286" s="57"/>
      <c r="BA3286" s="57"/>
      <c r="BF3286" s="6" t="e">
        <f t="shared" si="153"/>
        <v>#NUM!</v>
      </c>
      <c r="BG3286" t="e">
        <f t="shared" si="154"/>
        <v>#NUM!</v>
      </c>
      <c r="BH3286" t="e">
        <f t="shared" si="155"/>
        <v>#NUM!</v>
      </c>
      <c r="BI3286" t="e">
        <f>VLOOKUP(H3286,Sheet2!$A$1:$B$270,2,FALSE)</f>
        <v>#N/A</v>
      </c>
    </row>
    <row r="3287" spans="15:61">
      <c r="O3287" s="57"/>
      <c r="P3287" s="57"/>
      <c r="AO3287" s="57"/>
      <c r="AP3287" s="57"/>
      <c r="BA3287" s="57"/>
      <c r="BF3287" s="6" t="e">
        <f t="shared" si="153"/>
        <v>#NUM!</v>
      </c>
      <c r="BG3287" t="e">
        <f t="shared" si="154"/>
        <v>#NUM!</v>
      </c>
      <c r="BH3287" t="e">
        <f t="shared" si="155"/>
        <v>#NUM!</v>
      </c>
      <c r="BI3287" t="e">
        <f>VLOOKUP(H3287,Sheet2!$A$1:$B$270,2,FALSE)</f>
        <v>#N/A</v>
      </c>
    </row>
    <row r="3288" spans="15:61">
      <c r="O3288" s="57"/>
      <c r="P3288" s="57"/>
      <c r="AO3288" s="57"/>
      <c r="AP3288" s="57"/>
      <c r="BA3288" s="57"/>
      <c r="BF3288" s="6" t="e">
        <f t="shared" si="153"/>
        <v>#NUM!</v>
      </c>
      <c r="BG3288" t="e">
        <f t="shared" si="154"/>
        <v>#NUM!</v>
      </c>
      <c r="BH3288" t="e">
        <f t="shared" si="155"/>
        <v>#NUM!</v>
      </c>
      <c r="BI3288" t="e">
        <f>VLOOKUP(H3288,Sheet2!$A$1:$B$270,2,FALSE)</f>
        <v>#N/A</v>
      </c>
    </row>
    <row r="3289" spans="15:61">
      <c r="O3289" s="57"/>
      <c r="P3289" s="57"/>
      <c r="AO3289" s="57"/>
      <c r="AP3289" s="57"/>
      <c r="BA3289" s="57"/>
      <c r="BF3289" s="6" t="e">
        <f t="shared" si="153"/>
        <v>#NUM!</v>
      </c>
      <c r="BG3289" t="e">
        <f t="shared" si="154"/>
        <v>#NUM!</v>
      </c>
      <c r="BH3289" t="e">
        <f t="shared" si="155"/>
        <v>#NUM!</v>
      </c>
      <c r="BI3289" t="e">
        <f>VLOOKUP(H3289,Sheet2!$A$1:$B$270,2,FALSE)</f>
        <v>#N/A</v>
      </c>
    </row>
    <row r="3290" spans="15:61">
      <c r="O3290" s="57"/>
      <c r="P3290" s="57"/>
      <c r="AO3290" s="57"/>
      <c r="AP3290" s="57"/>
      <c r="BA3290" s="57"/>
      <c r="BF3290" s="6" t="e">
        <f t="shared" si="153"/>
        <v>#NUM!</v>
      </c>
      <c r="BG3290" t="e">
        <f t="shared" si="154"/>
        <v>#NUM!</v>
      </c>
      <c r="BH3290" t="e">
        <f t="shared" si="155"/>
        <v>#NUM!</v>
      </c>
      <c r="BI3290" t="e">
        <f>VLOOKUP(H3290,Sheet2!$A$1:$B$270,2,FALSE)</f>
        <v>#N/A</v>
      </c>
    </row>
    <row r="3291" spans="15:61">
      <c r="O3291" s="57"/>
      <c r="P3291" s="57"/>
      <c r="AO3291" s="57"/>
      <c r="AP3291" s="57"/>
      <c r="BA3291" s="57"/>
      <c r="BF3291" s="6" t="e">
        <f t="shared" si="153"/>
        <v>#NUM!</v>
      </c>
      <c r="BG3291" t="e">
        <f t="shared" si="154"/>
        <v>#NUM!</v>
      </c>
      <c r="BH3291" t="e">
        <f t="shared" si="155"/>
        <v>#NUM!</v>
      </c>
      <c r="BI3291" t="e">
        <f>VLOOKUP(H3291,Sheet2!$A$1:$B$270,2,FALSE)</f>
        <v>#N/A</v>
      </c>
    </row>
    <row r="3292" spans="15:61">
      <c r="O3292" s="57"/>
      <c r="P3292" s="57"/>
      <c r="AO3292" s="57"/>
      <c r="BA3292" s="57"/>
      <c r="BF3292" s="6" t="e">
        <f t="shared" si="153"/>
        <v>#NUM!</v>
      </c>
      <c r="BG3292" t="e">
        <f t="shared" si="154"/>
        <v>#NUM!</v>
      </c>
      <c r="BH3292" t="e">
        <f t="shared" si="155"/>
        <v>#NUM!</v>
      </c>
      <c r="BI3292" t="e">
        <f>VLOOKUP(H3292,Sheet2!$A$1:$B$270,2,FALSE)</f>
        <v>#N/A</v>
      </c>
    </row>
    <row r="3293" spans="15:61">
      <c r="O3293" s="57"/>
      <c r="P3293" s="57"/>
      <c r="AO3293" s="57"/>
      <c r="AP3293" s="57"/>
      <c r="BA3293" s="57"/>
      <c r="BF3293" s="6" t="e">
        <f t="shared" si="153"/>
        <v>#NUM!</v>
      </c>
      <c r="BG3293" t="e">
        <f t="shared" si="154"/>
        <v>#NUM!</v>
      </c>
      <c r="BH3293" t="e">
        <f t="shared" si="155"/>
        <v>#NUM!</v>
      </c>
      <c r="BI3293" t="e">
        <f>VLOOKUP(H3293,Sheet2!$A$1:$B$270,2,FALSE)</f>
        <v>#N/A</v>
      </c>
    </row>
    <row r="3294" spans="15:61">
      <c r="O3294" s="57"/>
      <c r="P3294" s="57"/>
      <c r="AO3294" s="57"/>
      <c r="BA3294" s="57"/>
      <c r="BF3294" s="6" t="e">
        <f t="shared" si="153"/>
        <v>#NUM!</v>
      </c>
      <c r="BG3294" t="e">
        <f t="shared" si="154"/>
        <v>#NUM!</v>
      </c>
      <c r="BH3294" t="e">
        <f t="shared" si="155"/>
        <v>#NUM!</v>
      </c>
      <c r="BI3294" t="e">
        <f>VLOOKUP(H3294,Sheet2!$A$1:$B$270,2,FALSE)</f>
        <v>#N/A</v>
      </c>
    </row>
    <row r="3295" spans="15:61">
      <c r="O3295" s="57"/>
      <c r="P3295" s="57"/>
      <c r="AO3295" s="57"/>
      <c r="BA3295" s="57"/>
      <c r="BF3295" s="6" t="e">
        <f t="shared" si="153"/>
        <v>#NUM!</v>
      </c>
      <c r="BG3295" t="e">
        <f t="shared" si="154"/>
        <v>#NUM!</v>
      </c>
      <c r="BH3295" t="e">
        <f t="shared" si="155"/>
        <v>#NUM!</v>
      </c>
      <c r="BI3295" t="e">
        <f>VLOOKUP(H3295,Sheet2!$A$1:$B$270,2,FALSE)</f>
        <v>#N/A</v>
      </c>
    </row>
    <row r="3296" spans="15:61">
      <c r="O3296" s="57"/>
      <c r="P3296" s="57"/>
      <c r="AO3296" s="57"/>
      <c r="AP3296" s="57"/>
      <c r="BA3296" s="57"/>
      <c r="BF3296" s="6" t="e">
        <f t="shared" si="153"/>
        <v>#NUM!</v>
      </c>
      <c r="BG3296" t="e">
        <f t="shared" si="154"/>
        <v>#NUM!</v>
      </c>
      <c r="BH3296" t="e">
        <f t="shared" si="155"/>
        <v>#NUM!</v>
      </c>
      <c r="BI3296" t="e">
        <f>VLOOKUP(H3296,Sheet2!$A$1:$B$270,2,FALSE)</f>
        <v>#N/A</v>
      </c>
    </row>
    <row r="3297" spans="15:61">
      <c r="O3297" s="57"/>
      <c r="P3297" s="57"/>
      <c r="AO3297" s="57"/>
      <c r="AP3297" s="57"/>
      <c r="BA3297" s="57"/>
      <c r="BF3297" s="6" t="e">
        <f t="shared" si="153"/>
        <v>#NUM!</v>
      </c>
      <c r="BG3297" t="e">
        <f t="shared" si="154"/>
        <v>#NUM!</v>
      </c>
      <c r="BH3297" t="e">
        <f t="shared" si="155"/>
        <v>#NUM!</v>
      </c>
      <c r="BI3297" t="e">
        <f>VLOOKUP(H3297,Sheet2!$A$1:$B$270,2,FALSE)</f>
        <v>#N/A</v>
      </c>
    </row>
    <row r="3298" spans="15:61">
      <c r="O3298" s="57"/>
      <c r="P3298" s="57"/>
      <c r="AO3298" s="57"/>
      <c r="AP3298" s="57"/>
      <c r="BA3298" s="57"/>
      <c r="BF3298" s="6" t="e">
        <f t="shared" si="153"/>
        <v>#NUM!</v>
      </c>
      <c r="BG3298" t="e">
        <f t="shared" si="154"/>
        <v>#NUM!</v>
      </c>
      <c r="BH3298" t="e">
        <f t="shared" si="155"/>
        <v>#NUM!</v>
      </c>
      <c r="BI3298" t="e">
        <f>VLOOKUP(H3298,Sheet2!$A$1:$B$270,2,FALSE)</f>
        <v>#N/A</v>
      </c>
    </row>
    <row r="3299" spans="15:61">
      <c r="O3299" s="57"/>
      <c r="P3299" s="57"/>
      <c r="AO3299" s="57"/>
      <c r="AP3299" s="57"/>
      <c r="BA3299" s="57"/>
      <c r="BF3299" s="6" t="e">
        <f t="shared" si="153"/>
        <v>#NUM!</v>
      </c>
      <c r="BG3299" t="e">
        <f t="shared" si="154"/>
        <v>#NUM!</v>
      </c>
      <c r="BH3299" t="e">
        <f t="shared" si="155"/>
        <v>#NUM!</v>
      </c>
      <c r="BI3299" t="e">
        <f>VLOOKUP(H3299,Sheet2!$A$1:$B$270,2,FALSE)</f>
        <v>#N/A</v>
      </c>
    </row>
    <row r="3300" spans="15:61">
      <c r="O3300" s="57"/>
      <c r="P3300" s="57"/>
      <c r="AO3300" s="57"/>
      <c r="AP3300" s="57"/>
      <c r="BA3300" s="57"/>
      <c r="BF3300" s="6" t="e">
        <f t="shared" si="153"/>
        <v>#NUM!</v>
      </c>
      <c r="BG3300" t="e">
        <f t="shared" si="154"/>
        <v>#NUM!</v>
      </c>
      <c r="BH3300" t="e">
        <f t="shared" si="155"/>
        <v>#NUM!</v>
      </c>
      <c r="BI3300" t="e">
        <f>VLOOKUP(H3300,Sheet2!$A$1:$B$270,2,FALSE)</f>
        <v>#N/A</v>
      </c>
    </row>
    <row r="3301" spans="15:61">
      <c r="O3301" s="57"/>
      <c r="P3301" s="57"/>
      <c r="AO3301" s="57"/>
      <c r="AP3301" s="57"/>
      <c r="BA3301" s="57"/>
      <c r="BF3301" s="6" t="e">
        <f t="shared" si="153"/>
        <v>#NUM!</v>
      </c>
      <c r="BG3301" t="e">
        <f t="shared" si="154"/>
        <v>#NUM!</v>
      </c>
      <c r="BH3301" t="e">
        <f t="shared" si="155"/>
        <v>#NUM!</v>
      </c>
      <c r="BI3301" t="e">
        <f>VLOOKUP(H3301,Sheet2!$A$1:$B$270,2,FALSE)</f>
        <v>#N/A</v>
      </c>
    </row>
    <row r="3302" spans="15:61">
      <c r="O3302" s="57"/>
      <c r="P3302" s="57"/>
      <c r="AO3302" s="57"/>
      <c r="AP3302" s="57"/>
      <c r="BA3302" s="57"/>
      <c r="BF3302" s="6" t="e">
        <f t="shared" si="153"/>
        <v>#NUM!</v>
      </c>
      <c r="BG3302" t="e">
        <f t="shared" si="154"/>
        <v>#NUM!</v>
      </c>
      <c r="BH3302" t="e">
        <f t="shared" si="155"/>
        <v>#NUM!</v>
      </c>
      <c r="BI3302" t="e">
        <f>VLOOKUP(H3302,Sheet2!$A$1:$B$270,2,FALSE)</f>
        <v>#N/A</v>
      </c>
    </row>
    <row r="3303" spans="15:61">
      <c r="O3303" s="57"/>
      <c r="P3303" s="57"/>
      <c r="AO3303" s="57"/>
      <c r="BA3303" s="57"/>
      <c r="BF3303" s="6" t="e">
        <f t="shared" si="153"/>
        <v>#NUM!</v>
      </c>
      <c r="BG3303" t="e">
        <f t="shared" si="154"/>
        <v>#NUM!</v>
      </c>
      <c r="BH3303" t="e">
        <f t="shared" si="155"/>
        <v>#NUM!</v>
      </c>
      <c r="BI3303" t="e">
        <f>VLOOKUP(H3303,Sheet2!$A$1:$B$270,2,FALSE)</f>
        <v>#N/A</v>
      </c>
    </row>
    <row r="3304" spans="15:61">
      <c r="O3304" s="57"/>
      <c r="P3304" s="57"/>
      <c r="AO3304" s="57"/>
      <c r="AP3304" s="57"/>
      <c r="BA3304" s="57"/>
      <c r="BF3304" s="6" t="e">
        <f t="shared" si="153"/>
        <v>#NUM!</v>
      </c>
      <c r="BG3304" t="e">
        <f t="shared" si="154"/>
        <v>#NUM!</v>
      </c>
      <c r="BH3304" t="e">
        <f t="shared" si="155"/>
        <v>#NUM!</v>
      </c>
      <c r="BI3304" t="e">
        <f>VLOOKUP(H3304,Sheet2!$A$1:$B$270,2,FALSE)</f>
        <v>#N/A</v>
      </c>
    </row>
    <row r="3305" spans="15:61">
      <c r="O3305" s="57"/>
      <c r="P3305" s="57"/>
      <c r="AO3305" s="57"/>
      <c r="BA3305" s="57"/>
      <c r="BF3305" s="6" t="e">
        <f t="shared" si="153"/>
        <v>#NUM!</v>
      </c>
      <c r="BG3305" t="e">
        <f t="shared" si="154"/>
        <v>#NUM!</v>
      </c>
      <c r="BH3305" t="e">
        <f t="shared" si="155"/>
        <v>#NUM!</v>
      </c>
      <c r="BI3305" t="e">
        <f>VLOOKUP(H3305,Sheet2!$A$1:$B$270,2,FALSE)</f>
        <v>#N/A</v>
      </c>
    </row>
    <row r="3306" spans="15:61">
      <c r="O3306" s="57"/>
      <c r="P3306" s="57"/>
      <c r="AO3306" s="57"/>
      <c r="AP3306" s="57"/>
      <c r="BA3306" s="57"/>
      <c r="BF3306" s="6" t="e">
        <f t="shared" si="153"/>
        <v>#NUM!</v>
      </c>
      <c r="BG3306" t="e">
        <f t="shared" si="154"/>
        <v>#NUM!</v>
      </c>
      <c r="BH3306" t="e">
        <f t="shared" si="155"/>
        <v>#NUM!</v>
      </c>
      <c r="BI3306" t="e">
        <f>VLOOKUP(H3306,Sheet2!$A$1:$B$270,2,FALSE)</f>
        <v>#N/A</v>
      </c>
    </row>
    <row r="3307" spans="15:61">
      <c r="O3307" s="57"/>
      <c r="P3307" s="57"/>
      <c r="AO3307" s="57"/>
      <c r="AP3307" s="57"/>
      <c r="BA3307" s="57"/>
      <c r="BF3307" s="6" t="e">
        <f t="shared" si="153"/>
        <v>#NUM!</v>
      </c>
      <c r="BG3307" t="e">
        <f t="shared" si="154"/>
        <v>#NUM!</v>
      </c>
      <c r="BH3307" t="e">
        <f t="shared" si="155"/>
        <v>#NUM!</v>
      </c>
      <c r="BI3307" t="e">
        <f>VLOOKUP(H3307,Sheet2!$A$1:$B$270,2,FALSE)</f>
        <v>#N/A</v>
      </c>
    </row>
    <row r="3308" spans="15:61">
      <c r="O3308" s="57"/>
      <c r="P3308" s="57"/>
      <c r="AO3308" s="57"/>
      <c r="AP3308" s="57"/>
      <c r="BA3308" s="57"/>
      <c r="BF3308" s="6" t="e">
        <f t="shared" si="153"/>
        <v>#NUM!</v>
      </c>
      <c r="BG3308" t="e">
        <f t="shared" si="154"/>
        <v>#NUM!</v>
      </c>
      <c r="BH3308" t="e">
        <f t="shared" si="155"/>
        <v>#NUM!</v>
      </c>
      <c r="BI3308" t="e">
        <f>VLOOKUP(H3308,Sheet2!$A$1:$B$270,2,FALSE)</f>
        <v>#N/A</v>
      </c>
    </row>
    <row r="3309" spans="15:61">
      <c r="O3309" s="57"/>
      <c r="P3309" s="57"/>
      <c r="AO3309" s="57"/>
      <c r="AP3309" s="57"/>
      <c r="BA3309" s="57"/>
      <c r="BF3309" s="6" t="e">
        <f t="shared" si="153"/>
        <v>#NUM!</v>
      </c>
      <c r="BG3309" t="e">
        <f t="shared" si="154"/>
        <v>#NUM!</v>
      </c>
      <c r="BH3309" t="e">
        <f t="shared" si="155"/>
        <v>#NUM!</v>
      </c>
      <c r="BI3309" t="e">
        <f>VLOOKUP(H3309,Sheet2!$A$1:$B$270,2,FALSE)</f>
        <v>#N/A</v>
      </c>
    </row>
    <row r="3310" spans="15:61">
      <c r="O3310" s="57"/>
      <c r="P3310" s="57"/>
      <c r="AO3310" s="57"/>
      <c r="BA3310" s="57"/>
      <c r="BF3310" s="6" t="e">
        <f t="shared" si="153"/>
        <v>#NUM!</v>
      </c>
      <c r="BG3310" t="e">
        <f t="shared" si="154"/>
        <v>#NUM!</v>
      </c>
      <c r="BH3310" t="e">
        <f t="shared" si="155"/>
        <v>#NUM!</v>
      </c>
      <c r="BI3310" t="e">
        <f>VLOOKUP(H3310,Sheet2!$A$1:$B$270,2,FALSE)</f>
        <v>#N/A</v>
      </c>
    </row>
    <row r="3311" spans="15:61">
      <c r="O3311" s="57"/>
      <c r="P3311" s="57"/>
      <c r="AO3311" s="57"/>
      <c r="AP3311" s="57"/>
      <c r="BA3311" s="57"/>
      <c r="BF3311" s="6" t="e">
        <f t="shared" si="153"/>
        <v>#NUM!</v>
      </c>
      <c r="BG3311" t="e">
        <f t="shared" si="154"/>
        <v>#NUM!</v>
      </c>
      <c r="BH3311" t="e">
        <f t="shared" si="155"/>
        <v>#NUM!</v>
      </c>
      <c r="BI3311" t="e">
        <f>VLOOKUP(H3311,Sheet2!$A$1:$B$270,2,FALSE)</f>
        <v>#N/A</v>
      </c>
    </row>
    <row r="3312" spans="15:61">
      <c r="O3312" s="57"/>
      <c r="P3312" s="57"/>
      <c r="AO3312" s="57"/>
      <c r="AP3312" s="57"/>
      <c r="BA3312" s="57"/>
      <c r="BF3312" s="6" t="e">
        <f t="shared" si="153"/>
        <v>#NUM!</v>
      </c>
      <c r="BG3312" t="e">
        <f t="shared" si="154"/>
        <v>#NUM!</v>
      </c>
      <c r="BH3312" t="e">
        <f t="shared" si="155"/>
        <v>#NUM!</v>
      </c>
      <c r="BI3312" t="e">
        <f>VLOOKUP(H3312,Sheet2!$A$1:$B$270,2,FALSE)</f>
        <v>#N/A</v>
      </c>
    </row>
    <row r="3313" spans="15:61">
      <c r="O3313" s="57"/>
      <c r="P3313" s="57"/>
      <c r="AO3313" s="57"/>
      <c r="BA3313" s="57"/>
      <c r="BF3313" s="6" t="e">
        <f t="shared" si="153"/>
        <v>#NUM!</v>
      </c>
      <c r="BG3313" t="e">
        <f t="shared" si="154"/>
        <v>#NUM!</v>
      </c>
      <c r="BH3313" t="e">
        <f t="shared" si="155"/>
        <v>#NUM!</v>
      </c>
      <c r="BI3313" t="e">
        <f>VLOOKUP(H3313,Sheet2!$A$1:$B$270,2,FALSE)</f>
        <v>#N/A</v>
      </c>
    </row>
    <row r="3314" spans="15:61">
      <c r="O3314" s="57"/>
      <c r="P3314" s="57"/>
      <c r="AO3314" s="57"/>
      <c r="AP3314" s="57"/>
      <c r="BA3314" s="57"/>
      <c r="BF3314" s="6" t="e">
        <f t="shared" si="153"/>
        <v>#NUM!</v>
      </c>
      <c r="BG3314" t="e">
        <f t="shared" si="154"/>
        <v>#NUM!</v>
      </c>
      <c r="BH3314" t="e">
        <f t="shared" si="155"/>
        <v>#NUM!</v>
      </c>
      <c r="BI3314" t="e">
        <f>VLOOKUP(H3314,Sheet2!$A$1:$B$270,2,FALSE)</f>
        <v>#N/A</v>
      </c>
    </row>
    <row r="3315" spans="15:61">
      <c r="O3315" s="57"/>
      <c r="P3315" s="57"/>
      <c r="AO3315" s="57"/>
      <c r="AP3315" s="57"/>
      <c r="BA3315" s="57"/>
      <c r="BF3315" s="6" t="e">
        <f t="shared" si="153"/>
        <v>#NUM!</v>
      </c>
      <c r="BG3315" t="e">
        <f t="shared" si="154"/>
        <v>#NUM!</v>
      </c>
      <c r="BH3315" t="e">
        <f t="shared" si="155"/>
        <v>#NUM!</v>
      </c>
      <c r="BI3315" t="e">
        <f>VLOOKUP(H3315,Sheet2!$A$1:$B$270,2,FALSE)</f>
        <v>#N/A</v>
      </c>
    </row>
    <row r="3316" spans="15:61">
      <c r="O3316" s="57"/>
      <c r="P3316" s="57"/>
      <c r="AO3316" s="57"/>
      <c r="BA3316" s="57"/>
      <c r="BF3316" s="6" t="e">
        <f t="shared" si="153"/>
        <v>#NUM!</v>
      </c>
      <c r="BG3316" t="e">
        <f t="shared" si="154"/>
        <v>#NUM!</v>
      </c>
      <c r="BH3316" t="e">
        <f t="shared" si="155"/>
        <v>#NUM!</v>
      </c>
      <c r="BI3316" t="e">
        <f>VLOOKUP(H3316,Sheet2!$A$1:$B$270,2,FALSE)</f>
        <v>#N/A</v>
      </c>
    </row>
    <row r="3317" spans="15:61">
      <c r="O3317" s="57"/>
      <c r="P3317" s="57"/>
      <c r="AO3317" s="57"/>
      <c r="AP3317" s="57"/>
      <c r="BA3317" s="57"/>
      <c r="BF3317" s="6" t="e">
        <f t="shared" si="153"/>
        <v>#NUM!</v>
      </c>
      <c r="BG3317" t="e">
        <f t="shared" si="154"/>
        <v>#NUM!</v>
      </c>
      <c r="BH3317" t="e">
        <f t="shared" si="155"/>
        <v>#NUM!</v>
      </c>
      <c r="BI3317" t="e">
        <f>VLOOKUP(H3317,Sheet2!$A$1:$B$270,2,FALSE)</f>
        <v>#N/A</v>
      </c>
    </row>
    <row r="3318" spans="15:61">
      <c r="O3318" s="57"/>
      <c r="P3318" s="57"/>
      <c r="AO3318" s="57"/>
      <c r="AP3318" s="57"/>
      <c r="BA3318" s="57"/>
      <c r="BF3318" s="6" t="e">
        <f t="shared" si="153"/>
        <v>#NUM!</v>
      </c>
      <c r="BG3318" t="e">
        <f t="shared" si="154"/>
        <v>#NUM!</v>
      </c>
      <c r="BH3318" t="e">
        <f t="shared" si="155"/>
        <v>#NUM!</v>
      </c>
      <c r="BI3318" t="e">
        <f>VLOOKUP(H3318,Sheet2!$A$1:$B$270,2,FALSE)</f>
        <v>#N/A</v>
      </c>
    </row>
    <row r="3319" spans="15:61">
      <c r="O3319" s="57"/>
      <c r="P3319" s="57"/>
      <c r="AO3319" s="57"/>
      <c r="BA3319" s="57"/>
      <c r="BF3319" s="6" t="e">
        <f t="shared" si="153"/>
        <v>#NUM!</v>
      </c>
      <c r="BG3319" t="e">
        <f t="shared" si="154"/>
        <v>#NUM!</v>
      </c>
      <c r="BH3319" t="e">
        <f t="shared" si="155"/>
        <v>#NUM!</v>
      </c>
      <c r="BI3319" t="e">
        <f>VLOOKUP(H3319,Sheet2!$A$1:$B$270,2,FALSE)</f>
        <v>#N/A</v>
      </c>
    </row>
    <row r="3320" spans="15:61">
      <c r="O3320" s="57"/>
      <c r="P3320" s="57"/>
      <c r="AO3320" s="57"/>
      <c r="BA3320" s="57"/>
      <c r="BF3320" s="6" t="e">
        <f t="shared" si="153"/>
        <v>#NUM!</v>
      </c>
      <c r="BG3320" t="e">
        <f t="shared" si="154"/>
        <v>#NUM!</v>
      </c>
      <c r="BH3320" t="e">
        <f t="shared" si="155"/>
        <v>#NUM!</v>
      </c>
      <c r="BI3320" t="e">
        <f>VLOOKUP(H3320,Sheet2!$A$1:$B$270,2,FALSE)</f>
        <v>#N/A</v>
      </c>
    </row>
    <row r="3321" spans="15:61">
      <c r="O3321" s="57"/>
      <c r="P3321" s="57"/>
      <c r="AO3321" s="57"/>
      <c r="AP3321" s="57"/>
      <c r="BA3321" s="57"/>
      <c r="BF3321" s="6" t="e">
        <f t="shared" si="153"/>
        <v>#NUM!</v>
      </c>
      <c r="BG3321" t="e">
        <f t="shared" si="154"/>
        <v>#NUM!</v>
      </c>
      <c r="BH3321" t="e">
        <f t="shared" si="155"/>
        <v>#NUM!</v>
      </c>
      <c r="BI3321" t="e">
        <f>VLOOKUP(H3321,Sheet2!$A$1:$B$270,2,FALSE)</f>
        <v>#N/A</v>
      </c>
    </row>
    <row r="3322" spans="15:61">
      <c r="O3322" s="57"/>
      <c r="P3322" s="57"/>
      <c r="AO3322" s="57"/>
      <c r="BA3322" s="57"/>
      <c r="BF3322" s="6" t="e">
        <f t="shared" si="153"/>
        <v>#NUM!</v>
      </c>
      <c r="BG3322" t="e">
        <f t="shared" si="154"/>
        <v>#NUM!</v>
      </c>
      <c r="BH3322" t="e">
        <f t="shared" si="155"/>
        <v>#NUM!</v>
      </c>
      <c r="BI3322" t="e">
        <f>VLOOKUP(H3322,Sheet2!$A$1:$B$270,2,FALSE)</f>
        <v>#N/A</v>
      </c>
    </row>
    <row r="3323" spans="15:61">
      <c r="O3323" s="57"/>
      <c r="P3323" s="57"/>
      <c r="AO3323" s="57"/>
      <c r="AP3323" s="57"/>
      <c r="BA3323" s="57"/>
      <c r="BF3323" s="6" t="e">
        <f t="shared" si="153"/>
        <v>#NUM!</v>
      </c>
      <c r="BG3323" t="e">
        <f t="shared" si="154"/>
        <v>#NUM!</v>
      </c>
      <c r="BH3323" t="e">
        <f t="shared" si="155"/>
        <v>#NUM!</v>
      </c>
      <c r="BI3323" t="e">
        <f>VLOOKUP(H3323,Sheet2!$A$1:$B$270,2,FALSE)</f>
        <v>#N/A</v>
      </c>
    </row>
    <row r="3324" spans="15:61">
      <c r="O3324" s="57"/>
      <c r="P3324" s="57"/>
      <c r="AO3324" s="57"/>
      <c r="AP3324" s="57"/>
      <c r="BA3324" s="57"/>
      <c r="BF3324" s="6" t="e">
        <f t="shared" si="153"/>
        <v>#NUM!</v>
      </c>
      <c r="BG3324" t="e">
        <f t="shared" si="154"/>
        <v>#NUM!</v>
      </c>
      <c r="BH3324" t="e">
        <f t="shared" si="155"/>
        <v>#NUM!</v>
      </c>
      <c r="BI3324" t="e">
        <f>VLOOKUP(H3324,Sheet2!$A$1:$B$270,2,FALSE)</f>
        <v>#N/A</v>
      </c>
    </row>
    <row r="3325" spans="15:61">
      <c r="O3325" s="57"/>
      <c r="P3325" s="57"/>
      <c r="AO3325" s="57"/>
      <c r="AP3325" s="57"/>
      <c r="BA3325" s="57"/>
      <c r="BF3325" s="6" t="e">
        <f t="shared" si="153"/>
        <v>#NUM!</v>
      </c>
      <c r="BG3325" t="e">
        <f t="shared" si="154"/>
        <v>#NUM!</v>
      </c>
      <c r="BH3325" t="e">
        <f t="shared" si="155"/>
        <v>#NUM!</v>
      </c>
      <c r="BI3325" t="e">
        <f>VLOOKUP(H3325,Sheet2!$A$1:$B$270,2,FALSE)</f>
        <v>#N/A</v>
      </c>
    </row>
    <row r="3326" spans="15:61">
      <c r="O3326" s="57"/>
      <c r="P3326" s="57"/>
      <c r="AO3326" s="57"/>
      <c r="AP3326" s="57"/>
      <c r="BA3326" s="57"/>
      <c r="BF3326" s="6" t="e">
        <f t="shared" si="153"/>
        <v>#NUM!</v>
      </c>
      <c r="BG3326" t="e">
        <f t="shared" si="154"/>
        <v>#NUM!</v>
      </c>
      <c r="BH3326" t="e">
        <f t="shared" si="155"/>
        <v>#NUM!</v>
      </c>
      <c r="BI3326" t="e">
        <f>VLOOKUP(H3326,Sheet2!$A$1:$B$270,2,FALSE)</f>
        <v>#N/A</v>
      </c>
    </row>
    <row r="3327" spans="15:61">
      <c r="O3327" s="57"/>
      <c r="P3327" s="57"/>
      <c r="AO3327" s="57"/>
      <c r="AP3327" s="57"/>
      <c r="BA3327" s="57"/>
      <c r="BF3327" s="6" t="e">
        <f t="shared" si="153"/>
        <v>#NUM!</v>
      </c>
      <c r="BG3327" t="e">
        <f t="shared" si="154"/>
        <v>#NUM!</v>
      </c>
      <c r="BH3327" t="e">
        <f t="shared" si="155"/>
        <v>#NUM!</v>
      </c>
      <c r="BI3327" t="e">
        <f>VLOOKUP(H3327,Sheet2!$A$1:$B$270,2,FALSE)</f>
        <v>#N/A</v>
      </c>
    </row>
    <row r="3328" spans="15:61">
      <c r="O3328" s="57"/>
      <c r="P3328" s="57"/>
      <c r="AO3328" s="57"/>
      <c r="AP3328" s="57"/>
      <c r="BA3328" s="57"/>
      <c r="BF3328" s="6" t="e">
        <f t="shared" si="153"/>
        <v>#NUM!</v>
      </c>
      <c r="BG3328" t="e">
        <f t="shared" si="154"/>
        <v>#NUM!</v>
      </c>
      <c r="BH3328" t="e">
        <f t="shared" si="155"/>
        <v>#NUM!</v>
      </c>
      <c r="BI3328" t="e">
        <f>VLOOKUP(H3328,Sheet2!$A$1:$B$270,2,FALSE)</f>
        <v>#N/A</v>
      </c>
    </row>
    <row r="3329" spans="15:61">
      <c r="O3329" s="57"/>
      <c r="P3329" s="57"/>
      <c r="AO3329" s="57"/>
      <c r="BA3329" s="57"/>
      <c r="BF3329" s="6" t="e">
        <f t="shared" si="153"/>
        <v>#NUM!</v>
      </c>
      <c r="BG3329" t="e">
        <f t="shared" si="154"/>
        <v>#NUM!</v>
      </c>
      <c r="BH3329" t="e">
        <f t="shared" si="155"/>
        <v>#NUM!</v>
      </c>
      <c r="BI3329" t="e">
        <f>VLOOKUP(H3329,Sheet2!$A$1:$B$270,2,FALSE)</f>
        <v>#N/A</v>
      </c>
    </row>
    <row r="3330" spans="15:61">
      <c r="O3330" s="57"/>
      <c r="P3330" s="57"/>
      <c r="AO3330" s="57"/>
      <c r="AP3330" s="57"/>
      <c r="BA3330" s="57"/>
      <c r="BF3330" s="6" t="e">
        <f t="shared" ref="BF3330:BF3393" si="156">DATE(BC3330,BD3330,BE3330)</f>
        <v>#NUM!</v>
      </c>
      <c r="BG3330" t="e">
        <f t="shared" ref="BG3330:BG3393" si="157">BF3330-BA3330</f>
        <v>#NUM!</v>
      </c>
      <c r="BH3330" t="e">
        <f t="shared" ref="BH3330:BH3393" si="158">IF(BG3330=1,"COMPLY",IF(BG3330&lt;1,"COMPLY","NOT COMPLY"))</f>
        <v>#NUM!</v>
      </c>
      <c r="BI3330" t="e">
        <f>VLOOKUP(H3330,Sheet2!$A$1:$B$270,2,FALSE)</f>
        <v>#N/A</v>
      </c>
    </row>
    <row r="3331" spans="15:61">
      <c r="O3331" s="57"/>
      <c r="P3331" s="57"/>
      <c r="AO3331" s="57"/>
      <c r="AP3331" s="57"/>
      <c r="BA3331" s="57"/>
      <c r="BF3331" s="6" t="e">
        <f t="shared" si="156"/>
        <v>#NUM!</v>
      </c>
      <c r="BG3331" t="e">
        <f t="shared" si="157"/>
        <v>#NUM!</v>
      </c>
      <c r="BH3331" t="e">
        <f t="shared" si="158"/>
        <v>#NUM!</v>
      </c>
      <c r="BI3331" t="e">
        <f>VLOOKUP(H3331,Sheet2!$A$1:$B$270,2,FALSE)</f>
        <v>#N/A</v>
      </c>
    </row>
    <row r="3332" spans="15:61">
      <c r="O3332" s="57"/>
      <c r="P3332" s="57"/>
      <c r="AO3332" s="57"/>
      <c r="AP3332" s="57"/>
      <c r="BA3332" s="57"/>
      <c r="BF3332" s="6" t="e">
        <f t="shared" si="156"/>
        <v>#NUM!</v>
      </c>
      <c r="BG3332" t="e">
        <f t="shared" si="157"/>
        <v>#NUM!</v>
      </c>
      <c r="BH3332" t="e">
        <f t="shared" si="158"/>
        <v>#NUM!</v>
      </c>
      <c r="BI3332" t="e">
        <f>VLOOKUP(H3332,Sheet2!$A$1:$B$270,2,FALSE)</f>
        <v>#N/A</v>
      </c>
    </row>
    <row r="3333" spans="15:61">
      <c r="O3333" s="57"/>
      <c r="P3333" s="57"/>
      <c r="AO3333" s="57"/>
      <c r="AP3333" s="57"/>
      <c r="BA3333" s="57"/>
      <c r="BF3333" s="6" t="e">
        <f t="shared" si="156"/>
        <v>#NUM!</v>
      </c>
      <c r="BG3333" t="e">
        <f t="shared" si="157"/>
        <v>#NUM!</v>
      </c>
      <c r="BH3333" t="e">
        <f t="shared" si="158"/>
        <v>#NUM!</v>
      </c>
      <c r="BI3333" t="e">
        <f>VLOOKUP(H3333,Sheet2!$A$1:$B$270,2,FALSE)</f>
        <v>#N/A</v>
      </c>
    </row>
    <row r="3334" spans="15:61">
      <c r="O3334" s="57"/>
      <c r="P3334" s="57"/>
      <c r="AO3334" s="57"/>
      <c r="AP3334" s="57"/>
      <c r="BA3334" s="57"/>
      <c r="BF3334" s="6" t="e">
        <f t="shared" si="156"/>
        <v>#NUM!</v>
      </c>
      <c r="BG3334" t="e">
        <f t="shared" si="157"/>
        <v>#NUM!</v>
      </c>
      <c r="BH3334" t="e">
        <f t="shared" si="158"/>
        <v>#NUM!</v>
      </c>
      <c r="BI3334" t="e">
        <f>VLOOKUP(H3334,Sheet2!$A$1:$B$270,2,FALSE)</f>
        <v>#N/A</v>
      </c>
    </row>
    <row r="3335" spans="15:61">
      <c r="O3335" s="57"/>
      <c r="P3335" s="57"/>
      <c r="AO3335" s="57"/>
      <c r="AP3335" s="57"/>
      <c r="BA3335" s="57"/>
      <c r="BF3335" s="6" t="e">
        <f t="shared" si="156"/>
        <v>#NUM!</v>
      </c>
      <c r="BG3335" t="e">
        <f t="shared" si="157"/>
        <v>#NUM!</v>
      </c>
      <c r="BH3335" t="e">
        <f t="shared" si="158"/>
        <v>#NUM!</v>
      </c>
      <c r="BI3335" t="e">
        <f>VLOOKUP(H3335,Sheet2!$A$1:$B$270,2,FALSE)</f>
        <v>#N/A</v>
      </c>
    </row>
    <row r="3336" spans="15:61">
      <c r="O3336" s="57"/>
      <c r="P3336" s="57"/>
      <c r="AO3336" s="57"/>
      <c r="AP3336" s="57"/>
      <c r="BA3336" s="57"/>
      <c r="BF3336" s="6" t="e">
        <f t="shared" si="156"/>
        <v>#NUM!</v>
      </c>
      <c r="BG3336" t="e">
        <f t="shared" si="157"/>
        <v>#NUM!</v>
      </c>
      <c r="BH3336" t="e">
        <f t="shared" si="158"/>
        <v>#NUM!</v>
      </c>
      <c r="BI3336" t="e">
        <f>VLOOKUP(H3336,Sheet2!$A$1:$B$270,2,FALSE)</f>
        <v>#N/A</v>
      </c>
    </row>
    <row r="3337" spans="15:61">
      <c r="O3337" s="57"/>
      <c r="P3337" s="57"/>
      <c r="AO3337" s="57"/>
      <c r="AP3337" s="57"/>
      <c r="BA3337" s="57"/>
      <c r="BF3337" s="6" t="e">
        <f t="shared" si="156"/>
        <v>#NUM!</v>
      </c>
      <c r="BG3337" t="e">
        <f t="shared" si="157"/>
        <v>#NUM!</v>
      </c>
      <c r="BH3337" t="e">
        <f t="shared" si="158"/>
        <v>#NUM!</v>
      </c>
      <c r="BI3337" t="e">
        <f>VLOOKUP(H3337,Sheet2!$A$1:$B$270,2,FALSE)</f>
        <v>#N/A</v>
      </c>
    </row>
    <row r="3338" spans="15:61">
      <c r="O3338" s="57"/>
      <c r="P3338" s="57"/>
      <c r="AO3338" s="57"/>
      <c r="AP3338" s="57"/>
      <c r="BA3338" s="57"/>
      <c r="BF3338" s="6" t="e">
        <f t="shared" si="156"/>
        <v>#NUM!</v>
      </c>
      <c r="BG3338" t="e">
        <f t="shared" si="157"/>
        <v>#NUM!</v>
      </c>
      <c r="BH3338" t="e">
        <f t="shared" si="158"/>
        <v>#NUM!</v>
      </c>
      <c r="BI3338" t="e">
        <f>VLOOKUP(H3338,Sheet2!$A$1:$B$270,2,FALSE)</f>
        <v>#N/A</v>
      </c>
    </row>
    <row r="3339" spans="15:61">
      <c r="O3339" s="57"/>
      <c r="P3339" s="57"/>
      <c r="AO3339" s="57"/>
      <c r="AP3339" s="57"/>
      <c r="BA3339" s="57"/>
      <c r="BF3339" s="6" t="e">
        <f t="shared" si="156"/>
        <v>#NUM!</v>
      </c>
      <c r="BG3339" t="e">
        <f t="shared" si="157"/>
        <v>#NUM!</v>
      </c>
      <c r="BH3339" t="e">
        <f t="shared" si="158"/>
        <v>#NUM!</v>
      </c>
      <c r="BI3339" t="e">
        <f>VLOOKUP(H3339,Sheet2!$A$1:$B$270,2,FALSE)</f>
        <v>#N/A</v>
      </c>
    </row>
    <row r="3340" spans="15:61">
      <c r="O3340" s="57"/>
      <c r="P3340" s="57"/>
      <c r="AO3340" s="57"/>
      <c r="BA3340" s="57"/>
      <c r="BF3340" s="6" t="e">
        <f t="shared" si="156"/>
        <v>#NUM!</v>
      </c>
      <c r="BG3340" t="e">
        <f t="shared" si="157"/>
        <v>#NUM!</v>
      </c>
      <c r="BH3340" t="e">
        <f t="shared" si="158"/>
        <v>#NUM!</v>
      </c>
      <c r="BI3340" t="e">
        <f>VLOOKUP(H3340,Sheet2!$A$1:$B$270,2,FALSE)</f>
        <v>#N/A</v>
      </c>
    </row>
    <row r="3341" spans="15:61">
      <c r="O3341" s="57"/>
      <c r="P3341" s="57"/>
      <c r="AO3341" s="57"/>
      <c r="AP3341" s="57"/>
      <c r="BA3341" s="57"/>
      <c r="BF3341" s="6" t="e">
        <f t="shared" si="156"/>
        <v>#NUM!</v>
      </c>
      <c r="BG3341" t="e">
        <f t="shared" si="157"/>
        <v>#NUM!</v>
      </c>
      <c r="BH3341" t="e">
        <f t="shared" si="158"/>
        <v>#NUM!</v>
      </c>
      <c r="BI3341" t="e">
        <f>VLOOKUP(H3341,Sheet2!$A$1:$B$270,2,FALSE)</f>
        <v>#N/A</v>
      </c>
    </row>
    <row r="3342" spans="15:61">
      <c r="O3342" s="57"/>
      <c r="P3342" s="57"/>
      <c r="AO3342" s="57"/>
      <c r="AP3342" s="57"/>
      <c r="BA3342" s="57"/>
      <c r="BF3342" s="6" t="e">
        <f t="shared" si="156"/>
        <v>#NUM!</v>
      </c>
      <c r="BG3342" t="e">
        <f t="shared" si="157"/>
        <v>#NUM!</v>
      </c>
      <c r="BH3342" t="e">
        <f t="shared" si="158"/>
        <v>#NUM!</v>
      </c>
      <c r="BI3342" t="e">
        <f>VLOOKUP(H3342,Sheet2!$A$1:$B$270,2,FALSE)</f>
        <v>#N/A</v>
      </c>
    </row>
    <row r="3343" spans="15:61">
      <c r="O3343" s="57"/>
      <c r="P3343" s="57"/>
      <c r="AO3343" s="57"/>
      <c r="AP3343" s="57"/>
      <c r="BA3343" s="57"/>
      <c r="BF3343" s="6" t="e">
        <f t="shared" si="156"/>
        <v>#NUM!</v>
      </c>
      <c r="BG3343" t="e">
        <f t="shared" si="157"/>
        <v>#NUM!</v>
      </c>
      <c r="BH3343" t="e">
        <f t="shared" si="158"/>
        <v>#NUM!</v>
      </c>
      <c r="BI3343" t="e">
        <f>VLOOKUP(H3343,Sheet2!$A$1:$B$270,2,FALSE)</f>
        <v>#N/A</v>
      </c>
    </row>
    <row r="3344" spans="15:61">
      <c r="O3344" s="57"/>
      <c r="P3344" s="57"/>
      <c r="AO3344" s="57"/>
      <c r="AP3344" s="57"/>
      <c r="BA3344" s="57"/>
      <c r="BF3344" s="6" t="e">
        <f t="shared" si="156"/>
        <v>#NUM!</v>
      </c>
      <c r="BG3344" t="e">
        <f t="shared" si="157"/>
        <v>#NUM!</v>
      </c>
      <c r="BH3344" t="e">
        <f t="shared" si="158"/>
        <v>#NUM!</v>
      </c>
      <c r="BI3344" t="e">
        <f>VLOOKUP(H3344,Sheet2!$A$1:$B$270,2,FALSE)</f>
        <v>#N/A</v>
      </c>
    </row>
    <row r="3345" spans="15:61">
      <c r="O3345" s="57"/>
      <c r="P3345" s="57"/>
      <c r="AO3345" s="57"/>
      <c r="AP3345" s="57"/>
      <c r="BA3345" s="57"/>
      <c r="BF3345" s="6" t="e">
        <f t="shared" si="156"/>
        <v>#NUM!</v>
      </c>
      <c r="BG3345" t="e">
        <f t="shared" si="157"/>
        <v>#NUM!</v>
      </c>
      <c r="BH3345" t="e">
        <f t="shared" si="158"/>
        <v>#NUM!</v>
      </c>
      <c r="BI3345" t="e">
        <f>VLOOKUP(H3345,Sheet2!$A$1:$B$270,2,FALSE)</f>
        <v>#N/A</v>
      </c>
    </row>
    <row r="3346" spans="15:61">
      <c r="O3346" s="57"/>
      <c r="P3346" s="57"/>
      <c r="AO3346" s="57"/>
      <c r="AP3346" s="57"/>
      <c r="BA3346" s="57"/>
      <c r="BF3346" s="6" t="e">
        <f t="shared" si="156"/>
        <v>#NUM!</v>
      </c>
      <c r="BG3346" t="e">
        <f t="shared" si="157"/>
        <v>#NUM!</v>
      </c>
      <c r="BH3346" t="e">
        <f t="shared" si="158"/>
        <v>#NUM!</v>
      </c>
      <c r="BI3346" t="e">
        <f>VLOOKUP(H3346,Sheet2!$A$1:$B$270,2,FALSE)</f>
        <v>#N/A</v>
      </c>
    </row>
    <row r="3347" spans="15:61">
      <c r="O3347" s="57"/>
      <c r="P3347" s="57"/>
      <c r="AO3347" s="57"/>
      <c r="AP3347" s="57"/>
      <c r="BA3347" s="57"/>
      <c r="BF3347" s="6" t="e">
        <f t="shared" si="156"/>
        <v>#NUM!</v>
      </c>
      <c r="BG3347" t="e">
        <f t="shared" si="157"/>
        <v>#NUM!</v>
      </c>
      <c r="BH3347" t="e">
        <f t="shared" si="158"/>
        <v>#NUM!</v>
      </c>
      <c r="BI3347" t="e">
        <f>VLOOKUP(H3347,Sheet2!$A$1:$B$270,2,FALSE)</f>
        <v>#N/A</v>
      </c>
    </row>
    <row r="3348" spans="15:61">
      <c r="O3348" s="57"/>
      <c r="P3348" s="57"/>
      <c r="AO3348" s="57"/>
      <c r="BA3348" s="57"/>
      <c r="BF3348" s="6" t="e">
        <f t="shared" si="156"/>
        <v>#NUM!</v>
      </c>
      <c r="BG3348" t="e">
        <f t="shared" si="157"/>
        <v>#NUM!</v>
      </c>
      <c r="BH3348" t="e">
        <f t="shared" si="158"/>
        <v>#NUM!</v>
      </c>
      <c r="BI3348" t="e">
        <f>VLOOKUP(H3348,Sheet2!$A$1:$B$270,2,FALSE)</f>
        <v>#N/A</v>
      </c>
    </row>
    <row r="3349" spans="15:61">
      <c r="O3349" s="57"/>
      <c r="P3349" s="57"/>
      <c r="AO3349" s="57"/>
      <c r="BF3349" s="6" t="e">
        <f t="shared" si="156"/>
        <v>#NUM!</v>
      </c>
      <c r="BG3349" t="e">
        <f t="shared" si="157"/>
        <v>#NUM!</v>
      </c>
      <c r="BH3349" t="e">
        <f t="shared" si="158"/>
        <v>#NUM!</v>
      </c>
      <c r="BI3349" t="e">
        <f>VLOOKUP(H3349,Sheet2!$A$1:$B$270,2,FALSE)</f>
        <v>#N/A</v>
      </c>
    </row>
    <row r="3350" spans="15:61">
      <c r="O3350" s="57"/>
      <c r="P3350" s="57"/>
      <c r="AO3350" s="57"/>
      <c r="AP3350" s="57"/>
      <c r="BA3350" s="57"/>
      <c r="BF3350" s="6" t="e">
        <f t="shared" si="156"/>
        <v>#NUM!</v>
      </c>
      <c r="BG3350" t="e">
        <f t="shared" si="157"/>
        <v>#NUM!</v>
      </c>
      <c r="BH3350" t="e">
        <f t="shared" si="158"/>
        <v>#NUM!</v>
      </c>
      <c r="BI3350" t="e">
        <f>VLOOKUP(H3350,Sheet2!$A$1:$B$270,2,FALSE)</f>
        <v>#N/A</v>
      </c>
    </row>
    <row r="3351" spans="15:61">
      <c r="O3351" s="57"/>
      <c r="P3351" s="57"/>
      <c r="AO3351" s="57"/>
      <c r="AP3351" s="57"/>
      <c r="BA3351" s="57"/>
      <c r="BF3351" s="6" t="e">
        <f t="shared" si="156"/>
        <v>#NUM!</v>
      </c>
      <c r="BG3351" t="e">
        <f t="shared" si="157"/>
        <v>#NUM!</v>
      </c>
      <c r="BH3351" t="e">
        <f t="shared" si="158"/>
        <v>#NUM!</v>
      </c>
      <c r="BI3351" t="e">
        <f>VLOOKUP(H3351,Sheet2!$A$1:$B$270,2,FALSE)</f>
        <v>#N/A</v>
      </c>
    </row>
    <row r="3352" spans="15:61">
      <c r="O3352" s="57"/>
      <c r="P3352" s="57"/>
      <c r="AO3352" s="57"/>
      <c r="AP3352" s="57"/>
      <c r="BA3352" s="57"/>
      <c r="BF3352" s="6" t="e">
        <f t="shared" si="156"/>
        <v>#NUM!</v>
      </c>
      <c r="BG3352" t="e">
        <f t="shared" si="157"/>
        <v>#NUM!</v>
      </c>
      <c r="BH3352" t="e">
        <f t="shared" si="158"/>
        <v>#NUM!</v>
      </c>
      <c r="BI3352" t="e">
        <f>VLOOKUP(H3352,Sheet2!$A$1:$B$270,2,FALSE)</f>
        <v>#N/A</v>
      </c>
    </row>
    <row r="3353" spans="15:61">
      <c r="O3353" s="57"/>
      <c r="P3353" s="57"/>
      <c r="AO3353" s="57"/>
      <c r="AP3353" s="57"/>
      <c r="BA3353" s="57"/>
      <c r="BF3353" s="6" t="e">
        <f t="shared" si="156"/>
        <v>#NUM!</v>
      </c>
      <c r="BG3353" t="e">
        <f t="shared" si="157"/>
        <v>#NUM!</v>
      </c>
      <c r="BH3353" t="e">
        <f t="shared" si="158"/>
        <v>#NUM!</v>
      </c>
      <c r="BI3353" t="e">
        <f>VLOOKUP(H3353,Sheet2!$A$1:$B$270,2,FALSE)</f>
        <v>#N/A</v>
      </c>
    </row>
    <row r="3354" spans="15:61">
      <c r="O3354" s="57"/>
      <c r="P3354" s="57"/>
      <c r="AO3354" s="57"/>
      <c r="AP3354" s="57"/>
      <c r="BA3354" s="57"/>
      <c r="BF3354" s="6" t="e">
        <f t="shared" si="156"/>
        <v>#NUM!</v>
      </c>
      <c r="BG3354" t="e">
        <f t="shared" si="157"/>
        <v>#NUM!</v>
      </c>
      <c r="BH3354" t="e">
        <f t="shared" si="158"/>
        <v>#NUM!</v>
      </c>
      <c r="BI3354" t="e">
        <f>VLOOKUP(H3354,Sheet2!$A$1:$B$270,2,FALSE)</f>
        <v>#N/A</v>
      </c>
    </row>
    <row r="3355" spans="15:61">
      <c r="O3355" s="57"/>
      <c r="P3355" s="57"/>
      <c r="AO3355" s="57"/>
      <c r="AP3355" s="57"/>
      <c r="BA3355" s="57"/>
      <c r="BF3355" s="6" t="e">
        <f t="shared" si="156"/>
        <v>#NUM!</v>
      </c>
      <c r="BG3355" t="e">
        <f t="shared" si="157"/>
        <v>#NUM!</v>
      </c>
      <c r="BH3355" t="e">
        <f t="shared" si="158"/>
        <v>#NUM!</v>
      </c>
      <c r="BI3355" t="e">
        <f>VLOOKUP(H3355,Sheet2!$A$1:$B$270,2,FALSE)</f>
        <v>#N/A</v>
      </c>
    </row>
    <row r="3356" spans="15:61">
      <c r="O3356" s="57"/>
      <c r="P3356" s="57"/>
      <c r="AO3356" s="57"/>
      <c r="BA3356" s="57"/>
      <c r="BF3356" s="6" t="e">
        <f t="shared" si="156"/>
        <v>#NUM!</v>
      </c>
      <c r="BG3356" t="e">
        <f t="shared" si="157"/>
        <v>#NUM!</v>
      </c>
      <c r="BH3356" t="e">
        <f t="shared" si="158"/>
        <v>#NUM!</v>
      </c>
      <c r="BI3356" t="e">
        <f>VLOOKUP(H3356,Sheet2!$A$1:$B$270,2,FALSE)</f>
        <v>#N/A</v>
      </c>
    </row>
    <row r="3357" spans="15:61">
      <c r="O3357" s="57"/>
      <c r="P3357" s="57"/>
      <c r="AO3357" s="57"/>
      <c r="AP3357" s="57"/>
      <c r="BA3357" s="57"/>
      <c r="BF3357" s="6" t="e">
        <f t="shared" si="156"/>
        <v>#NUM!</v>
      </c>
      <c r="BG3357" t="e">
        <f t="shared" si="157"/>
        <v>#NUM!</v>
      </c>
      <c r="BH3357" t="e">
        <f t="shared" si="158"/>
        <v>#NUM!</v>
      </c>
      <c r="BI3357" t="e">
        <f>VLOOKUP(H3357,Sheet2!$A$1:$B$270,2,FALSE)</f>
        <v>#N/A</v>
      </c>
    </row>
    <row r="3358" spans="15:61">
      <c r="O3358" s="57"/>
      <c r="P3358" s="57"/>
      <c r="AO3358" s="57"/>
      <c r="AP3358" s="57"/>
      <c r="BA3358" s="57"/>
      <c r="BF3358" s="6" t="e">
        <f t="shared" si="156"/>
        <v>#NUM!</v>
      </c>
      <c r="BG3358" t="e">
        <f t="shared" si="157"/>
        <v>#NUM!</v>
      </c>
      <c r="BH3358" t="e">
        <f t="shared" si="158"/>
        <v>#NUM!</v>
      </c>
      <c r="BI3358" t="e">
        <f>VLOOKUP(H3358,Sheet2!$A$1:$B$270,2,FALSE)</f>
        <v>#N/A</v>
      </c>
    </row>
    <row r="3359" spans="15:61">
      <c r="O3359" s="57"/>
      <c r="P3359" s="57"/>
      <c r="AO3359" s="57"/>
      <c r="AP3359" s="57"/>
      <c r="BA3359" s="57"/>
      <c r="BF3359" s="6" t="e">
        <f t="shared" si="156"/>
        <v>#NUM!</v>
      </c>
      <c r="BG3359" t="e">
        <f t="shared" si="157"/>
        <v>#NUM!</v>
      </c>
      <c r="BH3359" t="e">
        <f t="shared" si="158"/>
        <v>#NUM!</v>
      </c>
      <c r="BI3359" t="e">
        <f>VLOOKUP(H3359,Sheet2!$A$1:$B$270,2,FALSE)</f>
        <v>#N/A</v>
      </c>
    </row>
    <row r="3360" spans="15:61">
      <c r="O3360" s="57"/>
      <c r="P3360" s="57"/>
      <c r="AO3360" s="57"/>
      <c r="AP3360" s="57"/>
      <c r="BA3360" s="57"/>
      <c r="BF3360" s="6" t="e">
        <f t="shared" si="156"/>
        <v>#NUM!</v>
      </c>
      <c r="BG3360" t="e">
        <f t="shared" si="157"/>
        <v>#NUM!</v>
      </c>
      <c r="BH3360" t="e">
        <f t="shared" si="158"/>
        <v>#NUM!</v>
      </c>
      <c r="BI3360" t="e">
        <f>VLOOKUP(H3360,Sheet2!$A$1:$B$270,2,FALSE)</f>
        <v>#N/A</v>
      </c>
    </row>
    <row r="3361" spans="15:61">
      <c r="O3361" s="57"/>
      <c r="P3361" s="57"/>
      <c r="AO3361" s="57"/>
      <c r="BA3361" s="57"/>
      <c r="BF3361" s="6" t="e">
        <f t="shared" si="156"/>
        <v>#NUM!</v>
      </c>
      <c r="BG3361" t="e">
        <f t="shared" si="157"/>
        <v>#NUM!</v>
      </c>
      <c r="BH3361" t="e">
        <f t="shared" si="158"/>
        <v>#NUM!</v>
      </c>
      <c r="BI3361" t="e">
        <f>VLOOKUP(H3361,Sheet2!$A$1:$B$270,2,FALSE)</f>
        <v>#N/A</v>
      </c>
    </row>
    <row r="3362" spans="15:61">
      <c r="O3362" s="57"/>
      <c r="P3362" s="57"/>
      <c r="AO3362" s="57"/>
      <c r="BA3362" s="57"/>
      <c r="BF3362" s="6" t="e">
        <f t="shared" si="156"/>
        <v>#NUM!</v>
      </c>
      <c r="BG3362" t="e">
        <f t="shared" si="157"/>
        <v>#NUM!</v>
      </c>
      <c r="BH3362" t="e">
        <f t="shared" si="158"/>
        <v>#NUM!</v>
      </c>
      <c r="BI3362" t="e">
        <f>VLOOKUP(H3362,Sheet2!$A$1:$B$270,2,FALSE)</f>
        <v>#N/A</v>
      </c>
    </row>
    <row r="3363" spans="15:61">
      <c r="O3363" s="57"/>
      <c r="P3363" s="57"/>
      <c r="AO3363" s="57"/>
      <c r="AP3363" s="57"/>
      <c r="BA3363" s="57"/>
      <c r="BF3363" s="6" t="e">
        <f t="shared" si="156"/>
        <v>#NUM!</v>
      </c>
      <c r="BG3363" t="e">
        <f t="shared" si="157"/>
        <v>#NUM!</v>
      </c>
      <c r="BH3363" t="e">
        <f t="shared" si="158"/>
        <v>#NUM!</v>
      </c>
      <c r="BI3363" t="e">
        <f>VLOOKUP(H3363,Sheet2!$A$1:$B$270,2,FALSE)</f>
        <v>#N/A</v>
      </c>
    </row>
    <row r="3364" spans="15:61">
      <c r="O3364" s="57"/>
      <c r="P3364" s="57"/>
      <c r="AO3364" s="57"/>
      <c r="AP3364" s="57"/>
      <c r="BA3364" s="57"/>
      <c r="BF3364" s="6" t="e">
        <f t="shared" si="156"/>
        <v>#NUM!</v>
      </c>
      <c r="BG3364" t="e">
        <f t="shared" si="157"/>
        <v>#NUM!</v>
      </c>
      <c r="BH3364" t="e">
        <f t="shared" si="158"/>
        <v>#NUM!</v>
      </c>
      <c r="BI3364" t="e">
        <f>VLOOKUP(H3364,Sheet2!$A$1:$B$270,2,FALSE)</f>
        <v>#N/A</v>
      </c>
    </row>
    <row r="3365" spans="15:61">
      <c r="O3365" s="57"/>
      <c r="P3365" s="57"/>
      <c r="AO3365" s="57"/>
      <c r="AP3365" s="57"/>
      <c r="BA3365" s="57"/>
      <c r="BF3365" s="6" t="e">
        <f t="shared" si="156"/>
        <v>#NUM!</v>
      </c>
      <c r="BG3365" t="e">
        <f t="shared" si="157"/>
        <v>#NUM!</v>
      </c>
      <c r="BH3365" t="e">
        <f t="shared" si="158"/>
        <v>#NUM!</v>
      </c>
      <c r="BI3365" t="e">
        <f>VLOOKUP(H3365,Sheet2!$A$1:$B$270,2,FALSE)</f>
        <v>#N/A</v>
      </c>
    </row>
    <row r="3366" spans="15:61">
      <c r="O3366" s="57"/>
      <c r="P3366" s="57"/>
      <c r="AO3366" s="57"/>
      <c r="AP3366" s="57"/>
      <c r="BA3366" s="57"/>
      <c r="BF3366" s="6" t="e">
        <f t="shared" si="156"/>
        <v>#NUM!</v>
      </c>
      <c r="BG3366" t="e">
        <f t="shared" si="157"/>
        <v>#NUM!</v>
      </c>
      <c r="BH3366" t="e">
        <f t="shared" si="158"/>
        <v>#NUM!</v>
      </c>
      <c r="BI3366" t="e">
        <f>VLOOKUP(H3366,Sheet2!$A$1:$B$270,2,FALSE)</f>
        <v>#N/A</v>
      </c>
    </row>
    <row r="3367" spans="15:61">
      <c r="O3367" s="57"/>
      <c r="P3367" s="57"/>
      <c r="AO3367" s="57"/>
      <c r="AP3367" s="57"/>
      <c r="BA3367" s="57"/>
      <c r="BF3367" s="6" t="e">
        <f t="shared" si="156"/>
        <v>#NUM!</v>
      </c>
      <c r="BG3367" t="e">
        <f t="shared" si="157"/>
        <v>#NUM!</v>
      </c>
      <c r="BH3367" t="e">
        <f t="shared" si="158"/>
        <v>#NUM!</v>
      </c>
      <c r="BI3367" t="e">
        <f>VLOOKUP(H3367,Sheet2!$A$1:$B$270,2,FALSE)</f>
        <v>#N/A</v>
      </c>
    </row>
    <row r="3368" spans="15:61">
      <c r="O3368" s="57"/>
      <c r="P3368" s="57"/>
      <c r="AO3368" s="57"/>
      <c r="AP3368" s="57"/>
      <c r="BA3368" s="57"/>
      <c r="BF3368" s="6" t="e">
        <f t="shared" si="156"/>
        <v>#NUM!</v>
      </c>
      <c r="BG3368" t="e">
        <f t="shared" si="157"/>
        <v>#NUM!</v>
      </c>
      <c r="BH3368" t="e">
        <f t="shared" si="158"/>
        <v>#NUM!</v>
      </c>
      <c r="BI3368" t="e">
        <f>VLOOKUP(H3368,Sheet2!$A$1:$B$270,2,FALSE)</f>
        <v>#N/A</v>
      </c>
    </row>
    <row r="3369" spans="15:61">
      <c r="O3369" s="57"/>
      <c r="P3369" s="57"/>
      <c r="AO3369" s="57"/>
      <c r="AP3369" s="57"/>
      <c r="BA3369" s="57"/>
      <c r="BF3369" s="6" t="e">
        <f t="shared" si="156"/>
        <v>#NUM!</v>
      </c>
      <c r="BG3369" t="e">
        <f t="shared" si="157"/>
        <v>#NUM!</v>
      </c>
      <c r="BH3369" t="e">
        <f t="shared" si="158"/>
        <v>#NUM!</v>
      </c>
      <c r="BI3369" t="e">
        <f>VLOOKUP(H3369,Sheet2!$A$1:$B$270,2,FALSE)</f>
        <v>#N/A</v>
      </c>
    </row>
    <row r="3370" spans="15:61">
      <c r="O3370" s="57"/>
      <c r="P3370" s="57"/>
      <c r="AO3370" s="57"/>
      <c r="AP3370" s="57"/>
      <c r="BA3370" s="57"/>
      <c r="BF3370" s="6" t="e">
        <f t="shared" si="156"/>
        <v>#NUM!</v>
      </c>
      <c r="BG3370" t="e">
        <f t="shared" si="157"/>
        <v>#NUM!</v>
      </c>
      <c r="BH3370" t="e">
        <f t="shared" si="158"/>
        <v>#NUM!</v>
      </c>
      <c r="BI3370" t="e">
        <f>VLOOKUP(H3370,Sheet2!$A$1:$B$270,2,FALSE)</f>
        <v>#N/A</v>
      </c>
    </row>
    <row r="3371" spans="15:61">
      <c r="O3371" s="57"/>
      <c r="P3371" s="57"/>
      <c r="AO3371" s="57"/>
      <c r="AP3371" s="57"/>
      <c r="BA3371" s="57"/>
      <c r="BF3371" s="6" t="e">
        <f t="shared" si="156"/>
        <v>#NUM!</v>
      </c>
      <c r="BG3371" t="e">
        <f t="shared" si="157"/>
        <v>#NUM!</v>
      </c>
      <c r="BH3371" t="e">
        <f t="shared" si="158"/>
        <v>#NUM!</v>
      </c>
      <c r="BI3371" t="e">
        <f>VLOOKUP(H3371,Sheet2!$A$1:$B$270,2,FALSE)</f>
        <v>#N/A</v>
      </c>
    </row>
    <row r="3372" spans="15:61">
      <c r="O3372" s="57"/>
      <c r="P3372" s="57"/>
      <c r="AO3372" s="57"/>
      <c r="AP3372" s="57"/>
      <c r="BA3372" s="57"/>
      <c r="BF3372" s="6" t="e">
        <f t="shared" si="156"/>
        <v>#NUM!</v>
      </c>
      <c r="BG3372" t="e">
        <f t="shared" si="157"/>
        <v>#NUM!</v>
      </c>
      <c r="BH3372" t="e">
        <f t="shared" si="158"/>
        <v>#NUM!</v>
      </c>
      <c r="BI3372" t="e">
        <f>VLOOKUP(H3372,Sheet2!$A$1:$B$270,2,FALSE)</f>
        <v>#N/A</v>
      </c>
    </row>
    <row r="3373" spans="15:61">
      <c r="O3373" s="57"/>
      <c r="P3373" s="57"/>
      <c r="AO3373" s="57"/>
      <c r="AP3373" s="57"/>
      <c r="BA3373" s="57"/>
      <c r="BF3373" s="6" t="e">
        <f t="shared" si="156"/>
        <v>#NUM!</v>
      </c>
      <c r="BG3373" t="e">
        <f t="shared" si="157"/>
        <v>#NUM!</v>
      </c>
      <c r="BH3373" t="e">
        <f t="shared" si="158"/>
        <v>#NUM!</v>
      </c>
      <c r="BI3373" t="e">
        <f>VLOOKUP(H3373,Sheet2!$A$1:$B$270,2,FALSE)</f>
        <v>#N/A</v>
      </c>
    </row>
    <row r="3374" spans="15:61">
      <c r="O3374" s="57"/>
      <c r="P3374" s="57"/>
      <c r="AO3374" s="57"/>
      <c r="AP3374" s="57"/>
      <c r="BA3374" s="57"/>
      <c r="BF3374" s="6" t="e">
        <f t="shared" si="156"/>
        <v>#NUM!</v>
      </c>
      <c r="BG3374" t="e">
        <f t="shared" si="157"/>
        <v>#NUM!</v>
      </c>
      <c r="BH3374" t="e">
        <f t="shared" si="158"/>
        <v>#NUM!</v>
      </c>
      <c r="BI3374" t="e">
        <f>VLOOKUP(H3374,Sheet2!$A$1:$B$270,2,FALSE)</f>
        <v>#N/A</v>
      </c>
    </row>
    <row r="3375" spans="15:61">
      <c r="O3375" s="57"/>
      <c r="P3375" s="57"/>
      <c r="AO3375" s="57"/>
      <c r="AP3375" s="57"/>
      <c r="BA3375" s="57"/>
      <c r="BF3375" s="6" t="e">
        <f t="shared" si="156"/>
        <v>#NUM!</v>
      </c>
      <c r="BG3375" t="e">
        <f t="shared" si="157"/>
        <v>#NUM!</v>
      </c>
      <c r="BH3375" t="e">
        <f t="shared" si="158"/>
        <v>#NUM!</v>
      </c>
      <c r="BI3375" t="e">
        <f>VLOOKUP(H3375,Sheet2!$A$1:$B$270,2,FALSE)</f>
        <v>#N/A</v>
      </c>
    </row>
    <row r="3376" spans="15:61">
      <c r="O3376" s="57"/>
      <c r="P3376" s="57"/>
      <c r="AO3376" s="57"/>
      <c r="AP3376" s="57"/>
      <c r="BA3376" s="57"/>
      <c r="BF3376" s="6" t="e">
        <f t="shared" si="156"/>
        <v>#NUM!</v>
      </c>
      <c r="BG3376" t="e">
        <f t="shared" si="157"/>
        <v>#NUM!</v>
      </c>
      <c r="BH3376" t="e">
        <f t="shared" si="158"/>
        <v>#NUM!</v>
      </c>
      <c r="BI3376" t="e">
        <f>VLOOKUP(H3376,Sheet2!$A$1:$B$270,2,FALSE)</f>
        <v>#N/A</v>
      </c>
    </row>
    <row r="3377" spans="15:61">
      <c r="O3377" s="57"/>
      <c r="P3377" s="57"/>
      <c r="AO3377" s="57"/>
      <c r="AP3377" s="57"/>
      <c r="BA3377" s="57"/>
      <c r="BF3377" s="6" t="e">
        <f t="shared" si="156"/>
        <v>#NUM!</v>
      </c>
      <c r="BG3377" t="e">
        <f t="shared" si="157"/>
        <v>#NUM!</v>
      </c>
      <c r="BH3377" t="e">
        <f t="shared" si="158"/>
        <v>#NUM!</v>
      </c>
      <c r="BI3377" t="e">
        <f>VLOOKUP(H3377,Sheet2!$A$1:$B$270,2,FALSE)</f>
        <v>#N/A</v>
      </c>
    </row>
    <row r="3378" spans="15:61">
      <c r="O3378" s="57"/>
      <c r="P3378" s="57"/>
      <c r="AO3378" s="57"/>
      <c r="AP3378" s="57"/>
      <c r="BA3378" s="57"/>
      <c r="BF3378" s="6" t="e">
        <f t="shared" si="156"/>
        <v>#NUM!</v>
      </c>
      <c r="BG3378" t="e">
        <f t="shared" si="157"/>
        <v>#NUM!</v>
      </c>
      <c r="BH3378" t="e">
        <f t="shared" si="158"/>
        <v>#NUM!</v>
      </c>
      <c r="BI3378" t="e">
        <f>VLOOKUP(H3378,Sheet2!$A$1:$B$270,2,FALSE)</f>
        <v>#N/A</v>
      </c>
    </row>
    <row r="3379" spans="15:61">
      <c r="O3379" s="57"/>
      <c r="P3379" s="57"/>
      <c r="AO3379" s="57"/>
      <c r="AP3379" s="57"/>
      <c r="BA3379" s="57"/>
      <c r="BF3379" s="6" t="e">
        <f t="shared" si="156"/>
        <v>#NUM!</v>
      </c>
      <c r="BG3379" t="e">
        <f t="shared" si="157"/>
        <v>#NUM!</v>
      </c>
      <c r="BH3379" t="e">
        <f t="shared" si="158"/>
        <v>#NUM!</v>
      </c>
      <c r="BI3379" t="e">
        <f>VLOOKUP(H3379,Sheet2!$A$1:$B$270,2,FALSE)</f>
        <v>#N/A</v>
      </c>
    </row>
    <row r="3380" spans="15:61">
      <c r="O3380" s="57"/>
      <c r="P3380" s="57"/>
      <c r="AO3380" s="57"/>
      <c r="AP3380" s="57"/>
      <c r="BA3380" s="57"/>
      <c r="BF3380" s="6" t="e">
        <f t="shared" si="156"/>
        <v>#NUM!</v>
      </c>
      <c r="BG3380" t="e">
        <f t="shared" si="157"/>
        <v>#NUM!</v>
      </c>
      <c r="BH3380" t="e">
        <f t="shared" si="158"/>
        <v>#NUM!</v>
      </c>
      <c r="BI3380" t="e">
        <f>VLOOKUP(H3380,Sheet2!$A$1:$B$270,2,FALSE)</f>
        <v>#N/A</v>
      </c>
    </row>
    <row r="3381" spans="15:61">
      <c r="O3381" s="57"/>
      <c r="P3381" s="57"/>
      <c r="AO3381" s="57"/>
      <c r="AP3381" s="57"/>
      <c r="BA3381" s="57"/>
      <c r="BF3381" s="6" t="e">
        <f t="shared" si="156"/>
        <v>#NUM!</v>
      </c>
      <c r="BG3381" t="e">
        <f t="shared" si="157"/>
        <v>#NUM!</v>
      </c>
      <c r="BH3381" t="e">
        <f t="shared" si="158"/>
        <v>#NUM!</v>
      </c>
      <c r="BI3381" t="e">
        <f>VLOOKUP(H3381,Sheet2!$A$1:$B$270,2,FALSE)</f>
        <v>#N/A</v>
      </c>
    </row>
    <row r="3382" spans="15:61">
      <c r="O3382" s="57"/>
      <c r="P3382" s="57"/>
      <c r="AO3382" s="57"/>
      <c r="AP3382" s="57"/>
      <c r="BA3382" s="57"/>
      <c r="BF3382" s="6" t="e">
        <f t="shared" si="156"/>
        <v>#NUM!</v>
      </c>
      <c r="BG3382" t="e">
        <f t="shared" si="157"/>
        <v>#NUM!</v>
      </c>
      <c r="BH3382" t="e">
        <f t="shared" si="158"/>
        <v>#NUM!</v>
      </c>
      <c r="BI3382" t="e">
        <f>VLOOKUP(H3382,Sheet2!$A$1:$B$270,2,FALSE)</f>
        <v>#N/A</v>
      </c>
    </row>
    <row r="3383" spans="15:61">
      <c r="O3383" s="57"/>
      <c r="P3383" s="57"/>
      <c r="AO3383" s="57"/>
      <c r="AP3383" s="57"/>
      <c r="BA3383" s="57"/>
      <c r="BF3383" s="6" t="e">
        <f t="shared" si="156"/>
        <v>#NUM!</v>
      </c>
      <c r="BG3383" t="e">
        <f t="shared" si="157"/>
        <v>#NUM!</v>
      </c>
      <c r="BH3383" t="e">
        <f t="shared" si="158"/>
        <v>#NUM!</v>
      </c>
      <c r="BI3383" t="e">
        <f>VLOOKUP(H3383,Sheet2!$A$1:$B$270,2,FALSE)</f>
        <v>#N/A</v>
      </c>
    </row>
    <row r="3384" spans="15:61">
      <c r="O3384" s="57"/>
      <c r="P3384" s="57"/>
      <c r="AO3384" s="57"/>
      <c r="AP3384" s="57"/>
      <c r="BA3384" s="57"/>
      <c r="BF3384" s="6" t="e">
        <f t="shared" si="156"/>
        <v>#NUM!</v>
      </c>
      <c r="BG3384" t="e">
        <f t="shared" si="157"/>
        <v>#NUM!</v>
      </c>
      <c r="BH3384" t="e">
        <f t="shared" si="158"/>
        <v>#NUM!</v>
      </c>
      <c r="BI3384" t="e">
        <f>VLOOKUP(H3384,Sheet2!$A$1:$B$270,2,FALSE)</f>
        <v>#N/A</v>
      </c>
    </row>
    <row r="3385" spans="15:61">
      <c r="O3385" s="57"/>
      <c r="P3385" s="57"/>
      <c r="AO3385" s="57"/>
      <c r="AP3385" s="57"/>
      <c r="BA3385" s="57"/>
      <c r="BF3385" s="6" t="e">
        <f t="shared" si="156"/>
        <v>#NUM!</v>
      </c>
      <c r="BG3385" t="e">
        <f t="shared" si="157"/>
        <v>#NUM!</v>
      </c>
      <c r="BH3385" t="e">
        <f t="shared" si="158"/>
        <v>#NUM!</v>
      </c>
      <c r="BI3385" t="e">
        <f>VLOOKUP(H3385,Sheet2!$A$1:$B$270,2,FALSE)</f>
        <v>#N/A</v>
      </c>
    </row>
    <row r="3386" spans="15:61">
      <c r="O3386" s="57"/>
      <c r="P3386" s="57"/>
      <c r="AO3386" s="57"/>
      <c r="AP3386" s="57"/>
      <c r="BA3386" s="57"/>
      <c r="BF3386" s="6" t="e">
        <f t="shared" si="156"/>
        <v>#NUM!</v>
      </c>
      <c r="BG3386" t="e">
        <f t="shared" si="157"/>
        <v>#NUM!</v>
      </c>
      <c r="BH3386" t="e">
        <f t="shared" si="158"/>
        <v>#NUM!</v>
      </c>
      <c r="BI3386" t="e">
        <f>VLOOKUP(H3386,Sheet2!$A$1:$B$270,2,FALSE)</f>
        <v>#N/A</v>
      </c>
    </row>
    <row r="3387" spans="15:61">
      <c r="O3387" s="57"/>
      <c r="P3387" s="57"/>
      <c r="AO3387" s="57"/>
      <c r="AP3387" s="57"/>
      <c r="BA3387" s="57"/>
      <c r="BF3387" s="6" t="e">
        <f t="shared" si="156"/>
        <v>#NUM!</v>
      </c>
      <c r="BG3387" t="e">
        <f t="shared" si="157"/>
        <v>#NUM!</v>
      </c>
      <c r="BH3387" t="e">
        <f t="shared" si="158"/>
        <v>#NUM!</v>
      </c>
      <c r="BI3387" t="e">
        <f>VLOOKUP(H3387,Sheet2!$A$1:$B$270,2,FALSE)</f>
        <v>#N/A</v>
      </c>
    </row>
    <row r="3388" spans="15:61">
      <c r="O3388" s="57"/>
      <c r="P3388" s="57"/>
      <c r="AO3388" s="57"/>
      <c r="AP3388" s="57"/>
      <c r="BA3388" s="57"/>
      <c r="BF3388" s="6" t="e">
        <f t="shared" si="156"/>
        <v>#NUM!</v>
      </c>
      <c r="BG3388" t="e">
        <f t="shared" si="157"/>
        <v>#NUM!</v>
      </c>
      <c r="BH3388" t="e">
        <f t="shared" si="158"/>
        <v>#NUM!</v>
      </c>
      <c r="BI3388" t="e">
        <f>VLOOKUP(H3388,Sheet2!$A$1:$B$270,2,FALSE)</f>
        <v>#N/A</v>
      </c>
    </row>
    <row r="3389" spans="15:61">
      <c r="O3389" s="57"/>
      <c r="P3389" s="57"/>
      <c r="AO3389" s="57"/>
      <c r="BA3389" s="57"/>
      <c r="BF3389" s="6" t="e">
        <f t="shared" si="156"/>
        <v>#NUM!</v>
      </c>
      <c r="BG3389" t="e">
        <f t="shared" si="157"/>
        <v>#NUM!</v>
      </c>
      <c r="BH3389" t="e">
        <f t="shared" si="158"/>
        <v>#NUM!</v>
      </c>
      <c r="BI3389" t="e">
        <f>VLOOKUP(H3389,Sheet2!$A$1:$B$270,2,FALSE)</f>
        <v>#N/A</v>
      </c>
    </row>
    <row r="3390" spans="15:61">
      <c r="O3390" s="57"/>
      <c r="P3390" s="57"/>
      <c r="AO3390" s="57"/>
      <c r="AP3390" s="57"/>
      <c r="BA3390" s="57"/>
      <c r="BF3390" s="6" t="e">
        <f t="shared" si="156"/>
        <v>#NUM!</v>
      </c>
      <c r="BG3390" t="e">
        <f t="shared" si="157"/>
        <v>#NUM!</v>
      </c>
      <c r="BH3390" t="e">
        <f t="shared" si="158"/>
        <v>#NUM!</v>
      </c>
      <c r="BI3390" t="e">
        <f>VLOOKUP(H3390,Sheet2!$A$1:$B$270,2,FALSE)</f>
        <v>#N/A</v>
      </c>
    </row>
    <row r="3391" spans="15:61">
      <c r="O3391" s="57"/>
      <c r="P3391" s="57"/>
      <c r="AO3391" s="57"/>
      <c r="AP3391" s="57"/>
      <c r="BA3391" s="57"/>
      <c r="BF3391" s="6" t="e">
        <f t="shared" si="156"/>
        <v>#NUM!</v>
      </c>
      <c r="BG3391" t="e">
        <f t="shared" si="157"/>
        <v>#NUM!</v>
      </c>
      <c r="BH3391" t="e">
        <f t="shared" si="158"/>
        <v>#NUM!</v>
      </c>
      <c r="BI3391" t="e">
        <f>VLOOKUP(H3391,Sheet2!$A$1:$B$270,2,FALSE)</f>
        <v>#N/A</v>
      </c>
    </row>
    <row r="3392" spans="15:61">
      <c r="O3392" s="57"/>
      <c r="P3392" s="57"/>
      <c r="AO3392" s="57"/>
      <c r="BA3392" s="57"/>
      <c r="BF3392" s="6" t="e">
        <f t="shared" si="156"/>
        <v>#NUM!</v>
      </c>
      <c r="BG3392" t="e">
        <f t="shared" si="157"/>
        <v>#NUM!</v>
      </c>
      <c r="BH3392" t="e">
        <f t="shared" si="158"/>
        <v>#NUM!</v>
      </c>
      <c r="BI3392" t="e">
        <f>VLOOKUP(H3392,Sheet2!$A$1:$B$270,2,FALSE)</f>
        <v>#N/A</v>
      </c>
    </row>
    <row r="3393" spans="15:61">
      <c r="O3393" s="57"/>
      <c r="P3393" s="57"/>
      <c r="AO3393" s="57"/>
      <c r="AP3393" s="57"/>
      <c r="BA3393" s="57"/>
      <c r="BF3393" s="6" t="e">
        <f t="shared" si="156"/>
        <v>#NUM!</v>
      </c>
      <c r="BG3393" t="e">
        <f t="shared" si="157"/>
        <v>#NUM!</v>
      </c>
      <c r="BH3393" t="e">
        <f t="shared" si="158"/>
        <v>#NUM!</v>
      </c>
      <c r="BI3393" t="e">
        <f>VLOOKUP(H3393,Sheet2!$A$1:$B$270,2,FALSE)</f>
        <v>#N/A</v>
      </c>
    </row>
    <row r="3394" spans="15:61">
      <c r="O3394" s="57"/>
      <c r="P3394" s="57"/>
      <c r="AO3394" s="57"/>
      <c r="AP3394" s="57"/>
      <c r="BA3394" s="57"/>
      <c r="BF3394" s="6" t="e">
        <f t="shared" ref="BF3394:BF3457" si="159">DATE(BC3394,BD3394,BE3394)</f>
        <v>#NUM!</v>
      </c>
      <c r="BG3394" t="e">
        <f t="shared" ref="BG3394:BG3457" si="160">BF3394-BA3394</f>
        <v>#NUM!</v>
      </c>
      <c r="BH3394" t="e">
        <f t="shared" ref="BH3394:BH3457" si="161">IF(BG3394=1,"COMPLY",IF(BG3394&lt;1,"COMPLY","NOT COMPLY"))</f>
        <v>#NUM!</v>
      </c>
      <c r="BI3394" t="e">
        <f>VLOOKUP(H3394,Sheet2!$A$1:$B$270,2,FALSE)</f>
        <v>#N/A</v>
      </c>
    </row>
    <row r="3395" spans="15:61">
      <c r="O3395" s="57"/>
      <c r="P3395" s="57"/>
      <c r="AO3395" s="57"/>
      <c r="AP3395" s="57"/>
      <c r="BA3395" s="57"/>
      <c r="BF3395" s="6" t="e">
        <f t="shared" si="159"/>
        <v>#NUM!</v>
      </c>
      <c r="BG3395" t="e">
        <f t="shared" si="160"/>
        <v>#NUM!</v>
      </c>
      <c r="BH3395" t="e">
        <f t="shared" si="161"/>
        <v>#NUM!</v>
      </c>
      <c r="BI3395" t="e">
        <f>VLOOKUP(H3395,Sheet2!$A$1:$B$270,2,FALSE)</f>
        <v>#N/A</v>
      </c>
    </row>
    <row r="3396" spans="15:61">
      <c r="O3396" s="57"/>
      <c r="P3396" s="57"/>
      <c r="AO3396" s="57"/>
      <c r="BA3396" s="57"/>
      <c r="BF3396" s="6" t="e">
        <f t="shared" si="159"/>
        <v>#NUM!</v>
      </c>
      <c r="BG3396" t="e">
        <f t="shared" si="160"/>
        <v>#NUM!</v>
      </c>
      <c r="BH3396" t="e">
        <f t="shared" si="161"/>
        <v>#NUM!</v>
      </c>
      <c r="BI3396" t="e">
        <f>VLOOKUP(H3396,Sheet2!$A$1:$B$270,2,FALSE)</f>
        <v>#N/A</v>
      </c>
    </row>
    <row r="3397" spans="15:61">
      <c r="O3397" s="57"/>
      <c r="P3397" s="57"/>
      <c r="AO3397" s="57"/>
      <c r="AP3397" s="57"/>
      <c r="BA3397" s="57"/>
      <c r="BF3397" s="6" t="e">
        <f t="shared" si="159"/>
        <v>#NUM!</v>
      </c>
      <c r="BG3397" t="e">
        <f t="shared" si="160"/>
        <v>#NUM!</v>
      </c>
      <c r="BH3397" t="e">
        <f t="shared" si="161"/>
        <v>#NUM!</v>
      </c>
      <c r="BI3397" t="e">
        <f>VLOOKUP(H3397,Sheet2!$A$1:$B$270,2,FALSE)</f>
        <v>#N/A</v>
      </c>
    </row>
    <row r="3398" spans="15:61">
      <c r="O3398" s="57"/>
      <c r="P3398" s="57"/>
      <c r="AO3398" s="57"/>
      <c r="AP3398" s="57"/>
      <c r="BA3398" s="57"/>
      <c r="BF3398" s="6" t="e">
        <f t="shared" si="159"/>
        <v>#NUM!</v>
      </c>
      <c r="BG3398" t="e">
        <f t="shared" si="160"/>
        <v>#NUM!</v>
      </c>
      <c r="BH3398" t="e">
        <f t="shared" si="161"/>
        <v>#NUM!</v>
      </c>
      <c r="BI3398" t="e">
        <f>VLOOKUP(H3398,Sheet2!$A$1:$B$270,2,FALSE)</f>
        <v>#N/A</v>
      </c>
    </row>
    <row r="3399" spans="15:61">
      <c r="O3399" s="57"/>
      <c r="P3399" s="57"/>
      <c r="AO3399" s="57"/>
      <c r="AP3399" s="57"/>
      <c r="BA3399" s="57"/>
      <c r="BF3399" s="6" t="e">
        <f t="shared" si="159"/>
        <v>#NUM!</v>
      </c>
      <c r="BG3399" t="e">
        <f t="shared" si="160"/>
        <v>#NUM!</v>
      </c>
      <c r="BH3399" t="e">
        <f t="shared" si="161"/>
        <v>#NUM!</v>
      </c>
      <c r="BI3399" t="e">
        <f>VLOOKUP(H3399,Sheet2!$A$1:$B$270,2,FALSE)</f>
        <v>#N/A</v>
      </c>
    </row>
    <row r="3400" spans="15:61">
      <c r="O3400" s="57"/>
      <c r="P3400" s="57"/>
      <c r="AO3400" s="57"/>
      <c r="BA3400" s="57"/>
      <c r="BF3400" s="6" t="e">
        <f t="shared" si="159"/>
        <v>#NUM!</v>
      </c>
      <c r="BG3400" t="e">
        <f t="shared" si="160"/>
        <v>#NUM!</v>
      </c>
      <c r="BH3400" t="e">
        <f t="shared" si="161"/>
        <v>#NUM!</v>
      </c>
      <c r="BI3400" t="e">
        <f>VLOOKUP(H3400,Sheet2!$A$1:$B$270,2,FALSE)</f>
        <v>#N/A</v>
      </c>
    </row>
    <row r="3401" spans="15:61">
      <c r="O3401" s="57"/>
      <c r="P3401" s="57"/>
      <c r="AO3401" s="57"/>
      <c r="AP3401" s="57"/>
      <c r="BA3401" s="57"/>
      <c r="BF3401" s="6" t="e">
        <f t="shared" si="159"/>
        <v>#NUM!</v>
      </c>
      <c r="BG3401" t="e">
        <f t="shared" si="160"/>
        <v>#NUM!</v>
      </c>
      <c r="BH3401" t="e">
        <f t="shared" si="161"/>
        <v>#NUM!</v>
      </c>
      <c r="BI3401" t="e">
        <f>VLOOKUP(H3401,Sheet2!$A$1:$B$270,2,FALSE)</f>
        <v>#N/A</v>
      </c>
    </row>
    <row r="3402" spans="15:61">
      <c r="O3402" s="57"/>
      <c r="P3402" s="57"/>
      <c r="AO3402" s="57"/>
      <c r="AP3402" s="57"/>
      <c r="BA3402" s="57"/>
      <c r="BF3402" s="6" t="e">
        <f t="shared" si="159"/>
        <v>#NUM!</v>
      </c>
      <c r="BG3402" t="e">
        <f t="shared" si="160"/>
        <v>#NUM!</v>
      </c>
      <c r="BH3402" t="e">
        <f t="shared" si="161"/>
        <v>#NUM!</v>
      </c>
      <c r="BI3402" t="e">
        <f>VLOOKUP(H3402,Sheet2!$A$1:$B$270,2,FALSE)</f>
        <v>#N/A</v>
      </c>
    </row>
    <row r="3403" spans="15:61">
      <c r="O3403" s="57"/>
      <c r="P3403" s="57"/>
      <c r="AO3403" s="57"/>
      <c r="BA3403" s="57"/>
      <c r="BF3403" s="6" t="e">
        <f t="shared" si="159"/>
        <v>#NUM!</v>
      </c>
      <c r="BG3403" t="e">
        <f t="shared" si="160"/>
        <v>#NUM!</v>
      </c>
      <c r="BH3403" t="e">
        <f t="shared" si="161"/>
        <v>#NUM!</v>
      </c>
      <c r="BI3403" t="e">
        <f>VLOOKUP(H3403,Sheet2!$A$1:$B$270,2,FALSE)</f>
        <v>#N/A</v>
      </c>
    </row>
    <row r="3404" spans="15:61">
      <c r="O3404" s="57"/>
      <c r="P3404" s="57"/>
      <c r="AO3404" s="57"/>
      <c r="AP3404" s="57"/>
      <c r="BA3404" s="57"/>
      <c r="BF3404" s="6" t="e">
        <f t="shared" si="159"/>
        <v>#NUM!</v>
      </c>
      <c r="BG3404" t="e">
        <f t="shared" si="160"/>
        <v>#NUM!</v>
      </c>
      <c r="BH3404" t="e">
        <f t="shared" si="161"/>
        <v>#NUM!</v>
      </c>
      <c r="BI3404" t="e">
        <f>VLOOKUP(H3404,Sheet2!$A$1:$B$270,2,FALSE)</f>
        <v>#N/A</v>
      </c>
    </row>
    <row r="3405" spans="15:61">
      <c r="O3405" s="57"/>
      <c r="P3405" s="57"/>
      <c r="AO3405" s="57"/>
      <c r="AP3405" s="57"/>
      <c r="BA3405" s="57"/>
      <c r="BF3405" s="6" t="e">
        <f t="shared" si="159"/>
        <v>#NUM!</v>
      </c>
      <c r="BG3405" t="e">
        <f t="shared" si="160"/>
        <v>#NUM!</v>
      </c>
      <c r="BH3405" t="e">
        <f t="shared" si="161"/>
        <v>#NUM!</v>
      </c>
      <c r="BI3405" t="e">
        <f>VLOOKUP(H3405,Sheet2!$A$1:$B$270,2,FALSE)</f>
        <v>#N/A</v>
      </c>
    </row>
    <row r="3406" spans="15:61">
      <c r="O3406" s="57"/>
      <c r="P3406" s="57"/>
      <c r="AO3406" s="57"/>
      <c r="AP3406" s="57"/>
      <c r="BA3406" s="57"/>
      <c r="BF3406" s="6" t="e">
        <f t="shared" si="159"/>
        <v>#NUM!</v>
      </c>
      <c r="BG3406" t="e">
        <f t="shared" si="160"/>
        <v>#NUM!</v>
      </c>
      <c r="BH3406" t="e">
        <f t="shared" si="161"/>
        <v>#NUM!</v>
      </c>
      <c r="BI3406" t="e">
        <f>VLOOKUP(H3406,Sheet2!$A$1:$B$270,2,FALSE)</f>
        <v>#N/A</v>
      </c>
    </row>
    <row r="3407" spans="15:61">
      <c r="O3407" s="57"/>
      <c r="P3407" s="57"/>
      <c r="AO3407" s="57"/>
      <c r="BA3407" s="57"/>
      <c r="BF3407" s="6" t="e">
        <f t="shared" si="159"/>
        <v>#NUM!</v>
      </c>
      <c r="BG3407" t="e">
        <f t="shared" si="160"/>
        <v>#NUM!</v>
      </c>
      <c r="BH3407" t="e">
        <f t="shared" si="161"/>
        <v>#NUM!</v>
      </c>
      <c r="BI3407" t="e">
        <f>VLOOKUP(H3407,Sheet2!$A$1:$B$270,2,FALSE)</f>
        <v>#N/A</v>
      </c>
    </row>
    <row r="3408" spans="15:61">
      <c r="O3408" s="57"/>
      <c r="P3408" s="57"/>
      <c r="AO3408" s="57"/>
      <c r="AP3408" s="57"/>
      <c r="BA3408" s="57"/>
      <c r="BF3408" s="6" t="e">
        <f t="shared" si="159"/>
        <v>#NUM!</v>
      </c>
      <c r="BG3408" t="e">
        <f t="shared" si="160"/>
        <v>#NUM!</v>
      </c>
      <c r="BH3408" t="e">
        <f t="shared" si="161"/>
        <v>#NUM!</v>
      </c>
      <c r="BI3408" t="e">
        <f>VLOOKUP(H3408,Sheet2!$A$1:$B$270,2,FALSE)</f>
        <v>#N/A</v>
      </c>
    </row>
    <row r="3409" spans="15:61">
      <c r="O3409" s="57"/>
      <c r="P3409" s="57"/>
      <c r="AO3409" s="57"/>
      <c r="AP3409" s="57"/>
      <c r="BA3409" s="57"/>
      <c r="BF3409" s="6" t="e">
        <f t="shared" si="159"/>
        <v>#NUM!</v>
      </c>
      <c r="BG3409" t="e">
        <f t="shared" si="160"/>
        <v>#NUM!</v>
      </c>
      <c r="BH3409" t="e">
        <f t="shared" si="161"/>
        <v>#NUM!</v>
      </c>
      <c r="BI3409" t="e">
        <f>VLOOKUP(H3409,Sheet2!$A$1:$B$270,2,FALSE)</f>
        <v>#N/A</v>
      </c>
    </row>
    <row r="3410" spans="15:61">
      <c r="O3410" s="57"/>
      <c r="P3410" s="57"/>
      <c r="AO3410" s="57"/>
      <c r="AP3410" s="57"/>
      <c r="BA3410" s="57"/>
      <c r="BF3410" s="6" t="e">
        <f t="shared" si="159"/>
        <v>#NUM!</v>
      </c>
      <c r="BG3410" t="e">
        <f t="shared" si="160"/>
        <v>#NUM!</v>
      </c>
      <c r="BH3410" t="e">
        <f t="shared" si="161"/>
        <v>#NUM!</v>
      </c>
      <c r="BI3410" t="e">
        <f>VLOOKUP(H3410,Sheet2!$A$1:$B$270,2,FALSE)</f>
        <v>#N/A</v>
      </c>
    </row>
    <row r="3411" spans="15:61">
      <c r="O3411" s="57"/>
      <c r="P3411" s="57"/>
      <c r="AO3411" s="57"/>
      <c r="AP3411" s="57"/>
      <c r="BA3411" s="57"/>
      <c r="BF3411" s="6" t="e">
        <f t="shared" si="159"/>
        <v>#NUM!</v>
      </c>
      <c r="BG3411" t="e">
        <f t="shared" si="160"/>
        <v>#NUM!</v>
      </c>
      <c r="BH3411" t="e">
        <f t="shared" si="161"/>
        <v>#NUM!</v>
      </c>
      <c r="BI3411" t="e">
        <f>VLOOKUP(H3411,Sheet2!$A$1:$B$270,2,FALSE)</f>
        <v>#N/A</v>
      </c>
    </row>
    <row r="3412" spans="15:61">
      <c r="O3412" s="57"/>
      <c r="P3412" s="57"/>
      <c r="AO3412" s="57"/>
      <c r="AP3412" s="57"/>
      <c r="BA3412" s="57"/>
      <c r="BF3412" s="6" t="e">
        <f t="shared" si="159"/>
        <v>#NUM!</v>
      </c>
      <c r="BG3412" t="e">
        <f t="shared" si="160"/>
        <v>#NUM!</v>
      </c>
      <c r="BH3412" t="e">
        <f t="shared" si="161"/>
        <v>#NUM!</v>
      </c>
      <c r="BI3412" t="e">
        <f>VLOOKUP(H3412,Sheet2!$A$1:$B$270,2,FALSE)</f>
        <v>#N/A</v>
      </c>
    </row>
    <row r="3413" spans="15:61">
      <c r="O3413" s="57"/>
      <c r="P3413" s="57"/>
      <c r="AO3413" s="57"/>
      <c r="AP3413" s="57"/>
      <c r="BA3413" s="57"/>
      <c r="BF3413" s="6" t="e">
        <f t="shared" si="159"/>
        <v>#NUM!</v>
      </c>
      <c r="BG3413" t="e">
        <f t="shared" si="160"/>
        <v>#NUM!</v>
      </c>
      <c r="BH3413" t="e">
        <f t="shared" si="161"/>
        <v>#NUM!</v>
      </c>
      <c r="BI3413" t="e">
        <f>VLOOKUP(H3413,Sheet2!$A$1:$B$270,2,FALSE)</f>
        <v>#N/A</v>
      </c>
    </row>
    <row r="3414" spans="15:61">
      <c r="O3414" s="57"/>
      <c r="P3414" s="57"/>
      <c r="AO3414" s="57"/>
      <c r="AP3414" s="57"/>
      <c r="BA3414" s="57"/>
      <c r="BF3414" s="6" t="e">
        <f t="shared" si="159"/>
        <v>#NUM!</v>
      </c>
      <c r="BG3414" t="e">
        <f t="shared" si="160"/>
        <v>#NUM!</v>
      </c>
      <c r="BH3414" t="e">
        <f t="shared" si="161"/>
        <v>#NUM!</v>
      </c>
      <c r="BI3414" t="e">
        <f>VLOOKUP(H3414,Sheet2!$A$1:$B$270,2,FALSE)</f>
        <v>#N/A</v>
      </c>
    </row>
    <row r="3415" spans="15:61">
      <c r="O3415" s="57"/>
      <c r="P3415" s="57"/>
      <c r="AO3415" s="57"/>
      <c r="AP3415" s="57"/>
      <c r="BA3415" s="57"/>
      <c r="BF3415" s="6" t="e">
        <f t="shared" si="159"/>
        <v>#NUM!</v>
      </c>
      <c r="BG3415" t="e">
        <f t="shared" si="160"/>
        <v>#NUM!</v>
      </c>
      <c r="BH3415" t="e">
        <f t="shared" si="161"/>
        <v>#NUM!</v>
      </c>
      <c r="BI3415" t="e">
        <f>VLOOKUP(H3415,Sheet2!$A$1:$B$270,2,FALSE)</f>
        <v>#N/A</v>
      </c>
    </row>
    <row r="3416" spans="15:61">
      <c r="O3416" s="57"/>
      <c r="P3416" s="57"/>
      <c r="AO3416" s="57"/>
      <c r="AP3416" s="57"/>
      <c r="BA3416" s="57"/>
      <c r="BF3416" s="6" t="e">
        <f t="shared" si="159"/>
        <v>#NUM!</v>
      </c>
      <c r="BG3416" t="e">
        <f t="shared" si="160"/>
        <v>#NUM!</v>
      </c>
      <c r="BH3416" t="e">
        <f t="shared" si="161"/>
        <v>#NUM!</v>
      </c>
      <c r="BI3416" t="e">
        <f>VLOOKUP(H3416,Sheet2!$A$1:$B$270,2,FALSE)</f>
        <v>#N/A</v>
      </c>
    </row>
    <row r="3417" spans="15:61">
      <c r="O3417" s="57"/>
      <c r="P3417" s="57"/>
      <c r="AO3417" s="57"/>
      <c r="AP3417" s="57"/>
      <c r="BA3417" s="57"/>
      <c r="BF3417" s="6" t="e">
        <f t="shared" si="159"/>
        <v>#NUM!</v>
      </c>
      <c r="BG3417" t="e">
        <f t="shared" si="160"/>
        <v>#NUM!</v>
      </c>
      <c r="BH3417" t="e">
        <f t="shared" si="161"/>
        <v>#NUM!</v>
      </c>
      <c r="BI3417" t="e">
        <f>VLOOKUP(H3417,Sheet2!$A$1:$B$270,2,FALSE)</f>
        <v>#N/A</v>
      </c>
    </row>
    <row r="3418" spans="15:61">
      <c r="O3418" s="57"/>
      <c r="P3418" s="57"/>
      <c r="AO3418" s="57"/>
      <c r="BA3418" s="57"/>
      <c r="BF3418" s="6" t="e">
        <f t="shared" si="159"/>
        <v>#NUM!</v>
      </c>
      <c r="BG3418" t="e">
        <f t="shared" si="160"/>
        <v>#NUM!</v>
      </c>
      <c r="BH3418" t="e">
        <f t="shared" si="161"/>
        <v>#NUM!</v>
      </c>
      <c r="BI3418" t="e">
        <f>VLOOKUP(H3418,Sheet2!$A$1:$B$270,2,FALSE)</f>
        <v>#N/A</v>
      </c>
    </row>
    <row r="3419" spans="15:61">
      <c r="O3419" s="57"/>
      <c r="P3419" s="57"/>
      <c r="AO3419" s="57"/>
      <c r="AP3419" s="57"/>
      <c r="BA3419" s="57"/>
      <c r="BF3419" s="6" t="e">
        <f t="shared" si="159"/>
        <v>#NUM!</v>
      </c>
      <c r="BG3419" t="e">
        <f t="shared" si="160"/>
        <v>#NUM!</v>
      </c>
      <c r="BH3419" t="e">
        <f t="shared" si="161"/>
        <v>#NUM!</v>
      </c>
      <c r="BI3419" t="e">
        <f>VLOOKUP(H3419,Sheet2!$A$1:$B$270,2,FALSE)</f>
        <v>#N/A</v>
      </c>
    </row>
    <row r="3420" spans="15:61">
      <c r="O3420" s="57"/>
      <c r="P3420" s="57"/>
      <c r="AO3420" s="57"/>
      <c r="AP3420" s="57"/>
      <c r="BA3420" s="57"/>
      <c r="BF3420" s="6" t="e">
        <f t="shared" si="159"/>
        <v>#NUM!</v>
      </c>
      <c r="BG3420" t="e">
        <f t="shared" si="160"/>
        <v>#NUM!</v>
      </c>
      <c r="BH3420" t="e">
        <f t="shared" si="161"/>
        <v>#NUM!</v>
      </c>
      <c r="BI3420" t="e">
        <f>VLOOKUP(H3420,Sheet2!$A$1:$B$270,2,FALSE)</f>
        <v>#N/A</v>
      </c>
    </row>
    <row r="3421" spans="15:61">
      <c r="O3421" s="57"/>
      <c r="P3421" s="57"/>
      <c r="AO3421" s="57"/>
      <c r="BA3421" s="57"/>
      <c r="BF3421" s="6" t="e">
        <f t="shared" si="159"/>
        <v>#NUM!</v>
      </c>
      <c r="BG3421" t="e">
        <f t="shared" si="160"/>
        <v>#NUM!</v>
      </c>
      <c r="BH3421" t="e">
        <f t="shared" si="161"/>
        <v>#NUM!</v>
      </c>
      <c r="BI3421" t="e">
        <f>VLOOKUP(H3421,Sheet2!$A$1:$B$270,2,FALSE)</f>
        <v>#N/A</v>
      </c>
    </row>
    <row r="3422" spans="15:61">
      <c r="O3422" s="57"/>
      <c r="P3422" s="57"/>
      <c r="AO3422" s="57"/>
      <c r="BA3422" s="57"/>
      <c r="BF3422" s="6" t="e">
        <f t="shared" si="159"/>
        <v>#NUM!</v>
      </c>
      <c r="BG3422" t="e">
        <f t="shared" si="160"/>
        <v>#NUM!</v>
      </c>
      <c r="BH3422" t="e">
        <f t="shared" si="161"/>
        <v>#NUM!</v>
      </c>
      <c r="BI3422" t="e">
        <f>VLOOKUP(H3422,Sheet2!$A$1:$B$270,2,FALSE)</f>
        <v>#N/A</v>
      </c>
    </row>
    <row r="3423" spans="15:61">
      <c r="O3423" s="57"/>
      <c r="P3423" s="57"/>
      <c r="AO3423" s="57"/>
      <c r="AP3423" s="57"/>
      <c r="BA3423" s="57"/>
      <c r="BF3423" s="6" t="e">
        <f t="shared" si="159"/>
        <v>#NUM!</v>
      </c>
      <c r="BG3423" t="e">
        <f t="shared" si="160"/>
        <v>#NUM!</v>
      </c>
      <c r="BH3423" t="e">
        <f t="shared" si="161"/>
        <v>#NUM!</v>
      </c>
      <c r="BI3423" t="e">
        <f>VLOOKUP(H3423,Sheet2!$A$1:$B$270,2,FALSE)</f>
        <v>#N/A</v>
      </c>
    </row>
    <row r="3424" spans="15:61">
      <c r="O3424" s="57"/>
      <c r="P3424" s="57"/>
      <c r="AO3424" s="57"/>
      <c r="AP3424" s="57"/>
      <c r="BA3424" s="57"/>
      <c r="BF3424" s="6" t="e">
        <f t="shared" si="159"/>
        <v>#NUM!</v>
      </c>
      <c r="BG3424" t="e">
        <f t="shared" si="160"/>
        <v>#NUM!</v>
      </c>
      <c r="BH3424" t="e">
        <f t="shared" si="161"/>
        <v>#NUM!</v>
      </c>
      <c r="BI3424" t="e">
        <f>VLOOKUP(H3424,Sheet2!$A$1:$B$270,2,FALSE)</f>
        <v>#N/A</v>
      </c>
    </row>
    <row r="3425" spans="15:61">
      <c r="O3425" s="57"/>
      <c r="P3425" s="57"/>
      <c r="AO3425" s="57"/>
      <c r="AP3425" s="57"/>
      <c r="BA3425" s="57"/>
      <c r="BF3425" s="6" t="e">
        <f t="shared" si="159"/>
        <v>#NUM!</v>
      </c>
      <c r="BG3425" t="e">
        <f t="shared" si="160"/>
        <v>#NUM!</v>
      </c>
      <c r="BH3425" t="e">
        <f t="shared" si="161"/>
        <v>#NUM!</v>
      </c>
      <c r="BI3425" t="e">
        <f>VLOOKUP(H3425,Sheet2!$A$1:$B$270,2,FALSE)</f>
        <v>#N/A</v>
      </c>
    </row>
    <row r="3426" spans="15:61">
      <c r="O3426" s="57"/>
      <c r="P3426" s="57"/>
      <c r="AO3426" s="57"/>
      <c r="AP3426" s="57"/>
      <c r="BA3426" s="57"/>
      <c r="BF3426" s="6" t="e">
        <f t="shared" si="159"/>
        <v>#NUM!</v>
      </c>
      <c r="BG3426" t="e">
        <f t="shared" si="160"/>
        <v>#NUM!</v>
      </c>
      <c r="BH3426" t="e">
        <f t="shared" si="161"/>
        <v>#NUM!</v>
      </c>
      <c r="BI3426" t="e">
        <f>VLOOKUP(H3426,Sheet2!$A$1:$B$270,2,FALSE)</f>
        <v>#N/A</v>
      </c>
    </row>
    <row r="3427" spans="15:61">
      <c r="O3427" s="57"/>
      <c r="P3427" s="57"/>
      <c r="AO3427" s="57"/>
      <c r="AP3427" s="57"/>
      <c r="BA3427" s="57"/>
      <c r="BF3427" s="6" t="e">
        <f t="shared" si="159"/>
        <v>#NUM!</v>
      </c>
      <c r="BG3427" t="e">
        <f t="shared" si="160"/>
        <v>#NUM!</v>
      </c>
      <c r="BH3427" t="e">
        <f t="shared" si="161"/>
        <v>#NUM!</v>
      </c>
      <c r="BI3427" t="e">
        <f>VLOOKUP(H3427,Sheet2!$A$1:$B$270,2,FALSE)</f>
        <v>#N/A</v>
      </c>
    </row>
    <row r="3428" spans="15:61">
      <c r="O3428" s="57"/>
      <c r="P3428" s="57"/>
      <c r="AO3428" s="57"/>
      <c r="AP3428" s="57"/>
      <c r="BA3428" s="57"/>
      <c r="BF3428" s="6" t="e">
        <f t="shared" si="159"/>
        <v>#NUM!</v>
      </c>
      <c r="BG3428" t="e">
        <f t="shared" si="160"/>
        <v>#NUM!</v>
      </c>
      <c r="BH3428" t="e">
        <f t="shared" si="161"/>
        <v>#NUM!</v>
      </c>
      <c r="BI3428" t="e">
        <f>VLOOKUP(H3428,Sheet2!$A$1:$B$270,2,FALSE)</f>
        <v>#N/A</v>
      </c>
    </row>
    <row r="3429" spans="15:61">
      <c r="O3429" s="57"/>
      <c r="P3429" s="57"/>
      <c r="AO3429" s="57"/>
      <c r="AP3429" s="57"/>
      <c r="BA3429" s="57"/>
      <c r="BF3429" s="6" t="e">
        <f t="shared" si="159"/>
        <v>#NUM!</v>
      </c>
      <c r="BG3429" t="e">
        <f t="shared" si="160"/>
        <v>#NUM!</v>
      </c>
      <c r="BH3429" t="e">
        <f t="shared" si="161"/>
        <v>#NUM!</v>
      </c>
      <c r="BI3429" t="e">
        <f>VLOOKUP(H3429,Sheet2!$A$1:$B$270,2,FALSE)</f>
        <v>#N/A</v>
      </c>
    </row>
    <row r="3430" spans="15:61">
      <c r="O3430" s="57"/>
      <c r="P3430" s="57"/>
      <c r="AO3430" s="57"/>
      <c r="BA3430" s="57"/>
      <c r="BF3430" s="6" t="e">
        <f t="shared" si="159"/>
        <v>#NUM!</v>
      </c>
      <c r="BG3430" t="e">
        <f t="shared" si="160"/>
        <v>#NUM!</v>
      </c>
      <c r="BH3430" t="e">
        <f t="shared" si="161"/>
        <v>#NUM!</v>
      </c>
      <c r="BI3430" t="e">
        <f>VLOOKUP(H3430,Sheet2!$A$1:$B$270,2,FALSE)</f>
        <v>#N/A</v>
      </c>
    </row>
    <row r="3431" spans="15:61">
      <c r="O3431" s="57"/>
      <c r="P3431" s="57"/>
      <c r="AO3431" s="57"/>
      <c r="BA3431" s="57"/>
      <c r="BF3431" s="6" t="e">
        <f t="shared" si="159"/>
        <v>#NUM!</v>
      </c>
      <c r="BG3431" t="e">
        <f t="shared" si="160"/>
        <v>#NUM!</v>
      </c>
      <c r="BH3431" t="e">
        <f t="shared" si="161"/>
        <v>#NUM!</v>
      </c>
      <c r="BI3431" t="e">
        <f>VLOOKUP(H3431,Sheet2!$A$1:$B$270,2,FALSE)</f>
        <v>#N/A</v>
      </c>
    </row>
    <row r="3432" spans="15:61">
      <c r="O3432" s="57"/>
      <c r="P3432" s="57"/>
      <c r="AO3432" s="57"/>
      <c r="BA3432" s="57"/>
      <c r="BF3432" s="6" t="e">
        <f t="shared" si="159"/>
        <v>#NUM!</v>
      </c>
      <c r="BG3432" t="e">
        <f t="shared" si="160"/>
        <v>#NUM!</v>
      </c>
      <c r="BH3432" t="e">
        <f t="shared" si="161"/>
        <v>#NUM!</v>
      </c>
      <c r="BI3432" t="e">
        <f>VLOOKUP(H3432,Sheet2!$A$1:$B$270,2,FALSE)</f>
        <v>#N/A</v>
      </c>
    </row>
    <row r="3433" spans="15:61">
      <c r="O3433" s="57"/>
      <c r="P3433" s="57"/>
      <c r="AO3433" s="57"/>
      <c r="AP3433" s="57"/>
      <c r="BA3433" s="57"/>
      <c r="BF3433" s="6" t="e">
        <f t="shared" si="159"/>
        <v>#NUM!</v>
      </c>
      <c r="BG3433" t="e">
        <f t="shared" si="160"/>
        <v>#NUM!</v>
      </c>
      <c r="BH3433" t="e">
        <f t="shared" si="161"/>
        <v>#NUM!</v>
      </c>
      <c r="BI3433" t="e">
        <f>VLOOKUP(H3433,Sheet2!$A$1:$B$270,2,FALSE)</f>
        <v>#N/A</v>
      </c>
    </row>
    <row r="3434" spans="15:61">
      <c r="O3434" s="57"/>
      <c r="P3434" s="57"/>
      <c r="AO3434" s="57"/>
      <c r="AP3434" s="57"/>
      <c r="BA3434" s="57"/>
      <c r="BF3434" s="6" t="e">
        <f t="shared" si="159"/>
        <v>#NUM!</v>
      </c>
      <c r="BG3434" t="e">
        <f t="shared" si="160"/>
        <v>#NUM!</v>
      </c>
      <c r="BH3434" t="e">
        <f t="shared" si="161"/>
        <v>#NUM!</v>
      </c>
      <c r="BI3434" t="e">
        <f>VLOOKUP(H3434,Sheet2!$A$1:$B$270,2,FALSE)</f>
        <v>#N/A</v>
      </c>
    </row>
    <row r="3435" spans="15:61">
      <c r="O3435" s="57"/>
      <c r="P3435" s="57"/>
      <c r="AO3435" s="57"/>
      <c r="AP3435" s="57"/>
      <c r="BA3435" s="57"/>
      <c r="BF3435" s="6" t="e">
        <f t="shared" si="159"/>
        <v>#NUM!</v>
      </c>
      <c r="BG3435" t="e">
        <f t="shared" si="160"/>
        <v>#NUM!</v>
      </c>
      <c r="BH3435" t="e">
        <f t="shared" si="161"/>
        <v>#NUM!</v>
      </c>
      <c r="BI3435" t="e">
        <f>VLOOKUP(H3435,Sheet2!$A$1:$B$270,2,FALSE)</f>
        <v>#N/A</v>
      </c>
    </row>
    <row r="3436" spans="15:61">
      <c r="O3436" s="57"/>
      <c r="P3436" s="57"/>
      <c r="AO3436" s="57"/>
      <c r="BA3436" s="57"/>
      <c r="BF3436" s="6" t="e">
        <f t="shared" si="159"/>
        <v>#NUM!</v>
      </c>
      <c r="BG3436" t="e">
        <f t="shared" si="160"/>
        <v>#NUM!</v>
      </c>
      <c r="BH3436" t="e">
        <f t="shared" si="161"/>
        <v>#NUM!</v>
      </c>
      <c r="BI3436" t="e">
        <f>VLOOKUP(H3436,Sheet2!$A$1:$B$270,2,FALSE)</f>
        <v>#N/A</v>
      </c>
    </row>
    <row r="3437" spans="15:61">
      <c r="O3437" s="57"/>
      <c r="P3437" s="57"/>
      <c r="AO3437" s="57"/>
      <c r="AP3437" s="57"/>
      <c r="BA3437" s="57"/>
      <c r="BF3437" s="6" t="e">
        <f t="shared" si="159"/>
        <v>#NUM!</v>
      </c>
      <c r="BG3437" t="e">
        <f t="shared" si="160"/>
        <v>#NUM!</v>
      </c>
      <c r="BH3437" t="e">
        <f t="shared" si="161"/>
        <v>#NUM!</v>
      </c>
      <c r="BI3437" t="e">
        <f>VLOOKUP(H3437,Sheet2!$A$1:$B$270,2,FALSE)</f>
        <v>#N/A</v>
      </c>
    </row>
    <row r="3438" spans="15:61">
      <c r="O3438" s="57"/>
      <c r="P3438" s="57"/>
      <c r="AO3438" s="57"/>
      <c r="BA3438" s="57"/>
      <c r="BF3438" s="6" t="e">
        <f t="shared" si="159"/>
        <v>#NUM!</v>
      </c>
      <c r="BG3438" t="e">
        <f t="shared" si="160"/>
        <v>#NUM!</v>
      </c>
      <c r="BH3438" t="e">
        <f t="shared" si="161"/>
        <v>#NUM!</v>
      </c>
      <c r="BI3438" t="e">
        <f>VLOOKUP(H3438,Sheet2!$A$1:$B$270,2,FALSE)</f>
        <v>#N/A</v>
      </c>
    </row>
    <row r="3439" spans="15:61">
      <c r="O3439" s="57"/>
      <c r="P3439" s="57"/>
      <c r="AO3439" s="57"/>
      <c r="AP3439" s="57"/>
      <c r="BA3439" s="57"/>
      <c r="BF3439" s="6" t="e">
        <f t="shared" si="159"/>
        <v>#NUM!</v>
      </c>
      <c r="BG3439" t="e">
        <f t="shared" si="160"/>
        <v>#NUM!</v>
      </c>
      <c r="BH3439" t="e">
        <f t="shared" si="161"/>
        <v>#NUM!</v>
      </c>
      <c r="BI3439" t="e">
        <f>VLOOKUP(H3439,Sheet2!$A$1:$B$270,2,FALSE)</f>
        <v>#N/A</v>
      </c>
    </row>
    <row r="3440" spans="15:61">
      <c r="O3440" s="57"/>
      <c r="P3440" s="57"/>
      <c r="AO3440" s="57"/>
      <c r="AP3440" s="57"/>
      <c r="BA3440" s="57"/>
      <c r="BF3440" s="6" t="e">
        <f t="shared" si="159"/>
        <v>#NUM!</v>
      </c>
      <c r="BG3440" t="e">
        <f t="shared" si="160"/>
        <v>#NUM!</v>
      </c>
      <c r="BH3440" t="e">
        <f t="shared" si="161"/>
        <v>#NUM!</v>
      </c>
      <c r="BI3440" t="e">
        <f>VLOOKUP(H3440,Sheet2!$A$1:$B$270,2,FALSE)</f>
        <v>#N/A</v>
      </c>
    </row>
    <row r="3441" spans="15:61">
      <c r="O3441" s="57"/>
      <c r="P3441" s="57"/>
      <c r="AO3441" s="57"/>
      <c r="AP3441" s="57"/>
      <c r="BA3441" s="57"/>
      <c r="BF3441" s="6" t="e">
        <f t="shared" si="159"/>
        <v>#NUM!</v>
      </c>
      <c r="BG3441" t="e">
        <f t="shared" si="160"/>
        <v>#NUM!</v>
      </c>
      <c r="BH3441" t="e">
        <f t="shared" si="161"/>
        <v>#NUM!</v>
      </c>
      <c r="BI3441" t="e">
        <f>VLOOKUP(H3441,Sheet2!$A$1:$B$270,2,FALSE)</f>
        <v>#N/A</v>
      </c>
    </row>
    <row r="3442" spans="15:61">
      <c r="O3442" s="57"/>
      <c r="P3442" s="57"/>
      <c r="AO3442" s="57"/>
      <c r="AP3442" s="57"/>
      <c r="BA3442" s="57"/>
      <c r="BF3442" s="6" t="e">
        <f t="shared" si="159"/>
        <v>#NUM!</v>
      </c>
      <c r="BG3442" t="e">
        <f t="shared" si="160"/>
        <v>#NUM!</v>
      </c>
      <c r="BH3442" t="e">
        <f t="shared" si="161"/>
        <v>#NUM!</v>
      </c>
      <c r="BI3442" t="e">
        <f>VLOOKUP(H3442,Sheet2!$A$1:$B$270,2,FALSE)</f>
        <v>#N/A</v>
      </c>
    </row>
    <row r="3443" spans="15:61">
      <c r="O3443" s="57"/>
      <c r="P3443" s="57"/>
      <c r="AO3443" s="57"/>
      <c r="AP3443" s="57"/>
      <c r="BA3443" s="57"/>
      <c r="BF3443" s="6" t="e">
        <f t="shared" si="159"/>
        <v>#NUM!</v>
      </c>
      <c r="BG3443" t="e">
        <f t="shared" si="160"/>
        <v>#NUM!</v>
      </c>
      <c r="BH3443" t="e">
        <f t="shared" si="161"/>
        <v>#NUM!</v>
      </c>
      <c r="BI3443" t="e">
        <f>VLOOKUP(H3443,Sheet2!$A$1:$B$270,2,FALSE)</f>
        <v>#N/A</v>
      </c>
    </row>
    <row r="3444" spans="15:61">
      <c r="O3444" s="57"/>
      <c r="P3444" s="57"/>
      <c r="AO3444" s="57"/>
      <c r="AP3444" s="57"/>
      <c r="BA3444" s="57"/>
      <c r="BF3444" s="6" t="e">
        <f t="shared" si="159"/>
        <v>#NUM!</v>
      </c>
      <c r="BG3444" t="e">
        <f t="shared" si="160"/>
        <v>#NUM!</v>
      </c>
      <c r="BH3444" t="e">
        <f t="shared" si="161"/>
        <v>#NUM!</v>
      </c>
      <c r="BI3444" t="e">
        <f>VLOOKUP(H3444,Sheet2!$A$1:$B$270,2,FALSE)</f>
        <v>#N/A</v>
      </c>
    </row>
    <row r="3445" spans="15:61">
      <c r="O3445" s="57"/>
      <c r="P3445" s="57"/>
      <c r="AO3445" s="57"/>
      <c r="AP3445" s="57"/>
      <c r="BA3445" s="57"/>
      <c r="BF3445" s="6" t="e">
        <f t="shared" si="159"/>
        <v>#NUM!</v>
      </c>
      <c r="BG3445" t="e">
        <f t="shared" si="160"/>
        <v>#NUM!</v>
      </c>
      <c r="BH3445" t="e">
        <f t="shared" si="161"/>
        <v>#NUM!</v>
      </c>
      <c r="BI3445" t="e">
        <f>VLOOKUP(H3445,Sheet2!$A$1:$B$270,2,FALSE)</f>
        <v>#N/A</v>
      </c>
    </row>
    <row r="3446" spans="15:61">
      <c r="O3446" s="57"/>
      <c r="P3446" s="57"/>
      <c r="AO3446" s="57"/>
      <c r="AP3446" s="57"/>
      <c r="BA3446" s="57"/>
      <c r="BF3446" s="6" t="e">
        <f t="shared" si="159"/>
        <v>#NUM!</v>
      </c>
      <c r="BG3446" t="e">
        <f t="shared" si="160"/>
        <v>#NUM!</v>
      </c>
      <c r="BH3446" t="e">
        <f t="shared" si="161"/>
        <v>#NUM!</v>
      </c>
      <c r="BI3446" t="e">
        <f>VLOOKUP(H3446,Sheet2!$A$1:$B$270,2,FALSE)</f>
        <v>#N/A</v>
      </c>
    </row>
    <row r="3447" spans="15:61">
      <c r="O3447" s="57"/>
      <c r="P3447" s="57"/>
      <c r="AO3447" s="57"/>
      <c r="AP3447" s="57"/>
      <c r="BA3447" s="57"/>
      <c r="BF3447" s="6" t="e">
        <f t="shared" si="159"/>
        <v>#NUM!</v>
      </c>
      <c r="BG3447" t="e">
        <f t="shared" si="160"/>
        <v>#NUM!</v>
      </c>
      <c r="BH3447" t="e">
        <f t="shared" si="161"/>
        <v>#NUM!</v>
      </c>
      <c r="BI3447" t="e">
        <f>VLOOKUP(H3447,Sheet2!$A$1:$B$270,2,FALSE)</f>
        <v>#N/A</v>
      </c>
    </row>
    <row r="3448" spans="15:61">
      <c r="O3448" s="57"/>
      <c r="P3448" s="57"/>
      <c r="AO3448" s="57"/>
      <c r="AP3448" s="57"/>
      <c r="BA3448" s="57"/>
      <c r="BF3448" s="6" t="e">
        <f t="shared" si="159"/>
        <v>#NUM!</v>
      </c>
      <c r="BG3448" t="e">
        <f t="shared" si="160"/>
        <v>#NUM!</v>
      </c>
      <c r="BH3448" t="e">
        <f t="shared" si="161"/>
        <v>#NUM!</v>
      </c>
      <c r="BI3448" t="e">
        <f>VLOOKUP(H3448,Sheet2!$A$1:$B$270,2,FALSE)</f>
        <v>#N/A</v>
      </c>
    </row>
    <row r="3449" spans="15:61">
      <c r="O3449" s="57"/>
      <c r="P3449" s="57"/>
      <c r="AO3449" s="57"/>
      <c r="AP3449" s="57"/>
      <c r="BA3449" s="57"/>
      <c r="BF3449" s="6" t="e">
        <f t="shared" si="159"/>
        <v>#NUM!</v>
      </c>
      <c r="BG3449" t="e">
        <f t="shared" si="160"/>
        <v>#NUM!</v>
      </c>
      <c r="BH3449" t="e">
        <f t="shared" si="161"/>
        <v>#NUM!</v>
      </c>
      <c r="BI3449" t="e">
        <f>VLOOKUP(H3449,Sheet2!$A$1:$B$270,2,FALSE)</f>
        <v>#N/A</v>
      </c>
    </row>
    <row r="3450" spans="15:61">
      <c r="O3450" s="57"/>
      <c r="P3450" s="57"/>
      <c r="AO3450" s="57"/>
      <c r="AP3450" s="57"/>
      <c r="BA3450" s="57"/>
      <c r="BF3450" s="6" t="e">
        <f t="shared" si="159"/>
        <v>#NUM!</v>
      </c>
      <c r="BG3450" t="e">
        <f t="shared" si="160"/>
        <v>#NUM!</v>
      </c>
      <c r="BH3450" t="e">
        <f t="shared" si="161"/>
        <v>#NUM!</v>
      </c>
      <c r="BI3450" t="e">
        <f>VLOOKUP(H3450,Sheet2!$A$1:$B$270,2,FALSE)</f>
        <v>#N/A</v>
      </c>
    </row>
    <row r="3451" spans="15:61">
      <c r="O3451" s="57"/>
      <c r="P3451" s="57"/>
      <c r="AO3451" s="57"/>
      <c r="AP3451" s="57"/>
      <c r="BA3451" s="57"/>
      <c r="BF3451" s="6" t="e">
        <f t="shared" si="159"/>
        <v>#NUM!</v>
      </c>
      <c r="BG3451" t="e">
        <f t="shared" si="160"/>
        <v>#NUM!</v>
      </c>
      <c r="BH3451" t="e">
        <f t="shared" si="161"/>
        <v>#NUM!</v>
      </c>
      <c r="BI3451" t="e">
        <f>VLOOKUP(H3451,Sheet2!$A$1:$B$270,2,FALSE)</f>
        <v>#N/A</v>
      </c>
    </row>
    <row r="3452" spans="15:61">
      <c r="O3452" s="57"/>
      <c r="P3452" s="57"/>
      <c r="AO3452" s="57"/>
      <c r="AP3452" s="57"/>
      <c r="BA3452" s="57"/>
      <c r="BF3452" s="6" t="e">
        <f t="shared" si="159"/>
        <v>#NUM!</v>
      </c>
      <c r="BG3452" t="e">
        <f t="shared" si="160"/>
        <v>#NUM!</v>
      </c>
      <c r="BH3452" t="e">
        <f t="shared" si="161"/>
        <v>#NUM!</v>
      </c>
      <c r="BI3452" t="e">
        <f>VLOOKUP(H3452,Sheet2!$A$1:$B$270,2,FALSE)</f>
        <v>#N/A</v>
      </c>
    </row>
    <row r="3453" spans="15:61">
      <c r="O3453" s="57"/>
      <c r="P3453" s="57"/>
      <c r="AO3453" s="57"/>
      <c r="AP3453" s="57"/>
      <c r="BA3453" s="57"/>
      <c r="BF3453" s="6" t="e">
        <f t="shared" si="159"/>
        <v>#NUM!</v>
      </c>
      <c r="BG3453" t="e">
        <f t="shared" si="160"/>
        <v>#NUM!</v>
      </c>
      <c r="BH3453" t="e">
        <f t="shared" si="161"/>
        <v>#NUM!</v>
      </c>
      <c r="BI3453" t="e">
        <f>VLOOKUP(H3453,Sheet2!$A$1:$B$270,2,FALSE)</f>
        <v>#N/A</v>
      </c>
    </row>
    <row r="3454" spans="15:61">
      <c r="O3454" s="57"/>
      <c r="P3454" s="57"/>
      <c r="AO3454" s="57"/>
      <c r="AP3454" s="57"/>
      <c r="BA3454" s="57"/>
      <c r="BF3454" s="6" t="e">
        <f t="shared" si="159"/>
        <v>#NUM!</v>
      </c>
      <c r="BG3454" t="e">
        <f t="shared" si="160"/>
        <v>#NUM!</v>
      </c>
      <c r="BH3454" t="e">
        <f t="shared" si="161"/>
        <v>#NUM!</v>
      </c>
      <c r="BI3454" t="e">
        <f>VLOOKUP(H3454,Sheet2!$A$1:$B$270,2,FALSE)</f>
        <v>#N/A</v>
      </c>
    </row>
    <row r="3455" spans="15:61">
      <c r="O3455" s="57"/>
      <c r="P3455" s="57"/>
      <c r="AO3455" s="57"/>
      <c r="AP3455" s="57"/>
      <c r="BA3455" s="57"/>
      <c r="BF3455" s="6" t="e">
        <f t="shared" si="159"/>
        <v>#NUM!</v>
      </c>
      <c r="BG3455" t="e">
        <f t="shared" si="160"/>
        <v>#NUM!</v>
      </c>
      <c r="BH3455" t="e">
        <f t="shared" si="161"/>
        <v>#NUM!</v>
      </c>
      <c r="BI3455" t="e">
        <f>VLOOKUP(H3455,Sheet2!$A$1:$B$270,2,FALSE)</f>
        <v>#N/A</v>
      </c>
    </row>
    <row r="3456" spans="15:61">
      <c r="O3456" s="57"/>
      <c r="P3456" s="57"/>
      <c r="AO3456" s="57"/>
      <c r="AP3456" s="57"/>
      <c r="BA3456" s="57"/>
      <c r="BF3456" s="6" t="e">
        <f t="shared" si="159"/>
        <v>#NUM!</v>
      </c>
      <c r="BG3456" t="e">
        <f t="shared" si="160"/>
        <v>#NUM!</v>
      </c>
      <c r="BH3456" t="e">
        <f t="shared" si="161"/>
        <v>#NUM!</v>
      </c>
      <c r="BI3456" t="e">
        <f>VLOOKUP(H3456,Sheet2!$A$1:$B$270,2,FALSE)</f>
        <v>#N/A</v>
      </c>
    </row>
    <row r="3457" spans="15:61">
      <c r="O3457" s="57"/>
      <c r="P3457" s="57"/>
      <c r="AO3457" s="57"/>
      <c r="AP3457" s="57"/>
      <c r="BA3457" s="57"/>
      <c r="BF3457" s="6" t="e">
        <f t="shared" si="159"/>
        <v>#NUM!</v>
      </c>
      <c r="BG3457" t="e">
        <f t="shared" si="160"/>
        <v>#NUM!</v>
      </c>
      <c r="BH3457" t="e">
        <f t="shared" si="161"/>
        <v>#NUM!</v>
      </c>
      <c r="BI3457" t="e">
        <f>VLOOKUP(H3457,Sheet2!$A$1:$B$270,2,FALSE)</f>
        <v>#N/A</v>
      </c>
    </row>
    <row r="3458" spans="15:61">
      <c r="O3458" s="57"/>
      <c r="P3458" s="57"/>
      <c r="AO3458" s="57"/>
      <c r="AP3458" s="57"/>
      <c r="BA3458" s="57"/>
      <c r="BF3458" s="6" t="e">
        <f t="shared" ref="BF3458:BF3521" si="162">DATE(BC3458,BD3458,BE3458)</f>
        <v>#NUM!</v>
      </c>
      <c r="BG3458" t="e">
        <f t="shared" ref="BG3458:BG3521" si="163">BF3458-BA3458</f>
        <v>#NUM!</v>
      </c>
      <c r="BH3458" t="e">
        <f t="shared" ref="BH3458:BH3521" si="164">IF(BG3458=1,"COMPLY",IF(BG3458&lt;1,"COMPLY","NOT COMPLY"))</f>
        <v>#NUM!</v>
      </c>
      <c r="BI3458" t="e">
        <f>VLOOKUP(H3458,Sheet2!$A$1:$B$270,2,FALSE)</f>
        <v>#N/A</v>
      </c>
    </row>
    <row r="3459" spans="15:61">
      <c r="O3459" s="57"/>
      <c r="P3459" s="57"/>
      <c r="AO3459" s="57"/>
      <c r="BA3459" s="57"/>
      <c r="BF3459" s="6" t="e">
        <f t="shared" si="162"/>
        <v>#NUM!</v>
      </c>
      <c r="BG3459" t="e">
        <f t="shared" si="163"/>
        <v>#NUM!</v>
      </c>
      <c r="BH3459" t="e">
        <f t="shared" si="164"/>
        <v>#NUM!</v>
      </c>
      <c r="BI3459" t="e">
        <f>VLOOKUP(H3459,Sheet2!$A$1:$B$270,2,FALSE)</f>
        <v>#N/A</v>
      </c>
    </row>
    <row r="3460" spans="15:61">
      <c r="O3460" s="57"/>
      <c r="P3460" s="57"/>
      <c r="AO3460" s="57"/>
      <c r="AP3460" s="57"/>
      <c r="BA3460" s="57"/>
      <c r="BF3460" s="6" t="e">
        <f t="shared" si="162"/>
        <v>#NUM!</v>
      </c>
      <c r="BG3460" t="e">
        <f t="shared" si="163"/>
        <v>#NUM!</v>
      </c>
      <c r="BH3460" t="e">
        <f t="shared" si="164"/>
        <v>#NUM!</v>
      </c>
      <c r="BI3460" t="e">
        <f>VLOOKUP(H3460,Sheet2!$A$1:$B$270,2,FALSE)</f>
        <v>#N/A</v>
      </c>
    </row>
    <row r="3461" spans="15:61">
      <c r="O3461" s="57"/>
      <c r="P3461" s="57"/>
      <c r="AO3461" s="57"/>
      <c r="AP3461" s="57"/>
      <c r="BA3461" s="57"/>
      <c r="BF3461" s="6" t="e">
        <f t="shared" si="162"/>
        <v>#NUM!</v>
      </c>
      <c r="BG3461" t="e">
        <f t="shared" si="163"/>
        <v>#NUM!</v>
      </c>
      <c r="BH3461" t="e">
        <f t="shared" si="164"/>
        <v>#NUM!</v>
      </c>
      <c r="BI3461" t="e">
        <f>VLOOKUP(H3461,Sheet2!$A$1:$B$270,2,FALSE)</f>
        <v>#N/A</v>
      </c>
    </row>
    <row r="3462" spans="15:61">
      <c r="O3462" s="57"/>
      <c r="P3462" s="57"/>
      <c r="AO3462" s="57"/>
      <c r="AP3462" s="57"/>
      <c r="BA3462" s="57"/>
      <c r="BF3462" s="6" t="e">
        <f t="shared" si="162"/>
        <v>#NUM!</v>
      </c>
      <c r="BG3462" t="e">
        <f t="shared" si="163"/>
        <v>#NUM!</v>
      </c>
      <c r="BH3462" t="e">
        <f t="shared" si="164"/>
        <v>#NUM!</v>
      </c>
      <c r="BI3462" t="e">
        <f>VLOOKUP(H3462,Sheet2!$A$1:$B$270,2,FALSE)</f>
        <v>#N/A</v>
      </c>
    </row>
    <row r="3463" spans="15:61">
      <c r="O3463" s="57"/>
      <c r="P3463" s="57"/>
      <c r="AO3463" s="57"/>
      <c r="AP3463" s="57"/>
      <c r="BA3463" s="57"/>
      <c r="BF3463" s="6" t="e">
        <f t="shared" si="162"/>
        <v>#NUM!</v>
      </c>
      <c r="BG3463" t="e">
        <f t="shared" si="163"/>
        <v>#NUM!</v>
      </c>
      <c r="BH3463" t="e">
        <f t="shared" si="164"/>
        <v>#NUM!</v>
      </c>
      <c r="BI3463" t="e">
        <f>VLOOKUP(H3463,Sheet2!$A$1:$B$270,2,FALSE)</f>
        <v>#N/A</v>
      </c>
    </row>
    <row r="3464" spans="15:61">
      <c r="O3464" s="57"/>
      <c r="P3464" s="57"/>
      <c r="AO3464" s="57"/>
      <c r="AP3464" s="57"/>
      <c r="BA3464" s="57"/>
      <c r="BF3464" s="6" t="e">
        <f t="shared" si="162"/>
        <v>#NUM!</v>
      </c>
      <c r="BG3464" t="e">
        <f t="shared" si="163"/>
        <v>#NUM!</v>
      </c>
      <c r="BH3464" t="e">
        <f t="shared" si="164"/>
        <v>#NUM!</v>
      </c>
      <c r="BI3464" t="e">
        <f>VLOOKUP(H3464,Sheet2!$A$1:$B$270,2,FALSE)</f>
        <v>#N/A</v>
      </c>
    </row>
    <row r="3465" spans="15:61">
      <c r="O3465" s="57"/>
      <c r="P3465" s="57"/>
      <c r="AO3465" s="57"/>
      <c r="AP3465" s="57"/>
      <c r="BA3465" s="57"/>
      <c r="BF3465" s="6" t="e">
        <f t="shared" si="162"/>
        <v>#NUM!</v>
      </c>
      <c r="BG3465" t="e">
        <f t="shared" si="163"/>
        <v>#NUM!</v>
      </c>
      <c r="BH3465" t="e">
        <f t="shared" si="164"/>
        <v>#NUM!</v>
      </c>
      <c r="BI3465" t="e">
        <f>VLOOKUP(H3465,Sheet2!$A$1:$B$270,2,FALSE)</f>
        <v>#N/A</v>
      </c>
    </row>
    <row r="3466" spans="15:61">
      <c r="O3466" s="57"/>
      <c r="P3466" s="57"/>
      <c r="AO3466" s="57"/>
      <c r="AP3466" s="57"/>
      <c r="BA3466" s="57"/>
      <c r="BF3466" s="6" t="e">
        <f t="shared" si="162"/>
        <v>#NUM!</v>
      </c>
      <c r="BG3466" t="e">
        <f t="shared" si="163"/>
        <v>#NUM!</v>
      </c>
      <c r="BH3466" t="e">
        <f t="shared" si="164"/>
        <v>#NUM!</v>
      </c>
      <c r="BI3466" t="e">
        <f>VLOOKUP(H3466,Sheet2!$A$1:$B$270,2,FALSE)</f>
        <v>#N/A</v>
      </c>
    </row>
    <row r="3467" spans="15:61">
      <c r="O3467" s="57"/>
      <c r="P3467" s="57"/>
      <c r="AO3467" s="57"/>
      <c r="BA3467" s="57"/>
      <c r="BF3467" s="6" t="e">
        <f t="shared" si="162"/>
        <v>#NUM!</v>
      </c>
      <c r="BG3467" t="e">
        <f t="shared" si="163"/>
        <v>#NUM!</v>
      </c>
      <c r="BH3467" t="e">
        <f t="shared" si="164"/>
        <v>#NUM!</v>
      </c>
      <c r="BI3467" t="e">
        <f>VLOOKUP(H3467,Sheet2!$A$1:$B$270,2,FALSE)</f>
        <v>#N/A</v>
      </c>
    </row>
    <row r="3468" spans="15:61">
      <c r="O3468" s="57"/>
      <c r="P3468" s="57"/>
      <c r="AO3468" s="57"/>
      <c r="AP3468" s="57"/>
      <c r="BA3468" s="57"/>
      <c r="BF3468" s="6" t="e">
        <f t="shared" si="162"/>
        <v>#NUM!</v>
      </c>
      <c r="BG3468" t="e">
        <f t="shared" si="163"/>
        <v>#NUM!</v>
      </c>
      <c r="BH3468" t="e">
        <f t="shared" si="164"/>
        <v>#NUM!</v>
      </c>
      <c r="BI3468" t="e">
        <f>VLOOKUP(H3468,Sheet2!$A$1:$B$270,2,FALSE)</f>
        <v>#N/A</v>
      </c>
    </row>
    <row r="3469" spans="15:61">
      <c r="O3469" s="57"/>
      <c r="P3469" s="57"/>
      <c r="AO3469" s="57"/>
      <c r="AP3469" s="57"/>
      <c r="BA3469" s="57"/>
      <c r="BF3469" s="6" t="e">
        <f t="shared" si="162"/>
        <v>#NUM!</v>
      </c>
      <c r="BG3469" t="e">
        <f t="shared" si="163"/>
        <v>#NUM!</v>
      </c>
      <c r="BH3469" t="e">
        <f t="shared" si="164"/>
        <v>#NUM!</v>
      </c>
      <c r="BI3469" t="e">
        <f>VLOOKUP(H3469,Sheet2!$A$1:$B$270,2,FALSE)</f>
        <v>#N/A</v>
      </c>
    </row>
    <row r="3470" spans="15:61">
      <c r="O3470" s="57"/>
      <c r="P3470" s="57"/>
      <c r="AO3470" s="57"/>
      <c r="AP3470" s="57"/>
      <c r="BA3470" s="57"/>
      <c r="BF3470" s="6" t="e">
        <f t="shared" si="162"/>
        <v>#NUM!</v>
      </c>
      <c r="BG3470" t="e">
        <f t="shared" si="163"/>
        <v>#NUM!</v>
      </c>
      <c r="BH3470" t="e">
        <f t="shared" si="164"/>
        <v>#NUM!</v>
      </c>
      <c r="BI3470" t="e">
        <f>VLOOKUP(H3470,Sheet2!$A$1:$B$270,2,FALSE)</f>
        <v>#N/A</v>
      </c>
    </row>
    <row r="3471" spans="15:61">
      <c r="O3471" s="57"/>
      <c r="P3471" s="57"/>
      <c r="AO3471" s="57"/>
      <c r="BA3471" s="57"/>
      <c r="BF3471" s="6" t="e">
        <f t="shared" si="162"/>
        <v>#NUM!</v>
      </c>
      <c r="BG3471" t="e">
        <f t="shared" si="163"/>
        <v>#NUM!</v>
      </c>
      <c r="BH3471" t="e">
        <f t="shared" si="164"/>
        <v>#NUM!</v>
      </c>
      <c r="BI3471" t="e">
        <f>VLOOKUP(H3471,Sheet2!$A$1:$B$270,2,FALSE)</f>
        <v>#N/A</v>
      </c>
    </row>
    <row r="3472" spans="15:61">
      <c r="O3472" s="57"/>
      <c r="P3472" s="57"/>
      <c r="AO3472" s="57"/>
      <c r="AP3472" s="57"/>
      <c r="BA3472" s="57"/>
      <c r="BF3472" s="6" t="e">
        <f t="shared" si="162"/>
        <v>#NUM!</v>
      </c>
      <c r="BG3472" t="e">
        <f t="shared" si="163"/>
        <v>#NUM!</v>
      </c>
      <c r="BH3472" t="e">
        <f t="shared" si="164"/>
        <v>#NUM!</v>
      </c>
      <c r="BI3472" t="e">
        <f>VLOOKUP(H3472,Sheet2!$A$1:$B$270,2,FALSE)</f>
        <v>#N/A</v>
      </c>
    </row>
    <row r="3473" spans="15:61">
      <c r="O3473" s="57"/>
      <c r="P3473" s="57"/>
      <c r="AO3473" s="57"/>
      <c r="AP3473" s="57"/>
      <c r="BA3473" s="57"/>
      <c r="BF3473" s="6" t="e">
        <f t="shared" si="162"/>
        <v>#NUM!</v>
      </c>
      <c r="BG3473" t="e">
        <f t="shared" si="163"/>
        <v>#NUM!</v>
      </c>
      <c r="BH3473" t="e">
        <f t="shared" si="164"/>
        <v>#NUM!</v>
      </c>
      <c r="BI3473" t="e">
        <f>VLOOKUP(H3473,Sheet2!$A$1:$B$270,2,FALSE)</f>
        <v>#N/A</v>
      </c>
    </row>
    <row r="3474" spans="15:61">
      <c r="O3474" s="57"/>
      <c r="P3474" s="57"/>
      <c r="AO3474" s="57"/>
      <c r="AP3474" s="57"/>
      <c r="BA3474" s="57"/>
      <c r="BF3474" s="6" t="e">
        <f t="shared" si="162"/>
        <v>#NUM!</v>
      </c>
      <c r="BG3474" t="e">
        <f t="shared" si="163"/>
        <v>#NUM!</v>
      </c>
      <c r="BH3474" t="e">
        <f t="shared" si="164"/>
        <v>#NUM!</v>
      </c>
      <c r="BI3474" t="e">
        <f>VLOOKUP(H3474,Sheet2!$A$1:$B$270,2,FALSE)</f>
        <v>#N/A</v>
      </c>
    </row>
    <row r="3475" spans="15:61">
      <c r="O3475" s="57"/>
      <c r="P3475" s="57"/>
      <c r="AO3475" s="57"/>
      <c r="AP3475" s="57"/>
      <c r="BA3475" s="57"/>
      <c r="BF3475" s="6" t="e">
        <f t="shared" si="162"/>
        <v>#NUM!</v>
      </c>
      <c r="BG3475" t="e">
        <f t="shared" si="163"/>
        <v>#NUM!</v>
      </c>
      <c r="BH3475" t="e">
        <f t="shared" si="164"/>
        <v>#NUM!</v>
      </c>
      <c r="BI3475" t="e">
        <f>VLOOKUP(H3475,Sheet2!$A$1:$B$270,2,FALSE)</f>
        <v>#N/A</v>
      </c>
    </row>
    <row r="3476" spans="15:61">
      <c r="O3476" s="57"/>
      <c r="P3476" s="57"/>
      <c r="AO3476" s="57"/>
      <c r="AP3476" s="57"/>
      <c r="BA3476" s="57"/>
      <c r="BF3476" s="6" t="e">
        <f t="shared" si="162"/>
        <v>#NUM!</v>
      </c>
      <c r="BG3476" t="e">
        <f t="shared" si="163"/>
        <v>#NUM!</v>
      </c>
      <c r="BH3476" t="e">
        <f t="shared" si="164"/>
        <v>#NUM!</v>
      </c>
      <c r="BI3476" t="e">
        <f>VLOOKUP(H3476,Sheet2!$A$1:$B$270,2,FALSE)</f>
        <v>#N/A</v>
      </c>
    </row>
    <row r="3477" spans="15:61">
      <c r="O3477" s="57"/>
      <c r="P3477" s="57"/>
      <c r="AO3477" s="57"/>
      <c r="AP3477" s="57"/>
      <c r="BA3477" s="57"/>
      <c r="BF3477" s="6" t="e">
        <f t="shared" si="162"/>
        <v>#NUM!</v>
      </c>
      <c r="BG3477" t="e">
        <f t="shared" si="163"/>
        <v>#NUM!</v>
      </c>
      <c r="BH3477" t="e">
        <f t="shared" si="164"/>
        <v>#NUM!</v>
      </c>
      <c r="BI3477" t="e">
        <f>VLOOKUP(H3477,Sheet2!$A$1:$B$270,2,FALSE)</f>
        <v>#N/A</v>
      </c>
    </row>
    <row r="3478" spans="15:61">
      <c r="O3478" s="57"/>
      <c r="P3478" s="57"/>
      <c r="AO3478" s="57"/>
      <c r="AP3478" s="57"/>
      <c r="BA3478" s="57"/>
      <c r="BF3478" s="6" t="e">
        <f t="shared" si="162"/>
        <v>#NUM!</v>
      </c>
      <c r="BG3478" t="e">
        <f t="shared" si="163"/>
        <v>#NUM!</v>
      </c>
      <c r="BH3478" t="e">
        <f t="shared" si="164"/>
        <v>#NUM!</v>
      </c>
      <c r="BI3478" t="e">
        <f>VLOOKUP(H3478,Sheet2!$A$1:$B$270,2,FALSE)</f>
        <v>#N/A</v>
      </c>
    </row>
    <row r="3479" spans="15:61">
      <c r="O3479" s="57"/>
      <c r="P3479" s="57"/>
      <c r="AO3479" s="57"/>
      <c r="AP3479" s="57"/>
      <c r="BA3479" s="57"/>
      <c r="BF3479" s="6" t="e">
        <f t="shared" si="162"/>
        <v>#NUM!</v>
      </c>
      <c r="BG3479" t="e">
        <f t="shared" si="163"/>
        <v>#NUM!</v>
      </c>
      <c r="BH3479" t="e">
        <f t="shared" si="164"/>
        <v>#NUM!</v>
      </c>
      <c r="BI3479" t="e">
        <f>VLOOKUP(H3479,Sheet2!$A$1:$B$270,2,FALSE)</f>
        <v>#N/A</v>
      </c>
    </row>
    <row r="3480" spans="15:61">
      <c r="O3480" s="57"/>
      <c r="P3480" s="57"/>
      <c r="AO3480" s="57"/>
      <c r="AP3480" s="57"/>
      <c r="BA3480" s="57"/>
      <c r="BF3480" s="6" t="e">
        <f t="shared" si="162"/>
        <v>#NUM!</v>
      </c>
      <c r="BG3480" t="e">
        <f t="shared" si="163"/>
        <v>#NUM!</v>
      </c>
      <c r="BH3480" t="e">
        <f t="shared" si="164"/>
        <v>#NUM!</v>
      </c>
      <c r="BI3480" t="e">
        <f>VLOOKUP(H3480,Sheet2!$A$1:$B$270,2,FALSE)</f>
        <v>#N/A</v>
      </c>
    </row>
    <row r="3481" spans="15:61">
      <c r="O3481" s="57"/>
      <c r="P3481" s="57"/>
      <c r="AO3481" s="57"/>
      <c r="AP3481" s="57"/>
      <c r="BA3481" s="57"/>
      <c r="BF3481" s="6" t="e">
        <f t="shared" si="162"/>
        <v>#NUM!</v>
      </c>
      <c r="BG3481" t="e">
        <f t="shared" si="163"/>
        <v>#NUM!</v>
      </c>
      <c r="BH3481" t="e">
        <f t="shared" si="164"/>
        <v>#NUM!</v>
      </c>
      <c r="BI3481" t="e">
        <f>VLOOKUP(H3481,Sheet2!$A$1:$B$270,2,FALSE)</f>
        <v>#N/A</v>
      </c>
    </row>
    <row r="3482" spans="15:61">
      <c r="O3482" s="57"/>
      <c r="P3482" s="57"/>
      <c r="AO3482" s="57"/>
      <c r="AP3482" s="57"/>
      <c r="BA3482" s="57"/>
      <c r="BF3482" s="6" t="e">
        <f t="shared" si="162"/>
        <v>#NUM!</v>
      </c>
      <c r="BG3482" t="e">
        <f t="shared" si="163"/>
        <v>#NUM!</v>
      </c>
      <c r="BH3482" t="e">
        <f t="shared" si="164"/>
        <v>#NUM!</v>
      </c>
      <c r="BI3482" t="e">
        <f>VLOOKUP(H3482,Sheet2!$A$1:$B$270,2,FALSE)</f>
        <v>#N/A</v>
      </c>
    </row>
    <row r="3483" spans="15:61">
      <c r="O3483" s="57"/>
      <c r="P3483" s="57"/>
      <c r="AO3483" s="57"/>
      <c r="AP3483" s="57"/>
      <c r="BA3483" s="57"/>
      <c r="BF3483" s="6" t="e">
        <f t="shared" si="162"/>
        <v>#NUM!</v>
      </c>
      <c r="BG3483" t="e">
        <f t="shared" si="163"/>
        <v>#NUM!</v>
      </c>
      <c r="BH3483" t="e">
        <f t="shared" si="164"/>
        <v>#NUM!</v>
      </c>
      <c r="BI3483" t="e">
        <f>VLOOKUP(H3483,Sheet2!$A$1:$B$270,2,FALSE)</f>
        <v>#N/A</v>
      </c>
    </row>
    <row r="3484" spans="15:61">
      <c r="O3484" s="57"/>
      <c r="P3484" s="57"/>
      <c r="AO3484" s="57"/>
      <c r="AP3484" s="57"/>
      <c r="BA3484" s="57"/>
      <c r="BF3484" s="6" t="e">
        <f t="shared" si="162"/>
        <v>#NUM!</v>
      </c>
      <c r="BG3484" t="e">
        <f t="shared" si="163"/>
        <v>#NUM!</v>
      </c>
      <c r="BH3484" t="e">
        <f t="shared" si="164"/>
        <v>#NUM!</v>
      </c>
      <c r="BI3484" t="e">
        <f>VLOOKUP(H3484,Sheet2!$A$1:$B$270,2,FALSE)</f>
        <v>#N/A</v>
      </c>
    </row>
    <row r="3485" spans="15:61">
      <c r="O3485" s="57"/>
      <c r="P3485" s="57"/>
      <c r="AO3485" s="57"/>
      <c r="AP3485" s="57"/>
      <c r="BA3485" s="57"/>
      <c r="BF3485" s="6" t="e">
        <f t="shared" si="162"/>
        <v>#NUM!</v>
      </c>
      <c r="BG3485" t="e">
        <f t="shared" si="163"/>
        <v>#NUM!</v>
      </c>
      <c r="BH3485" t="e">
        <f t="shared" si="164"/>
        <v>#NUM!</v>
      </c>
      <c r="BI3485" t="e">
        <f>VLOOKUP(H3485,Sheet2!$A$1:$B$270,2,FALSE)</f>
        <v>#N/A</v>
      </c>
    </row>
    <row r="3486" spans="15:61">
      <c r="O3486" s="57"/>
      <c r="P3486" s="57"/>
      <c r="AO3486" s="57"/>
      <c r="AP3486" s="57"/>
      <c r="BA3486" s="57"/>
      <c r="BF3486" s="6" t="e">
        <f t="shared" si="162"/>
        <v>#NUM!</v>
      </c>
      <c r="BG3486" t="e">
        <f t="shared" si="163"/>
        <v>#NUM!</v>
      </c>
      <c r="BH3486" t="e">
        <f t="shared" si="164"/>
        <v>#NUM!</v>
      </c>
      <c r="BI3486" t="e">
        <f>VLOOKUP(H3486,Sheet2!$A$1:$B$270,2,FALSE)</f>
        <v>#N/A</v>
      </c>
    </row>
    <row r="3487" spans="15:61">
      <c r="O3487" s="57"/>
      <c r="P3487" s="57"/>
      <c r="AO3487" s="57"/>
      <c r="AP3487" s="57"/>
      <c r="BA3487" s="57"/>
      <c r="BF3487" s="6" t="e">
        <f t="shared" si="162"/>
        <v>#NUM!</v>
      </c>
      <c r="BG3487" t="e">
        <f t="shared" si="163"/>
        <v>#NUM!</v>
      </c>
      <c r="BH3487" t="e">
        <f t="shared" si="164"/>
        <v>#NUM!</v>
      </c>
      <c r="BI3487" t="e">
        <f>VLOOKUP(H3487,Sheet2!$A$1:$B$270,2,FALSE)</f>
        <v>#N/A</v>
      </c>
    </row>
    <row r="3488" spans="15:61">
      <c r="O3488" s="57"/>
      <c r="P3488" s="57"/>
      <c r="AO3488" s="57"/>
      <c r="AP3488" s="57"/>
      <c r="BA3488" s="57"/>
      <c r="BF3488" s="6" t="e">
        <f t="shared" si="162"/>
        <v>#NUM!</v>
      </c>
      <c r="BG3488" t="e">
        <f t="shared" si="163"/>
        <v>#NUM!</v>
      </c>
      <c r="BH3488" t="e">
        <f t="shared" si="164"/>
        <v>#NUM!</v>
      </c>
      <c r="BI3488" t="e">
        <f>VLOOKUP(H3488,Sheet2!$A$1:$B$270,2,FALSE)</f>
        <v>#N/A</v>
      </c>
    </row>
    <row r="3489" spans="15:61">
      <c r="O3489" s="57"/>
      <c r="P3489" s="57"/>
      <c r="AO3489" s="57"/>
      <c r="BA3489" s="57"/>
      <c r="BF3489" s="6" t="e">
        <f t="shared" si="162"/>
        <v>#NUM!</v>
      </c>
      <c r="BG3489" t="e">
        <f t="shared" si="163"/>
        <v>#NUM!</v>
      </c>
      <c r="BH3489" t="e">
        <f t="shared" si="164"/>
        <v>#NUM!</v>
      </c>
      <c r="BI3489" t="e">
        <f>VLOOKUP(H3489,Sheet2!$A$1:$B$270,2,FALSE)</f>
        <v>#N/A</v>
      </c>
    </row>
    <row r="3490" spans="15:61">
      <c r="O3490" s="57"/>
      <c r="P3490" s="57"/>
      <c r="AO3490" s="57"/>
      <c r="AP3490" s="57"/>
      <c r="BA3490" s="57"/>
      <c r="BF3490" s="6" t="e">
        <f t="shared" si="162"/>
        <v>#NUM!</v>
      </c>
      <c r="BG3490" t="e">
        <f t="shared" si="163"/>
        <v>#NUM!</v>
      </c>
      <c r="BH3490" t="e">
        <f t="shared" si="164"/>
        <v>#NUM!</v>
      </c>
      <c r="BI3490" t="e">
        <f>VLOOKUP(H3490,Sheet2!$A$1:$B$270,2,FALSE)</f>
        <v>#N/A</v>
      </c>
    </row>
    <row r="3491" spans="15:61">
      <c r="O3491" s="57"/>
      <c r="P3491" s="57"/>
      <c r="AO3491" s="57"/>
      <c r="AP3491" s="57"/>
      <c r="BA3491" s="57"/>
      <c r="BF3491" s="6" t="e">
        <f t="shared" si="162"/>
        <v>#NUM!</v>
      </c>
      <c r="BG3491" t="e">
        <f t="shared" si="163"/>
        <v>#NUM!</v>
      </c>
      <c r="BH3491" t="e">
        <f t="shared" si="164"/>
        <v>#NUM!</v>
      </c>
      <c r="BI3491" t="e">
        <f>VLOOKUP(H3491,Sheet2!$A$1:$B$270,2,FALSE)</f>
        <v>#N/A</v>
      </c>
    </row>
    <row r="3492" spans="15:61">
      <c r="O3492" s="57"/>
      <c r="P3492" s="57"/>
      <c r="AO3492" s="57"/>
      <c r="AP3492" s="57"/>
      <c r="BA3492" s="57"/>
      <c r="BF3492" s="6" t="e">
        <f t="shared" si="162"/>
        <v>#NUM!</v>
      </c>
      <c r="BG3492" t="e">
        <f t="shared" si="163"/>
        <v>#NUM!</v>
      </c>
      <c r="BH3492" t="e">
        <f t="shared" si="164"/>
        <v>#NUM!</v>
      </c>
      <c r="BI3492" t="e">
        <f>VLOOKUP(H3492,Sheet2!$A$1:$B$270,2,FALSE)</f>
        <v>#N/A</v>
      </c>
    </row>
    <row r="3493" spans="15:61">
      <c r="O3493" s="57"/>
      <c r="P3493" s="57"/>
      <c r="AO3493" s="57"/>
      <c r="AP3493" s="57"/>
      <c r="BA3493" s="57"/>
      <c r="BF3493" s="6" t="e">
        <f t="shared" si="162"/>
        <v>#NUM!</v>
      </c>
      <c r="BG3493" t="e">
        <f t="shared" si="163"/>
        <v>#NUM!</v>
      </c>
      <c r="BH3493" t="e">
        <f t="shared" si="164"/>
        <v>#NUM!</v>
      </c>
      <c r="BI3493" t="e">
        <f>VLOOKUP(H3493,Sheet2!$A$1:$B$270,2,FALSE)</f>
        <v>#N/A</v>
      </c>
    </row>
    <row r="3494" spans="15:61">
      <c r="O3494" s="57"/>
      <c r="P3494" s="57"/>
      <c r="AO3494" s="57"/>
      <c r="BA3494" s="57"/>
      <c r="BF3494" s="6" t="e">
        <f t="shared" si="162"/>
        <v>#NUM!</v>
      </c>
      <c r="BG3494" t="e">
        <f t="shared" si="163"/>
        <v>#NUM!</v>
      </c>
      <c r="BH3494" t="e">
        <f t="shared" si="164"/>
        <v>#NUM!</v>
      </c>
      <c r="BI3494" t="e">
        <f>VLOOKUP(H3494,Sheet2!$A$1:$B$270,2,FALSE)</f>
        <v>#N/A</v>
      </c>
    </row>
    <row r="3495" spans="15:61">
      <c r="O3495" s="57"/>
      <c r="P3495" s="57"/>
      <c r="AO3495" s="57"/>
      <c r="AP3495" s="57"/>
      <c r="BA3495" s="57"/>
      <c r="BF3495" s="6" t="e">
        <f t="shared" si="162"/>
        <v>#NUM!</v>
      </c>
      <c r="BG3495" t="e">
        <f t="shared" si="163"/>
        <v>#NUM!</v>
      </c>
      <c r="BH3495" t="e">
        <f t="shared" si="164"/>
        <v>#NUM!</v>
      </c>
      <c r="BI3495" t="e">
        <f>VLOOKUP(H3495,Sheet2!$A$1:$B$270,2,FALSE)</f>
        <v>#N/A</v>
      </c>
    </row>
    <row r="3496" spans="15:61">
      <c r="O3496" s="57"/>
      <c r="P3496" s="57"/>
      <c r="AO3496" s="57"/>
      <c r="AP3496" s="57"/>
      <c r="BA3496" s="57"/>
      <c r="BF3496" s="6" t="e">
        <f t="shared" si="162"/>
        <v>#NUM!</v>
      </c>
      <c r="BG3496" t="e">
        <f t="shared" si="163"/>
        <v>#NUM!</v>
      </c>
      <c r="BH3496" t="e">
        <f t="shared" si="164"/>
        <v>#NUM!</v>
      </c>
      <c r="BI3496" t="e">
        <f>VLOOKUP(H3496,Sheet2!$A$1:$B$270,2,FALSE)</f>
        <v>#N/A</v>
      </c>
    </row>
    <row r="3497" spans="15:61">
      <c r="O3497" s="57"/>
      <c r="P3497" s="57"/>
      <c r="AO3497" s="57"/>
      <c r="AP3497" s="57"/>
      <c r="BA3497" s="57"/>
      <c r="BF3497" s="6" t="e">
        <f t="shared" si="162"/>
        <v>#NUM!</v>
      </c>
      <c r="BG3497" t="e">
        <f t="shared" si="163"/>
        <v>#NUM!</v>
      </c>
      <c r="BH3497" t="e">
        <f t="shared" si="164"/>
        <v>#NUM!</v>
      </c>
      <c r="BI3497" t="e">
        <f>VLOOKUP(H3497,Sheet2!$A$1:$B$270,2,FALSE)</f>
        <v>#N/A</v>
      </c>
    </row>
    <row r="3498" spans="15:61">
      <c r="O3498" s="57"/>
      <c r="P3498" s="57"/>
      <c r="AO3498" s="57"/>
      <c r="AP3498" s="57"/>
      <c r="BA3498" s="57"/>
      <c r="BF3498" s="6" t="e">
        <f t="shared" si="162"/>
        <v>#NUM!</v>
      </c>
      <c r="BG3498" t="e">
        <f t="shared" si="163"/>
        <v>#NUM!</v>
      </c>
      <c r="BH3498" t="e">
        <f t="shared" si="164"/>
        <v>#NUM!</v>
      </c>
      <c r="BI3498" t="e">
        <f>VLOOKUP(H3498,Sheet2!$A$1:$B$270,2,FALSE)</f>
        <v>#N/A</v>
      </c>
    </row>
    <row r="3499" spans="15:61">
      <c r="O3499" s="57"/>
      <c r="P3499" s="57"/>
      <c r="AO3499" s="57"/>
      <c r="AP3499" s="57"/>
      <c r="BA3499" s="57"/>
      <c r="BF3499" s="6" t="e">
        <f t="shared" si="162"/>
        <v>#NUM!</v>
      </c>
      <c r="BG3499" t="e">
        <f t="shared" si="163"/>
        <v>#NUM!</v>
      </c>
      <c r="BH3499" t="e">
        <f t="shared" si="164"/>
        <v>#NUM!</v>
      </c>
      <c r="BI3499" t="e">
        <f>VLOOKUP(H3499,Sheet2!$A$1:$B$270,2,FALSE)</f>
        <v>#N/A</v>
      </c>
    </row>
    <row r="3500" spans="15:61">
      <c r="O3500" s="57"/>
      <c r="P3500" s="57"/>
      <c r="AO3500" s="57"/>
      <c r="AP3500" s="57"/>
      <c r="BA3500" s="57"/>
      <c r="BF3500" s="6" t="e">
        <f t="shared" si="162"/>
        <v>#NUM!</v>
      </c>
      <c r="BG3500" t="e">
        <f t="shared" si="163"/>
        <v>#NUM!</v>
      </c>
      <c r="BH3500" t="e">
        <f t="shared" si="164"/>
        <v>#NUM!</v>
      </c>
      <c r="BI3500" t="e">
        <f>VLOOKUP(H3500,Sheet2!$A$1:$B$270,2,FALSE)</f>
        <v>#N/A</v>
      </c>
    </row>
    <row r="3501" spans="15:61">
      <c r="O3501" s="57"/>
      <c r="P3501" s="57"/>
      <c r="AO3501" s="57"/>
      <c r="AP3501" s="57"/>
      <c r="BA3501" s="57"/>
      <c r="BF3501" s="6" t="e">
        <f t="shared" si="162"/>
        <v>#NUM!</v>
      </c>
      <c r="BG3501" t="e">
        <f t="shared" si="163"/>
        <v>#NUM!</v>
      </c>
      <c r="BH3501" t="e">
        <f t="shared" si="164"/>
        <v>#NUM!</v>
      </c>
      <c r="BI3501" t="e">
        <f>VLOOKUP(H3501,Sheet2!$A$1:$B$270,2,FALSE)</f>
        <v>#N/A</v>
      </c>
    </row>
    <row r="3502" spans="15:61">
      <c r="O3502" s="57"/>
      <c r="P3502" s="57"/>
      <c r="AO3502" s="57"/>
      <c r="AP3502" s="57"/>
      <c r="BA3502" s="57"/>
      <c r="BF3502" s="6" t="e">
        <f t="shared" si="162"/>
        <v>#NUM!</v>
      </c>
      <c r="BG3502" t="e">
        <f t="shared" si="163"/>
        <v>#NUM!</v>
      </c>
      <c r="BH3502" t="e">
        <f t="shared" si="164"/>
        <v>#NUM!</v>
      </c>
      <c r="BI3502" t="e">
        <f>VLOOKUP(H3502,Sheet2!$A$1:$B$270,2,FALSE)</f>
        <v>#N/A</v>
      </c>
    </row>
    <row r="3503" spans="15:61">
      <c r="O3503" s="57"/>
      <c r="P3503" s="57"/>
      <c r="AO3503" s="57"/>
      <c r="AP3503" s="57"/>
      <c r="BA3503" s="57"/>
      <c r="BF3503" s="6" t="e">
        <f t="shared" si="162"/>
        <v>#NUM!</v>
      </c>
      <c r="BG3503" t="e">
        <f t="shared" si="163"/>
        <v>#NUM!</v>
      </c>
      <c r="BH3503" t="e">
        <f t="shared" si="164"/>
        <v>#NUM!</v>
      </c>
      <c r="BI3503" t="e">
        <f>VLOOKUP(H3503,Sheet2!$A$1:$B$270,2,FALSE)</f>
        <v>#N/A</v>
      </c>
    </row>
    <row r="3504" spans="15:61">
      <c r="O3504" s="57"/>
      <c r="P3504" s="57"/>
      <c r="AO3504" s="57"/>
      <c r="AP3504" s="57"/>
      <c r="BA3504" s="57"/>
      <c r="BF3504" s="6" t="e">
        <f t="shared" si="162"/>
        <v>#NUM!</v>
      </c>
      <c r="BG3504" t="e">
        <f t="shared" si="163"/>
        <v>#NUM!</v>
      </c>
      <c r="BH3504" t="e">
        <f t="shared" si="164"/>
        <v>#NUM!</v>
      </c>
      <c r="BI3504" t="e">
        <f>VLOOKUP(H3504,Sheet2!$A$1:$B$270,2,FALSE)</f>
        <v>#N/A</v>
      </c>
    </row>
    <row r="3505" spans="15:61">
      <c r="O3505" s="57"/>
      <c r="P3505" s="57"/>
      <c r="AO3505" s="57"/>
      <c r="AP3505" s="57"/>
      <c r="BA3505" s="57"/>
      <c r="BF3505" s="6" t="e">
        <f t="shared" si="162"/>
        <v>#NUM!</v>
      </c>
      <c r="BG3505" t="e">
        <f t="shared" si="163"/>
        <v>#NUM!</v>
      </c>
      <c r="BH3505" t="e">
        <f t="shared" si="164"/>
        <v>#NUM!</v>
      </c>
      <c r="BI3505" t="e">
        <f>VLOOKUP(H3505,Sheet2!$A$1:$B$270,2,FALSE)</f>
        <v>#N/A</v>
      </c>
    </row>
    <row r="3506" spans="15:61">
      <c r="O3506" s="57"/>
      <c r="P3506" s="57"/>
      <c r="AO3506" s="57"/>
      <c r="AP3506" s="57"/>
      <c r="BA3506" s="57"/>
      <c r="BF3506" s="6" t="e">
        <f t="shared" si="162"/>
        <v>#NUM!</v>
      </c>
      <c r="BG3506" t="e">
        <f t="shared" si="163"/>
        <v>#NUM!</v>
      </c>
      <c r="BH3506" t="e">
        <f t="shared" si="164"/>
        <v>#NUM!</v>
      </c>
      <c r="BI3506" t="e">
        <f>VLOOKUP(H3506,Sheet2!$A$1:$B$270,2,FALSE)</f>
        <v>#N/A</v>
      </c>
    </row>
    <row r="3507" spans="15:61">
      <c r="O3507" s="57"/>
      <c r="P3507" s="57"/>
      <c r="AO3507" s="57"/>
      <c r="AP3507" s="57"/>
      <c r="BA3507" s="57"/>
      <c r="BF3507" s="6" t="e">
        <f t="shared" si="162"/>
        <v>#NUM!</v>
      </c>
      <c r="BG3507" t="e">
        <f t="shared" si="163"/>
        <v>#NUM!</v>
      </c>
      <c r="BH3507" t="e">
        <f t="shared" si="164"/>
        <v>#NUM!</v>
      </c>
      <c r="BI3507" t="e">
        <f>VLOOKUP(H3507,Sheet2!$A$1:$B$270,2,FALSE)</f>
        <v>#N/A</v>
      </c>
    </row>
    <row r="3508" spans="15:61">
      <c r="O3508" s="57"/>
      <c r="P3508" s="57"/>
      <c r="AO3508" s="57"/>
      <c r="BA3508" s="57"/>
      <c r="BF3508" s="6" t="e">
        <f t="shared" si="162"/>
        <v>#NUM!</v>
      </c>
      <c r="BG3508" t="e">
        <f t="shared" si="163"/>
        <v>#NUM!</v>
      </c>
      <c r="BH3508" t="e">
        <f t="shared" si="164"/>
        <v>#NUM!</v>
      </c>
      <c r="BI3508" t="e">
        <f>VLOOKUP(H3508,Sheet2!$A$1:$B$270,2,FALSE)</f>
        <v>#N/A</v>
      </c>
    </row>
    <row r="3509" spans="15:61">
      <c r="O3509" s="57"/>
      <c r="P3509" s="57"/>
      <c r="AO3509" s="57"/>
      <c r="AP3509" s="57"/>
      <c r="BA3509" s="57"/>
      <c r="BF3509" s="6" t="e">
        <f t="shared" si="162"/>
        <v>#NUM!</v>
      </c>
      <c r="BG3509" t="e">
        <f t="shared" si="163"/>
        <v>#NUM!</v>
      </c>
      <c r="BH3509" t="e">
        <f t="shared" si="164"/>
        <v>#NUM!</v>
      </c>
      <c r="BI3509" t="e">
        <f>VLOOKUP(H3509,Sheet2!$A$1:$B$270,2,FALSE)</f>
        <v>#N/A</v>
      </c>
    </row>
    <row r="3510" spans="15:61">
      <c r="O3510" s="57"/>
      <c r="P3510" s="57"/>
      <c r="AO3510" s="57"/>
      <c r="AP3510" s="57"/>
      <c r="BA3510" s="57"/>
      <c r="BF3510" s="6" t="e">
        <f t="shared" si="162"/>
        <v>#NUM!</v>
      </c>
      <c r="BG3510" t="e">
        <f t="shared" si="163"/>
        <v>#NUM!</v>
      </c>
      <c r="BH3510" t="e">
        <f t="shared" si="164"/>
        <v>#NUM!</v>
      </c>
      <c r="BI3510" t="e">
        <f>VLOOKUP(H3510,Sheet2!$A$1:$B$270,2,FALSE)</f>
        <v>#N/A</v>
      </c>
    </row>
    <row r="3511" spans="15:61">
      <c r="O3511" s="57"/>
      <c r="P3511" s="57"/>
      <c r="AO3511" s="57"/>
      <c r="BA3511" s="57"/>
      <c r="BF3511" s="6" t="e">
        <f t="shared" si="162"/>
        <v>#NUM!</v>
      </c>
      <c r="BG3511" t="e">
        <f t="shared" si="163"/>
        <v>#NUM!</v>
      </c>
      <c r="BH3511" t="e">
        <f t="shared" si="164"/>
        <v>#NUM!</v>
      </c>
      <c r="BI3511" t="e">
        <f>VLOOKUP(H3511,Sheet2!$A$1:$B$270,2,FALSE)</f>
        <v>#N/A</v>
      </c>
    </row>
    <row r="3512" spans="15:61">
      <c r="O3512" s="57"/>
      <c r="P3512" s="57"/>
      <c r="AO3512" s="57"/>
      <c r="AP3512" s="57"/>
      <c r="BA3512" s="57"/>
      <c r="BF3512" s="6" t="e">
        <f t="shared" si="162"/>
        <v>#NUM!</v>
      </c>
      <c r="BG3512" t="e">
        <f t="shared" si="163"/>
        <v>#NUM!</v>
      </c>
      <c r="BH3512" t="e">
        <f t="shared" si="164"/>
        <v>#NUM!</v>
      </c>
      <c r="BI3512" t="e">
        <f>VLOOKUP(H3512,Sheet2!$A$1:$B$270,2,FALSE)</f>
        <v>#N/A</v>
      </c>
    </row>
    <row r="3513" spans="15:61">
      <c r="O3513" s="57"/>
      <c r="P3513" s="57"/>
      <c r="AO3513" s="57"/>
      <c r="AP3513" s="57"/>
      <c r="BA3513" s="57"/>
      <c r="BF3513" s="6" t="e">
        <f t="shared" si="162"/>
        <v>#NUM!</v>
      </c>
      <c r="BG3513" t="e">
        <f t="shared" si="163"/>
        <v>#NUM!</v>
      </c>
      <c r="BH3513" t="e">
        <f t="shared" si="164"/>
        <v>#NUM!</v>
      </c>
      <c r="BI3513" t="e">
        <f>VLOOKUP(H3513,Sheet2!$A$1:$B$270,2,FALSE)</f>
        <v>#N/A</v>
      </c>
    </row>
    <row r="3514" spans="15:61">
      <c r="O3514" s="57"/>
      <c r="P3514" s="57"/>
      <c r="AO3514" s="57"/>
      <c r="AP3514" s="57"/>
      <c r="BA3514" s="57"/>
      <c r="BF3514" s="6" t="e">
        <f t="shared" si="162"/>
        <v>#NUM!</v>
      </c>
      <c r="BG3514" t="e">
        <f t="shared" si="163"/>
        <v>#NUM!</v>
      </c>
      <c r="BH3514" t="e">
        <f t="shared" si="164"/>
        <v>#NUM!</v>
      </c>
      <c r="BI3514" t="e">
        <f>VLOOKUP(H3514,Sheet2!$A$1:$B$270,2,FALSE)</f>
        <v>#N/A</v>
      </c>
    </row>
    <row r="3515" spans="15:61">
      <c r="O3515" s="57"/>
      <c r="P3515" s="57"/>
      <c r="AO3515" s="57"/>
      <c r="AP3515" s="57"/>
      <c r="BA3515" s="57"/>
      <c r="BF3515" s="6" t="e">
        <f t="shared" si="162"/>
        <v>#NUM!</v>
      </c>
      <c r="BG3515" t="e">
        <f t="shared" si="163"/>
        <v>#NUM!</v>
      </c>
      <c r="BH3515" t="e">
        <f t="shared" si="164"/>
        <v>#NUM!</v>
      </c>
      <c r="BI3515" t="e">
        <f>VLOOKUP(H3515,Sheet2!$A$1:$B$270,2,FALSE)</f>
        <v>#N/A</v>
      </c>
    </row>
    <row r="3516" spans="15:61">
      <c r="O3516" s="57"/>
      <c r="P3516" s="57"/>
      <c r="AO3516" s="57"/>
      <c r="AP3516" s="57"/>
      <c r="BA3516" s="57"/>
      <c r="BF3516" s="6" t="e">
        <f t="shared" si="162"/>
        <v>#NUM!</v>
      </c>
      <c r="BG3516" t="e">
        <f t="shared" si="163"/>
        <v>#NUM!</v>
      </c>
      <c r="BH3516" t="e">
        <f t="shared" si="164"/>
        <v>#NUM!</v>
      </c>
      <c r="BI3516" t="e">
        <f>VLOOKUP(H3516,Sheet2!$A$1:$B$270,2,FALSE)</f>
        <v>#N/A</v>
      </c>
    </row>
    <row r="3517" spans="15:61">
      <c r="O3517" s="57"/>
      <c r="P3517" s="57"/>
      <c r="AO3517" s="57"/>
      <c r="AP3517" s="57"/>
      <c r="BA3517" s="57"/>
      <c r="BF3517" s="6" t="e">
        <f t="shared" si="162"/>
        <v>#NUM!</v>
      </c>
      <c r="BG3517" t="e">
        <f t="shared" si="163"/>
        <v>#NUM!</v>
      </c>
      <c r="BH3517" t="e">
        <f t="shared" si="164"/>
        <v>#NUM!</v>
      </c>
      <c r="BI3517" t="e">
        <f>VLOOKUP(H3517,Sheet2!$A$1:$B$270,2,FALSE)</f>
        <v>#N/A</v>
      </c>
    </row>
    <row r="3518" spans="15:61">
      <c r="O3518" s="57"/>
      <c r="P3518" s="57"/>
      <c r="AO3518" s="57"/>
      <c r="BA3518" s="57"/>
      <c r="BF3518" s="6" t="e">
        <f t="shared" si="162"/>
        <v>#NUM!</v>
      </c>
      <c r="BG3518" t="e">
        <f t="shared" si="163"/>
        <v>#NUM!</v>
      </c>
      <c r="BH3518" t="e">
        <f t="shared" si="164"/>
        <v>#NUM!</v>
      </c>
      <c r="BI3518" t="e">
        <f>VLOOKUP(H3518,Sheet2!$A$1:$B$270,2,FALSE)</f>
        <v>#N/A</v>
      </c>
    </row>
    <row r="3519" spans="15:61">
      <c r="O3519" s="57"/>
      <c r="P3519" s="57"/>
      <c r="AO3519" s="57"/>
      <c r="AP3519" s="57"/>
      <c r="BA3519" s="57"/>
      <c r="BF3519" s="6" t="e">
        <f t="shared" si="162"/>
        <v>#NUM!</v>
      </c>
      <c r="BG3519" t="e">
        <f t="shared" si="163"/>
        <v>#NUM!</v>
      </c>
      <c r="BH3519" t="e">
        <f t="shared" si="164"/>
        <v>#NUM!</v>
      </c>
      <c r="BI3519" t="e">
        <f>VLOOKUP(H3519,Sheet2!$A$1:$B$270,2,FALSE)</f>
        <v>#N/A</v>
      </c>
    </row>
    <row r="3520" spans="15:61">
      <c r="O3520" s="57"/>
      <c r="P3520" s="57"/>
      <c r="AO3520" s="57"/>
      <c r="AP3520" s="57"/>
      <c r="BA3520" s="57"/>
      <c r="BF3520" s="6" t="e">
        <f t="shared" si="162"/>
        <v>#NUM!</v>
      </c>
      <c r="BG3520" t="e">
        <f t="shared" si="163"/>
        <v>#NUM!</v>
      </c>
      <c r="BH3520" t="e">
        <f t="shared" si="164"/>
        <v>#NUM!</v>
      </c>
      <c r="BI3520" t="e">
        <f>VLOOKUP(H3520,Sheet2!$A$1:$B$270,2,FALSE)</f>
        <v>#N/A</v>
      </c>
    </row>
    <row r="3521" spans="15:61">
      <c r="O3521" s="57"/>
      <c r="P3521" s="57"/>
      <c r="AO3521" s="57"/>
      <c r="BA3521" s="57"/>
      <c r="BF3521" s="6" t="e">
        <f t="shared" si="162"/>
        <v>#NUM!</v>
      </c>
      <c r="BG3521" t="e">
        <f t="shared" si="163"/>
        <v>#NUM!</v>
      </c>
      <c r="BH3521" t="e">
        <f t="shared" si="164"/>
        <v>#NUM!</v>
      </c>
      <c r="BI3521" t="e">
        <f>VLOOKUP(H3521,Sheet2!$A$1:$B$270,2,FALSE)</f>
        <v>#N/A</v>
      </c>
    </row>
    <row r="3522" spans="15:61">
      <c r="O3522" s="57"/>
      <c r="P3522" s="57"/>
      <c r="AO3522" s="57"/>
      <c r="AP3522" s="57"/>
      <c r="BA3522" s="57"/>
      <c r="BF3522" s="6" t="e">
        <f t="shared" ref="BF3522:BF3585" si="165">DATE(BC3522,BD3522,BE3522)</f>
        <v>#NUM!</v>
      </c>
      <c r="BG3522" t="e">
        <f t="shared" ref="BG3522:BG3585" si="166">BF3522-BA3522</f>
        <v>#NUM!</v>
      </c>
      <c r="BH3522" t="e">
        <f t="shared" ref="BH3522:BH3585" si="167">IF(BG3522=1,"COMPLY",IF(BG3522&lt;1,"COMPLY","NOT COMPLY"))</f>
        <v>#NUM!</v>
      </c>
      <c r="BI3522" t="e">
        <f>VLOOKUP(H3522,Sheet2!$A$1:$B$270,2,FALSE)</f>
        <v>#N/A</v>
      </c>
    </row>
    <row r="3523" spans="15:61">
      <c r="O3523" s="57"/>
      <c r="P3523" s="57"/>
      <c r="AO3523" s="57"/>
      <c r="AP3523" s="57"/>
      <c r="BA3523" s="57"/>
      <c r="BF3523" s="6" t="e">
        <f t="shared" si="165"/>
        <v>#NUM!</v>
      </c>
      <c r="BG3523" t="e">
        <f t="shared" si="166"/>
        <v>#NUM!</v>
      </c>
      <c r="BH3523" t="e">
        <f t="shared" si="167"/>
        <v>#NUM!</v>
      </c>
      <c r="BI3523" t="e">
        <f>VLOOKUP(H3523,Sheet2!$A$1:$B$270,2,FALSE)</f>
        <v>#N/A</v>
      </c>
    </row>
    <row r="3524" spans="15:61">
      <c r="O3524" s="57"/>
      <c r="P3524" s="57"/>
      <c r="AO3524" s="57"/>
      <c r="AP3524" s="57"/>
      <c r="BA3524" s="57"/>
      <c r="BF3524" s="6" t="e">
        <f t="shared" si="165"/>
        <v>#NUM!</v>
      </c>
      <c r="BG3524" t="e">
        <f t="shared" si="166"/>
        <v>#NUM!</v>
      </c>
      <c r="BH3524" t="e">
        <f t="shared" si="167"/>
        <v>#NUM!</v>
      </c>
      <c r="BI3524" t="e">
        <f>VLOOKUP(H3524,Sheet2!$A$1:$B$270,2,FALSE)</f>
        <v>#N/A</v>
      </c>
    </row>
    <row r="3525" spans="15:61">
      <c r="O3525" s="57"/>
      <c r="P3525" s="57"/>
      <c r="AO3525" s="57"/>
      <c r="BA3525" s="57"/>
      <c r="BF3525" s="6" t="e">
        <f t="shared" si="165"/>
        <v>#NUM!</v>
      </c>
      <c r="BG3525" t="e">
        <f t="shared" si="166"/>
        <v>#NUM!</v>
      </c>
      <c r="BH3525" t="e">
        <f t="shared" si="167"/>
        <v>#NUM!</v>
      </c>
      <c r="BI3525" t="e">
        <f>VLOOKUP(H3525,Sheet2!$A$1:$B$270,2,FALSE)</f>
        <v>#N/A</v>
      </c>
    </row>
    <row r="3526" spans="15:61">
      <c r="O3526" s="57"/>
      <c r="P3526" s="57"/>
      <c r="AO3526" s="57"/>
      <c r="AP3526" s="57"/>
      <c r="BA3526" s="57"/>
      <c r="BF3526" s="6" t="e">
        <f t="shared" si="165"/>
        <v>#NUM!</v>
      </c>
      <c r="BG3526" t="e">
        <f t="shared" si="166"/>
        <v>#NUM!</v>
      </c>
      <c r="BH3526" t="e">
        <f t="shared" si="167"/>
        <v>#NUM!</v>
      </c>
      <c r="BI3526" t="e">
        <f>VLOOKUP(H3526,Sheet2!$A$1:$B$270,2,FALSE)</f>
        <v>#N/A</v>
      </c>
    </row>
    <row r="3527" spans="15:61">
      <c r="O3527" s="57"/>
      <c r="P3527" s="57"/>
      <c r="AO3527" s="57"/>
      <c r="AP3527" s="57"/>
      <c r="BA3527" s="57"/>
      <c r="BF3527" s="6" t="e">
        <f t="shared" si="165"/>
        <v>#NUM!</v>
      </c>
      <c r="BG3527" t="e">
        <f t="shared" si="166"/>
        <v>#NUM!</v>
      </c>
      <c r="BH3527" t="e">
        <f t="shared" si="167"/>
        <v>#NUM!</v>
      </c>
      <c r="BI3527" t="e">
        <f>VLOOKUP(H3527,Sheet2!$A$1:$B$270,2,FALSE)</f>
        <v>#N/A</v>
      </c>
    </row>
    <row r="3528" spans="15:61">
      <c r="O3528" s="57"/>
      <c r="P3528" s="57"/>
      <c r="AO3528" s="57"/>
      <c r="AP3528" s="57"/>
      <c r="BA3528" s="57"/>
      <c r="BF3528" s="6" t="e">
        <f t="shared" si="165"/>
        <v>#NUM!</v>
      </c>
      <c r="BG3528" t="e">
        <f t="shared" si="166"/>
        <v>#NUM!</v>
      </c>
      <c r="BH3528" t="e">
        <f t="shared" si="167"/>
        <v>#NUM!</v>
      </c>
      <c r="BI3528" t="e">
        <f>VLOOKUP(H3528,Sheet2!$A$1:$B$270,2,FALSE)</f>
        <v>#N/A</v>
      </c>
    </row>
    <row r="3529" spans="15:61">
      <c r="O3529" s="57"/>
      <c r="P3529" s="57"/>
      <c r="AO3529" s="57"/>
      <c r="BA3529" s="57"/>
      <c r="BF3529" s="6" t="e">
        <f t="shared" si="165"/>
        <v>#NUM!</v>
      </c>
      <c r="BG3529" t="e">
        <f t="shared" si="166"/>
        <v>#NUM!</v>
      </c>
      <c r="BH3529" t="e">
        <f t="shared" si="167"/>
        <v>#NUM!</v>
      </c>
      <c r="BI3529" t="e">
        <f>VLOOKUP(H3529,Sheet2!$A$1:$B$270,2,FALSE)</f>
        <v>#N/A</v>
      </c>
    </row>
    <row r="3530" spans="15:61">
      <c r="O3530" s="57"/>
      <c r="P3530" s="57"/>
      <c r="AO3530" s="57"/>
      <c r="AP3530" s="57"/>
      <c r="BA3530" s="57"/>
      <c r="BF3530" s="6" t="e">
        <f t="shared" si="165"/>
        <v>#NUM!</v>
      </c>
      <c r="BG3530" t="e">
        <f t="shared" si="166"/>
        <v>#NUM!</v>
      </c>
      <c r="BH3530" t="e">
        <f t="shared" si="167"/>
        <v>#NUM!</v>
      </c>
      <c r="BI3530" t="e">
        <f>VLOOKUP(H3530,Sheet2!$A$1:$B$270,2,FALSE)</f>
        <v>#N/A</v>
      </c>
    </row>
    <row r="3531" spans="15:61">
      <c r="O3531" s="57"/>
      <c r="P3531" s="57"/>
      <c r="AO3531" s="57"/>
      <c r="AP3531" s="57"/>
      <c r="BA3531" s="57"/>
      <c r="BF3531" s="6" t="e">
        <f t="shared" si="165"/>
        <v>#NUM!</v>
      </c>
      <c r="BG3531" t="e">
        <f t="shared" si="166"/>
        <v>#NUM!</v>
      </c>
      <c r="BH3531" t="e">
        <f t="shared" si="167"/>
        <v>#NUM!</v>
      </c>
      <c r="BI3531" t="e">
        <f>VLOOKUP(H3531,Sheet2!$A$1:$B$270,2,FALSE)</f>
        <v>#N/A</v>
      </c>
    </row>
    <row r="3532" spans="15:61">
      <c r="O3532" s="57"/>
      <c r="P3532" s="57"/>
      <c r="AO3532" s="57"/>
      <c r="AP3532" s="57"/>
      <c r="BA3532" s="57"/>
      <c r="BF3532" s="6" t="e">
        <f t="shared" si="165"/>
        <v>#NUM!</v>
      </c>
      <c r="BG3532" t="e">
        <f t="shared" si="166"/>
        <v>#NUM!</v>
      </c>
      <c r="BH3532" t="e">
        <f t="shared" si="167"/>
        <v>#NUM!</v>
      </c>
      <c r="BI3532" t="e">
        <f>VLOOKUP(H3532,Sheet2!$A$1:$B$270,2,FALSE)</f>
        <v>#N/A</v>
      </c>
    </row>
    <row r="3533" spans="15:61">
      <c r="O3533" s="57"/>
      <c r="P3533" s="57"/>
      <c r="AO3533" s="57"/>
      <c r="AP3533" s="57"/>
      <c r="BA3533" s="57"/>
      <c r="BF3533" s="6" t="e">
        <f t="shared" si="165"/>
        <v>#NUM!</v>
      </c>
      <c r="BG3533" t="e">
        <f t="shared" si="166"/>
        <v>#NUM!</v>
      </c>
      <c r="BH3533" t="e">
        <f t="shared" si="167"/>
        <v>#NUM!</v>
      </c>
      <c r="BI3533" t="e">
        <f>VLOOKUP(H3533,Sheet2!$A$1:$B$270,2,FALSE)</f>
        <v>#N/A</v>
      </c>
    </row>
    <row r="3534" spans="15:61">
      <c r="O3534" s="57"/>
      <c r="P3534" s="57"/>
      <c r="AO3534" s="57"/>
      <c r="AP3534" s="57"/>
      <c r="BA3534" s="57"/>
      <c r="BF3534" s="6" t="e">
        <f t="shared" si="165"/>
        <v>#NUM!</v>
      </c>
      <c r="BG3534" t="e">
        <f t="shared" si="166"/>
        <v>#NUM!</v>
      </c>
      <c r="BH3534" t="e">
        <f t="shared" si="167"/>
        <v>#NUM!</v>
      </c>
      <c r="BI3534" t="e">
        <f>VLOOKUP(H3534,Sheet2!$A$1:$B$270,2,FALSE)</f>
        <v>#N/A</v>
      </c>
    </row>
    <row r="3535" spans="15:61">
      <c r="O3535" s="57"/>
      <c r="P3535" s="57"/>
      <c r="AO3535" s="57"/>
      <c r="AP3535" s="57"/>
      <c r="BA3535" s="57"/>
      <c r="BF3535" s="6" t="e">
        <f t="shared" si="165"/>
        <v>#NUM!</v>
      </c>
      <c r="BG3535" t="e">
        <f t="shared" si="166"/>
        <v>#NUM!</v>
      </c>
      <c r="BH3535" t="e">
        <f t="shared" si="167"/>
        <v>#NUM!</v>
      </c>
      <c r="BI3535" t="e">
        <f>VLOOKUP(H3535,Sheet2!$A$1:$B$270,2,FALSE)</f>
        <v>#N/A</v>
      </c>
    </row>
    <row r="3536" spans="15:61">
      <c r="O3536" s="57"/>
      <c r="P3536" s="57"/>
      <c r="AO3536" s="57"/>
      <c r="AP3536" s="57"/>
      <c r="BA3536" s="57"/>
      <c r="BF3536" s="6" t="e">
        <f t="shared" si="165"/>
        <v>#NUM!</v>
      </c>
      <c r="BG3536" t="e">
        <f t="shared" si="166"/>
        <v>#NUM!</v>
      </c>
      <c r="BH3536" t="e">
        <f t="shared" si="167"/>
        <v>#NUM!</v>
      </c>
      <c r="BI3536" t="e">
        <f>VLOOKUP(H3536,Sheet2!$A$1:$B$270,2,FALSE)</f>
        <v>#N/A</v>
      </c>
    </row>
    <row r="3537" spans="15:61">
      <c r="O3537" s="57"/>
      <c r="P3537" s="57"/>
      <c r="AO3537" s="57"/>
      <c r="AP3537" s="57"/>
      <c r="BA3537" s="57"/>
      <c r="BF3537" s="6" t="e">
        <f t="shared" si="165"/>
        <v>#NUM!</v>
      </c>
      <c r="BG3537" t="e">
        <f t="shared" si="166"/>
        <v>#NUM!</v>
      </c>
      <c r="BH3537" t="e">
        <f t="shared" si="167"/>
        <v>#NUM!</v>
      </c>
      <c r="BI3537" t="e">
        <f>VLOOKUP(H3537,Sheet2!$A$1:$B$270,2,FALSE)</f>
        <v>#N/A</v>
      </c>
    </row>
    <row r="3538" spans="15:61">
      <c r="O3538" s="57"/>
      <c r="P3538" s="57"/>
      <c r="AO3538" s="57"/>
      <c r="AP3538" s="57"/>
      <c r="BA3538" s="57"/>
      <c r="BF3538" s="6" t="e">
        <f t="shared" si="165"/>
        <v>#NUM!</v>
      </c>
      <c r="BG3538" t="e">
        <f t="shared" si="166"/>
        <v>#NUM!</v>
      </c>
      <c r="BH3538" t="e">
        <f t="shared" si="167"/>
        <v>#NUM!</v>
      </c>
      <c r="BI3538" t="e">
        <f>VLOOKUP(H3538,Sheet2!$A$1:$B$270,2,FALSE)</f>
        <v>#N/A</v>
      </c>
    </row>
    <row r="3539" spans="15:61">
      <c r="O3539" s="57"/>
      <c r="P3539" s="57"/>
      <c r="AO3539" s="57"/>
      <c r="AP3539" s="57"/>
      <c r="BA3539" s="57"/>
      <c r="BF3539" s="6" t="e">
        <f t="shared" si="165"/>
        <v>#NUM!</v>
      </c>
      <c r="BG3539" t="e">
        <f t="shared" si="166"/>
        <v>#NUM!</v>
      </c>
      <c r="BH3539" t="e">
        <f t="shared" si="167"/>
        <v>#NUM!</v>
      </c>
      <c r="BI3539" t="e">
        <f>VLOOKUP(H3539,Sheet2!$A$1:$B$270,2,FALSE)</f>
        <v>#N/A</v>
      </c>
    </row>
    <row r="3540" spans="15:61">
      <c r="O3540" s="57"/>
      <c r="P3540" s="57"/>
      <c r="AO3540" s="57"/>
      <c r="AP3540" s="57"/>
      <c r="BA3540" s="57"/>
      <c r="BF3540" s="6" t="e">
        <f t="shared" si="165"/>
        <v>#NUM!</v>
      </c>
      <c r="BG3540" t="e">
        <f t="shared" si="166"/>
        <v>#NUM!</v>
      </c>
      <c r="BH3540" t="e">
        <f t="shared" si="167"/>
        <v>#NUM!</v>
      </c>
      <c r="BI3540" t="e">
        <f>VLOOKUP(H3540,Sheet2!$A$1:$B$270,2,FALSE)</f>
        <v>#N/A</v>
      </c>
    </row>
    <row r="3541" spans="15:61">
      <c r="O3541" s="57"/>
      <c r="P3541" s="57"/>
      <c r="AO3541" s="57"/>
      <c r="AP3541" s="57"/>
      <c r="BA3541" s="57"/>
      <c r="BF3541" s="6" t="e">
        <f t="shared" si="165"/>
        <v>#NUM!</v>
      </c>
      <c r="BG3541" t="e">
        <f t="shared" si="166"/>
        <v>#NUM!</v>
      </c>
      <c r="BH3541" t="e">
        <f t="shared" si="167"/>
        <v>#NUM!</v>
      </c>
      <c r="BI3541" t="e">
        <f>VLOOKUP(H3541,Sheet2!$A$1:$B$270,2,FALSE)</f>
        <v>#N/A</v>
      </c>
    </row>
    <row r="3542" spans="15:61">
      <c r="O3542" s="57"/>
      <c r="P3542" s="57"/>
      <c r="AO3542" s="57"/>
      <c r="AP3542" s="57"/>
      <c r="BA3542" s="57"/>
      <c r="BF3542" s="6" t="e">
        <f t="shared" si="165"/>
        <v>#NUM!</v>
      </c>
      <c r="BG3542" t="e">
        <f t="shared" si="166"/>
        <v>#NUM!</v>
      </c>
      <c r="BH3542" t="e">
        <f t="shared" si="167"/>
        <v>#NUM!</v>
      </c>
      <c r="BI3542" t="e">
        <f>VLOOKUP(H3542,Sheet2!$A$1:$B$270,2,FALSE)</f>
        <v>#N/A</v>
      </c>
    </row>
    <row r="3543" spans="15:61">
      <c r="O3543" s="57"/>
      <c r="P3543" s="57"/>
      <c r="AO3543" s="57"/>
      <c r="AP3543" s="57"/>
      <c r="BA3543" s="57"/>
      <c r="BF3543" s="6" t="e">
        <f t="shared" si="165"/>
        <v>#NUM!</v>
      </c>
      <c r="BG3543" t="e">
        <f t="shared" si="166"/>
        <v>#NUM!</v>
      </c>
      <c r="BH3543" t="e">
        <f t="shared" si="167"/>
        <v>#NUM!</v>
      </c>
      <c r="BI3543" t="e">
        <f>VLOOKUP(H3543,Sheet2!$A$1:$B$270,2,FALSE)</f>
        <v>#N/A</v>
      </c>
    </row>
    <row r="3544" spans="15:61">
      <c r="O3544" s="57"/>
      <c r="P3544" s="57"/>
      <c r="AO3544" s="57"/>
      <c r="BA3544" s="57"/>
      <c r="BF3544" s="6" t="e">
        <f t="shared" si="165"/>
        <v>#NUM!</v>
      </c>
      <c r="BG3544" t="e">
        <f t="shared" si="166"/>
        <v>#NUM!</v>
      </c>
      <c r="BH3544" t="e">
        <f t="shared" si="167"/>
        <v>#NUM!</v>
      </c>
      <c r="BI3544" t="e">
        <f>VLOOKUP(H3544,Sheet2!$A$1:$B$270,2,FALSE)</f>
        <v>#N/A</v>
      </c>
    </row>
    <row r="3545" spans="15:61">
      <c r="O3545" s="57"/>
      <c r="P3545" s="57"/>
      <c r="AO3545" s="57"/>
      <c r="BA3545" s="57"/>
      <c r="BF3545" s="6" t="e">
        <f t="shared" si="165"/>
        <v>#NUM!</v>
      </c>
      <c r="BG3545" t="e">
        <f t="shared" si="166"/>
        <v>#NUM!</v>
      </c>
      <c r="BH3545" t="e">
        <f t="shared" si="167"/>
        <v>#NUM!</v>
      </c>
      <c r="BI3545" t="e">
        <f>VLOOKUP(H3545,Sheet2!$A$1:$B$270,2,FALSE)</f>
        <v>#N/A</v>
      </c>
    </row>
    <row r="3546" spans="15:61">
      <c r="O3546" s="57"/>
      <c r="P3546" s="57"/>
      <c r="AO3546" s="57"/>
      <c r="BA3546" s="57"/>
      <c r="BF3546" s="6" t="e">
        <f t="shared" si="165"/>
        <v>#NUM!</v>
      </c>
      <c r="BG3546" t="e">
        <f t="shared" si="166"/>
        <v>#NUM!</v>
      </c>
      <c r="BH3546" t="e">
        <f t="shared" si="167"/>
        <v>#NUM!</v>
      </c>
      <c r="BI3546" t="e">
        <f>VLOOKUP(H3546,Sheet2!$A$1:$B$270,2,FALSE)</f>
        <v>#N/A</v>
      </c>
    </row>
    <row r="3547" spans="15:61">
      <c r="O3547" s="57"/>
      <c r="P3547" s="57"/>
      <c r="AO3547" s="57"/>
      <c r="AP3547" s="57"/>
      <c r="BA3547" s="57"/>
      <c r="BF3547" s="6" t="e">
        <f t="shared" si="165"/>
        <v>#NUM!</v>
      </c>
      <c r="BG3547" t="e">
        <f t="shared" si="166"/>
        <v>#NUM!</v>
      </c>
      <c r="BH3547" t="e">
        <f t="shared" si="167"/>
        <v>#NUM!</v>
      </c>
      <c r="BI3547" t="e">
        <f>VLOOKUP(H3547,Sheet2!$A$1:$B$270,2,FALSE)</f>
        <v>#N/A</v>
      </c>
    </row>
    <row r="3548" spans="15:61">
      <c r="O3548" s="57"/>
      <c r="P3548" s="57"/>
      <c r="AO3548" s="57"/>
      <c r="AP3548" s="57"/>
      <c r="BA3548" s="57"/>
      <c r="BF3548" s="6" t="e">
        <f t="shared" si="165"/>
        <v>#NUM!</v>
      </c>
      <c r="BG3548" t="e">
        <f t="shared" si="166"/>
        <v>#NUM!</v>
      </c>
      <c r="BH3548" t="e">
        <f t="shared" si="167"/>
        <v>#NUM!</v>
      </c>
      <c r="BI3548" t="e">
        <f>VLOOKUP(H3548,Sheet2!$A$1:$B$270,2,FALSE)</f>
        <v>#N/A</v>
      </c>
    </row>
    <row r="3549" spans="15:61">
      <c r="O3549" s="57"/>
      <c r="P3549" s="57"/>
      <c r="AO3549" s="57"/>
      <c r="AP3549" s="57"/>
      <c r="BA3549" s="57"/>
      <c r="BF3549" s="6" t="e">
        <f t="shared" si="165"/>
        <v>#NUM!</v>
      </c>
      <c r="BG3549" t="e">
        <f t="shared" si="166"/>
        <v>#NUM!</v>
      </c>
      <c r="BH3549" t="e">
        <f t="shared" si="167"/>
        <v>#NUM!</v>
      </c>
      <c r="BI3549" t="e">
        <f>VLOOKUP(H3549,Sheet2!$A$1:$B$270,2,FALSE)</f>
        <v>#N/A</v>
      </c>
    </row>
    <row r="3550" spans="15:61">
      <c r="O3550" s="57"/>
      <c r="P3550" s="57"/>
      <c r="AO3550" s="57"/>
      <c r="AP3550" s="57"/>
      <c r="BA3550" s="57"/>
      <c r="BF3550" s="6" t="e">
        <f t="shared" si="165"/>
        <v>#NUM!</v>
      </c>
      <c r="BG3550" t="e">
        <f t="shared" si="166"/>
        <v>#NUM!</v>
      </c>
      <c r="BH3550" t="e">
        <f t="shared" si="167"/>
        <v>#NUM!</v>
      </c>
      <c r="BI3550" t="e">
        <f>VLOOKUP(H3550,Sheet2!$A$1:$B$270,2,FALSE)</f>
        <v>#N/A</v>
      </c>
    </row>
    <row r="3551" spans="15:61">
      <c r="O3551" s="57"/>
      <c r="P3551" s="57"/>
      <c r="AO3551" s="57"/>
      <c r="AP3551" s="57"/>
      <c r="BA3551" s="57"/>
      <c r="BF3551" s="6" t="e">
        <f t="shared" si="165"/>
        <v>#NUM!</v>
      </c>
      <c r="BG3551" t="e">
        <f t="shared" si="166"/>
        <v>#NUM!</v>
      </c>
      <c r="BH3551" t="e">
        <f t="shared" si="167"/>
        <v>#NUM!</v>
      </c>
      <c r="BI3551" t="e">
        <f>VLOOKUP(H3551,Sheet2!$A$1:$B$270,2,FALSE)</f>
        <v>#N/A</v>
      </c>
    </row>
    <row r="3552" spans="15:61">
      <c r="O3552" s="57"/>
      <c r="P3552" s="57"/>
      <c r="AO3552" s="57"/>
      <c r="AP3552" s="57"/>
      <c r="BA3552" s="57"/>
      <c r="BF3552" s="6" t="e">
        <f t="shared" si="165"/>
        <v>#NUM!</v>
      </c>
      <c r="BG3552" t="e">
        <f t="shared" si="166"/>
        <v>#NUM!</v>
      </c>
      <c r="BH3552" t="e">
        <f t="shared" si="167"/>
        <v>#NUM!</v>
      </c>
      <c r="BI3552" t="e">
        <f>VLOOKUP(H3552,Sheet2!$A$1:$B$270,2,FALSE)</f>
        <v>#N/A</v>
      </c>
    </row>
    <row r="3553" spans="15:61">
      <c r="O3553" s="57"/>
      <c r="P3553" s="57"/>
      <c r="AO3553" s="57"/>
      <c r="AP3553" s="57"/>
      <c r="BA3553" s="57"/>
      <c r="BF3553" s="6" t="e">
        <f t="shared" si="165"/>
        <v>#NUM!</v>
      </c>
      <c r="BG3553" t="e">
        <f t="shared" si="166"/>
        <v>#NUM!</v>
      </c>
      <c r="BH3553" t="e">
        <f t="shared" si="167"/>
        <v>#NUM!</v>
      </c>
      <c r="BI3553" t="e">
        <f>VLOOKUP(H3553,Sheet2!$A$1:$B$270,2,FALSE)</f>
        <v>#N/A</v>
      </c>
    </row>
    <row r="3554" spans="15:61">
      <c r="O3554" s="57"/>
      <c r="P3554" s="57"/>
      <c r="AO3554" s="57"/>
      <c r="AP3554" s="57"/>
      <c r="BA3554" s="57"/>
      <c r="BF3554" s="6" t="e">
        <f t="shared" si="165"/>
        <v>#NUM!</v>
      </c>
      <c r="BG3554" t="e">
        <f t="shared" si="166"/>
        <v>#NUM!</v>
      </c>
      <c r="BH3554" t="e">
        <f t="shared" si="167"/>
        <v>#NUM!</v>
      </c>
      <c r="BI3554" t="e">
        <f>VLOOKUP(H3554,Sheet2!$A$1:$B$270,2,FALSE)</f>
        <v>#N/A</v>
      </c>
    </row>
    <row r="3555" spans="15:61">
      <c r="O3555" s="57"/>
      <c r="P3555" s="57"/>
      <c r="AO3555" s="57"/>
      <c r="BA3555" s="57"/>
      <c r="BF3555" s="6" t="e">
        <f t="shared" si="165"/>
        <v>#NUM!</v>
      </c>
      <c r="BG3555" t="e">
        <f t="shared" si="166"/>
        <v>#NUM!</v>
      </c>
      <c r="BH3555" t="e">
        <f t="shared" si="167"/>
        <v>#NUM!</v>
      </c>
      <c r="BI3555" t="e">
        <f>VLOOKUP(H3555,Sheet2!$A$1:$B$270,2,FALSE)</f>
        <v>#N/A</v>
      </c>
    </row>
    <row r="3556" spans="15:61">
      <c r="O3556" s="57"/>
      <c r="P3556" s="57"/>
      <c r="AO3556" s="57"/>
      <c r="AP3556" s="57"/>
      <c r="BA3556" s="57"/>
      <c r="BF3556" s="6" t="e">
        <f t="shared" si="165"/>
        <v>#NUM!</v>
      </c>
      <c r="BG3556" t="e">
        <f t="shared" si="166"/>
        <v>#NUM!</v>
      </c>
      <c r="BH3556" t="e">
        <f t="shared" si="167"/>
        <v>#NUM!</v>
      </c>
      <c r="BI3556" t="e">
        <f>VLOOKUP(H3556,Sheet2!$A$1:$B$270,2,FALSE)</f>
        <v>#N/A</v>
      </c>
    </row>
    <row r="3557" spans="15:61">
      <c r="O3557" s="57"/>
      <c r="P3557" s="57"/>
      <c r="AO3557" s="57"/>
      <c r="BA3557" s="57"/>
      <c r="BF3557" s="6" t="e">
        <f t="shared" si="165"/>
        <v>#NUM!</v>
      </c>
      <c r="BG3557" t="e">
        <f t="shared" si="166"/>
        <v>#NUM!</v>
      </c>
      <c r="BH3557" t="e">
        <f t="shared" si="167"/>
        <v>#NUM!</v>
      </c>
      <c r="BI3557" t="e">
        <f>VLOOKUP(H3557,Sheet2!$A$1:$B$270,2,FALSE)</f>
        <v>#N/A</v>
      </c>
    </row>
    <row r="3558" spans="15:61">
      <c r="O3558" s="57"/>
      <c r="P3558" s="57"/>
      <c r="AO3558" s="57"/>
      <c r="AP3558" s="57"/>
      <c r="BA3558" s="57"/>
      <c r="BF3558" s="6" t="e">
        <f t="shared" si="165"/>
        <v>#NUM!</v>
      </c>
      <c r="BG3558" t="e">
        <f t="shared" si="166"/>
        <v>#NUM!</v>
      </c>
      <c r="BH3558" t="e">
        <f t="shared" si="167"/>
        <v>#NUM!</v>
      </c>
      <c r="BI3558" t="e">
        <f>VLOOKUP(H3558,Sheet2!$A$1:$B$270,2,FALSE)</f>
        <v>#N/A</v>
      </c>
    </row>
    <row r="3559" spans="15:61">
      <c r="O3559" s="57"/>
      <c r="P3559" s="57"/>
      <c r="AO3559" s="57"/>
      <c r="AP3559" s="57"/>
      <c r="BA3559" s="57"/>
      <c r="BF3559" s="6" t="e">
        <f t="shared" si="165"/>
        <v>#NUM!</v>
      </c>
      <c r="BG3559" t="e">
        <f t="shared" si="166"/>
        <v>#NUM!</v>
      </c>
      <c r="BH3559" t="e">
        <f t="shared" si="167"/>
        <v>#NUM!</v>
      </c>
      <c r="BI3559" t="e">
        <f>VLOOKUP(H3559,Sheet2!$A$1:$B$270,2,FALSE)</f>
        <v>#N/A</v>
      </c>
    </row>
    <row r="3560" spans="15:61">
      <c r="O3560" s="57"/>
      <c r="P3560" s="57"/>
      <c r="AO3560" s="57"/>
      <c r="BA3560" s="57"/>
      <c r="BF3560" s="6" t="e">
        <f t="shared" si="165"/>
        <v>#NUM!</v>
      </c>
      <c r="BG3560" t="e">
        <f t="shared" si="166"/>
        <v>#NUM!</v>
      </c>
      <c r="BH3560" t="e">
        <f t="shared" si="167"/>
        <v>#NUM!</v>
      </c>
      <c r="BI3560" t="e">
        <f>VLOOKUP(H3560,Sheet2!$A$1:$B$270,2,FALSE)</f>
        <v>#N/A</v>
      </c>
    </row>
    <row r="3561" spans="15:61">
      <c r="O3561" s="57"/>
      <c r="P3561" s="57"/>
      <c r="AO3561" s="57"/>
      <c r="BA3561" s="57"/>
      <c r="BF3561" s="6" t="e">
        <f t="shared" si="165"/>
        <v>#NUM!</v>
      </c>
      <c r="BG3561" t="e">
        <f t="shared" si="166"/>
        <v>#NUM!</v>
      </c>
      <c r="BH3561" t="e">
        <f t="shared" si="167"/>
        <v>#NUM!</v>
      </c>
      <c r="BI3561" t="e">
        <f>VLOOKUP(H3561,Sheet2!$A$1:$B$270,2,FALSE)</f>
        <v>#N/A</v>
      </c>
    </row>
    <row r="3562" spans="15:61">
      <c r="O3562" s="57"/>
      <c r="P3562" s="57"/>
      <c r="AO3562" s="57"/>
      <c r="BA3562" s="57"/>
      <c r="BF3562" s="6" t="e">
        <f t="shared" si="165"/>
        <v>#NUM!</v>
      </c>
      <c r="BG3562" t="e">
        <f t="shared" si="166"/>
        <v>#NUM!</v>
      </c>
      <c r="BH3562" t="e">
        <f t="shared" si="167"/>
        <v>#NUM!</v>
      </c>
      <c r="BI3562" t="e">
        <f>VLOOKUP(H3562,Sheet2!$A$1:$B$270,2,FALSE)</f>
        <v>#N/A</v>
      </c>
    </row>
    <row r="3563" spans="15:61">
      <c r="O3563" s="57"/>
      <c r="P3563" s="57"/>
      <c r="AO3563" s="57"/>
      <c r="AP3563" s="57"/>
      <c r="BA3563" s="57"/>
      <c r="BF3563" s="6" t="e">
        <f t="shared" si="165"/>
        <v>#NUM!</v>
      </c>
      <c r="BG3563" t="e">
        <f t="shared" si="166"/>
        <v>#NUM!</v>
      </c>
      <c r="BH3563" t="e">
        <f t="shared" si="167"/>
        <v>#NUM!</v>
      </c>
      <c r="BI3563" t="e">
        <f>VLOOKUP(H3563,Sheet2!$A$1:$B$270,2,FALSE)</f>
        <v>#N/A</v>
      </c>
    </row>
    <row r="3564" spans="15:61">
      <c r="O3564" s="57"/>
      <c r="P3564" s="57"/>
      <c r="AO3564" s="57"/>
      <c r="AP3564" s="57"/>
      <c r="BA3564" s="57"/>
      <c r="BF3564" s="6" t="e">
        <f t="shared" si="165"/>
        <v>#NUM!</v>
      </c>
      <c r="BG3564" t="e">
        <f t="shared" si="166"/>
        <v>#NUM!</v>
      </c>
      <c r="BH3564" t="e">
        <f t="shared" si="167"/>
        <v>#NUM!</v>
      </c>
      <c r="BI3564" t="e">
        <f>VLOOKUP(H3564,Sheet2!$A$1:$B$270,2,FALSE)</f>
        <v>#N/A</v>
      </c>
    </row>
    <row r="3565" spans="15:61">
      <c r="O3565" s="57"/>
      <c r="P3565" s="57"/>
      <c r="AO3565" s="57"/>
      <c r="BA3565" s="57"/>
      <c r="BF3565" s="6" t="e">
        <f t="shared" si="165"/>
        <v>#NUM!</v>
      </c>
      <c r="BG3565" t="e">
        <f t="shared" si="166"/>
        <v>#NUM!</v>
      </c>
      <c r="BH3565" t="e">
        <f t="shared" si="167"/>
        <v>#NUM!</v>
      </c>
      <c r="BI3565" t="e">
        <f>VLOOKUP(H3565,Sheet2!$A$1:$B$270,2,FALSE)</f>
        <v>#N/A</v>
      </c>
    </row>
    <row r="3566" spans="15:61">
      <c r="O3566" s="57"/>
      <c r="P3566" s="57"/>
      <c r="AO3566" s="57"/>
      <c r="BA3566" s="57"/>
      <c r="BF3566" s="6" t="e">
        <f t="shared" si="165"/>
        <v>#NUM!</v>
      </c>
      <c r="BG3566" t="e">
        <f t="shared" si="166"/>
        <v>#NUM!</v>
      </c>
      <c r="BH3566" t="e">
        <f t="shared" si="167"/>
        <v>#NUM!</v>
      </c>
      <c r="BI3566" t="e">
        <f>VLOOKUP(H3566,Sheet2!$A$1:$B$270,2,FALSE)</f>
        <v>#N/A</v>
      </c>
    </row>
    <row r="3567" spans="15:61">
      <c r="O3567" s="57"/>
      <c r="P3567" s="57"/>
      <c r="AO3567" s="57"/>
      <c r="BA3567" s="57"/>
      <c r="BF3567" s="6" t="e">
        <f t="shared" si="165"/>
        <v>#NUM!</v>
      </c>
      <c r="BG3567" t="e">
        <f t="shared" si="166"/>
        <v>#NUM!</v>
      </c>
      <c r="BH3567" t="e">
        <f t="shared" si="167"/>
        <v>#NUM!</v>
      </c>
      <c r="BI3567" t="e">
        <f>VLOOKUP(H3567,Sheet2!$A$1:$B$270,2,FALSE)</f>
        <v>#N/A</v>
      </c>
    </row>
    <row r="3568" spans="15:61">
      <c r="O3568" s="57"/>
      <c r="P3568" s="57"/>
      <c r="AO3568" s="57"/>
      <c r="AP3568" s="57"/>
      <c r="BA3568" s="57"/>
      <c r="BF3568" s="6" t="e">
        <f t="shared" si="165"/>
        <v>#NUM!</v>
      </c>
      <c r="BG3568" t="e">
        <f t="shared" si="166"/>
        <v>#NUM!</v>
      </c>
      <c r="BH3568" t="e">
        <f t="shared" si="167"/>
        <v>#NUM!</v>
      </c>
      <c r="BI3568" t="e">
        <f>VLOOKUP(H3568,Sheet2!$A$1:$B$270,2,FALSE)</f>
        <v>#N/A</v>
      </c>
    </row>
    <row r="3569" spans="15:61">
      <c r="O3569" s="57"/>
      <c r="P3569" s="57"/>
      <c r="AO3569" s="57"/>
      <c r="BA3569" s="57"/>
      <c r="BF3569" s="6" t="e">
        <f t="shared" si="165"/>
        <v>#NUM!</v>
      </c>
      <c r="BG3569" t="e">
        <f t="shared" si="166"/>
        <v>#NUM!</v>
      </c>
      <c r="BH3569" t="e">
        <f t="shared" si="167"/>
        <v>#NUM!</v>
      </c>
      <c r="BI3569" t="e">
        <f>VLOOKUP(H3569,Sheet2!$A$1:$B$270,2,FALSE)</f>
        <v>#N/A</v>
      </c>
    </row>
    <row r="3570" spans="15:61">
      <c r="O3570" s="57"/>
      <c r="P3570" s="57"/>
      <c r="AO3570" s="57"/>
      <c r="AP3570" s="57"/>
      <c r="BA3570" s="57"/>
      <c r="BF3570" s="6" t="e">
        <f t="shared" si="165"/>
        <v>#NUM!</v>
      </c>
      <c r="BG3570" t="e">
        <f t="shared" si="166"/>
        <v>#NUM!</v>
      </c>
      <c r="BH3570" t="e">
        <f t="shared" si="167"/>
        <v>#NUM!</v>
      </c>
      <c r="BI3570" t="e">
        <f>VLOOKUP(H3570,Sheet2!$A$1:$B$270,2,FALSE)</f>
        <v>#N/A</v>
      </c>
    </row>
    <row r="3571" spans="15:61">
      <c r="O3571" s="57"/>
      <c r="P3571" s="57"/>
      <c r="AO3571" s="57"/>
      <c r="BA3571" s="57"/>
      <c r="BF3571" s="6" t="e">
        <f t="shared" si="165"/>
        <v>#NUM!</v>
      </c>
      <c r="BG3571" t="e">
        <f t="shared" si="166"/>
        <v>#NUM!</v>
      </c>
      <c r="BH3571" t="e">
        <f t="shared" si="167"/>
        <v>#NUM!</v>
      </c>
      <c r="BI3571" t="e">
        <f>VLOOKUP(H3571,Sheet2!$A$1:$B$270,2,FALSE)</f>
        <v>#N/A</v>
      </c>
    </row>
    <row r="3572" spans="15:61">
      <c r="O3572" s="57"/>
      <c r="P3572" s="57"/>
      <c r="AO3572" s="57"/>
      <c r="BA3572" s="57"/>
      <c r="BF3572" s="6" t="e">
        <f t="shared" si="165"/>
        <v>#NUM!</v>
      </c>
      <c r="BG3572" t="e">
        <f t="shared" si="166"/>
        <v>#NUM!</v>
      </c>
      <c r="BH3572" t="e">
        <f t="shared" si="167"/>
        <v>#NUM!</v>
      </c>
      <c r="BI3572" t="e">
        <f>VLOOKUP(H3572,Sheet2!$A$1:$B$270,2,FALSE)</f>
        <v>#N/A</v>
      </c>
    </row>
    <row r="3573" spans="15:61">
      <c r="O3573" s="57"/>
      <c r="P3573" s="57"/>
      <c r="AO3573" s="57"/>
      <c r="AP3573" s="57"/>
      <c r="BA3573" s="57"/>
      <c r="BF3573" s="6" t="e">
        <f t="shared" si="165"/>
        <v>#NUM!</v>
      </c>
      <c r="BG3573" t="e">
        <f t="shared" si="166"/>
        <v>#NUM!</v>
      </c>
      <c r="BH3573" t="e">
        <f t="shared" si="167"/>
        <v>#NUM!</v>
      </c>
      <c r="BI3573" t="e">
        <f>VLOOKUP(H3573,Sheet2!$A$1:$B$270,2,FALSE)</f>
        <v>#N/A</v>
      </c>
    </row>
    <row r="3574" spans="15:61">
      <c r="O3574" s="57"/>
      <c r="P3574" s="57"/>
      <c r="AO3574" s="57"/>
      <c r="AP3574" s="57"/>
      <c r="BA3574" s="57"/>
      <c r="BF3574" s="6" t="e">
        <f t="shared" si="165"/>
        <v>#NUM!</v>
      </c>
      <c r="BG3574" t="e">
        <f t="shared" si="166"/>
        <v>#NUM!</v>
      </c>
      <c r="BH3574" t="e">
        <f t="shared" si="167"/>
        <v>#NUM!</v>
      </c>
      <c r="BI3574" t="e">
        <f>VLOOKUP(H3574,Sheet2!$A$1:$B$270,2,FALSE)</f>
        <v>#N/A</v>
      </c>
    </row>
    <row r="3575" spans="15:61">
      <c r="O3575" s="57"/>
      <c r="P3575" s="57"/>
      <c r="AO3575" s="57"/>
      <c r="AP3575" s="57"/>
      <c r="BA3575" s="57"/>
      <c r="BF3575" s="6" t="e">
        <f t="shared" si="165"/>
        <v>#NUM!</v>
      </c>
      <c r="BG3575" t="e">
        <f t="shared" si="166"/>
        <v>#NUM!</v>
      </c>
      <c r="BH3575" t="e">
        <f t="shared" si="167"/>
        <v>#NUM!</v>
      </c>
      <c r="BI3575" t="e">
        <f>VLOOKUP(H3575,Sheet2!$A$1:$B$270,2,FALSE)</f>
        <v>#N/A</v>
      </c>
    </row>
    <row r="3576" spans="15:61">
      <c r="O3576" s="57"/>
      <c r="P3576" s="57"/>
      <c r="AO3576" s="57"/>
      <c r="BA3576" s="57"/>
      <c r="BF3576" s="6" t="e">
        <f t="shared" si="165"/>
        <v>#NUM!</v>
      </c>
      <c r="BG3576" t="e">
        <f t="shared" si="166"/>
        <v>#NUM!</v>
      </c>
      <c r="BH3576" t="e">
        <f t="shared" si="167"/>
        <v>#NUM!</v>
      </c>
      <c r="BI3576" t="e">
        <f>VLOOKUP(H3576,Sheet2!$A$1:$B$270,2,FALSE)</f>
        <v>#N/A</v>
      </c>
    </row>
    <row r="3577" spans="15:61">
      <c r="O3577" s="57"/>
      <c r="P3577" s="57"/>
      <c r="AO3577" s="57"/>
      <c r="AP3577" s="57"/>
      <c r="BA3577" s="57"/>
      <c r="BF3577" s="6" t="e">
        <f t="shared" si="165"/>
        <v>#NUM!</v>
      </c>
      <c r="BG3577" t="e">
        <f t="shared" si="166"/>
        <v>#NUM!</v>
      </c>
      <c r="BH3577" t="e">
        <f t="shared" si="167"/>
        <v>#NUM!</v>
      </c>
      <c r="BI3577" t="e">
        <f>VLOOKUP(H3577,Sheet2!$A$1:$B$270,2,FALSE)</f>
        <v>#N/A</v>
      </c>
    </row>
    <row r="3578" spans="15:61">
      <c r="O3578" s="57"/>
      <c r="P3578" s="57"/>
      <c r="AO3578" s="57"/>
      <c r="BA3578" s="57"/>
      <c r="BF3578" s="6" t="e">
        <f t="shared" si="165"/>
        <v>#NUM!</v>
      </c>
      <c r="BG3578" t="e">
        <f t="shared" si="166"/>
        <v>#NUM!</v>
      </c>
      <c r="BH3578" t="e">
        <f t="shared" si="167"/>
        <v>#NUM!</v>
      </c>
      <c r="BI3578" t="e">
        <f>VLOOKUP(H3578,Sheet2!$A$1:$B$270,2,FALSE)</f>
        <v>#N/A</v>
      </c>
    </row>
    <row r="3579" spans="15:61">
      <c r="O3579" s="57"/>
      <c r="P3579" s="57"/>
      <c r="AO3579" s="57"/>
      <c r="AP3579" s="57"/>
      <c r="BA3579" s="57"/>
      <c r="BF3579" s="6" t="e">
        <f t="shared" si="165"/>
        <v>#NUM!</v>
      </c>
      <c r="BG3579" t="e">
        <f t="shared" si="166"/>
        <v>#NUM!</v>
      </c>
      <c r="BH3579" t="e">
        <f t="shared" si="167"/>
        <v>#NUM!</v>
      </c>
      <c r="BI3579" t="e">
        <f>VLOOKUP(H3579,Sheet2!$A$1:$B$270,2,FALSE)</f>
        <v>#N/A</v>
      </c>
    </row>
    <row r="3580" spans="15:61">
      <c r="O3580" s="57"/>
      <c r="P3580" s="57"/>
      <c r="AO3580" s="57"/>
      <c r="BA3580" s="57"/>
      <c r="BF3580" s="6" t="e">
        <f t="shared" si="165"/>
        <v>#NUM!</v>
      </c>
      <c r="BG3580" t="e">
        <f t="shared" si="166"/>
        <v>#NUM!</v>
      </c>
      <c r="BH3580" t="e">
        <f t="shared" si="167"/>
        <v>#NUM!</v>
      </c>
      <c r="BI3580" t="e">
        <f>VLOOKUP(H3580,Sheet2!$A$1:$B$270,2,FALSE)</f>
        <v>#N/A</v>
      </c>
    </row>
    <row r="3581" spans="15:61">
      <c r="O3581" s="57"/>
      <c r="P3581" s="57"/>
      <c r="AO3581" s="57"/>
      <c r="AP3581" s="57"/>
      <c r="BA3581" s="57"/>
      <c r="BF3581" s="6" t="e">
        <f t="shared" si="165"/>
        <v>#NUM!</v>
      </c>
      <c r="BG3581" t="e">
        <f t="shared" si="166"/>
        <v>#NUM!</v>
      </c>
      <c r="BH3581" t="e">
        <f t="shared" si="167"/>
        <v>#NUM!</v>
      </c>
      <c r="BI3581" t="e">
        <f>VLOOKUP(H3581,Sheet2!$A$1:$B$270,2,FALSE)</f>
        <v>#N/A</v>
      </c>
    </row>
    <row r="3582" spans="15:61">
      <c r="O3582" s="57"/>
      <c r="P3582" s="57"/>
      <c r="AO3582" s="57"/>
      <c r="AP3582" s="57"/>
      <c r="BA3582" s="57"/>
      <c r="BF3582" s="6" t="e">
        <f t="shared" si="165"/>
        <v>#NUM!</v>
      </c>
      <c r="BG3582" t="e">
        <f t="shared" si="166"/>
        <v>#NUM!</v>
      </c>
      <c r="BH3582" t="e">
        <f t="shared" si="167"/>
        <v>#NUM!</v>
      </c>
      <c r="BI3582" t="e">
        <f>VLOOKUP(H3582,Sheet2!$A$1:$B$270,2,FALSE)</f>
        <v>#N/A</v>
      </c>
    </row>
    <row r="3583" spans="15:61">
      <c r="O3583" s="57"/>
      <c r="P3583" s="57"/>
      <c r="AO3583" s="57"/>
      <c r="AP3583" s="57"/>
      <c r="BA3583" s="57"/>
      <c r="BF3583" s="6" t="e">
        <f t="shared" si="165"/>
        <v>#NUM!</v>
      </c>
      <c r="BG3583" t="e">
        <f t="shared" si="166"/>
        <v>#NUM!</v>
      </c>
      <c r="BH3583" t="e">
        <f t="shared" si="167"/>
        <v>#NUM!</v>
      </c>
      <c r="BI3583" t="e">
        <f>VLOOKUP(H3583,Sheet2!$A$1:$B$270,2,FALSE)</f>
        <v>#N/A</v>
      </c>
    </row>
    <row r="3584" spans="15:61">
      <c r="O3584" s="57"/>
      <c r="P3584" s="57"/>
      <c r="AO3584" s="57"/>
      <c r="AP3584" s="57"/>
      <c r="BA3584" s="57"/>
      <c r="BF3584" s="6" t="e">
        <f t="shared" si="165"/>
        <v>#NUM!</v>
      </c>
      <c r="BG3584" t="e">
        <f t="shared" si="166"/>
        <v>#NUM!</v>
      </c>
      <c r="BH3584" t="e">
        <f t="shared" si="167"/>
        <v>#NUM!</v>
      </c>
      <c r="BI3584" t="e">
        <f>VLOOKUP(H3584,Sheet2!$A$1:$B$270,2,FALSE)</f>
        <v>#N/A</v>
      </c>
    </row>
    <row r="3585" spans="15:61">
      <c r="O3585" s="57"/>
      <c r="P3585" s="57"/>
      <c r="AO3585" s="57"/>
      <c r="AP3585" s="57"/>
      <c r="BA3585" s="57"/>
      <c r="BF3585" s="6" t="e">
        <f t="shared" si="165"/>
        <v>#NUM!</v>
      </c>
      <c r="BG3585" t="e">
        <f t="shared" si="166"/>
        <v>#NUM!</v>
      </c>
      <c r="BH3585" t="e">
        <f t="shared" si="167"/>
        <v>#NUM!</v>
      </c>
      <c r="BI3585" t="e">
        <f>VLOOKUP(H3585,Sheet2!$A$1:$B$270,2,FALSE)</f>
        <v>#N/A</v>
      </c>
    </row>
    <row r="3586" spans="15:61">
      <c r="O3586" s="57"/>
      <c r="P3586" s="57"/>
      <c r="AO3586" s="57"/>
      <c r="BA3586" s="57"/>
      <c r="BF3586" s="6" t="e">
        <f t="shared" ref="BF3586:BF3649" si="168">DATE(BC3586,BD3586,BE3586)</f>
        <v>#NUM!</v>
      </c>
      <c r="BG3586" t="e">
        <f t="shared" ref="BG3586:BG3649" si="169">BF3586-BA3586</f>
        <v>#NUM!</v>
      </c>
      <c r="BH3586" t="e">
        <f t="shared" ref="BH3586:BH3649" si="170">IF(BG3586=1,"COMPLY",IF(BG3586&lt;1,"COMPLY","NOT COMPLY"))</f>
        <v>#NUM!</v>
      </c>
      <c r="BI3586" t="e">
        <f>VLOOKUP(H3586,Sheet2!$A$1:$B$270,2,FALSE)</f>
        <v>#N/A</v>
      </c>
    </row>
    <row r="3587" spans="15:61">
      <c r="O3587" s="57"/>
      <c r="P3587" s="57"/>
      <c r="AO3587" s="57"/>
      <c r="BA3587" s="57"/>
      <c r="BF3587" s="6" t="e">
        <f t="shared" si="168"/>
        <v>#NUM!</v>
      </c>
      <c r="BG3587" t="e">
        <f t="shared" si="169"/>
        <v>#NUM!</v>
      </c>
      <c r="BH3587" t="e">
        <f t="shared" si="170"/>
        <v>#NUM!</v>
      </c>
      <c r="BI3587" t="e">
        <f>VLOOKUP(H3587,Sheet2!$A$1:$B$270,2,FALSE)</f>
        <v>#N/A</v>
      </c>
    </row>
    <row r="3588" spans="15:61">
      <c r="O3588" s="57"/>
      <c r="P3588" s="57"/>
      <c r="AO3588" s="57"/>
      <c r="AP3588" s="57"/>
      <c r="BA3588" s="57"/>
      <c r="BF3588" s="6" t="e">
        <f t="shared" si="168"/>
        <v>#NUM!</v>
      </c>
      <c r="BG3588" t="e">
        <f t="shared" si="169"/>
        <v>#NUM!</v>
      </c>
      <c r="BH3588" t="e">
        <f t="shared" si="170"/>
        <v>#NUM!</v>
      </c>
      <c r="BI3588" t="e">
        <f>VLOOKUP(H3588,Sheet2!$A$1:$B$270,2,FALSE)</f>
        <v>#N/A</v>
      </c>
    </row>
    <row r="3589" spans="15:61">
      <c r="O3589" s="57"/>
      <c r="P3589" s="57"/>
      <c r="AO3589" s="57"/>
      <c r="AP3589" s="57"/>
      <c r="BA3589" s="57"/>
      <c r="BF3589" s="6" t="e">
        <f t="shared" si="168"/>
        <v>#NUM!</v>
      </c>
      <c r="BG3589" t="e">
        <f t="shared" si="169"/>
        <v>#NUM!</v>
      </c>
      <c r="BH3589" t="e">
        <f t="shared" si="170"/>
        <v>#NUM!</v>
      </c>
      <c r="BI3589" t="e">
        <f>VLOOKUP(H3589,Sheet2!$A$1:$B$270,2,FALSE)</f>
        <v>#N/A</v>
      </c>
    </row>
    <row r="3590" spans="15:61">
      <c r="O3590" s="57"/>
      <c r="P3590" s="57"/>
      <c r="AO3590" s="57"/>
      <c r="BA3590" s="57"/>
      <c r="BF3590" s="6" t="e">
        <f t="shared" si="168"/>
        <v>#NUM!</v>
      </c>
      <c r="BG3590" t="e">
        <f t="shared" si="169"/>
        <v>#NUM!</v>
      </c>
      <c r="BH3590" t="e">
        <f t="shared" si="170"/>
        <v>#NUM!</v>
      </c>
      <c r="BI3590" t="e">
        <f>VLOOKUP(H3590,Sheet2!$A$1:$B$270,2,FALSE)</f>
        <v>#N/A</v>
      </c>
    </row>
    <row r="3591" spans="15:61">
      <c r="O3591" s="57"/>
      <c r="P3591" s="57"/>
      <c r="AO3591" s="57"/>
      <c r="BA3591" s="57"/>
      <c r="BF3591" s="6" t="e">
        <f t="shared" si="168"/>
        <v>#NUM!</v>
      </c>
      <c r="BG3591" t="e">
        <f t="shared" si="169"/>
        <v>#NUM!</v>
      </c>
      <c r="BH3591" t="e">
        <f t="shared" si="170"/>
        <v>#NUM!</v>
      </c>
      <c r="BI3591" t="e">
        <f>VLOOKUP(H3591,Sheet2!$A$1:$B$270,2,FALSE)</f>
        <v>#N/A</v>
      </c>
    </row>
    <row r="3592" spans="15:61">
      <c r="O3592" s="57"/>
      <c r="P3592" s="57"/>
      <c r="AO3592" s="57"/>
      <c r="AP3592" s="57"/>
      <c r="BA3592" s="57"/>
      <c r="BF3592" s="6" t="e">
        <f t="shared" si="168"/>
        <v>#NUM!</v>
      </c>
      <c r="BG3592" t="e">
        <f t="shared" si="169"/>
        <v>#NUM!</v>
      </c>
      <c r="BH3592" t="e">
        <f t="shared" si="170"/>
        <v>#NUM!</v>
      </c>
      <c r="BI3592" t="e">
        <f>VLOOKUP(H3592,Sheet2!$A$1:$B$270,2,FALSE)</f>
        <v>#N/A</v>
      </c>
    </row>
    <row r="3593" spans="15:61">
      <c r="O3593" s="57"/>
      <c r="P3593" s="57"/>
      <c r="AO3593" s="57"/>
      <c r="AP3593" s="57"/>
      <c r="BA3593" s="57"/>
      <c r="BF3593" s="6" t="e">
        <f t="shared" si="168"/>
        <v>#NUM!</v>
      </c>
      <c r="BG3593" t="e">
        <f t="shared" si="169"/>
        <v>#NUM!</v>
      </c>
      <c r="BH3593" t="e">
        <f t="shared" si="170"/>
        <v>#NUM!</v>
      </c>
      <c r="BI3593" t="e">
        <f>VLOOKUP(H3593,Sheet2!$A$1:$B$270,2,FALSE)</f>
        <v>#N/A</v>
      </c>
    </row>
    <row r="3594" spans="15:61">
      <c r="O3594" s="57"/>
      <c r="P3594" s="57"/>
      <c r="AO3594" s="57"/>
      <c r="AP3594" s="57"/>
      <c r="BA3594" s="57"/>
      <c r="BF3594" s="6" t="e">
        <f t="shared" si="168"/>
        <v>#NUM!</v>
      </c>
      <c r="BG3594" t="e">
        <f t="shared" si="169"/>
        <v>#NUM!</v>
      </c>
      <c r="BH3594" t="e">
        <f t="shared" si="170"/>
        <v>#NUM!</v>
      </c>
      <c r="BI3594" t="e">
        <f>VLOOKUP(H3594,Sheet2!$A$1:$B$270,2,FALSE)</f>
        <v>#N/A</v>
      </c>
    </row>
    <row r="3595" spans="15:61">
      <c r="O3595" s="57"/>
      <c r="P3595" s="57"/>
      <c r="AO3595" s="57"/>
      <c r="AP3595" s="57"/>
      <c r="BA3595" s="57"/>
      <c r="BF3595" s="6" t="e">
        <f t="shared" si="168"/>
        <v>#NUM!</v>
      </c>
      <c r="BG3595" t="e">
        <f t="shared" si="169"/>
        <v>#NUM!</v>
      </c>
      <c r="BH3595" t="e">
        <f t="shared" si="170"/>
        <v>#NUM!</v>
      </c>
      <c r="BI3595" t="e">
        <f>VLOOKUP(H3595,Sheet2!$A$1:$B$270,2,FALSE)</f>
        <v>#N/A</v>
      </c>
    </row>
    <row r="3596" spans="15:61">
      <c r="O3596" s="57"/>
      <c r="P3596" s="57"/>
      <c r="AO3596" s="57"/>
      <c r="AP3596" s="57"/>
      <c r="BA3596" s="57"/>
      <c r="BF3596" s="6" t="e">
        <f t="shared" si="168"/>
        <v>#NUM!</v>
      </c>
      <c r="BG3596" t="e">
        <f t="shared" si="169"/>
        <v>#NUM!</v>
      </c>
      <c r="BH3596" t="e">
        <f t="shared" si="170"/>
        <v>#NUM!</v>
      </c>
      <c r="BI3596" t="e">
        <f>VLOOKUP(H3596,Sheet2!$A$1:$B$270,2,FALSE)</f>
        <v>#N/A</v>
      </c>
    </row>
    <row r="3597" spans="15:61">
      <c r="O3597" s="57"/>
      <c r="P3597" s="57"/>
      <c r="AO3597" s="57"/>
      <c r="AP3597" s="57"/>
      <c r="BA3597" s="57"/>
      <c r="BF3597" s="6" t="e">
        <f t="shared" si="168"/>
        <v>#NUM!</v>
      </c>
      <c r="BG3597" t="e">
        <f t="shared" si="169"/>
        <v>#NUM!</v>
      </c>
      <c r="BH3597" t="e">
        <f t="shared" si="170"/>
        <v>#NUM!</v>
      </c>
      <c r="BI3597" t="e">
        <f>VLOOKUP(H3597,Sheet2!$A$1:$B$270,2,FALSE)</f>
        <v>#N/A</v>
      </c>
    </row>
    <row r="3598" spans="15:61">
      <c r="O3598" s="57"/>
      <c r="P3598" s="57"/>
      <c r="AO3598" s="57"/>
      <c r="AP3598" s="57"/>
      <c r="BA3598" s="57"/>
      <c r="BF3598" s="6" t="e">
        <f t="shared" si="168"/>
        <v>#NUM!</v>
      </c>
      <c r="BG3598" t="e">
        <f t="shared" si="169"/>
        <v>#NUM!</v>
      </c>
      <c r="BH3598" t="e">
        <f t="shared" si="170"/>
        <v>#NUM!</v>
      </c>
      <c r="BI3598" t="e">
        <f>VLOOKUP(H3598,Sheet2!$A$1:$B$270,2,FALSE)</f>
        <v>#N/A</v>
      </c>
    </row>
    <row r="3599" spans="15:61">
      <c r="O3599" s="57"/>
      <c r="P3599" s="57"/>
      <c r="AO3599" s="57"/>
      <c r="AP3599" s="57"/>
      <c r="BA3599" s="57"/>
      <c r="BF3599" s="6" t="e">
        <f t="shared" si="168"/>
        <v>#NUM!</v>
      </c>
      <c r="BG3599" t="e">
        <f t="shared" si="169"/>
        <v>#NUM!</v>
      </c>
      <c r="BH3599" t="e">
        <f t="shared" si="170"/>
        <v>#NUM!</v>
      </c>
      <c r="BI3599" t="e">
        <f>VLOOKUP(H3599,Sheet2!$A$1:$B$270,2,FALSE)</f>
        <v>#N/A</v>
      </c>
    </row>
    <row r="3600" spans="15:61">
      <c r="O3600" s="57"/>
      <c r="P3600" s="57"/>
      <c r="AO3600" s="57"/>
      <c r="AP3600" s="57"/>
      <c r="BA3600" s="57"/>
      <c r="BF3600" s="6" t="e">
        <f t="shared" si="168"/>
        <v>#NUM!</v>
      </c>
      <c r="BG3600" t="e">
        <f t="shared" si="169"/>
        <v>#NUM!</v>
      </c>
      <c r="BH3600" t="e">
        <f t="shared" si="170"/>
        <v>#NUM!</v>
      </c>
      <c r="BI3600" t="e">
        <f>VLOOKUP(H3600,Sheet2!$A$1:$B$270,2,FALSE)</f>
        <v>#N/A</v>
      </c>
    </row>
    <row r="3601" spans="15:61">
      <c r="O3601" s="57"/>
      <c r="P3601" s="57"/>
      <c r="AO3601" s="57"/>
      <c r="BA3601" s="57"/>
      <c r="BF3601" s="6" t="e">
        <f t="shared" si="168"/>
        <v>#NUM!</v>
      </c>
      <c r="BG3601" t="e">
        <f t="shared" si="169"/>
        <v>#NUM!</v>
      </c>
      <c r="BH3601" t="e">
        <f t="shared" si="170"/>
        <v>#NUM!</v>
      </c>
      <c r="BI3601" t="e">
        <f>VLOOKUP(H3601,Sheet2!$A$1:$B$270,2,FALSE)</f>
        <v>#N/A</v>
      </c>
    </row>
    <row r="3602" spans="15:61">
      <c r="O3602" s="57"/>
      <c r="P3602" s="57"/>
      <c r="AO3602" s="57"/>
      <c r="AP3602" s="57"/>
      <c r="BA3602" s="57"/>
      <c r="BF3602" s="6" t="e">
        <f t="shared" si="168"/>
        <v>#NUM!</v>
      </c>
      <c r="BG3602" t="e">
        <f t="shared" si="169"/>
        <v>#NUM!</v>
      </c>
      <c r="BH3602" t="e">
        <f t="shared" si="170"/>
        <v>#NUM!</v>
      </c>
      <c r="BI3602" t="e">
        <f>VLOOKUP(H3602,Sheet2!$A$1:$B$270,2,FALSE)</f>
        <v>#N/A</v>
      </c>
    </row>
    <row r="3603" spans="15:61">
      <c r="O3603" s="57"/>
      <c r="P3603" s="57"/>
      <c r="AO3603" s="57"/>
      <c r="AP3603" s="57"/>
      <c r="BA3603" s="57"/>
      <c r="BF3603" s="6" t="e">
        <f t="shared" si="168"/>
        <v>#NUM!</v>
      </c>
      <c r="BG3603" t="e">
        <f t="shared" si="169"/>
        <v>#NUM!</v>
      </c>
      <c r="BH3603" t="e">
        <f t="shared" si="170"/>
        <v>#NUM!</v>
      </c>
      <c r="BI3603" t="e">
        <f>VLOOKUP(H3603,Sheet2!$A$1:$B$270,2,FALSE)</f>
        <v>#N/A</v>
      </c>
    </row>
    <row r="3604" spans="15:61">
      <c r="O3604" s="57"/>
      <c r="P3604" s="57"/>
      <c r="AO3604" s="57"/>
      <c r="BA3604" s="57"/>
      <c r="BF3604" s="6" t="e">
        <f t="shared" si="168"/>
        <v>#NUM!</v>
      </c>
      <c r="BG3604" t="e">
        <f t="shared" si="169"/>
        <v>#NUM!</v>
      </c>
      <c r="BH3604" t="e">
        <f t="shared" si="170"/>
        <v>#NUM!</v>
      </c>
      <c r="BI3604" t="e">
        <f>VLOOKUP(H3604,Sheet2!$A$1:$B$270,2,FALSE)</f>
        <v>#N/A</v>
      </c>
    </row>
    <row r="3605" spans="15:61">
      <c r="O3605" s="57"/>
      <c r="P3605" s="57"/>
      <c r="AO3605" s="57"/>
      <c r="AP3605" s="57"/>
      <c r="BA3605" s="57"/>
      <c r="BF3605" s="6" t="e">
        <f t="shared" si="168"/>
        <v>#NUM!</v>
      </c>
      <c r="BG3605" t="e">
        <f t="shared" si="169"/>
        <v>#NUM!</v>
      </c>
      <c r="BH3605" t="e">
        <f t="shared" si="170"/>
        <v>#NUM!</v>
      </c>
      <c r="BI3605" t="e">
        <f>VLOOKUP(H3605,Sheet2!$A$1:$B$270,2,FALSE)</f>
        <v>#N/A</v>
      </c>
    </row>
    <row r="3606" spans="15:61">
      <c r="O3606" s="57"/>
      <c r="P3606" s="57"/>
      <c r="AO3606" s="57"/>
      <c r="AP3606" s="57"/>
      <c r="BA3606" s="57"/>
      <c r="BF3606" s="6" t="e">
        <f t="shared" si="168"/>
        <v>#NUM!</v>
      </c>
      <c r="BG3606" t="e">
        <f t="shared" si="169"/>
        <v>#NUM!</v>
      </c>
      <c r="BH3606" t="e">
        <f t="shared" si="170"/>
        <v>#NUM!</v>
      </c>
      <c r="BI3606" t="e">
        <f>VLOOKUP(H3606,Sheet2!$A$1:$B$270,2,FALSE)</f>
        <v>#N/A</v>
      </c>
    </row>
    <row r="3607" spans="15:61">
      <c r="O3607" s="57"/>
      <c r="P3607" s="57"/>
      <c r="AO3607" s="57"/>
      <c r="AP3607" s="57"/>
      <c r="BA3607" s="57"/>
      <c r="BF3607" s="6" t="e">
        <f t="shared" si="168"/>
        <v>#NUM!</v>
      </c>
      <c r="BG3607" t="e">
        <f t="shared" si="169"/>
        <v>#NUM!</v>
      </c>
      <c r="BH3607" t="e">
        <f t="shared" si="170"/>
        <v>#NUM!</v>
      </c>
      <c r="BI3607" t="e">
        <f>VLOOKUP(H3607,Sheet2!$A$1:$B$270,2,FALSE)</f>
        <v>#N/A</v>
      </c>
    </row>
    <row r="3608" spans="15:61">
      <c r="O3608" s="57"/>
      <c r="P3608" s="57"/>
      <c r="AO3608" s="57"/>
      <c r="BA3608" s="57"/>
      <c r="BF3608" s="6" t="e">
        <f t="shared" si="168"/>
        <v>#NUM!</v>
      </c>
      <c r="BG3608" t="e">
        <f t="shared" si="169"/>
        <v>#NUM!</v>
      </c>
      <c r="BH3608" t="e">
        <f t="shared" si="170"/>
        <v>#NUM!</v>
      </c>
      <c r="BI3608" t="e">
        <f>VLOOKUP(H3608,Sheet2!$A$1:$B$270,2,FALSE)</f>
        <v>#N/A</v>
      </c>
    </row>
    <row r="3609" spans="15:61">
      <c r="O3609" s="57"/>
      <c r="P3609" s="57"/>
      <c r="AO3609" s="57"/>
      <c r="BA3609" s="57"/>
      <c r="BF3609" s="6" t="e">
        <f t="shared" si="168"/>
        <v>#NUM!</v>
      </c>
      <c r="BG3609" t="e">
        <f t="shared" si="169"/>
        <v>#NUM!</v>
      </c>
      <c r="BH3609" t="e">
        <f t="shared" si="170"/>
        <v>#NUM!</v>
      </c>
      <c r="BI3609" t="e">
        <f>VLOOKUP(H3609,Sheet2!$A$1:$B$270,2,FALSE)</f>
        <v>#N/A</v>
      </c>
    </row>
    <row r="3610" spans="15:61">
      <c r="O3610" s="57"/>
      <c r="P3610" s="57"/>
      <c r="AO3610" s="57"/>
      <c r="BA3610" s="57"/>
      <c r="BF3610" s="6" t="e">
        <f t="shared" si="168"/>
        <v>#NUM!</v>
      </c>
      <c r="BG3610" t="e">
        <f t="shared" si="169"/>
        <v>#NUM!</v>
      </c>
      <c r="BH3610" t="e">
        <f t="shared" si="170"/>
        <v>#NUM!</v>
      </c>
      <c r="BI3610" t="e">
        <f>VLOOKUP(H3610,Sheet2!$A$1:$B$270,2,FALSE)</f>
        <v>#N/A</v>
      </c>
    </row>
    <row r="3611" spans="15:61">
      <c r="O3611" s="57"/>
      <c r="P3611" s="57"/>
      <c r="AO3611" s="57"/>
      <c r="AP3611" s="57"/>
      <c r="BA3611" s="57"/>
      <c r="BF3611" s="6" t="e">
        <f t="shared" si="168"/>
        <v>#NUM!</v>
      </c>
      <c r="BG3611" t="e">
        <f t="shared" si="169"/>
        <v>#NUM!</v>
      </c>
      <c r="BH3611" t="e">
        <f t="shared" si="170"/>
        <v>#NUM!</v>
      </c>
      <c r="BI3611" t="e">
        <f>VLOOKUP(H3611,Sheet2!$A$1:$B$270,2,FALSE)</f>
        <v>#N/A</v>
      </c>
    </row>
    <row r="3612" spans="15:61">
      <c r="O3612" s="57"/>
      <c r="P3612" s="57"/>
      <c r="AO3612" s="57"/>
      <c r="AP3612" s="57"/>
      <c r="BA3612" s="57"/>
      <c r="BF3612" s="6" t="e">
        <f t="shared" si="168"/>
        <v>#NUM!</v>
      </c>
      <c r="BG3612" t="e">
        <f t="shared" si="169"/>
        <v>#NUM!</v>
      </c>
      <c r="BH3612" t="e">
        <f t="shared" si="170"/>
        <v>#NUM!</v>
      </c>
      <c r="BI3612" t="e">
        <f>VLOOKUP(H3612,Sheet2!$A$1:$B$270,2,FALSE)</f>
        <v>#N/A</v>
      </c>
    </row>
    <row r="3613" spans="15:61">
      <c r="O3613" s="57"/>
      <c r="P3613" s="57"/>
      <c r="AO3613" s="57"/>
      <c r="AP3613" s="57"/>
      <c r="BA3613" s="57"/>
      <c r="BF3613" s="6" t="e">
        <f t="shared" si="168"/>
        <v>#NUM!</v>
      </c>
      <c r="BG3613" t="e">
        <f t="shared" si="169"/>
        <v>#NUM!</v>
      </c>
      <c r="BH3613" t="e">
        <f t="shared" si="170"/>
        <v>#NUM!</v>
      </c>
      <c r="BI3613" t="e">
        <f>VLOOKUP(H3613,Sheet2!$A$1:$B$270,2,FALSE)</f>
        <v>#N/A</v>
      </c>
    </row>
    <row r="3614" spans="15:61">
      <c r="O3614" s="57"/>
      <c r="P3614" s="57"/>
      <c r="AO3614" s="57"/>
      <c r="AP3614" s="57"/>
      <c r="BA3614" s="57"/>
      <c r="BF3614" s="6" t="e">
        <f t="shared" si="168"/>
        <v>#NUM!</v>
      </c>
      <c r="BG3614" t="e">
        <f t="shared" si="169"/>
        <v>#NUM!</v>
      </c>
      <c r="BH3614" t="e">
        <f t="shared" si="170"/>
        <v>#NUM!</v>
      </c>
      <c r="BI3614" t="e">
        <f>VLOOKUP(H3614,Sheet2!$A$1:$B$270,2,FALSE)</f>
        <v>#N/A</v>
      </c>
    </row>
    <row r="3615" spans="15:61">
      <c r="O3615" s="57"/>
      <c r="P3615" s="57"/>
      <c r="AO3615" s="57"/>
      <c r="AP3615" s="57"/>
      <c r="BA3615" s="57"/>
      <c r="BF3615" s="6" t="e">
        <f t="shared" si="168"/>
        <v>#NUM!</v>
      </c>
      <c r="BG3615" t="e">
        <f t="shared" si="169"/>
        <v>#NUM!</v>
      </c>
      <c r="BH3615" t="e">
        <f t="shared" si="170"/>
        <v>#NUM!</v>
      </c>
      <c r="BI3615" t="e">
        <f>VLOOKUP(H3615,Sheet2!$A$1:$B$270,2,FALSE)</f>
        <v>#N/A</v>
      </c>
    </row>
    <row r="3616" spans="15:61">
      <c r="O3616" s="57"/>
      <c r="P3616" s="57"/>
      <c r="AO3616" s="57"/>
      <c r="AP3616" s="57"/>
      <c r="BA3616" s="57"/>
      <c r="BF3616" s="6" t="e">
        <f t="shared" si="168"/>
        <v>#NUM!</v>
      </c>
      <c r="BG3616" t="e">
        <f t="shared" si="169"/>
        <v>#NUM!</v>
      </c>
      <c r="BH3616" t="e">
        <f t="shared" si="170"/>
        <v>#NUM!</v>
      </c>
      <c r="BI3616" t="e">
        <f>VLOOKUP(H3616,Sheet2!$A$1:$B$270,2,FALSE)</f>
        <v>#N/A</v>
      </c>
    </row>
    <row r="3617" spans="15:61">
      <c r="O3617" s="57"/>
      <c r="P3617" s="57"/>
      <c r="AO3617" s="57"/>
      <c r="BA3617" s="57"/>
      <c r="BF3617" s="6" t="e">
        <f t="shared" si="168"/>
        <v>#NUM!</v>
      </c>
      <c r="BG3617" t="e">
        <f t="shared" si="169"/>
        <v>#NUM!</v>
      </c>
      <c r="BH3617" t="e">
        <f t="shared" si="170"/>
        <v>#NUM!</v>
      </c>
      <c r="BI3617" t="e">
        <f>VLOOKUP(H3617,Sheet2!$A$1:$B$270,2,FALSE)</f>
        <v>#N/A</v>
      </c>
    </row>
    <row r="3618" spans="15:61">
      <c r="O3618" s="57"/>
      <c r="P3618" s="57"/>
      <c r="AO3618" s="57"/>
      <c r="BA3618" s="57"/>
      <c r="BF3618" s="6" t="e">
        <f t="shared" si="168"/>
        <v>#NUM!</v>
      </c>
      <c r="BG3618" t="e">
        <f t="shared" si="169"/>
        <v>#NUM!</v>
      </c>
      <c r="BH3618" t="e">
        <f t="shared" si="170"/>
        <v>#NUM!</v>
      </c>
      <c r="BI3618" t="e">
        <f>VLOOKUP(H3618,Sheet2!$A$1:$B$270,2,FALSE)</f>
        <v>#N/A</v>
      </c>
    </row>
    <row r="3619" spans="15:61">
      <c r="O3619" s="57"/>
      <c r="P3619" s="57"/>
      <c r="AO3619" s="57"/>
      <c r="AP3619" s="57"/>
      <c r="BA3619" s="57"/>
      <c r="BF3619" s="6" t="e">
        <f t="shared" si="168"/>
        <v>#NUM!</v>
      </c>
      <c r="BG3619" t="e">
        <f t="shared" si="169"/>
        <v>#NUM!</v>
      </c>
      <c r="BH3619" t="e">
        <f t="shared" si="170"/>
        <v>#NUM!</v>
      </c>
      <c r="BI3619" t="e">
        <f>VLOOKUP(H3619,Sheet2!$A$1:$B$270,2,FALSE)</f>
        <v>#N/A</v>
      </c>
    </row>
    <row r="3620" spans="15:61">
      <c r="O3620" s="57"/>
      <c r="P3620" s="57"/>
      <c r="AO3620" s="57"/>
      <c r="BA3620" s="57"/>
      <c r="BF3620" s="6" t="e">
        <f t="shared" si="168"/>
        <v>#NUM!</v>
      </c>
      <c r="BG3620" t="e">
        <f t="shared" si="169"/>
        <v>#NUM!</v>
      </c>
      <c r="BH3620" t="e">
        <f t="shared" si="170"/>
        <v>#NUM!</v>
      </c>
      <c r="BI3620" t="e">
        <f>VLOOKUP(H3620,Sheet2!$A$1:$B$270,2,FALSE)</f>
        <v>#N/A</v>
      </c>
    </row>
    <row r="3621" spans="15:61">
      <c r="O3621" s="57"/>
      <c r="P3621" s="57"/>
      <c r="AO3621" s="57"/>
      <c r="AP3621" s="57"/>
      <c r="BA3621" s="57"/>
      <c r="BF3621" s="6" t="e">
        <f t="shared" si="168"/>
        <v>#NUM!</v>
      </c>
      <c r="BG3621" t="e">
        <f t="shared" si="169"/>
        <v>#NUM!</v>
      </c>
      <c r="BH3621" t="e">
        <f t="shared" si="170"/>
        <v>#NUM!</v>
      </c>
      <c r="BI3621" t="e">
        <f>VLOOKUP(H3621,Sheet2!$A$1:$B$270,2,FALSE)</f>
        <v>#N/A</v>
      </c>
    </row>
    <row r="3622" spans="15:61">
      <c r="O3622" s="57"/>
      <c r="P3622" s="57"/>
      <c r="AO3622" s="57"/>
      <c r="BA3622" s="57"/>
      <c r="BF3622" s="6" t="e">
        <f t="shared" si="168"/>
        <v>#NUM!</v>
      </c>
      <c r="BG3622" t="e">
        <f t="shared" si="169"/>
        <v>#NUM!</v>
      </c>
      <c r="BH3622" t="e">
        <f t="shared" si="170"/>
        <v>#NUM!</v>
      </c>
      <c r="BI3622" t="e">
        <f>VLOOKUP(H3622,Sheet2!$A$1:$B$270,2,FALSE)</f>
        <v>#N/A</v>
      </c>
    </row>
    <row r="3623" spans="15:61">
      <c r="O3623" s="57"/>
      <c r="P3623" s="57"/>
      <c r="AO3623" s="57"/>
      <c r="AP3623" s="57"/>
      <c r="BA3623" s="57"/>
      <c r="BF3623" s="6" t="e">
        <f t="shared" si="168"/>
        <v>#NUM!</v>
      </c>
      <c r="BG3623" t="e">
        <f t="shared" si="169"/>
        <v>#NUM!</v>
      </c>
      <c r="BH3623" t="e">
        <f t="shared" si="170"/>
        <v>#NUM!</v>
      </c>
      <c r="BI3623" t="e">
        <f>VLOOKUP(H3623,Sheet2!$A$1:$B$270,2,FALSE)</f>
        <v>#N/A</v>
      </c>
    </row>
    <row r="3624" spans="15:61">
      <c r="O3624" s="57"/>
      <c r="P3624" s="57"/>
      <c r="AO3624" s="57"/>
      <c r="AP3624" s="57"/>
      <c r="BA3624" s="57"/>
      <c r="BF3624" s="6" t="e">
        <f t="shared" si="168"/>
        <v>#NUM!</v>
      </c>
      <c r="BG3624" t="e">
        <f t="shared" si="169"/>
        <v>#NUM!</v>
      </c>
      <c r="BH3624" t="e">
        <f t="shared" si="170"/>
        <v>#NUM!</v>
      </c>
      <c r="BI3624" t="e">
        <f>VLOOKUP(H3624,Sheet2!$A$1:$B$270,2,FALSE)</f>
        <v>#N/A</v>
      </c>
    </row>
    <row r="3625" spans="15:61">
      <c r="O3625" s="57"/>
      <c r="P3625" s="57"/>
      <c r="AO3625" s="57"/>
      <c r="AP3625" s="57"/>
      <c r="BA3625" s="57"/>
      <c r="BF3625" s="6" t="e">
        <f t="shared" si="168"/>
        <v>#NUM!</v>
      </c>
      <c r="BG3625" t="e">
        <f t="shared" si="169"/>
        <v>#NUM!</v>
      </c>
      <c r="BH3625" t="e">
        <f t="shared" si="170"/>
        <v>#NUM!</v>
      </c>
      <c r="BI3625" t="e">
        <f>VLOOKUP(H3625,Sheet2!$A$1:$B$270,2,FALSE)</f>
        <v>#N/A</v>
      </c>
    </row>
    <row r="3626" spans="15:61">
      <c r="O3626" s="57"/>
      <c r="P3626" s="57"/>
      <c r="AO3626" s="57"/>
      <c r="AP3626" s="57"/>
      <c r="BA3626" s="57"/>
      <c r="BF3626" s="6" t="e">
        <f t="shared" si="168"/>
        <v>#NUM!</v>
      </c>
      <c r="BG3626" t="e">
        <f t="shared" si="169"/>
        <v>#NUM!</v>
      </c>
      <c r="BH3626" t="e">
        <f t="shared" si="170"/>
        <v>#NUM!</v>
      </c>
      <c r="BI3626" t="e">
        <f>VLOOKUP(H3626,Sheet2!$A$1:$B$270,2,FALSE)</f>
        <v>#N/A</v>
      </c>
    </row>
    <row r="3627" spans="15:61">
      <c r="O3627" s="57"/>
      <c r="P3627" s="57"/>
      <c r="AO3627" s="57"/>
      <c r="AP3627" s="57"/>
      <c r="BA3627" s="57"/>
      <c r="BF3627" s="6" t="e">
        <f t="shared" si="168"/>
        <v>#NUM!</v>
      </c>
      <c r="BG3627" t="e">
        <f t="shared" si="169"/>
        <v>#NUM!</v>
      </c>
      <c r="BH3627" t="e">
        <f t="shared" si="170"/>
        <v>#NUM!</v>
      </c>
      <c r="BI3627" t="e">
        <f>VLOOKUP(H3627,Sheet2!$A$1:$B$270,2,FALSE)</f>
        <v>#N/A</v>
      </c>
    </row>
    <row r="3628" spans="15:61">
      <c r="O3628" s="57"/>
      <c r="P3628" s="57"/>
      <c r="AO3628" s="57"/>
      <c r="BA3628" s="57"/>
      <c r="BF3628" s="6" t="e">
        <f t="shared" si="168"/>
        <v>#NUM!</v>
      </c>
      <c r="BG3628" t="e">
        <f t="shared" si="169"/>
        <v>#NUM!</v>
      </c>
      <c r="BH3628" t="e">
        <f t="shared" si="170"/>
        <v>#NUM!</v>
      </c>
      <c r="BI3628" t="e">
        <f>VLOOKUP(H3628,Sheet2!$A$1:$B$270,2,FALSE)</f>
        <v>#N/A</v>
      </c>
    </row>
    <row r="3629" spans="15:61">
      <c r="O3629" s="57"/>
      <c r="P3629" s="57"/>
      <c r="AO3629" s="57"/>
      <c r="AP3629" s="57"/>
      <c r="BA3629" s="57"/>
      <c r="BF3629" s="6" t="e">
        <f t="shared" si="168"/>
        <v>#NUM!</v>
      </c>
      <c r="BG3629" t="e">
        <f t="shared" si="169"/>
        <v>#NUM!</v>
      </c>
      <c r="BH3629" t="e">
        <f t="shared" si="170"/>
        <v>#NUM!</v>
      </c>
      <c r="BI3629" t="e">
        <f>VLOOKUP(H3629,Sheet2!$A$1:$B$270,2,FALSE)</f>
        <v>#N/A</v>
      </c>
    </row>
    <row r="3630" spans="15:61">
      <c r="O3630" s="57"/>
      <c r="P3630" s="57"/>
      <c r="AO3630" s="57"/>
      <c r="BA3630" s="57"/>
      <c r="BF3630" s="6" t="e">
        <f t="shared" si="168"/>
        <v>#NUM!</v>
      </c>
      <c r="BG3630" t="e">
        <f t="shared" si="169"/>
        <v>#NUM!</v>
      </c>
      <c r="BH3630" t="e">
        <f t="shared" si="170"/>
        <v>#NUM!</v>
      </c>
      <c r="BI3630" t="e">
        <f>VLOOKUP(H3630,Sheet2!$A$1:$B$270,2,FALSE)</f>
        <v>#N/A</v>
      </c>
    </row>
    <row r="3631" spans="15:61">
      <c r="O3631" s="57"/>
      <c r="P3631" s="57"/>
      <c r="AO3631" s="57"/>
      <c r="AP3631" s="57"/>
      <c r="BA3631" s="57"/>
      <c r="BF3631" s="6" t="e">
        <f t="shared" si="168"/>
        <v>#NUM!</v>
      </c>
      <c r="BG3631" t="e">
        <f t="shared" si="169"/>
        <v>#NUM!</v>
      </c>
      <c r="BH3631" t="e">
        <f t="shared" si="170"/>
        <v>#NUM!</v>
      </c>
      <c r="BI3631" t="e">
        <f>VLOOKUP(H3631,Sheet2!$A$1:$B$270,2,FALSE)</f>
        <v>#N/A</v>
      </c>
    </row>
    <row r="3632" spans="15:61">
      <c r="O3632" s="57"/>
      <c r="P3632" s="57"/>
      <c r="AO3632" s="57"/>
      <c r="AP3632" s="57"/>
      <c r="BA3632" s="57"/>
      <c r="BF3632" s="6" t="e">
        <f t="shared" si="168"/>
        <v>#NUM!</v>
      </c>
      <c r="BG3632" t="e">
        <f t="shared" si="169"/>
        <v>#NUM!</v>
      </c>
      <c r="BH3632" t="e">
        <f t="shared" si="170"/>
        <v>#NUM!</v>
      </c>
      <c r="BI3632" t="e">
        <f>VLOOKUP(H3632,Sheet2!$A$1:$B$270,2,FALSE)</f>
        <v>#N/A</v>
      </c>
    </row>
    <row r="3633" spans="15:61">
      <c r="O3633" s="57"/>
      <c r="P3633" s="57"/>
      <c r="AO3633" s="57"/>
      <c r="AP3633" s="57"/>
      <c r="BA3633" s="57"/>
      <c r="BF3633" s="6" t="e">
        <f t="shared" si="168"/>
        <v>#NUM!</v>
      </c>
      <c r="BG3633" t="e">
        <f t="shared" si="169"/>
        <v>#NUM!</v>
      </c>
      <c r="BH3633" t="e">
        <f t="shared" si="170"/>
        <v>#NUM!</v>
      </c>
      <c r="BI3633" t="e">
        <f>VLOOKUP(H3633,Sheet2!$A$1:$B$270,2,FALSE)</f>
        <v>#N/A</v>
      </c>
    </row>
    <row r="3634" spans="15:61">
      <c r="O3634" s="57"/>
      <c r="P3634" s="57"/>
      <c r="AO3634" s="57"/>
      <c r="AP3634" s="57"/>
      <c r="BA3634" s="57"/>
      <c r="BF3634" s="6" t="e">
        <f t="shared" si="168"/>
        <v>#NUM!</v>
      </c>
      <c r="BG3634" t="e">
        <f t="shared" si="169"/>
        <v>#NUM!</v>
      </c>
      <c r="BH3634" t="e">
        <f t="shared" si="170"/>
        <v>#NUM!</v>
      </c>
      <c r="BI3634" t="e">
        <f>VLOOKUP(H3634,Sheet2!$A$1:$B$270,2,FALSE)</f>
        <v>#N/A</v>
      </c>
    </row>
    <row r="3635" spans="15:61">
      <c r="O3635" s="57"/>
      <c r="P3635" s="57"/>
      <c r="AO3635" s="57"/>
      <c r="BA3635" s="57"/>
      <c r="BF3635" s="6" t="e">
        <f t="shared" si="168"/>
        <v>#NUM!</v>
      </c>
      <c r="BG3635" t="e">
        <f t="shared" si="169"/>
        <v>#NUM!</v>
      </c>
      <c r="BH3635" t="e">
        <f t="shared" si="170"/>
        <v>#NUM!</v>
      </c>
      <c r="BI3635" t="e">
        <f>VLOOKUP(H3635,Sheet2!$A$1:$B$270,2,FALSE)</f>
        <v>#N/A</v>
      </c>
    </row>
    <row r="3636" spans="15:61">
      <c r="O3636" s="57"/>
      <c r="P3636" s="57"/>
      <c r="AO3636" s="57"/>
      <c r="AP3636" s="57"/>
      <c r="BA3636" s="57"/>
      <c r="BF3636" s="6" t="e">
        <f t="shared" si="168"/>
        <v>#NUM!</v>
      </c>
      <c r="BG3636" t="e">
        <f t="shared" si="169"/>
        <v>#NUM!</v>
      </c>
      <c r="BH3636" t="e">
        <f t="shared" si="170"/>
        <v>#NUM!</v>
      </c>
      <c r="BI3636" t="e">
        <f>VLOOKUP(H3636,Sheet2!$A$1:$B$270,2,FALSE)</f>
        <v>#N/A</v>
      </c>
    </row>
    <row r="3637" spans="15:61">
      <c r="O3637" s="57"/>
      <c r="P3637" s="57"/>
      <c r="AO3637" s="57"/>
      <c r="BA3637" s="57"/>
      <c r="BF3637" s="6" t="e">
        <f t="shared" si="168"/>
        <v>#NUM!</v>
      </c>
      <c r="BG3637" t="e">
        <f t="shared" si="169"/>
        <v>#NUM!</v>
      </c>
      <c r="BH3637" t="e">
        <f t="shared" si="170"/>
        <v>#NUM!</v>
      </c>
      <c r="BI3637" t="e">
        <f>VLOOKUP(H3637,Sheet2!$A$1:$B$270,2,FALSE)</f>
        <v>#N/A</v>
      </c>
    </row>
    <row r="3638" spans="15:61">
      <c r="O3638" s="57"/>
      <c r="P3638" s="57"/>
      <c r="AO3638" s="57"/>
      <c r="AP3638" s="57"/>
      <c r="BA3638" s="57"/>
      <c r="BF3638" s="6" t="e">
        <f t="shared" si="168"/>
        <v>#NUM!</v>
      </c>
      <c r="BG3638" t="e">
        <f t="shared" si="169"/>
        <v>#NUM!</v>
      </c>
      <c r="BH3638" t="e">
        <f t="shared" si="170"/>
        <v>#NUM!</v>
      </c>
      <c r="BI3638" t="e">
        <f>VLOOKUP(H3638,Sheet2!$A$1:$B$270,2,FALSE)</f>
        <v>#N/A</v>
      </c>
    </row>
    <row r="3639" spans="15:61">
      <c r="O3639" s="57"/>
      <c r="P3639" s="57"/>
      <c r="AO3639" s="57"/>
      <c r="AP3639" s="57"/>
      <c r="BA3639" s="57"/>
      <c r="BF3639" s="6" t="e">
        <f t="shared" si="168"/>
        <v>#NUM!</v>
      </c>
      <c r="BG3639" t="e">
        <f t="shared" si="169"/>
        <v>#NUM!</v>
      </c>
      <c r="BH3639" t="e">
        <f t="shared" si="170"/>
        <v>#NUM!</v>
      </c>
      <c r="BI3639" t="e">
        <f>VLOOKUP(H3639,Sheet2!$A$1:$B$270,2,FALSE)</f>
        <v>#N/A</v>
      </c>
    </row>
    <row r="3640" spans="15:61">
      <c r="O3640" s="57"/>
      <c r="P3640" s="57"/>
      <c r="AO3640" s="57"/>
      <c r="AP3640" s="57"/>
      <c r="BA3640" s="57"/>
      <c r="BF3640" s="6" t="e">
        <f t="shared" si="168"/>
        <v>#NUM!</v>
      </c>
      <c r="BG3640" t="e">
        <f t="shared" si="169"/>
        <v>#NUM!</v>
      </c>
      <c r="BH3640" t="e">
        <f t="shared" si="170"/>
        <v>#NUM!</v>
      </c>
      <c r="BI3640" t="e">
        <f>VLOOKUP(H3640,Sheet2!$A$1:$B$270,2,FALSE)</f>
        <v>#N/A</v>
      </c>
    </row>
    <row r="3641" spans="15:61">
      <c r="O3641" s="57"/>
      <c r="P3641" s="57"/>
      <c r="AO3641" s="57"/>
      <c r="BA3641" s="57"/>
      <c r="BF3641" s="6" t="e">
        <f t="shared" si="168"/>
        <v>#NUM!</v>
      </c>
      <c r="BG3641" t="e">
        <f t="shared" si="169"/>
        <v>#NUM!</v>
      </c>
      <c r="BH3641" t="e">
        <f t="shared" si="170"/>
        <v>#NUM!</v>
      </c>
      <c r="BI3641" t="e">
        <f>VLOOKUP(H3641,Sheet2!$A$1:$B$270,2,FALSE)</f>
        <v>#N/A</v>
      </c>
    </row>
    <row r="3642" spans="15:61">
      <c r="O3642" s="57"/>
      <c r="P3642" s="57"/>
      <c r="AO3642" s="57"/>
      <c r="BA3642" s="57"/>
      <c r="BF3642" s="6" t="e">
        <f t="shared" si="168"/>
        <v>#NUM!</v>
      </c>
      <c r="BG3642" t="e">
        <f t="shared" si="169"/>
        <v>#NUM!</v>
      </c>
      <c r="BH3642" t="e">
        <f t="shared" si="170"/>
        <v>#NUM!</v>
      </c>
      <c r="BI3642" t="e">
        <f>VLOOKUP(H3642,Sheet2!$A$1:$B$270,2,FALSE)</f>
        <v>#N/A</v>
      </c>
    </row>
    <row r="3643" spans="15:61">
      <c r="O3643" s="57"/>
      <c r="P3643" s="57"/>
      <c r="AO3643" s="57"/>
      <c r="AP3643" s="57"/>
      <c r="BA3643" s="57"/>
      <c r="BF3643" s="6" t="e">
        <f t="shared" si="168"/>
        <v>#NUM!</v>
      </c>
      <c r="BG3643" t="e">
        <f t="shared" si="169"/>
        <v>#NUM!</v>
      </c>
      <c r="BH3643" t="e">
        <f t="shared" si="170"/>
        <v>#NUM!</v>
      </c>
      <c r="BI3643" t="e">
        <f>VLOOKUP(H3643,Sheet2!$A$1:$B$270,2,FALSE)</f>
        <v>#N/A</v>
      </c>
    </row>
    <row r="3644" spans="15:61">
      <c r="O3644" s="57"/>
      <c r="P3644" s="57"/>
      <c r="AO3644" s="57"/>
      <c r="AP3644" s="57"/>
      <c r="BA3644" s="57"/>
      <c r="BF3644" s="6" t="e">
        <f t="shared" si="168"/>
        <v>#NUM!</v>
      </c>
      <c r="BG3644" t="e">
        <f t="shared" si="169"/>
        <v>#NUM!</v>
      </c>
      <c r="BH3644" t="e">
        <f t="shared" si="170"/>
        <v>#NUM!</v>
      </c>
      <c r="BI3644" t="e">
        <f>VLOOKUP(H3644,Sheet2!$A$1:$B$270,2,FALSE)</f>
        <v>#N/A</v>
      </c>
    </row>
    <row r="3645" spans="15:61">
      <c r="O3645" s="57"/>
      <c r="P3645" s="57"/>
      <c r="AO3645" s="57"/>
      <c r="AP3645" s="57"/>
      <c r="BA3645" s="57"/>
      <c r="BF3645" s="6" t="e">
        <f t="shared" si="168"/>
        <v>#NUM!</v>
      </c>
      <c r="BG3645" t="e">
        <f t="shared" si="169"/>
        <v>#NUM!</v>
      </c>
      <c r="BH3645" t="e">
        <f t="shared" si="170"/>
        <v>#NUM!</v>
      </c>
      <c r="BI3645" t="e">
        <f>VLOOKUP(H3645,Sheet2!$A$1:$B$270,2,FALSE)</f>
        <v>#N/A</v>
      </c>
    </row>
    <row r="3646" spans="15:61">
      <c r="O3646" s="57"/>
      <c r="P3646" s="57"/>
      <c r="AO3646" s="57"/>
      <c r="BA3646" s="57"/>
      <c r="BF3646" s="6" t="e">
        <f t="shared" si="168"/>
        <v>#NUM!</v>
      </c>
      <c r="BG3646" t="e">
        <f t="shared" si="169"/>
        <v>#NUM!</v>
      </c>
      <c r="BH3646" t="e">
        <f t="shared" si="170"/>
        <v>#NUM!</v>
      </c>
      <c r="BI3646" t="e">
        <f>VLOOKUP(H3646,Sheet2!$A$1:$B$270,2,FALSE)</f>
        <v>#N/A</v>
      </c>
    </row>
    <row r="3647" spans="15:61">
      <c r="O3647" s="57"/>
      <c r="P3647" s="57"/>
      <c r="AO3647" s="57"/>
      <c r="AP3647" s="57"/>
      <c r="BA3647" s="57"/>
      <c r="BF3647" s="6" t="e">
        <f t="shared" si="168"/>
        <v>#NUM!</v>
      </c>
      <c r="BG3647" t="e">
        <f t="shared" si="169"/>
        <v>#NUM!</v>
      </c>
      <c r="BH3647" t="e">
        <f t="shared" si="170"/>
        <v>#NUM!</v>
      </c>
      <c r="BI3647" t="e">
        <f>VLOOKUP(H3647,Sheet2!$A$1:$B$270,2,FALSE)</f>
        <v>#N/A</v>
      </c>
    </row>
    <row r="3648" spans="15:61">
      <c r="O3648" s="57"/>
      <c r="P3648" s="57"/>
      <c r="AO3648" s="57"/>
      <c r="AP3648" s="57"/>
      <c r="BA3648" s="57"/>
      <c r="BF3648" s="6" t="e">
        <f t="shared" si="168"/>
        <v>#NUM!</v>
      </c>
      <c r="BG3648" t="e">
        <f t="shared" si="169"/>
        <v>#NUM!</v>
      </c>
      <c r="BH3648" t="e">
        <f t="shared" si="170"/>
        <v>#NUM!</v>
      </c>
      <c r="BI3648" t="e">
        <f>VLOOKUP(H3648,Sheet2!$A$1:$B$270,2,FALSE)</f>
        <v>#N/A</v>
      </c>
    </row>
    <row r="3649" spans="15:61">
      <c r="O3649" s="57"/>
      <c r="P3649" s="57"/>
      <c r="AO3649" s="57"/>
      <c r="AP3649" s="57"/>
      <c r="BA3649" s="57"/>
      <c r="BF3649" s="6" t="e">
        <f t="shared" si="168"/>
        <v>#NUM!</v>
      </c>
      <c r="BG3649" t="e">
        <f t="shared" si="169"/>
        <v>#NUM!</v>
      </c>
      <c r="BH3649" t="e">
        <f t="shared" si="170"/>
        <v>#NUM!</v>
      </c>
      <c r="BI3649" t="e">
        <f>VLOOKUP(H3649,Sheet2!$A$1:$B$270,2,FALSE)</f>
        <v>#N/A</v>
      </c>
    </row>
    <row r="3650" spans="15:61">
      <c r="O3650" s="57"/>
      <c r="P3650" s="57"/>
      <c r="AO3650" s="57"/>
      <c r="AP3650" s="57"/>
      <c r="BA3650" s="57"/>
      <c r="BF3650" s="6" t="e">
        <f t="shared" ref="BF3650:BF3713" si="171">DATE(BC3650,BD3650,BE3650)</f>
        <v>#NUM!</v>
      </c>
      <c r="BG3650" t="e">
        <f t="shared" ref="BG3650:BG3713" si="172">BF3650-BA3650</f>
        <v>#NUM!</v>
      </c>
      <c r="BH3650" t="e">
        <f t="shared" ref="BH3650:BH3713" si="173">IF(BG3650=1,"COMPLY",IF(BG3650&lt;1,"COMPLY","NOT COMPLY"))</f>
        <v>#NUM!</v>
      </c>
      <c r="BI3650" t="e">
        <f>VLOOKUP(H3650,Sheet2!$A$1:$B$270,2,FALSE)</f>
        <v>#N/A</v>
      </c>
    </row>
    <row r="3651" spans="15:61">
      <c r="O3651" s="57"/>
      <c r="P3651" s="57"/>
      <c r="AO3651" s="57"/>
      <c r="BA3651" s="57"/>
      <c r="BF3651" s="6" t="e">
        <f t="shared" si="171"/>
        <v>#NUM!</v>
      </c>
      <c r="BG3651" t="e">
        <f t="shared" si="172"/>
        <v>#NUM!</v>
      </c>
      <c r="BH3651" t="e">
        <f t="shared" si="173"/>
        <v>#NUM!</v>
      </c>
      <c r="BI3651" t="e">
        <f>VLOOKUP(H3651,Sheet2!$A$1:$B$270,2,FALSE)</f>
        <v>#N/A</v>
      </c>
    </row>
    <row r="3652" spans="15:61">
      <c r="O3652" s="57"/>
      <c r="P3652" s="57"/>
      <c r="AO3652" s="57"/>
      <c r="AP3652" s="57"/>
      <c r="BA3652" s="57"/>
      <c r="BF3652" s="6" t="e">
        <f t="shared" si="171"/>
        <v>#NUM!</v>
      </c>
      <c r="BG3652" t="e">
        <f t="shared" si="172"/>
        <v>#NUM!</v>
      </c>
      <c r="BH3652" t="e">
        <f t="shared" si="173"/>
        <v>#NUM!</v>
      </c>
      <c r="BI3652" t="e">
        <f>VLOOKUP(H3652,Sheet2!$A$1:$B$270,2,FALSE)</f>
        <v>#N/A</v>
      </c>
    </row>
    <row r="3653" spans="15:61">
      <c r="O3653" s="57"/>
      <c r="P3653" s="57"/>
      <c r="AO3653" s="57"/>
      <c r="AP3653" s="57"/>
      <c r="BA3653" s="57"/>
      <c r="BF3653" s="6" t="e">
        <f t="shared" si="171"/>
        <v>#NUM!</v>
      </c>
      <c r="BG3653" t="e">
        <f t="shared" si="172"/>
        <v>#NUM!</v>
      </c>
      <c r="BH3653" t="e">
        <f t="shared" si="173"/>
        <v>#NUM!</v>
      </c>
      <c r="BI3653" t="e">
        <f>VLOOKUP(H3653,Sheet2!$A$1:$B$270,2,FALSE)</f>
        <v>#N/A</v>
      </c>
    </row>
    <row r="3654" spans="15:61">
      <c r="O3654" s="57"/>
      <c r="P3654" s="57"/>
      <c r="AO3654" s="57"/>
      <c r="BA3654" s="57"/>
      <c r="BF3654" s="6" t="e">
        <f t="shared" si="171"/>
        <v>#NUM!</v>
      </c>
      <c r="BG3654" t="e">
        <f t="shared" si="172"/>
        <v>#NUM!</v>
      </c>
      <c r="BH3654" t="e">
        <f t="shared" si="173"/>
        <v>#NUM!</v>
      </c>
      <c r="BI3654" t="e">
        <f>VLOOKUP(H3654,Sheet2!$A$1:$B$270,2,FALSE)</f>
        <v>#N/A</v>
      </c>
    </row>
    <row r="3655" spans="15:61">
      <c r="O3655" s="57"/>
      <c r="P3655" s="57"/>
      <c r="AO3655" s="57"/>
      <c r="AP3655" s="57"/>
      <c r="BA3655" s="57"/>
      <c r="BF3655" s="6" t="e">
        <f t="shared" si="171"/>
        <v>#NUM!</v>
      </c>
      <c r="BG3655" t="e">
        <f t="shared" si="172"/>
        <v>#NUM!</v>
      </c>
      <c r="BH3655" t="e">
        <f t="shared" si="173"/>
        <v>#NUM!</v>
      </c>
      <c r="BI3655" t="e">
        <f>VLOOKUP(H3655,Sheet2!$A$1:$B$270,2,FALSE)</f>
        <v>#N/A</v>
      </c>
    </row>
    <row r="3656" spans="15:61">
      <c r="O3656" s="57"/>
      <c r="P3656" s="57"/>
      <c r="AO3656" s="57"/>
      <c r="BA3656" s="57"/>
      <c r="BF3656" s="6" t="e">
        <f t="shared" si="171"/>
        <v>#NUM!</v>
      </c>
      <c r="BG3656" t="e">
        <f t="shared" si="172"/>
        <v>#NUM!</v>
      </c>
      <c r="BH3656" t="e">
        <f t="shared" si="173"/>
        <v>#NUM!</v>
      </c>
      <c r="BI3656" t="e">
        <f>VLOOKUP(H3656,Sheet2!$A$1:$B$270,2,FALSE)</f>
        <v>#N/A</v>
      </c>
    </row>
    <row r="3657" spans="15:61">
      <c r="O3657" s="57"/>
      <c r="P3657" s="57"/>
      <c r="AO3657" s="57"/>
      <c r="AP3657" s="57"/>
      <c r="BA3657" s="57"/>
      <c r="BF3657" s="6" t="e">
        <f t="shared" si="171"/>
        <v>#NUM!</v>
      </c>
      <c r="BG3657" t="e">
        <f t="shared" si="172"/>
        <v>#NUM!</v>
      </c>
      <c r="BH3657" t="e">
        <f t="shared" si="173"/>
        <v>#NUM!</v>
      </c>
      <c r="BI3657" t="e">
        <f>VLOOKUP(H3657,Sheet2!$A$1:$B$270,2,FALSE)</f>
        <v>#N/A</v>
      </c>
    </row>
    <row r="3658" spans="15:61">
      <c r="O3658" s="57"/>
      <c r="P3658" s="57"/>
      <c r="AO3658" s="57"/>
      <c r="AP3658" s="57"/>
      <c r="BA3658" s="57"/>
      <c r="BF3658" s="6" t="e">
        <f t="shared" si="171"/>
        <v>#NUM!</v>
      </c>
      <c r="BG3658" t="e">
        <f t="shared" si="172"/>
        <v>#NUM!</v>
      </c>
      <c r="BH3658" t="e">
        <f t="shared" si="173"/>
        <v>#NUM!</v>
      </c>
      <c r="BI3658" t="e">
        <f>VLOOKUP(H3658,Sheet2!$A$1:$B$270,2,FALSE)</f>
        <v>#N/A</v>
      </c>
    </row>
    <row r="3659" spans="15:61">
      <c r="O3659" s="57"/>
      <c r="P3659" s="57"/>
      <c r="AO3659" s="57"/>
      <c r="AP3659" s="57"/>
      <c r="BA3659" s="57"/>
      <c r="BF3659" s="6" t="e">
        <f t="shared" si="171"/>
        <v>#NUM!</v>
      </c>
      <c r="BG3659" t="e">
        <f t="shared" si="172"/>
        <v>#NUM!</v>
      </c>
      <c r="BH3659" t="e">
        <f t="shared" si="173"/>
        <v>#NUM!</v>
      </c>
      <c r="BI3659" t="e">
        <f>VLOOKUP(H3659,Sheet2!$A$1:$B$270,2,FALSE)</f>
        <v>#N/A</v>
      </c>
    </row>
    <row r="3660" spans="15:61">
      <c r="O3660" s="57"/>
      <c r="P3660" s="57"/>
      <c r="AO3660" s="57"/>
      <c r="AP3660" s="57"/>
      <c r="BA3660" s="57"/>
      <c r="BF3660" s="6" t="e">
        <f t="shared" si="171"/>
        <v>#NUM!</v>
      </c>
      <c r="BG3660" t="e">
        <f t="shared" si="172"/>
        <v>#NUM!</v>
      </c>
      <c r="BH3660" t="e">
        <f t="shared" si="173"/>
        <v>#NUM!</v>
      </c>
      <c r="BI3660" t="e">
        <f>VLOOKUP(H3660,Sheet2!$A$1:$B$270,2,FALSE)</f>
        <v>#N/A</v>
      </c>
    </row>
    <row r="3661" spans="15:61">
      <c r="O3661" s="57"/>
      <c r="P3661" s="57"/>
      <c r="AO3661" s="57"/>
      <c r="BA3661" s="57"/>
      <c r="BF3661" s="6" t="e">
        <f t="shared" si="171"/>
        <v>#NUM!</v>
      </c>
      <c r="BG3661" t="e">
        <f t="shared" si="172"/>
        <v>#NUM!</v>
      </c>
      <c r="BH3661" t="e">
        <f t="shared" si="173"/>
        <v>#NUM!</v>
      </c>
      <c r="BI3661" t="e">
        <f>VLOOKUP(H3661,Sheet2!$A$1:$B$270,2,FALSE)</f>
        <v>#N/A</v>
      </c>
    </row>
    <row r="3662" spans="15:61">
      <c r="O3662" s="57"/>
      <c r="P3662" s="57"/>
      <c r="AO3662" s="57"/>
      <c r="AP3662" s="57"/>
      <c r="BA3662" s="57"/>
      <c r="BF3662" s="6" t="e">
        <f t="shared" si="171"/>
        <v>#NUM!</v>
      </c>
      <c r="BG3662" t="e">
        <f t="shared" si="172"/>
        <v>#NUM!</v>
      </c>
      <c r="BH3662" t="e">
        <f t="shared" si="173"/>
        <v>#NUM!</v>
      </c>
      <c r="BI3662" t="e">
        <f>VLOOKUP(H3662,Sheet2!$A$1:$B$270,2,FALSE)</f>
        <v>#N/A</v>
      </c>
    </row>
    <row r="3663" spans="15:61">
      <c r="O3663" s="57"/>
      <c r="P3663" s="57"/>
      <c r="AO3663" s="57"/>
      <c r="BA3663" s="57"/>
      <c r="BF3663" s="6" t="e">
        <f t="shared" si="171"/>
        <v>#NUM!</v>
      </c>
      <c r="BG3663" t="e">
        <f t="shared" si="172"/>
        <v>#NUM!</v>
      </c>
      <c r="BH3663" t="e">
        <f t="shared" si="173"/>
        <v>#NUM!</v>
      </c>
      <c r="BI3663" t="e">
        <f>VLOOKUP(H3663,Sheet2!$A$1:$B$270,2,FALSE)</f>
        <v>#N/A</v>
      </c>
    </row>
    <row r="3664" spans="15:61">
      <c r="O3664" s="57"/>
      <c r="P3664" s="57"/>
      <c r="AO3664" s="57"/>
      <c r="AP3664" s="57"/>
      <c r="BA3664" s="57"/>
      <c r="BF3664" s="6" t="e">
        <f t="shared" si="171"/>
        <v>#NUM!</v>
      </c>
      <c r="BG3664" t="e">
        <f t="shared" si="172"/>
        <v>#NUM!</v>
      </c>
      <c r="BH3664" t="e">
        <f t="shared" si="173"/>
        <v>#NUM!</v>
      </c>
      <c r="BI3664" t="e">
        <f>VLOOKUP(H3664,Sheet2!$A$1:$B$270,2,FALSE)</f>
        <v>#N/A</v>
      </c>
    </row>
    <row r="3665" spans="15:61">
      <c r="O3665" s="57"/>
      <c r="P3665" s="57"/>
      <c r="AO3665" s="57"/>
      <c r="BA3665" s="57"/>
      <c r="BF3665" s="6" t="e">
        <f t="shared" si="171"/>
        <v>#NUM!</v>
      </c>
      <c r="BG3665" t="e">
        <f t="shared" si="172"/>
        <v>#NUM!</v>
      </c>
      <c r="BH3665" t="e">
        <f t="shared" si="173"/>
        <v>#NUM!</v>
      </c>
      <c r="BI3665" t="e">
        <f>VLOOKUP(H3665,Sheet2!$A$1:$B$270,2,FALSE)</f>
        <v>#N/A</v>
      </c>
    </row>
    <row r="3666" spans="15:61">
      <c r="O3666" s="57"/>
      <c r="P3666" s="57"/>
      <c r="AO3666" s="57"/>
      <c r="AP3666" s="57"/>
      <c r="BA3666" s="57"/>
      <c r="BF3666" s="6" t="e">
        <f t="shared" si="171"/>
        <v>#NUM!</v>
      </c>
      <c r="BG3666" t="e">
        <f t="shared" si="172"/>
        <v>#NUM!</v>
      </c>
      <c r="BH3666" t="e">
        <f t="shared" si="173"/>
        <v>#NUM!</v>
      </c>
      <c r="BI3666" t="e">
        <f>VLOOKUP(H3666,Sheet2!$A$1:$B$270,2,FALSE)</f>
        <v>#N/A</v>
      </c>
    </row>
    <row r="3667" spans="15:61">
      <c r="O3667" s="57"/>
      <c r="P3667" s="57"/>
      <c r="AO3667" s="57"/>
      <c r="AP3667" s="57"/>
      <c r="BA3667" s="57"/>
      <c r="BF3667" s="6" t="e">
        <f t="shared" si="171"/>
        <v>#NUM!</v>
      </c>
      <c r="BG3667" t="e">
        <f t="shared" si="172"/>
        <v>#NUM!</v>
      </c>
      <c r="BH3667" t="e">
        <f t="shared" si="173"/>
        <v>#NUM!</v>
      </c>
      <c r="BI3667" t="e">
        <f>VLOOKUP(H3667,Sheet2!$A$1:$B$270,2,FALSE)</f>
        <v>#N/A</v>
      </c>
    </row>
    <row r="3668" spans="15:61">
      <c r="O3668" s="57"/>
      <c r="P3668" s="57"/>
      <c r="AO3668" s="57"/>
      <c r="AP3668" s="57"/>
      <c r="BA3668" s="57"/>
      <c r="BF3668" s="6" t="e">
        <f t="shared" si="171"/>
        <v>#NUM!</v>
      </c>
      <c r="BG3668" t="e">
        <f t="shared" si="172"/>
        <v>#NUM!</v>
      </c>
      <c r="BH3668" t="e">
        <f t="shared" si="173"/>
        <v>#NUM!</v>
      </c>
      <c r="BI3668" t="e">
        <f>VLOOKUP(H3668,Sheet2!$A$1:$B$270,2,FALSE)</f>
        <v>#N/A</v>
      </c>
    </row>
    <row r="3669" spans="15:61">
      <c r="O3669" s="57"/>
      <c r="P3669" s="57"/>
      <c r="AO3669" s="57"/>
      <c r="AP3669" s="57"/>
      <c r="BA3669" s="57"/>
      <c r="BF3669" s="6" t="e">
        <f t="shared" si="171"/>
        <v>#NUM!</v>
      </c>
      <c r="BG3669" t="e">
        <f t="shared" si="172"/>
        <v>#NUM!</v>
      </c>
      <c r="BH3669" t="e">
        <f t="shared" si="173"/>
        <v>#NUM!</v>
      </c>
      <c r="BI3669" t="e">
        <f>VLOOKUP(H3669,Sheet2!$A$1:$B$270,2,FALSE)</f>
        <v>#N/A</v>
      </c>
    </row>
    <row r="3670" spans="15:61">
      <c r="O3670" s="57"/>
      <c r="P3670" s="57"/>
      <c r="AO3670" s="57"/>
      <c r="AP3670" s="57"/>
      <c r="BA3670" s="57"/>
      <c r="BF3670" s="6" t="e">
        <f t="shared" si="171"/>
        <v>#NUM!</v>
      </c>
      <c r="BG3670" t="e">
        <f t="shared" si="172"/>
        <v>#NUM!</v>
      </c>
      <c r="BH3670" t="e">
        <f t="shared" si="173"/>
        <v>#NUM!</v>
      </c>
      <c r="BI3670" t="e">
        <f>VLOOKUP(H3670,Sheet2!$A$1:$B$270,2,FALSE)</f>
        <v>#N/A</v>
      </c>
    </row>
    <row r="3671" spans="15:61">
      <c r="O3671" s="57"/>
      <c r="P3671" s="57"/>
      <c r="AO3671" s="57"/>
      <c r="AP3671" s="57"/>
      <c r="BA3671" s="57"/>
      <c r="BF3671" s="6" t="e">
        <f t="shared" si="171"/>
        <v>#NUM!</v>
      </c>
      <c r="BG3671" t="e">
        <f t="shared" si="172"/>
        <v>#NUM!</v>
      </c>
      <c r="BH3671" t="e">
        <f t="shared" si="173"/>
        <v>#NUM!</v>
      </c>
      <c r="BI3671" t="e">
        <f>VLOOKUP(H3671,Sheet2!$A$1:$B$270,2,FALSE)</f>
        <v>#N/A</v>
      </c>
    </row>
    <row r="3672" spans="15:61">
      <c r="O3672" s="57"/>
      <c r="P3672" s="57"/>
      <c r="AO3672" s="57"/>
      <c r="AP3672" s="57"/>
      <c r="BA3672" s="57"/>
      <c r="BF3672" s="6" t="e">
        <f t="shared" si="171"/>
        <v>#NUM!</v>
      </c>
      <c r="BG3672" t="e">
        <f t="shared" si="172"/>
        <v>#NUM!</v>
      </c>
      <c r="BH3672" t="e">
        <f t="shared" si="173"/>
        <v>#NUM!</v>
      </c>
      <c r="BI3672" t="e">
        <f>VLOOKUP(H3672,Sheet2!$A$1:$B$270,2,FALSE)</f>
        <v>#N/A</v>
      </c>
    </row>
    <row r="3673" spans="15:61">
      <c r="O3673" s="57"/>
      <c r="P3673" s="57"/>
      <c r="AO3673" s="57"/>
      <c r="AP3673" s="57"/>
      <c r="BA3673" s="57"/>
      <c r="BF3673" s="6" t="e">
        <f t="shared" si="171"/>
        <v>#NUM!</v>
      </c>
      <c r="BG3673" t="e">
        <f t="shared" si="172"/>
        <v>#NUM!</v>
      </c>
      <c r="BH3673" t="e">
        <f t="shared" si="173"/>
        <v>#NUM!</v>
      </c>
      <c r="BI3673" t="e">
        <f>VLOOKUP(H3673,Sheet2!$A$1:$B$270,2,FALSE)</f>
        <v>#N/A</v>
      </c>
    </row>
    <row r="3674" spans="15:61">
      <c r="O3674" s="57"/>
      <c r="P3674" s="57"/>
      <c r="AO3674" s="57"/>
      <c r="AP3674" s="57"/>
      <c r="BA3674" s="57"/>
      <c r="BF3674" s="6" t="e">
        <f t="shared" si="171"/>
        <v>#NUM!</v>
      </c>
      <c r="BG3674" t="e">
        <f t="shared" si="172"/>
        <v>#NUM!</v>
      </c>
      <c r="BH3674" t="e">
        <f t="shared" si="173"/>
        <v>#NUM!</v>
      </c>
      <c r="BI3674" t="e">
        <f>VLOOKUP(H3674,Sheet2!$A$1:$B$270,2,FALSE)</f>
        <v>#N/A</v>
      </c>
    </row>
    <row r="3675" spans="15:61">
      <c r="O3675" s="57"/>
      <c r="P3675" s="57"/>
      <c r="AO3675" s="57"/>
      <c r="AP3675" s="57"/>
      <c r="BA3675" s="57"/>
      <c r="BF3675" s="6" t="e">
        <f t="shared" si="171"/>
        <v>#NUM!</v>
      </c>
      <c r="BG3675" t="e">
        <f t="shared" si="172"/>
        <v>#NUM!</v>
      </c>
      <c r="BH3675" t="e">
        <f t="shared" si="173"/>
        <v>#NUM!</v>
      </c>
      <c r="BI3675" t="e">
        <f>VLOOKUP(H3675,Sheet2!$A$1:$B$270,2,FALSE)</f>
        <v>#N/A</v>
      </c>
    </row>
    <row r="3676" spans="15:61">
      <c r="O3676" s="57"/>
      <c r="P3676" s="57"/>
      <c r="AO3676" s="57"/>
      <c r="AP3676" s="57"/>
      <c r="BA3676" s="57"/>
      <c r="BF3676" s="6" t="e">
        <f t="shared" si="171"/>
        <v>#NUM!</v>
      </c>
      <c r="BG3676" t="e">
        <f t="shared" si="172"/>
        <v>#NUM!</v>
      </c>
      <c r="BH3676" t="e">
        <f t="shared" si="173"/>
        <v>#NUM!</v>
      </c>
      <c r="BI3676" t="e">
        <f>VLOOKUP(H3676,Sheet2!$A$1:$B$270,2,FALSE)</f>
        <v>#N/A</v>
      </c>
    </row>
    <row r="3677" spans="15:61">
      <c r="O3677" s="57"/>
      <c r="P3677" s="57"/>
      <c r="AO3677" s="57"/>
      <c r="AP3677" s="57"/>
      <c r="BA3677" s="57"/>
      <c r="BF3677" s="6" t="e">
        <f t="shared" si="171"/>
        <v>#NUM!</v>
      </c>
      <c r="BG3677" t="e">
        <f t="shared" si="172"/>
        <v>#NUM!</v>
      </c>
      <c r="BH3677" t="e">
        <f t="shared" si="173"/>
        <v>#NUM!</v>
      </c>
      <c r="BI3677" t="e">
        <f>VLOOKUP(H3677,Sheet2!$A$1:$B$270,2,FALSE)</f>
        <v>#N/A</v>
      </c>
    </row>
    <row r="3678" spans="15:61">
      <c r="O3678" s="57"/>
      <c r="P3678" s="57"/>
      <c r="AO3678" s="57"/>
      <c r="AP3678" s="57"/>
      <c r="BA3678" s="57"/>
      <c r="BF3678" s="6" t="e">
        <f t="shared" si="171"/>
        <v>#NUM!</v>
      </c>
      <c r="BG3678" t="e">
        <f t="shared" si="172"/>
        <v>#NUM!</v>
      </c>
      <c r="BH3678" t="e">
        <f t="shared" si="173"/>
        <v>#NUM!</v>
      </c>
      <c r="BI3678" t="e">
        <f>VLOOKUP(H3678,Sheet2!$A$1:$B$270,2,FALSE)</f>
        <v>#N/A</v>
      </c>
    </row>
    <row r="3679" spans="15:61">
      <c r="O3679" s="57"/>
      <c r="P3679" s="57"/>
      <c r="AO3679" s="57"/>
      <c r="AP3679" s="57"/>
      <c r="BA3679" s="57"/>
      <c r="BF3679" s="6" t="e">
        <f t="shared" si="171"/>
        <v>#NUM!</v>
      </c>
      <c r="BG3679" t="e">
        <f t="shared" si="172"/>
        <v>#NUM!</v>
      </c>
      <c r="BH3679" t="e">
        <f t="shared" si="173"/>
        <v>#NUM!</v>
      </c>
      <c r="BI3679" t="e">
        <f>VLOOKUP(H3679,Sheet2!$A$1:$B$270,2,FALSE)</f>
        <v>#N/A</v>
      </c>
    </row>
    <row r="3680" spans="15:61">
      <c r="O3680" s="57"/>
      <c r="P3680" s="57"/>
      <c r="AO3680" s="57"/>
      <c r="AP3680" s="57"/>
      <c r="BA3680" s="57"/>
      <c r="BF3680" s="6" t="e">
        <f t="shared" si="171"/>
        <v>#NUM!</v>
      </c>
      <c r="BG3680" t="e">
        <f t="shared" si="172"/>
        <v>#NUM!</v>
      </c>
      <c r="BH3680" t="e">
        <f t="shared" si="173"/>
        <v>#NUM!</v>
      </c>
      <c r="BI3680" t="e">
        <f>VLOOKUP(H3680,Sheet2!$A$1:$B$270,2,FALSE)</f>
        <v>#N/A</v>
      </c>
    </row>
    <row r="3681" spans="15:61">
      <c r="O3681" s="57"/>
      <c r="P3681" s="57"/>
      <c r="AO3681" s="57"/>
      <c r="AP3681" s="57"/>
      <c r="BA3681" s="57"/>
      <c r="BF3681" s="6" t="e">
        <f t="shared" si="171"/>
        <v>#NUM!</v>
      </c>
      <c r="BG3681" t="e">
        <f t="shared" si="172"/>
        <v>#NUM!</v>
      </c>
      <c r="BH3681" t="e">
        <f t="shared" si="173"/>
        <v>#NUM!</v>
      </c>
      <c r="BI3681" t="e">
        <f>VLOOKUP(H3681,Sheet2!$A$1:$B$270,2,FALSE)</f>
        <v>#N/A</v>
      </c>
    </row>
    <row r="3682" spans="15:61">
      <c r="O3682" s="57"/>
      <c r="P3682" s="57"/>
      <c r="AO3682" s="57"/>
      <c r="AP3682" s="57"/>
      <c r="BA3682" s="57"/>
      <c r="BF3682" s="6" t="e">
        <f t="shared" si="171"/>
        <v>#NUM!</v>
      </c>
      <c r="BG3682" t="e">
        <f t="shared" si="172"/>
        <v>#NUM!</v>
      </c>
      <c r="BH3682" t="e">
        <f t="shared" si="173"/>
        <v>#NUM!</v>
      </c>
      <c r="BI3682" t="e">
        <f>VLOOKUP(H3682,Sheet2!$A$1:$B$270,2,FALSE)</f>
        <v>#N/A</v>
      </c>
    </row>
    <row r="3683" spans="15:61">
      <c r="O3683" s="57"/>
      <c r="P3683" s="57"/>
      <c r="AO3683" s="57"/>
      <c r="AP3683" s="57"/>
      <c r="BA3683" s="57"/>
      <c r="BF3683" s="6" t="e">
        <f t="shared" si="171"/>
        <v>#NUM!</v>
      </c>
      <c r="BG3683" t="e">
        <f t="shared" si="172"/>
        <v>#NUM!</v>
      </c>
      <c r="BH3683" t="e">
        <f t="shared" si="173"/>
        <v>#NUM!</v>
      </c>
      <c r="BI3683" t="e">
        <f>VLOOKUP(H3683,Sheet2!$A$1:$B$270,2,FALSE)</f>
        <v>#N/A</v>
      </c>
    </row>
    <row r="3684" spans="15:61">
      <c r="O3684" s="57"/>
      <c r="P3684" s="57"/>
      <c r="AO3684" s="57"/>
      <c r="AP3684" s="57"/>
      <c r="BA3684" s="57"/>
      <c r="BF3684" s="6" t="e">
        <f t="shared" si="171"/>
        <v>#NUM!</v>
      </c>
      <c r="BG3684" t="e">
        <f t="shared" si="172"/>
        <v>#NUM!</v>
      </c>
      <c r="BH3684" t="e">
        <f t="shared" si="173"/>
        <v>#NUM!</v>
      </c>
      <c r="BI3684" t="e">
        <f>VLOOKUP(H3684,Sheet2!$A$1:$B$270,2,FALSE)</f>
        <v>#N/A</v>
      </c>
    </row>
    <row r="3685" spans="15:61">
      <c r="O3685" s="57"/>
      <c r="P3685" s="57"/>
      <c r="AO3685" s="57"/>
      <c r="BA3685" s="57"/>
      <c r="BF3685" s="6" t="e">
        <f t="shared" si="171"/>
        <v>#NUM!</v>
      </c>
      <c r="BG3685" t="e">
        <f t="shared" si="172"/>
        <v>#NUM!</v>
      </c>
      <c r="BH3685" t="e">
        <f t="shared" si="173"/>
        <v>#NUM!</v>
      </c>
      <c r="BI3685" t="e">
        <f>VLOOKUP(H3685,Sheet2!$A$1:$B$270,2,FALSE)</f>
        <v>#N/A</v>
      </c>
    </row>
    <row r="3686" spans="15:61">
      <c r="O3686" s="57"/>
      <c r="P3686" s="57"/>
      <c r="AO3686" s="57"/>
      <c r="AP3686" s="57"/>
      <c r="BA3686" s="57"/>
      <c r="BF3686" s="6" t="e">
        <f t="shared" si="171"/>
        <v>#NUM!</v>
      </c>
      <c r="BG3686" t="e">
        <f t="shared" si="172"/>
        <v>#NUM!</v>
      </c>
      <c r="BH3686" t="e">
        <f t="shared" si="173"/>
        <v>#NUM!</v>
      </c>
      <c r="BI3686" t="e">
        <f>VLOOKUP(H3686,Sheet2!$A$1:$B$270,2,FALSE)</f>
        <v>#N/A</v>
      </c>
    </row>
    <row r="3687" spans="15:61">
      <c r="O3687" s="57"/>
      <c r="P3687" s="57"/>
      <c r="AO3687" s="57"/>
      <c r="AP3687" s="57"/>
      <c r="BA3687" s="57"/>
      <c r="BF3687" s="6" t="e">
        <f t="shared" si="171"/>
        <v>#NUM!</v>
      </c>
      <c r="BG3687" t="e">
        <f t="shared" si="172"/>
        <v>#NUM!</v>
      </c>
      <c r="BH3687" t="e">
        <f t="shared" si="173"/>
        <v>#NUM!</v>
      </c>
      <c r="BI3687" t="e">
        <f>VLOOKUP(H3687,Sheet2!$A$1:$B$270,2,FALSE)</f>
        <v>#N/A</v>
      </c>
    </row>
    <row r="3688" spans="15:61">
      <c r="O3688" s="57"/>
      <c r="P3688" s="57"/>
      <c r="AO3688" s="57"/>
      <c r="AP3688" s="57"/>
      <c r="BA3688" s="57"/>
      <c r="BF3688" s="6" t="e">
        <f t="shared" si="171"/>
        <v>#NUM!</v>
      </c>
      <c r="BG3688" t="e">
        <f t="shared" si="172"/>
        <v>#NUM!</v>
      </c>
      <c r="BH3688" t="e">
        <f t="shared" si="173"/>
        <v>#NUM!</v>
      </c>
      <c r="BI3688" t="e">
        <f>VLOOKUP(H3688,Sheet2!$A$1:$B$270,2,FALSE)</f>
        <v>#N/A</v>
      </c>
    </row>
    <row r="3689" spans="15:61">
      <c r="O3689" s="57"/>
      <c r="P3689" s="57"/>
      <c r="AO3689" s="57"/>
      <c r="AP3689" s="57"/>
      <c r="BA3689" s="57"/>
      <c r="BF3689" s="6" t="e">
        <f t="shared" si="171"/>
        <v>#NUM!</v>
      </c>
      <c r="BG3689" t="e">
        <f t="shared" si="172"/>
        <v>#NUM!</v>
      </c>
      <c r="BH3689" t="e">
        <f t="shared" si="173"/>
        <v>#NUM!</v>
      </c>
      <c r="BI3689" t="e">
        <f>VLOOKUP(H3689,Sheet2!$A$1:$B$270,2,FALSE)</f>
        <v>#N/A</v>
      </c>
    </row>
    <row r="3690" spans="15:61">
      <c r="O3690" s="57"/>
      <c r="P3690" s="57"/>
      <c r="AO3690" s="57"/>
      <c r="AP3690" s="57"/>
      <c r="BA3690" s="57"/>
      <c r="BF3690" s="6" t="e">
        <f t="shared" si="171"/>
        <v>#NUM!</v>
      </c>
      <c r="BG3690" t="e">
        <f t="shared" si="172"/>
        <v>#NUM!</v>
      </c>
      <c r="BH3690" t="e">
        <f t="shared" si="173"/>
        <v>#NUM!</v>
      </c>
      <c r="BI3690" t="e">
        <f>VLOOKUP(H3690,Sheet2!$A$1:$B$270,2,FALSE)</f>
        <v>#N/A</v>
      </c>
    </row>
    <row r="3691" spans="15:61">
      <c r="O3691" s="57"/>
      <c r="P3691" s="57"/>
      <c r="AO3691" s="57"/>
      <c r="AP3691" s="57"/>
      <c r="BA3691" s="57"/>
      <c r="BF3691" s="6" t="e">
        <f t="shared" si="171"/>
        <v>#NUM!</v>
      </c>
      <c r="BG3691" t="e">
        <f t="shared" si="172"/>
        <v>#NUM!</v>
      </c>
      <c r="BH3691" t="e">
        <f t="shared" si="173"/>
        <v>#NUM!</v>
      </c>
      <c r="BI3691" t="e">
        <f>VLOOKUP(H3691,Sheet2!$A$1:$B$270,2,FALSE)</f>
        <v>#N/A</v>
      </c>
    </row>
    <row r="3692" spans="15:61">
      <c r="O3692" s="57"/>
      <c r="P3692" s="57"/>
      <c r="AO3692" s="57"/>
      <c r="AP3692" s="57"/>
      <c r="BA3692" s="57"/>
      <c r="BF3692" s="6" t="e">
        <f t="shared" si="171"/>
        <v>#NUM!</v>
      </c>
      <c r="BG3692" t="e">
        <f t="shared" si="172"/>
        <v>#NUM!</v>
      </c>
      <c r="BH3692" t="e">
        <f t="shared" si="173"/>
        <v>#NUM!</v>
      </c>
      <c r="BI3692" t="e">
        <f>VLOOKUP(H3692,Sheet2!$A$1:$B$270,2,FALSE)</f>
        <v>#N/A</v>
      </c>
    </row>
    <row r="3693" spans="15:61">
      <c r="O3693" s="57"/>
      <c r="P3693" s="57"/>
      <c r="AO3693" s="57"/>
      <c r="AP3693" s="57"/>
      <c r="BA3693" s="57"/>
      <c r="BF3693" s="6" t="e">
        <f t="shared" si="171"/>
        <v>#NUM!</v>
      </c>
      <c r="BG3693" t="e">
        <f t="shared" si="172"/>
        <v>#NUM!</v>
      </c>
      <c r="BH3693" t="e">
        <f t="shared" si="173"/>
        <v>#NUM!</v>
      </c>
      <c r="BI3693" t="e">
        <f>VLOOKUP(H3693,Sheet2!$A$1:$B$270,2,FALSE)</f>
        <v>#N/A</v>
      </c>
    </row>
    <row r="3694" spans="15:61">
      <c r="O3694" s="57"/>
      <c r="P3694" s="57"/>
      <c r="AO3694" s="57"/>
      <c r="AP3694" s="57"/>
      <c r="BA3694" s="57"/>
      <c r="BF3694" s="6" t="e">
        <f t="shared" si="171"/>
        <v>#NUM!</v>
      </c>
      <c r="BG3694" t="e">
        <f t="shared" si="172"/>
        <v>#NUM!</v>
      </c>
      <c r="BH3694" t="e">
        <f t="shared" si="173"/>
        <v>#NUM!</v>
      </c>
      <c r="BI3694" t="e">
        <f>VLOOKUP(H3694,Sheet2!$A$1:$B$270,2,FALSE)</f>
        <v>#N/A</v>
      </c>
    </row>
    <row r="3695" spans="15:61">
      <c r="O3695" s="57"/>
      <c r="P3695" s="57"/>
      <c r="AO3695" s="57"/>
      <c r="BA3695" s="57"/>
      <c r="BF3695" s="6" t="e">
        <f t="shared" si="171"/>
        <v>#NUM!</v>
      </c>
      <c r="BG3695" t="e">
        <f t="shared" si="172"/>
        <v>#NUM!</v>
      </c>
      <c r="BH3695" t="e">
        <f t="shared" si="173"/>
        <v>#NUM!</v>
      </c>
      <c r="BI3695" t="e">
        <f>VLOOKUP(H3695,Sheet2!$A$1:$B$270,2,FALSE)</f>
        <v>#N/A</v>
      </c>
    </row>
    <row r="3696" spans="15:61">
      <c r="O3696" s="57"/>
      <c r="P3696" s="57"/>
      <c r="AO3696" s="57"/>
      <c r="AP3696" s="57"/>
      <c r="BA3696" s="57"/>
      <c r="BF3696" s="6" t="e">
        <f t="shared" si="171"/>
        <v>#NUM!</v>
      </c>
      <c r="BG3696" t="e">
        <f t="shared" si="172"/>
        <v>#NUM!</v>
      </c>
      <c r="BH3696" t="e">
        <f t="shared" si="173"/>
        <v>#NUM!</v>
      </c>
      <c r="BI3696" t="e">
        <f>VLOOKUP(H3696,Sheet2!$A$1:$B$270,2,FALSE)</f>
        <v>#N/A</v>
      </c>
    </row>
    <row r="3697" spans="15:61">
      <c r="O3697" s="57"/>
      <c r="P3697" s="57"/>
      <c r="AO3697" s="57"/>
      <c r="BA3697" s="57"/>
      <c r="BF3697" s="6" t="e">
        <f t="shared" si="171"/>
        <v>#NUM!</v>
      </c>
      <c r="BG3697" t="e">
        <f t="shared" si="172"/>
        <v>#NUM!</v>
      </c>
      <c r="BH3697" t="e">
        <f t="shared" si="173"/>
        <v>#NUM!</v>
      </c>
      <c r="BI3697" t="e">
        <f>VLOOKUP(H3697,Sheet2!$A$1:$B$270,2,FALSE)</f>
        <v>#N/A</v>
      </c>
    </row>
    <row r="3698" spans="15:61">
      <c r="O3698" s="57"/>
      <c r="P3698" s="57"/>
      <c r="AO3698" s="57"/>
      <c r="AP3698" s="57"/>
      <c r="BA3698" s="57"/>
      <c r="BF3698" s="6" t="e">
        <f t="shared" si="171"/>
        <v>#NUM!</v>
      </c>
      <c r="BG3698" t="e">
        <f t="shared" si="172"/>
        <v>#NUM!</v>
      </c>
      <c r="BH3698" t="e">
        <f t="shared" si="173"/>
        <v>#NUM!</v>
      </c>
      <c r="BI3698" t="e">
        <f>VLOOKUP(H3698,Sheet2!$A$1:$B$270,2,FALSE)</f>
        <v>#N/A</v>
      </c>
    </row>
    <row r="3699" spans="15:61">
      <c r="O3699" s="57"/>
      <c r="P3699" s="57"/>
      <c r="AO3699" s="57"/>
      <c r="AP3699" s="57"/>
      <c r="BA3699" s="57"/>
      <c r="BF3699" s="6" t="e">
        <f t="shared" si="171"/>
        <v>#NUM!</v>
      </c>
      <c r="BG3699" t="e">
        <f t="shared" si="172"/>
        <v>#NUM!</v>
      </c>
      <c r="BH3699" t="e">
        <f t="shared" si="173"/>
        <v>#NUM!</v>
      </c>
      <c r="BI3699" t="e">
        <f>VLOOKUP(H3699,Sheet2!$A$1:$B$270,2,FALSE)</f>
        <v>#N/A</v>
      </c>
    </row>
    <row r="3700" spans="15:61">
      <c r="O3700" s="57"/>
      <c r="P3700" s="57"/>
      <c r="AO3700" s="57"/>
      <c r="AP3700" s="57"/>
      <c r="BA3700" s="57"/>
      <c r="BF3700" s="6" t="e">
        <f t="shared" si="171"/>
        <v>#NUM!</v>
      </c>
      <c r="BG3700" t="e">
        <f t="shared" si="172"/>
        <v>#NUM!</v>
      </c>
      <c r="BH3700" t="e">
        <f t="shared" si="173"/>
        <v>#NUM!</v>
      </c>
      <c r="BI3700" t="e">
        <f>VLOOKUP(H3700,Sheet2!$A$1:$B$270,2,FALSE)</f>
        <v>#N/A</v>
      </c>
    </row>
    <row r="3701" spans="15:61">
      <c r="O3701" s="57"/>
      <c r="P3701" s="57"/>
      <c r="AO3701" s="57"/>
      <c r="AP3701" s="57"/>
      <c r="BA3701" s="57"/>
      <c r="BF3701" s="6" t="e">
        <f t="shared" si="171"/>
        <v>#NUM!</v>
      </c>
      <c r="BG3701" t="e">
        <f t="shared" si="172"/>
        <v>#NUM!</v>
      </c>
      <c r="BH3701" t="e">
        <f t="shared" si="173"/>
        <v>#NUM!</v>
      </c>
      <c r="BI3701" t="e">
        <f>VLOOKUP(H3701,Sheet2!$A$1:$B$270,2,FALSE)</f>
        <v>#N/A</v>
      </c>
    </row>
    <row r="3702" spans="15:61">
      <c r="O3702" s="57"/>
      <c r="P3702" s="57"/>
      <c r="AO3702" s="57"/>
      <c r="AP3702" s="57"/>
      <c r="BA3702" s="57"/>
      <c r="BF3702" s="6" t="e">
        <f t="shared" si="171"/>
        <v>#NUM!</v>
      </c>
      <c r="BG3702" t="e">
        <f t="shared" si="172"/>
        <v>#NUM!</v>
      </c>
      <c r="BH3702" t="e">
        <f t="shared" si="173"/>
        <v>#NUM!</v>
      </c>
      <c r="BI3702" t="e">
        <f>VLOOKUP(H3702,Sheet2!$A$1:$B$270,2,FALSE)</f>
        <v>#N/A</v>
      </c>
    </row>
    <row r="3703" spans="15:61">
      <c r="O3703" s="57"/>
      <c r="P3703" s="57"/>
      <c r="AO3703" s="57"/>
      <c r="AP3703" s="57"/>
      <c r="BA3703" s="57"/>
      <c r="BF3703" s="6" t="e">
        <f t="shared" si="171"/>
        <v>#NUM!</v>
      </c>
      <c r="BG3703" t="e">
        <f t="shared" si="172"/>
        <v>#NUM!</v>
      </c>
      <c r="BH3703" t="e">
        <f t="shared" si="173"/>
        <v>#NUM!</v>
      </c>
      <c r="BI3703" t="e">
        <f>VLOOKUP(H3703,Sheet2!$A$1:$B$270,2,FALSE)</f>
        <v>#N/A</v>
      </c>
    </row>
    <row r="3704" spans="15:61">
      <c r="O3704" s="57"/>
      <c r="P3704" s="57"/>
      <c r="AO3704" s="57"/>
      <c r="AP3704" s="57"/>
      <c r="BA3704" s="57"/>
      <c r="BF3704" s="6" t="e">
        <f t="shared" si="171"/>
        <v>#NUM!</v>
      </c>
      <c r="BG3704" t="e">
        <f t="shared" si="172"/>
        <v>#NUM!</v>
      </c>
      <c r="BH3704" t="e">
        <f t="shared" si="173"/>
        <v>#NUM!</v>
      </c>
      <c r="BI3704" t="e">
        <f>VLOOKUP(H3704,Sheet2!$A$1:$B$270,2,FALSE)</f>
        <v>#N/A</v>
      </c>
    </row>
    <row r="3705" spans="15:61">
      <c r="O3705" s="57"/>
      <c r="P3705" s="57"/>
      <c r="AO3705" s="57"/>
      <c r="AP3705" s="57"/>
      <c r="BA3705" s="57"/>
      <c r="BF3705" s="6" t="e">
        <f t="shared" si="171"/>
        <v>#NUM!</v>
      </c>
      <c r="BG3705" t="e">
        <f t="shared" si="172"/>
        <v>#NUM!</v>
      </c>
      <c r="BH3705" t="e">
        <f t="shared" si="173"/>
        <v>#NUM!</v>
      </c>
      <c r="BI3705" t="e">
        <f>VLOOKUP(H3705,Sheet2!$A$1:$B$270,2,FALSE)</f>
        <v>#N/A</v>
      </c>
    </row>
    <row r="3706" spans="15:61">
      <c r="O3706" s="57"/>
      <c r="P3706" s="57"/>
      <c r="AO3706" s="57"/>
      <c r="AP3706" s="57"/>
      <c r="BA3706" s="57"/>
      <c r="BF3706" s="6" t="e">
        <f t="shared" si="171"/>
        <v>#NUM!</v>
      </c>
      <c r="BG3706" t="e">
        <f t="shared" si="172"/>
        <v>#NUM!</v>
      </c>
      <c r="BH3706" t="e">
        <f t="shared" si="173"/>
        <v>#NUM!</v>
      </c>
      <c r="BI3706" t="e">
        <f>VLOOKUP(H3706,Sheet2!$A$1:$B$270,2,FALSE)</f>
        <v>#N/A</v>
      </c>
    </row>
    <row r="3707" spans="15:61">
      <c r="O3707" s="57"/>
      <c r="P3707" s="57"/>
      <c r="AO3707" s="57"/>
      <c r="AP3707" s="57"/>
      <c r="BA3707" s="57"/>
      <c r="BF3707" s="6" t="e">
        <f t="shared" si="171"/>
        <v>#NUM!</v>
      </c>
      <c r="BG3707" t="e">
        <f t="shared" si="172"/>
        <v>#NUM!</v>
      </c>
      <c r="BH3707" t="e">
        <f t="shared" si="173"/>
        <v>#NUM!</v>
      </c>
      <c r="BI3707" t="e">
        <f>VLOOKUP(H3707,Sheet2!$A$1:$B$270,2,FALSE)</f>
        <v>#N/A</v>
      </c>
    </row>
    <row r="3708" spans="15:61">
      <c r="O3708" s="57"/>
      <c r="P3708" s="57"/>
      <c r="AO3708" s="57"/>
      <c r="BA3708" s="57"/>
      <c r="BF3708" s="6" t="e">
        <f t="shared" si="171"/>
        <v>#NUM!</v>
      </c>
      <c r="BG3708" t="e">
        <f t="shared" si="172"/>
        <v>#NUM!</v>
      </c>
      <c r="BH3708" t="e">
        <f t="shared" si="173"/>
        <v>#NUM!</v>
      </c>
      <c r="BI3708" t="e">
        <f>VLOOKUP(H3708,Sheet2!$A$1:$B$270,2,FALSE)</f>
        <v>#N/A</v>
      </c>
    </row>
    <row r="3709" spans="15:61">
      <c r="O3709" s="57"/>
      <c r="P3709" s="57"/>
      <c r="AO3709" s="57"/>
      <c r="BA3709" s="57"/>
      <c r="BF3709" s="6" t="e">
        <f t="shared" si="171"/>
        <v>#NUM!</v>
      </c>
      <c r="BG3709" t="e">
        <f t="shared" si="172"/>
        <v>#NUM!</v>
      </c>
      <c r="BH3709" t="e">
        <f t="shared" si="173"/>
        <v>#NUM!</v>
      </c>
      <c r="BI3709" t="e">
        <f>VLOOKUP(H3709,Sheet2!$A$1:$B$270,2,FALSE)</f>
        <v>#N/A</v>
      </c>
    </row>
    <row r="3710" spans="15:61">
      <c r="O3710" s="57"/>
      <c r="P3710" s="57"/>
      <c r="AO3710" s="57"/>
      <c r="AP3710" s="57"/>
      <c r="BA3710" s="57"/>
      <c r="BF3710" s="6" t="e">
        <f t="shared" si="171"/>
        <v>#NUM!</v>
      </c>
      <c r="BG3710" t="e">
        <f t="shared" si="172"/>
        <v>#NUM!</v>
      </c>
      <c r="BH3710" t="e">
        <f t="shared" si="173"/>
        <v>#NUM!</v>
      </c>
      <c r="BI3710" t="e">
        <f>VLOOKUP(H3710,Sheet2!$A$1:$B$270,2,FALSE)</f>
        <v>#N/A</v>
      </c>
    </row>
    <row r="3711" spans="15:61">
      <c r="O3711" s="57"/>
      <c r="P3711" s="57"/>
      <c r="AO3711" s="57"/>
      <c r="BA3711" s="57"/>
      <c r="BF3711" s="6" t="e">
        <f t="shared" si="171"/>
        <v>#NUM!</v>
      </c>
      <c r="BG3711" t="e">
        <f t="shared" si="172"/>
        <v>#NUM!</v>
      </c>
      <c r="BH3711" t="e">
        <f t="shared" si="173"/>
        <v>#NUM!</v>
      </c>
      <c r="BI3711" t="e">
        <f>VLOOKUP(H3711,Sheet2!$A$1:$B$270,2,FALSE)</f>
        <v>#N/A</v>
      </c>
    </row>
    <row r="3712" spans="15:61">
      <c r="O3712" s="57"/>
      <c r="P3712" s="57"/>
      <c r="AO3712" s="57"/>
      <c r="AP3712" s="57"/>
      <c r="BA3712" s="57"/>
      <c r="BF3712" s="6" t="e">
        <f t="shared" si="171"/>
        <v>#NUM!</v>
      </c>
      <c r="BG3712" t="e">
        <f t="shared" si="172"/>
        <v>#NUM!</v>
      </c>
      <c r="BH3712" t="e">
        <f t="shared" si="173"/>
        <v>#NUM!</v>
      </c>
      <c r="BI3712" t="e">
        <f>VLOOKUP(H3712,Sheet2!$A$1:$B$270,2,FALSE)</f>
        <v>#N/A</v>
      </c>
    </row>
    <row r="3713" spans="15:61">
      <c r="O3713" s="57"/>
      <c r="P3713" s="57"/>
      <c r="AO3713" s="57"/>
      <c r="AP3713" s="57"/>
      <c r="BA3713" s="57"/>
      <c r="BF3713" s="6" t="e">
        <f t="shared" si="171"/>
        <v>#NUM!</v>
      </c>
      <c r="BG3713" t="e">
        <f t="shared" si="172"/>
        <v>#NUM!</v>
      </c>
      <c r="BH3713" t="e">
        <f t="shared" si="173"/>
        <v>#NUM!</v>
      </c>
      <c r="BI3713" t="e">
        <f>VLOOKUP(H3713,Sheet2!$A$1:$B$270,2,FALSE)</f>
        <v>#N/A</v>
      </c>
    </row>
    <row r="3714" spans="15:61">
      <c r="O3714" s="57"/>
      <c r="P3714" s="57"/>
      <c r="AO3714" s="57"/>
      <c r="BA3714" s="57"/>
      <c r="BF3714" s="6" t="e">
        <f t="shared" ref="BF3714:BF3777" si="174">DATE(BC3714,BD3714,BE3714)</f>
        <v>#NUM!</v>
      </c>
      <c r="BG3714" t="e">
        <f t="shared" ref="BG3714:BG3777" si="175">BF3714-BA3714</f>
        <v>#NUM!</v>
      </c>
      <c r="BH3714" t="e">
        <f t="shared" ref="BH3714:BH3777" si="176">IF(BG3714=1,"COMPLY",IF(BG3714&lt;1,"COMPLY","NOT COMPLY"))</f>
        <v>#NUM!</v>
      </c>
      <c r="BI3714" t="e">
        <f>VLOOKUP(H3714,Sheet2!$A$1:$B$270,2,FALSE)</f>
        <v>#N/A</v>
      </c>
    </row>
    <row r="3715" spans="15:61">
      <c r="O3715" s="57"/>
      <c r="P3715" s="57"/>
      <c r="AO3715" s="57"/>
      <c r="AP3715" s="57"/>
      <c r="BA3715" s="57"/>
      <c r="BF3715" s="6" t="e">
        <f t="shared" si="174"/>
        <v>#NUM!</v>
      </c>
      <c r="BG3715" t="e">
        <f t="shared" si="175"/>
        <v>#NUM!</v>
      </c>
      <c r="BH3715" t="e">
        <f t="shared" si="176"/>
        <v>#NUM!</v>
      </c>
      <c r="BI3715" t="e">
        <f>VLOOKUP(H3715,Sheet2!$A$1:$B$270,2,FALSE)</f>
        <v>#N/A</v>
      </c>
    </row>
    <row r="3716" spans="15:61">
      <c r="O3716" s="57"/>
      <c r="P3716" s="57"/>
      <c r="AO3716" s="57"/>
      <c r="AP3716" s="57"/>
      <c r="BA3716" s="57"/>
      <c r="BF3716" s="6" t="e">
        <f t="shared" si="174"/>
        <v>#NUM!</v>
      </c>
      <c r="BG3716" t="e">
        <f t="shared" si="175"/>
        <v>#NUM!</v>
      </c>
      <c r="BH3716" t="e">
        <f t="shared" si="176"/>
        <v>#NUM!</v>
      </c>
      <c r="BI3716" t="e">
        <f>VLOOKUP(H3716,Sheet2!$A$1:$B$270,2,FALSE)</f>
        <v>#N/A</v>
      </c>
    </row>
    <row r="3717" spans="15:61">
      <c r="O3717" s="57"/>
      <c r="P3717" s="57"/>
      <c r="AO3717" s="57"/>
      <c r="AP3717" s="57"/>
      <c r="BA3717" s="57"/>
      <c r="BF3717" s="6" t="e">
        <f t="shared" si="174"/>
        <v>#NUM!</v>
      </c>
      <c r="BG3717" t="e">
        <f t="shared" si="175"/>
        <v>#NUM!</v>
      </c>
      <c r="BH3717" t="e">
        <f t="shared" si="176"/>
        <v>#NUM!</v>
      </c>
      <c r="BI3717" t="e">
        <f>VLOOKUP(H3717,Sheet2!$A$1:$B$270,2,FALSE)</f>
        <v>#N/A</v>
      </c>
    </row>
    <row r="3718" spans="15:61">
      <c r="O3718" s="57"/>
      <c r="P3718" s="57"/>
      <c r="AO3718" s="57"/>
      <c r="AP3718" s="57"/>
      <c r="BA3718" s="57"/>
      <c r="BF3718" s="6" t="e">
        <f t="shared" si="174"/>
        <v>#NUM!</v>
      </c>
      <c r="BG3718" t="e">
        <f t="shared" si="175"/>
        <v>#NUM!</v>
      </c>
      <c r="BH3718" t="e">
        <f t="shared" si="176"/>
        <v>#NUM!</v>
      </c>
      <c r="BI3718" t="e">
        <f>VLOOKUP(H3718,Sheet2!$A$1:$B$270,2,FALSE)</f>
        <v>#N/A</v>
      </c>
    </row>
    <row r="3719" spans="15:61">
      <c r="O3719" s="57"/>
      <c r="P3719" s="57"/>
      <c r="AO3719" s="57"/>
      <c r="BA3719" s="57"/>
      <c r="BF3719" s="6" t="e">
        <f t="shared" si="174"/>
        <v>#NUM!</v>
      </c>
      <c r="BG3719" t="e">
        <f t="shared" si="175"/>
        <v>#NUM!</v>
      </c>
      <c r="BH3719" t="e">
        <f t="shared" si="176"/>
        <v>#NUM!</v>
      </c>
      <c r="BI3719" t="e">
        <f>VLOOKUP(H3719,Sheet2!$A$1:$B$270,2,FALSE)</f>
        <v>#N/A</v>
      </c>
    </row>
    <row r="3720" spans="15:61">
      <c r="O3720" s="57"/>
      <c r="P3720" s="57"/>
      <c r="AO3720" s="57"/>
      <c r="BA3720" s="57"/>
      <c r="BF3720" s="6" t="e">
        <f t="shared" si="174"/>
        <v>#NUM!</v>
      </c>
      <c r="BG3720" t="e">
        <f t="shared" si="175"/>
        <v>#NUM!</v>
      </c>
      <c r="BH3720" t="e">
        <f t="shared" si="176"/>
        <v>#NUM!</v>
      </c>
      <c r="BI3720" t="e">
        <f>VLOOKUP(H3720,Sheet2!$A$1:$B$270,2,FALSE)</f>
        <v>#N/A</v>
      </c>
    </row>
    <row r="3721" spans="15:61">
      <c r="O3721" s="57"/>
      <c r="P3721" s="57"/>
      <c r="AO3721" s="57"/>
      <c r="BA3721" s="57"/>
      <c r="BF3721" s="6" t="e">
        <f t="shared" si="174"/>
        <v>#NUM!</v>
      </c>
      <c r="BG3721" t="e">
        <f t="shared" si="175"/>
        <v>#NUM!</v>
      </c>
      <c r="BH3721" t="e">
        <f t="shared" si="176"/>
        <v>#NUM!</v>
      </c>
      <c r="BI3721" t="e">
        <f>VLOOKUP(H3721,Sheet2!$A$1:$B$270,2,FALSE)</f>
        <v>#N/A</v>
      </c>
    </row>
    <row r="3722" spans="15:61">
      <c r="O3722" s="57"/>
      <c r="P3722" s="57"/>
      <c r="AO3722" s="57"/>
      <c r="AP3722" s="57"/>
      <c r="BA3722" s="57"/>
      <c r="BF3722" s="6" t="e">
        <f t="shared" si="174"/>
        <v>#NUM!</v>
      </c>
      <c r="BG3722" t="e">
        <f t="shared" si="175"/>
        <v>#NUM!</v>
      </c>
      <c r="BH3722" t="e">
        <f t="shared" si="176"/>
        <v>#NUM!</v>
      </c>
      <c r="BI3722" t="e">
        <f>VLOOKUP(H3722,Sheet2!$A$1:$B$270,2,FALSE)</f>
        <v>#N/A</v>
      </c>
    </row>
    <row r="3723" spans="15:61">
      <c r="O3723" s="57"/>
      <c r="P3723" s="57"/>
      <c r="AO3723" s="57"/>
      <c r="AP3723" s="57"/>
      <c r="BA3723" s="57"/>
      <c r="BF3723" s="6" t="e">
        <f t="shared" si="174"/>
        <v>#NUM!</v>
      </c>
      <c r="BG3723" t="e">
        <f t="shared" si="175"/>
        <v>#NUM!</v>
      </c>
      <c r="BH3723" t="e">
        <f t="shared" si="176"/>
        <v>#NUM!</v>
      </c>
      <c r="BI3723" t="e">
        <f>VLOOKUP(H3723,Sheet2!$A$1:$B$270,2,FALSE)</f>
        <v>#N/A</v>
      </c>
    </row>
    <row r="3724" spans="15:61">
      <c r="O3724" s="57"/>
      <c r="P3724" s="57"/>
      <c r="AO3724" s="57"/>
      <c r="AP3724" s="57"/>
      <c r="BA3724" s="57"/>
      <c r="BF3724" s="6" t="e">
        <f t="shared" si="174"/>
        <v>#NUM!</v>
      </c>
      <c r="BG3724" t="e">
        <f t="shared" si="175"/>
        <v>#NUM!</v>
      </c>
      <c r="BH3724" t="e">
        <f t="shared" si="176"/>
        <v>#NUM!</v>
      </c>
      <c r="BI3724" t="e">
        <f>VLOOKUP(H3724,Sheet2!$A$1:$B$270,2,FALSE)</f>
        <v>#N/A</v>
      </c>
    </row>
    <row r="3725" spans="15:61">
      <c r="O3725" s="57"/>
      <c r="P3725" s="57"/>
      <c r="AO3725" s="57"/>
      <c r="AP3725" s="57"/>
      <c r="BA3725" s="57"/>
      <c r="BF3725" s="6" t="e">
        <f t="shared" si="174"/>
        <v>#NUM!</v>
      </c>
      <c r="BG3725" t="e">
        <f t="shared" si="175"/>
        <v>#NUM!</v>
      </c>
      <c r="BH3725" t="e">
        <f t="shared" si="176"/>
        <v>#NUM!</v>
      </c>
      <c r="BI3725" t="e">
        <f>VLOOKUP(H3725,Sheet2!$A$1:$B$270,2,FALSE)</f>
        <v>#N/A</v>
      </c>
    </row>
    <row r="3726" spans="15:61">
      <c r="O3726" s="57"/>
      <c r="P3726" s="57"/>
      <c r="AO3726" s="57"/>
      <c r="AP3726" s="57"/>
      <c r="BA3726" s="57"/>
      <c r="BF3726" s="6" t="e">
        <f t="shared" si="174"/>
        <v>#NUM!</v>
      </c>
      <c r="BG3726" t="e">
        <f t="shared" si="175"/>
        <v>#NUM!</v>
      </c>
      <c r="BH3726" t="e">
        <f t="shared" si="176"/>
        <v>#NUM!</v>
      </c>
      <c r="BI3726" t="e">
        <f>VLOOKUP(H3726,Sheet2!$A$1:$B$270,2,FALSE)</f>
        <v>#N/A</v>
      </c>
    </row>
    <row r="3727" spans="15:61">
      <c r="O3727" s="57"/>
      <c r="P3727" s="57"/>
      <c r="AO3727" s="57"/>
      <c r="AP3727" s="57"/>
      <c r="BA3727" s="57"/>
      <c r="BF3727" s="6" t="e">
        <f t="shared" si="174"/>
        <v>#NUM!</v>
      </c>
      <c r="BG3727" t="e">
        <f t="shared" si="175"/>
        <v>#NUM!</v>
      </c>
      <c r="BH3727" t="e">
        <f t="shared" si="176"/>
        <v>#NUM!</v>
      </c>
      <c r="BI3727" t="e">
        <f>VLOOKUP(H3727,Sheet2!$A$1:$B$270,2,FALSE)</f>
        <v>#N/A</v>
      </c>
    </row>
    <row r="3728" spans="15:61">
      <c r="O3728" s="57"/>
      <c r="P3728" s="57"/>
      <c r="AO3728" s="57"/>
      <c r="AP3728" s="57"/>
      <c r="BA3728" s="57"/>
      <c r="BF3728" s="6" t="e">
        <f t="shared" si="174"/>
        <v>#NUM!</v>
      </c>
      <c r="BG3728" t="e">
        <f t="shared" si="175"/>
        <v>#NUM!</v>
      </c>
      <c r="BH3728" t="e">
        <f t="shared" si="176"/>
        <v>#NUM!</v>
      </c>
      <c r="BI3728" t="e">
        <f>VLOOKUP(H3728,Sheet2!$A$1:$B$270,2,FALSE)</f>
        <v>#N/A</v>
      </c>
    </row>
    <row r="3729" spans="15:61">
      <c r="O3729" s="57"/>
      <c r="P3729" s="57"/>
      <c r="AO3729" s="57"/>
      <c r="AP3729" s="57"/>
      <c r="BA3729" s="57"/>
      <c r="BF3729" s="6" t="e">
        <f t="shared" si="174"/>
        <v>#NUM!</v>
      </c>
      <c r="BG3729" t="e">
        <f t="shared" si="175"/>
        <v>#NUM!</v>
      </c>
      <c r="BH3729" t="e">
        <f t="shared" si="176"/>
        <v>#NUM!</v>
      </c>
      <c r="BI3729" t="e">
        <f>VLOOKUP(H3729,Sheet2!$A$1:$B$270,2,FALSE)</f>
        <v>#N/A</v>
      </c>
    </row>
    <row r="3730" spans="15:61">
      <c r="O3730" s="57"/>
      <c r="P3730" s="57"/>
      <c r="AO3730" s="57"/>
      <c r="BA3730" s="57"/>
      <c r="BF3730" s="6" t="e">
        <f t="shared" si="174"/>
        <v>#NUM!</v>
      </c>
      <c r="BG3730" t="e">
        <f t="shared" si="175"/>
        <v>#NUM!</v>
      </c>
      <c r="BH3730" t="e">
        <f t="shared" si="176"/>
        <v>#NUM!</v>
      </c>
      <c r="BI3730" t="e">
        <f>VLOOKUP(H3730,Sheet2!$A$1:$B$270,2,FALSE)</f>
        <v>#N/A</v>
      </c>
    </row>
    <row r="3731" spans="15:61">
      <c r="O3731" s="57"/>
      <c r="P3731" s="57"/>
      <c r="AO3731" s="57"/>
      <c r="AP3731" s="57"/>
      <c r="BA3731" s="57"/>
      <c r="BF3731" s="6" t="e">
        <f t="shared" si="174"/>
        <v>#NUM!</v>
      </c>
      <c r="BG3731" t="e">
        <f t="shared" si="175"/>
        <v>#NUM!</v>
      </c>
      <c r="BH3731" t="e">
        <f t="shared" si="176"/>
        <v>#NUM!</v>
      </c>
      <c r="BI3731" t="e">
        <f>VLOOKUP(H3731,Sheet2!$A$1:$B$270,2,FALSE)</f>
        <v>#N/A</v>
      </c>
    </row>
    <row r="3732" spans="15:61">
      <c r="O3732" s="57"/>
      <c r="P3732" s="57"/>
      <c r="AO3732" s="57"/>
      <c r="BA3732" s="57"/>
      <c r="BF3732" s="6" t="e">
        <f t="shared" si="174"/>
        <v>#NUM!</v>
      </c>
      <c r="BG3732" t="e">
        <f t="shared" si="175"/>
        <v>#NUM!</v>
      </c>
      <c r="BH3732" t="e">
        <f t="shared" si="176"/>
        <v>#NUM!</v>
      </c>
      <c r="BI3732" t="e">
        <f>VLOOKUP(H3732,Sheet2!$A$1:$B$270,2,FALSE)</f>
        <v>#N/A</v>
      </c>
    </row>
    <row r="3733" spans="15:61">
      <c r="O3733" s="57"/>
      <c r="P3733" s="57"/>
      <c r="AO3733" s="57"/>
      <c r="AP3733" s="57"/>
      <c r="BA3733" s="57"/>
      <c r="BF3733" s="6" t="e">
        <f t="shared" si="174"/>
        <v>#NUM!</v>
      </c>
      <c r="BG3733" t="e">
        <f t="shared" si="175"/>
        <v>#NUM!</v>
      </c>
      <c r="BH3733" t="e">
        <f t="shared" si="176"/>
        <v>#NUM!</v>
      </c>
      <c r="BI3733" t="e">
        <f>VLOOKUP(H3733,Sheet2!$A$1:$B$270,2,FALSE)</f>
        <v>#N/A</v>
      </c>
    </row>
    <row r="3734" spans="15:61">
      <c r="O3734" s="57"/>
      <c r="P3734" s="57"/>
      <c r="AO3734" s="57"/>
      <c r="AP3734" s="57"/>
      <c r="BA3734" s="57"/>
      <c r="BF3734" s="6" t="e">
        <f t="shared" si="174"/>
        <v>#NUM!</v>
      </c>
      <c r="BG3734" t="e">
        <f t="shared" si="175"/>
        <v>#NUM!</v>
      </c>
      <c r="BH3734" t="e">
        <f t="shared" si="176"/>
        <v>#NUM!</v>
      </c>
      <c r="BI3734" t="e">
        <f>VLOOKUP(H3734,Sheet2!$A$1:$B$270,2,FALSE)</f>
        <v>#N/A</v>
      </c>
    </row>
    <row r="3735" spans="15:61">
      <c r="O3735" s="57"/>
      <c r="P3735" s="57"/>
      <c r="AO3735" s="57"/>
      <c r="BA3735" s="57"/>
      <c r="BF3735" s="6" t="e">
        <f t="shared" si="174"/>
        <v>#NUM!</v>
      </c>
      <c r="BG3735" t="e">
        <f t="shared" si="175"/>
        <v>#NUM!</v>
      </c>
      <c r="BH3735" t="e">
        <f t="shared" si="176"/>
        <v>#NUM!</v>
      </c>
      <c r="BI3735" t="e">
        <f>VLOOKUP(H3735,Sheet2!$A$1:$B$270,2,FALSE)</f>
        <v>#N/A</v>
      </c>
    </row>
    <row r="3736" spans="15:61">
      <c r="O3736" s="57"/>
      <c r="P3736" s="57"/>
      <c r="AO3736" s="57"/>
      <c r="BA3736" s="57"/>
      <c r="BF3736" s="6" t="e">
        <f t="shared" si="174"/>
        <v>#NUM!</v>
      </c>
      <c r="BG3736" t="e">
        <f t="shared" si="175"/>
        <v>#NUM!</v>
      </c>
      <c r="BH3736" t="e">
        <f t="shared" si="176"/>
        <v>#NUM!</v>
      </c>
      <c r="BI3736" t="e">
        <f>VLOOKUP(H3736,Sheet2!$A$1:$B$270,2,FALSE)</f>
        <v>#N/A</v>
      </c>
    </row>
    <row r="3737" spans="15:61">
      <c r="O3737" s="57"/>
      <c r="P3737" s="57"/>
      <c r="AO3737" s="57"/>
      <c r="AP3737" s="57"/>
      <c r="BA3737" s="57"/>
      <c r="BF3737" s="6" t="e">
        <f t="shared" si="174"/>
        <v>#NUM!</v>
      </c>
      <c r="BG3737" t="e">
        <f t="shared" si="175"/>
        <v>#NUM!</v>
      </c>
      <c r="BH3737" t="e">
        <f t="shared" si="176"/>
        <v>#NUM!</v>
      </c>
      <c r="BI3737" t="e">
        <f>VLOOKUP(H3737,Sheet2!$A$1:$B$270,2,FALSE)</f>
        <v>#N/A</v>
      </c>
    </row>
    <row r="3738" spans="15:61">
      <c r="O3738" s="57"/>
      <c r="P3738" s="57"/>
      <c r="AO3738" s="57"/>
      <c r="AP3738" s="57"/>
      <c r="BA3738" s="57"/>
      <c r="BF3738" s="6" t="e">
        <f t="shared" si="174"/>
        <v>#NUM!</v>
      </c>
      <c r="BG3738" t="e">
        <f t="shared" si="175"/>
        <v>#NUM!</v>
      </c>
      <c r="BH3738" t="e">
        <f t="shared" si="176"/>
        <v>#NUM!</v>
      </c>
      <c r="BI3738" t="e">
        <f>VLOOKUP(H3738,Sheet2!$A$1:$B$270,2,FALSE)</f>
        <v>#N/A</v>
      </c>
    </row>
    <row r="3739" spans="15:61">
      <c r="O3739" s="57"/>
      <c r="P3739" s="57"/>
      <c r="AO3739" s="57"/>
      <c r="BA3739" s="57"/>
      <c r="BF3739" s="6" t="e">
        <f t="shared" si="174"/>
        <v>#NUM!</v>
      </c>
      <c r="BG3739" t="e">
        <f t="shared" si="175"/>
        <v>#NUM!</v>
      </c>
      <c r="BH3739" t="e">
        <f t="shared" si="176"/>
        <v>#NUM!</v>
      </c>
      <c r="BI3739" t="e">
        <f>VLOOKUP(H3739,Sheet2!$A$1:$B$270,2,FALSE)</f>
        <v>#N/A</v>
      </c>
    </row>
    <row r="3740" spans="15:61">
      <c r="O3740" s="57"/>
      <c r="P3740" s="57"/>
      <c r="AO3740" s="57"/>
      <c r="AP3740" s="57"/>
      <c r="BA3740" s="57"/>
      <c r="BF3740" s="6" t="e">
        <f t="shared" si="174"/>
        <v>#NUM!</v>
      </c>
      <c r="BG3740" t="e">
        <f t="shared" si="175"/>
        <v>#NUM!</v>
      </c>
      <c r="BH3740" t="e">
        <f t="shared" si="176"/>
        <v>#NUM!</v>
      </c>
      <c r="BI3740" t="e">
        <f>VLOOKUP(H3740,Sheet2!$A$1:$B$270,2,FALSE)</f>
        <v>#N/A</v>
      </c>
    </row>
    <row r="3741" spans="15:61">
      <c r="O3741" s="57"/>
      <c r="P3741" s="57"/>
      <c r="AO3741" s="57"/>
      <c r="AP3741" s="57"/>
      <c r="BA3741" s="57"/>
      <c r="BF3741" s="6" t="e">
        <f t="shared" si="174"/>
        <v>#NUM!</v>
      </c>
      <c r="BG3741" t="e">
        <f t="shared" si="175"/>
        <v>#NUM!</v>
      </c>
      <c r="BH3741" t="e">
        <f t="shared" si="176"/>
        <v>#NUM!</v>
      </c>
      <c r="BI3741" t="e">
        <f>VLOOKUP(H3741,Sheet2!$A$1:$B$270,2,FALSE)</f>
        <v>#N/A</v>
      </c>
    </row>
    <row r="3742" spans="15:61">
      <c r="O3742" s="57"/>
      <c r="P3742" s="57"/>
      <c r="AO3742" s="57"/>
      <c r="AP3742" s="57"/>
      <c r="BA3742" s="57"/>
      <c r="BF3742" s="6" t="e">
        <f t="shared" si="174"/>
        <v>#NUM!</v>
      </c>
      <c r="BG3742" t="e">
        <f t="shared" si="175"/>
        <v>#NUM!</v>
      </c>
      <c r="BH3742" t="e">
        <f t="shared" si="176"/>
        <v>#NUM!</v>
      </c>
      <c r="BI3742" t="e">
        <f>VLOOKUP(H3742,Sheet2!$A$1:$B$270,2,FALSE)</f>
        <v>#N/A</v>
      </c>
    </row>
    <row r="3743" spans="15:61">
      <c r="O3743" s="57"/>
      <c r="P3743" s="57"/>
      <c r="AO3743" s="57"/>
      <c r="AP3743" s="57"/>
      <c r="BA3743" s="57"/>
      <c r="BF3743" s="6" t="e">
        <f t="shared" si="174"/>
        <v>#NUM!</v>
      </c>
      <c r="BG3743" t="e">
        <f t="shared" si="175"/>
        <v>#NUM!</v>
      </c>
      <c r="BH3743" t="e">
        <f t="shared" si="176"/>
        <v>#NUM!</v>
      </c>
      <c r="BI3743" t="e">
        <f>VLOOKUP(H3743,Sheet2!$A$1:$B$270,2,FALSE)</f>
        <v>#N/A</v>
      </c>
    </row>
    <row r="3744" spans="15:61">
      <c r="O3744" s="57"/>
      <c r="P3744" s="57"/>
      <c r="AO3744" s="57"/>
      <c r="AP3744" s="57"/>
      <c r="BA3744" s="57"/>
      <c r="BF3744" s="6" t="e">
        <f t="shared" si="174"/>
        <v>#NUM!</v>
      </c>
      <c r="BG3744" t="e">
        <f t="shared" si="175"/>
        <v>#NUM!</v>
      </c>
      <c r="BH3744" t="e">
        <f t="shared" si="176"/>
        <v>#NUM!</v>
      </c>
      <c r="BI3744" t="e">
        <f>VLOOKUP(H3744,Sheet2!$A$1:$B$270,2,FALSE)</f>
        <v>#N/A</v>
      </c>
    </row>
    <row r="3745" spans="15:61">
      <c r="O3745" s="57"/>
      <c r="P3745" s="57"/>
      <c r="AO3745" s="57"/>
      <c r="AP3745" s="57"/>
      <c r="BA3745" s="57"/>
      <c r="BF3745" s="6" t="e">
        <f t="shared" si="174"/>
        <v>#NUM!</v>
      </c>
      <c r="BG3745" t="e">
        <f t="shared" si="175"/>
        <v>#NUM!</v>
      </c>
      <c r="BH3745" t="e">
        <f t="shared" si="176"/>
        <v>#NUM!</v>
      </c>
      <c r="BI3745" t="e">
        <f>VLOOKUP(H3745,Sheet2!$A$1:$B$270,2,FALSE)</f>
        <v>#N/A</v>
      </c>
    </row>
    <row r="3746" spans="15:61">
      <c r="O3746" s="57"/>
      <c r="P3746" s="57"/>
      <c r="AO3746" s="57"/>
      <c r="AP3746" s="57"/>
      <c r="BA3746" s="57"/>
      <c r="BF3746" s="6" t="e">
        <f t="shared" si="174"/>
        <v>#NUM!</v>
      </c>
      <c r="BG3746" t="e">
        <f t="shared" si="175"/>
        <v>#NUM!</v>
      </c>
      <c r="BH3746" t="e">
        <f t="shared" si="176"/>
        <v>#NUM!</v>
      </c>
      <c r="BI3746" t="e">
        <f>VLOOKUP(H3746,Sheet2!$A$1:$B$270,2,FALSE)</f>
        <v>#N/A</v>
      </c>
    </row>
    <row r="3747" spans="15:61">
      <c r="O3747" s="57"/>
      <c r="P3747" s="57"/>
      <c r="AO3747" s="57"/>
      <c r="AP3747" s="57"/>
      <c r="BA3747" s="57"/>
      <c r="BF3747" s="6" t="e">
        <f t="shared" si="174"/>
        <v>#NUM!</v>
      </c>
      <c r="BG3747" t="e">
        <f t="shared" si="175"/>
        <v>#NUM!</v>
      </c>
      <c r="BH3747" t="e">
        <f t="shared" si="176"/>
        <v>#NUM!</v>
      </c>
      <c r="BI3747" t="e">
        <f>VLOOKUP(H3747,Sheet2!$A$1:$B$270,2,FALSE)</f>
        <v>#N/A</v>
      </c>
    </row>
    <row r="3748" spans="15:61">
      <c r="O3748" s="57"/>
      <c r="P3748" s="57"/>
      <c r="AO3748" s="57"/>
      <c r="AP3748" s="57"/>
      <c r="BA3748" s="57"/>
      <c r="BF3748" s="6" t="e">
        <f t="shared" si="174"/>
        <v>#NUM!</v>
      </c>
      <c r="BG3748" t="e">
        <f t="shared" si="175"/>
        <v>#NUM!</v>
      </c>
      <c r="BH3748" t="e">
        <f t="shared" si="176"/>
        <v>#NUM!</v>
      </c>
      <c r="BI3748" t="e">
        <f>VLOOKUP(H3748,Sheet2!$A$1:$B$270,2,FALSE)</f>
        <v>#N/A</v>
      </c>
    </row>
    <row r="3749" spans="15:61">
      <c r="O3749" s="57"/>
      <c r="P3749" s="57"/>
      <c r="AO3749" s="57"/>
      <c r="AP3749" s="57"/>
      <c r="BA3749" s="57"/>
      <c r="BF3749" s="6" t="e">
        <f t="shared" si="174"/>
        <v>#NUM!</v>
      </c>
      <c r="BG3749" t="e">
        <f t="shared" si="175"/>
        <v>#NUM!</v>
      </c>
      <c r="BH3749" t="e">
        <f t="shared" si="176"/>
        <v>#NUM!</v>
      </c>
      <c r="BI3749" t="e">
        <f>VLOOKUP(H3749,Sheet2!$A$1:$B$270,2,FALSE)</f>
        <v>#N/A</v>
      </c>
    </row>
    <row r="3750" spans="15:61">
      <c r="O3750" s="57"/>
      <c r="P3750" s="57"/>
      <c r="AO3750" s="57"/>
      <c r="BA3750" s="57"/>
      <c r="BF3750" s="6" t="e">
        <f t="shared" si="174"/>
        <v>#NUM!</v>
      </c>
      <c r="BG3750" t="e">
        <f t="shared" si="175"/>
        <v>#NUM!</v>
      </c>
      <c r="BH3750" t="e">
        <f t="shared" si="176"/>
        <v>#NUM!</v>
      </c>
      <c r="BI3750" t="e">
        <f>VLOOKUP(H3750,Sheet2!$A$1:$B$270,2,FALSE)</f>
        <v>#N/A</v>
      </c>
    </row>
    <row r="3751" spans="15:61">
      <c r="O3751" s="57"/>
      <c r="P3751" s="57"/>
      <c r="AO3751" s="57"/>
      <c r="AP3751" s="57"/>
      <c r="BA3751" s="57"/>
      <c r="BF3751" s="6" t="e">
        <f t="shared" si="174"/>
        <v>#NUM!</v>
      </c>
      <c r="BG3751" t="e">
        <f t="shared" si="175"/>
        <v>#NUM!</v>
      </c>
      <c r="BH3751" t="e">
        <f t="shared" si="176"/>
        <v>#NUM!</v>
      </c>
      <c r="BI3751" t="e">
        <f>VLOOKUP(H3751,Sheet2!$A$1:$B$270,2,FALSE)</f>
        <v>#N/A</v>
      </c>
    </row>
    <row r="3752" spans="15:61">
      <c r="O3752" s="57"/>
      <c r="P3752" s="57"/>
      <c r="AO3752" s="57"/>
      <c r="BA3752" s="57"/>
      <c r="BF3752" s="6" t="e">
        <f t="shared" si="174"/>
        <v>#NUM!</v>
      </c>
      <c r="BG3752" t="e">
        <f t="shared" si="175"/>
        <v>#NUM!</v>
      </c>
      <c r="BH3752" t="e">
        <f t="shared" si="176"/>
        <v>#NUM!</v>
      </c>
      <c r="BI3752" t="e">
        <f>VLOOKUP(H3752,Sheet2!$A$1:$B$270,2,FALSE)</f>
        <v>#N/A</v>
      </c>
    </row>
    <row r="3753" spans="15:61">
      <c r="O3753" s="57"/>
      <c r="P3753" s="57"/>
      <c r="AO3753" s="57"/>
      <c r="AP3753" s="57"/>
      <c r="BA3753" s="57"/>
      <c r="BF3753" s="6" t="e">
        <f t="shared" si="174"/>
        <v>#NUM!</v>
      </c>
      <c r="BG3753" t="e">
        <f t="shared" si="175"/>
        <v>#NUM!</v>
      </c>
      <c r="BH3753" t="e">
        <f t="shared" si="176"/>
        <v>#NUM!</v>
      </c>
      <c r="BI3753" t="e">
        <f>VLOOKUP(H3753,Sheet2!$A$1:$B$270,2,FALSE)</f>
        <v>#N/A</v>
      </c>
    </row>
    <row r="3754" spans="15:61">
      <c r="O3754" s="57"/>
      <c r="P3754" s="57"/>
      <c r="AO3754" s="57"/>
      <c r="AP3754" s="57"/>
      <c r="BA3754" s="57"/>
      <c r="BF3754" s="6" t="e">
        <f t="shared" si="174"/>
        <v>#NUM!</v>
      </c>
      <c r="BG3754" t="e">
        <f t="shared" si="175"/>
        <v>#NUM!</v>
      </c>
      <c r="BH3754" t="e">
        <f t="shared" si="176"/>
        <v>#NUM!</v>
      </c>
      <c r="BI3754" t="e">
        <f>VLOOKUP(H3754,Sheet2!$A$1:$B$270,2,FALSE)</f>
        <v>#N/A</v>
      </c>
    </row>
    <row r="3755" spans="15:61">
      <c r="O3755" s="57"/>
      <c r="P3755" s="57"/>
      <c r="AO3755" s="57"/>
      <c r="AP3755" s="57"/>
      <c r="BA3755" s="57"/>
      <c r="BF3755" s="6" t="e">
        <f t="shared" si="174"/>
        <v>#NUM!</v>
      </c>
      <c r="BG3755" t="e">
        <f t="shared" si="175"/>
        <v>#NUM!</v>
      </c>
      <c r="BH3755" t="e">
        <f t="shared" si="176"/>
        <v>#NUM!</v>
      </c>
      <c r="BI3755" t="e">
        <f>VLOOKUP(H3755,Sheet2!$A$1:$B$270,2,FALSE)</f>
        <v>#N/A</v>
      </c>
    </row>
    <row r="3756" spans="15:61">
      <c r="O3756" s="57"/>
      <c r="P3756" s="57"/>
      <c r="AO3756" s="57"/>
      <c r="AP3756" s="57"/>
      <c r="BA3756" s="57"/>
      <c r="BF3756" s="6" t="e">
        <f t="shared" si="174"/>
        <v>#NUM!</v>
      </c>
      <c r="BG3756" t="e">
        <f t="shared" si="175"/>
        <v>#NUM!</v>
      </c>
      <c r="BH3756" t="e">
        <f t="shared" si="176"/>
        <v>#NUM!</v>
      </c>
      <c r="BI3756" t="e">
        <f>VLOOKUP(H3756,Sheet2!$A$1:$B$270,2,FALSE)</f>
        <v>#N/A</v>
      </c>
    </row>
    <row r="3757" spans="15:61">
      <c r="O3757" s="57"/>
      <c r="P3757" s="57"/>
      <c r="AO3757" s="57"/>
      <c r="AP3757" s="57"/>
      <c r="BA3757" s="57"/>
      <c r="BF3757" s="6" t="e">
        <f t="shared" si="174"/>
        <v>#NUM!</v>
      </c>
      <c r="BG3757" t="e">
        <f t="shared" si="175"/>
        <v>#NUM!</v>
      </c>
      <c r="BH3757" t="e">
        <f t="shared" si="176"/>
        <v>#NUM!</v>
      </c>
      <c r="BI3757" t="e">
        <f>VLOOKUP(H3757,Sheet2!$A$1:$B$270,2,FALSE)</f>
        <v>#N/A</v>
      </c>
    </row>
    <row r="3758" spans="15:61">
      <c r="O3758" s="57"/>
      <c r="P3758" s="57"/>
      <c r="AO3758" s="57"/>
      <c r="AP3758" s="57"/>
      <c r="BA3758" s="57"/>
      <c r="BF3758" s="6" t="e">
        <f t="shared" si="174"/>
        <v>#NUM!</v>
      </c>
      <c r="BG3758" t="e">
        <f t="shared" si="175"/>
        <v>#NUM!</v>
      </c>
      <c r="BH3758" t="e">
        <f t="shared" si="176"/>
        <v>#NUM!</v>
      </c>
      <c r="BI3758" t="e">
        <f>VLOOKUP(H3758,Sheet2!$A$1:$B$270,2,FALSE)</f>
        <v>#N/A</v>
      </c>
    </row>
    <row r="3759" spans="15:61">
      <c r="O3759" s="57"/>
      <c r="P3759" s="57"/>
      <c r="AO3759" s="57"/>
      <c r="BA3759" s="57"/>
      <c r="BF3759" s="6" t="e">
        <f t="shared" si="174"/>
        <v>#NUM!</v>
      </c>
      <c r="BG3759" t="e">
        <f t="shared" si="175"/>
        <v>#NUM!</v>
      </c>
      <c r="BH3759" t="e">
        <f t="shared" si="176"/>
        <v>#NUM!</v>
      </c>
      <c r="BI3759" t="e">
        <f>VLOOKUP(H3759,Sheet2!$A$1:$B$270,2,FALSE)</f>
        <v>#N/A</v>
      </c>
    </row>
    <row r="3760" spans="15:61">
      <c r="O3760" s="57"/>
      <c r="P3760" s="57"/>
      <c r="AO3760" s="57"/>
      <c r="BA3760" s="57"/>
      <c r="BF3760" s="6" t="e">
        <f t="shared" si="174"/>
        <v>#NUM!</v>
      </c>
      <c r="BG3760" t="e">
        <f t="shared" si="175"/>
        <v>#NUM!</v>
      </c>
      <c r="BH3760" t="e">
        <f t="shared" si="176"/>
        <v>#NUM!</v>
      </c>
      <c r="BI3760" t="e">
        <f>VLOOKUP(H3760,Sheet2!$A$1:$B$270,2,FALSE)</f>
        <v>#N/A</v>
      </c>
    </row>
    <row r="3761" spans="15:61">
      <c r="O3761" s="57"/>
      <c r="P3761" s="57"/>
      <c r="AO3761" s="57"/>
      <c r="AP3761" s="57"/>
      <c r="BA3761" s="57"/>
      <c r="BF3761" s="6" t="e">
        <f t="shared" si="174"/>
        <v>#NUM!</v>
      </c>
      <c r="BG3761" t="e">
        <f t="shared" si="175"/>
        <v>#NUM!</v>
      </c>
      <c r="BH3761" t="e">
        <f t="shared" si="176"/>
        <v>#NUM!</v>
      </c>
      <c r="BI3761" t="e">
        <f>VLOOKUP(H3761,Sheet2!$A$1:$B$270,2,FALSE)</f>
        <v>#N/A</v>
      </c>
    </row>
    <row r="3762" spans="15:61">
      <c r="O3762" s="57"/>
      <c r="P3762" s="57"/>
      <c r="AO3762" s="57"/>
      <c r="BA3762" s="57"/>
      <c r="BF3762" s="6" t="e">
        <f t="shared" si="174"/>
        <v>#NUM!</v>
      </c>
      <c r="BG3762" t="e">
        <f t="shared" si="175"/>
        <v>#NUM!</v>
      </c>
      <c r="BH3762" t="e">
        <f t="shared" si="176"/>
        <v>#NUM!</v>
      </c>
      <c r="BI3762" t="e">
        <f>VLOOKUP(H3762,Sheet2!$A$1:$B$270,2,FALSE)</f>
        <v>#N/A</v>
      </c>
    </row>
    <row r="3763" spans="15:61">
      <c r="O3763" s="57"/>
      <c r="P3763" s="57"/>
      <c r="AO3763" s="57"/>
      <c r="BA3763" s="57"/>
      <c r="BF3763" s="6" t="e">
        <f t="shared" si="174"/>
        <v>#NUM!</v>
      </c>
      <c r="BG3763" t="e">
        <f t="shared" si="175"/>
        <v>#NUM!</v>
      </c>
      <c r="BH3763" t="e">
        <f t="shared" si="176"/>
        <v>#NUM!</v>
      </c>
      <c r="BI3763" t="e">
        <f>VLOOKUP(H3763,Sheet2!$A$1:$B$270,2,FALSE)</f>
        <v>#N/A</v>
      </c>
    </row>
    <row r="3764" spans="15:61">
      <c r="O3764" s="57"/>
      <c r="P3764" s="57"/>
      <c r="AO3764" s="57"/>
      <c r="AP3764" s="57"/>
      <c r="BA3764" s="57"/>
      <c r="BF3764" s="6" t="e">
        <f t="shared" si="174"/>
        <v>#NUM!</v>
      </c>
      <c r="BG3764" t="e">
        <f t="shared" si="175"/>
        <v>#NUM!</v>
      </c>
      <c r="BH3764" t="e">
        <f t="shared" si="176"/>
        <v>#NUM!</v>
      </c>
      <c r="BI3764" t="e">
        <f>VLOOKUP(H3764,Sheet2!$A$1:$B$270,2,FALSE)</f>
        <v>#N/A</v>
      </c>
    </row>
    <row r="3765" spans="15:61">
      <c r="O3765" s="57"/>
      <c r="P3765" s="57"/>
      <c r="AO3765" s="57"/>
      <c r="BA3765" s="57"/>
      <c r="BF3765" s="6" t="e">
        <f t="shared" si="174"/>
        <v>#NUM!</v>
      </c>
      <c r="BG3765" t="e">
        <f t="shared" si="175"/>
        <v>#NUM!</v>
      </c>
      <c r="BH3765" t="e">
        <f t="shared" si="176"/>
        <v>#NUM!</v>
      </c>
      <c r="BI3765" t="e">
        <f>VLOOKUP(H3765,Sheet2!$A$1:$B$270,2,FALSE)</f>
        <v>#N/A</v>
      </c>
    </row>
    <row r="3766" spans="15:61">
      <c r="O3766" s="57"/>
      <c r="P3766" s="57"/>
      <c r="AO3766" s="57"/>
      <c r="AP3766" s="57"/>
      <c r="BA3766" s="57"/>
      <c r="BF3766" s="6" t="e">
        <f t="shared" si="174"/>
        <v>#NUM!</v>
      </c>
      <c r="BG3766" t="e">
        <f t="shared" si="175"/>
        <v>#NUM!</v>
      </c>
      <c r="BH3766" t="e">
        <f t="shared" si="176"/>
        <v>#NUM!</v>
      </c>
      <c r="BI3766" t="e">
        <f>VLOOKUP(H3766,Sheet2!$A$1:$B$270,2,FALSE)</f>
        <v>#N/A</v>
      </c>
    </row>
    <row r="3767" spans="15:61">
      <c r="O3767" s="57"/>
      <c r="P3767" s="57"/>
      <c r="AO3767" s="57"/>
      <c r="BA3767" s="57"/>
      <c r="BF3767" s="6" t="e">
        <f t="shared" si="174"/>
        <v>#NUM!</v>
      </c>
      <c r="BG3767" t="e">
        <f t="shared" si="175"/>
        <v>#NUM!</v>
      </c>
      <c r="BH3767" t="e">
        <f t="shared" si="176"/>
        <v>#NUM!</v>
      </c>
      <c r="BI3767" t="e">
        <f>VLOOKUP(H3767,Sheet2!$A$1:$B$270,2,FALSE)</f>
        <v>#N/A</v>
      </c>
    </row>
    <row r="3768" spans="15:61">
      <c r="O3768" s="57"/>
      <c r="P3768" s="57"/>
      <c r="AO3768" s="57"/>
      <c r="AP3768" s="57"/>
      <c r="BA3768" s="57"/>
      <c r="BF3768" s="6" t="e">
        <f t="shared" si="174"/>
        <v>#NUM!</v>
      </c>
      <c r="BG3768" t="e">
        <f t="shared" si="175"/>
        <v>#NUM!</v>
      </c>
      <c r="BH3768" t="e">
        <f t="shared" si="176"/>
        <v>#NUM!</v>
      </c>
      <c r="BI3768" t="e">
        <f>VLOOKUP(H3768,Sheet2!$A$1:$B$270,2,FALSE)</f>
        <v>#N/A</v>
      </c>
    </row>
    <row r="3769" spans="15:61">
      <c r="O3769" s="57"/>
      <c r="P3769" s="57"/>
      <c r="AO3769" s="57"/>
      <c r="BA3769" s="57"/>
      <c r="BF3769" s="6" t="e">
        <f t="shared" si="174"/>
        <v>#NUM!</v>
      </c>
      <c r="BG3769" t="e">
        <f t="shared" si="175"/>
        <v>#NUM!</v>
      </c>
      <c r="BH3769" t="e">
        <f t="shared" si="176"/>
        <v>#NUM!</v>
      </c>
      <c r="BI3769" t="e">
        <f>VLOOKUP(H3769,Sheet2!$A$1:$B$270,2,FALSE)</f>
        <v>#N/A</v>
      </c>
    </row>
    <row r="3770" spans="15:61">
      <c r="O3770" s="57"/>
      <c r="P3770" s="57"/>
      <c r="AO3770" s="57"/>
      <c r="AP3770" s="57"/>
      <c r="BA3770" s="57"/>
      <c r="BF3770" s="6" t="e">
        <f t="shared" si="174"/>
        <v>#NUM!</v>
      </c>
      <c r="BG3770" t="e">
        <f t="shared" si="175"/>
        <v>#NUM!</v>
      </c>
      <c r="BH3770" t="e">
        <f t="shared" si="176"/>
        <v>#NUM!</v>
      </c>
      <c r="BI3770" t="e">
        <f>VLOOKUP(H3770,Sheet2!$A$1:$B$270,2,FALSE)</f>
        <v>#N/A</v>
      </c>
    </row>
    <row r="3771" spans="15:61">
      <c r="O3771" s="57"/>
      <c r="P3771" s="57"/>
      <c r="AO3771" s="57"/>
      <c r="AP3771" s="57"/>
      <c r="BA3771" s="57"/>
      <c r="BF3771" s="6" t="e">
        <f t="shared" si="174"/>
        <v>#NUM!</v>
      </c>
      <c r="BG3771" t="e">
        <f t="shared" si="175"/>
        <v>#NUM!</v>
      </c>
      <c r="BH3771" t="e">
        <f t="shared" si="176"/>
        <v>#NUM!</v>
      </c>
      <c r="BI3771" t="e">
        <f>VLOOKUP(H3771,Sheet2!$A$1:$B$270,2,FALSE)</f>
        <v>#N/A</v>
      </c>
    </row>
    <row r="3772" spans="15:61">
      <c r="O3772" s="57"/>
      <c r="P3772" s="57"/>
      <c r="AO3772" s="57"/>
      <c r="AP3772" s="57"/>
      <c r="BA3772" s="57"/>
      <c r="BF3772" s="6" t="e">
        <f t="shared" si="174"/>
        <v>#NUM!</v>
      </c>
      <c r="BG3772" t="e">
        <f t="shared" si="175"/>
        <v>#NUM!</v>
      </c>
      <c r="BH3772" t="e">
        <f t="shared" si="176"/>
        <v>#NUM!</v>
      </c>
      <c r="BI3772" t="e">
        <f>VLOOKUP(H3772,Sheet2!$A$1:$B$270,2,FALSE)</f>
        <v>#N/A</v>
      </c>
    </row>
    <row r="3773" spans="15:61">
      <c r="O3773" s="57"/>
      <c r="P3773" s="57"/>
      <c r="AO3773" s="57"/>
      <c r="AP3773" s="57"/>
      <c r="BA3773" s="57"/>
      <c r="BF3773" s="6" t="e">
        <f t="shared" si="174"/>
        <v>#NUM!</v>
      </c>
      <c r="BG3773" t="e">
        <f t="shared" si="175"/>
        <v>#NUM!</v>
      </c>
      <c r="BH3773" t="e">
        <f t="shared" si="176"/>
        <v>#NUM!</v>
      </c>
      <c r="BI3773" t="e">
        <f>VLOOKUP(H3773,Sheet2!$A$1:$B$270,2,FALSE)</f>
        <v>#N/A</v>
      </c>
    </row>
    <row r="3774" spans="15:61">
      <c r="O3774" s="57"/>
      <c r="P3774" s="57"/>
      <c r="AO3774" s="57"/>
      <c r="AP3774" s="57"/>
      <c r="BA3774" s="57"/>
      <c r="BF3774" s="6" t="e">
        <f t="shared" si="174"/>
        <v>#NUM!</v>
      </c>
      <c r="BG3774" t="e">
        <f t="shared" si="175"/>
        <v>#NUM!</v>
      </c>
      <c r="BH3774" t="e">
        <f t="shared" si="176"/>
        <v>#NUM!</v>
      </c>
      <c r="BI3774" t="e">
        <f>VLOOKUP(H3774,Sheet2!$A$1:$B$270,2,FALSE)</f>
        <v>#N/A</v>
      </c>
    </row>
    <row r="3775" spans="15:61">
      <c r="O3775" s="57"/>
      <c r="P3775" s="57"/>
      <c r="AO3775" s="57"/>
      <c r="AP3775" s="57"/>
      <c r="BA3775" s="57"/>
      <c r="BF3775" s="6" t="e">
        <f t="shared" si="174"/>
        <v>#NUM!</v>
      </c>
      <c r="BG3775" t="e">
        <f t="shared" si="175"/>
        <v>#NUM!</v>
      </c>
      <c r="BH3775" t="e">
        <f t="shared" si="176"/>
        <v>#NUM!</v>
      </c>
      <c r="BI3775" t="e">
        <f>VLOOKUP(H3775,Sheet2!$A$1:$B$270,2,FALSE)</f>
        <v>#N/A</v>
      </c>
    </row>
    <row r="3776" spans="15:61">
      <c r="O3776" s="57"/>
      <c r="P3776" s="57"/>
      <c r="AO3776" s="57"/>
      <c r="BA3776" s="57"/>
      <c r="BF3776" s="6" t="e">
        <f t="shared" si="174"/>
        <v>#NUM!</v>
      </c>
      <c r="BG3776" t="e">
        <f t="shared" si="175"/>
        <v>#NUM!</v>
      </c>
      <c r="BH3776" t="e">
        <f t="shared" si="176"/>
        <v>#NUM!</v>
      </c>
      <c r="BI3776" t="e">
        <f>VLOOKUP(H3776,Sheet2!$A$1:$B$270,2,FALSE)</f>
        <v>#N/A</v>
      </c>
    </row>
    <row r="3777" spans="15:61">
      <c r="O3777" s="57"/>
      <c r="P3777" s="57"/>
      <c r="AO3777" s="57"/>
      <c r="AP3777" s="57"/>
      <c r="BA3777" s="57"/>
      <c r="BF3777" s="6" t="e">
        <f t="shared" si="174"/>
        <v>#NUM!</v>
      </c>
      <c r="BG3777" t="e">
        <f t="shared" si="175"/>
        <v>#NUM!</v>
      </c>
      <c r="BH3777" t="e">
        <f t="shared" si="176"/>
        <v>#NUM!</v>
      </c>
      <c r="BI3777" t="e">
        <f>VLOOKUP(H3777,Sheet2!$A$1:$B$270,2,FALSE)</f>
        <v>#N/A</v>
      </c>
    </row>
    <row r="3778" spans="15:61">
      <c r="O3778" s="57"/>
      <c r="P3778" s="57"/>
      <c r="AO3778" s="57"/>
      <c r="AP3778" s="57"/>
      <c r="BA3778" s="57"/>
      <c r="BF3778" s="6" t="e">
        <f t="shared" ref="BF3778:BF3841" si="177">DATE(BC3778,BD3778,BE3778)</f>
        <v>#NUM!</v>
      </c>
      <c r="BG3778" t="e">
        <f t="shared" ref="BG3778:BG3841" si="178">BF3778-BA3778</f>
        <v>#NUM!</v>
      </c>
      <c r="BH3778" t="e">
        <f t="shared" ref="BH3778:BH3841" si="179">IF(BG3778=1,"COMPLY",IF(BG3778&lt;1,"COMPLY","NOT COMPLY"))</f>
        <v>#NUM!</v>
      </c>
      <c r="BI3778" t="e">
        <f>VLOOKUP(H3778,Sheet2!$A$1:$B$270,2,FALSE)</f>
        <v>#N/A</v>
      </c>
    </row>
    <row r="3779" spans="15:61">
      <c r="O3779" s="57"/>
      <c r="P3779" s="57"/>
      <c r="AO3779" s="57"/>
      <c r="AP3779" s="57"/>
      <c r="BA3779" s="57"/>
      <c r="BF3779" s="6" t="e">
        <f t="shared" si="177"/>
        <v>#NUM!</v>
      </c>
      <c r="BG3779" t="e">
        <f t="shared" si="178"/>
        <v>#NUM!</v>
      </c>
      <c r="BH3779" t="e">
        <f t="shared" si="179"/>
        <v>#NUM!</v>
      </c>
      <c r="BI3779" t="e">
        <f>VLOOKUP(H3779,Sheet2!$A$1:$B$270,2,FALSE)</f>
        <v>#N/A</v>
      </c>
    </row>
    <row r="3780" spans="15:61">
      <c r="O3780" s="57"/>
      <c r="P3780" s="57"/>
      <c r="AO3780" s="57"/>
      <c r="AP3780" s="57"/>
      <c r="BA3780" s="57"/>
      <c r="BF3780" s="6" t="e">
        <f t="shared" si="177"/>
        <v>#NUM!</v>
      </c>
      <c r="BG3780" t="e">
        <f t="shared" si="178"/>
        <v>#NUM!</v>
      </c>
      <c r="BH3780" t="e">
        <f t="shared" si="179"/>
        <v>#NUM!</v>
      </c>
      <c r="BI3780" t="e">
        <f>VLOOKUP(H3780,Sheet2!$A$1:$B$270,2,FALSE)</f>
        <v>#N/A</v>
      </c>
    </row>
    <row r="3781" spans="15:61">
      <c r="O3781" s="57"/>
      <c r="P3781" s="57"/>
      <c r="AO3781" s="57"/>
      <c r="BA3781" s="57"/>
      <c r="BF3781" s="6" t="e">
        <f t="shared" si="177"/>
        <v>#NUM!</v>
      </c>
      <c r="BG3781" t="e">
        <f t="shared" si="178"/>
        <v>#NUM!</v>
      </c>
      <c r="BH3781" t="e">
        <f t="shared" si="179"/>
        <v>#NUM!</v>
      </c>
      <c r="BI3781" t="e">
        <f>VLOOKUP(H3781,Sheet2!$A$1:$B$270,2,FALSE)</f>
        <v>#N/A</v>
      </c>
    </row>
    <row r="3782" spans="15:61">
      <c r="O3782" s="57"/>
      <c r="P3782" s="57"/>
      <c r="AO3782" s="57"/>
      <c r="AP3782" s="57"/>
      <c r="BA3782" s="57"/>
      <c r="BF3782" s="6" t="e">
        <f t="shared" si="177"/>
        <v>#NUM!</v>
      </c>
      <c r="BG3782" t="e">
        <f t="shared" si="178"/>
        <v>#NUM!</v>
      </c>
      <c r="BH3782" t="e">
        <f t="shared" si="179"/>
        <v>#NUM!</v>
      </c>
      <c r="BI3782" t="e">
        <f>VLOOKUP(H3782,Sheet2!$A$1:$B$270,2,FALSE)</f>
        <v>#N/A</v>
      </c>
    </row>
    <row r="3783" spans="15:61">
      <c r="O3783" s="57"/>
      <c r="P3783" s="57"/>
      <c r="AO3783" s="57"/>
      <c r="AP3783" s="57"/>
      <c r="BA3783" s="57"/>
      <c r="BF3783" s="6" t="e">
        <f t="shared" si="177"/>
        <v>#NUM!</v>
      </c>
      <c r="BG3783" t="e">
        <f t="shared" si="178"/>
        <v>#NUM!</v>
      </c>
      <c r="BH3783" t="e">
        <f t="shared" si="179"/>
        <v>#NUM!</v>
      </c>
      <c r="BI3783" t="e">
        <f>VLOOKUP(H3783,Sheet2!$A$1:$B$270,2,FALSE)</f>
        <v>#N/A</v>
      </c>
    </row>
    <row r="3784" spans="15:61">
      <c r="O3784" s="57"/>
      <c r="P3784" s="57"/>
      <c r="AO3784" s="57"/>
      <c r="AP3784" s="57"/>
      <c r="BA3784" s="57"/>
      <c r="BF3784" s="6" t="e">
        <f t="shared" si="177"/>
        <v>#NUM!</v>
      </c>
      <c r="BG3784" t="e">
        <f t="shared" si="178"/>
        <v>#NUM!</v>
      </c>
      <c r="BH3784" t="e">
        <f t="shared" si="179"/>
        <v>#NUM!</v>
      </c>
      <c r="BI3784" t="e">
        <f>VLOOKUP(H3784,Sheet2!$A$1:$B$270,2,FALSE)</f>
        <v>#N/A</v>
      </c>
    </row>
    <row r="3785" spans="15:61">
      <c r="O3785" s="57"/>
      <c r="P3785" s="57"/>
      <c r="AO3785" s="57"/>
      <c r="AP3785" s="57"/>
      <c r="BA3785" s="57"/>
      <c r="BF3785" s="6" t="e">
        <f t="shared" si="177"/>
        <v>#NUM!</v>
      </c>
      <c r="BG3785" t="e">
        <f t="shared" si="178"/>
        <v>#NUM!</v>
      </c>
      <c r="BH3785" t="e">
        <f t="shared" si="179"/>
        <v>#NUM!</v>
      </c>
      <c r="BI3785" t="e">
        <f>VLOOKUP(H3785,Sheet2!$A$1:$B$270,2,FALSE)</f>
        <v>#N/A</v>
      </c>
    </row>
    <row r="3786" spans="15:61">
      <c r="O3786" s="57"/>
      <c r="P3786" s="57"/>
      <c r="AO3786" s="57"/>
      <c r="AP3786" s="57"/>
      <c r="BA3786" s="57"/>
      <c r="BF3786" s="6" t="e">
        <f t="shared" si="177"/>
        <v>#NUM!</v>
      </c>
      <c r="BG3786" t="e">
        <f t="shared" si="178"/>
        <v>#NUM!</v>
      </c>
      <c r="BH3786" t="e">
        <f t="shared" si="179"/>
        <v>#NUM!</v>
      </c>
      <c r="BI3786" t="e">
        <f>VLOOKUP(H3786,Sheet2!$A$1:$B$270,2,FALSE)</f>
        <v>#N/A</v>
      </c>
    </row>
    <row r="3787" spans="15:61">
      <c r="O3787" s="57"/>
      <c r="P3787" s="57"/>
      <c r="AO3787" s="57"/>
      <c r="AP3787" s="57"/>
      <c r="BA3787" s="57"/>
      <c r="BF3787" s="6" t="e">
        <f t="shared" si="177"/>
        <v>#NUM!</v>
      </c>
      <c r="BG3787" t="e">
        <f t="shared" si="178"/>
        <v>#NUM!</v>
      </c>
      <c r="BH3787" t="e">
        <f t="shared" si="179"/>
        <v>#NUM!</v>
      </c>
      <c r="BI3787" t="e">
        <f>VLOOKUP(H3787,Sheet2!$A$1:$B$270,2,FALSE)</f>
        <v>#N/A</v>
      </c>
    </row>
    <row r="3788" spans="15:61">
      <c r="O3788" s="57"/>
      <c r="P3788" s="57"/>
      <c r="AO3788" s="57"/>
      <c r="BA3788" s="57"/>
      <c r="BF3788" s="6" t="e">
        <f t="shared" si="177"/>
        <v>#NUM!</v>
      </c>
      <c r="BG3788" t="e">
        <f t="shared" si="178"/>
        <v>#NUM!</v>
      </c>
      <c r="BH3788" t="e">
        <f t="shared" si="179"/>
        <v>#NUM!</v>
      </c>
      <c r="BI3788" t="e">
        <f>VLOOKUP(H3788,Sheet2!$A$1:$B$270,2,FALSE)</f>
        <v>#N/A</v>
      </c>
    </row>
    <row r="3789" spans="15:61">
      <c r="O3789" s="57"/>
      <c r="P3789" s="57"/>
      <c r="AO3789" s="57"/>
      <c r="AP3789" s="57"/>
      <c r="BA3789" s="57"/>
      <c r="BF3789" s="6" t="e">
        <f t="shared" si="177"/>
        <v>#NUM!</v>
      </c>
      <c r="BG3789" t="e">
        <f t="shared" si="178"/>
        <v>#NUM!</v>
      </c>
      <c r="BH3789" t="e">
        <f t="shared" si="179"/>
        <v>#NUM!</v>
      </c>
      <c r="BI3789" t="e">
        <f>VLOOKUP(H3789,Sheet2!$A$1:$B$270,2,FALSE)</f>
        <v>#N/A</v>
      </c>
    </row>
    <row r="3790" spans="15:61">
      <c r="O3790" s="57"/>
      <c r="P3790" s="57"/>
      <c r="AO3790" s="57"/>
      <c r="AP3790" s="57"/>
      <c r="BA3790" s="57"/>
      <c r="BF3790" s="6" t="e">
        <f t="shared" si="177"/>
        <v>#NUM!</v>
      </c>
      <c r="BG3790" t="e">
        <f t="shared" si="178"/>
        <v>#NUM!</v>
      </c>
      <c r="BH3790" t="e">
        <f t="shared" si="179"/>
        <v>#NUM!</v>
      </c>
      <c r="BI3790" t="e">
        <f>VLOOKUP(H3790,Sheet2!$A$1:$B$270,2,FALSE)</f>
        <v>#N/A</v>
      </c>
    </row>
    <row r="3791" spans="15:61">
      <c r="O3791" s="57"/>
      <c r="P3791" s="57"/>
      <c r="AO3791" s="57"/>
      <c r="AP3791" s="57"/>
      <c r="BA3791" s="57"/>
      <c r="BF3791" s="6" t="e">
        <f t="shared" si="177"/>
        <v>#NUM!</v>
      </c>
      <c r="BG3791" t="e">
        <f t="shared" si="178"/>
        <v>#NUM!</v>
      </c>
      <c r="BH3791" t="e">
        <f t="shared" si="179"/>
        <v>#NUM!</v>
      </c>
      <c r="BI3791" t="e">
        <f>VLOOKUP(H3791,Sheet2!$A$1:$B$270,2,FALSE)</f>
        <v>#N/A</v>
      </c>
    </row>
    <row r="3792" spans="15:61">
      <c r="O3792" s="57"/>
      <c r="P3792" s="57"/>
      <c r="AO3792" s="57"/>
      <c r="AP3792" s="57"/>
      <c r="BA3792" s="57"/>
      <c r="BF3792" s="6" t="e">
        <f t="shared" si="177"/>
        <v>#NUM!</v>
      </c>
      <c r="BG3792" t="e">
        <f t="shared" si="178"/>
        <v>#NUM!</v>
      </c>
      <c r="BH3792" t="e">
        <f t="shared" si="179"/>
        <v>#NUM!</v>
      </c>
      <c r="BI3792" t="e">
        <f>VLOOKUP(H3792,Sheet2!$A$1:$B$270,2,FALSE)</f>
        <v>#N/A</v>
      </c>
    </row>
    <row r="3793" spans="15:61">
      <c r="O3793" s="57"/>
      <c r="P3793" s="57"/>
      <c r="AO3793" s="57"/>
      <c r="AP3793" s="57"/>
      <c r="BA3793" s="57"/>
      <c r="BF3793" s="6" t="e">
        <f t="shared" si="177"/>
        <v>#NUM!</v>
      </c>
      <c r="BG3793" t="e">
        <f t="shared" si="178"/>
        <v>#NUM!</v>
      </c>
      <c r="BH3793" t="e">
        <f t="shared" si="179"/>
        <v>#NUM!</v>
      </c>
      <c r="BI3793" t="e">
        <f>VLOOKUP(H3793,Sheet2!$A$1:$B$270,2,FALSE)</f>
        <v>#N/A</v>
      </c>
    </row>
    <row r="3794" spans="15:61">
      <c r="O3794" s="57"/>
      <c r="P3794" s="57"/>
      <c r="AO3794" s="57"/>
      <c r="AP3794" s="57"/>
      <c r="BA3794" s="57"/>
      <c r="BF3794" s="6" t="e">
        <f t="shared" si="177"/>
        <v>#NUM!</v>
      </c>
      <c r="BG3794" t="e">
        <f t="shared" si="178"/>
        <v>#NUM!</v>
      </c>
      <c r="BH3794" t="e">
        <f t="shared" si="179"/>
        <v>#NUM!</v>
      </c>
      <c r="BI3794" t="e">
        <f>VLOOKUP(H3794,Sheet2!$A$1:$B$270,2,FALSE)</f>
        <v>#N/A</v>
      </c>
    </row>
    <row r="3795" spans="15:61">
      <c r="O3795" s="57"/>
      <c r="P3795" s="57"/>
      <c r="AO3795" s="57"/>
      <c r="AP3795" s="57"/>
      <c r="BA3795" s="57"/>
      <c r="BF3795" s="6" t="e">
        <f t="shared" si="177"/>
        <v>#NUM!</v>
      </c>
      <c r="BG3795" t="e">
        <f t="shared" si="178"/>
        <v>#NUM!</v>
      </c>
      <c r="BH3795" t="e">
        <f t="shared" si="179"/>
        <v>#NUM!</v>
      </c>
      <c r="BI3795" t="e">
        <f>VLOOKUP(H3795,Sheet2!$A$1:$B$270,2,FALSE)</f>
        <v>#N/A</v>
      </c>
    </row>
    <row r="3796" spans="15:61">
      <c r="O3796" s="57"/>
      <c r="P3796" s="57"/>
      <c r="AO3796" s="57"/>
      <c r="AP3796" s="57"/>
      <c r="BA3796" s="57"/>
      <c r="BF3796" s="6" t="e">
        <f t="shared" si="177"/>
        <v>#NUM!</v>
      </c>
      <c r="BG3796" t="e">
        <f t="shared" si="178"/>
        <v>#NUM!</v>
      </c>
      <c r="BH3796" t="e">
        <f t="shared" si="179"/>
        <v>#NUM!</v>
      </c>
      <c r="BI3796" t="e">
        <f>VLOOKUP(H3796,Sheet2!$A$1:$B$270,2,FALSE)</f>
        <v>#N/A</v>
      </c>
    </row>
    <row r="3797" spans="15:61">
      <c r="O3797" s="57"/>
      <c r="P3797" s="57"/>
      <c r="AO3797" s="57"/>
      <c r="AP3797" s="57"/>
      <c r="BA3797" s="57"/>
      <c r="BF3797" s="6" t="e">
        <f t="shared" si="177"/>
        <v>#NUM!</v>
      </c>
      <c r="BG3797" t="e">
        <f t="shared" si="178"/>
        <v>#NUM!</v>
      </c>
      <c r="BH3797" t="e">
        <f t="shared" si="179"/>
        <v>#NUM!</v>
      </c>
      <c r="BI3797" t="e">
        <f>VLOOKUP(H3797,Sheet2!$A$1:$B$270,2,FALSE)</f>
        <v>#N/A</v>
      </c>
    </row>
    <row r="3798" spans="15:61">
      <c r="O3798" s="57"/>
      <c r="P3798" s="57"/>
      <c r="AO3798" s="57"/>
      <c r="AP3798" s="57"/>
      <c r="BA3798" s="57"/>
      <c r="BF3798" s="6" t="e">
        <f t="shared" si="177"/>
        <v>#NUM!</v>
      </c>
      <c r="BG3798" t="e">
        <f t="shared" si="178"/>
        <v>#NUM!</v>
      </c>
      <c r="BH3798" t="e">
        <f t="shared" si="179"/>
        <v>#NUM!</v>
      </c>
      <c r="BI3798" t="e">
        <f>VLOOKUP(H3798,Sheet2!$A$1:$B$270,2,FALSE)</f>
        <v>#N/A</v>
      </c>
    </row>
    <row r="3799" spans="15:61">
      <c r="O3799" s="57"/>
      <c r="P3799" s="57"/>
      <c r="AO3799" s="57"/>
      <c r="AP3799" s="57"/>
      <c r="BA3799" s="57"/>
      <c r="BF3799" s="6" t="e">
        <f t="shared" si="177"/>
        <v>#NUM!</v>
      </c>
      <c r="BG3799" t="e">
        <f t="shared" si="178"/>
        <v>#NUM!</v>
      </c>
      <c r="BH3799" t="e">
        <f t="shared" si="179"/>
        <v>#NUM!</v>
      </c>
      <c r="BI3799" t="e">
        <f>VLOOKUP(H3799,Sheet2!$A$1:$B$270,2,FALSE)</f>
        <v>#N/A</v>
      </c>
    </row>
    <row r="3800" spans="15:61">
      <c r="O3800" s="57"/>
      <c r="P3800" s="57"/>
      <c r="AO3800" s="57"/>
      <c r="AP3800" s="57"/>
      <c r="BA3800" s="57"/>
      <c r="BF3800" s="6" t="e">
        <f t="shared" si="177"/>
        <v>#NUM!</v>
      </c>
      <c r="BG3800" t="e">
        <f t="shared" si="178"/>
        <v>#NUM!</v>
      </c>
      <c r="BH3800" t="e">
        <f t="shared" si="179"/>
        <v>#NUM!</v>
      </c>
      <c r="BI3800" t="e">
        <f>VLOOKUP(H3800,Sheet2!$A$1:$B$270,2,FALSE)</f>
        <v>#N/A</v>
      </c>
    </row>
    <row r="3801" spans="15:61">
      <c r="O3801" s="57"/>
      <c r="P3801" s="57"/>
      <c r="AO3801" s="57"/>
      <c r="AP3801" s="57"/>
      <c r="BA3801" s="57"/>
      <c r="BF3801" s="6" t="e">
        <f t="shared" si="177"/>
        <v>#NUM!</v>
      </c>
      <c r="BG3801" t="e">
        <f t="shared" si="178"/>
        <v>#NUM!</v>
      </c>
      <c r="BH3801" t="e">
        <f t="shared" si="179"/>
        <v>#NUM!</v>
      </c>
      <c r="BI3801" t="e">
        <f>VLOOKUP(H3801,Sheet2!$A$1:$B$270,2,FALSE)</f>
        <v>#N/A</v>
      </c>
    </row>
    <row r="3802" spans="15:61">
      <c r="O3802" s="57"/>
      <c r="P3802" s="57"/>
      <c r="AO3802" s="57"/>
      <c r="AP3802" s="57"/>
      <c r="BA3802" s="57"/>
      <c r="BF3802" s="6" t="e">
        <f t="shared" si="177"/>
        <v>#NUM!</v>
      </c>
      <c r="BG3802" t="e">
        <f t="shared" si="178"/>
        <v>#NUM!</v>
      </c>
      <c r="BH3802" t="e">
        <f t="shared" si="179"/>
        <v>#NUM!</v>
      </c>
      <c r="BI3802" t="e">
        <f>VLOOKUP(H3802,Sheet2!$A$1:$B$270,2,FALSE)</f>
        <v>#N/A</v>
      </c>
    </row>
    <row r="3803" spans="15:61">
      <c r="O3803" s="57"/>
      <c r="P3803" s="57"/>
      <c r="AO3803" s="57"/>
      <c r="AP3803" s="57"/>
      <c r="BA3803" s="57"/>
      <c r="BF3803" s="6" t="e">
        <f t="shared" si="177"/>
        <v>#NUM!</v>
      </c>
      <c r="BG3803" t="e">
        <f t="shared" si="178"/>
        <v>#NUM!</v>
      </c>
      <c r="BH3803" t="e">
        <f t="shared" si="179"/>
        <v>#NUM!</v>
      </c>
      <c r="BI3803" t="e">
        <f>VLOOKUP(H3803,Sheet2!$A$1:$B$270,2,FALSE)</f>
        <v>#N/A</v>
      </c>
    </row>
    <row r="3804" spans="15:61">
      <c r="O3804" s="57"/>
      <c r="P3804" s="57"/>
      <c r="AO3804" s="57"/>
      <c r="AP3804" s="57"/>
      <c r="BA3804" s="57"/>
      <c r="BF3804" s="6" t="e">
        <f t="shared" si="177"/>
        <v>#NUM!</v>
      </c>
      <c r="BG3804" t="e">
        <f t="shared" si="178"/>
        <v>#NUM!</v>
      </c>
      <c r="BH3804" t="e">
        <f t="shared" si="179"/>
        <v>#NUM!</v>
      </c>
      <c r="BI3804" t="e">
        <f>VLOOKUP(H3804,Sheet2!$A$1:$B$270,2,FALSE)</f>
        <v>#N/A</v>
      </c>
    </row>
    <row r="3805" spans="15:61">
      <c r="O3805" s="57"/>
      <c r="P3805" s="57"/>
      <c r="AO3805" s="57"/>
      <c r="AP3805" s="57"/>
      <c r="BA3805" s="57"/>
      <c r="BF3805" s="6" t="e">
        <f t="shared" si="177"/>
        <v>#NUM!</v>
      </c>
      <c r="BG3805" t="e">
        <f t="shared" si="178"/>
        <v>#NUM!</v>
      </c>
      <c r="BH3805" t="e">
        <f t="shared" si="179"/>
        <v>#NUM!</v>
      </c>
      <c r="BI3805" t="e">
        <f>VLOOKUP(H3805,Sheet2!$A$1:$B$270,2,FALSE)</f>
        <v>#N/A</v>
      </c>
    </row>
    <row r="3806" spans="15:61">
      <c r="O3806" s="57"/>
      <c r="P3806" s="57"/>
      <c r="AO3806" s="57"/>
      <c r="AP3806" s="57"/>
      <c r="BA3806" s="57"/>
      <c r="BF3806" s="6" t="e">
        <f t="shared" si="177"/>
        <v>#NUM!</v>
      </c>
      <c r="BG3806" t="e">
        <f t="shared" si="178"/>
        <v>#NUM!</v>
      </c>
      <c r="BH3806" t="e">
        <f t="shared" si="179"/>
        <v>#NUM!</v>
      </c>
      <c r="BI3806" t="e">
        <f>VLOOKUP(H3806,Sheet2!$A$1:$B$270,2,FALSE)</f>
        <v>#N/A</v>
      </c>
    </row>
    <row r="3807" spans="15:61">
      <c r="O3807" s="57"/>
      <c r="P3807" s="57"/>
      <c r="AO3807" s="57"/>
      <c r="AP3807" s="57"/>
      <c r="BA3807" s="57"/>
      <c r="BF3807" s="6" t="e">
        <f t="shared" si="177"/>
        <v>#NUM!</v>
      </c>
      <c r="BG3807" t="e">
        <f t="shared" si="178"/>
        <v>#NUM!</v>
      </c>
      <c r="BH3807" t="e">
        <f t="shared" si="179"/>
        <v>#NUM!</v>
      </c>
      <c r="BI3807" t="e">
        <f>VLOOKUP(H3807,Sheet2!$A$1:$B$270,2,FALSE)</f>
        <v>#N/A</v>
      </c>
    </row>
    <row r="3808" spans="15:61">
      <c r="O3808" s="57"/>
      <c r="P3808" s="57"/>
      <c r="AO3808" s="57"/>
      <c r="AP3808" s="57"/>
      <c r="BA3808" s="57"/>
      <c r="BF3808" s="6" t="e">
        <f t="shared" si="177"/>
        <v>#NUM!</v>
      </c>
      <c r="BG3808" t="e">
        <f t="shared" si="178"/>
        <v>#NUM!</v>
      </c>
      <c r="BH3808" t="e">
        <f t="shared" si="179"/>
        <v>#NUM!</v>
      </c>
      <c r="BI3808" t="e">
        <f>VLOOKUP(H3808,Sheet2!$A$1:$B$270,2,FALSE)</f>
        <v>#N/A</v>
      </c>
    </row>
    <row r="3809" spans="15:61">
      <c r="O3809" s="57"/>
      <c r="P3809" s="57"/>
      <c r="AO3809" s="57"/>
      <c r="BA3809" s="57"/>
      <c r="BF3809" s="6" t="e">
        <f t="shared" si="177"/>
        <v>#NUM!</v>
      </c>
      <c r="BG3809" t="e">
        <f t="shared" si="178"/>
        <v>#NUM!</v>
      </c>
      <c r="BH3809" t="e">
        <f t="shared" si="179"/>
        <v>#NUM!</v>
      </c>
      <c r="BI3809" t="e">
        <f>VLOOKUP(H3809,Sheet2!$A$1:$B$270,2,FALSE)</f>
        <v>#N/A</v>
      </c>
    </row>
    <row r="3810" spans="15:61">
      <c r="O3810" s="57"/>
      <c r="P3810" s="57"/>
      <c r="AO3810" s="57"/>
      <c r="AP3810" s="57"/>
      <c r="BA3810" s="57"/>
      <c r="BF3810" s="6" t="e">
        <f t="shared" si="177"/>
        <v>#NUM!</v>
      </c>
      <c r="BG3810" t="e">
        <f t="shared" si="178"/>
        <v>#NUM!</v>
      </c>
      <c r="BH3810" t="e">
        <f t="shared" si="179"/>
        <v>#NUM!</v>
      </c>
      <c r="BI3810" t="e">
        <f>VLOOKUP(H3810,Sheet2!$A$1:$B$270,2,FALSE)</f>
        <v>#N/A</v>
      </c>
    </row>
    <row r="3811" spans="15:61">
      <c r="O3811" s="57"/>
      <c r="P3811" s="57"/>
      <c r="AO3811" s="57"/>
      <c r="AP3811" s="57"/>
      <c r="BA3811" s="57"/>
      <c r="BF3811" s="6" t="e">
        <f t="shared" si="177"/>
        <v>#NUM!</v>
      </c>
      <c r="BG3811" t="e">
        <f t="shared" si="178"/>
        <v>#NUM!</v>
      </c>
      <c r="BH3811" t="e">
        <f t="shared" si="179"/>
        <v>#NUM!</v>
      </c>
      <c r="BI3811" t="e">
        <f>VLOOKUP(H3811,Sheet2!$A$1:$B$270,2,FALSE)</f>
        <v>#N/A</v>
      </c>
    </row>
    <row r="3812" spans="15:61">
      <c r="O3812" s="57"/>
      <c r="P3812" s="57"/>
      <c r="AO3812" s="57"/>
      <c r="AP3812" s="57"/>
      <c r="BA3812" s="57"/>
      <c r="BF3812" s="6" t="e">
        <f t="shared" si="177"/>
        <v>#NUM!</v>
      </c>
      <c r="BG3812" t="e">
        <f t="shared" si="178"/>
        <v>#NUM!</v>
      </c>
      <c r="BH3812" t="e">
        <f t="shared" si="179"/>
        <v>#NUM!</v>
      </c>
      <c r="BI3812" t="e">
        <f>VLOOKUP(H3812,Sheet2!$A$1:$B$270,2,FALSE)</f>
        <v>#N/A</v>
      </c>
    </row>
    <row r="3813" spans="15:61">
      <c r="O3813" s="57"/>
      <c r="P3813" s="57"/>
      <c r="AO3813" s="57"/>
      <c r="AP3813" s="57"/>
      <c r="BA3813" s="57"/>
      <c r="BF3813" s="6" t="e">
        <f t="shared" si="177"/>
        <v>#NUM!</v>
      </c>
      <c r="BG3813" t="e">
        <f t="shared" si="178"/>
        <v>#NUM!</v>
      </c>
      <c r="BH3813" t="e">
        <f t="shared" si="179"/>
        <v>#NUM!</v>
      </c>
      <c r="BI3813" t="e">
        <f>VLOOKUP(H3813,Sheet2!$A$1:$B$270,2,FALSE)</f>
        <v>#N/A</v>
      </c>
    </row>
    <row r="3814" spans="15:61">
      <c r="O3814" s="57"/>
      <c r="P3814" s="57"/>
      <c r="AO3814" s="57"/>
      <c r="AP3814" s="57"/>
      <c r="BA3814" s="57"/>
      <c r="BF3814" s="6" t="e">
        <f t="shared" si="177"/>
        <v>#NUM!</v>
      </c>
      <c r="BG3814" t="e">
        <f t="shared" si="178"/>
        <v>#NUM!</v>
      </c>
      <c r="BH3814" t="e">
        <f t="shared" si="179"/>
        <v>#NUM!</v>
      </c>
      <c r="BI3814" t="e">
        <f>VLOOKUP(H3814,Sheet2!$A$1:$B$270,2,FALSE)</f>
        <v>#N/A</v>
      </c>
    </row>
    <row r="3815" spans="15:61">
      <c r="O3815" s="57"/>
      <c r="P3815" s="57"/>
      <c r="AO3815" s="57"/>
      <c r="AP3815" s="57"/>
      <c r="BA3815" s="57"/>
      <c r="BF3815" s="6" t="e">
        <f t="shared" si="177"/>
        <v>#NUM!</v>
      </c>
      <c r="BG3815" t="e">
        <f t="shared" si="178"/>
        <v>#NUM!</v>
      </c>
      <c r="BH3815" t="e">
        <f t="shared" si="179"/>
        <v>#NUM!</v>
      </c>
      <c r="BI3815" t="e">
        <f>VLOOKUP(H3815,Sheet2!$A$1:$B$270,2,FALSE)</f>
        <v>#N/A</v>
      </c>
    </row>
    <row r="3816" spans="15:61">
      <c r="O3816" s="57"/>
      <c r="P3816" s="57"/>
      <c r="AO3816" s="57"/>
      <c r="AP3816" s="57"/>
      <c r="BA3816" s="57"/>
      <c r="BF3816" s="6" t="e">
        <f t="shared" si="177"/>
        <v>#NUM!</v>
      </c>
      <c r="BG3816" t="e">
        <f t="shared" si="178"/>
        <v>#NUM!</v>
      </c>
      <c r="BH3816" t="e">
        <f t="shared" si="179"/>
        <v>#NUM!</v>
      </c>
      <c r="BI3816" t="e">
        <f>VLOOKUP(H3816,Sheet2!$A$1:$B$270,2,FALSE)</f>
        <v>#N/A</v>
      </c>
    </row>
    <row r="3817" spans="15:61">
      <c r="O3817" s="57"/>
      <c r="P3817" s="57"/>
      <c r="AO3817" s="57"/>
      <c r="AP3817" s="57"/>
      <c r="BA3817" s="57"/>
      <c r="BF3817" s="6" t="e">
        <f t="shared" si="177"/>
        <v>#NUM!</v>
      </c>
      <c r="BG3817" t="e">
        <f t="shared" si="178"/>
        <v>#NUM!</v>
      </c>
      <c r="BH3817" t="e">
        <f t="shared" si="179"/>
        <v>#NUM!</v>
      </c>
      <c r="BI3817" t="e">
        <f>VLOOKUP(H3817,Sheet2!$A$1:$B$270,2,FALSE)</f>
        <v>#N/A</v>
      </c>
    </row>
    <row r="3818" spans="15:61">
      <c r="O3818" s="57"/>
      <c r="P3818" s="57"/>
      <c r="AO3818" s="57"/>
      <c r="AP3818" s="57"/>
      <c r="BA3818" s="57"/>
      <c r="BF3818" s="6" t="e">
        <f t="shared" si="177"/>
        <v>#NUM!</v>
      </c>
      <c r="BG3818" t="e">
        <f t="shared" si="178"/>
        <v>#NUM!</v>
      </c>
      <c r="BH3818" t="e">
        <f t="shared" si="179"/>
        <v>#NUM!</v>
      </c>
      <c r="BI3818" t="e">
        <f>VLOOKUP(H3818,Sheet2!$A$1:$B$270,2,FALSE)</f>
        <v>#N/A</v>
      </c>
    </row>
    <row r="3819" spans="15:61">
      <c r="O3819" s="57"/>
      <c r="P3819" s="57"/>
      <c r="AO3819" s="57"/>
      <c r="AP3819" s="57"/>
      <c r="BA3819" s="57"/>
      <c r="BF3819" s="6" t="e">
        <f t="shared" si="177"/>
        <v>#NUM!</v>
      </c>
      <c r="BG3819" t="e">
        <f t="shared" si="178"/>
        <v>#NUM!</v>
      </c>
      <c r="BH3819" t="e">
        <f t="shared" si="179"/>
        <v>#NUM!</v>
      </c>
      <c r="BI3819" t="e">
        <f>VLOOKUP(H3819,Sheet2!$A$1:$B$270,2,FALSE)</f>
        <v>#N/A</v>
      </c>
    </row>
    <row r="3820" spans="15:61">
      <c r="O3820" s="57"/>
      <c r="P3820" s="57"/>
      <c r="AO3820" s="57"/>
      <c r="BA3820" s="57"/>
      <c r="BF3820" s="6" t="e">
        <f t="shared" si="177"/>
        <v>#NUM!</v>
      </c>
      <c r="BG3820" t="e">
        <f t="shared" si="178"/>
        <v>#NUM!</v>
      </c>
      <c r="BH3820" t="e">
        <f t="shared" si="179"/>
        <v>#NUM!</v>
      </c>
      <c r="BI3820" t="e">
        <f>VLOOKUP(H3820,Sheet2!$A$1:$B$270,2,FALSE)</f>
        <v>#N/A</v>
      </c>
    </row>
    <row r="3821" spans="15:61">
      <c r="O3821" s="57"/>
      <c r="P3821" s="57"/>
      <c r="AO3821" s="57"/>
      <c r="AP3821" s="57"/>
      <c r="BA3821" s="57"/>
      <c r="BF3821" s="6" t="e">
        <f t="shared" si="177"/>
        <v>#NUM!</v>
      </c>
      <c r="BG3821" t="e">
        <f t="shared" si="178"/>
        <v>#NUM!</v>
      </c>
      <c r="BH3821" t="e">
        <f t="shared" si="179"/>
        <v>#NUM!</v>
      </c>
      <c r="BI3821" t="e">
        <f>VLOOKUP(H3821,Sheet2!$A$1:$B$270,2,FALSE)</f>
        <v>#N/A</v>
      </c>
    </row>
    <row r="3822" spans="15:61">
      <c r="O3822" s="57"/>
      <c r="P3822" s="57"/>
      <c r="AO3822" s="57"/>
      <c r="AP3822" s="57"/>
      <c r="BA3822" s="57"/>
      <c r="BF3822" s="6" t="e">
        <f t="shared" si="177"/>
        <v>#NUM!</v>
      </c>
      <c r="BG3822" t="e">
        <f t="shared" si="178"/>
        <v>#NUM!</v>
      </c>
      <c r="BH3822" t="e">
        <f t="shared" si="179"/>
        <v>#NUM!</v>
      </c>
      <c r="BI3822" t="e">
        <f>VLOOKUP(H3822,Sheet2!$A$1:$B$270,2,FALSE)</f>
        <v>#N/A</v>
      </c>
    </row>
    <row r="3823" spans="15:61">
      <c r="O3823" s="57"/>
      <c r="P3823" s="57"/>
      <c r="AO3823" s="57"/>
      <c r="AP3823" s="57"/>
      <c r="BA3823" s="57"/>
      <c r="BF3823" s="6" t="e">
        <f t="shared" si="177"/>
        <v>#NUM!</v>
      </c>
      <c r="BG3823" t="e">
        <f t="shared" si="178"/>
        <v>#NUM!</v>
      </c>
      <c r="BH3823" t="e">
        <f t="shared" si="179"/>
        <v>#NUM!</v>
      </c>
      <c r="BI3823" t="e">
        <f>VLOOKUP(H3823,Sheet2!$A$1:$B$270,2,FALSE)</f>
        <v>#N/A</v>
      </c>
    </row>
    <row r="3824" spans="15:61">
      <c r="O3824" s="57"/>
      <c r="P3824" s="57"/>
      <c r="AO3824" s="57"/>
      <c r="AP3824" s="57"/>
      <c r="BA3824" s="57"/>
      <c r="BF3824" s="6" t="e">
        <f t="shared" si="177"/>
        <v>#NUM!</v>
      </c>
      <c r="BG3824" t="e">
        <f t="shared" si="178"/>
        <v>#NUM!</v>
      </c>
      <c r="BH3824" t="e">
        <f t="shared" si="179"/>
        <v>#NUM!</v>
      </c>
      <c r="BI3824" t="e">
        <f>VLOOKUP(H3824,Sheet2!$A$1:$B$270,2,FALSE)</f>
        <v>#N/A</v>
      </c>
    </row>
    <row r="3825" spans="15:61">
      <c r="O3825" s="57"/>
      <c r="P3825" s="57"/>
      <c r="AO3825" s="57"/>
      <c r="BA3825" s="57"/>
      <c r="BF3825" s="6" t="e">
        <f t="shared" si="177"/>
        <v>#NUM!</v>
      </c>
      <c r="BG3825" t="e">
        <f t="shared" si="178"/>
        <v>#NUM!</v>
      </c>
      <c r="BH3825" t="e">
        <f t="shared" si="179"/>
        <v>#NUM!</v>
      </c>
      <c r="BI3825" t="e">
        <f>VLOOKUP(H3825,Sheet2!$A$1:$B$270,2,FALSE)</f>
        <v>#N/A</v>
      </c>
    </row>
    <row r="3826" spans="15:61">
      <c r="O3826" s="57"/>
      <c r="P3826" s="57"/>
      <c r="AO3826" s="57"/>
      <c r="AP3826" s="57"/>
      <c r="BA3826" s="57"/>
      <c r="BF3826" s="6" t="e">
        <f t="shared" si="177"/>
        <v>#NUM!</v>
      </c>
      <c r="BG3826" t="e">
        <f t="shared" si="178"/>
        <v>#NUM!</v>
      </c>
      <c r="BH3826" t="e">
        <f t="shared" si="179"/>
        <v>#NUM!</v>
      </c>
      <c r="BI3826" t="e">
        <f>VLOOKUP(H3826,Sheet2!$A$1:$B$270,2,FALSE)</f>
        <v>#N/A</v>
      </c>
    </row>
    <row r="3827" spans="15:61">
      <c r="O3827" s="57"/>
      <c r="P3827" s="57"/>
      <c r="AO3827" s="57"/>
      <c r="AP3827" s="57"/>
      <c r="BA3827" s="57"/>
      <c r="BF3827" s="6" t="e">
        <f t="shared" si="177"/>
        <v>#NUM!</v>
      </c>
      <c r="BG3827" t="e">
        <f t="shared" si="178"/>
        <v>#NUM!</v>
      </c>
      <c r="BH3827" t="e">
        <f t="shared" si="179"/>
        <v>#NUM!</v>
      </c>
      <c r="BI3827" t="e">
        <f>VLOOKUP(H3827,Sheet2!$A$1:$B$270,2,FALSE)</f>
        <v>#N/A</v>
      </c>
    </row>
    <row r="3828" spans="15:61">
      <c r="O3828" s="57"/>
      <c r="P3828" s="57"/>
      <c r="AO3828" s="57"/>
      <c r="AP3828" s="57"/>
      <c r="BA3828" s="57"/>
      <c r="BF3828" s="6" t="e">
        <f t="shared" si="177"/>
        <v>#NUM!</v>
      </c>
      <c r="BG3828" t="e">
        <f t="shared" si="178"/>
        <v>#NUM!</v>
      </c>
      <c r="BH3828" t="e">
        <f t="shared" si="179"/>
        <v>#NUM!</v>
      </c>
      <c r="BI3828" t="e">
        <f>VLOOKUP(H3828,Sheet2!$A$1:$B$270,2,FALSE)</f>
        <v>#N/A</v>
      </c>
    </row>
    <row r="3829" spans="15:61">
      <c r="O3829" s="57"/>
      <c r="P3829" s="57"/>
      <c r="AO3829" s="57"/>
      <c r="AP3829" s="57"/>
      <c r="BA3829" s="57"/>
      <c r="BF3829" s="6" t="e">
        <f t="shared" si="177"/>
        <v>#NUM!</v>
      </c>
      <c r="BG3829" t="e">
        <f t="shared" si="178"/>
        <v>#NUM!</v>
      </c>
      <c r="BH3829" t="e">
        <f t="shared" si="179"/>
        <v>#NUM!</v>
      </c>
      <c r="BI3829" t="e">
        <f>VLOOKUP(H3829,Sheet2!$A$1:$B$270,2,FALSE)</f>
        <v>#N/A</v>
      </c>
    </row>
    <row r="3830" spans="15:61">
      <c r="O3830" s="57"/>
      <c r="P3830" s="57"/>
      <c r="AO3830" s="57"/>
      <c r="AP3830" s="57"/>
      <c r="BA3830" s="57"/>
      <c r="BF3830" s="6" t="e">
        <f t="shared" si="177"/>
        <v>#NUM!</v>
      </c>
      <c r="BG3830" t="e">
        <f t="shared" si="178"/>
        <v>#NUM!</v>
      </c>
      <c r="BH3830" t="e">
        <f t="shared" si="179"/>
        <v>#NUM!</v>
      </c>
      <c r="BI3830" t="e">
        <f>VLOOKUP(H3830,Sheet2!$A$1:$B$270,2,FALSE)</f>
        <v>#N/A</v>
      </c>
    </row>
    <row r="3831" spans="15:61">
      <c r="O3831" s="57"/>
      <c r="P3831" s="57"/>
      <c r="AO3831" s="57"/>
      <c r="AP3831" s="57"/>
      <c r="BA3831" s="57"/>
      <c r="BF3831" s="6" t="e">
        <f t="shared" si="177"/>
        <v>#NUM!</v>
      </c>
      <c r="BG3831" t="e">
        <f t="shared" si="178"/>
        <v>#NUM!</v>
      </c>
      <c r="BH3831" t="e">
        <f t="shared" si="179"/>
        <v>#NUM!</v>
      </c>
      <c r="BI3831" t="e">
        <f>VLOOKUP(H3831,Sheet2!$A$1:$B$270,2,FALSE)</f>
        <v>#N/A</v>
      </c>
    </row>
    <row r="3832" spans="15:61">
      <c r="O3832" s="57"/>
      <c r="P3832" s="57"/>
      <c r="AO3832" s="57"/>
      <c r="BA3832" s="57"/>
      <c r="BF3832" s="6" t="e">
        <f t="shared" si="177"/>
        <v>#NUM!</v>
      </c>
      <c r="BG3832" t="e">
        <f t="shared" si="178"/>
        <v>#NUM!</v>
      </c>
      <c r="BH3832" t="e">
        <f t="shared" si="179"/>
        <v>#NUM!</v>
      </c>
      <c r="BI3832" t="e">
        <f>VLOOKUP(H3832,Sheet2!$A$1:$B$270,2,FALSE)</f>
        <v>#N/A</v>
      </c>
    </row>
    <row r="3833" spans="15:61">
      <c r="O3833" s="57"/>
      <c r="P3833" s="57"/>
      <c r="AO3833" s="57"/>
      <c r="AP3833" s="57"/>
      <c r="BA3833" s="57"/>
      <c r="BF3833" s="6" t="e">
        <f t="shared" si="177"/>
        <v>#NUM!</v>
      </c>
      <c r="BG3833" t="e">
        <f t="shared" si="178"/>
        <v>#NUM!</v>
      </c>
      <c r="BH3833" t="e">
        <f t="shared" si="179"/>
        <v>#NUM!</v>
      </c>
      <c r="BI3833" t="e">
        <f>VLOOKUP(H3833,Sheet2!$A$1:$B$270,2,FALSE)</f>
        <v>#N/A</v>
      </c>
    </row>
    <row r="3834" spans="15:61">
      <c r="O3834" s="57"/>
      <c r="P3834" s="57"/>
      <c r="AO3834" s="57"/>
      <c r="BA3834" s="57"/>
      <c r="BF3834" s="6" t="e">
        <f t="shared" si="177"/>
        <v>#NUM!</v>
      </c>
      <c r="BG3834" t="e">
        <f t="shared" si="178"/>
        <v>#NUM!</v>
      </c>
      <c r="BH3834" t="e">
        <f t="shared" si="179"/>
        <v>#NUM!</v>
      </c>
      <c r="BI3834" t="e">
        <f>VLOOKUP(H3834,Sheet2!$A$1:$B$270,2,FALSE)</f>
        <v>#N/A</v>
      </c>
    </row>
    <row r="3835" spans="15:61">
      <c r="O3835" s="57"/>
      <c r="P3835" s="57"/>
      <c r="AO3835" s="57"/>
      <c r="AP3835" s="57"/>
      <c r="BA3835" s="57"/>
      <c r="BF3835" s="6" t="e">
        <f t="shared" si="177"/>
        <v>#NUM!</v>
      </c>
      <c r="BG3835" t="e">
        <f t="shared" si="178"/>
        <v>#NUM!</v>
      </c>
      <c r="BH3835" t="e">
        <f t="shared" si="179"/>
        <v>#NUM!</v>
      </c>
      <c r="BI3835" t="e">
        <f>VLOOKUP(H3835,Sheet2!$A$1:$B$270,2,FALSE)</f>
        <v>#N/A</v>
      </c>
    </row>
    <row r="3836" spans="15:61">
      <c r="O3836" s="57"/>
      <c r="P3836" s="57"/>
      <c r="AO3836" s="57"/>
      <c r="BA3836" s="57"/>
      <c r="BF3836" s="6" t="e">
        <f t="shared" si="177"/>
        <v>#NUM!</v>
      </c>
      <c r="BG3836" t="e">
        <f t="shared" si="178"/>
        <v>#NUM!</v>
      </c>
      <c r="BH3836" t="e">
        <f t="shared" si="179"/>
        <v>#NUM!</v>
      </c>
      <c r="BI3836" t="e">
        <f>VLOOKUP(H3836,Sheet2!$A$1:$B$270,2,FALSE)</f>
        <v>#N/A</v>
      </c>
    </row>
    <row r="3837" spans="15:61">
      <c r="O3837" s="57"/>
      <c r="P3837" s="57"/>
      <c r="AO3837" s="57"/>
      <c r="AP3837" s="57"/>
      <c r="BA3837" s="57"/>
      <c r="BF3837" s="6" t="e">
        <f t="shared" si="177"/>
        <v>#NUM!</v>
      </c>
      <c r="BG3837" t="e">
        <f t="shared" si="178"/>
        <v>#NUM!</v>
      </c>
      <c r="BH3837" t="e">
        <f t="shared" si="179"/>
        <v>#NUM!</v>
      </c>
      <c r="BI3837" t="e">
        <f>VLOOKUP(H3837,Sheet2!$A$1:$B$270,2,FALSE)</f>
        <v>#N/A</v>
      </c>
    </row>
    <row r="3838" spans="15:61">
      <c r="O3838" s="57"/>
      <c r="P3838" s="57"/>
      <c r="AO3838" s="57"/>
      <c r="AP3838" s="57"/>
      <c r="BA3838" s="57"/>
      <c r="BF3838" s="6" t="e">
        <f t="shared" si="177"/>
        <v>#NUM!</v>
      </c>
      <c r="BG3838" t="e">
        <f t="shared" si="178"/>
        <v>#NUM!</v>
      </c>
      <c r="BH3838" t="e">
        <f t="shared" si="179"/>
        <v>#NUM!</v>
      </c>
      <c r="BI3838" t="e">
        <f>VLOOKUP(H3838,Sheet2!$A$1:$B$270,2,FALSE)</f>
        <v>#N/A</v>
      </c>
    </row>
    <row r="3839" spans="15:61">
      <c r="O3839" s="57"/>
      <c r="P3839" s="57"/>
      <c r="AO3839" s="57"/>
      <c r="AP3839" s="57"/>
      <c r="BA3839" s="57"/>
      <c r="BF3839" s="6" t="e">
        <f t="shared" si="177"/>
        <v>#NUM!</v>
      </c>
      <c r="BG3839" t="e">
        <f t="shared" si="178"/>
        <v>#NUM!</v>
      </c>
      <c r="BH3839" t="e">
        <f t="shared" si="179"/>
        <v>#NUM!</v>
      </c>
      <c r="BI3839" t="e">
        <f>VLOOKUP(H3839,Sheet2!$A$1:$B$270,2,FALSE)</f>
        <v>#N/A</v>
      </c>
    </row>
    <row r="3840" spans="15:61">
      <c r="O3840" s="57"/>
      <c r="P3840" s="57"/>
      <c r="AO3840" s="57"/>
      <c r="AP3840" s="57"/>
      <c r="BA3840" s="57"/>
      <c r="BF3840" s="6" t="e">
        <f t="shared" si="177"/>
        <v>#NUM!</v>
      </c>
      <c r="BG3840" t="e">
        <f t="shared" si="178"/>
        <v>#NUM!</v>
      </c>
      <c r="BH3840" t="e">
        <f t="shared" si="179"/>
        <v>#NUM!</v>
      </c>
      <c r="BI3840" t="e">
        <f>VLOOKUP(H3840,Sheet2!$A$1:$B$270,2,FALSE)</f>
        <v>#N/A</v>
      </c>
    </row>
    <row r="3841" spans="15:61">
      <c r="O3841" s="57"/>
      <c r="P3841" s="57"/>
      <c r="AO3841" s="57"/>
      <c r="AP3841" s="57"/>
      <c r="BA3841" s="57"/>
      <c r="BF3841" s="6" t="e">
        <f t="shared" si="177"/>
        <v>#NUM!</v>
      </c>
      <c r="BG3841" t="e">
        <f t="shared" si="178"/>
        <v>#NUM!</v>
      </c>
      <c r="BH3841" t="e">
        <f t="shared" si="179"/>
        <v>#NUM!</v>
      </c>
      <c r="BI3841" t="e">
        <f>VLOOKUP(H3841,Sheet2!$A$1:$B$270,2,FALSE)</f>
        <v>#N/A</v>
      </c>
    </row>
    <row r="3842" spans="15:61">
      <c r="O3842" s="57"/>
      <c r="P3842" s="57"/>
      <c r="AO3842" s="57"/>
      <c r="AP3842" s="57"/>
      <c r="BA3842" s="57"/>
      <c r="BF3842" s="6" t="e">
        <f t="shared" ref="BF3842:BF3905" si="180">DATE(BC3842,BD3842,BE3842)</f>
        <v>#NUM!</v>
      </c>
      <c r="BG3842" t="e">
        <f t="shared" ref="BG3842:BG3905" si="181">BF3842-BA3842</f>
        <v>#NUM!</v>
      </c>
      <c r="BH3842" t="e">
        <f t="shared" ref="BH3842:BH3905" si="182">IF(BG3842=1,"COMPLY",IF(BG3842&lt;1,"COMPLY","NOT COMPLY"))</f>
        <v>#NUM!</v>
      </c>
      <c r="BI3842" t="e">
        <f>VLOOKUP(H3842,Sheet2!$A$1:$B$270,2,FALSE)</f>
        <v>#N/A</v>
      </c>
    </row>
    <row r="3843" spans="15:61">
      <c r="O3843" s="57"/>
      <c r="P3843" s="57"/>
      <c r="AO3843" s="57"/>
      <c r="AP3843" s="57"/>
      <c r="BA3843" s="57"/>
      <c r="BF3843" s="6" t="e">
        <f t="shared" si="180"/>
        <v>#NUM!</v>
      </c>
      <c r="BG3843" t="e">
        <f t="shared" si="181"/>
        <v>#NUM!</v>
      </c>
      <c r="BH3843" t="e">
        <f t="shared" si="182"/>
        <v>#NUM!</v>
      </c>
      <c r="BI3843" t="e">
        <f>VLOOKUP(H3843,Sheet2!$A$1:$B$270,2,FALSE)</f>
        <v>#N/A</v>
      </c>
    </row>
    <row r="3844" spans="15:61">
      <c r="O3844" s="57"/>
      <c r="P3844" s="57"/>
      <c r="AO3844" s="57"/>
      <c r="AP3844" s="57"/>
      <c r="BA3844" s="57"/>
      <c r="BF3844" s="6" t="e">
        <f t="shared" si="180"/>
        <v>#NUM!</v>
      </c>
      <c r="BG3844" t="e">
        <f t="shared" si="181"/>
        <v>#NUM!</v>
      </c>
      <c r="BH3844" t="e">
        <f t="shared" si="182"/>
        <v>#NUM!</v>
      </c>
      <c r="BI3844" t="e">
        <f>VLOOKUP(H3844,Sheet2!$A$1:$B$270,2,FALSE)</f>
        <v>#N/A</v>
      </c>
    </row>
    <row r="3845" spans="15:61">
      <c r="O3845" s="57"/>
      <c r="P3845" s="57"/>
      <c r="AO3845" s="57"/>
      <c r="BA3845" s="57"/>
      <c r="BF3845" s="6" t="e">
        <f t="shared" si="180"/>
        <v>#NUM!</v>
      </c>
      <c r="BG3845" t="e">
        <f t="shared" si="181"/>
        <v>#NUM!</v>
      </c>
      <c r="BH3845" t="e">
        <f t="shared" si="182"/>
        <v>#NUM!</v>
      </c>
      <c r="BI3845" t="e">
        <f>VLOOKUP(H3845,Sheet2!$A$1:$B$270,2,FALSE)</f>
        <v>#N/A</v>
      </c>
    </row>
    <row r="3846" spans="15:61">
      <c r="O3846" s="57"/>
      <c r="P3846" s="57"/>
      <c r="AO3846" s="57"/>
      <c r="BA3846" s="57"/>
      <c r="BF3846" s="6" t="e">
        <f t="shared" si="180"/>
        <v>#NUM!</v>
      </c>
      <c r="BG3846" t="e">
        <f t="shared" si="181"/>
        <v>#NUM!</v>
      </c>
      <c r="BH3846" t="e">
        <f t="shared" si="182"/>
        <v>#NUM!</v>
      </c>
      <c r="BI3846" t="e">
        <f>VLOOKUP(H3846,Sheet2!$A$1:$B$270,2,FALSE)</f>
        <v>#N/A</v>
      </c>
    </row>
    <row r="3847" spans="15:61">
      <c r="O3847" s="57"/>
      <c r="P3847" s="57"/>
      <c r="AO3847" s="57"/>
      <c r="AP3847" s="57"/>
      <c r="BA3847" s="57"/>
      <c r="BF3847" s="6" t="e">
        <f t="shared" si="180"/>
        <v>#NUM!</v>
      </c>
      <c r="BG3847" t="e">
        <f t="shared" si="181"/>
        <v>#NUM!</v>
      </c>
      <c r="BH3847" t="e">
        <f t="shared" si="182"/>
        <v>#NUM!</v>
      </c>
      <c r="BI3847" t="e">
        <f>VLOOKUP(H3847,Sheet2!$A$1:$B$270,2,FALSE)</f>
        <v>#N/A</v>
      </c>
    </row>
    <row r="3848" spans="15:61">
      <c r="O3848" s="57"/>
      <c r="P3848" s="57"/>
      <c r="AO3848" s="57"/>
      <c r="AP3848" s="57"/>
      <c r="BA3848" s="57"/>
      <c r="BF3848" s="6" t="e">
        <f t="shared" si="180"/>
        <v>#NUM!</v>
      </c>
      <c r="BG3848" t="e">
        <f t="shared" si="181"/>
        <v>#NUM!</v>
      </c>
      <c r="BH3848" t="e">
        <f t="shared" si="182"/>
        <v>#NUM!</v>
      </c>
      <c r="BI3848" t="e">
        <f>VLOOKUP(H3848,Sheet2!$A$1:$B$270,2,FALSE)</f>
        <v>#N/A</v>
      </c>
    </row>
    <row r="3849" spans="15:61">
      <c r="O3849" s="57"/>
      <c r="P3849" s="57"/>
      <c r="AO3849" s="57"/>
      <c r="BA3849" s="57"/>
      <c r="BF3849" s="6" t="e">
        <f t="shared" si="180"/>
        <v>#NUM!</v>
      </c>
      <c r="BG3849" t="e">
        <f t="shared" si="181"/>
        <v>#NUM!</v>
      </c>
      <c r="BH3849" t="e">
        <f t="shared" si="182"/>
        <v>#NUM!</v>
      </c>
      <c r="BI3849" t="e">
        <f>VLOOKUP(H3849,Sheet2!$A$1:$B$270,2,FALSE)</f>
        <v>#N/A</v>
      </c>
    </row>
    <row r="3850" spans="15:61">
      <c r="O3850" s="57"/>
      <c r="P3850" s="57"/>
      <c r="AO3850" s="57"/>
      <c r="AP3850" s="57"/>
      <c r="BA3850" s="57"/>
      <c r="BF3850" s="6" t="e">
        <f t="shared" si="180"/>
        <v>#NUM!</v>
      </c>
      <c r="BG3850" t="e">
        <f t="shared" si="181"/>
        <v>#NUM!</v>
      </c>
      <c r="BH3850" t="e">
        <f t="shared" si="182"/>
        <v>#NUM!</v>
      </c>
      <c r="BI3850" t="e">
        <f>VLOOKUP(H3850,Sheet2!$A$1:$B$270,2,FALSE)</f>
        <v>#N/A</v>
      </c>
    </row>
    <row r="3851" spans="15:61">
      <c r="O3851" s="57"/>
      <c r="P3851" s="57"/>
      <c r="AO3851" s="57"/>
      <c r="AP3851" s="57"/>
      <c r="BA3851" s="57"/>
      <c r="BF3851" s="6" t="e">
        <f t="shared" si="180"/>
        <v>#NUM!</v>
      </c>
      <c r="BG3851" t="e">
        <f t="shared" si="181"/>
        <v>#NUM!</v>
      </c>
      <c r="BH3851" t="e">
        <f t="shared" si="182"/>
        <v>#NUM!</v>
      </c>
      <c r="BI3851" t="e">
        <f>VLOOKUP(H3851,Sheet2!$A$1:$B$270,2,FALSE)</f>
        <v>#N/A</v>
      </c>
    </row>
    <row r="3852" spans="15:61">
      <c r="O3852" s="57"/>
      <c r="P3852" s="57"/>
      <c r="AO3852" s="57"/>
      <c r="AP3852" s="57"/>
      <c r="BA3852" s="57"/>
      <c r="BF3852" s="6" t="e">
        <f t="shared" si="180"/>
        <v>#NUM!</v>
      </c>
      <c r="BG3852" t="e">
        <f t="shared" si="181"/>
        <v>#NUM!</v>
      </c>
      <c r="BH3852" t="e">
        <f t="shared" si="182"/>
        <v>#NUM!</v>
      </c>
      <c r="BI3852" t="e">
        <f>VLOOKUP(H3852,Sheet2!$A$1:$B$270,2,FALSE)</f>
        <v>#N/A</v>
      </c>
    </row>
    <row r="3853" spans="15:61">
      <c r="O3853" s="57"/>
      <c r="P3853" s="57"/>
      <c r="AO3853" s="57"/>
      <c r="AP3853" s="57"/>
      <c r="BA3853" s="57"/>
      <c r="BF3853" s="6" t="e">
        <f t="shared" si="180"/>
        <v>#NUM!</v>
      </c>
      <c r="BG3853" t="e">
        <f t="shared" si="181"/>
        <v>#NUM!</v>
      </c>
      <c r="BH3853" t="e">
        <f t="shared" si="182"/>
        <v>#NUM!</v>
      </c>
      <c r="BI3853" t="e">
        <f>VLOOKUP(H3853,Sheet2!$A$1:$B$270,2,FALSE)</f>
        <v>#N/A</v>
      </c>
    </row>
    <row r="3854" spans="15:61">
      <c r="O3854" s="57"/>
      <c r="P3854" s="57"/>
      <c r="AO3854" s="57"/>
      <c r="AP3854" s="57"/>
      <c r="BA3854" s="57"/>
      <c r="BF3854" s="6" t="e">
        <f t="shared" si="180"/>
        <v>#NUM!</v>
      </c>
      <c r="BG3854" t="e">
        <f t="shared" si="181"/>
        <v>#NUM!</v>
      </c>
      <c r="BH3854" t="e">
        <f t="shared" si="182"/>
        <v>#NUM!</v>
      </c>
      <c r="BI3854" t="e">
        <f>VLOOKUP(H3854,Sheet2!$A$1:$B$270,2,FALSE)</f>
        <v>#N/A</v>
      </c>
    </row>
    <row r="3855" spans="15:61">
      <c r="O3855" s="57"/>
      <c r="P3855" s="57"/>
      <c r="AO3855" s="57"/>
      <c r="AP3855" s="57"/>
      <c r="BA3855" s="57"/>
      <c r="BF3855" s="6" t="e">
        <f t="shared" si="180"/>
        <v>#NUM!</v>
      </c>
      <c r="BG3855" t="e">
        <f t="shared" si="181"/>
        <v>#NUM!</v>
      </c>
      <c r="BH3855" t="e">
        <f t="shared" si="182"/>
        <v>#NUM!</v>
      </c>
      <c r="BI3855" t="e">
        <f>VLOOKUP(H3855,Sheet2!$A$1:$B$270,2,FALSE)</f>
        <v>#N/A</v>
      </c>
    </row>
    <row r="3856" spans="15:61">
      <c r="O3856" s="57"/>
      <c r="P3856" s="57"/>
      <c r="AO3856" s="57"/>
      <c r="AP3856" s="57"/>
      <c r="BA3856" s="57"/>
      <c r="BF3856" s="6" t="e">
        <f t="shared" si="180"/>
        <v>#NUM!</v>
      </c>
      <c r="BG3856" t="e">
        <f t="shared" si="181"/>
        <v>#NUM!</v>
      </c>
      <c r="BH3856" t="e">
        <f t="shared" si="182"/>
        <v>#NUM!</v>
      </c>
      <c r="BI3856" t="e">
        <f>VLOOKUP(H3856,Sheet2!$A$1:$B$270,2,FALSE)</f>
        <v>#N/A</v>
      </c>
    </row>
    <row r="3857" spans="15:61">
      <c r="O3857" s="57"/>
      <c r="P3857" s="57"/>
      <c r="AO3857" s="57"/>
      <c r="AP3857" s="57"/>
      <c r="BA3857" s="57"/>
      <c r="BF3857" s="6" t="e">
        <f t="shared" si="180"/>
        <v>#NUM!</v>
      </c>
      <c r="BG3857" t="e">
        <f t="shared" si="181"/>
        <v>#NUM!</v>
      </c>
      <c r="BH3857" t="e">
        <f t="shared" si="182"/>
        <v>#NUM!</v>
      </c>
      <c r="BI3857" t="e">
        <f>VLOOKUP(H3857,Sheet2!$A$1:$B$270,2,FALSE)</f>
        <v>#N/A</v>
      </c>
    </row>
    <row r="3858" spans="15:61">
      <c r="O3858" s="57"/>
      <c r="P3858" s="57"/>
      <c r="AO3858" s="57"/>
      <c r="BA3858" s="57"/>
      <c r="BF3858" s="6" t="e">
        <f t="shared" si="180"/>
        <v>#NUM!</v>
      </c>
      <c r="BG3858" t="e">
        <f t="shared" si="181"/>
        <v>#NUM!</v>
      </c>
      <c r="BH3858" t="e">
        <f t="shared" si="182"/>
        <v>#NUM!</v>
      </c>
      <c r="BI3858" t="e">
        <f>VLOOKUP(H3858,Sheet2!$A$1:$B$270,2,FALSE)</f>
        <v>#N/A</v>
      </c>
    </row>
    <row r="3859" spans="15:61">
      <c r="O3859" s="57"/>
      <c r="P3859" s="57"/>
      <c r="AO3859" s="57"/>
      <c r="AP3859" s="57"/>
      <c r="BA3859" s="57"/>
      <c r="BF3859" s="6" t="e">
        <f t="shared" si="180"/>
        <v>#NUM!</v>
      </c>
      <c r="BG3859" t="e">
        <f t="shared" si="181"/>
        <v>#NUM!</v>
      </c>
      <c r="BH3859" t="e">
        <f t="shared" si="182"/>
        <v>#NUM!</v>
      </c>
      <c r="BI3859" t="e">
        <f>VLOOKUP(H3859,Sheet2!$A$1:$B$270,2,FALSE)</f>
        <v>#N/A</v>
      </c>
    </row>
    <row r="3860" spans="15:61">
      <c r="O3860" s="57"/>
      <c r="P3860" s="57"/>
      <c r="AO3860" s="57"/>
      <c r="AP3860" s="57"/>
      <c r="BA3860" s="57"/>
      <c r="BF3860" s="6" t="e">
        <f t="shared" si="180"/>
        <v>#NUM!</v>
      </c>
      <c r="BG3860" t="e">
        <f t="shared" si="181"/>
        <v>#NUM!</v>
      </c>
      <c r="BH3860" t="e">
        <f t="shared" si="182"/>
        <v>#NUM!</v>
      </c>
      <c r="BI3860" t="e">
        <f>VLOOKUP(H3860,Sheet2!$A$1:$B$270,2,FALSE)</f>
        <v>#N/A</v>
      </c>
    </row>
    <row r="3861" spans="15:61">
      <c r="O3861" s="57"/>
      <c r="P3861" s="57"/>
      <c r="AO3861" s="57"/>
      <c r="AP3861" s="57"/>
      <c r="BA3861" s="57"/>
      <c r="BF3861" s="6" t="e">
        <f t="shared" si="180"/>
        <v>#NUM!</v>
      </c>
      <c r="BG3861" t="e">
        <f t="shared" si="181"/>
        <v>#NUM!</v>
      </c>
      <c r="BH3861" t="e">
        <f t="shared" si="182"/>
        <v>#NUM!</v>
      </c>
      <c r="BI3861" t="e">
        <f>VLOOKUP(H3861,Sheet2!$A$1:$B$270,2,FALSE)</f>
        <v>#N/A</v>
      </c>
    </row>
    <row r="3862" spans="15:61">
      <c r="O3862" s="57"/>
      <c r="P3862" s="57"/>
      <c r="AO3862" s="57"/>
      <c r="AP3862" s="57"/>
      <c r="BA3862" s="57"/>
      <c r="BF3862" s="6" t="e">
        <f t="shared" si="180"/>
        <v>#NUM!</v>
      </c>
      <c r="BG3862" t="e">
        <f t="shared" si="181"/>
        <v>#NUM!</v>
      </c>
      <c r="BH3862" t="e">
        <f t="shared" si="182"/>
        <v>#NUM!</v>
      </c>
      <c r="BI3862" t="e">
        <f>VLOOKUP(H3862,Sheet2!$A$1:$B$270,2,FALSE)</f>
        <v>#N/A</v>
      </c>
    </row>
    <row r="3863" spans="15:61">
      <c r="O3863" s="57"/>
      <c r="P3863" s="57"/>
      <c r="AO3863" s="57"/>
      <c r="AP3863" s="57"/>
      <c r="BA3863" s="57"/>
      <c r="BF3863" s="6" t="e">
        <f t="shared" si="180"/>
        <v>#NUM!</v>
      </c>
      <c r="BG3863" t="e">
        <f t="shared" si="181"/>
        <v>#NUM!</v>
      </c>
      <c r="BH3863" t="e">
        <f t="shared" si="182"/>
        <v>#NUM!</v>
      </c>
      <c r="BI3863" t="e">
        <f>VLOOKUP(H3863,Sheet2!$A$1:$B$270,2,FALSE)</f>
        <v>#N/A</v>
      </c>
    </row>
    <row r="3864" spans="15:61">
      <c r="O3864" s="57"/>
      <c r="P3864" s="57"/>
      <c r="AO3864" s="57"/>
      <c r="AP3864" s="57"/>
      <c r="BA3864" s="57"/>
      <c r="BF3864" s="6" t="e">
        <f t="shared" si="180"/>
        <v>#NUM!</v>
      </c>
      <c r="BG3864" t="e">
        <f t="shared" si="181"/>
        <v>#NUM!</v>
      </c>
      <c r="BH3864" t="e">
        <f t="shared" si="182"/>
        <v>#NUM!</v>
      </c>
      <c r="BI3864" t="e">
        <f>VLOOKUP(H3864,Sheet2!$A$1:$B$270,2,FALSE)</f>
        <v>#N/A</v>
      </c>
    </row>
    <row r="3865" spans="15:61">
      <c r="O3865" s="57"/>
      <c r="P3865" s="57"/>
      <c r="AO3865" s="57"/>
      <c r="AP3865" s="57"/>
      <c r="BA3865" s="57"/>
      <c r="BF3865" s="6" t="e">
        <f t="shared" si="180"/>
        <v>#NUM!</v>
      </c>
      <c r="BG3865" t="e">
        <f t="shared" si="181"/>
        <v>#NUM!</v>
      </c>
      <c r="BH3865" t="e">
        <f t="shared" si="182"/>
        <v>#NUM!</v>
      </c>
      <c r="BI3865" t="e">
        <f>VLOOKUP(H3865,Sheet2!$A$1:$B$270,2,FALSE)</f>
        <v>#N/A</v>
      </c>
    </row>
    <row r="3866" spans="15:61">
      <c r="O3866" s="57"/>
      <c r="P3866" s="57"/>
      <c r="AO3866" s="57"/>
      <c r="AP3866" s="57"/>
      <c r="BA3866" s="57"/>
      <c r="BF3866" s="6" t="e">
        <f t="shared" si="180"/>
        <v>#NUM!</v>
      </c>
      <c r="BG3866" t="e">
        <f t="shared" si="181"/>
        <v>#NUM!</v>
      </c>
      <c r="BH3866" t="e">
        <f t="shared" si="182"/>
        <v>#NUM!</v>
      </c>
      <c r="BI3866" t="e">
        <f>VLOOKUP(H3866,Sheet2!$A$1:$B$270,2,FALSE)</f>
        <v>#N/A</v>
      </c>
    </row>
    <row r="3867" spans="15:61">
      <c r="O3867" s="57"/>
      <c r="P3867" s="57"/>
      <c r="AO3867" s="57"/>
      <c r="AP3867" s="57"/>
      <c r="BA3867" s="57"/>
      <c r="BF3867" s="6" t="e">
        <f t="shared" si="180"/>
        <v>#NUM!</v>
      </c>
      <c r="BG3867" t="e">
        <f t="shared" si="181"/>
        <v>#NUM!</v>
      </c>
      <c r="BH3867" t="e">
        <f t="shared" si="182"/>
        <v>#NUM!</v>
      </c>
      <c r="BI3867" t="e">
        <f>VLOOKUP(H3867,Sheet2!$A$1:$B$270,2,FALSE)</f>
        <v>#N/A</v>
      </c>
    </row>
    <row r="3868" spans="15:61">
      <c r="O3868" s="57"/>
      <c r="P3868" s="57"/>
      <c r="AO3868" s="57"/>
      <c r="AP3868" s="57"/>
      <c r="BA3868" s="57"/>
      <c r="BF3868" s="6" t="e">
        <f t="shared" si="180"/>
        <v>#NUM!</v>
      </c>
      <c r="BG3868" t="e">
        <f t="shared" si="181"/>
        <v>#NUM!</v>
      </c>
      <c r="BH3868" t="e">
        <f t="shared" si="182"/>
        <v>#NUM!</v>
      </c>
      <c r="BI3868" t="e">
        <f>VLOOKUP(H3868,Sheet2!$A$1:$B$270,2,FALSE)</f>
        <v>#N/A</v>
      </c>
    </row>
    <row r="3869" spans="15:61">
      <c r="O3869" s="57"/>
      <c r="P3869" s="57"/>
      <c r="AO3869" s="57"/>
      <c r="AP3869" s="57"/>
      <c r="BA3869" s="57"/>
      <c r="BF3869" s="6" t="e">
        <f t="shared" si="180"/>
        <v>#NUM!</v>
      </c>
      <c r="BG3869" t="e">
        <f t="shared" si="181"/>
        <v>#NUM!</v>
      </c>
      <c r="BH3869" t="e">
        <f t="shared" si="182"/>
        <v>#NUM!</v>
      </c>
      <c r="BI3869" t="e">
        <f>VLOOKUP(H3869,Sheet2!$A$1:$B$270,2,FALSE)</f>
        <v>#N/A</v>
      </c>
    </row>
    <row r="3870" spans="15:61">
      <c r="O3870" s="57"/>
      <c r="P3870" s="57"/>
      <c r="AO3870" s="57"/>
      <c r="AP3870" s="57"/>
      <c r="BA3870" s="57"/>
      <c r="BF3870" s="6" t="e">
        <f t="shared" si="180"/>
        <v>#NUM!</v>
      </c>
      <c r="BG3870" t="e">
        <f t="shared" si="181"/>
        <v>#NUM!</v>
      </c>
      <c r="BH3870" t="e">
        <f t="shared" si="182"/>
        <v>#NUM!</v>
      </c>
      <c r="BI3870" t="e">
        <f>VLOOKUP(H3870,Sheet2!$A$1:$B$270,2,FALSE)</f>
        <v>#N/A</v>
      </c>
    </row>
    <row r="3871" spans="15:61">
      <c r="O3871" s="57"/>
      <c r="P3871" s="57"/>
      <c r="AO3871" s="57"/>
      <c r="AP3871" s="57"/>
      <c r="BA3871" s="57"/>
      <c r="BF3871" s="6" t="e">
        <f t="shared" si="180"/>
        <v>#NUM!</v>
      </c>
      <c r="BG3871" t="e">
        <f t="shared" si="181"/>
        <v>#NUM!</v>
      </c>
      <c r="BH3871" t="e">
        <f t="shared" si="182"/>
        <v>#NUM!</v>
      </c>
      <c r="BI3871" t="e">
        <f>VLOOKUP(H3871,Sheet2!$A$1:$B$270,2,FALSE)</f>
        <v>#N/A</v>
      </c>
    </row>
    <row r="3872" spans="15:61">
      <c r="O3872" s="57"/>
      <c r="P3872" s="57"/>
      <c r="AO3872" s="57"/>
      <c r="AP3872" s="57"/>
      <c r="BA3872" s="57"/>
      <c r="BF3872" s="6" t="e">
        <f t="shared" si="180"/>
        <v>#NUM!</v>
      </c>
      <c r="BG3872" t="e">
        <f t="shared" si="181"/>
        <v>#NUM!</v>
      </c>
      <c r="BH3872" t="e">
        <f t="shared" si="182"/>
        <v>#NUM!</v>
      </c>
      <c r="BI3872" t="e">
        <f>VLOOKUP(H3872,Sheet2!$A$1:$B$270,2,FALSE)</f>
        <v>#N/A</v>
      </c>
    </row>
    <row r="3873" spans="15:61">
      <c r="O3873" s="57"/>
      <c r="P3873" s="57"/>
      <c r="AO3873" s="57"/>
      <c r="AP3873" s="57"/>
      <c r="BA3873" s="57"/>
      <c r="BF3873" s="6" t="e">
        <f t="shared" si="180"/>
        <v>#NUM!</v>
      </c>
      <c r="BG3873" t="e">
        <f t="shared" si="181"/>
        <v>#NUM!</v>
      </c>
      <c r="BH3873" t="e">
        <f t="shared" si="182"/>
        <v>#NUM!</v>
      </c>
      <c r="BI3873" t="e">
        <f>VLOOKUP(H3873,Sheet2!$A$1:$B$270,2,FALSE)</f>
        <v>#N/A</v>
      </c>
    </row>
    <row r="3874" spans="15:61">
      <c r="O3874" s="57"/>
      <c r="P3874" s="57"/>
      <c r="AO3874" s="57"/>
      <c r="AP3874" s="57"/>
      <c r="BA3874" s="57"/>
      <c r="BF3874" s="6" t="e">
        <f t="shared" si="180"/>
        <v>#NUM!</v>
      </c>
      <c r="BG3874" t="e">
        <f t="shared" si="181"/>
        <v>#NUM!</v>
      </c>
      <c r="BH3874" t="e">
        <f t="shared" si="182"/>
        <v>#NUM!</v>
      </c>
      <c r="BI3874" t="e">
        <f>VLOOKUP(H3874,Sheet2!$A$1:$B$270,2,FALSE)</f>
        <v>#N/A</v>
      </c>
    </row>
    <row r="3875" spans="15:61">
      <c r="O3875" s="57"/>
      <c r="P3875" s="57"/>
      <c r="AO3875" s="57"/>
      <c r="BA3875" s="57"/>
      <c r="BF3875" s="6" t="e">
        <f t="shared" si="180"/>
        <v>#NUM!</v>
      </c>
      <c r="BG3875" t="e">
        <f t="shared" si="181"/>
        <v>#NUM!</v>
      </c>
      <c r="BH3875" t="e">
        <f t="shared" si="182"/>
        <v>#NUM!</v>
      </c>
      <c r="BI3875" t="e">
        <f>VLOOKUP(H3875,Sheet2!$A$1:$B$270,2,FALSE)</f>
        <v>#N/A</v>
      </c>
    </row>
    <row r="3876" spans="15:61">
      <c r="O3876" s="57"/>
      <c r="P3876" s="57"/>
      <c r="AO3876" s="57"/>
      <c r="AP3876" s="57"/>
      <c r="BA3876" s="57"/>
      <c r="BF3876" s="6" t="e">
        <f t="shared" si="180"/>
        <v>#NUM!</v>
      </c>
      <c r="BG3876" t="e">
        <f t="shared" si="181"/>
        <v>#NUM!</v>
      </c>
      <c r="BH3876" t="e">
        <f t="shared" si="182"/>
        <v>#NUM!</v>
      </c>
      <c r="BI3876" t="e">
        <f>VLOOKUP(H3876,Sheet2!$A$1:$B$270,2,FALSE)</f>
        <v>#N/A</v>
      </c>
    </row>
    <row r="3877" spans="15:61">
      <c r="O3877" s="57"/>
      <c r="P3877" s="57"/>
      <c r="AO3877" s="57"/>
      <c r="AP3877" s="57"/>
      <c r="BA3877" s="57"/>
      <c r="BF3877" s="6" t="e">
        <f t="shared" si="180"/>
        <v>#NUM!</v>
      </c>
      <c r="BG3877" t="e">
        <f t="shared" si="181"/>
        <v>#NUM!</v>
      </c>
      <c r="BH3877" t="e">
        <f t="shared" si="182"/>
        <v>#NUM!</v>
      </c>
      <c r="BI3877" t="e">
        <f>VLOOKUP(H3877,Sheet2!$A$1:$B$270,2,FALSE)</f>
        <v>#N/A</v>
      </c>
    </row>
    <row r="3878" spans="15:61">
      <c r="O3878" s="57"/>
      <c r="P3878" s="57"/>
      <c r="AO3878" s="57"/>
      <c r="AP3878" s="57"/>
      <c r="BA3878" s="57"/>
      <c r="BF3878" s="6" t="e">
        <f t="shared" si="180"/>
        <v>#NUM!</v>
      </c>
      <c r="BG3878" t="e">
        <f t="shared" si="181"/>
        <v>#NUM!</v>
      </c>
      <c r="BH3878" t="e">
        <f t="shared" si="182"/>
        <v>#NUM!</v>
      </c>
      <c r="BI3878" t="e">
        <f>VLOOKUP(H3878,Sheet2!$A$1:$B$270,2,FALSE)</f>
        <v>#N/A</v>
      </c>
    </row>
    <row r="3879" spans="15:61">
      <c r="O3879" s="57"/>
      <c r="P3879" s="57"/>
      <c r="AO3879" s="57"/>
      <c r="AP3879" s="57"/>
      <c r="BA3879" s="57"/>
      <c r="BF3879" s="6" t="e">
        <f t="shared" si="180"/>
        <v>#NUM!</v>
      </c>
      <c r="BG3879" t="e">
        <f t="shared" si="181"/>
        <v>#NUM!</v>
      </c>
      <c r="BH3879" t="e">
        <f t="shared" si="182"/>
        <v>#NUM!</v>
      </c>
      <c r="BI3879" t="e">
        <f>VLOOKUP(H3879,Sheet2!$A$1:$B$270,2,FALSE)</f>
        <v>#N/A</v>
      </c>
    </row>
    <row r="3880" spans="15:61">
      <c r="O3880" s="57"/>
      <c r="P3880" s="57"/>
      <c r="AO3880" s="57"/>
      <c r="AP3880" s="57"/>
      <c r="BA3880" s="57"/>
      <c r="BF3880" s="6" t="e">
        <f t="shared" si="180"/>
        <v>#NUM!</v>
      </c>
      <c r="BG3880" t="e">
        <f t="shared" si="181"/>
        <v>#NUM!</v>
      </c>
      <c r="BH3880" t="e">
        <f t="shared" si="182"/>
        <v>#NUM!</v>
      </c>
      <c r="BI3880" t="e">
        <f>VLOOKUP(H3880,Sheet2!$A$1:$B$270,2,FALSE)</f>
        <v>#N/A</v>
      </c>
    </row>
    <row r="3881" spans="15:61">
      <c r="O3881" s="57"/>
      <c r="P3881" s="57"/>
      <c r="AO3881" s="57"/>
      <c r="AP3881" s="57"/>
      <c r="BA3881" s="57"/>
      <c r="BF3881" s="6" t="e">
        <f t="shared" si="180"/>
        <v>#NUM!</v>
      </c>
      <c r="BG3881" t="e">
        <f t="shared" si="181"/>
        <v>#NUM!</v>
      </c>
      <c r="BH3881" t="e">
        <f t="shared" si="182"/>
        <v>#NUM!</v>
      </c>
      <c r="BI3881" t="e">
        <f>VLOOKUP(H3881,Sheet2!$A$1:$B$270,2,FALSE)</f>
        <v>#N/A</v>
      </c>
    </row>
    <row r="3882" spans="15:61">
      <c r="O3882" s="57"/>
      <c r="P3882" s="57"/>
      <c r="AO3882" s="57"/>
      <c r="BA3882" s="57"/>
      <c r="BF3882" s="6" t="e">
        <f t="shared" si="180"/>
        <v>#NUM!</v>
      </c>
      <c r="BG3882" t="e">
        <f t="shared" si="181"/>
        <v>#NUM!</v>
      </c>
      <c r="BH3882" t="e">
        <f t="shared" si="182"/>
        <v>#NUM!</v>
      </c>
      <c r="BI3882" t="e">
        <f>VLOOKUP(H3882,Sheet2!$A$1:$B$270,2,FALSE)</f>
        <v>#N/A</v>
      </c>
    </row>
    <row r="3883" spans="15:61">
      <c r="O3883" s="57"/>
      <c r="P3883" s="57"/>
      <c r="AO3883" s="57"/>
      <c r="BA3883" s="57"/>
      <c r="BF3883" s="6" t="e">
        <f t="shared" si="180"/>
        <v>#NUM!</v>
      </c>
      <c r="BG3883" t="e">
        <f t="shared" si="181"/>
        <v>#NUM!</v>
      </c>
      <c r="BH3883" t="e">
        <f t="shared" si="182"/>
        <v>#NUM!</v>
      </c>
      <c r="BI3883" t="e">
        <f>VLOOKUP(H3883,Sheet2!$A$1:$B$270,2,FALSE)</f>
        <v>#N/A</v>
      </c>
    </row>
    <row r="3884" spans="15:61">
      <c r="O3884" s="57"/>
      <c r="P3884" s="57"/>
      <c r="AO3884" s="57"/>
      <c r="AP3884" s="57"/>
      <c r="BA3884" s="57"/>
      <c r="BF3884" s="6" t="e">
        <f t="shared" si="180"/>
        <v>#NUM!</v>
      </c>
      <c r="BG3884" t="e">
        <f t="shared" si="181"/>
        <v>#NUM!</v>
      </c>
      <c r="BH3884" t="e">
        <f t="shared" si="182"/>
        <v>#NUM!</v>
      </c>
      <c r="BI3884" t="e">
        <f>VLOOKUP(H3884,Sheet2!$A$1:$B$270,2,FALSE)</f>
        <v>#N/A</v>
      </c>
    </row>
    <row r="3885" spans="15:61">
      <c r="O3885" s="57"/>
      <c r="P3885" s="57"/>
      <c r="AO3885" s="57"/>
      <c r="AP3885" s="57"/>
      <c r="BA3885" s="57"/>
      <c r="BF3885" s="6" t="e">
        <f t="shared" si="180"/>
        <v>#NUM!</v>
      </c>
      <c r="BG3885" t="e">
        <f t="shared" si="181"/>
        <v>#NUM!</v>
      </c>
      <c r="BH3885" t="e">
        <f t="shared" si="182"/>
        <v>#NUM!</v>
      </c>
      <c r="BI3885" t="e">
        <f>VLOOKUP(H3885,Sheet2!$A$1:$B$270,2,FALSE)</f>
        <v>#N/A</v>
      </c>
    </row>
    <row r="3886" spans="15:61">
      <c r="O3886" s="57"/>
      <c r="P3886" s="57"/>
      <c r="AO3886" s="57"/>
      <c r="AP3886" s="57"/>
      <c r="BA3886" s="57"/>
      <c r="BF3886" s="6" t="e">
        <f t="shared" si="180"/>
        <v>#NUM!</v>
      </c>
      <c r="BG3886" t="e">
        <f t="shared" si="181"/>
        <v>#NUM!</v>
      </c>
      <c r="BH3886" t="e">
        <f t="shared" si="182"/>
        <v>#NUM!</v>
      </c>
      <c r="BI3886" t="e">
        <f>VLOOKUP(H3886,Sheet2!$A$1:$B$270,2,FALSE)</f>
        <v>#N/A</v>
      </c>
    </row>
    <row r="3887" spans="15:61">
      <c r="O3887" s="57"/>
      <c r="P3887" s="57"/>
      <c r="AO3887" s="57"/>
      <c r="BA3887" s="57"/>
      <c r="BF3887" s="6" t="e">
        <f t="shared" si="180"/>
        <v>#NUM!</v>
      </c>
      <c r="BG3887" t="e">
        <f t="shared" si="181"/>
        <v>#NUM!</v>
      </c>
      <c r="BH3887" t="e">
        <f t="shared" si="182"/>
        <v>#NUM!</v>
      </c>
      <c r="BI3887" t="e">
        <f>VLOOKUP(H3887,Sheet2!$A$1:$B$270,2,FALSE)</f>
        <v>#N/A</v>
      </c>
    </row>
    <row r="3888" spans="15:61">
      <c r="O3888" s="57"/>
      <c r="P3888" s="57"/>
      <c r="AO3888" s="57"/>
      <c r="AP3888" s="57"/>
      <c r="BA3888" s="57"/>
      <c r="BF3888" s="6" t="e">
        <f t="shared" si="180"/>
        <v>#NUM!</v>
      </c>
      <c r="BG3888" t="e">
        <f t="shared" si="181"/>
        <v>#NUM!</v>
      </c>
      <c r="BH3888" t="e">
        <f t="shared" si="182"/>
        <v>#NUM!</v>
      </c>
      <c r="BI3888" t="e">
        <f>VLOOKUP(H3888,Sheet2!$A$1:$B$270,2,FALSE)</f>
        <v>#N/A</v>
      </c>
    </row>
    <row r="3889" spans="15:61">
      <c r="O3889" s="57"/>
      <c r="P3889" s="57"/>
      <c r="AO3889" s="57"/>
      <c r="AP3889" s="57"/>
      <c r="BA3889" s="57"/>
      <c r="BF3889" s="6" t="e">
        <f t="shared" si="180"/>
        <v>#NUM!</v>
      </c>
      <c r="BG3889" t="e">
        <f t="shared" si="181"/>
        <v>#NUM!</v>
      </c>
      <c r="BH3889" t="e">
        <f t="shared" si="182"/>
        <v>#NUM!</v>
      </c>
      <c r="BI3889" t="e">
        <f>VLOOKUP(H3889,Sheet2!$A$1:$B$270,2,FALSE)</f>
        <v>#N/A</v>
      </c>
    </row>
    <row r="3890" spans="15:61">
      <c r="O3890" s="57"/>
      <c r="P3890" s="57"/>
      <c r="AO3890" s="57"/>
      <c r="BA3890" s="57"/>
      <c r="BF3890" s="6" t="e">
        <f t="shared" si="180"/>
        <v>#NUM!</v>
      </c>
      <c r="BG3890" t="e">
        <f t="shared" si="181"/>
        <v>#NUM!</v>
      </c>
      <c r="BH3890" t="e">
        <f t="shared" si="182"/>
        <v>#NUM!</v>
      </c>
      <c r="BI3890" t="e">
        <f>VLOOKUP(H3890,Sheet2!$A$1:$B$270,2,FALSE)</f>
        <v>#N/A</v>
      </c>
    </row>
    <row r="3891" spans="15:61">
      <c r="O3891" s="57"/>
      <c r="P3891" s="57"/>
      <c r="AO3891" s="57"/>
      <c r="AP3891" s="57"/>
      <c r="BA3891" s="57"/>
      <c r="BF3891" s="6" t="e">
        <f t="shared" si="180"/>
        <v>#NUM!</v>
      </c>
      <c r="BG3891" t="e">
        <f t="shared" si="181"/>
        <v>#NUM!</v>
      </c>
      <c r="BH3891" t="e">
        <f t="shared" si="182"/>
        <v>#NUM!</v>
      </c>
      <c r="BI3891" t="e">
        <f>VLOOKUP(H3891,Sheet2!$A$1:$B$270,2,FALSE)</f>
        <v>#N/A</v>
      </c>
    </row>
    <row r="3892" spans="15:61">
      <c r="O3892" s="57"/>
      <c r="P3892" s="57"/>
      <c r="AO3892" s="57"/>
      <c r="AP3892" s="57"/>
      <c r="BA3892" s="57"/>
      <c r="BF3892" s="6" t="e">
        <f t="shared" si="180"/>
        <v>#NUM!</v>
      </c>
      <c r="BG3892" t="e">
        <f t="shared" si="181"/>
        <v>#NUM!</v>
      </c>
      <c r="BH3892" t="e">
        <f t="shared" si="182"/>
        <v>#NUM!</v>
      </c>
      <c r="BI3892" t="e">
        <f>VLOOKUP(H3892,Sheet2!$A$1:$B$270,2,FALSE)</f>
        <v>#N/A</v>
      </c>
    </row>
    <row r="3893" spans="15:61">
      <c r="O3893" s="57"/>
      <c r="P3893" s="57"/>
      <c r="AO3893" s="57"/>
      <c r="AP3893" s="57"/>
      <c r="BA3893" s="57"/>
      <c r="BF3893" s="6" t="e">
        <f t="shared" si="180"/>
        <v>#NUM!</v>
      </c>
      <c r="BG3893" t="e">
        <f t="shared" si="181"/>
        <v>#NUM!</v>
      </c>
      <c r="BH3893" t="e">
        <f t="shared" si="182"/>
        <v>#NUM!</v>
      </c>
      <c r="BI3893" t="e">
        <f>VLOOKUP(H3893,Sheet2!$A$1:$B$270,2,FALSE)</f>
        <v>#N/A</v>
      </c>
    </row>
    <row r="3894" spans="15:61">
      <c r="O3894" s="57"/>
      <c r="P3894" s="57"/>
      <c r="AO3894" s="57"/>
      <c r="AP3894" s="57"/>
      <c r="BA3894" s="57"/>
      <c r="BF3894" s="6" t="e">
        <f t="shared" si="180"/>
        <v>#NUM!</v>
      </c>
      <c r="BG3894" t="e">
        <f t="shared" si="181"/>
        <v>#NUM!</v>
      </c>
      <c r="BH3894" t="e">
        <f t="shared" si="182"/>
        <v>#NUM!</v>
      </c>
      <c r="BI3894" t="e">
        <f>VLOOKUP(H3894,Sheet2!$A$1:$B$270,2,FALSE)</f>
        <v>#N/A</v>
      </c>
    </row>
    <row r="3895" spans="15:61">
      <c r="O3895" s="57"/>
      <c r="P3895" s="57"/>
      <c r="AO3895" s="57"/>
      <c r="AP3895" s="57"/>
      <c r="BA3895" s="57"/>
      <c r="BF3895" s="6" t="e">
        <f t="shared" si="180"/>
        <v>#NUM!</v>
      </c>
      <c r="BG3895" t="e">
        <f t="shared" si="181"/>
        <v>#NUM!</v>
      </c>
      <c r="BH3895" t="e">
        <f t="shared" si="182"/>
        <v>#NUM!</v>
      </c>
      <c r="BI3895" t="e">
        <f>VLOOKUP(H3895,Sheet2!$A$1:$B$270,2,FALSE)</f>
        <v>#N/A</v>
      </c>
    </row>
    <row r="3896" spans="15:61">
      <c r="O3896" s="57"/>
      <c r="P3896" s="57"/>
      <c r="AO3896" s="57"/>
      <c r="AP3896" s="57"/>
      <c r="BA3896" s="57"/>
      <c r="BF3896" s="6" t="e">
        <f t="shared" si="180"/>
        <v>#NUM!</v>
      </c>
      <c r="BG3896" t="e">
        <f t="shared" si="181"/>
        <v>#NUM!</v>
      </c>
      <c r="BH3896" t="e">
        <f t="shared" si="182"/>
        <v>#NUM!</v>
      </c>
      <c r="BI3896" t="e">
        <f>VLOOKUP(H3896,Sheet2!$A$1:$B$270,2,FALSE)</f>
        <v>#N/A</v>
      </c>
    </row>
    <row r="3897" spans="15:61">
      <c r="O3897" s="57"/>
      <c r="P3897" s="57"/>
      <c r="AO3897" s="57"/>
      <c r="AP3897" s="57"/>
      <c r="BA3897" s="57"/>
      <c r="BF3897" s="6" t="e">
        <f t="shared" si="180"/>
        <v>#NUM!</v>
      </c>
      <c r="BG3897" t="e">
        <f t="shared" si="181"/>
        <v>#NUM!</v>
      </c>
      <c r="BH3897" t="e">
        <f t="shared" si="182"/>
        <v>#NUM!</v>
      </c>
      <c r="BI3897" t="e">
        <f>VLOOKUP(H3897,Sheet2!$A$1:$B$270,2,FALSE)</f>
        <v>#N/A</v>
      </c>
    </row>
    <row r="3898" spans="15:61">
      <c r="O3898" s="57"/>
      <c r="P3898" s="57"/>
      <c r="AO3898" s="57"/>
      <c r="AP3898" s="57"/>
      <c r="BA3898" s="57"/>
      <c r="BF3898" s="6" t="e">
        <f t="shared" si="180"/>
        <v>#NUM!</v>
      </c>
      <c r="BG3898" t="e">
        <f t="shared" si="181"/>
        <v>#NUM!</v>
      </c>
      <c r="BH3898" t="e">
        <f t="shared" si="182"/>
        <v>#NUM!</v>
      </c>
      <c r="BI3898" t="e">
        <f>VLOOKUP(H3898,Sheet2!$A$1:$B$270,2,FALSE)</f>
        <v>#N/A</v>
      </c>
    </row>
    <row r="3899" spans="15:61">
      <c r="O3899" s="57"/>
      <c r="P3899" s="57"/>
      <c r="AO3899" s="57"/>
      <c r="AP3899" s="57"/>
      <c r="BA3899" s="57"/>
      <c r="BF3899" s="6" t="e">
        <f t="shared" si="180"/>
        <v>#NUM!</v>
      </c>
      <c r="BG3899" t="e">
        <f t="shared" si="181"/>
        <v>#NUM!</v>
      </c>
      <c r="BH3899" t="e">
        <f t="shared" si="182"/>
        <v>#NUM!</v>
      </c>
      <c r="BI3899" t="e">
        <f>VLOOKUP(H3899,Sheet2!$A$1:$B$270,2,FALSE)</f>
        <v>#N/A</v>
      </c>
    </row>
    <row r="3900" spans="15:61">
      <c r="O3900" s="57"/>
      <c r="P3900" s="57"/>
      <c r="AO3900" s="57"/>
      <c r="AP3900" s="57"/>
      <c r="BA3900" s="57"/>
      <c r="BF3900" s="6" t="e">
        <f t="shared" si="180"/>
        <v>#NUM!</v>
      </c>
      <c r="BG3900" t="e">
        <f t="shared" si="181"/>
        <v>#NUM!</v>
      </c>
      <c r="BH3900" t="e">
        <f t="shared" si="182"/>
        <v>#NUM!</v>
      </c>
      <c r="BI3900" t="e">
        <f>VLOOKUP(H3900,Sheet2!$A$1:$B$270,2,FALSE)</f>
        <v>#N/A</v>
      </c>
    </row>
    <row r="3901" spans="15:61">
      <c r="O3901" s="57"/>
      <c r="P3901" s="57"/>
      <c r="AO3901" s="57"/>
      <c r="AP3901" s="57"/>
      <c r="BA3901" s="57"/>
      <c r="BF3901" s="6" t="e">
        <f t="shared" si="180"/>
        <v>#NUM!</v>
      </c>
      <c r="BG3901" t="e">
        <f t="shared" si="181"/>
        <v>#NUM!</v>
      </c>
      <c r="BH3901" t="e">
        <f t="shared" si="182"/>
        <v>#NUM!</v>
      </c>
      <c r="BI3901" t="e">
        <f>VLOOKUP(H3901,Sheet2!$A$1:$B$270,2,FALSE)</f>
        <v>#N/A</v>
      </c>
    </row>
    <row r="3902" spans="15:61">
      <c r="O3902" s="57"/>
      <c r="P3902" s="57"/>
      <c r="AO3902" s="57"/>
      <c r="AP3902" s="57"/>
      <c r="BA3902" s="57"/>
      <c r="BF3902" s="6" t="e">
        <f t="shared" si="180"/>
        <v>#NUM!</v>
      </c>
      <c r="BG3902" t="e">
        <f t="shared" si="181"/>
        <v>#NUM!</v>
      </c>
      <c r="BH3902" t="e">
        <f t="shared" si="182"/>
        <v>#NUM!</v>
      </c>
      <c r="BI3902" t="e">
        <f>VLOOKUP(H3902,Sheet2!$A$1:$B$270,2,FALSE)</f>
        <v>#N/A</v>
      </c>
    </row>
    <row r="3903" spans="15:61">
      <c r="O3903" s="57"/>
      <c r="P3903" s="57"/>
      <c r="AO3903" s="57"/>
      <c r="AP3903" s="57"/>
      <c r="BA3903" s="57"/>
      <c r="BF3903" s="6" t="e">
        <f t="shared" si="180"/>
        <v>#NUM!</v>
      </c>
      <c r="BG3903" t="e">
        <f t="shared" si="181"/>
        <v>#NUM!</v>
      </c>
      <c r="BH3903" t="e">
        <f t="shared" si="182"/>
        <v>#NUM!</v>
      </c>
      <c r="BI3903" t="e">
        <f>VLOOKUP(H3903,Sheet2!$A$1:$B$270,2,FALSE)</f>
        <v>#N/A</v>
      </c>
    </row>
    <row r="3904" spans="15:61">
      <c r="O3904" s="57"/>
      <c r="P3904" s="57"/>
      <c r="AO3904" s="57"/>
      <c r="BA3904" s="57"/>
      <c r="BF3904" s="6" t="e">
        <f t="shared" si="180"/>
        <v>#NUM!</v>
      </c>
      <c r="BG3904" t="e">
        <f t="shared" si="181"/>
        <v>#NUM!</v>
      </c>
      <c r="BH3904" t="e">
        <f t="shared" si="182"/>
        <v>#NUM!</v>
      </c>
      <c r="BI3904" t="e">
        <f>VLOOKUP(H3904,Sheet2!$A$1:$B$270,2,FALSE)</f>
        <v>#N/A</v>
      </c>
    </row>
    <row r="3905" spans="15:61">
      <c r="O3905" s="57"/>
      <c r="P3905" s="57"/>
      <c r="AO3905" s="57"/>
      <c r="BA3905" s="57"/>
      <c r="BF3905" s="6" t="e">
        <f t="shared" si="180"/>
        <v>#NUM!</v>
      </c>
      <c r="BG3905" t="e">
        <f t="shared" si="181"/>
        <v>#NUM!</v>
      </c>
      <c r="BH3905" t="e">
        <f t="shared" si="182"/>
        <v>#NUM!</v>
      </c>
      <c r="BI3905" t="e">
        <f>VLOOKUP(H3905,Sheet2!$A$1:$B$270,2,FALSE)</f>
        <v>#N/A</v>
      </c>
    </row>
    <row r="3906" spans="15:61">
      <c r="O3906" s="57"/>
      <c r="P3906" s="57"/>
      <c r="AO3906" s="57"/>
      <c r="BA3906" s="57"/>
      <c r="BF3906" s="6" t="e">
        <f t="shared" ref="BF3906:BF3969" si="183">DATE(BC3906,BD3906,BE3906)</f>
        <v>#NUM!</v>
      </c>
      <c r="BG3906" t="e">
        <f t="shared" ref="BG3906:BG3969" si="184">BF3906-BA3906</f>
        <v>#NUM!</v>
      </c>
      <c r="BH3906" t="e">
        <f t="shared" ref="BH3906:BH3969" si="185">IF(BG3906=1,"COMPLY",IF(BG3906&lt;1,"COMPLY","NOT COMPLY"))</f>
        <v>#NUM!</v>
      </c>
      <c r="BI3906" t="e">
        <f>VLOOKUP(H3906,Sheet2!$A$1:$B$270,2,FALSE)</f>
        <v>#N/A</v>
      </c>
    </row>
    <row r="3907" spans="15:61">
      <c r="O3907" s="57"/>
      <c r="P3907" s="57"/>
      <c r="AO3907" s="57"/>
      <c r="AP3907" s="57"/>
      <c r="BA3907" s="57"/>
      <c r="BF3907" s="6" t="e">
        <f t="shared" si="183"/>
        <v>#NUM!</v>
      </c>
      <c r="BG3907" t="e">
        <f t="shared" si="184"/>
        <v>#NUM!</v>
      </c>
      <c r="BH3907" t="e">
        <f t="shared" si="185"/>
        <v>#NUM!</v>
      </c>
      <c r="BI3907" t="e">
        <f>VLOOKUP(H3907,Sheet2!$A$1:$B$270,2,FALSE)</f>
        <v>#N/A</v>
      </c>
    </row>
    <row r="3908" spans="15:61">
      <c r="O3908" s="57"/>
      <c r="P3908" s="57"/>
      <c r="AO3908" s="57"/>
      <c r="AP3908" s="57"/>
      <c r="BA3908" s="57"/>
      <c r="BF3908" s="6" t="e">
        <f t="shared" si="183"/>
        <v>#NUM!</v>
      </c>
      <c r="BG3908" t="e">
        <f t="shared" si="184"/>
        <v>#NUM!</v>
      </c>
      <c r="BH3908" t="e">
        <f t="shared" si="185"/>
        <v>#NUM!</v>
      </c>
      <c r="BI3908" t="e">
        <f>VLOOKUP(H3908,Sheet2!$A$1:$B$270,2,FALSE)</f>
        <v>#N/A</v>
      </c>
    </row>
    <row r="3909" spans="15:61">
      <c r="O3909" s="57"/>
      <c r="P3909" s="57"/>
      <c r="AO3909" s="57"/>
      <c r="AP3909" s="57"/>
      <c r="BA3909" s="57"/>
      <c r="BF3909" s="6" t="e">
        <f t="shared" si="183"/>
        <v>#NUM!</v>
      </c>
      <c r="BG3909" t="e">
        <f t="shared" si="184"/>
        <v>#NUM!</v>
      </c>
      <c r="BH3909" t="e">
        <f t="shared" si="185"/>
        <v>#NUM!</v>
      </c>
      <c r="BI3909" t="e">
        <f>VLOOKUP(H3909,Sheet2!$A$1:$B$270,2,FALSE)</f>
        <v>#N/A</v>
      </c>
    </row>
    <row r="3910" spans="15:61">
      <c r="O3910" s="57"/>
      <c r="P3910" s="57"/>
      <c r="AO3910" s="57"/>
      <c r="AP3910" s="57"/>
      <c r="BA3910" s="57"/>
      <c r="BF3910" s="6" t="e">
        <f t="shared" si="183"/>
        <v>#NUM!</v>
      </c>
      <c r="BG3910" t="e">
        <f t="shared" si="184"/>
        <v>#NUM!</v>
      </c>
      <c r="BH3910" t="e">
        <f t="shared" si="185"/>
        <v>#NUM!</v>
      </c>
      <c r="BI3910" t="e">
        <f>VLOOKUP(H3910,Sheet2!$A$1:$B$270,2,FALSE)</f>
        <v>#N/A</v>
      </c>
    </row>
    <row r="3911" spans="15:61">
      <c r="O3911" s="57"/>
      <c r="P3911" s="57"/>
      <c r="AO3911" s="57"/>
      <c r="AP3911" s="57"/>
      <c r="BA3911" s="57"/>
      <c r="BF3911" s="6" t="e">
        <f t="shared" si="183"/>
        <v>#NUM!</v>
      </c>
      <c r="BG3911" t="e">
        <f t="shared" si="184"/>
        <v>#NUM!</v>
      </c>
      <c r="BH3911" t="e">
        <f t="shared" si="185"/>
        <v>#NUM!</v>
      </c>
      <c r="BI3911" t="e">
        <f>VLOOKUP(H3911,Sheet2!$A$1:$B$270,2,FALSE)</f>
        <v>#N/A</v>
      </c>
    </row>
    <row r="3912" spans="15:61">
      <c r="O3912" s="57"/>
      <c r="P3912" s="57"/>
      <c r="AO3912" s="57"/>
      <c r="BA3912" s="57"/>
      <c r="BF3912" s="6" t="e">
        <f t="shared" si="183"/>
        <v>#NUM!</v>
      </c>
      <c r="BG3912" t="e">
        <f t="shared" si="184"/>
        <v>#NUM!</v>
      </c>
      <c r="BH3912" t="e">
        <f t="shared" si="185"/>
        <v>#NUM!</v>
      </c>
      <c r="BI3912" t="e">
        <f>VLOOKUP(H3912,Sheet2!$A$1:$B$270,2,FALSE)</f>
        <v>#N/A</v>
      </c>
    </row>
    <row r="3913" spans="15:61">
      <c r="O3913" s="57"/>
      <c r="P3913" s="57"/>
      <c r="AO3913" s="57"/>
      <c r="AP3913" s="57"/>
      <c r="BA3913" s="57"/>
      <c r="BF3913" s="6" t="e">
        <f t="shared" si="183"/>
        <v>#NUM!</v>
      </c>
      <c r="BG3913" t="e">
        <f t="shared" si="184"/>
        <v>#NUM!</v>
      </c>
      <c r="BH3913" t="e">
        <f t="shared" si="185"/>
        <v>#NUM!</v>
      </c>
      <c r="BI3913" t="e">
        <f>VLOOKUP(H3913,Sheet2!$A$1:$B$270,2,FALSE)</f>
        <v>#N/A</v>
      </c>
    </row>
    <row r="3914" spans="15:61">
      <c r="O3914" s="57"/>
      <c r="P3914" s="57"/>
      <c r="AO3914" s="57"/>
      <c r="BA3914" s="57"/>
      <c r="BF3914" s="6" t="e">
        <f t="shared" si="183"/>
        <v>#NUM!</v>
      </c>
      <c r="BG3914" t="e">
        <f t="shared" si="184"/>
        <v>#NUM!</v>
      </c>
      <c r="BH3914" t="e">
        <f t="shared" si="185"/>
        <v>#NUM!</v>
      </c>
      <c r="BI3914" t="e">
        <f>VLOOKUP(H3914,Sheet2!$A$1:$B$270,2,FALSE)</f>
        <v>#N/A</v>
      </c>
    </row>
    <row r="3915" spans="15:61">
      <c r="O3915" s="57"/>
      <c r="P3915" s="57"/>
      <c r="AO3915" s="57"/>
      <c r="AP3915" s="57"/>
      <c r="BA3915" s="57"/>
      <c r="BF3915" s="6" t="e">
        <f t="shared" si="183"/>
        <v>#NUM!</v>
      </c>
      <c r="BG3915" t="e">
        <f t="shared" si="184"/>
        <v>#NUM!</v>
      </c>
      <c r="BH3915" t="e">
        <f t="shared" si="185"/>
        <v>#NUM!</v>
      </c>
      <c r="BI3915" t="e">
        <f>VLOOKUP(H3915,Sheet2!$A$1:$B$270,2,FALSE)</f>
        <v>#N/A</v>
      </c>
    </row>
    <row r="3916" spans="15:61">
      <c r="O3916" s="57"/>
      <c r="P3916" s="57"/>
      <c r="AO3916" s="57"/>
      <c r="AP3916" s="57"/>
      <c r="BA3916" s="57"/>
      <c r="BF3916" s="6" t="e">
        <f t="shared" si="183"/>
        <v>#NUM!</v>
      </c>
      <c r="BG3916" t="e">
        <f t="shared" si="184"/>
        <v>#NUM!</v>
      </c>
      <c r="BH3916" t="e">
        <f t="shared" si="185"/>
        <v>#NUM!</v>
      </c>
      <c r="BI3916" t="e">
        <f>VLOOKUP(H3916,Sheet2!$A$1:$B$270,2,FALSE)</f>
        <v>#N/A</v>
      </c>
    </row>
    <row r="3917" spans="15:61">
      <c r="O3917" s="57"/>
      <c r="P3917" s="57"/>
      <c r="AO3917" s="57"/>
      <c r="BA3917" s="57"/>
      <c r="BF3917" s="6" t="e">
        <f t="shared" si="183"/>
        <v>#NUM!</v>
      </c>
      <c r="BG3917" t="e">
        <f t="shared" si="184"/>
        <v>#NUM!</v>
      </c>
      <c r="BH3917" t="e">
        <f t="shared" si="185"/>
        <v>#NUM!</v>
      </c>
      <c r="BI3917" t="e">
        <f>VLOOKUP(H3917,Sheet2!$A$1:$B$270,2,FALSE)</f>
        <v>#N/A</v>
      </c>
    </row>
    <row r="3918" spans="15:61">
      <c r="O3918" s="57"/>
      <c r="P3918" s="57"/>
      <c r="AO3918" s="57"/>
      <c r="AP3918" s="57"/>
      <c r="BA3918" s="57"/>
      <c r="BF3918" s="6" t="e">
        <f t="shared" si="183"/>
        <v>#NUM!</v>
      </c>
      <c r="BG3918" t="e">
        <f t="shared" si="184"/>
        <v>#NUM!</v>
      </c>
      <c r="BH3918" t="e">
        <f t="shared" si="185"/>
        <v>#NUM!</v>
      </c>
      <c r="BI3918" t="e">
        <f>VLOOKUP(H3918,Sheet2!$A$1:$B$270,2,FALSE)</f>
        <v>#N/A</v>
      </c>
    </row>
    <row r="3919" spans="15:61">
      <c r="O3919" s="57"/>
      <c r="P3919" s="57"/>
      <c r="AO3919" s="57"/>
      <c r="BA3919" s="57"/>
      <c r="BF3919" s="6" t="e">
        <f t="shared" si="183"/>
        <v>#NUM!</v>
      </c>
      <c r="BG3919" t="e">
        <f t="shared" si="184"/>
        <v>#NUM!</v>
      </c>
      <c r="BH3919" t="e">
        <f t="shared" si="185"/>
        <v>#NUM!</v>
      </c>
      <c r="BI3919" t="e">
        <f>VLOOKUP(H3919,Sheet2!$A$1:$B$270,2,FALSE)</f>
        <v>#N/A</v>
      </c>
    </row>
    <row r="3920" spans="15:61">
      <c r="O3920" s="57"/>
      <c r="P3920" s="57"/>
      <c r="AO3920" s="57"/>
      <c r="AP3920" s="57"/>
      <c r="BA3920" s="57"/>
      <c r="BF3920" s="6" t="e">
        <f t="shared" si="183"/>
        <v>#NUM!</v>
      </c>
      <c r="BG3920" t="e">
        <f t="shared" si="184"/>
        <v>#NUM!</v>
      </c>
      <c r="BH3920" t="e">
        <f t="shared" si="185"/>
        <v>#NUM!</v>
      </c>
      <c r="BI3920" t="e">
        <f>VLOOKUP(H3920,Sheet2!$A$1:$B$270,2,FALSE)</f>
        <v>#N/A</v>
      </c>
    </row>
    <row r="3921" spans="15:61">
      <c r="O3921" s="57"/>
      <c r="P3921" s="57"/>
      <c r="AO3921" s="57"/>
      <c r="AP3921" s="57"/>
      <c r="BA3921" s="57"/>
      <c r="BF3921" s="6" t="e">
        <f t="shared" si="183"/>
        <v>#NUM!</v>
      </c>
      <c r="BG3921" t="e">
        <f t="shared" si="184"/>
        <v>#NUM!</v>
      </c>
      <c r="BH3921" t="e">
        <f t="shared" si="185"/>
        <v>#NUM!</v>
      </c>
      <c r="BI3921" t="e">
        <f>VLOOKUP(H3921,Sheet2!$A$1:$B$270,2,FALSE)</f>
        <v>#N/A</v>
      </c>
    </row>
    <row r="3922" spans="15:61">
      <c r="O3922" s="57"/>
      <c r="P3922" s="57"/>
      <c r="AO3922" s="57"/>
      <c r="AP3922" s="57"/>
      <c r="BA3922" s="57"/>
      <c r="BF3922" s="6" t="e">
        <f t="shared" si="183"/>
        <v>#NUM!</v>
      </c>
      <c r="BG3922" t="e">
        <f t="shared" si="184"/>
        <v>#NUM!</v>
      </c>
      <c r="BH3922" t="e">
        <f t="shared" si="185"/>
        <v>#NUM!</v>
      </c>
      <c r="BI3922" t="e">
        <f>VLOOKUP(H3922,Sheet2!$A$1:$B$270,2,FALSE)</f>
        <v>#N/A</v>
      </c>
    </row>
    <row r="3923" spans="15:61">
      <c r="O3923" s="57"/>
      <c r="P3923" s="57"/>
      <c r="AO3923" s="57"/>
      <c r="AP3923" s="57"/>
      <c r="BA3923" s="57"/>
      <c r="BF3923" s="6" t="e">
        <f t="shared" si="183"/>
        <v>#NUM!</v>
      </c>
      <c r="BG3923" t="e">
        <f t="shared" si="184"/>
        <v>#NUM!</v>
      </c>
      <c r="BH3923" t="e">
        <f t="shared" si="185"/>
        <v>#NUM!</v>
      </c>
      <c r="BI3923" t="e">
        <f>VLOOKUP(H3923,Sheet2!$A$1:$B$270,2,FALSE)</f>
        <v>#N/A</v>
      </c>
    </row>
    <row r="3924" spans="15:61">
      <c r="O3924" s="57"/>
      <c r="P3924" s="57"/>
      <c r="AO3924" s="57"/>
      <c r="AP3924" s="57"/>
      <c r="BA3924" s="57"/>
      <c r="BF3924" s="6" t="e">
        <f t="shared" si="183"/>
        <v>#NUM!</v>
      </c>
      <c r="BG3924" t="e">
        <f t="shared" si="184"/>
        <v>#NUM!</v>
      </c>
      <c r="BH3924" t="e">
        <f t="shared" si="185"/>
        <v>#NUM!</v>
      </c>
      <c r="BI3924" t="e">
        <f>VLOOKUP(H3924,Sheet2!$A$1:$B$270,2,FALSE)</f>
        <v>#N/A</v>
      </c>
    </row>
    <row r="3925" spans="15:61">
      <c r="O3925" s="57"/>
      <c r="P3925" s="57"/>
      <c r="AO3925" s="57"/>
      <c r="AP3925" s="57"/>
      <c r="BA3925" s="57"/>
      <c r="BF3925" s="6" t="e">
        <f t="shared" si="183"/>
        <v>#NUM!</v>
      </c>
      <c r="BG3925" t="e">
        <f t="shared" si="184"/>
        <v>#NUM!</v>
      </c>
      <c r="BH3925" t="e">
        <f t="shared" si="185"/>
        <v>#NUM!</v>
      </c>
      <c r="BI3925" t="e">
        <f>VLOOKUP(H3925,Sheet2!$A$1:$B$270,2,FALSE)</f>
        <v>#N/A</v>
      </c>
    </row>
    <row r="3926" spans="15:61">
      <c r="O3926" s="57"/>
      <c r="P3926" s="57"/>
      <c r="AO3926" s="57"/>
      <c r="AP3926" s="57"/>
      <c r="BA3926" s="57"/>
      <c r="BF3926" s="6" t="e">
        <f t="shared" si="183"/>
        <v>#NUM!</v>
      </c>
      <c r="BG3926" t="e">
        <f t="shared" si="184"/>
        <v>#NUM!</v>
      </c>
      <c r="BH3926" t="e">
        <f t="shared" si="185"/>
        <v>#NUM!</v>
      </c>
      <c r="BI3926" t="e">
        <f>VLOOKUP(H3926,Sheet2!$A$1:$B$270,2,FALSE)</f>
        <v>#N/A</v>
      </c>
    </row>
    <row r="3927" spans="15:61">
      <c r="O3927" s="57"/>
      <c r="P3927" s="57"/>
      <c r="AO3927" s="57"/>
      <c r="BA3927" s="57"/>
      <c r="BF3927" s="6" t="e">
        <f t="shared" si="183"/>
        <v>#NUM!</v>
      </c>
      <c r="BG3927" t="e">
        <f t="shared" si="184"/>
        <v>#NUM!</v>
      </c>
      <c r="BH3927" t="e">
        <f t="shared" si="185"/>
        <v>#NUM!</v>
      </c>
      <c r="BI3927" t="e">
        <f>VLOOKUP(H3927,Sheet2!$A$1:$B$270,2,FALSE)</f>
        <v>#N/A</v>
      </c>
    </row>
    <row r="3928" spans="15:61">
      <c r="O3928" s="57"/>
      <c r="P3928" s="57"/>
      <c r="AO3928" s="57"/>
      <c r="AP3928" s="57"/>
      <c r="BA3928" s="57"/>
      <c r="BF3928" s="6" t="e">
        <f t="shared" si="183"/>
        <v>#NUM!</v>
      </c>
      <c r="BG3928" t="e">
        <f t="shared" si="184"/>
        <v>#NUM!</v>
      </c>
      <c r="BH3928" t="e">
        <f t="shared" si="185"/>
        <v>#NUM!</v>
      </c>
      <c r="BI3928" t="e">
        <f>VLOOKUP(H3928,Sheet2!$A$1:$B$270,2,FALSE)</f>
        <v>#N/A</v>
      </c>
    </row>
    <row r="3929" spans="15:61">
      <c r="O3929" s="57"/>
      <c r="P3929" s="57"/>
      <c r="AO3929" s="57"/>
      <c r="AP3929" s="57"/>
      <c r="BA3929" s="57"/>
      <c r="BF3929" s="6" t="e">
        <f t="shared" si="183"/>
        <v>#NUM!</v>
      </c>
      <c r="BG3929" t="e">
        <f t="shared" si="184"/>
        <v>#NUM!</v>
      </c>
      <c r="BH3929" t="e">
        <f t="shared" si="185"/>
        <v>#NUM!</v>
      </c>
      <c r="BI3929" t="e">
        <f>VLOOKUP(H3929,Sheet2!$A$1:$B$270,2,FALSE)</f>
        <v>#N/A</v>
      </c>
    </row>
    <row r="3930" spans="15:61">
      <c r="O3930" s="57"/>
      <c r="P3930" s="57"/>
      <c r="AO3930" s="57"/>
      <c r="AP3930" s="57"/>
      <c r="BA3930" s="57"/>
      <c r="BF3930" s="6" t="e">
        <f t="shared" si="183"/>
        <v>#NUM!</v>
      </c>
      <c r="BG3930" t="e">
        <f t="shared" si="184"/>
        <v>#NUM!</v>
      </c>
      <c r="BH3930" t="e">
        <f t="shared" si="185"/>
        <v>#NUM!</v>
      </c>
      <c r="BI3930" t="e">
        <f>VLOOKUP(H3930,Sheet2!$A$1:$B$270,2,FALSE)</f>
        <v>#N/A</v>
      </c>
    </row>
    <row r="3931" spans="15:61">
      <c r="O3931" s="57"/>
      <c r="P3931" s="57"/>
      <c r="AO3931" s="57"/>
      <c r="AP3931" s="57"/>
      <c r="BA3931" s="57"/>
      <c r="BF3931" s="6" t="e">
        <f t="shared" si="183"/>
        <v>#NUM!</v>
      </c>
      <c r="BG3931" t="e">
        <f t="shared" si="184"/>
        <v>#NUM!</v>
      </c>
      <c r="BH3931" t="e">
        <f t="shared" si="185"/>
        <v>#NUM!</v>
      </c>
      <c r="BI3931" t="e">
        <f>VLOOKUP(H3931,Sheet2!$A$1:$B$270,2,FALSE)</f>
        <v>#N/A</v>
      </c>
    </row>
    <row r="3932" spans="15:61">
      <c r="O3932" s="57"/>
      <c r="P3932" s="57"/>
      <c r="AO3932" s="57"/>
      <c r="AP3932" s="57"/>
      <c r="BA3932" s="57"/>
      <c r="BF3932" s="6" t="e">
        <f t="shared" si="183"/>
        <v>#NUM!</v>
      </c>
      <c r="BG3932" t="e">
        <f t="shared" si="184"/>
        <v>#NUM!</v>
      </c>
      <c r="BH3932" t="e">
        <f t="shared" si="185"/>
        <v>#NUM!</v>
      </c>
      <c r="BI3932" t="e">
        <f>VLOOKUP(H3932,Sheet2!$A$1:$B$270,2,FALSE)</f>
        <v>#N/A</v>
      </c>
    </row>
    <row r="3933" spans="15:61">
      <c r="O3933" s="57"/>
      <c r="P3933" s="57"/>
      <c r="AO3933" s="57"/>
      <c r="AP3933" s="57"/>
      <c r="BA3933" s="57"/>
      <c r="BF3933" s="6" t="e">
        <f t="shared" si="183"/>
        <v>#NUM!</v>
      </c>
      <c r="BG3933" t="e">
        <f t="shared" si="184"/>
        <v>#NUM!</v>
      </c>
      <c r="BH3933" t="e">
        <f t="shared" si="185"/>
        <v>#NUM!</v>
      </c>
      <c r="BI3933" t="e">
        <f>VLOOKUP(H3933,Sheet2!$A$1:$B$270,2,FALSE)</f>
        <v>#N/A</v>
      </c>
    </row>
    <row r="3934" spans="15:61">
      <c r="O3934" s="57"/>
      <c r="P3934" s="57"/>
      <c r="AO3934" s="57"/>
      <c r="AP3934" s="57"/>
      <c r="BA3934" s="57"/>
      <c r="BF3934" s="6" t="e">
        <f t="shared" si="183"/>
        <v>#NUM!</v>
      </c>
      <c r="BG3934" t="e">
        <f t="shared" si="184"/>
        <v>#NUM!</v>
      </c>
      <c r="BH3934" t="e">
        <f t="shared" si="185"/>
        <v>#NUM!</v>
      </c>
      <c r="BI3934" t="e">
        <f>VLOOKUP(H3934,Sheet2!$A$1:$B$270,2,FALSE)</f>
        <v>#N/A</v>
      </c>
    </row>
    <row r="3935" spans="15:61">
      <c r="O3935" s="57"/>
      <c r="P3935" s="57"/>
      <c r="AO3935" s="57"/>
      <c r="AP3935" s="57"/>
      <c r="BA3935" s="57"/>
      <c r="BF3935" s="6" t="e">
        <f t="shared" si="183"/>
        <v>#NUM!</v>
      </c>
      <c r="BG3935" t="e">
        <f t="shared" si="184"/>
        <v>#NUM!</v>
      </c>
      <c r="BH3935" t="e">
        <f t="shared" si="185"/>
        <v>#NUM!</v>
      </c>
      <c r="BI3935" t="e">
        <f>VLOOKUP(H3935,Sheet2!$A$1:$B$270,2,FALSE)</f>
        <v>#N/A</v>
      </c>
    </row>
    <row r="3936" spans="15:61">
      <c r="O3936" s="57"/>
      <c r="P3936" s="57"/>
      <c r="AO3936" s="57"/>
      <c r="AP3936" s="57"/>
      <c r="BA3936" s="57"/>
      <c r="BF3936" s="6" t="e">
        <f t="shared" si="183"/>
        <v>#NUM!</v>
      </c>
      <c r="BG3936" t="e">
        <f t="shared" si="184"/>
        <v>#NUM!</v>
      </c>
      <c r="BH3936" t="e">
        <f t="shared" si="185"/>
        <v>#NUM!</v>
      </c>
      <c r="BI3936" t="e">
        <f>VLOOKUP(H3936,Sheet2!$A$1:$B$270,2,FALSE)</f>
        <v>#N/A</v>
      </c>
    </row>
    <row r="3937" spans="15:61">
      <c r="O3937" s="57"/>
      <c r="P3937" s="57"/>
      <c r="AO3937" s="57"/>
      <c r="AP3937" s="57"/>
      <c r="BA3937" s="57"/>
      <c r="BF3937" s="6" t="e">
        <f t="shared" si="183"/>
        <v>#NUM!</v>
      </c>
      <c r="BG3937" t="e">
        <f t="shared" si="184"/>
        <v>#NUM!</v>
      </c>
      <c r="BH3937" t="e">
        <f t="shared" si="185"/>
        <v>#NUM!</v>
      </c>
      <c r="BI3937" t="e">
        <f>VLOOKUP(H3937,Sheet2!$A$1:$B$270,2,FALSE)</f>
        <v>#N/A</v>
      </c>
    </row>
    <row r="3938" spans="15:61">
      <c r="O3938" s="57"/>
      <c r="P3938" s="57"/>
      <c r="AO3938" s="57"/>
      <c r="AP3938" s="57"/>
      <c r="BA3938" s="57"/>
      <c r="BF3938" s="6" t="e">
        <f t="shared" si="183"/>
        <v>#NUM!</v>
      </c>
      <c r="BG3938" t="e">
        <f t="shared" si="184"/>
        <v>#NUM!</v>
      </c>
      <c r="BH3938" t="e">
        <f t="shared" si="185"/>
        <v>#NUM!</v>
      </c>
      <c r="BI3938" t="e">
        <f>VLOOKUP(H3938,Sheet2!$A$1:$B$270,2,FALSE)</f>
        <v>#N/A</v>
      </c>
    </row>
    <row r="3939" spans="15:61">
      <c r="O3939" s="57"/>
      <c r="P3939" s="57"/>
      <c r="AO3939" s="57"/>
      <c r="AP3939" s="57"/>
      <c r="BA3939" s="57"/>
      <c r="BF3939" s="6" t="e">
        <f t="shared" si="183"/>
        <v>#NUM!</v>
      </c>
      <c r="BG3939" t="e">
        <f t="shared" si="184"/>
        <v>#NUM!</v>
      </c>
      <c r="BH3939" t="e">
        <f t="shared" si="185"/>
        <v>#NUM!</v>
      </c>
      <c r="BI3939" t="e">
        <f>VLOOKUP(H3939,Sheet2!$A$1:$B$270,2,FALSE)</f>
        <v>#N/A</v>
      </c>
    </row>
    <row r="3940" spans="15:61">
      <c r="O3940" s="57"/>
      <c r="P3940" s="57"/>
      <c r="AO3940" s="57"/>
      <c r="AP3940" s="57"/>
      <c r="BA3940" s="57"/>
      <c r="BF3940" s="6" t="e">
        <f t="shared" si="183"/>
        <v>#NUM!</v>
      </c>
      <c r="BG3940" t="e">
        <f t="shared" si="184"/>
        <v>#NUM!</v>
      </c>
      <c r="BH3940" t="e">
        <f t="shared" si="185"/>
        <v>#NUM!</v>
      </c>
      <c r="BI3940" t="e">
        <f>VLOOKUP(H3940,Sheet2!$A$1:$B$270,2,FALSE)</f>
        <v>#N/A</v>
      </c>
    </row>
    <row r="3941" spans="15:61">
      <c r="O3941" s="57"/>
      <c r="P3941" s="57"/>
      <c r="AO3941" s="57"/>
      <c r="AP3941" s="57"/>
      <c r="BA3941" s="57"/>
      <c r="BF3941" s="6" t="e">
        <f t="shared" si="183"/>
        <v>#NUM!</v>
      </c>
      <c r="BG3941" t="e">
        <f t="shared" si="184"/>
        <v>#NUM!</v>
      </c>
      <c r="BH3941" t="e">
        <f t="shared" si="185"/>
        <v>#NUM!</v>
      </c>
      <c r="BI3941" t="e">
        <f>VLOOKUP(H3941,Sheet2!$A$1:$B$270,2,FALSE)</f>
        <v>#N/A</v>
      </c>
    </row>
    <row r="3942" spans="15:61">
      <c r="O3942" s="57"/>
      <c r="P3942" s="57"/>
      <c r="AO3942" s="57"/>
      <c r="BA3942" s="57"/>
      <c r="BF3942" s="6" t="e">
        <f t="shared" si="183"/>
        <v>#NUM!</v>
      </c>
      <c r="BG3942" t="e">
        <f t="shared" si="184"/>
        <v>#NUM!</v>
      </c>
      <c r="BH3942" t="e">
        <f t="shared" si="185"/>
        <v>#NUM!</v>
      </c>
      <c r="BI3942" t="e">
        <f>VLOOKUP(H3942,Sheet2!$A$1:$B$270,2,FALSE)</f>
        <v>#N/A</v>
      </c>
    </row>
    <row r="3943" spans="15:61">
      <c r="O3943" s="57"/>
      <c r="P3943" s="57"/>
      <c r="AO3943" s="57"/>
      <c r="AP3943" s="57"/>
      <c r="BA3943" s="57"/>
      <c r="BF3943" s="6" t="e">
        <f t="shared" si="183"/>
        <v>#NUM!</v>
      </c>
      <c r="BG3943" t="e">
        <f t="shared" si="184"/>
        <v>#NUM!</v>
      </c>
      <c r="BH3943" t="e">
        <f t="shared" si="185"/>
        <v>#NUM!</v>
      </c>
      <c r="BI3943" t="e">
        <f>VLOOKUP(H3943,Sheet2!$A$1:$B$270,2,FALSE)</f>
        <v>#N/A</v>
      </c>
    </row>
    <row r="3944" spans="15:61">
      <c r="O3944" s="57"/>
      <c r="P3944" s="57"/>
      <c r="AO3944" s="57"/>
      <c r="AP3944" s="57"/>
      <c r="BA3944" s="57"/>
      <c r="BF3944" s="6" t="e">
        <f t="shared" si="183"/>
        <v>#NUM!</v>
      </c>
      <c r="BG3944" t="e">
        <f t="shared" si="184"/>
        <v>#NUM!</v>
      </c>
      <c r="BH3944" t="e">
        <f t="shared" si="185"/>
        <v>#NUM!</v>
      </c>
      <c r="BI3944" t="e">
        <f>VLOOKUP(H3944,Sheet2!$A$1:$B$270,2,FALSE)</f>
        <v>#N/A</v>
      </c>
    </row>
    <row r="3945" spans="15:61">
      <c r="O3945" s="57"/>
      <c r="P3945" s="57"/>
      <c r="AO3945" s="57"/>
      <c r="AP3945" s="57"/>
      <c r="BA3945" s="57"/>
      <c r="BF3945" s="6" t="e">
        <f t="shared" si="183"/>
        <v>#NUM!</v>
      </c>
      <c r="BG3945" t="e">
        <f t="shared" si="184"/>
        <v>#NUM!</v>
      </c>
      <c r="BH3945" t="e">
        <f t="shared" si="185"/>
        <v>#NUM!</v>
      </c>
      <c r="BI3945" t="e">
        <f>VLOOKUP(H3945,Sheet2!$A$1:$B$270,2,FALSE)</f>
        <v>#N/A</v>
      </c>
    </row>
    <row r="3946" spans="15:61">
      <c r="O3946" s="57"/>
      <c r="P3946" s="57"/>
      <c r="AO3946" s="57"/>
      <c r="AP3946" s="57"/>
      <c r="BA3946" s="57"/>
      <c r="BF3946" s="6" t="e">
        <f t="shared" si="183"/>
        <v>#NUM!</v>
      </c>
      <c r="BG3946" t="e">
        <f t="shared" si="184"/>
        <v>#NUM!</v>
      </c>
      <c r="BH3946" t="e">
        <f t="shared" si="185"/>
        <v>#NUM!</v>
      </c>
      <c r="BI3946" t="e">
        <f>VLOOKUP(H3946,Sheet2!$A$1:$B$270,2,FALSE)</f>
        <v>#N/A</v>
      </c>
    </row>
    <row r="3947" spans="15:61">
      <c r="O3947" s="57"/>
      <c r="P3947" s="57"/>
      <c r="AO3947" s="57"/>
      <c r="AP3947" s="57"/>
      <c r="BA3947" s="57"/>
      <c r="BF3947" s="6" t="e">
        <f t="shared" si="183"/>
        <v>#NUM!</v>
      </c>
      <c r="BG3947" t="e">
        <f t="shared" si="184"/>
        <v>#NUM!</v>
      </c>
      <c r="BH3947" t="e">
        <f t="shared" si="185"/>
        <v>#NUM!</v>
      </c>
      <c r="BI3947" t="e">
        <f>VLOOKUP(H3947,Sheet2!$A$1:$B$270,2,FALSE)</f>
        <v>#N/A</v>
      </c>
    </row>
    <row r="3948" spans="15:61">
      <c r="O3948" s="57"/>
      <c r="P3948" s="57"/>
      <c r="AO3948" s="57"/>
      <c r="AP3948" s="57"/>
      <c r="BA3948" s="57"/>
      <c r="BF3948" s="6" t="e">
        <f t="shared" si="183"/>
        <v>#NUM!</v>
      </c>
      <c r="BG3948" t="e">
        <f t="shared" si="184"/>
        <v>#NUM!</v>
      </c>
      <c r="BH3948" t="e">
        <f t="shared" si="185"/>
        <v>#NUM!</v>
      </c>
      <c r="BI3948" t="e">
        <f>VLOOKUP(H3948,Sheet2!$A$1:$B$270,2,FALSE)</f>
        <v>#N/A</v>
      </c>
    </row>
    <row r="3949" spans="15:61">
      <c r="O3949" s="57"/>
      <c r="P3949" s="57"/>
      <c r="AO3949" s="57"/>
      <c r="AP3949" s="57"/>
      <c r="BA3949" s="57"/>
      <c r="BF3949" s="6" t="e">
        <f t="shared" si="183"/>
        <v>#NUM!</v>
      </c>
      <c r="BG3949" t="e">
        <f t="shared" si="184"/>
        <v>#NUM!</v>
      </c>
      <c r="BH3949" t="e">
        <f t="shared" si="185"/>
        <v>#NUM!</v>
      </c>
      <c r="BI3949" t="e">
        <f>VLOOKUP(H3949,Sheet2!$A$1:$B$270,2,FALSE)</f>
        <v>#N/A</v>
      </c>
    </row>
    <row r="3950" spans="15:61">
      <c r="O3950" s="57"/>
      <c r="P3950" s="57"/>
      <c r="AO3950" s="57"/>
      <c r="AP3950" s="57"/>
      <c r="BA3950" s="57"/>
      <c r="BF3950" s="6" t="e">
        <f t="shared" si="183"/>
        <v>#NUM!</v>
      </c>
      <c r="BG3950" t="e">
        <f t="shared" si="184"/>
        <v>#NUM!</v>
      </c>
      <c r="BH3950" t="e">
        <f t="shared" si="185"/>
        <v>#NUM!</v>
      </c>
      <c r="BI3950" t="e">
        <f>VLOOKUP(H3950,Sheet2!$A$1:$B$270,2,FALSE)</f>
        <v>#N/A</v>
      </c>
    </row>
    <row r="3951" spans="15:61">
      <c r="O3951" s="57"/>
      <c r="P3951" s="57"/>
      <c r="AO3951" s="57"/>
      <c r="AP3951" s="57"/>
      <c r="BA3951" s="57"/>
      <c r="BF3951" s="6" t="e">
        <f t="shared" si="183"/>
        <v>#NUM!</v>
      </c>
      <c r="BG3951" t="e">
        <f t="shared" si="184"/>
        <v>#NUM!</v>
      </c>
      <c r="BH3951" t="e">
        <f t="shared" si="185"/>
        <v>#NUM!</v>
      </c>
      <c r="BI3951" t="e">
        <f>VLOOKUP(H3951,Sheet2!$A$1:$B$270,2,FALSE)</f>
        <v>#N/A</v>
      </c>
    </row>
    <row r="3952" spans="15:61">
      <c r="O3952" s="57"/>
      <c r="P3952" s="57"/>
      <c r="AO3952" s="57"/>
      <c r="AP3952" s="57"/>
      <c r="BA3952" s="57"/>
      <c r="BF3952" s="6" t="e">
        <f t="shared" si="183"/>
        <v>#NUM!</v>
      </c>
      <c r="BG3952" t="e">
        <f t="shared" si="184"/>
        <v>#NUM!</v>
      </c>
      <c r="BH3952" t="e">
        <f t="shared" si="185"/>
        <v>#NUM!</v>
      </c>
      <c r="BI3952" t="e">
        <f>VLOOKUP(H3952,Sheet2!$A$1:$B$270,2,FALSE)</f>
        <v>#N/A</v>
      </c>
    </row>
    <row r="3953" spans="15:61">
      <c r="O3953" s="57"/>
      <c r="P3953" s="57"/>
      <c r="AO3953" s="57"/>
      <c r="AP3953" s="57"/>
      <c r="BA3953" s="57"/>
      <c r="BF3953" s="6" t="e">
        <f t="shared" si="183"/>
        <v>#NUM!</v>
      </c>
      <c r="BG3953" t="e">
        <f t="shared" si="184"/>
        <v>#NUM!</v>
      </c>
      <c r="BH3953" t="e">
        <f t="shared" si="185"/>
        <v>#NUM!</v>
      </c>
      <c r="BI3953" t="e">
        <f>VLOOKUP(H3953,Sheet2!$A$1:$B$270,2,FALSE)</f>
        <v>#N/A</v>
      </c>
    </row>
    <row r="3954" spans="15:61">
      <c r="O3954" s="57"/>
      <c r="P3954" s="57"/>
      <c r="AO3954" s="57"/>
      <c r="AP3954" s="57"/>
      <c r="BA3954" s="57"/>
      <c r="BF3954" s="6" t="e">
        <f t="shared" si="183"/>
        <v>#NUM!</v>
      </c>
      <c r="BG3954" t="e">
        <f t="shared" si="184"/>
        <v>#NUM!</v>
      </c>
      <c r="BH3954" t="e">
        <f t="shared" si="185"/>
        <v>#NUM!</v>
      </c>
      <c r="BI3954" t="e">
        <f>VLOOKUP(H3954,Sheet2!$A$1:$B$270,2,FALSE)</f>
        <v>#N/A</v>
      </c>
    </row>
    <row r="3955" spans="15:61">
      <c r="O3955" s="57"/>
      <c r="P3955" s="57"/>
      <c r="AO3955" s="57"/>
      <c r="AP3955" s="57"/>
      <c r="BA3955" s="57"/>
      <c r="BF3955" s="6" t="e">
        <f t="shared" si="183"/>
        <v>#NUM!</v>
      </c>
      <c r="BG3955" t="e">
        <f t="shared" si="184"/>
        <v>#NUM!</v>
      </c>
      <c r="BH3955" t="e">
        <f t="shared" si="185"/>
        <v>#NUM!</v>
      </c>
      <c r="BI3955" t="e">
        <f>VLOOKUP(H3955,Sheet2!$A$1:$B$270,2,FALSE)</f>
        <v>#N/A</v>
      </c>
    </row>
    <row r="3956" spans="15:61">
      <c r="O3956" s="57"/>
      <c r="P3956" s="57"/>
      <c r="AO3956" s="57"/>
      <c r="AP3956" s="57"/>
      <c r="BA3956" s="57"/>
      <c r="BF3956" s="6" t="e">
        <f t="shared" si="183"/>
        <v>#NUM!</v>
      </c>
      <c r="BG3956" t="e">
        <f t="shared" si="184"/>
        <v>#NUM!</v>
      </c>
      <c r="BH3956" t="e">
        <f t="shared" si="185"/>
        <v>#NUM!</v>
      </c>
      <c r="BI3956" t="e">
        <f>VLOOKUP(H3956,Sheet2!$A$1:$B$270,2,FALSE)</f>
        <v>#N/A</v>
      </c>
    </row>
    <row r="3957" spans="15:61">
      <c r="O3957" s="57"/>
      <c r="P3957" s="57"/>
      <c r="AO3957" s="57"/>
      <c r="AP3957" s="57"/>
      <c r="BA3957" s="57"/>
      <c r="BF3957" s="6" t="e">
        <f t="shared" si="183"/>
        <v>#NUM!</v>
      </c>
      <c r="BG3957" t="e">
        <f t="shared" si="184"/>
        <v>#NUM!</v>
      </c>
      <c r="BH3957" t="e">
        <f t="shared" si="185"/>
        <v>#NUM!</v>
      </c>
      <c r="BI3957" t="e">
        <f>VLOOKUP(H3957,Sheet2!$A$1:$B$270,2,FALSE)</f>
        <v>#N/A</v>
      </c>
    </row>
    <row r="3958" spans="15:61">
      <c r="O3958" s="57"/>
      <c r="P3958" s="57"/>
      <c r="AO3958" s="57"/>
      <c r="BA3958" s="57"/>
      <c r="BF3958" s="6" t="e">
        <f t="shared" si="183"/>
        <v>#NUM!</v>
      </c>
      <c r="BG3958" t="e">
        <f t="shared" si="184"/>
        <v>#NUM!</v>
      </c>
      <c r="BH3958" t="e">
        <f t="shared" si="185"/>
        <v>#NUM!</v>
      </c>
      <c r="BI3958" t="e">
        <f>VLOOKUP(H3958,Sheet2!$A$1:$B$270,2,FALSE)</f>
        <v>#N/A</v>
      </c>
    </row>
    <row r="3959" spans="15:61">
      <c r="O3959" s="57"/>
      <c r="P3959" s="57"/>
      <c r="AO3959" s="57"/>
      <c r="AP3959" s="57"/>
      <c r="BA3959" s="57"/>
      <c r="BF3959" s="6" t="e">
        <f t="shared" si="183"/>
        <v>#NUM!</v>
      </c>
      <c r="BG3959" t="e">
        <f t="shared" si="184"/>
        <v>#NUM!</v>
      </c>
      <c r="BH3959" t="e">
        <f t="shared" si="185"/>
        <v>#NUM!</v>
      </c>
      <c r="BI3959" t="e">
        <f>VLOOKUP(H3959,Sheet2!$A$1:$B$270,2,FALSE)</f>
        <v>#N/A</v>
      </c>
    </row>
    <row r="3960" spans="15:61">
      <c r="O3960" s="57"/>
      <c r="P3960" s="57"/>
      <c r="AO3960" s="57"/>
      <c r="AP3960" s="57"/>
      <c r="BA3960" s="57"/>
      <c r="BF3960" s="6" t="e">
        <f t="shared" si="183"/>
        <v>#NUM!</v>
      </c>
      <c r="BG3960" t="e">
        <f t="shared" si="184"/>
        <v>#NUM!</v>
      </c>
      <c r="BH3960" t="e">
        <f t="shared" si="185"/>
        <v>#NUM!</v>
      </c>
      <c r="BI3960" t="e">
        <f>VLOOKUP(H3960,Sheet2!$A$1:$B$270,2,FALSE)</f>
        <v>#N/A</v>
      </c>
    </row>
    <row r="3961" spans="15:61">
      <c r="O3961" s="57"/>
      <c r="P3961" s="57"/>
      <c r="AO3961" s="57"/>
      <c r="BA3961" s="57"/>
      <c r="BF3961" s="6" t="e">
        <f t="shared" si="183"/>
        <v>#NUM!</v>
      </c>
      <c r="BG3961" t="e">
        <f t="shared" si="184"/>
        <v>#NUM!</v>
      </c>
      <c r="BH3961" t="e">
        <f t="shared" si="185"/>
        <v>#NUM!</v>
      </c>
      <c r="BI3961" t="e">
        <f>VLOOKUP(H3961,Sheet2!$A$1:$B$270,2,FALSE)</f>
        <v>#N/A</v>
      </c>
    </row>
    <row r="3962" spans="15:61">
      <c r="O3962" s="57"/>
      <c r="P3962" s="57"/>
      <c r="AO3962" s="57"/>
      <c r="AP3962" s="57"/>
      <c r="BA3962" s="57"/>
      <c r="BF3962" s="6" t="e">
        <f t="shared" si="183"/>
        <v>#NUM!</v>
      </c>
      <c r="BG3962" t="e">
        <f t="shared" si="184"/>
        <v>#NUM!</v>
      </c>
      <c r="BH3962" t="e">
        <f t="shared" si="185"/>
        <v>#NUM!</v>
      </c>
      <c r="BI3962" t="e">
        <f>VLOOKUP(H3962,Sheet2!$A$1:$B$270,2,FALSE)</f>
        <v>#N/A</v>
      </c>
    </row>
    <row r="3963" spans="15:61">
      <c r="O3963" s="57"/>
      <c r="P3963" s="57"/>
      <c r="AO3963" s="57"/>
      <c r="AP3963" s="57"/>
      <c r="BA3963" s="57"/>
      <c r="BF3963" s="6" t="e">
        <f t="shared" si="183"/>
        <v>#NUM!</v>
      </c>
      <c r="BG3963" t="e">
        <f t="shared" si="184"/>
        <v>#NUM!</v>
      </c>
      <c r="BH3963" t="e">
        <f t="shared" si="185"/>
        <v>#NUM!</v>
      </c>
      <c r="BI3963" t="e">
        <f>VLOOKUP(H3963,Sheet2!$A$1:$B$270,2,FALSE)</f>
        <v>#N/A</v>
      </c>
    </row>
    <row r="3964" spans="15:61">
      <c r="O3964" s="57"/>
      <c r="P3964" s="57"/>
      <c r="AO3964" s="57"/>
      <c r="AP3964" s="57"/>
      <c r="BA3964" s="57"/>
      <c r="BF3964" s="6" t="e">
        <f t="shared" si="183"/>
        <v>#NUM!</v>
      </c>
      <c r="BG3964" t="e">
        <f t="shared" si="184"/>
        <v>#NUM!</v>
      </c>
      <c r="BH3964" t="e">
        <f t="shared" si="185"/>
        <v>#NUM!</v>
      </c>
      <c r="BI3964" t="e">
        <f>VLOOKUP(H3964,Sheet2!$A$1:$B$270,2,FALSE)</f>
        <v>#N/A</v>
      </c>
    </row>
    <row r="3965" spans="15:61">
      <c r="O3965" s="57"/>
      <c r="P3965" s="57"/>
      <c r="AO3965" s="57"/>
      <c r="BA3965" s="57"/>
      <c r="BF3965" s="6" t="e">
        <f t="shared" si="183"/>
        <v>#NUM!</v>
      </c>
      <c r="BG3965" t="e">
        <f t="shared" si="184"/>
        <v>#NUM!</v>
      </c>
      <c r="BH3965" t="e">
        <f t="shared" si="185"/>
        <v>#NUM!</v>
      </c>
      <c r="BI3965" t="e">
        <f>VLOOKUP(H3965,Sheet2!$A$1:$B$270,2,FALSE)</f>
        <v>#N/A</v>
      </c>
    </row>
    <row r="3966" spans="15:61">
      <c r="O3966" s="57"/>
      <c r="P3966" s="57"/>
      <c r="AO3966" s="57"/>
      <c r="BA3966" s="57"/>
      <c r="BF3966" s="6" t="e">
        <f t="shared" si="183"/>
        <v>#NUM!</v>
      </c>
      <c r="BG3966" t="e">
        <f t="shared" si="184"/>
        <v>#NUM!</v>
      </c>
      <c r="BH3966" t="e">
        <f t="shared" si="185"/>
        <v>#NUM!</v>
      </c>
      <c r="BI3966" t="e">
        <f>VLOOKUP(H3966,Sheet2!$A$1:$B$270,2,FALSE)</f>
        <v>#N/A</v>
      </c>
    </row>
    <row r="3967" spans="15:61">
      <c r="O3967" s="57"/>
      <c r="P3967" s="57"/>
      <c r="AO3967" s="57"/>
      <c r="BA3967" s="57"/>
      <c r="BF3967" s="6" t="e">
        <f t="shared" si="183"/>
        <v>#NUM!</v>
      </c>
      <c r="BG3967" t="e">
        <f t="shared" si="184"/>
        <v>#NUM!</v>
      </c>
      <c r="BH3967" t="e">
        <f t="shared" si="185"/>
        <v>#NUM!</v>
      </c>
      <c r="BI3967" t="e">
        <f>VLOOKUP(H3967,Sheet2!$A$1:$B$270,2,FALSE)</f>
        <v>#N/A</v>
      </c>
    </row>
    <row r="3968" spans="15:61">
      <c r="O3968" s="57"/>
      <c r="P3968" s="57"/>
      <c r="AO3968" s="57"/>
      <c r="AP3968" s="57"/>
      <c r="BA3968" s="57"/>
      <c r="BF3968" s="6" t="e">
        <f t="shared" si="183"/>
        <v>#NUM!</v>
      </c>
      <c r="BG3968" t="e">
        <f t="shared" si="184"/>
        <v>#NUM!</v>
      </c>
      <c r="BH3968" t="e">
        <f t="shared" si="185"/>
        <v>#NUM!</v>
      </c>
      <c r="BI3968" t="e">
        <f>VLOOKUP(H3968,Sheet2!$A$1:$B$270,2,FALSE)</f>
        <v>#N/A</v>
      </c>
    </row>
    <row r="3969" spans="15:61">
      <c r="O3969" s="57"/>
      <c r="P3969" s="57"/>
      <c r="AO3969" s="57"/>
      <c r="AP3969" s="57"/>
      <c r="BA3969" s="57"/>
      <c r="BF3969" s="6" t="e">
        <f t="shared" si="183"/>
        <v>#NUM!</v>
      </c>
      <c r="BG3969" t="e">
        <f t="shared" si="184"/>
        <v>#NUM!</v>
      </c>
      <c r="BH3969" t="e">
        <f t="shared" si="185"/>
        <v>#NUM!</v>
      </c>
      <c r="BI3969" t="e">
        <f>VLOOKUP(H3969,Sheet2!$A$1:$B$270,2,FALSE)</f>
        <v>#N/A</v>
      </c>
    </row>
    <row r="3970" spans="15:61">
      <c r="O3970" s="57"/>
      <c r="P3970" s="57"/>
      <c r="AO3970" s="57"/>
      <c r="AP3970" s="57"/>
      <c r="BA3970" s="57"/>
      <c r="BF3970" s="6" t="e">
        <f t="shared" ref="BF3970:BF4033" si="186">DATE(BC3970,BD3970,BE3970)</f>
        <v>#NUM!</v>
      </c>
      <c r="BG3970" t="e">
        <f t="shared" ref="BG3970:BG4033" si="187">BF3970-BA3970</f>
        <v>#NUM!</v>
      </c>
      <c r="BH3970" t="e">
        <f t="shared" ref="BH3970:BH4033" si="188">IF(BG3970=1,"COMPLY",IF(BG3970&lt;1,"COMPLY","NOT COMPLY"))</f>
        <v>#NUM!</v>
      </c>
      <c r="BI3970" t="e">
        <f>VLOOKUP(H3970,Sheet2!$A$1:$B$270,2,FALSE)</f>
        <v>#N/A</v>
      </c>
    </row>
    <row r="3971" spans="15:61">
      <c r="O3971" s="57"/>
      <c r="P3971" s="57"/>
      <c r="AO3971" s="57"/>
      <c r="AP3971" s="57"/>
      <c r="BA3971" s="57"/>
      <c r="BF3971" s="6" t="e">
        <f t="shared" si="186"/>
        <v>#NUM!</v>
      </c>
      <c r="BG3971" t="e">
        <f t="shared" si="187"/>
        <v>#NUM!</v>
      </c>
      <c r="BH3971" t="e">
        <f t="shared" si="188"/>
        <v>#NUM!</v>
      </c>
      <c r="BI3971" t="e">
        <f>VLOOKUP(H3971,Sheet2!$A$1:$B$270,2,FALSE)</f>
        <v>#N/A</v>
      </c>
    </row>
    <row r="3972" spans="15:61">
      <c r="O3972" s="57"/>
      <c r="P3972" s="57"/>
      <c r="AO3972" s="57"/>
      <c r="AP3972" s="57"/>
      <c r="BA3972" s="57"/>
      <c r="BF3972" s="6" t="e">
        <f t="shared" si="186"/>
        <v>#NUM!</v>
      </c>
      <c r="BG3972" t="e">
        <f t="shared" si="187"/>
        <v>#NUM!</v>
      </c>
      <c r="BH3972" t="e">
        <f t="shared" si="188"/>
        <v>#NUM!</v>
      </c>
      <c r="BI3972" t="e">
        <f>VLOOKUP(H3972,Sheet2!$A$1:$B$270,2,FALSE)</f>
        <v>#N/A</v>
      </c>
    </row>
    <row r="3973" spans="15:61">
      <c r="O3973" s="57"/>
      <c r="P3973" s="57"/>
      <c r="AO3973" s="57"/>
      <c r="AP3973" s="57"/>
      <c r="BA3973" s="57"/>
      <c r="BF3973" s="6" t="e">
        <f t="shared" si="186"/>
        <v>#NUM!</v>
      </c>
      <c r="BG3973" t="e">
        <f t="shared" si="187"/>
        <v>#NUM!</v>
      </c>
      <c r="BH3973" t="e">
        <f t="shared" si="188"/>
        <v>#NUM!</v>
      </c>
      <c r="BI3973" t="e">
        <f>VLOOKUP(H3973,Sheet2!$A$1:$B$270,2,FALSE)</f>
        <v>#N/A</v>
      </c>
    </row>
    <row r="3974" spans="15:61">
      <c r="O3974" s="57"/>
      <c r="P3974" s="57"/>
      <c r="AO3974" s="57"/>
      <c r="AP3974" s="57"/>
      <c r="BA3974" s="57"/>
      <c r="BF3974" s="6" t="e">
        <f t="shared" si="186"/>
        <v>#NUM!</v>
      </c>
      <c r="BG3974" t="e">
        <f t="shared" si="187"/>
        <v>#NUM!</v>
      </c>
      <c r="BH3974" t="e">
        <f t="shared" si="188"/>
        <v>#NUM!</v>
      </c>
      <c r="BI3974" t="e">
        <f>VLOOKUP(H3974,Sheet2!$A$1:$B$270,2,FALSE)</f>
        <v>#N/A</v>
      </c>
    </row>
    <row r="3975" spans="15:61">
      <c r="O3975" s="57"/>
      <c r="P3975" s="57"/>
      <c r="AO3975" s="57"/>
      <c r="AP3975" s="57"/>
      <c r="BA3975" s="57"/>
      <c r="BF3975" s="6" t="e">
        <f t="shared" si="186"/>
        <v>#NUM!</v>
      </c>
      <c r="BG3975" t="e">
        <f t="shared" si="187"/>
        <v>#NUM!</v>
      </c>
      <c r="BH3975" t="e">
        <f t="shared" si="188"/>
        <v>#NUM!</v>
      </c>
      <c r="BI3975" t="e">
        <f>VLOOKUP(H3975,Sheet2!$A$1:$B$270,2,FALSE)</f>
        <v>#N/A</v>
      </c>
    </row>
    <row r="3976" spans="15:61">
      <c r="O3976" s="57"/>
      <c r="P3976" s="57"/>
      <c r="AO3976" s="57"/>
      <c r="AP3976" s="57"/>
      <c r="BA3976" s="57"/>
      <c r="BF3976" s="6" t="e">
        <f t="shared" si="186"/>
        <v>#NUM!</v>
      </c>
      <c r="BG3976" t="e">
        <f t="shared" si="187"/>
        <v>#NUM!</v>
      </c>
      <c r="BH3976" t="e">
        <f t="shared" si="188"/>
        <v>#NUM!</v>
      </c>
      <c r="BI3976" t="e">
        <f>VLOOKUP(H3976,Sheet2!$A$1:$B$270,2,FALSE)</f>
        <v>#N/A</v>
      </c>
    </row>
    <row r="3977" spans="15:61">
      <c r="O3977" s="57"/>
      <c r="P3977" s="57"/>
      <c r="AO3977" s="57"/>
      <c r="AP3977" s="57"/>
      <c r="BA3977" s="57"/>
      <c r="BF3977" s="6" t="e">
        <f t="shared" si="186"/>
        <v>#NUM!</v>
      </c>
      <c r="BG3977" t="e">
        <f t="shared" si="187"/>
        <v>#NUM!</v>
      </c>
      <c r="BH3977" t="e">
        <f t="shared" si="188"/>
        <v>#NUM!</v>
      </c>
      <c r="BI3977" t="e">
        <f>VLOOKUP(H3977,Sheet2!$A$1:$B$270,2,FALSE)</f>
        <v>#N/A</v>
      </c>
    </row>
    <row r="3978" spans="15:61">
      <c r="O3978" s="57"/>
      <c r="P3978" s="57"/>
      <c r="AO3978" s="57"/>
      <c r="AP3978" s="57"/>
      <c r="BA3978" s="57"/>
      <c r="BF3978" s="6" t="e">
        <f t="shared" si="186"/>
        <v>#NUM!</v>
      </c>
      <c r="BG3978" t="e">
        <f t="shared" si="187"/>
        <v>#NUM!</v>
      </c>
      <c r="BH3978" t="e">
        <f t="shared" si="188"/>
        <v>#NUM!</v>
      </c>
      <c r="BI3978" t="e">
        <f>VLOOKUP(H3978,Sheet2!$A$1:$B$270,2,FALSE)</f>
        <v>#N/A</v>
      </c>
    </row>
    <row r="3979" spans="15:61">
      <c r="O3979" s="57"/>
      <c r="P3979" s="57"/>
      <c r="AO3979" s="57"/>
      <c r="AP3979" s="57"/>
      <c r="BA3979" s="57"/>
      <c r="BF3979" s="6" t="e">
        <f t="shared" si="186"/>
        <v>#NUM!</v>
      </c>
      <c r="BG3979" t="e">
        <f t="shared" si="187"/>
        <v>#NUM!</v>
      </c>
      <c r="BH3979" t="e">
        <f t="shared" si="188"/>
        <v>#NUM!</v>
      </c>
      <c r="BI3979" t="e">
        <f>VLOOKUP(H3979,Sheet2!$A$1:$B$270,2,FALSE)</f>
        <v>#N/A</v>
      </c>
    </row>
    <row r="3980" spans="15:61">
      <c r="O3980" s="57"/>
      <c r="P3980" s="57"/>
      <c r="AO3980" s="57"/>
      <c r="AP3980" s="57"/>
      <c r="BA3980" s="57"/>
      <c r="BF3980" s="6" t="e">
        <f t="shared" si="186"/>
        <v>#NUM!</v>
      </c>
      <c r="BG3980" t="e">
        <f t="shared" si="187"/>
        <v>#NUM!</v>
      </c>
      <c r="BH3980" t="e">
        <f t="shared" si="188"/>
        <v>#NUM!</v>
      </c>
      <c r="BI3980" t="e">
        <f>VLOOKUP(H3980,Sheet2!$A$1:$B$270,2,FALSE)</f>
        <v>#N/A</v>
      </c>
    </row>
    <row r="3981" spans="15:61">
      <c r="O3981" s="57"/>
      <c r="P3981" s="57"/>
      <c r="AO3981" s="57"/>
      <c r="AP3981" s="57"/>
      <c r="BA3981" s="57"/>
      <c r="BF3981" s="6" t="e">
        <f t="shared" si="186"/>
        <v>#NUM!</v>
      </c>
      <c r="BG3981" t="e">
        <f t="shared" si="187"/>
        <v>#NUM!</v>
      </c>
      <c r="BH3981" t="e">
        <f t="shared" si="188"/>
        <v>#NUM!</v>
      </c>
      <c r="BI3981" t="e">
        <f>VLOOKUP(H3981,Sheet2!$A$1:$B$270,2,FALSE)</f>
        <v>#N/A</v>
      </c>
    </row>
    <row r="3982" spans="15:61">
      <c r="O3982" s="57"/>
      <c r="P3982" s="57"/>
      <c r="AO3982" s="57"/>
      <c r="AP3982" s="57"/>
      <c r="BA3982" s="57"/>
      <c r="BF3982" s="6" t="e">
        <f t="shared" si="186"/>
        <v>#NUM!</v>
      </c>
      <c r="BG3982" t="e">
        <f t="shared" si="187"/>
        <v>#NUM!</v>
      </c>
      <c r="BH3982" t="e">
        <f t="shared" si="188"/>
        <v>#NUM!</v>
      </c>
      <c r="BI3982" t="e">
        <f>VLOOKUP(H3982,Sheet2!$A$1:$B$270,2,FALSE)</f>
        <v>#N/A</v>
      </c>
    </row>
    <row r="3983" spans="15:61">
      <c r="O3983" s="57"/>
      <c r="P3983" s="57"/>
      <c r="AO3983" s="57"/>
      <c r="BA3983" s="57"/>
      <c r="BF3983" s="6" t="e">
        <f t="shared" si="186"/>
        <v>#NUM!</v>
      </c>
      <c r="BG3983" t="e">
        <f t="shared" si="187"/>
        <v>#NUM!</v>
      </c>
      <c r="BH3983" t="e">
        <f t="shared" si="188"/>
        <v>#NUM!</v>
      </c>
      <c r="BI3983" t="e">
        <f>VLOOKUP(H3983,Sheet2!$A$1:$B$270,2,FALSE)</f>
        <v>#N/A</v>
      </c>
    </row>
    <row r="3984" spans="15:61">
      <c r="O3984" s="57"/>
      <c r="P3984" s="57"/>
      <c r="AO3984" s="57"/>
      <c r="AP3984" s="57"/>
      <c r="BA3984" s="57"/>
      <c r="BF3984" s="6" t="e">
        <f t="shared" si="186"/>
        <v>#NUM!</v>
      </c>
      <c r="BG3984" t="e">
        <f t="shared" si="187"/>
        <v>#NUM!</v>
      </c>
      <c r="BH3984" t="e">
        <f t="shared" si="188"/>
        <v>#NUM!</v>
      </c>
      <c r="BI3984" t="e">
        <f>VLOOKUP(H3984,Sheet2!$A$1:$B$270,2,FALSE)</f>
        <v>#N/A</v>
      </c>
    </row>
    <row r="3985" spans="15:61">
      <c r="O3985" s="57"/>
      <c r="P3985" s="57"/>
      <c r="AO3985" s="57"/>
      <c r="AP3985" s="57"/>
      <c r="BA3985" s="57"/>
      <c r="BF3985" s="6" t="e">
        <f t="shared" si="186"/>
        <v>#NUM!</v>
      </c>
      <c r="BG3985" t="e">
        <f t="shared" si="187"/>
        <v>#NUM!</v>
      </c>
      <c r="BH3985" t="e">
        <f t="shared" si="188"/>
        <v>#NUM!</v>
      </c>
      <c r="BI3985" t="e">
        <f>VLOOKUP(H3985,Sheet2!$A$1:$B$270,2,FALSE)</f>
        <v>#N/A</v>
      </c>
    </row>
    <row r="3986" spans="15:61">
      <c r="O3986" s="57"/>
      <c r="P3986" s="57"/>
      <c r="AO3986" s="57"/>
      <c r="BA3986" s="57"/>
      <c r="BF3986" s="6" t="e">
        <f t="shared" si="186"/>
        <v>#NUM!</v>
      </c>
      <c r="BG3986" t="e">
        <f t="shared" si="187"/>
        <v>#NUM!</v>
      </c>
      <c r="BH3986" t="e">
        <f t="shared" si="188"/>
        <v>#NUM!</v>
      </c>
      <c r="BI3986" t="e">
        <f>VLOOKUP(H3986,Sheet2!$A$1:$B$270,2,FALSE)</f>
        <v>#N/A</v>
      </c>
    </row>
    <row r="3987" spans="15:61">
      <c r="O3987" s="57"/>
      <c r="P3987" s="57"/>
      <c r="AO3987" s="57"/>
      <c r="AP3987" s="57"/>
      <c r="BA3987" s="57"/>
      <c r="BF3987" s="6" t="e">
        <f t="shared" si="186"/>
        <v>#NUM!</v>
      </c>
      <c r="BG3987" t="e">
        <f t="shared" si="187"/>
        <v>#NUM!</v>
      </c>
      <c r="BH3987" t="e">
        <f t="shared" si="188"/>
        <v>#NUM!</v>
      </c>
      <c r="BI3987" t="e">
        <f>VLOOKUP(H3987,Sheet2!$A$1:$B$270,2,FALSE)</f>
        <v>#N/A</v>
      </c>
    </row>
    <row r="3988" spans="15:61">
      <c r="O3988" s="57"/>
      <c r="P3988" s="57"/>
      <c r="AO3988" s="57"/>
      <c r="BA3988" s="57"/>
      <c r="BF3988" s="6" t="e">
        <f t="shared" si="186"/>
        <v>#NUM!</v>
      </c>
      <c r="BG3988" t="e">
        <f t="shared" si="187"/>
        <v>#NUM!</v>
      </c>
      <c r="BH3988" t="e">
        <f t="shared" si="188"/>
        <v>#NUM!</v>
      </c>
      <c r="BI3988" t="e">
        <f>VLOOKUP(H3988,Sheet2!$A$1:$B$270,2,FALSE)</f>
        <v>#N/A</v>
      </c>
    </row>
    <row r="3989" spans="15:61">
      <c r="O3989" s="57"/>
      <c r="P3989" s="57"/>
      <c r="AO3989" s="57"/>
      <c r="AP3989" s="57"/>
      <c r="BA3989" s="57"/>
      <c r="BF3989" s="6" t="e">
        <f t="shared" si="186"/>
        <v>#NUM!</v>
      </c>
      <c r="BG3989" t="e">
        <f t="shared" si="187"/>
        <v>#NUM!</v>
      </c>
      <c r="BH3989" t="e">
        <f t="shared" si="188"/>
        <v>#NUM!</v>
      </c>
      <c r="BI3989" t="e">
        <f>VLOOKUP(H3989,Sheet2!$A$1:$B$270,2,FALSE)</f>
        <v>#N/A</v>
      </c>
    </row>
    <row r="3990" spans="15:61">
      <c r="O3990" s="57"/>
      <c r="P3990" s="57"/>
      <c r="AO3990" s="57"/>
      <c r="AP3990" s="57"/>
      <c r="BA3990" s="57"/>
      <c r="BF3990" s="6" t="e">
        <f t="shared" si="186"/>
        <v>#NUM!</v>
      </c>
      <c r="BG3990" t="e">
        <f t="shared" si="187"/>
        <v>#NUM!</v>
      </c>
      <c r="BH3990" t="e">
        <f t="shared" si="188"/>
        <v>#NUM!</v>
      </c>
      <c r="BI3990" t="e">
        <f>VLOOKUP(H3990,Sheet2!$A$1:$B$270,2,FALSE)</f>
        <v>#N/A</v>
      </c>
    </row>
    <row r="3991" spans="15:61">
      <c r="O3991" s="57"/>
      <c r="P3991" s="57"/>
      <c r="AO3991" s="57"/>
      <c r="AP3991" s="57"/>
      <c r="BA3991" s="57"/>
      <c r="BF3991" s="6" t="e">
        <f t="shared" si="186"/>
        <v>#NUM!</v>
      </c>
      <c r="BG3991" t="e">
        <f t="shared" si="187"/>
        <v>#NUM!</v>
      </c>
      <c r="BH3991" t="e">
        <f t="shared" si="188"/>
        <v>#NUM!</v>
      </c>
      <c r="BI3991" t="e">
        <f>VLOOKUP(H3991,Sheet2!$A$1:$B$270,2,FALSE)</f>
        <v>#N/A</v>
      </c>
    </row>
    <row r="3992" spans="15:61">
      <c r="O3992" s="57"/>
      <c r="P3992" s="57"/>
      <c r="AO3992" s="57"/>
      <c r="AP3992" s="57"/>
      <c r="BA3992" s="57"/>
      <c r="BF3992" s="6" t="e">
        <f t="shared" si="186"/>
        <v>#NUM!</v>
      </c>
      <c r="BG3992" t="e">
        <f t="shared" si="187"/>
        <v>#NUM!</v>
      </c>
      <c r="BH3992" t="e">
        <f t="shared" si="188"/>
        <v>#NUM!</v>
      </c>
      <c r="BI3992" t="e">
        <f>VLOOKUP(H3992,Sheet2!$A$1:$B$270,2,FALSE)</f>
        <v>#N/A</v>
      </c>
    </row>
    <row r="3993" spans="15:61">
      <c r="O3993" s="57"/>
      <c r="P3993" s="57"/>
      <c r="AO3993" s="57"/>
      <c r="AP3993" s="57"/>
      <c r="BA3993" s="57"/>
      <c r="BF3993" s="6" t="e">
        <f t="shared" si="186"/>
        <v>#NUM!</v>
      </c>
      <c r="BG3993" t="e">
        <f t="shared" si="187"/>
        <v>#NUM!</v>
      </c>
      <c r="BH3993" t="e">
        <f t="shared" si="188"/>
        <v>#NUM!</v>
      </c>
      <c r="BI3993" t="e">
        <f>VLOOKUP(H3993,Sheet2!$A$1:$B$270,2,FALSE)</f>
        <v>#N/A</v>
      </c>
    </row>
    <row r="3994" spans="15:61">
      <c r="O3994" s="57"/>
      <c r="P3994" s="57"/>
      <c r="AO3994" s="57"/>
      <c r="AP3994" s="57"/>
      <c r="BA3994" s="57"/>
      <c r="BF3994" s="6" t="e">
        <f t="shared" si="186"/>
        <v>#NUM!</v>
      </c>
      <c r="BG3994" t="e">
        <f t="shared" si="187"/>
        <v>#NUM!</v>
      </c>
      <c r="BH3994" t="e">
        <f t="shared" si="188"/>
        <v>#NUM!</v>
      </c>
      <c r="BI3994" t="e">
        <f>VLOOKUP(H3994,Sheet2!$A$1:$B$270,2,FALSE)</f>
        <v>#N/A</v>
      </c>
    </row>
    <row r="3995" spans="15:61">
      <c r="O3995" s="57"/>
      <c r="P3995" s="57"/>
      <c r="AO3995" s="57"/>
      <c r="AP3995" s="57"/>
      <c r="BA3995" s="57"/>
      <c r="BF3995" s="6" t="e">
        <f t="shared" si="186"/>
        <v>#NUM!</v>
      </c>
      <c r="BG3995" t="e">
        <f t="shared" si="187"/>
        <v>#NUM!</v>
      </c>
      <c r="BH3995" t="e">
        <f t="shared" si="188"/>
        <v>#NUM!</v>
      </c>
      <c r="BI3995" t="e">
        <f>VLOOKUP(H3995,Sheet2!$A$1:$B$270,2,FALSE)</f>
        <v>#N/A</v>
      </c>
    </row>
    <row r="3996" spans="15:61">
      <c r="O3996" s="57"/>
      <c r="P3996" s="57"/>
      <c r="AO3996" s="57"/>
      <c r="AP3996" s="57"/>
      <c r="BA3996" s="57"/>
      <c r="BF3996" s="6" t="e">
        <f t="shared" si="186"/>
        <v>#NUM!</v>
      </c>
      <c r="BG3996" t="e">
        <f t="shared" si="187"/>
        <v>#NUM!</v>
      </c>
      <c r="BH3996" t="e">
        <f t="shared" si="188"/>
        <v>#NUM!</v>
      </c>
      <c r="BI3996" t="e">
        <f>VLOOKUP(H3996,Sheet2!$A$1:$B$270,2,FALSE)</f>
        <v>#N/A</v>
      </c>
    </row>
    <row r="3997" spans="15:61">
      <c r="O3997" s="57"/>
      <c r="P3997" s="57"/>
      <c r="AO3997" s="57"/>
      <c r="AP3997" s="57"/>
      <c r="BA3997" s="57"/>
      <c r="BF3997" s="6" t="e">
        <f t="shared" si="186"/>
        <v>#NUM!</v>
      </c>
      <c r="BG3997" t="e">
        <f t="shared" si="187"/>
        <v>#NUM!</v>
      </c>
      <c r="BH3997" t="e">
        <f t="shared" si="188"/>
        <v>#NUM!</v>
      </c>
      <c r="BI3997" t="e">
        <f>VLOOKUP(H3997,Sheet2!$A$1:$B$270,2,FALSE)</f>
        <v>#N/A</v>
      </c>
    </row>
    <row r="3998" spans="15:61">
      <c r="O3998" s="57"/>
      <c r="P3998" s="57"/>
      <c r="AO3998" s="57"/>
      <c r="AP3998" s="57"/>
      <c r="BA3998" s="57"/>
      <c r="BF3998" s="6" t="e">
        <f t="shared" si="186"/>
        <v>#NUM!</v>
      </c>
      <c r="BG3998" t="e">
        <f t="shared" si="187"/>
        <v>#NUM!</v>
      </c>
      <c r="BH3998" t="e">
        <f t="shared" si="188"/>
        <v>#NUM!</v>
      </c>
      <c r="BI3998" t="e">
        <f>VLOOKUP(H3998,Sheet2!$A$1:$B$270,2,FALSE)</f>
        <v>#N/A</v>
      </c>
    </row>
    <row r="3999" spans="15:61">
      <c r="O3999" s="57"/>
      <c r="P3999" s="57"/>
      <c r="AO3999" s="57"/>
      <c r="AP3999" s="57"/>
      <c r="BA3999" s="57"/>
      <c r="BF3999" s="6" t="e">
        <f t="shared" si="186"/>
        <v>#NUM!</v>
      </c>
      <c r="BG3999" t="e">
        <f t="shared" si="187"/>
        <v>#NUM!</v>
      </c>
      <c r="BH3999" t="e">
        <f t="shared" si="188"/>
        <v>#NUM!</v>
      </c>
      <c r="BI3999" t="e">
        <f>VLOOKUP(H3999,Sheet2!$A$1:$B$270,2,FALSE)</f>
        <v>#N/A</v>
      </c>
    </row>
    <row r="4000" spans="15:61">
      <c r="O4000" s="57"/>
      <c r="P4000" s="57"/>
      <c r="AO4000" s="57"/>
      <c r="AP4000" s="57"/>
      <c r="BA4000" s="57"/>
      <c r="BF4000" s="6" t="e">
        <f t="shared" si="186"/>
        <v>#NUM!</v>
      </c>
      <c r="BG4000" t="e">
        <f t="shared" si="187"/>
        <v>#NUM!</v>
      </c>
      <c r="BH4000" t="e">
        <f t="shared" si="188"/>
        <v>#NUM!</v>
      </c>
      <c r="BI4000" t="e">
        <f>VLOOKUP(H4000,Sheet2!$A$1:$B$270,2,FALSE)</f>
        <v>#N/A</v>
      </c>
    </row>
    <row r="4001" spans="15:61">
      <c r="O4001" s="57"/>
      <c r="P4001" s="57"/>
      <c r="AO4001" s="57"/>
      <c r="BA4001" s="57"/>
      <c r="BF4001" s="6" t="e">
        <f t="shared" si="186"/>
        <v>#NUM!</v>
      </c>
      <c r="BG4001" t="e">
        <f t="shared" si="187"/>
        <v>#NUM!</v>
      </c>
      <c r="BH4001" t="e">
        <f t="shared" si="188"/>
        <v>#NUM!</v>
      </c>
      <c r="BI4001" t="e">
        <f>VLOOKUP(H4001,Sheet2!$A$1:$B$270,2,FALSE)</f>
        <v>#N/A</v>
      </c>
    </row>
    <row r="4002" spans="15:61">
      <c r="O4002" s="57"/>
      <c r="P4002" s="57"/>
      <c r="AO4002" s="57"/>
      <c r="AP4002" s="57"/>
      <c r="BA4002" s="57"/>
      <c r="BF4002" s="6" t="e">
        <f t="shared" si="186"/>
        <v>#NUM!</v>
      </c>
      <c r="BG4002" t="e">
        <f t="shared" si="187"/>
        <v>#NUM!</v>
      </c>
      <c r="BH4002" t="e">
        <f t="shared" si="188"/>
        <v>#NUM!</v>
      </c>
      <c r="BI4002" t="e">
        <f>VLOOKUP(H4002,Sheet2!$A$1:$B$270,2,FALSE)</f>
        <v>#N/A</v>
      </c>
    </row>
    <row r="4003" spans="15:61">
      <c r="O4003" s="57"/>
      <c r="P4003" s="57"/>
      <c r="AO4003" s="57"/>
      <c r="AP4003" s="57"/>
      <c r="BA4003" s="57"/>
      <c r="BF4003" s="6" t="e">
        <f t="shared" si="186"/>
        <v>#NUM!</v>
      </c>
      <c r="BG4003" t="e">
        <f t="shared" si="187"/>
        <v>#NUM!</v>
      </c>
      <c r="BH4003" t="e">
        <f t="shared" si="188"/>
        <v>#NUM!</v>
      </c>
      <c r="BI4003" t="e">
        <f>VLOOKUP(H4003,Sheet2!$A$1:$B$270,2,FALSE)</f>
        <v>#N/A</v>
      </c>
    </row>
    <row r="4004" spans="15:61">
      <c r="O4004" s="57"/>
      <c r="P4004" s="57"/>
      <c r="AO4004" s="57"/>
      <c r="AP4004" s="57"/>
      <c r="BA4004" s="57"/>
      <c r="BF4004" s="6" t="e">
        <f t="shared" si="186"/>
        <v>#NUM!</v>
      </c>
      <c r="BG4004" t="e">
        <f t="shared" si="187"/>
        <v>#NUM!</v>
      </c>
      <c r="BH4004" t="e">
        <f t="shared" si="188"/>
        <v>#NUM!</v>
      </c>
      <c r="BI4004" t="e">
        <f>VLOOKUP(H4004,Sheet2!$A$1:$B$270,2,FALSE)</f>
        <v>#N/A</v>
      </c>
    </row>
    <row r="4005" spans="15:61">
      <c r="O4005" s="57"/>
      <c r="P4005" s="57"/>
      <c r="AO4005" s="57"/>
      <c r="AP4005" s="57"/>
      <c r="BA4005" s="57"/>
      <c r="BF4005" s="6" t="e">
        <f t="shared" si="186"/>
        <v>#NUM!</v>
      </c>
      <c r="BG4005" t="e">
        <f t="shared" si="187"/>
        <v>#NUM!</v>
      </c>
      <c r="BH4005" t="e">
        <f t="shared" si="188"/>
        <v>#NUM!</v>
      </c>
      <c r="BI4005" t="e">
        <f>VLOOKUP(H4005,Sheet2!$A$1:$B$270,2,FALSE)</f>
        <v>#N/A</v>
      </c>
    </row>
    <row r="4006" spans="15:61">
      <c r="O4006" s="57"/>
      <c r="P4006" s="57"/>
      <c r="AO4006" s="57"/>
      <c r="AP4006" s="57"/>
      <c r="BA4006" s="57"/>
      <c r="BF4006" s="6" t="e">
        <f t="shared" si="186"/>
        <v>#NUM!</v>
      </c>
      <c r="BG4006" t="e">
        <f t="shared" si="187"/>
        <v>#NUM!</v>
      </c>
      <c r="BH4006" t="e">
        <f t="shared" si="188"/>
        <v>#NUM!</v>
      </c>
      <c r="BI4006" t="e">
        <f>VLOOKUP(H4006,Sheet2!$A$1:$B$270,2,FALSE)</f>
        <v>#N/A</v>
      </c>
    </row>
    <row r="4007" spans="15:61">
      <c r="O4007" s="57"/>
      <c r="P4007" s="57"/>
      <c r="AO4007" s="57"/>
      <c r="AP4007" s="57"/>
      <c r="BA4007" s="57"/>
      <c r="BF4007" s="6" t="e">
        <f t="shared" si="186"/>
        <v>#NUM!</v>
      </c>
      <c r="BG4007" t="e">
        <f t="shared" si="187"/>
        <v>#NUM!</v>
      </c>
      <c r="BH4007" t="e">
        <f t="shared" si="188"/>
        <v>#NUM!</v>
      </c>
      <c r="BI4007" t="e">
        <f>VLOOKUP(H4007,Sheet2!$A$1:$B$270,2,FALSE)</f>
        <v>#N/A</v>
      </c>
    </row>
    <row r="4008" spans="15:61">
      <c r="O4008" s="57"/>
      <c r="P4008" s="57"/>
      <c r="AO4008" s="57"/>
      <c r="AP4008" s="57"/>
      <c r="BA4008" s="57"/>
      <c r="BF4008" s="6" t="e">
        <f t="shared" si="186"/>
        <v>#NUM!</v>
      </c>
      <c r="BG4008" t="e">
        <f t="shared" si="187"/>
        <v>#NUM!</v>
      </c>
      <c r="BH4008" t="e">
        <f t="shared" si="188"/>
        <v>#NUM!</v>
      </c>
      <c r="BI4008" t="e">
        <f>VLOOKUP(H4008,Sheet2!$A$1:$B$270,2,FALSE)</f>
        <v>#N/A</v>
      </c>
    </row>
    <row r="4009" spans="15:61">
      <c r="O4009" s="57"/>
      <c r="P4009" s="57"/>
      <c r="AO4009" s="57"/>
      <c r="AP4009" s="57"/>
      <c r="BA4009" s="57"/>
      <c r="BF4009" s="6" t="e">
        <f t="shared" si="186"/>
        <v>#NUM!</v>
      </c>
      <c r="BG4009" t="e">
        <f t="shared" si="187"/>
        <v>#NUM!</v>
      </c>
      <c r="BH4009" t="e">
        <f t="shared" si="188"/>
        <v>#NUM!</v>
      </c>
      <c r="BI4009" t="e">
        <f>VLOOKUP(H4009,Sheet2!$A$1:$B$270,2,FALSE)</f>
        <v>#N/A</v>
      </c>
    </row>
    <row r="4010" spans="15:61">
      <c r="O4010" s="57"/>
      <c r="P4010" s="57"/>
      <c r="AO4010" s="57"/>
      <c r="AP4010" s="57"/>
      <c r="BA4010" s="57"/>
      <c r="BF4010" s="6" t="e">
        <f t="shared" si="186"/>
        <v>#NUM!</v>
      </c>
      <c r="BG4010" t="e">
        <f t="shared" si="187"/>
        <v>#NUM!</v>
      </c>
      <c r="BH4010" t="e">
        <f t="shared" si="188"/>
        <v>#NUM!</v>
      </c>
      <c r="BI4010" t="e">
        <f>VLOOKUP(H4010,Sheet2!$A$1:$B$270,2,FALSE)</f>
        <v>#N/A</v>
      </c>
    </row>
    <row r="4011" spans="15:61">
      <c r="O4011" s="57"/>
      <c r="P4011" s="57"/>
      <c r="AO4011" s="57"/>
      <c r="AP4011" s="57"/>
      <c r="BA4011" s="57"/>
      <c r="BF4011" s="6" t="e">
        <f t="shared" si="186"/>
        <v>#NUM!</v>
      </c>
      <c r="BG4011" t="e">
        <f t="shared" si="187"/>
        <v>#NUM!</v>
      </c>
      <c r="BH4011" t="e">
        <f t="shared" si="188"/>
        <v>#NUM!</v>
      </c>
      <c r="BI4011" t="e">
        <f>VLOOKUP(H4011,Sheet2!$A$1:$B$270,2,FALSE)</f>
        <v>#N/A</v>
      </c>
    </row>
    <row r="4012" spans="15:61">
      <c r="O4012" s="57"/>
      <c r="P4012" s="57"/>
      <c r="AO4012" s="57"/>
      <c r="AP4012" s="57"/>
      <c r="BA4012" s="57"/>
      <c r="BF4012" s="6" t="e">
        <f t="shared" si="186"/>
        <v>#NUM!</v>
      </c>
      <c r="BG4012" t="e">
        <f t="shared" si="187"/>
        <v>#NUM!</v>
      </c>
      <c r="BH4012" t="e">
        <f t="shared" si="188"/>
        <v>#NUM!</v>
      </c>
      <c r="BI4012" t="e">
        <f>VLOOKUP(H4012,Sheet2!$A$1:$B$270,2,FALSE)</f>
        <v>#N/A</v>
      </c>
    </row>
    <row r="4013" spans="15:61">
      <c r="O4013" s="57"/>
      <c r="P4013" s="57"/>
      <c r="AO4013" s="57"/>
      <c r="AP4013" s="57"/>
      <c r="BA4013" s="57"/>
      <c r="BF4013" s="6" t="e">
        <f t="shared" si="186"/>
        <v>#NUM!</v>
      </c>
      <c r="BG4013" t="e">
        <f t="shared" si="187"/>
        <v>#NUM!</v>
      </c>
      <c r="BH4013" t="e">
        <f t="shared" si="188"/>
        <v>#NUM!</v>
      </c>
      <c r="BI4013" t="e">
        <f>VLOOKUP(H4013,Sheet2!$A$1:$B$270,2,FALSE)</f>
        <v>#N/A</v>
      </c>
    </row>
    <row r="4014" spans="15:61">
      <c r="O4014" s="57"/>
      <c r="P4014" s="57"/>
      <c r="AO4014" s="57"/>
      <c r="BA4014" s="57"/>
      <c r="BF4014" s="6" t="e">
        <f t="shared" si="186"/>
        <v>#NUM!</v>
      </c>
      <c r="BG4014" t="e">
        <f t="shared" si="187"/>
        <v>#NUM!</v>
      </c>
      <c r="BH4014" t="e">
        <f t="shared" si="188"/>
        <v>#NUM!</v>
      </c>
      <c r="BI4014" t="e">
        <f>VLOOKUP(H4014,Sheet2!$A$1:$B$270,2,FALSE)</f>
        <v>#N/A</v>
      </c>
    </row>
    <row r="4015" spans="15:61">
      <c r="O4015" s="57"/>
      <c r="P4015" s="57"/>
      <c r="AO4015" s="57"/>
      <c r="BA4015" s="57"/>
      <c r="BF4015" s="6" t="e">
        <f t="shared" si="186"/>
        <v>#NUM!</v>
      </c>
      <c r="BG4015" t="e">
        <f t="shared" si="187"/>
        <v>#NUM!</v>
      </c>
      <c r="BH4015" t="e">
        <f t="shared" si="188"/>
        <v>#NUM!</v>
      </c>
      <c r="BI4015" t="e">
        <f>VLOOKUP(H4015,Sheet2!$A$1:$B$270,2,FALSE)</f>
        <v>#N/A</v>
      </c>
    </row>
    <row r="4016" spans="15:61">
      <c r="O4016" s="57"/>
      <c r="P4016" s="57"/>
      <c r="AO4016" s="57"/>
      <c r="BA4016" s="57"/>
      <c r="BF4016" s="6" t="e">
        <f t="shared" si="186"/>
        <v>#NUM!</v>
      </c>
      <c r="BG4016" t="e">
        <f t="shared" si="187"/>
        <v>#NUM!</v>
      </c>
      <c r="BH4016" t="e">
        <f t="shared" si="188"/>
        <v>#NUM!</v>
      </c>
      <c r="BI4016" t="e">
        <f>VLOOKUP(H4016,Sheet2!$A$1:$B$270,2,FALSE)</f>
        <v>#N/A</v>
      </c>
    </row>
    <row r="4017" spans="15:61">
      <c r="O4017" s="57"/>
      <c r="P4017" s="57"/>
      <c r="AO4017" s="57"/>
      <c r="AP4017" s="57"/>
      <c r="BA4017" s="57"/>
      <c r="BF4017" s="6" t="e">
        <f t="shared" si="186"/>
        <v>#NUM!</v>
      </c>
      <c r="BG4017" t="e">
        <f t="shared" si="187"/>
        <v>#NUM!</v>
      </c>
      <c r="BH4017" t="e">
        <f t="shared" si="188"/>
        <v>#NUM!</v>
      </c>
      <c r="BI4017" t="e">
        <f>VLOOKUP(H4017,Sheet2!$A$1:$B$270,2,FALSE)</f>
        <v>#N/A</v>
      </c>
    </row>
    <row r="4018" spans="15:61">
      <c r="O4018" s="57"/>
      <c r="P4018" s="57"/>
      <c r="AO4018" s="57"/>
      <c r="AP4018" s="57"/>
      <c r="BA4018" s="57"/>
      <c r="BF4018" s="6" t="e">
        <f t="shared" si="186"/>
        <v>#NUM!</v>
      </c>
      <c r="BG4018" t="e">
        <f t="shared" si="187"/>
        <v>#NUM!</v>
      </c>
      <c r="BH4018" t="e">
        <f t="shared" si="188"/>
        <v>#NUM!</v>
      </c>
      <c r="BI4018" t="e">
        <f>VLOOKUP(H4018,Sheet2!$A$1:$B$270,2,FALSE)</f>
        <v>#N/A</v>
      </c>
    </row>
    <row r="4019" spans="15:61">
      <c r="O4019" s="57"/>
      <c r="P4019" s="57"/>
      <c r="AO4019" s="57"/>
      <c r="AP4019" s="57"/>
      <c r="BA4019" s="57"/>
      <c r="BF4019" s="6" t="e">
        <f t="shared" si="186"/>
        <v>#NUM!</v>
      </c>
      <c r="BG4019" t="e">
        <f t="shared" si="187"/>
        <v>#NUM!</v>
      </c>
      <c r="BH4019" t="e">
        <f t="shared" si="188"/>
        <v>#NUM!</v>
      </c>
      <c r="BI4019" t="e">
        <f>VLOOKUP(H4019,Sheet2!$A$1:$B$270,2,FALSE)</f>
        <v>#N/A</v>
      </c>
    </row>
    <row r="4020" spans="15:61">
      <c r="O4020" s="57"/>
      <c r="P4020" s="57"/>
      <c r="AO4020" s="57"/>
      <c r="AP4020" s="57"/>
      <c r="BA4020" s="57"/>
      <c r="BF4020" s="6" t="e">
        <f t="shared" si="186"/>
        <v>#NUM!</v>
      </c>
      <c r="BG4020" t="e">
        <f t="shared" si="187"/>
        <v>#NUM!</v>
      </c>
      <c r="BH4020" t="e">
        <f t="shared" si="188"/>
        <v>#NUM!</v>
      </c>
      <c r="BI4020" t="e">
        <f>VLOOKUP(H4020,Sheet2!$A$1:$B$270,2,FALSE)</f>
        <v>#N/A</v>
      </c>
    </row>
    <row r="4021" spans="15:61">
      <c r="O4021" s="57"/>
      <c r="P4021" s="57"/>
      <c r="AO4021" s="57"/>
      <c r="AP4021" s="57"/>
      <c r="BA4021" s="57"/>
      <c r="BF4021" s="6" t="e">
        <f t="shared" si="186"/>
        <v>#NUM!</v>
      </c>
      <c r="BG4021" t="e">
        <f t="shared" si="187"/>
        <v>#NUM!</v>
      </c>
      <c r="BH4021" t="e">
        <f t="shared" si="188"/>
        <v>#NUM!</v>
      </c>
      <c r="BI4021" t="e">
        <f>VLOOKUP(H4021,Sheet2!$A$1:$B$270,2,FALSE)</f>
        <v>#N/A</v>
      </c>
    </row>
    <row r="4022" spans="15:61">
      <c r="O4022" s="57"/>
      <c r="P4022" s="57"/>
      <c r="AO4022" s="57"/>
      <c r="AP4022" s="57"/>
      <c r="BA4022" s="57"/>
      <c r="BF4022" s="6" t="e">
        <f t="shared" si="186"/>
        <v>#NUM!</v>
      </c>
      <c r="BG4022" t="e">
        <f t="shared" si="187"/>
        <v>#NUM!</v>
      </c>
      <c r="BH4022" t="e">
        <f t="shared" si="188"/>
        <v>#NUM!</v>
      </c>
      <c r="BI4022" t="e">
        <f>VLOOKUP(H4022,Sheet2!$A$1:$B$270,2,FALSE)</f>
        <v>#N/A</v>
      </c>
    </row>
    <row r="4023" spans="15:61">
      <c r="O4023" s="57"/>
      <c r="P4023" s="57"/>
      <c r="AO4023" s="57"/>
      <c r="AP4023" s="57"/>
      <c r="BA4023" s="57"/>
      <c r="BF4023" s="6" t="e">
        <f t="shared" si="186"/>
        <v>#NUM!</v>
      </c>
      <c r="BG4023" t="e">
        <f t="shared" si="187"/>
        <v>#NUM!</v>
      </c>
      <c r="BH4023" t="e">
        <f t="shared" si="188"/>
        <v>#NUM!</v>
      </c>
      <c r="BI4023" t="e">
        <f>VLOOKUP(H4023,Sheet2!$A$1:$B$270,2,FALSE)</f>
        <v>#N/A</v>
      </c>
    </row>
    <row r="4024" spans="15:61">
      <c r="O4024" s="57"/>
      <c r="P4024" s="57"/>
      <c r="AO4024" s="57"/>
      <c r="AP4024" s="57"/>
      <c r="BA4024" s="57"/>
      <c r="BF4024" s="6" t="e">
        <f t="shared" si="186"/>
        <v>#NUM!</v>
      </c>
      <c r="BG4024" t="e">
        <f t="shared" si="187"/>
        <v>#NUM!</v>
      </c>
      <c r="BH4024" t="e">
        <f t="shared" si="188"/>
        <v>#NUM!</v>
      </c>
      <c r="BI4024" t="e">
        <f>VLOOKUP(H4024,Sheet2!$A$1:$B$270,2,FALSE)</f>
        <v>#N/A</v>
      </c>
    </row>
    <row r="4025" spans="15:61">
      <c r="O4025" s="57"/>
      <c r="P4025" s="57"/>
      <c r="AO4025" s="57"/>
      <c r="AP4025" s="57"/>
      <c r="BA4025" s="57"/>
      <c r="BF4025" s="6" t="e">
        <f t="shared" si="186"/>
        <v>#NUM!</v>
      </c>
      <c r="BG4025" t="e">
        <f t="shared" si="187"/>
        <v>#NUM!</v>
      </c>
      <c r="BH4025" t="e">
        <f t="shared" si="188"/>
        <v>#NUM!</v>
      </c>
      <c r="BI4025" t="e">
        <f>VLOOKUP(H4025,Sheet2!$A$1:$B$270,2,FALSE)</f>
        <v>#N/A</v>
      </c>
    </row>
    <row r="4026" spans="15:61">
      <c r="O4026" s="57"/>
      <c r="P4026" s="57"/>
      <c r="AO4026" s="57"/>
      <c r="AP4026" s="57"/>
      <c r="BA4026" s="57"/>
      <c r="BF4026" s="6" t="e">
        <f t="shared" si="186"/>
        <v>#NUM!</v>
      </c>
      <c r="BG4026" t="e">
        <f t="shared" si="187"/>
        <v>#NUM!</v>
      </c>
      <c r="BH4026" t="e">
        <f t="shared" si="188"/>
        <v>#NUM!</v>
      </c>
      <c r="BI4026" t="e">
        <f>VLOOKUP(H4026,Sheet2!$A$1:$B$270,2,FALSE)</f>
        <v>#N/A</v>
      </c>
    </row>
    <row r="4027" spans="15:61">
      <c r="O4027" s="57"/>
      <c r="P4027" s="57"/>
      <c r="AO4027" s="57"/>
      <c r="BA4027" s="57"/>
      <c r="BF4027" s="6" t="e">
        <f t="shared" si="186"/>
        <v>#NUM!</v>
      </c>
      <c r="BG4027" t="e">
        <f t="shared" si="187"/>
        <v>#NUM!</v>
      </c>
      <c r="BH4027" t="e">
        <f t="shared" si="188"/>
        <v>#NUM!</v>
      </c>
      <c r="BI4027" t="e">
        <f>VLOOKUP(H4027,Sheet2!$A$1:$B$270,2,FALSE)</f>
        <v>#N/A</v>
      </c>
    </row>
    <row r="4028" spans="15:61">
      <c r="O4028" s="57"/>
      <c r="P4028" s="57"/>
      <c r="AO4028" s="57"/>
      <c r="BA4028" s="57"/>
      <c r="BF4028" s="6" t="e">
        <f t="shared" si="186"/>
        <v>#NUM!</v>
      </c>
      <c r="BG4028" t="e">
        <f t="shared" si="187"/>
        <v>#NUM!</v>
      </c>
      <c r="BH4028" t="e">
        <f t="shared" si="188"/>
        <v>#NUM!</v>
      </c>
      <c r="BI4028" t="e">
        <f>VLOOKUP(H4028,Sheet2!$A$1:$B$270,2,FALSE)</f>
        <v>#N/A</v>
      </c>
    </row>
    <row r="4029" spans="15:61">
      <c r="O4029" s="57"/>
      <c r="P4029" s="57"/>
      <c r="AO4029" s="57"/>
      <c r="AP4029" s="57"/>
      <c r="BA4029" s="57"/>
      <c r="BF4029" s="6" t="e">
        <f t="shared" si="186"/>
        <v>#NUM!</v>
      </c>
      <c r="BG4029" t="e">
        <f t="shared" si="187"/>
        <v>#NUM!</v>
      </c>
      <c r="BH4029" t="e">
        <f t="shared" si="188"/>
        <v>#NUM!</v>
      </c>
      <c r="BI4029" t="e">
        <f>VLOOKUP(H4029,Sheet2!$A$1:$B$270,2,FALSE)</f>
        <v>#N/A</v>
      </c>
    </row>
    <row r="4030" spans="15:61">
      <c r="O4030" s="57"/>
      <c r="P4030" s="57"/>
      <c r="AO4030" s="57"/>
      <c r="BA4030" s="57"/>
      <c r="BF4030" s="6" t="e">
        <f t="shared" si="186"/>
        <v>#NUM!</v>
      </c>
      <c r="BG4030" t="e">
        <f t="shared" si="187"/>
        <v>#NUM!</v>
      </c>
      <c r="BH4030" t="e">
        <f t="shared" si="188"/>
        <v>#NUM!</v>
      </c>
      <c r="BI4030" t="e">
        <f>VLOOKUP(H4030,Sheet2!$A$1:$B$270,2,FALSE)</f>
        <v>#N/A</v>
      </c>
    </row>
    <row r="4031" spans="15:61">
      <c r="O4031" s="57"/>
      <c r="P4031" s="57"/>
      <c r="AO4031" s="57"/>
      <c r="AP4031" s="57"/>
      <c r="BA4031" s="57"/>
      <c r="BF4031" s="6" t="e">
        <f t="shared" si="186"/>
        <v>#NUM!</v>
      </c>
      <c r="BG4031" t="e">
        <f t="shared" si="187"/>
        <v>#NUM!</v>
      </c>
      <c r="BH4031" t="e">
        <f t="shared" si="188"/>
        <v>#NUM!</v>
      </c>
      <c r="BI4031" t="e">
        <f>VLOOKUP(H4031,Sheet2!$A$1:$B$270,2,FALSE)</f>
        <v>#N/A</v>
      </c>
    </row>
    <row r="4032" spans="15:61">
      <c r="O4032" s="57"/>
      <c r="P4032" s="57"/>
      <c r="AO4032" s="57"/>
      <c r="BA4032" s="57"/>
      <c r="BF4032" s="6" t="e">
        <f t="shared" si="186"/>
        <v>#NUM!</v>
      </c>
      <c r="BG4032" t="e">
        <f t="shared" si="187"/>
        <v>#NUM!</v>
      </c>
      <c r="BH4032" t="e">
        <f t="shared" si="188"/>
        <v>#NUM!</v>
      </c>
      <c r="BI4032" t="e">
        <f>VLOOKUP(H4032,Sheet2!$A$1:$B$270,2,FALSE)</f>
        <v>#N/A</v>
      </c>
    </row>
    <row r="4033" spans="15:61">
      <c r="O4033" s="57"/>
      <c r="P4033" s="57"/>
      <c r="AO4033" s="57"/>
      <c r="AP4033" s="57"/>
      <c r="BA4033" s="57"/>
      <c r="BF4033" s="6" t="e">
        <f t="shared" si="186"/>
        <v>#NUM!</v>
      </c>
      <c r="BG4033" t="e">
        <f t="shared" si="187"/>
        <v>#NUM!</v>
      </c>
      <c r="BH4033" t="e">
        <f t="shared" si="188"/>
        <v>#NUM!</v>
      </c>
      <c r="BI4033" t="e">
        <f>VLOOKUP(H4033,Sheet2!$A$1:$B$270,2,FALSE)</f>
        <v>#N/A</v>
      </c>
    </row>
    <row r="4034" spans="15:61">
      <c r="O4034" s="57"/>
      <c r="P4034" s="57"/>
      <c r="AO4034" s="57"/>
      <c r="AP4034" s="57"/>
      <c r="BA4034" s="57"/>
      <c r="BF4034" s="6" t="e">
        <f t="shared" ref="BF4034:BF4097" si="189">DATE(BC4034,BD4034,BE4034)</f>
        <v>#NUM!</v>
      </c>
      <c r="BG4034" t="e">
        <f t="shared" ref="BG4034:BG4097" si="190">BF4034-BA4034</f>
        <v>#NUM!</v>
      </c>
      <c r="BH4034" t="e">
        <f t="shared" ref="BH4034:BH4097" si="191">IF(BG4034=1,"COMPLY",IF(BG4034&lt;1,"COMPLY","NOT COMPLY"))</f>
        <v>#NUM!</v>
      </c>
      <c r="BI4034" t="e">
        <f>VLOOKUP(H4034,Sheet2!$A$1:$B$270,2,FALSE)</f>
        <v>#N/A</v>
      </c>
    </row>
    <row r="4035" spans="15:61">
      <c r="O4035" s="57"/>
      <c r="P4035" s="57"/>
      <c r="AO4035" s="57"/>
      <c r="AP4035" s="57"/>
      <c r="BA4035" s="57"/>
      <c r="BF4035" s="6" t="e">
        <f t="shared" si="189"/>
        <v>#NUM!</v>
      </c>
      <c r="BG4035" t="e">
        <f t="shared" si="190"/>
        <v>#NUM!</v>
      </c>
      <c r="BH4035" t="e">
        <f t="shared" si="191"/>
        <v>#NUM!</v>
      </c>
      <c r="BI4035" t="e">
        <f>VLOOKUP(H4035,Sheet2!$A$1:$B$270,2,FALSE)</f>
        <v>#N/A</v>
      </c>
    </row>
    <row r="4036" spans="15:61">
      <c r="O4036" s="57"/>
      <c r="P4036" s="57"/>
      <c r="AO4036" s="57"/>
      <c r="BA4036" s="57"/>
      <c r="BF4036" s="6" t="e">
        <f t="shared" si="189"/>
        <v>#NUM!</v>
      </c>
      <c r="BG4036" t="e">
        <f t="shared" si="190"/>
        <v>#NUM!</v>
      </c>
      <c r="BH4036" t="e">
        <f t="shared" si="191"/>
        <v>#NUM!</v>
      </c>
      <c r="BI4036" t="e">
        <f>VLOOKUP(H4036,Sheet2!$A$1:$B$270,2,FALSE)</f>
        <v>#N/A</v>
      </c>
    </row>
    <row r="4037" spans="15:61">
      <c r="O4037" s="57"/>
      <c r="P4037" s="57"/>
      <c r="AO4037" s="57"/>
      <c r="AP4037" s="57"/>
      <c r="BA4037" s="57"/>
      <c r="BF4037" s="6" t="e">
        <f t="shared" si="189"/>
        <v>#NUM!</v>
      </c>
      <c r="BG4037" t="e">
        <f t="shared" si="190"/>
        <v>#NUM!</v>
      </c>
      <c r="BH4037" t="e">
        <f t="shared" si="191"/>
        <v>#NUM!</v>
      </c>
      <c r="BI4037" t="e">
        <f>VLOOKUP(H4037,Sheet2!$A$1:$B$270,2,FALSE)</f>
        <v>#N/A</v>
      </c>
    </row>
    <row r="4038" spans="15:61">
      <c r="O4038" s="57"/>
      <c r="P4038" s="57"/>
      <c r="AO4038" s="57"/>
      <c r="AP4038" s="57"/>
      <c r="BA4038" s="57"/>
      <c r="BF4038" s="6" t="e">
        <f t="shared" si="189"/>
        <v>#NUM!</v>
      </c>
      <c r="BG4038" t="e">
        <f t="shared" si="190"/>
        <v>#NUM!</v>
      </c>
      <c r="BH4038" t="e">
        <f t="shared" si="191"/>
        <v>#NUM!</v>
      </c>
      <c r="BI4038" t="e">
        <f>VLOOKUP(H4038,Sheet2!$A$1:$B$270,2,FALSE)</f>
        <v>#N/A</v>
      </c>
    </row>
    <row r="4039" spans="15:61">
      <c r="O4039" s="57"/>
      <c r="P4039" s="57"/>
      <c r="AO4039" s="57"/>
      <c r="AP4039" s="57"/>
      <c r="BA4039" s="57"/>
      <c r="BF4039" s="6" t="e">
        <f t="shared" si="189"/>
        <v>#NUM!</v>
      </c>
      <c r="BG4039" t="e">
        <f t="shared" si="190"/>
        <v>#NUM!</v>
      </c>
      <c r="BH4039" t="e">
        <f t="shared" si="191"/>
        <v>#NUM!</v>
      </c>
      <c r="BI4039" t="e">
        <f>VLOOKUP(H4039,Sheet2!$A$1:$B$270,2,FALSE)</f>
        <v>#N/A</v>
      </c>
    </row>
    <row r="4040" spans="15:61">
      <c r="O4040" s="57"/>
      <c r="P4040" s="57"/>
      <c r="AO4040" s="57"/>
      <c r="AP4040" s="57"/>
      <c r="BA4040" s="57"/>
      <c r="BF4040" s="6" t="e">
        <f t="shared" si="189"/>
        <v>#NUM!</v>
      </c>
      <c r="BG4040" t="e">
        <f t="shared" si="190"/>
        <v>#NUM!</v>
      </c>
      <c r="BH4040" t="e">
        <f t="shared" si="191"/>
        <v>#NUM!</v>
      </c>
      <c r="BI4040" t="e">
        <f>VLOOKUP(H4040,Sheet2!$A$1:$B$270,2,FALSE)</f>
        <v>#N/A</v>
      </c>
    </row>
    <row r="4041" spans="15:61">
      <c r="O4041" s="57"/>
      <c r="P4041" s="57"/>
      <c r="AO4041" s="57"/>
      <c r="AP4041" s="57"/>
      <c r="BA4041" s="57"/>
      <c r="BF4041" s="6" t="e">
        <f t="shared" si="189"/>
        <v>#NUM!</v>
      </c>
      <c r="BG4041" t="e">
        <f t="shared" si="190"/>
        <v>#NUM!</v>
      </c>
      <c r="BH4041" t="e">
        <f t="shared" si="191"/>
        <v>#NUM!</v>
      </c>
      <c r="BI4041" t="e">
        <f>VLOOKUP(H4041,Sheet2!$A$1:$B$270,2,FALSE)</f>
        <v>#N/A</v>
      </c>
    </row>
    <row r="4042" spans="15:61">
      <c r="O4042" s="57"/>
      <c r="P4042" s="57"/>
      <c r="AO4042" s="57"/>
      <c r="AP4042" s="57"/>
      <c r="BA4042" s="57"/>
      <c r="BF4042" s="6" t="e">
        <f t="shared" si="189"/>
        <v>#NUM!</v>
      </c>
      <c r="BG4042" t="e">
        <f t="shared" si="190"/>
        <v>#NUM!</v>
      </c>
      <c r="BH4042" t="e">
        <f t="shared" si="191"/>
        <v>#NUM!</v>
      </c>
      <c r="BI4042" t="e">
        <f>VLOOKUP(H4042,Sheet2!$A$1:$B$270,2,FALSE)</f>
        <v>#N/A</v>
      </c>
    </row>
    <row r="4043" spans="15:61">
      <c r="O4043" s="57"/>
      <c r="P4043" s="57"/>
      <c r="AO4043" s="57"/>
      <c r="AP4043" s="57"/>
      <c r="BA4043" s="57"/>
      <c r="BF4043" s="6" t="e">
        <f t="shared" si="189"/>
        <v>#NUM!</v>
      </c>
      <c r="BG4043" t="e">
        <f t="shared" si="190"/>
        <v>#NUM!</v>
      </c>
      <c r="BH4043" t="e">
        <f t="shared" si="191"/>
        <v>#NUM!</v>
      </c>
      <c r="BI4043" t="e">
        <f>VLOOKUP(H4043,Sheet2!$A$1:$B$270,2,FALSE)</f>
        <v>#N/A</v>
      </c>
    </row>
    <row r="4044" spans="15:61">
      <c r="O4044" s="57"/>
      <c r="P4044" s="57"/>
      <c r="AO4044" s="57"/>
      <c r="AP4044" s="57"/>
      <c r="BA4044" s="57"/>
      <c r="BF4044" s="6" t="e">
        <f t="shared" si="189"/>
        <v>#NUM!</v>
      </c>
      <c r="BG4044" t="e">
        <f t="shared" si="190"/>
        <v>#NUM!</v>
      </c>
      <c r="BH4044" t="e">
        <f t="shared" si="191"/>
        <v>#NUM!</v>
      </c>
      <c r="BI4044" t="e">
        <f>VLOOKUP(H4044,Sheet2!$A$1:$B$270,2,FALSE)</f>
        <v>#N/A</v>
      </c>
    </row>
    <row r="4045" spans="15:61">
      <c r="O4045" s="57"/>
      <c r="P4045" s="57"/>
      <c r="AO4045" s="57"/>
      <c r="AP4045" s="57"/>
      <c r="BA4045" s="57"/>
      <c r="BF4045" s="6" t="e">
        <f t="shared" si="189"/>
        <v>#NUM!</v>
      </c>
      <c r="BG4045" t="e">
        <f t="shared" si="190"/>
        <v>#NUM!</v>
      </c>
      <c r="BH4045" t="e">
        <f t="shared" si="191"/>
        <v>#NUM!</v>
      </c>
      <c r="BI4045" t="e">
        <f>VLOOKUP(H4045,Sheet2!$A$1:$B$270,2,FALSE)</f>
        <v>#N/A</v>
      </c>
    </row>
    <row r="4046" spans="15:61">
      <c r="O4046" s="57"/>
      <c r="P4046" s="57"/>
      <c r="AO4046" s="57"/>
      <c r="AP4046" s="57"/>
      <c r="BA4046" s="57"/>
      <c r="BF4046" s="6" t="e">
        <f t="shared" si="189"/>
        <v>#NUM!</v>
      </c>
      <c r="BG4046" t="e">
        <f t="shared" si="190"/>
        <v>#NUM!</v>
      </c>
      <c r="BH4046" t="e">
        <f t="shared" si="191"/>
        <v>#NUM!</v>
      </c>
      <c r="BI4046" t="e">
        <f>VLOOKUP(H4046,Sheet2!$A$1:$B$270,2,FALSE)</f>
        <v>#N/A</v>
      </c>
    </row>
    <row r="4047" spans="15:61">
      <c r="O4047" s="57"/>
      <c r="P4047" s="57"/>
      <c r="AO4047" s="57"/>
      <c r="AP4047" s="57"/>
      <c r="BA4047" s="57"/>
      <c r="BF4047" s="6" t="e">
        <f t="shared" si="189"/>
        <v>#NUM!</v>
      </c>
      <c r="BG4047" t="e">
        <f t="shared" si="190"/>
        <v>#NUM!</v>
      </c>
      <c r="BH4047" t="e">
        <f t="shared" si="191"/>
        <v>#NUM!</v>
      </c>
      <c r="BI4047" t="e">
        <f>VLOOKUP(H4047,Sheet2!$A$1:$B$270,2,FALSE)</f>
        <v>#N/A</v>
      </c>
    </row>
    <row r="4048" spans="15:61">
      <c r="O4048" s="57"/>
      <c r="P4048" s="57"/>
      <c r="AO4048" s="57"/>
      <c r="AP4048" s="57"/>
      <c r="BA4048" s="57"/>
      <c r="BF4048" s="6" t="e">
        <f t="shared" si="189"/>
        <v>#NUM!</v>
      </c>
      <c r="BG4048" t="e">
        <f t="shared" si="190"/>
        <v>#NUM!</v>
      </c>
      <c r="BH4048" t="e">
        <f t="shared" si="191"/>
        <v>#NUM!</v>
      </c>
      <c r="BI4048" t="e">
        <f>VLOOKUP(H4048,Sheet2!$A$1:$B$270,2,FALSE)</f>
        <v>#N/A</v>
      </c>
    </row>
    <row r="4049" spans="15:61">
      <c r="O4049" s="57"/>
      <c r="P4049" s="57"/>
      <c r="AO4049" s="57"/>
      <c r="BA4049" s="57"/>
      <c r="BF4049" s="6" t="e">
        <f t="shared" si="189"/>
        <v>#NUM!</v>
      </c>
      <c r="BG4049" t="e">
        <f t="shared" si="190"/>
        <v>#NUM!</v>
      </c>
      <c r="BH4049" t="e">
        <f t="shared" si="191"/>
        <v>#NUM!</v>
      </c>
      <c r="BI4049" t="e">
        <f>VLOOKUP(H4049,Sheet2!$A$1:$B$270,2,FALSE)</f>
        <v>#N/A</v>
      </c>
    </row>
    <row r="4050" spans="15:61">
      <c r="O4050" s="57"/>
      <c r="P4050" s="57"/>
      <c r="AO4050" s="57"/>
      <c r="AP4050" s="57"/>
      <c r="BA4050" s="57"/>
      <c r="BF4050" s="6" t="e">
        <f t="shared" si="189"/>
        <v>#NUM!</v>
      </c>
      <c r="BG4050" t="e">
        <f t="shared" si="190"/>
        <v>#NUM!</v>
      </c>
      <c r="BH4050" t="e">
        <f t="shared" si="191"/>
        <v>#NUM!</v>
      </c>
      <c r="BI4050" t="e">
        <f>VLOOKUP(H4050,Sheet2!$A$1:$B$270,2,FALSE)</f>
        <v>#N/A</v>
      </c>
    </row>
    <row r="4051" spans="15:61">
      <c r="O4051" s="57"/>
      <c r="P4051" s="57"/>
      <c r="AO4051" s="57"/>
      <c r="AP4051" s="57"/>
      <c r="BA4051" s="57"/>
      <c r="BF4051" s="6" t="e">
        <f t="shared" si="189"/>
        <v>#NUM!</v>
      </c>
      <c r="BG4051" t="e">
        <f t="shared" si="190"/>
        <v>#NUM!</v>
      </c>
      <c r="BH4051" t="e">
        <f t="shared" si="191"/>
        <v>#NUM!</v>
      </c>
      <c r="BI4051" t="e">
        <f>VLOOKUP(H4051,Sheet2!$A$1:$B$270,2,FALSE)</f>
        <v>#N/A</v>
      </c>
    </row>
    <row r="4052" spans="15:61">
      <c r="O4052" s="57"/>
      <c r="P4052" s="57"/>
      <c r="AO4052" s="57"/>
      <c r="AP4052" s="57"/>
      <c r="BA4052" s="57"/>
      <c r="BF4052" s="6" t="e">
        <f t="shared" si="189"/>
        <v>#NUM!</v>
      </c>
      <c r="BG4052" t="e">
        <f t="shared" si="190"/>
        <v>#NUM!</v>
      </c>
      <c r="BH4052" t="e">
        <f t="shared" si="191"/>
        <v>#NUM!</v>
      </c>
      <c r="BI4052" t="e">
        <f>VLOOKUP(H4052,Sheet2!$A$1:$B$270,2,FALSE)</f>
        <v>#N/A</v>
      </c>
    </row>
    <row r="4053" spans="15:61">
      <c r="O4053" s="57"/>
      <c r="P4053" s="57"/>
      <c r="AO4053" s="57"/>
      <c r="AP4053" s="57"/>
      <c r="BA4053" s="57"/>
      <c r="BF4053" s="6" t="e">
        <f t="shared" si="189"/>
        <v>#NUM!</v>
      </c>
      <c r="BG4053" t="e">
        <f t="shared" si="190"/>
        <v>#NUM!</v>
      </c>
      <c r="BH4053" t="e">
        <f t="shared" si="191"/>
        <v>#NUM!</v>
      </c>
      <c r="BI4053" t="e">
        <f>VLOOKUP(H4053,Sheet2!$A$1:$B$270,2,FALSE)</f>
        <v>#N/A</v>
      </c>
    </row>
    <row r="4054" spans="15:61">
      <c r="O4054" s="57"/>
      <c r="P4054" s="57"/>
      <c r="AO4054" s="57"/>
      <c r="AP4054" s="57"/>
      <c r="BA4054" s="57"/>
      <c r="BF4054" s="6" t="e">
        <f t="shared" si="189"/>
        <v>#NUM!</v>
      </c>
      <c r="BG4054" t="e">
        <f t="shared" si="190"/>
        <v>#NUM!</v>
      </c>
      <c r="BH4054" t="e">
        <f t="shared" si="191"/>
        <v>#NUM!</v>
      </c>
      <c r="BI4054" t="e">
        <f>VLOOKUP(H4054,Sheet2!$A$1:$B$270,2,FALSE)</f>
        <v>#N/A</v>
      </c>
    </row>
    <row r="4055" spans="15:61">
      <c r="O4055" s="57"/>
      <c r="P4055" s="57"/>
      <c r="AO4055" s="57"/>
      <c r="AP4055" s="57"/>
      <c r="BA4055" s="57"/>
      <c r="BF4055" s="6" t="e">
        <f t="shared" si="189"/>
        <v>#NUM!</v>
      </c>
      <c r="BG4055" t="e">
        <f t="shared" si="190"/>
        <v>#NUM!</v>
      </c>
      <c r="BH4055" t="e">
        <f t="shared" si="191"/>
        <v>#NUM!</v>
      </c>
      <c r="BI4055" t="e">
        <f>VLOOKUP(H4055,Sheet2!$A$1:$B$270,2,FALSE)</f>
        <v>#N/A</v>
      </c>
    </row>
    <row r="4056" spans="15:61">
      <c r="O4056" s="57"/>
      <c r="P4056" s="57"/>
      <c r="AO4056" s="57"/>
      <c r="AP4056" s="57"/>
      <c r="BA4056" s="57"/>
      <c r="BF4056" s="6" t="e">
        <f t="shared" si="189"/>
        <v>#NUM!</v>
      </c>
      <c r="BG4056" t="e">
        <f t="shared" si="190"/>
        <v>#NUM!</v>
      </c>
      <c r="BH4056" t="e">
        <f t="shared" si="191"/>
        <v>#NUM!</v>
      </c>
      <c r="BI4056" t="e">
        <f>VLOOKUP(H4056,Sheet2!$A$1:$B$270,2,FALSE)</f>
        <v>#N/A</v>
      </c>
    </row>
    <row r="4057" spans="15:61">
      <c r="O4057" s="57"/>
      <c r="P4057" s="57"/>
      <c r="AO4057" s="57"/>
      <c r="AP4057" s="57"/>
      <c r="BA4057" s="57"/>
      <c r="BF4057" s="6" t="e">
        <f t="shared" si="189"/>
        <v>#NUM!</v>
      </c>
      <c r="BG4057" t="e">
        <f t="shared" si="190"/>
        <v>#NUM!</v>
      </c>
      <c r="BH4057" t="e">
        <f t="shared" si="191"/>
        <v>#NUM!</v>
      </c>
      <c r="BI4057" t="e">
        <f>VLOOKUP(H4057,Sheet2!$A$1:$B$270,2,FALSE)</f>
        <v>#N/A</v>
      </c>
    </row>
    <row r="4058" spans="15:61">
      <c r="O4058" s="57"/>
      <c r="P4058" s="57"/>
      <c r="AO4058" s="57"/>
      <c r="AP4058" s="57"/>
      <c r="BA4058" s="57"/>
      <c r="BF4058" s="6" t="e">
        <f t="shared" si="189"/>
        <v>#NUM!</v>
      </c>
      <c r="BG4058" t="e">
        <f t="shared" si="190"/>
        <v>#NUM!</v>
      </c>
      <c r="BH4058" t="e">
        <f t="shared" si="191"/>
        <v>#NUM!</v>
      </c>
      <c r="BI4058" t="e">
        <f>VLOOKUP(H4058,Sheet2!$A$1:$B$270,2,FALSE)</f>
        <v>#N/A</v>
      </c>
    </row>
    <row r="4059" spans="15:61">
      <c r="O4059" s="57"/>
      <c r="P4059" s="57"/>
      <c r="AO4059" s="57"/>
      <c r="AP4059" s="57"/>
      <c r="BA4059" s="57"/>
      <c r="BF4059" s="6" t="e">
        <f t="shared" si="189"/>
        <v>#NUM!</v>
      </c>
      <c r="BG4059" t="e">
        <f t="shared" si="190"/>
        <v>#NUM!</v>
      </c>
      <c r="BH4059" t="e">
        <f t="shared" si="191"/>
        <v>#NUM!</v>
      </c>
      <c r="BI4059" t="e">
        <f>VLOOKUP(H4059,Sheet2!$A$1:$B$270,2,FALSE)</f>
        <v>#N/A</v>
      </c>
    </row>
    <row r="4060" spans="15:61">
      <c r="O4060" s="57"/>
      <c r="P4060" s="57"/>
      <c r="AO4060" s="57"/>
      <c r="AP4060" s="57"/>
      <c r="BA4060" s="57"/>
      <c r="BF4060" s="6" t="e">
        <f t="shared" si="189"/>
        <v>#NUM!</v>
      </c>
      <c r="BG4060" t="e">
        <f t="shared" si="190"/>
        <v>#NUM!</v>
      </c>
      <c r="BH4060" t="e">
        <f t="shared" si="191"/>
        <v>#NUM!</v>
      </c>
      <c r="BI4060" t="e">
        <f>VLOOKUP(H4060,Sheet2!$A$1:$B$270,2,FALSE)</f>
        <v>#N/A</v>
      </c>
    </row>
    <row r="4061" spans="15:61">
      <c r="O4061" s="57"/>
      <c r="P4061" s="57"/>
      <c r="AO4061" s="57"/>
      <c r="BA4061" s="57"/>
      <c r="BF4061" s="6" t="e">
        <f t="shared" si="189"/>
        <v>#NUM!</v>
      </c>
      <c r="BG4061" t="e">
        <f t="shared" si="190"/>
        <v>#NUM!</v>
      </c>
      <c r="BH4061" t="e">
        <f t="shared" si="191"/>
        <v>#NUM!</v>
      </c>
      <c r="BI4061" t="e">
        <f>VLOOKUP(H4061,Sheet2!$A$1:$B$270,2,FALSE)</f>
        <v>#N/A</v>
      </c>
    </row>
    <row r="4062" spans="15:61">
      <c r="O4062" s="57"/>
      <c r="P4062" s="57"/>
      <c r="AO4062" s="57"/>
      <c r="BA4062" s="57"/>
      <c r="BF4062" s="6" t="e">
        <f t="shared" si="189"/>
        <v>#NUM!</v>
      </c>
      <c r="BG4062" t="e">
        <f t="shared" si="190"/>
        <v>#NUM!</v>
      </c>
      <c r="BH4062" t="e">
        <f t="shared" si="191"/>
        <v>#NUM!</v>
      </c>
      <c r="BI4062" t="e">
        <f>VLOOKUP(H4062,Sheet2!$A$1:$B$270,2,FALSE)</f>
        <v>#N/A</v>
      </c>
    </row>
    <row r="4063" spans="15:61">
      <c r="O4063" s="57"/>
      <c r="P4063" s="57"/>
      <c r="AO4063" s="57"/>
      <c r="AP4063" s="57"/>
      <c r="BA4063" s="57"/>
      <c r="BF4063" s="6" t="e">
        <f t="shared" si="189"/>
        <v>#NUM!</v>
      </c>
      <c r="BG4063" t="e">
        <f t="shared" si="190"/>
        <v>#NUM!</v>
      </c>
      <c r="BH4063" t="e">
        <f t="shared" si="191"/>
        <v>#NUM!</v>
      </c>
      <c r="BI4063" t="e">
        <f>VLOOKUP(H4063,Sheet2!$A$1:$B$270,2,FALSE)</f>
        <v>#N/A</v>
      </c>
    </row>
    <row r="4064" spans="15:61">
      <c r="O4064" s="57"/>
      <c r="P4064" s="57"/>
      <c r="AO4064" s="57"/>
      <c r="BA4064" s="57"/>
      <c r="BF4064" s="6" t="e">
        <f t="shared" si="189"/>
        <v>#NUM!</v>
      </c>
      <c r="BG4064" t="e">
        <f t="shared" si="190"/>
        <v>#NUM!</v>
      </c>
      <c r="BH4064" t="e">
        <f t="shared" si="191"/>
        <v>#NUM!</v>
      </c>
      <c r="BI4064" t="e">
        <f>VLOOKUP(H4064,Sheet2!$A$1:$B$270,2,FALSE)</f>
        <v>#N/A</v>
      </c>
    </row>
    <row r="4065" spans="15:61">
      <c r="O4065" s="57"/>
      <c r="P4065" s="57"/>
      <c r="AO4065" s="57"/>
      <c r="AP4065" s="57"/>
      <c r="BA4065" s="57"/>
      <c r="BF4065" s="6" t="e">
        <f t="shared" si="189"/>
        <v>#NUM!</v>
      </c>
      <c r="BG4065" t="e">
        <f t="shared" si="190"/>
        <v>#NUM!</v>
      </c>
      <c r="BH4065" t="e">
        <f t="shared" si="191"/>
        <v>#NUM!</v>
      </c>
      <c r="BI4065" t="e">
        <f>VLOOKUP(H4065,Sheet2!$A$1:$B$270,2,FALSE)</f>
        <v>#N/A</v>
      </c>
    </row>
    <row r="4066" spans="15:61">
      <c r="O4066" s="57"/>
      <c r="P4066" s="57"/>
      <c r="AO4066" s="57"/>
      <c r="AP4066" s="57"/>
      <c r="BA4066" s="57"/>
      <c r="BF4066" s="6" t="e">
        <f t="shared" si="189"/>
        <v>#NUM!</v>
      </c>
      <c r="BG4066" t="e">
        <f t="shared" si="190"/>
        <v>#NUM!</v>
      </c>
      <c r="BH4066" t="e">
        <f t="shared" si="191"/>
        <v>#NUM!</v>
      </c>
      <c r="BI4066" t="e">
        <f>VLOOKUP(H4066,Sheet2!$A$1:$B$270,2,FALSE)</f>
        <v>#N/A</v>
      </c>
    </row>
    <row r="4067" spans="15:61">
      <c r="O4067" s="57"/>
      <c r="P4067" s="57"/>
      <c r="AO4067" s="57"/>
      <c r="AP4067" s="57"/>
      <c r="BA4067" s="57"/>
      <c r="BF4067" s="6" t="e">
        <f t="shared" si="189"/>
        <v>#NUM!</v>
      </c>
      <c r="BG4067" t="e">
        <f t="shared" si="190"/>
        <v>#NUM!</v>
      </c>
      <c r="BH4067" t="e">
        <f t="shared" si="191"/>
        <v>#NUM!</v>
      </c>
      <c r="BI4067" t="e">
        <f>VLOOKUP(H4067,Sheet2!$A$1:$B$270,2,FALSE)</f>
        <v>#N/A</v>
      </c>
    </row>
    <row r="4068" spans="15:61">
      <c r="O4068" s="57"/>
      <c r="P4068" s="57"/>
      <c r="AO4068" s="57"/>
      <c r="AP4068" s="57"/>
      <c r="BA4068" s="57"/>
      <c r="BF4068" s="6" t="e">
        <f t="shared" si="189"/>
        <v>#NUM!</v>
      </c>
      <c r="BG4068" t="e">
        <f t="shared" si="190"/>
        <v>#NUM!</v>
      </c>
      <c r="BH4068" t="e">
        <f t="shared" si="191"/>
        <v>#NUM!</v>
      </c>
      <c r="BI4068" t="e">
        <f>VLOOKUP(H4068,Sheet2!$A$1:$B$270,2,FALSE)</f>
        <v>#N/A</v>
      </c>
    </row>
    <row r="4069" spans="15:61">
      <c r="O4069" s="57"/>
      <c r="P4069" s="57"/>
      <c r="AO4069" s="57"/>
      <c r="AP4069" s="57"/>
      <c r="BA4069" s="57"/>
      <c r="BF4069" s="6" t="e">
        <f t="shared" si="189"/>
        <v>#NUM!</v>
      </c>
      <c r="BG4069" t="e">
        <f t="shared" si="190"/>
        <v>#NUM!</v>
      </c>
      <c r="BH4069" t="e">
        <f t="shared" si="191"/>
        <v>#NUM!</v>
      </c>
      <c r="BI4069" t="e">
        <f>VLOOKUP(H4069,Sheet2!$A$1:$B$270,2,FALSE)</f>
        <v>#N/A</v>
      </c>
    </row>
    <row r="4070" spans="15:61">
      <c r="O4070" s="57"/>
      <c r="P4070" s="57"/>
      <c r="AO4070" s="57"/>
      <c r="AP4070" s="57"/>
      <c r="BA4070" s="57"/>
      <c r="BF4070" s="6" t="e">
        <f t="shared" si="189"/>
        <v>#NUM!</v>
      </c>
      <c r="BG4070" t="e">
        <f t="shared" si="190"/>
        <v>#NUM!</v>
      </c>
      <c r="BH4070" t="e">
        <f t="shared" si="191"/>
        <v>#NUM!</v>
      </c>
      <c r="BI4070" t="e">
        <f>VLOOKUP(H4070,Sheet2!$A$1:$B$270,2,FALSE)</f>
        <v>#N/A</v>
      </c>
    </row>
    <row r="4071" spans="15:61">
      <c r="O4071" s="57"/>
      <c r="P4071" s="57"/>
      <c r="AO4071" s="57"/>
      <c r="AP4071" s="57"/>
      <c r="BA4071" s="57"/>
      <c r="BF4071" s="6" t="e">
        <f t="shared" si="189"/>
        <v>#NUM!</v>
      </c>
      <c r="BG4071" t="e">
        <f t="shared" si="190"/>
        <v>#NUM!</v>
      </c>
      <c r="BH4071" t="e">
        <f t="shared" si="191"/>
        <v>#NUM!</v>
      </c>
      <c r="BI4071" t="e">
        <f>VLOOKUP(H4071,Sheet2!$A$1:$B$270,2,FALSE)</f>
        <v>#N/A</v>
      </c>
    </row>
    <row r="4072" spans="15:61">
      <c r="O4072" s="57"/>
      <c r="P4072" s="57"/>
      <c r="AO4072" s="57"/>
      <c r="AP4072" s="57"/>
      <c r="BA4072" s="57"/>
      <c r="BF4072" s="6" t="e">
        <f t="shared" si="189"/>
        <v>#NUM!</v>
      </c>
      <c r="BG4072" t="e">
        <f t="shared" si="190"/>
        <v>#NUM!</v>
      </c>
      <c r="BH4072" t="e">
        <f t="shared" si="191"/>
        <v>#NUM!</v>
      </c>
      <c r="BI4072" t="e">
        <f>VLOOKUP(H4072,Sheet2!$A$1:$B$270,2,FALSE)</f>
        <v>#N/A</v>
      </c>
    </row>
    <row r="4073" spans="15:61">
      <c r="O4073" s="57"/>
      <c r="P4073" s="57"/>
      <c r="AO4073" s="57"/>
      <c r="AP4073" s="57"/>
      <c r="BA4073" s="57"/>
      <c r="BF4073" s="6" t="e">
        <f t="shared" si="189"/>
        <v>#NUM!</v>
      </c>
      <c r="BG4073" t="e">
        <f t="shared" si="190"/>
        <v>#NUM!</v>
      </c>
      <c r="BH4073" t="e">
        <f t="shared" si="191"/>
        <v>#NUM!</v>
      </c>
      <c r="BI4073" t="e">
        <f>VLOOKUP(H4073,Sheet2!$A$1:$B$270,2,FALSE)</f>
        <v>#N/A</v>
      </c>
    </row>
    <row r="4074" spans="15:61">
      <c r="O4074" s="57"/>
      <c r="P4074" s="57"/>
      <c r="AO4074" s="57"/>
      <c r="AP4074" s="57"/>
      <c r="BA4074" s="57"/>
      <c r="BF4074" s="6" t="e">
        <f t="shared" si="189"/>
        <v>#NUM!</v>
      </c>
      <c r="BG4074" t="e">
        <f t="shared" si="190"/>
        <v>#NUM!</v>
      </c>
      <c r="BH4074" t="e">
        <f t="shared" si="191"/>
        <v>#NUM!</v>
      </c>
      <c r="BI4074" t="e">
        <f>VLOOKUP(H4074,Sheet2!$A$1:$B$270,2,FALSE)</f>
        <v>#N/A</v>
      </c>
    </row>
    <row r="4075" spans="15:61">
      <c r="O4075" s="57"/>
      <c r="P4075" s="57"/>
      <c r="AO4075" s="57"/>
      <c r="AP4075" s="57"/>
      <c r="BA4075" s="57"/>
      <c r="BF4075" s="6" t="e">
        <f t="shared" si="189"/>
        <v>#NUM!</v>
      </c>
      <c r="BG4075" t="e">
        <f t="shared" si="190"/>
        <v>#NUM!</v>
      </c>
      <c r="BH4075" t="e">
        <f t="shared" si="191"/>
        <v>#NUM!</v>
      </c>
      <c r="BI4075" t="e">
        <f>VLOOKUP(H4075,Sheet2!$A$1:$B$270,2,FALSE)</f>
        <v>#N/A</v>
      </c>
    </row>
    <row r="4076" spans="15:61">
      <c r="O4076" s="57"/>
      <c r="P4076" s="57"/>
      <c r="AO4076" s="57"/>
      <c r="AP4076" s="57"/>
      <c r="BA4076" s="57"/>
      <c r="BF4076" s="6" t="e">
        <f t="shared" si="189"/>
        <v>#NUM!</v>
      </c>
      <c r="BG4076" t="e">
        <f t="shared" si="190"/>
        <v>#NUM!</v>
      </c>
      <c r="BH4076" t="e">
        <f t="shared" si="191"/>
        <v>#NUM!</v>
      </c>
      <c r="BI4076" t="e">
        <f>VLOOKUP(H4076,Sheet2!$A$1:$B$270,2,FALSE)</f>
        <v>#N/A</v>
      </c>
    </row>
    <row r="4077" spans="15:61">
      <c r="O4077" s="57"/>
      <c r="P4077" s="57"/>
      <c r="AO4077" s="57"/>
      <c r="BA4077" s="57"/>
      <c r="BF4077" s="6" t="e">
        <f t="shared" si="189"/>
        <v>#NUM!</v>
      </c>
      <c r="BG4077" t="e">
        <f t="shared" si="190"/>
        <v>#NUM!</v>
      </c>
      <c r="BH4077" t="e">
        <f t="shared" si="191"/>
        <v>#NUM!</v>
      </c>
      <c r="BI4077" t="e">
        <f>VLOOKUP(H4077,Sheet2!$A$1:$B$270,2,FALSE)</f>
        <v>#N/A</v>
      </c>
    </row>
    <row r="4078" spans="15:61">
      <c r="O4078" s="57"/>
      <c r="P4078" s="57"/>
      <c r="AO4078" s="57"/>
      <c r="AP4078" s="57"/>
      <c r="BA4078" s="57"/>
      <c r="BF4078" s="6" t="e">
        <f t="shared" si="189"/>
        <v>#NUM!</v>
      </c>
      <c r="BG4078" t="e">
        <f t="shared" si="190"/>
        <v>#NUM!</v>
      </c>
      <c r="BH4078" t="e">
        <f t="shared" si="191"/>
        <v>#NUM!</v>
      </c>
      <c r="BI4078" t="e">
        <f>VLOOKUP(H4078,Sheet2!$A$1:$B$270,2,FALSE)</f>
        <v>#N/A</v>
      </c>
    </row>
    <row r="4079" spans="15:61">
      <c r="O4079" s="57"/>
      <c r="P4079" s="57"/>
      <c r="AO4079" s="57"/>
      <c r="AP4079" s="57"/>
      <c r="BA4079" s="57"/>
      <c r="BF4079" s="6" t="e">
        <f t="shared" si="189"/>
        <v>#NUM!</v>
      </c>
      <c r="BG4079" t="e">
        <f t="shared" si="190"/>
        <v>#NUM!</v>
      </c>
      <c r="BH4079" t="e">
        <f t="shared" si="191"/>
        <v>#NUM!</v>
      </c>
      <c r="BI4079" t="e">
        <f>VLOOKUP(H4079,Sheet2!$A$1:$B$270,2,FALSE)</f>
        <v>#N/A</v>
      </c>
    </row>
    <row r="4080" spans="15:61">
      <c r="O4080" s="57"/>
      <c r="P4080" s="57"/>
      <c r="AO4080" s="57"/>
      <c r="AP4080" s="57"/>
      <c r="BA4080" s="57"/>
      <c r="BF4080" s="6" t="e">
        <f t="shared" si="189"/>
        <v>#NUM!</v>
      </c>
      <c r="BG4080" t="e">
        <f t="shared" si="190"/>
        <v>#NUM!</v>
      </c>
      <c r="BH4080" t="e">
        <f t="shared" si="191"/>
        <v>#NUM!</v>
      </c>
      <c r="BI4080" t="e">
        <f>VLOOKUP(H4080,Sheet2!$A$1:$B$270,2,FALSE)</f>
        <v>#N/A</v>
      </c>
    </row>
    <row r="4081" spans="15:61">
      <c r="O4081" s="57"/>
      <c r="P4081" s="57"/>
      <c r="AO4081" s="57"/>
      <c r="AP4081" s="57"/>
      <c r="BA4081" s="57"/>
      <c r="BF4081" s="6" t="e">
        <f t="shared" si="189"/>
        <v>#NUM!</v>
      </c>
      <c r="BG4081" t="e">
        <f t="shared" si="190"/>
        <v>#NUM!</v>
      </c>
      <c r="BH4081" t="e">
        <f t="shared" si="191"/>
        <v>#NUM!</v>
      </c>
      <c r="BI4081" t="e">
        <f>VLOOKUP(H4081,Sheet2!$A$1:$B$270,2,FALSE)</f>
        <v>#N/A</v>
      </c>
    </row>
    <row r="4082" spans="15:61">
      <c r="O4082" s="57"/>
      <c r="P4082" s="57"/>
      <c r="AO4082" s="57"/>
      <c r="AP4082" s="57"/>
      <c r="BA4082" s="57"/>
      <c r="BF4082" s="6" t="e">
        <f t="shared" si="189"/>
        <v>#NUM!</v>
      </c>
      <c r="BG4082" t="e">
        <f t="shared" si="190"/>
        <v>#NUM!</v>
      </c>
      <c r="BH4082" t="e">
        <f t="shared" si="191"/>
        <v>#NUM!</v>
      </c>
      <c r="BI4082" t="e">
        <f>VLOOKUP(H4082,Sheet2!$A$1:$B$270,2,FALSE)</f>
        <v>#N/A</v>
      </c>
    </row>
    <row r="4083" spans="15:61">
      <c r="O4083" s="57"/>
      <c r="P4083" s="57"/>
      <c r="AO4083" s="57"/>
      <c r="AP4083" s="57"/>
      <c r="BA4083" s="57"/>
      <c r="BF4083" s="6" t="e">
        <f t="shared" si="189"/>
        <v>#NUM!</v>
      </c>
      <c r="BG4083" t="e">
        <f t="shared" si="190"/>
        <v>#NUM!</v>
      </c>
      <c r="BH4083" t="e">
        <f t="shared" si="191"/>
        <v>#NUM!</v>
      </c>
      <c r="BI4083" t="e">
        <f>VLOOKUP(H4083,Sheet2!$A$1:$B$270,2,FALSE)</f>
        <v>#N/A</v>
      </c>
    </row>
    <row r="4084" spans="15:61">
      <c r="O4084" s="57"/>
      <c r="P4084" s="57"/>
      <c r="AO4084" s="57"/>
      <c r="AP4084" s="57"/>
      <c r="BA4084" s="57"/>
      <c r="BF4084" s="6" t="e">
        <f t="shared" si="189"/>
        <v>#NUM!</v>
      </c>
      <c r="BG4084" t="e">
        <f t="shared" si="190"/>
        <v>#NUM!</v>
      </c>
      <c r="BH4084" t="e">
        <f t="shared" si="191"/>
        <v>#NUM!</v>
      </c>
      <c r="BI4084" t="e">
        <f>VLOOKUP(H4084,Sheet2!$A$1:$B$270,2,FALSE)</f>
        <v>#N/A</v>
      </c>
    </row>
    <row r="4085" spans="15:61">
      <c r="O4085" s="57"/>
      <c r="P4085" s="57"/>
      <c r="AO4085" s="57"/>
      <c r="AP4085" s="57"/>
      <c r="BA4085" s="57"/>
      <c r="BF4085" s="6" t="e">
        <f t="shared" si="189"/>
        <v>#NUM!</v>
      </c>
      <c r="BG4085" t="e">
        <f t="shared" si="190"/>
        <v>#NUM!</v>
      </c>
      <c r="BH4085" t="e">
        <f t="shared" si="191"/>
        <v>#NUM!</v>
      </c>
      <c r="BI4085" t="e">
        <f>VLOOKUP(H4085,Sheet2!$A$1:$B$270,2,FALSE)</f>
        <v>#N/A</v>
      </c>
    </row>
    <row r="4086" spans="15:61">
      <c r="O4086" s="57"/>
      <c r="P4086" s="57"/>
      <c r="AO4086" s="57"/>
      <c r="AP4086" s="57"/>
      <c r="BA4086" s="57"/>
      <c r="BF4086" s="6" t="e">
        <f t="shared" si="189"/>
        <v>#NUM!</v>
      </c>
      <c r="BG4086" t="e">
        <f t="shared" si="190"/>
        <v>#NUM!</v>
      </c>
      <c r="BH4086" t="e">
        <f t="shared" si="191"/>
        <v>#NUM!</v>
      </c>
      <c r="BI4086" t="e">
        <f>VLOOKUP(H4086,Sheet2!$A$1:$B$270,2,FALSE)</f>
        <v>#N/A</v>
      </c>
    </row>
    <row r="4087" spans="15:61">
      <c r="O4087" s="57"/>
      <c r="P4087" s="57"/>
      <c r="AO4087" s="57"/>
      <c r="AP4087" s="57"/>
      <c r="BA4087" s="57"/>
      <c r="BF4087" s="6" t="e">
        <f t="shared" si="189"/>
        <v>#NUM!</v>
      </c>
      <c r="BG4087" t="e">
        <f t="shared" si="190"/>
        <v>#NUM!</v>
      </c>
      <c r="BH4087" t="e">
        <f t="shared" si="191"/>
        <v>#NUM!</v>
      </c>
      <c r="BI4087" t="e">
        <f>VLOOKUP(H4087,Sheet2!$A$1:$B$270,2,FALSE)</f>
        <v>#N/A</v>
      </c>
    </row>
    <row r="4088" spans="15:61">
      <c r="O4088" s="57"/>
      <c r="P4088" s="57"/>
      <c r="AO4088" s="57"/>
      <c r="AP4088" s="57"/>
      <c r="BA4088" s="57"/>
      <c r="BF4088" s="6" t="e">
        <f t="shared" si="189"/>
        <v>#NUM!</v>
      </c>
      <c r="BG4088" t="e">
        <f t="shared" si="190"/>
        <v>#NUM!</v>
      </c>
      <c r="BH4088" t="e">
        <f t="shared" si="191"/>
        <v>#NUM!</v>
      </c>
      <c r="BI4088" t="e">
        <f>VLOOKUP(H4088,Sheet2!$A$1:$B$270,2,FALSE)</f>
        <v>#N/A</v>
      </c>
    </row>
    <row r="4089" spans="15:61">
      <c r="O4089" s="57"/>
      <c r="P4089" s="57"/>
      <c r="AO4089" s="57"/>
      <c r="AP4089" s="57"/>
      <c r="BA4089" s="57"/>
      <c r="BF4089" s="6" t="e">
        <f t="shared" si="189"/>
        <v>#NUM!</v>
      </c>
      <c r="BG4089" t="e">
        <f t="shared" si="190"/>
        <v>#NUM!</v>
      </c>
      <c r="BH4089" t="e">
        <f t="shared" si="191"/>
        <v>#NUM!</v>
      </c>
      <c r="BI4089" t="e">
        <f>VLOOKUP(H4089,Sheet2!$A$1:$B$270,2,FALSE)</f>
        <v>#N/A</v>
      </c>
    </row>
    <row r="4090" spans="15:61">
      <c r="O4090" s="57"/>
      <c r="P4090" s="57"/>
      <c r="AO4090" s="57"/>
      <c r="AP4090" s="57"/>
      <c r="BA4090" s="57"/>
      <c r="BF4090" s="6" t="e">
        <f t="shared" si="189"/>
        <v>#NUM!</v>
      </c>
      <c r="BG4090" t="e">
        <f t="shared" si="190"/>
        <v>#NUM!</v>
      </c>
      <c r="BH4090" t="e">
        <f t="shared" si="191"/>
        <v>#NUM!</v>
      </c>
      <c r="BI4090" t="e">
        <f>VLOOKUP(H4090,Sheet2!$A$1:$B$270,2,FALSE)</f>
        <v>#N/A</v>
      </c>
    </row>
    <row r="4091" spans="15:61">
      <c r="O4091" s="57"/>
      <c r="P4091" s="57"/>
      <c r="AO4091" s="57"/>
      <c r="AP4091" s="57"/>
      <c r="BA4091" s="57"/>
      <c r="BF4091" s="6" t="e">
        <f t="shared" si="189"/>
        <v>#NUM!</v>
      </c>
      <c r="BG4091" t="e">
        <f t="shared" si="190"/>
        <v>#NUM!</v>
      </c>
      <c r="BH4091" t="e">
        <f t="shared" si="191"/>
        <v>#NUM!</v>
      </c>
      <c r="BI4091" t="e">
        <f>VLOOKUP(H4091,Sheet2!$A$1:$B$270,2,FALSE)</f>
        <v>#N/A</v>
      </c>
    </row>
    <row r="4092" spans="15:61">
      <c r="O4092" s="57"/>
      <c r="P4092" s="57"/>
      <c r="AO4092" s="57"/>
      <c r="AP4092" s="57"/>
      <c r="BA4092" s="57"/>
      <c r="BF4092" s="6" t="e">
        <f t="shared" si="189"/>
        <v>#NUM!</v>
      </c>
      <c r="BG4092" t="e">
        <f t="shared" si="190"/>
        <v>#NUM!</v>
      </c>
      <c r="BH4092" t="e">
        <f t="shared" si="191"/>
        <v>#NUM!</v>
      </c>
      <c r="BI4092" t="e">
        <f>VLOOKUP(H4092,Sheet2!$A$1:$B$270,2,FALSE)</f>
        <v>#N/A</v>
      </c>
    </row>
    <row r="4093" spans="15:61">
      <c r="O4093" s="57"/>
      <c r="P4093" s="57"/>
      <c r="AO4093" s="57"/>
      <c r="AP4093" s="57"/>
      <c r="BA4093" s="57"/>
      <c r="BF4093" s="6" t="e">
        <f t="shared" si="189"/>
        <v>#NUM!</v>
      </c>
      <c r="BG4093" t="e">
        <f t="shared" si="190"/>
        <v>#NUM!</v>
      </c>
      <c r="BH4093" t="e">
        <f t="shared" si="191"/>
        <v>#NUM!</v>
      </c>
      <c r="BI4093" t="e">
        <f>VLOOKUP(H4093,Sheet2!$A$1:$B$270,2,FALSE)</f>
        <v>#N/A</v>
      </c>
    </row>
    <row r="4094" spans="15:61">
      <c r="O4094" s="57"/>
      <c r="P4094" s="57"/>
      <c r="AO4094" s="57"/>
      <c r="AP4094" s="57"/>
      <c r="BA4094" s="57"/>
      <c r="BF4094" s="6" t="e">
        <f t="shared" si="189"/>
        <v>#NUM!</v>
      </c>
      <c r="BG4094" t="e">
        <f t="shared" si="190"/>
        <v>#NUM!</v>
      </c>
      <c r="BH4094" t="e">
        <f t="shared" si="191"/>
        <v>#NUM!</v>
      </c>
      <c r="BI4094" t="e">
        <f>VLOOKUP(H4094,Sheet2!$A$1:$B$270,2,FALSE)</f>
        <v>#N/A</v>
      </c>
    </row>
    <row r="4095" spans="15:61">
      <c r="O4095" s="57"/>
      <c r="P4095" s="57"/>
      <c r="AO4095" s="57"/>
      <c r="AP4095" s="57"/>
      <c r="BA4095" s="57"/>
      <c r="BF4095" s="6" t="e">
        <f t="shared" si="189"/>
        <v>#NUM!</v>
      </c>
      <c r="BG4095" t="e">
        <f t="shared" si="190"/>
        <v>#NUM!</v>
      </c>
      <c r="BH4095" t="e">
        <f t="shared" si="191"/>
        <v>#NUM!</v>
      </c>
      <c r="BI4095" t="e">
        <f>VLOOKUP(H4095,Sheet2!$A$1:$B$270,2,FALSE)</f>
        <v>#N/A</v>
      </c>
    </row>
    <row r="4096" spans="15:61">
      <c r="O4096" s="57"/>
      <c r="P4096" s="57"/>
      <c r="AO4096" s="57"/>
      <c r="AP4096" s="57"/>
      <c r="BA4096" s="57"/>
      <c r="BF4096" s="6" t="e">
        <f t="shared" si="189"/>
        <v>#NUM!</v>
      </c>
      <c r="BG4096" t="e">
        <f t="shared" si="190"/>
        <v>#NUM!</v>
      </c>
      <c r="BH4096" t="e">
        <f t="shared" si="191"/>
        <v>#NUM!</v>
      </c>
      <c r="BI4096" t="e">
        <f>VLOOKUP(H4096,Sheet2!$A$1:$B$270,2,FALSE)</f>
        <v>#N/A</v>
      </c>
    </row>
    <row r="4097" spans="15:61">
      <c r="O4097" s="57"/>
      <c r="P4097" s="57"/>
      <c r="AO4097" s="57"/>
      <c r="BA4097" s="57"/>
      <c r="BF4097" s="6" t="e">
        <f t="shared" si="189"/>
        <v>#NUM!</v>
      </c>
      <c r="BG4097" t="e">
        <f t="shared" si="190"/>
        <v>#NUM!</v>
      </c>
      <c r="BH4097" t="e">
        <f t="shared" si="191"/>
        <v>#NUM!</v>
      </c>
      <c r="BI4097" t="e">
        <f>VLOOKUP(H4097,Sheet2!$A$1:$B$270,2,FALSE)</f>
        <v>#N/A</v>
      </c>
    </row>
    <row r="4098" spans="15:61">
      <c r="O4098" s="57"/>
      <c r="P4098" s="57"/>
      <c r="AO4098" s="57"/>
      <c r="AP4098" s="57"/>
      <c r="BA4098" s="57"/>
      <c r="BF4098" s="6" t="e">
        <f t="shared" ref="BF4098:BF4161" si="192">DATE(BC4098,BD4098,BE4098)</f>
        <v>#NUM!</v>
      </c>
      <c r="BG4098" t="e">
        <f t="shared" ref="BG4098:BG4161" si="193">BF4098-BA4098</f>
        <v>#NUM!</v>
      </c>
      <c r="BH4098" t="e">
        <f t="shared" ref="BH4098:BH4161" si="194">IF(BG4098=1,"COMPLY",IF(BG4098&lt;1,"COMPLY","NOT COMPLY"))</f>
        <v>#NUM!</v>
      </c>
      <c r="BI4098" t="e">
        <f>VLOOKUP(H4098,Sheet2!$A$1:$B$270,2,FALSE)</f>
        <v>#N/A</v>
      </c>
    </row>
    <row r="4099" spans="15:61">
      <c r="O4099" s="57"/>
      <c r="P4099" s="57"/>
      <c r="AO4099" s="57"/>
      <c r="AP4099" s="57"/>
      <c r="BA4099" s="57"/>
      <c r="BF4099" s="6" t="e">
        <f t="shared" si="192"/>
        <v>#NUM!</v>
      </c>
      <c r="BG4099" t="e">
        <f t="shared" si="193"/>
        <v>#NUM!</v>
      </c>
      <c r="BH4099" t="e">
        <f t="shared" si="194"/>
        <v>#NUM!</v>
      </c>
      <c r="BI4099" t="e">
        <f>VLOOKUP(H4099,Sheet2!$A$1:$B$270,2,FALSE)</f>
        <v>#N/A</v>
      </c>
    </row>
    <row r="4100" spans="15:61">
      <c r="O4100" s="57"/>
      <c r="P4100" s="57"/>
      <c r="AO4100" s="57"/>
      <c r="AP4100" s="57"/>
      <c r="BA4100" s="57"/>
      <c r="BF4100" s="6" t="e">
        <f t="shared" si="192"/>
        <v>#NUM!</v>
      </c>
      <c r="BG4100" t="e">
        <f t="shared" si="193"/>
        <v>#NUM!</v>
      </c>
      <c r="BH4100" t="e">
        <f t="shared" si="194"/>
        <v>#NUM!</v>
      </c>
      <c r="BI4100" t="e">
        <f>VLOOKUP(H4100,Sheet2!$A$1:$B$270,2,FALSE)</f>
        <v>#N/A</v>
      </c>
    </row>
    <row r="4101" spans="15:61">
      <c r="O4101" s="57"/>
      <c r="P4101" s="57"/>
      <c r="AO4101" s="57"/>
      <c r="AP4101" s="57"/>
      <c r="BA4101" s="57"/>
      <c r="BF4101" s="6" t="e">
        <f t="shared" si="192"/>
        <v>#NUM!</v>
      </c>
      <c r="BG4101" t="e">
        <f t="shared" si="193"/>
        <v>#NUM!</v>
      </c>
      <c r="BH4101" t="e">
        <f t="shared" si="194"/>
        <v>#NUM!</v>
      </c>
      <c r="BI4101" t="e">
        <f>VLOOKUP(H4101,Sheet2!$A$1:$B$270,2,FALSE)</f>
        <v>#N/A</v>
      </c>
    </row>
    <row r="4102" spans="15:61">
      <c r="O4102" s="57"/>
      <c r="P4102" s="57"/>
      <c r="AO4102" s="57"/>
      <c r="AP4102" s="57"/>
      <c r="BA4102" s="57"/>
      <c r="BF4102" s="6" t="e">
        <f t="shared" si="192"/>
        <v>#NUM!</v>
      </c>
      <c r="BG4102" t="e">
        <f t="shared" si="193"/>
        <v>#NUM!</v>
      </c>
      <c r="BH4102" t="e">
        <f t="shared" si="194"/>
        <v>#NUM!</v>
      </c>
      <c r="BI4102" t="e">
        <f>VLOOKUP(H4102,Sheet2!$A$1:$B$270,2,FALSE)</f>
        <v>#N/A</v>
      </c>
    </row>
    <row r="4103" spans="15:61">
      <c r="O4103" s="57"/>
      <c r="P4103" s="57"/>
      <c r="AO4103" s="57"/>
      <c r="AP4103" s="57"/>
      <c r="BA4103" s="57"/>
      <c r="BF4103" s="6" t="e">
        <f t="shared" si="192"/>
        <v>#NUM!</v>
      </c>
      <c r="BG4103" t="e">
        <f t="shared" si="193"/>
        <v>#NUM!</v>
      </c>
      <c r="BH4103" t="e">
        <f t="shared" si="194"/>
        <v>#NUM!</v>
      </c>
      <c r="BI4103" t="e">
        <f>VLOOKUP(H4103,Sheet2!$A$1:$B$270,2,FALSE)</f>
        <v>#N/A</v>
      </c>
    </row>
    <row r="4104" spans="15:61">
      <c r="O4104" s="57"/>
      <c r="P4104" s="57"/>
      <c r="AO4104" s="57"/>
      <c r="AP4104" s="57"/>
      <c r="BA4104" s="57"/>
      <c r="BF4104" s="6" t="e">
        <f t="shared" si="192"/>
        <v>#NUM!</v>
      </c>
      <c r="BG4104" t="e">
        <f t="shared" si="193"/>
        <v>#NUM!</v>
      </c>
      <c r="BH4104" t="e">
        <f t="shared" si="194"/>
        <v>#NUM!</v>
      </c>
      <c r="BI4104" t="e">
        <f>VLOOKUP(H4104,Sheet2!$A$1:$B$270,2,FALSE)</f>
        <v>#N/A</v>
      </c>
    </row>
    <row r="4105" spans="15:61">
      <c r="O4105" s="57"/>
      <c r="P4105" s="57"/>
      <c r="AO4105" s="57"/>
      <c r="AP4105" s="57"/>
      <c r="BA4105" s="57"/>
      <c r="BF4105" s="6" t="e">
        <f t="shared" si="192"/>
        <v>#NUM!</v>
      </c>
      <c r="BG4105" t="e">
        <f t="shared" si="193"/>
        <v>#NUM!</v>
      </c>
      <c r="BH4105" t="e">
        <f t="shared" si="194"/>
        <v>#NUM!</v>
      </c>
      <c r="BI4105" t="e">
        <f>VLOOKUP(H4105,Sheet2!$A$1:$B$270,2,FALSE)</f>
        <v>#N/A</v>
      </c>
    </row>
    <row r="4106" spans="15:61">
      <c r="O4106" s="57"/>
      <c r="P4106" s="57"/>
      <c r="AO4106" s="57"/>
      <c r="BA4106" s="57"/>
      <c r="BF4106" s="6" t="e">
        <f t="shared" si="192"/>
        <v>#NUM!</v>
      </c>
      <c r="BG4106" t="e">
        <f t="shared" si="193"/>
        <v>#NUM!</v>
      </c>
      <c r="BH4106" t="e">
        <f t="shared" si="194"/>
        <v>#NUM!</v>
      </c>
      <c r="BI4106" t="e">
        <f>VLOOKUP(H4106,Sheet2!$A$1:$B$270,2,FALSE)</f>
        <v>#N/A</v>
      </c>
    </row>
    <row r="4107" spans="15:61">
      <c r="O4107" s="57"/>
      <c r="P4107" s="57"/>
      <c r="AO4107" s="57"/>
      <c r="BA4107" s="57"/>
      <c r="BF4107" s="6" t="e">
        <f t="shared" si="192"/>
        <v>#NUM!</v>
      </c>
      <c r="BG4107" t="e">
        <f t="shared" si="193"/>
        <v>#NUM!</v>
      </c>
      <c r="BH4107" t="e">
        <f t="shared" si="194"/>
        <v>#NUM!</v>
      </c>
      <c r="BI4107" t="e">
        <f>VLOOKUP(H4107,Sheet2!$A$1:$B$270,2,FALSE)</f>
        <v>#N/A</v>
      </c>
    </row>
    <row r="4108" spans="15:61">
      <c r="O4108" s="57"/>
      <c r="P4108" s="57"/>
      <c r="AO4108" s="57"/>
      <c r="AP4108" s="57"/>
      <c r="BA4108" s="57"/>
      <c r="BF4108" s="6" t="e">
        <f t="shared" si="192"/>
        <v>#NUM!</v>
      </c>
      <c r="BG4108" t="e">
        <f t="shared" si="193"/>
        <v>#NUM!</v>
      </c>
      <c r="BH4108" t="e">
        <f t="shared" si="194"/>
        <v>#NUM!</v>
      </c>
      <c r="BI4108" t="e">
        <f>VLOOKUP(H4108,Sheet2!$A$1:$B$270,2,FALSE)</f>
        <v>#N/A</v>
      </c>
    </row>
    <row r="4109" spans="15:61">
      <c r="O4109" s="57"/>
      <c r="P4109" s="57"/>
      <c r="AO4109" s="57"/>
      <c r="AP4109" s="57"/>
      <c r="BA4109" s="57"/>
      <c r="BF4109" s="6" t="e">
        <f t="shared" si="192"/>
        <v>#NUM!</v>
      </c>
      <c r="BG4109" t="e">
        <f t="shared" si="193"/>
        <v>#NUM!</v>
      </c>
      <c r="BH4109" t="e">
        <f t="shared" si="194"/>
        <v>#NUM!</v>
      </c>
      <c r="BI4109" t="e">
        <f>VLOOKUP(H4109,Sheet2!$A$1:$B$270,2,FALSE)</f>
        <v>#N/A</v>
      </c>
    </row>
    <row r="4110" spans="15:61">
      <c r="O4110" s="57"/>
      <c r="P4110" s="57"/>
      <c r="AO4110" s="57"/>
      <c r="AP4110" s="57"/>
      <c r="BA4110" s="57"/>
      <c r="BF4110" s="6" t="e">
        <f t="shared" si="192"/>
        <v>#NUM!</v>
      </c>
      <c r="BG4110" t="e">
        <f t="shared" si="193"/>
        <v>#NUM!</v>
      </c>
      <c r="BH4110" t="e">
        <f t="shared" si="194"/>
        <v>#NUM!</v>
      </c>
      <c r="BI4110" t="e">
        <f>VLOOKUP(H4110,Sheet2!$A$1:$B$270,2,FALSE)</f>
        <v>#N/A</v>
      </c>
    </row>
    <row r="4111" spans="15:61">
      <c r="O4111" s="57"/>
      <c r="P4111" s="57"/>
      <c r="AO4111" s="57"/>
      <c r="AP4111" s="57"/>
      <c r="BA4111" s="57"/>
      <c r="BF4111" s="6" t="e">
        <f t="shared" si="192"/>
        <v>#NUM!</v>
      </c>
      <c r="BG4111" t="e">
        <f t="shared" si="193"/>
        <v>#NUM!</v>
      </c>
      <c r="BH4111" t="e">
        <f t="shared" si="194"/>
        <v>#NUM!</v>
      </c>
      <c r="BI4111" t="e">
        <f>VLOOKUP(H4111,Sheet2!$A$1:$B$270,2,FALSE)</f>
        <v>#N/A</v>
      </c>
    </row>
    <row r="4112" spans="15:61">
      <c r="O4112" s="57"/>
      <c r="P4112" s="57"/>
      <c r="AO4112" s="57"/>
      <c r="AP4112" s="57"/>
      <c r="BA4112" s="57"/>
      <c r="BF4112" s="6" t="e">
        <f t="shared" si="192"/>
        <v>#NUM!</v>
      </c>
      <c r="BG4112" t="e">
        <f t="shared" si="193"/>
        <v>#NUM!</v>
      </c>
      <c r="BH4112" t="e">
        <f t="shared" si="194"/>
        <v>#NUM!</v>
      </c>
      <c r="BI4112" t="e">
        <f>VLOOKUP(H4112,Sheet2!$A$1:$B$270,2,FALSE)</f>
        <v>#N/A</v>
      </c>
    </row>
    <row r="4113" spans="15:61">
      <c r="O4113" s="57"/>
      <c r="P4113" s="57"/>
      <c r="AO4113" s="57"/>
      <c r="BA4113" s="57"/>
      <c r="BF4113" s="6" t="e">
        <f t="shared" si="192"/>
        <v>#NUM!</v>
      </c>
      <c r="BG4113" t="e">
        <f t="shared" si="193"/>
        <v>#NUM!</v>
      </c>
      <c r="BH4113" t="e">
        <f t="shared" si="194"/>
        <v>#NUM!</v>
      </c>
      <c r="BI4113" t="e">
        <f>VLOOKUP(H4113,Sheet2!$A$1:$B$270,2,FALSE)</f>
        <v>#N/A</v>
      </c>
    </row>
    <row r="4114" spans="15:61">
      <c r="O4114" s="57"/>
      <c r="P4114" s="57"/>
      <c r="AO4114" s="57"/>
      <c r="AP4114" s="57"/>
      <c r="BA4114" s="57"/>
      <c r="BF4114" s="6" t="e">
        <f t="shared" si="192"/>
        <v>#NUM!</v>
      </c>
      <c r="BG4114" t="e">
        <f t="shared" si="193"/>
        <v>#NUM!</v>
      </c>
      <c r="BH4114" t="e">
        <f t="shared" si="194"/>
        <v>#NUM!</v>
      </c>
      <c r="BI4114" t="e">
        <f>VLOOKUP(H4114,Sheet2!$A$1:$B$270,2,FALSE)</f>
        <v>#N/A</v>
      </c>
    </row>
    <row r="4115" spans="15:61">
      <c r="O4115" s="57"/>
      <c r="P4115" s="57"/>
      <c r="AO4115" s="57"/>
      <c r="AP4115" s="57"/>
      <c r="BA4115" s="57"/>
      <c r="BF4115" s="6" t="e">
        <f t="shared" si="192"/>
        <v>#NUM!</v>
      </c>
      <c r="BG4115" t="e">
        <f t="shared" si="193"/>
        <v>#NUM!</v>
      </c>
      <c r="BH4115" t="e">
        <f t="shared" si="194"/>
        <v>#NUM!</v>
      </c>
      <c r="BI4115" t="e">
        <f>VLOOKUP(H4115,Sheet2!$A$1:$B$270,2,FALSE)</f>
        <v>#N/A</v>
      </c>
    </row>
    <row r="4116" spans="15:61">
      <c r="O4116" s="57"/>
      <c r="P4116" s="57"/>
      <c r="AO4116" s="57"/>
      <c r="AP4116" s="57"/>
      <c r="BA4116" s="57"/>
      <c r="BF4116" s="6" t="e">
        <f t="shared" si="192"/>
        <v>#NUM!</v>
      </c>
      <c r="BG4116" t="e">
        <f t="shared" si="193"/>
        <v>#NUM!</v>
      </c>
      <c r="BH4116" t="e">
        <f t="shared" si="194"/>
        <v>#NUM!</v>
      </c>
      <c r="BI4116" t="e">
        <f>VLOOKUP(H4116,Sheet2!$A$1:$B$270,2,FALSE)</f>
        <v>#N/A</v>
      </c>
    </row>
    <row r="4117" spans="15:61">
      <c r="O4117" s="57"/>
      <c r="P4117" s="57"/>
      <c r="AO4117" s="57"/>
      <c r="AP4117" s="57"/>
      <c r="BA4117" s="57"/>
      <c r="BF4117" s="6" t="e">
        <f t="shared" si="192"/>
        <v>#NUM!</v>
      </c>
      <c r="BG4117" t="e">
        <f t="shared" si="193"/>
        <v>#NUM!</v>
      </c>
      <c r="BH4117" t="e">
        <f t="shared" si="194"/>
        <v>#NUM!</v>
      </c>
      <c r="BI4117" t="e">
        <f>VLOOKUP(H4117,Sheet2!$A$1:$B$270,2,FALSE)</f>
        <v>#N/A</v>
      </c>
    </row>
    <row r="4118" spans="15:61">
      <c r="O4118" s="57"/>
      <c r="P4118" s="57"/>
      <c r="AO4118" s="57"/>
      <c r="AP4118" s="57"/>
      <c r="BA4118" s="57"/>
      <c r="BF4118" s="6" t="e">
        <f t="shared" si="192"/>
        <v>#NUM!</v>
      </c>
      <c r="BG4118" t="e">
        <f t="shared" si="193"/>
        <v>#NUM!</v>
      </c>
      <c r="BH4118" t="e">
        <f t="shared" si="194"/>
        <v>#NUM!</v>
      </c>
      <c r="BI4118" t="e">
        <f>VLOOKUP(H4118,Sheet2!$A$1:$B$270,2,FALSE)</f>
        <v>#N/A</v>
      </c>
    </row>
    <row r="4119" spans="15:61">
      <c r="O4119" s="57"/>
      <c r="P4119" s="57"/>
      <c r="AO4119" s="57"/>
      <c r="AP4119" s="57"/>
      <c r="BA4119" s="57"/>
      <c r="BF4119" s="6" t="e">
        <f t="shared" si="192"/>
        <v>#NUM!</v>
      </c>
      <c r="BG4119" t="e">
        <f t="shared" si="193"/>
        <v>#NUM!</v>
      </c>
      <c r="BH4119" t="e">
        <f t="shared" si="194"/>
        <v>#NUM!</v>
      </c>
      <c r="BI4119" t="e">
        <f>VLOOKUP(H4119,Sheet2!$A$1:$B$270,2,FALSE)</f>
        <v>#N/A</v>
      </c>
    </row>
    <row r="4120" spans="15:61">
      <c r="O4120" s="57"/>
      <c r="P4120" s="57"/>
      <c r="AO4120" s="57"/>
      <c r="AP4120" s="57"/>
      <c r="BA4120" s="57"/>
      <c r="BF4120" s="6" t="e">
        <f t="shared" si="192"/>
        <v>#NUM!</v>
      </c>
      <c r="BG4120" t="e">
        <f t="shared" si="193"/>
        <v>#NUM!</v>
      </c>
      <c r="BH4120" t="e">
        <f t="shared" si="194"/>
        <v>#NUM!</v>
      </c>
      <c r="BI4120" t="e">
        <f>VLOOKUP(H4120,Sheet2!$A$1:$B$270,2,FALSE)</f>
        <v>#N/A</v>
      </c>
    </row>
    <row r="4121" spans="15:61">
      <c r="O4121" s="57"/>
      <c r="P4121" s="57"/>
      <c r="AO4121" s="57"/>
      <c r="AP4121" s="57"/>
      <c r="BA4121" s="57"/>
      <c r="BF4121" s="6" t="e">
        <f t="shared" si="192"/>
        <v>#NUM!</v>
      </c>
      <c r="BG4121" t="e">
        <f t="shared" si="193"/>
        <v>#NUM!</v>
      </c>
      <c r="BH4121" t="e">
        <f t="shared" si="194"/>
        <v>#NUM!</v>
      </c>
      <c r="BI4121" t="e">
        <f>VLOOKUP(H4121,Sheet2!$A$1:$B$270,2,FALSE)</f>
        <v>#N/A</v>
      </c>
    </row>
    <row r="4122" spans="15:61">
      <c r="O4122" s="57"/>
      <c r="P4122" s="57"/>
      <c r="AO4122" s="57"/>
      <c r="AP4122" s="57"/>
      <c r="BA4122" s="57"/>
      <c r="BF4122" s="6" t="e">
        <f t="shared" si="192"/>
        <v>#NUM!</v>
      </c>
      <c r="BG4122" t="e">
        <f t="shared" si="193"/>
        <v>#NUM!</v>
      </c>
      <c r="BH4122" t="e">
        <f t="shared" si="194"/>
        <v>#NUM!</v>
      </c>
      <c r="BI4122" t="e">
        <f>VLOOKUP(H4122,Sheet2!$A$1:$B$270,2,FALSE)</f>
        <v>#N/A</v>
      </c>
    </row>
    <row r="4123" spans="15:61">
      <c r="O4123" s="57"/>
      <c r="P4123" s="57"/>
      <c r="AO4123" s="57"/>
      <c r="AP4123" s="57"/>
      <c r="BA4123" s="57"/>
      <c r="BF4123" s="6" t="e">
        <f t="shared" si="192"/>
        <v>#NUM!</v>
      </c>
      <c r="BG4123" t="e">
        <f t="shared" si="193"/>
        <v>#NUM!</v>
      </c>
      <c r="BH4123" t="e">
        <f t="shared" si="194"/>
        <v>#NUM!</v>
      </c>
      <c r="BI4123" t="e">
        <f>VLOOKUP(H4123,Sheet2!$A$1:$B$270,2,FALSE)</f>
        <v>#N/A</v>
      </c>
    </row>
    <row r="4124" spans="15:61">
      <c r="O4124" s="57"/>
      <c r="P4124" s="57"/>
      <c r="AO4124" s="57"/>
      <c r="AP4124" s="57"/>
      <c r="BA4124" s="57"/>
      <c r="BF4124" s="6" t="e">
        <f t="shared" si="192"/>
        <v>#NUM!</v>
      </c>
      <c r="BG4124" t="e">
        <f t="shared" si="193"/>
        <v>#NUM!</v>
      </c>
      <c r="BH4124" t="e">
        <f t="shared" si="194"/>
        <v>#NUM!</v>
      </c>
      <c r="BI4124" t="e">
        <f>VLOOKUP(H4124,Sheet2!$A$1:$B$270,2,FALSE)</f>
        <v>#N/A</v>
      </c>
    </row>
    <row r="4125" spans="15:61">
      <c r="O4125" s="57"/>
      <c r="P4125" s="57"/>
      <c r="AO4125" s="57"/>
      <c r="AP4125" s="57"/>
      <c r="BA4125" s="57"/>
      <c r="BF4125" s="6" t="e">
        <f t="shared" si="192"/>
        <v>#NUM!</v>
      </c>
      <c r="BG4125" t="e">
        <f t="shared" si="193"/>
        <v>#NUM!</v>
      </c>
      <c r="BH4125" t="e">
        <f t="shared" si="194"/>
        <v>#NUM!</v>
      </c>
      <c r="BI4125" t="e">
        <f>VLOOKUP(H4125,Sheet2!$A$1:$B$270,2,FALSE)</f>
        <v>#N/A</v>
      </c>
    </row>
    <row r="4126" spans="15:61">
      <c r="O4126" s="57"/>
      <c r="P4126" s="57"/>
      <c r="AO4126" s="57"/>
      <c r="AP4126" s="57"/>
      <c r="BA4126" s="57"/>
      <c r="BF4126" s="6" t="e">
        <f t="shared" si="192"/>
        <v>#NUM!</v>
      </c>
      <c r="BG4126" t="e">
        <f t="shared" si="193"/>
        <v>#NUM!</v>
      </c>
      <c r="BH4126" t="e">
        <f t="shared" si="194"/>
        <v>#NUM!</v>
      </c>
      <c r="BI4126" t="e">
        <f>VLOOKUP(H4126,Sheet2!$A$1:$B$270,2,FALSE)</f>
        <v>#N/A</v>
      </c>
    </row>
    <row r="4127" spans="15:61">
      <c r="O4127" s="57"/>
      <c r="P4127" s="57"/>
      <c r="AO4127" s="57"/>
      <c r="AP4127" s="57"/>
      <c r="BA4127" s="57"/>
      <c r="BF4127" s="6" t="e">
        <f t="shared" si="192"/>
        <v>#NUM!</v>
      </c>
      <c r="BG4127" t="e">
        <f t="shared" si="193"/>
        <v>#NUM!</v>
      </c>
      <c r="BH4127" t="e">
        <f t="shared" si="194"/>
        <v>#NUM!</v>
      </c>
      <c r="BI4127" t="e">
        <f>VLOOKUP(H4127,Sheet2!$A$1:$B$270,2,FALSE)</f>
        <v>#N/A</v>
      </c>
    </row>
    <row r="4128" spans="15:61">
      <c r="O4128" s="57"/>
      <c r="P4128" s="57"/>
      <c r="AO4128" s="57"/>
      <c r="AP4128" s="57"/>
      <c r="BA4128" s="57"/>
      <c r="BF4128" s="6" t="e">
        <f t="shared" si="192"/>
        <v>#NUM!</v>
      </c>
      <c r="BG4128" t="e">
        <f t="shared" si="193"/>
        <v>#NUM!</v>
      </c>
      <c r="BH4128" t="e">
        <f t="shared" si="194"/>
        <v>#NUM!</v>
      </c>
      <c r="BI4128" t="e">
        <f>VLOOKUP(H4128,Sheet2!$A$1:$B$270,2,FALSE)</f>
        <v>#N/A</v>
      </c>
    </row>
    <row r="4129" spans="15:61">
      <c r="O4129" s="57"/>
      <c r="P4129" s="57"/>
      <c r="AO4129" s="57"/>
      <c r="AP4129" s="57"/>
      <c r="BA4129" s="57"/>
      <c r="BF4129" s="6" t="e">
        <f t="shared" si="192"/>
        <v>#NUM!</v>
      </c>
      <c r="BG4129" t="e">
        <f t="shared" si="193"/>
        <v>#NUM!</v>
      </c>
      <c r="BH4129" t="e">
        <f t="shared" si="194"/>
        <v>#NUM!</v>
      </c>
      <c r="BI4129" t="e">
        <f>VLOOKUP(H4129,Sheet2!$A$1:$B$270,2,FALSE)</f>
        <v>#N/A</v>
      </c>
    </row>
    <row r="4130" spans="15:61">
      <c r="O4130" s="57"/>
      <c r="P4130" s="57"/>
      <c r="AO4130" s="57"/>
      <c r="AP4130" s="57"/>
      <c r="BA4130" s="57"/>
      <c r="BF4130" s="6" t="e">
        <f t="shared" si="192"/>
        <v>#NUM!</v>
      </c>
      <c r="BG4130" t="e">
        <f t="shared" si="193"/>
        <v>#NUM!</v>
      </c>
      <c r="BH4130" t="e">
        <f t="shared" si="194"/>
        <v>#NUM!</v>
      </c>
      <c r="BI4130" t="e">
        <f>VLOOKUP(H4130,Sheet2!$A$1:$B$270,2,FALSE)</f>
        <v>#N/A</v>
      </c>
    </row>
    <row r="4131" spans="15:61">
      <c r="O4131" s="57"/>
      <c r="P4131" s="57"/>
      <c r="AO4131" s="57"/>
      <c r="BA4131" s="57"/>
      <c r="BF4131" s="6" t="e">
        <f t="shared" si="192"/>
        <v>#NUM!</v>
      </c>
      <c r="BG4131" t="e">
        <f t="shared" si="193"/>
        <v>#NUM!</v>
      </c>
      <c r="BH4131" t="e">
        <f t="shared" si="194"/>
        <v>#NUM!</v>
      </c>
      <c r="BI4131" t="e">
        <f>VLOOKUP(H4131,Sheet2!$A$1:$B$270,2,FALSE)</f>
        <v>#N/A</v>
      </c>
    </row>
    <row r="4132" spans="15:61">
      <c r="O4132" s="57"/>
      <c r="P4132" s="57"/>
      <c r="AO4132" s="57"/>
      <c r="AP4132" s="57"/>
      <c r="BA4132" s="57"/>
      <c r="BF4132" s="6" t="e">
        <f t="shared" si="192"/>
        <v>#NUM!</v>
      </c>
      <c r="BG4132" t="e">
        <f t="shared" si="193"/>
        <v>#NUM!</v>
      </c>
      <c r="BH4132" t="e">
        <f t="shared" si="194"/>
        <v>#NUM!</v>
      </c>
      <c r="BI4132" t="e">
        <f>VLOOKUP(H4132,Sheet2!$A$1:$B$270,2,FALSE)</f>
        <v>#N/A</v>
      </c>
    </row>
    <row r="4133" spans="15:61">
      <c r="O4133" s="57"/>
      <c r="P4133" s="57"/>
      <c r="AO4133" s="57"/>
      <c r="AP4133" s="57"/>
      <c r="BA4133" s="57"/>
      <c r="BF4133" s="6" t="e">
        <f t="shared" si="192"/>
        <v>#NUM!</v>
      </c>
      <c r="BG4133" t="e">
        <f t="shared" si="193"/>
        <v>#NUM!</v>
      </c>
      <c r="BH4133" t="e">
        <f t="shared" si="194"/>
        <v>#NUM!</v>
      </c>
      <c r="BI4133" t="e">
        <f>VLOOKUP(H4133,Sheet2!$A$1:$B$270,2,FALSE)</f>
        <v>#N/A</v>
      </c>
    </row>
    <row r="4134" spans="15:61">
      <c r="O4134" s="57"/>
      <c r="P4134" s="57"/>
      <c r="AO4134" s="57"/>
      <c r="AP4134" s="57"/>
      <c r="BA4134" s="57"/>
      <c r="BF4134" s="6" t="e">
        <f t="shared" si="192"/>
        <v>#NUM!</v>
      </c>
      <c r="BG4134" t="e">
        <f t="shared" si="193"/>
        <v>#NUM!</v>
      </c>
      <c r="BH4134" t="e">
        <f t="shared" si="194"/>
        <v>#NUM!</v>
      </c>
      <c r="BI4134" t="e">
        <f>VLOOKUP(H4134,Sheet2!$A$1:$B$270,2,FALSE)</f>
        <v>#N/A</v>
      </c>
    </row>
    <row r="4135" spans="15:61">
      <c r="O4135" s="57"/>
      <c r="P4135" s="57"/>
      <c r="AO4135" s="57"/>
      <c r="AP4135" s="57"/>
      <c r="BA4135" s="57"/>
      <c r="BF4135" s="6" t="e">
        <f t="shared" si="192"/>
        <v>#NUM!</v>
      </c>
      <c r="BG4135" t="e">
        <f t="shared" si="193"/>
        <v>#NUM!</v>
      </c>
      <c r="BH4135" t="e">
        <f t="shared" si="194"/>
        <v>#NUM!</v>
      </c>
      <c r="BI4135" t="e">
        <f>VLOOKUP(H4135,Sheet2!$A$1:$B$270,2,FALSE)</f>
        <v>#N/A</v>
      </c>
    </row>
    <row r="4136" spans="15:61">
      <c r="O4136" s="57"/>
      <c r="P4136" s="57"/>
      <c r="AO4136" s="57"/>
      <c r="AP4136" s="57"/>
      <c r="BA4136" s="57"/>
      <c r="BF4136" s="6" t="e">
        <f t="shared" si="192"/>
        <v>#NUM!</v>
      </c>
      <c r="BG4136" t="e">
        <f t="shared" si="193"/>
        <v>#NUM!</v>
      </c>
      <c r="BH4136" t="e">
        <f t="shared" si="194"/>
        <v>#NUM!</v>
      </c>
      <c r="BI4136" t="e">
        <f>VLOOKUP(H4136,Sheet2!$A$1:$B$270,2,FALSE)</f>
        <v>#N/A</v>
      </c>
    </row>
    <row r="4137" spans="15:61">
      <c r="O4137" s="57"/>
      <c r="P4137" s="57"/>
      <c r="AO4137" s="57"/>
      <c r="AP4137" s="57"/>
      <c r="BA4137" s="57"/>
      <c r="BF4137" s="6" t="e">
        <f t="shared" si="192"/>
        <v>#NUM!</v>
      </c>
      <c r="BG4137" t="e">
        <f t="shared" si="193"/>
        <v>#NUM!</v>
      </c>
      <c r="BH4137" t="e">
        <f t="shared" si="194"/>
        <v>#NUM!</v>
      </c>
      <c r="BI4137" t="e">
        <f>VLOOKUP(H4137,Sheet2!$A$1:$B$270,2,FALSE)</f>
        <v>#N/A</v>
      </c>
    </row>
    <row r="4138" spans="15:61">
      <c r="O4138" s="57"/>
      <c r="P4138" s="57"/>
      <c r="AO4138" s="57"/>
      <c r="AP4138" s="57"/>
      <c r="BA4138" s="57"/>
      <c r="BF4138" s="6" t="e">
        <f t="shared" si="192"/>
        <v>#NUM!</v>
      </c>
      <c r="BG4138" t="e">
        <f t="shared" si="193"/>
        <v>#NUM!</v>
      </c>
      <c r="BH4138" t="e">
        <f t="shared" si="194"/>
        <v>#NUM!</v>
      </c>
      <c r="BI4138" t="e">
        <f>VLOOKUP(H4138,Sheet2!$A$1:$B$270,2,FALSE)</f>
        <v>#N/A</v>
      </c>
    </row>
    <row r="4139" spans="15:61">
      <c r="O4139" s="57"/>
      <c r="P4139" s="57"/>
      <c r="AO4139" s="57"/>
      <c r="AP4139" s="57"/>
      <c r="BA4139" s="57"/>
      <c r="BF4139" s="6" t="e">
        <f t="shared" si="192"/>
        <v>#NUM!</v>
      </c>
      <c r="BG4139" t="e">
        <f t="shared" si="193"/>
        <v>#NUM!</v>
      </c>
      <c r="BH4139" t="e">
        <f t="shared" si="194"/>
        <v>#NUM!</v>
      </c>
      <c r="BI4139" t="e">
        <f>VLOOKUP(H4139,Sheet2!$A$1:$B$270,2,FALSE)</f>
        <v>#N/A</v>
      </c>
    </row>
    <row r="4140" spans="15:61">
      <c r="O4140" s="57"/>
      <c r="P4140" s="57"/>
      <c r="AO4140" s="57"/>
      <c r="AP4140" s="57"/>
      <c r="BA4140" s="57"/>
      <c r="BF4140" s="6" t="e">
        <f t="shared" si="192"/>
        <v>#NUM!</v>
      </c>
      <c r="BG4140" t="e">
        <f t="shared" si="193"/>
        <v>#NUM!</v>
      </c>
      <c r="BH4140" t="e">
        <f t="shared" si="194"/>
        <v>#NUM!</v>
      </c>
      <c r="BI4140" t="e">
        <f>VLOOKUP(H4140,Sheet2!$A$1:$B$270,2,FALSE)</f>
        <v>#N/A</v>
      </c>
    </row>
    <row r="4141" spans="15:61">
      <c r="O4141" s="57"/>
      <c r="P4141" s="57"/>
      <c r="AO4141" s="57"/>
      <c r="AP4141" s="57"/>
      <c r="BA4141" s="57"/>
      <c r="BF4141" s="6" t="e">
        <f t="shared" si="192"/>
        <v>#NUM!</v>
      </c>
      <c r="BG4141" t="e">
        <f t="shared" si="193"/>
        <v>#NUM!</v>
      </c>
      <c r="BH4141" t="e">
        <f t="shared" si="194"/>
        <v>#NUM!</v>
      </c>
      <c r="BI4141" t="e">
        <f>VLOOKUP(H4141,Sheet2!$A$1:$B$270,2,FALSE)</f>
        <v>#N/A</v>
      </c>
    </row>
    <row r="4142" spans="15:61">
      <c r="O4142" s="57"/>
      <c r="P4142" s="57"/>
      <c r="AO4142" s="57"/>
      <c r="AP4142" s="57"/>
      <c r="BA4142" s="57"/>
      <c r="BF4142" s="6" t="e">
        <f t="shared" si="192"/>
        <v>#NUM!</v>
      </c>
      <c r="BG4142" t="e">
        <f t="shared" si="193"/>
        <v>#NUM!</v>
      </c>
      <c r="BH4142" t="e">
        <f t="shared" si="194"/>
        <v>#NUM!</v>
      </c>
      <c r="BI4142" t="e">
        <f>VLOOKUP(H4142,Sheet2!$A$1:$B$270,2,FALSE)</f>
        <v>#N/A</v>
      </c>
    </row>
    <row r="4143" spans="15:61">
      <c r="O4143" s="57"/>
      <c r="P4143" s="57"/>
      <c r="AO4143" s="57"/>
      <c r="AP4143" s="57"/>
      <c r="BA4143" s="57"/>
      <c r="BF4143" s="6" t="e">
        <f t="shared" si="192"/>
        <v>#NUM!</v>
      </c>
      <c r="BG4143" t="e">
        <f t="shared" si="193"/>
        <v>#NUM!</v>
      </c>
      <c r="BH4143" t="e">
        <f t="shared" si="194"/>
        <v>#NUM!</v>
      </c>
      <c r="BI4143" t="e">
        <f>VLOOKUP(H4143,Sheet2!$A$1:$B$270,2,FALSE)</f>
        <v>#N/A</v>
      </c>
    </row>
    <row r="4144" spans="15:61">
      <c r="O4144" s="57"/>
      <c r="P4144" s="57"/>
      <c r="AO4144" s="57"/>
      <c r="AP4144" s="57"/>
      <c r="BA4144" s="57"/>
      <c r="BF4144" s="6" t="e">
        <f t="shared" si="192"/>
        <v>#NUM!</v>
      </c>
      <c r="BG4144" t="e">
        <f t="shared" si="193"/>
        <v>#NUM!</v>
      </c>
      <c r="BH4144" t="e">
        <f t="shared" si="194"/>
        <v>#NUM!</v>
      </c>
      <c r="BI4144" t="e">
        <f>VLOOKUP(H4144,Sheet2!$A$1:$B$270,2,FALSE)</f>
        <v>#N/A</v>
      </c>
    </row>
    <row r="4145" spans="15:61">
      <c r="O4145" s="57"/>
      <c r="P4145" s="57"/>
      <c r="AO4145" s="57"/>
      <c r="AP4145" s="57"/>
      <c r="BA4145" s="57"/>
      <c r="BF4145" s="6" t="e">
        <f t="shared" si="192"/>
        <v>#NUM!</v>
      </c>
      <c r="BG4145" t="e">
        <f t="shared" si="193"/>
        <v>#NUM!</v>
      </c>
      <c r="BH4145" t="e">
        <f t="shared" si="194"/>
        <v>#NUM!</v>
      </c>
      <c r="BI4145" t="e">
        <f>VLOOKUP(H4145,Sheet2!$A$1:$B$270,2,FALSE)</f>
        <v>#N/A</v>
      </c>
    </row>
    <row r="4146" spans="15:61">
      <c r="O4146" s="57"/>
      <c r="P4146" s="57"/>
      <c r="AO4146" s="57"/>
      <c r="AP4146" s="57"/>
      <c r="BA4146" s="57"/>
      <c r="BF4146" s="6" t="e">
        <f t="shared" si="192"/>
        <v>#NUM!</v>
      </c>
      <c r="BG4146" t="e">
        <f t="shared" si="193"/>
        <v>#NUM!</v>
      </c>
      <c r="BH4146" t="e">
        <f t="shared" si="194"/>
        <v>#NUM!</v>
      </c>
      <c r="BI4146" t="e">
        <f>VLOOKUP(H4146,Sheet2!$A$1:$B$270,2,FALSE)</f>
        <v>#N/A</v>
      </c>
    </row>
    <row r="4147" spans="15:61">
      <c r="O4147" s="57"/>
      <c r="P4147" s="57"/>
      <c r="AO4147" s="57"/>
      <c r="AP4147" s="57"/>
      <c r="BA4147" s="57"/>
      <c r="BF4147" s="6" t="e">
        <f t="shared" si="192"/>
        <v>#NUM!</v>
      </c>
      <c r="BG4147" t="e">
        <f t="shared" si="193"/>
        <v>#NUM!</v>
      </c>
      <c r="BH4147" t="e">
        <f t="shared" si="194"/>
        <v>#NUM!</v>
      </c>
      <c r="BI4147" t="e">
        <f>VLOOKUP(H4147,Sheet2!$A$1:$B$270,2,FALSE)</f>
        <v>#N/A</v>
      </c>
    </row>
    <row r="4148" spans="15:61">
      <c r="O4148" s="57"/>
      <c r="P4148" s="57"/>
      <c r="AO4148" s="57"/>
      <c r="AP4148" s="57"/>
      <c r="BA4148" s="57"/>
      <c r="BF4148" s="6" t="e">
        <f t="shared" si="192"/>
        <v>#NUM!</v>
      </c>
      <c r="BG4148" t="e">
        <f t="shared" si="193"/>
        <v>#NUM!</v>
      </c>
      <c r="BH4148" t="e">
        <f t="shared" si="194"/>
        <v>#NUM!</v>
      </c>
      <c r="BI4148" t="e">
        <f>VLOOKUP(H4148,Sheet2!$A$1:$B$270,2,FALSE)</f>
        <v>#N/A</v>
      </c>
    </row>
    <row r="4149" spans="15:61">
      <c r="O4149" s="57"/>
      <c r="P4149" s="57"/>
      <c r="AO4149" s="57"/>
      <c r="AP4149" s="57"/>
      <c r="BA4149" s="57"/>
      <c r="BF4149" s="6" t="e">
        <f t="shared" si="192"/>
        <v>#NUM!</v>
      </c>
      <c r="BG4149" t="e">
        <f t="shared" si="193"/>
        <v>#NUM!</v>
      </c>
      <c r="BH4149" t="e">
        <f t="shared" si="194"/>
        <v>#NUM!</v>
      </c>
      <c r="BI4149" t="e">
        <f>VLOOKUP(H4149,Sheet2!$A$1:$B$270,2,FALSE)</f>
        <v>#N/A</v>
      </c>
    </row>
    <row r="4150" spans="15:61">
      <c r="O4150" s="57"/>
      <c r="P4150" s="57"/>
      <c r="AO4150" s="57"/>
      <c r="AP4150" s="57"/>
      <c r="BA4150" s="57"/>
      <c r="BF4150" s="6" t="e">
        <f t="shared" si="192"/>
        <v>#NUM!</v>
      </c>
      <c r="BG4150" t="e">
        <f t="shared" si="193"/>
        <v>#NUM!</v>
      </c>
      <c r="BH4150" t="e">
        <f t="shared" si="194"/>
        <v>#NUM!</v>
      </c>
      <c r="BI4150" t="e">
        <f>VLOOKUP(H4150,Sheet2!$A$1:$B$270,2,FALSE)</f>
        <v>#N/A</v>
      </c>
    </row>
    <row r="4151" spans="15:61">
      <c r="O4151" s="57"/>
      <c r="P4151" s="57"/>
      <c r="AO4151" s="57"/>
      <c r="AP4151" s="57"/>
      <c r="BA4151" s="57"/>
      <c r="BF4151" s="6" t="e">
        <f t="shared" si="192"/>
        <v>#NUM!</v>
      </c>
      <c r="BG4151" t="e">
        <f t="shared" si="193"/>
        <v>#NUM!</v>
      </c>
      <c r="BH4151" t="e">
        <f t="shared" si="194"/>
        <v>#NUM!</v>
      </c>
      <c r="BI4151" t="e">
        <f>VLOOKUP(H4151,Sheet2!$A$1:$B$270,2,FALSE)</f>
        <v>#N/A</v>
      </c>
    </row>
    <row r="4152" spans="15:61">
      <c r="O4152" s="57"/>
      <c r="P4152" s="57"/>
      <c r="AO4152" s="57"/>
      <c r="AP4152" s="57"/>
      <c r="BA4152" s="57"/>
      <c r="BF4152" s="6" t="e">
        <f t="shared" si="192"/>
        <v>#NUM!</v>
      </c>
      <c r="BG4152" t="e">
        <f t="shared" si="193"/>
        <v>#NUM!</v>
      </c>
      <c r="BH4152" t="e">
        <f t="shared" si="194"/>
        <v>#NUM!</v>
      </c>
      <c r="BI4152" t="e">
        <f>VLOOKUP(H4152,Sheet2!$A$1:$B$270,2,FALSE)</f>
        <v>#N/A</v>
      </c>
    </row>
    <row r="4153" spans="15:61">
      <c r="O4153" s="57"/>
      <c r="P4153" s="57"/>
      <c r="AO4153" s="57"/>
      <c r="AP4153" s="57"/>
      <c r="BA4153" s="57"/>
      <c r="BF4153" s="6" t="e">
        <f t="shared" si="192"/>
        <v>#NUM!</v>
      </c>
      <c r="BG4153" t="e">
        <f t="shared" si="193"/>
        <v>#NUM!</v>
      </c>
      <c r="BH4153" t="e">
        <f t="shared" si="194"/>
        <v>#NUM!</v>
      </c>
      <c r="BI4153" t="e">
        <f>VLOOKUP(H4153,Sheet2!$A$1:$B$270,2,FALSE)</f>
        <v>#N/A</v>
      </c>
    </row>
    <row r="4154" spans="15:61">
      <c r="O4154" s="57"/>
      <c r="P4154" s="57"/>
      <c r="AO4154" s="57"/>
      <c r="AP4154" s="57"/>
      <c r="BA4154" s="57"/>
      <c r="BF4154" s="6" t="e">
        <f t="shared" si="192"/>
        <v>#NUM!</v>
      </c>
      <c r="BG4154" t="e">
        <f t="shared" si="193"/>
        <v>#NUM!</v>
      </c>
      <c r="BH4154" t="e">
        <f t="shared" si="194"/>
        <v>#NUM!</v>
      </c>
      <c r="BI4154" t="e">
        <f>VLOOKUP(H4154,Sheet2!$A$1:$B$270,2,FALSE)</f>
        <v>#N/A</v>
      </c>
    </row>
    <row r="4155" spans="15:61">
      <c r="O4155" s="57"/>
      <c r="P4155" s="57"/>
      <c r="AO4155" s="57"/>
      <c r="AP4155" s="57"/>
      <c r="BA4155" s="57"/>
      <c r="BF4155" s="6" t="e">
        <f t="shared" si="192"/>
        <v>#NUM!</v>
      </c>
      <c r="BG4155" t="e">
        <f t="shared" si="193"/>
        <v>#NUM!</v>
      </c>
      <c r="BH4155" t="e">
        <f t="shared" si="194"/>
        <v>#NUM!</v>
      </c>
      <c r="BI4155" t="e">
        <f>VLOOKUP(H4155,Sheet2!$A$1:$B$270,2,FALSE)</f>
        <v>#N/A</v>
      </c>
    </row>
    <row r="4156" spans="15:61">
      <c r="O4156" s="57"/>
      <c r="P4156" s="57"/>
      <c r="AO4156" s="57"/>
      <c r="BA4156" s="57"/>
      <c r="BF4156" s="6" t="e">
        <f t="shared" si="192"/>
        <v>#NUM!</v>
      </c>
      <c r="BG4156" t="e">
        <f t="shared" si="193"/>
        <v>#NUM!</v>
      </c>
      <c r="BH4156" t="e">
        <f t="shared" si="194"/>
        <v>#NUM!</v>
      </c>
      <c r="BI4156" t="e">
        <f>VLOOKUP(H4156,Sheet2!$A$1:$B$270,2,FALSE)</f>
        <v>#N/A</v>
      </c>
    </row>
    <row r="4157" spans="15:61">
      <c r="O4157" s="57"/>
      <c r="P4157" s="57"/>
      <c r="AO4157" s="57"/>
      <c r="AP4157" s="57"/>
      <c r="BA4157" s="57"/>
      <c r="BF4157" s="6" t="e">
        <f t="shared" si="192"/>
        <v>#NUM!</v>
      </c>
      <c r="BG4157" t="e">
        <f t="shared" si="193"/>
        <v>#NUM!</v>
      </c>
      <c r="BH4157" t="e">
        <f t="shared" si="194"/>
        <v>#NUM!</v>
      </c>
      <c r="BI4157" t="e">
        <f>VLOOKUP(H4157,Sheet2!$A$1:$B$270,2,FALSE)</f>
        <v>#N/A</v>
      </c>
    </row>
    <row r="4158" spans="15:61">
      <c r="O4158" s="57"/>
      <c r="P4158" s="57"/>
      <c r="AO4158" s="57"/>
      <c r="BA4158" s="57"/>
      <c r="BF4158" s="6" t="e">
        <f t="shared" si="192"/>
        <v>#NUM!</v>
      </c>
      <c r="BG4158" t="e">
        <f t="shared" si="193"/>
        <v>#NUM!</v>
      </c>
      <c r="BH4158" t="e">
        <f t="shared" si="194"/>
        <v>#NUM!</v>
      </c>
      <c r="BI4158" t="e">
        <f>VLOOKUP(H4158,Sheet2!$A$1:$B$270,2,FALSE)</f>
        <v>#N/A</v>
      </c>
    </row>
    <row r="4159" spans="15:61">
      <c r="O4159" s="57"/>
      <c r="P4159" s="57"/>
      <c r="AO4159" s="57"/>
      <c r="AP4159" s="57"/>
      <c r="BA4159" s="57"/>
      <c r="BF4159" s="6" t="e">
        <f t="shared" si="192"/>
        <v>#NUM!</v>
      </c>
      <c r="BG4159" t="e">
        <f t="shared" si="193"/>
        <v>#NUM!</v>
      </c>
      <c r="BH4159" t="e">
        <f t="shared" si="194"/>
        <v>#NUM!</v>
      </c>
      <c r="BI4159" t="e">
        <f>VLOOKUP(H4159,Sheet2!$A$1:$B$270,2,FALSE)</f>
        <v>#N/A</v>
      </c>
    </row>
    <row r="4160" spans="15:61">
      <c r="O4160" s="57"/>
      <c r="P4160" s="57"/>
      <c r="AO4160" s="57"/>
      <c r="AP4160" s="57"/>
      <c r="BA4160" s="57"/>
      <c r="BF4160" s="6" t="e">
        <f t="shared" si="192"/>
        <v>#NUM!</v>
      </c>
      <c r="BG4160" t="e">
        <f t="shared" si="193"/>
        <v>#NUM!</v>
      </c>
      <c r="BH4160" t="e">
        <f t="shared" si="194"/>
        <v>#NUM!</v>
      </c>
      <c r="BI4160" t="e">
        <f>VLOOKUP(H4160,Sheet2!$A$1:$B$270,2,FALSE)</f>
        <v>#N/A</v>
      </c>
    </row>
    <row r="4161" spans="15:61">
      <c r="O4161" s="57"/>
      <c r="P4161" s="57"/>
      <c r="AO4161" s="57"/>
      <c r="AP4161" s="57"/>
      <c r="BA4161" s="57"/>
      <c r="BF4161" s="6" t="e">
        <f t="shared" si="192"/>
        <v>#NUM!</v>
      </c>
      <c r="BG4161" t="e">
        <f t="shared" si="193"/>
        <v>#NUM!</v>
      </c>
      <c r="BH4161" t="e">
        <f t="shared" si="194"/>
        <v>#NUM!</v>
      </c>
      <c r="BI4161" t="e">
        <f>VLOOKUP(H4161,Sheet2!$A$1:$B$270,2,FALSE)</f>
        <v>#N/A</v>
      </c>
    </row>
    <row r="4162" spans="15:61">
      <c r="O4162" s="57"/>
      <c r="P4162" s="57"/>
      <c r="AO4162" s="57"/>
      <c r="BA4162" s="57"/>
      <c r="BF4162" s="6" t="e">
        <f t="shared" ref="BF4162:BF4225" si="195">DATE(BC4162,BD4162,BE4162)</f>
        <v>#NUM!</v>
      </c>
      <c r="BG4162" t="e">
        <f t="shared" ref="BG4162:BG4225" si="196">BF4162-BA4162</f>
        <v>#NUM!</v>
      </c>
      <c r="BH4162" t="e">
        <f t="shared" ref="BH4162:BH4225" si="197">IF(BG4162=1,"COMPLY",IF(BG4162&lt;1,"COMPLY","NOT COMPLY"))</f>
        <v>#NUM!</v>
      </c>
      <c r="BI4162" t="e">
        <f>VLOOKUP(H4162,Sheet2!$A$1:$B$270,2,FALSE)</f>
        <v>#N/A</v>
      </c>
    </row>
    <row r="4163" spans="15:61">
      <c r="O4163" s="57"/>
      <c r="P4163" s="57"/>
      <c r="AO4163" s="57"/>
      <c r="AP4163" s="57"/>
      <c r="BA4163" s="57"/>
      <c r="BF4163" s="6" t="e">
        <f t="shared" si="195"/>
        <v>#NUM!</v>
      </c>
      <c r="BG4163" t="e">
        <f t="shared" si="196"/>
        <v>#NUM!</v>
      </c>
      <c r="BH4163" t="e">
        <f t="shared" si="197"/>
        <v>#NUM!</v>
      </c>
      <c r="BI4163" t="e">
        <f>VLOOKUP(H4163,Sheet2!$A$1:$B$270,2,FALSE)</f>
        <v>#N/A</v>
      </c>
    </row>
    <row r="4164" spans="15:61">
      <c r="O4164" s="57"/>
      <c r="P4164" s="57"/>
      <c r="AO4164" s="57"/>
      <c r="AP4164" s="57"/>
      <c r="BA4164" s="57"/>
      <c r="BF4164" s="6" t="e">
        <f t="shared" si="195"/>
        <v>#NUM!</v>
      </c>
      <c r="BG4164" t="e">
        <f t="shared" si="196"/>
        <v>#NUM!</v>
      </c>
      <c r="BH4164" t="e">
        <f t="shared" si="197"/>
        <v>#NUM!</v>
      </c>
      <c r="BI4164" t="e">
        <f>VLOOKUP(H4164,Sheet2!$A$1:$B$270,2,FALSE)</f>
        <v>#N/A</v>
      </c>
    </row>
    <row r="4165" spans="15:61">
      <c r="O4165" s="57"/>
      <c r="P4165" s="57"/>
      <c r="AO4165" s="57"/>
      <c r="AP4165" s="57"/>
      <c r="BA4165" s="57"/>
      <c r="BF4165" s="6" t="e">
        <f t="shared" si="195"/>
        <v>#NUM!</v>
      </c>
      <c r="BG4165" t="e">
        <f t="shared" si="196"/>
        <v>#NUM!</v>
      </c>
      <c r="BH4165" t="e">
        <f t="shared" si="197"/>
        <v>#NUM!</v>
      </c>
      <c r="BI4165" t="e">
        <f>VLOOKUP(H4165,Sheet2!$A$1:$B$270,2,FALSE)</f>
        <v>#N/A</v>
      </c>
    </row>
    <row r="4166" spans="15:61">
      <c r="O4166" s="57"/>
      <c r="P4166" s="57"/>
      <c r="AO4166" s="57"/>
      <c r="AP4166" s="57"/>
      <c r="BA4166" s="57"/>
      <c r="BF4166" s="6" t="e">
        <f t="shared" si="195"/>
        <v>#NUM!</v>
      </c>
      <c r="BG4166" t="e">
        <f t="shared" si="196"/>
        <v>#NUM!</v>
      </c>
      <c r="BH4166" t="e">
        <f t="shared" si="197"/>
        <v>#NUM!</v>
      </c>
      <c r="BI4166" t="e">
        <f>VLOOKUP(H4166,Sheet2!$A$1:$B$270,2,FALSE)</f>
        <v>#N/A</v>
      </c>
    </row>
    <row r="4167" spans="15:61">
      <c r="O4167" s="57"/>
      <c r="P4167" s="57"/>
      <c r="AO4167" s="57"/>
      <c r="AP4167" s="57"/>
      <c r="BA4167" s="57"/>
      <c r="BF4167" s="6" t="e">
        <f t="shared" si="195"/>
        <v>#NUM!</v>
      </c>
      <c r="BG4167" t="e">
        <f t="shared" si="196"/>
        <v>#NUM!</v>
      </c>
      <c r="BH4167" t="e">
        <f t="shared" si="197"/>
        <v>#NUM!</v>
      </c>
      <c r="BI4167" t="e">
        <f>VLOOKUP(H4167,Sheet2!$A$1:$B$270,2,FALSE)</f>
        <v>#N/A</v>
      </c>
    </row>
    <row r="4168" spans="15:61">
      <c r="O4168" s="57"/>
      <c r="P4168" s="57"/>
      <c r="AO4168" s="57"/>
      <c r="BA4168" s="57"/>
      <c r="BF4168" s="6" t="e">
        <f t="shared" si="195"/>
        <v>#NUM!</v>
      </c>
      <c r="BG4168" t="e">
        <f t="shared" si="196"/>
        <v>#NUM!</v>
      </c>
      <c r="BH4168" t="e">
        <f t="shared" si="197"/>
        <v>#NUM!</v>
      </c>
      <c r="BI4168" t="e">
        <f>VLOOKUP(H4168,Sheet2!$A$1:$B$270,2,FALSE)</f>
        <v>#N/A</v>
      </c>
    </row>
    <row r="4169" spans="15:61">
      <c r="O4169" s="57"/>
      <c r="P4169" s="57"/>
      <c r="AO4169" s="57"/>
      <c r="AP4169" s="57"/>
      <c r="BA4169" s="57"/>
      <c r="BF4169" s="6" t="e">
        <f t="shared" si="195"/>
        <v>#NUM!</v>
      </c>
      <c r="BG4169" t="e">
        <f t="shared" si="196"/>
        <v>#NUM!</v>
      </c>
      <c r="BH4169" t="e">
        <f t="shared" si="197"/>
        <v>#NUM!</v>
      </c>
      <c r="BI4169" t="e">
        <f>VLOOKUP(H4169,Sheet2!$A$1:$B$270,2,FALSE)</f>
        <v>#N/A</v>
      </c>
    </row>
    <row r="4170" spans="15:61">
      <c r="O4170" s="57"/>
      <c r="P4170" s="57"/>
      <c r="AO4170" s="57"/>
      <c r="AP4170" s="57"/>
      <c r="BA4170" s="57"/>
      <c r="BF4170" s="6" t="e">
        <f t="shared" si="195"/>
        <v>#NUM!</v>
      </c>
      <c r="BG4170" t="e">
        <f t="shared" si="196"/>
        <v>#NUM!</v>
      </c>
      <c r="BH4170" t="e">
        <f t="shared" si="197"/>
        <v>#NUM!</v>
      </c>
      <c r="BI4170" t="e">
        <f>VLOOKUP(H4170,Sheet2!$A$1:$B$270,2,FALSE)</f>
        <v>#N/A</v>
      </c>
    </row>
    <row r="4171" spans="15:61">
      <c r="O4171" s="57"/>
      <c r="P4171" s="57"/>
      <c r="AO4171" s="57"/>
      <c r="BA4171" s="57"/>
      <c r="BF4171" s="6" t="e">
        <f t="shared" si="195"/>
        <v>#NUM!</v>
      </c>
      <c r="BG4171" t="e">
        <f t="shared" si="196"/>
        <v>#NUM!</v>
      </c>
      <c r="BH4171" t="e">
        <f t="shared" si="197"/>
        <v>#NUM!</v>
      </c>
      <c r="BI4171" t="e">
        <f>VLOOKUP(H4171,Sheet2!$A$1:$B$270,2,FALSE)</f>
        <v>#N/A</v>
      </c>
    </row>
    <row r="4172" spans="15:61">
      <c r="O4172" s="57"/>
      <c r="P4172" s="57"/>
      <c r="AO4172" s="57"/>
      <c r="AP4172" s="57"/>
      <c r="BA4172" s="57"/>
      <c r="BF4172" s="6" t="e">
        <f t="shared" si="195"/>
        <v>#NUM!</v>
      </c>
      <c r="BG4172" t="e">
        <f t="shared" si="196"/>
        <v>#NUM!</v>
      </c>
      <c r="BH4172" t="e">
        <f t="shared" si="197"/>
        <v>#NUM!</v>
      </c>
      <c r="BI4172" t="e">
        <f>VLOOKUP(H4172,Sheet2!$A$1:$B$270,2,FALSE)</f>
        <v>#N/A</v>
      </c>
    </row>
    <row r="4173" spans="15:61">
      <c r="O4173" s="57"/>
      <c r="P4173" s="57"/>
      <c r="AO4173" s="57"/>
      <c r="BA4173" s="57"/>
      <c r="BF4173" s="6" t="e">
        <f t="shared" si="195"/>
        <v>#NUM!</v>
      </c>
      <c r="BG4173" t="e">
        <f t="shared" si="196"/>
        <v>#NUM!</v>
      </c>
      <c r="BH4173" t="e">
        <f t="shared" si="197"/>
        <v>#NUM!</v>
      </c>
      <c r="BI4173" t="e">
        <f>VLOOKUP(H4173,Sheet2!$A$1:$B$270,2,FALSE)</f>
        <v>#N/A</v>
      </c>
    </row>
    <row r="4174" spans="15:61">
      <c r="O4174" s="57"/>
      <c r="P4174" s="57"/>
      <c r="AO4174" s="57"/>
      <c r="AP4174" s="57"/>
      <c r="BA4174" s="57"/>
      <c r="BF4174" s="6" t="e">
        <f t="shared" si="195"/>
        <v>#NUM!</v>
      </c>
      <c r="BG4174" t="e">
        <f t="shared" si="196"/>
        <v>#NUM!</v>
      </c>
      <c r="BH4174" t="e">
        <f t="shared" si="197"/>
        <v>#NUM!</v>
      </c>
      <c r="BI4174" t="e">
        <f>VLOOKUP(H4174,Sheet2!$A$1:$B$270,2,FALSE)</f>
        <v>#N/A</v>
      </c>
    </row>
    <row r="4175" spans="15:61">
      <c r="O4175" s="57"/>
      <c r="P4175" s="57"/>
      <c r="AO4175" s="57"/>
      <c r="AP4175" s="57"/>
      <c r="BA4175" s="57"/>
      <c r="BF4175" s="6" t="e">
        <f t="shared" si="195"/>
        <v>#NUM!</v>
      </c>
      <c r="BG4175" t="e">
        <f t="shared" si="196"/>
        <v>#NUM!</v>
      </c>
      <c r="BH4175" t="e">
        <f t="shared" si="197"/>
        <v>#NUM!</v>
      </c>
      <c r="BI4175" t="e">
        <f>VLOOKUP(H4175,Sheet2!$A$1:$B$270,2,FALSE)</f>
        <v>#N/A</v>
      </c>
    </row>
    <row r="4176" spans="15:61">
      <c r="O4176" s="57"/>
      <c r="P4176" s="57"/>
      <c r="AO4176" s="57"/>
      <c r="BA4176" s="57"/>
      <c r="BF4176" s="6" t="e">
        <f t="shared" si="195"/>
        <v>#NUM!</v>
      </c>
      <c r="BG4176" t="e">
        <f t="shared" si="196"/>
        <v>#NUM!</v>
      </c>
      <c r="BH4176" t="e">
        <f t="shared" si="197"/>
        <v>#NUM!</v>
      </c>
      <c r="BI4176" t="e">
        <f>VLOOKUP(H4176,Sheet2!$A$1:$B$270,2,FALSE)</f>
        <v>#N/A</v>
      </c>
    </row>
    <row r="4177" spans="15:61">
      <c r="O4177" s="57"/>
      <c r="P4177" s="57"/>
      <c r="AO4177" s="57"/>
      <c r="AP4177" s="57"/>
      <c r="BA4177" s="57"/>
      <c r="BF4177" s="6" t="e">
        <f t="shared" si="195"/>
        <v>#NUM!</v>
      </c>
      <c r="BG4177" t="e">
        <f t="shared" si="196"/>
        <v>#NUM!</v>
      </c>
      <c r="BH4177" t="e">
        <f t="shared" si="197"/>
        <v>#NUM!</v>
      </c>
      <c r="BI4177" t="e">
        <f>VLOOKUP(H4177,Sheet2!$A$1:$B$270,2,FALSE)</f>
        <v>#N/A</v>
      </c>
    </row>
    <row r="4178" spans="15:61">
      <c r="O4178" s="57"/>
      <c r="P4178" s="57"/>
      <c r="AO4178" s="57"/>
      <c r="AP4178" s="57"/>
      <c r="BA4178" s="57"/>
      <c r="BF4178" s="6" t="e">
        <f t="shared" si="195"/>
        <v>#NUM!</v>
      </c>
      <c r="BG4178" t="e">
        <f t="shared" si="196"/>
        <v>#NUM!</v>
      </c>
      <c r="BH4178" t="e">
        <f t="shared" si="197"/>
        <v>#NUM!</v>
      </c>
      <c r="BI4178" t="e">
        <f>VLOOKUP(H4178,Sheet2!$A$1:$B$270,2,FALSE)</f>
        <v>#N/A</v>
      </c>
    </row>
    <row r="4179" spans="15:61">
      <c r="O4179" s="57"/>
      <c r="P4179" s="57"/>
      <c r="AO4179" s="57"/>
      <c r="AP4179" s="57"/>
      <c r="BA4179" s="57"/>
      <c r="BF4179" s="6" t="e">
        <f t="shared" si="195"/>
        <v>#NUM!</v>
      </c>
      <c r="BG4179" t="e">
        <f t="shared" si="196"/>
        <v>#NUM!</v>
      </c>
      <c r="BH4179" t="e">
        <f t="shared" si="197"/>
        <v>#NUM!</v>
      </c>
      <c r="BI4179" t="e">
        <f>VLOOKUP(H4179,Sheet2!$A$1:$B$270,2,FALSE)</f>
        <v>#N/A</v>
      </c>
    </row>
    <row r="4180" spans="15:61">
      <c r="O4180" s="57"/>
      <c r="P4180" s="57"/>
      <c r="AO4180" s="57"/>
      <c r="AP4180" s="57"/>
      <c r="BA4180" s="57"/>
      <c r="BF4180" s="6" t="e">
        <f t="shared" si="195"/>
        <v>#NUM!</v>
      </c>
      <c r="BG4180" t="e">
        <f t="shared" si="196"/>
        <v>#NUM!</v>
      </c>
      <c r="BH4180" t="e">
        <f t="shared" si="197"/>
        <v>#NUM!</v>
      </c>
      <c r="BI4180" t="e">
        <f>VLOOKUP(H4180,Sheet2!$A$1:$B$270,2,FALSE)</f>
        <v>#N/A</v>
      </c>
    </row>
    <row r="4181" spans="15:61">
      <c r="O4181" s="57"/>
      <c r="P4181" s="57"/>
      <c r="AO4181" s="57"/>
      <c r="BA4181" s="57"/>
      <c r="BF4181" s="6" t="e">
        <f t="shared" si="195"/>
        <v>#NUM!</v>
      </c>
      <c r="BG4181" t="e">
        <f t="shared" si="196"/>
        <v>#NUM!</v>
      </c>
      <c r="BH4181" t="e">
        <f t="shared" si="197"/>
        <v>#NUM!</v>
      </c>
      <c r="BI4181" t="e">
        <f>VLOOKUP(H4181,Sheet2!$A$1:$B$270,2,FALSE)</f>
        <v>#N/A</v>
      </c>
    </row>
    <row r="4182" spans="15:61">
      <c r="O4182" s="57"/>
      <c r="P4182" s="57"/>
      <c r="AO4182" s="57"/>
      <c r="AP4182" s="57"/>
      <c r="BA4182" s="57"/>
      <c r="BF4182" s="6" t="e">
        <f t="shared" si="195"/>
        <v>#NUM!</v>
      </c>
      <c r="BG4182" t="e">
        <f t="shared" si="196"/>
        <v>#NUM!</v>
      </c>
      <c r="BH4182" t="e">
        <f t="shared" si="197"/>
        <v>#NUM!</v>
      </c>
      <c r="BI4182" t="e">
        <f>VLOOKUP(H4182,Sheet2!$A$1:$B$270,2,FALSE)</f>
        <v>#N/A</v>
      </c>
    </row>
    <row r="4183" spans="15:61">
      <c r="O4183" s="57"/>
      <c r="P4183" s="57"/>
      <c r="AO4183" s="57"/>
      <c r="AP4183" s="57"/>
      <c r="BA4183" s="57"/>
      <c r="BF4183" s="6" t="e">
        <f t="shared" si="195"/>
        <v>#NUM!</v>
      </c>
      <c r="BG4183" t="e">
        <f t="shared" si="196"/>
        <v>#NUM!</v>
      </c>
      <c r="BH4183" t="e">
        <f t="shared" si="197"/>
        <v>#NUM!</v>
      </c>
      <c r="BI4183" t="e">
        <f>VLOOKUP(H4183,Sheet2!$A$1:$B$270,2,FALSE)</f>
        <v>#N/A</v>
      </c>
    </row>
    <row r="4184" spans="15:61">
      <c r="O4184" s="57"/>
      <c r="P4184" s="57"/>
      <c r="AO4184" s="57"/>
      <c r="AP4184" s="57"/>
      <c r="BA4184" s="57"/>
      <c r="BF4184" s="6" t="e">
        <f t="shared" si="195"/>
        <v>#NUM!</v>
      </c>
      <c r="BG4184" t="e">
        <f t="shared" si="196"/>
        <v>#NUM!</v>
      </c>
      <c r="BH4184" t="e">
        <f t="shared" si="197"/>
        <v>#NUM!</v>
      </c>
      <c r="BI4184" t="e">
        <f>VLOOKUP(H4184,Sheet2!$A$1:$B$270,2,FALSE)</f>
        <v>#N/A</v>
      </c>
    </row>
    <row r="4185" spans="15:61">
      <c r="O4185" s="57"/>
      <c r="P4185" s="57"/>
      <c r="AO4185" s="57"/>
      <c r="AP4185" s="57"/>
      <c r="BA4185" s="57"/>
      <c r="BF4185" s="6" t="e">
        <f t="shared" si="195"/>
        <v>#NUM!</v>
      </c>
      <c r="BG4185" t="e">
        <f t="shared" si="196"/>
        <v>#NUM!</v>
      </c>
      <c r="BH4185" t="e">
        <f t="shared" si="197"/>
        <v>#NUM!</v>
      </c>
      <c r="BI4185" t="e">
        <f>VLOOKUP(H4185,Sheet2!$A$1:$B$270,2,FALSE)</f>
        <v>#N/A</v>
      </c>
    </row>
    <row r="4186" spans="15:61">
      <c r="O4186" s="57"/>
      <c r="P4186" s="57"/>
      <c r="AO4186" s="57"/>
      <c r="AP4186" s="57"/>
      <c r="BA4186" s="57"/>
      <c r="BF4186" s="6" t="e">
        <f t="shared" si="195"/>
        <v>#NUM!</v>
      </c>
      <c r="BG4186" t="e">
        <f t="shared" si="196"/>
        <v>#NUM!</v>
      </c>
      <c r="BH4186" t="e">
        <f t="shared" si="197"/>
        <v>#NUM!</v>
      </c>
      <c r="BI4186" t="e">
        <f>VLOOKUP(H4186,Sheet2!$A$1:$B$270,2,FALSE)</f>
        <v>#N/A</v>
      </c>
    </row>
    <row r="4187" spans="15:61">
      <c r="O4187" s="57"/>
      <c r="P4187" s="57"/>
      <c r="AO4187" s="57"/>
      <c r="AP4187" s="57"/>
      <c r="BA4187" s="57"/>
      <c r="BF4187" s="6" t="e">
        <f t="shared" si="195"/>
        <v>#NUM!</v>
      </c>
      <c r="BG4187" t="e">
        <f t="shared" si="196"/>
        <v>#NUM!</v>
      </c>
      <c r="BH4187" t="e">
        <f t="shared" si="197"/>
        <v>#NUM!</v>
      </c>
      <c r="BI4187" t="e">
        <f>VLOOKUP(H4187,Sheet2!$A$1:$B$270,2,FALSE)</f>
        <v>#N/A</v>
      </c>
    </row>
    <row r="4188" spans="15:61">
      <c r="O4188" s="57"/>
      <c r="P4188" s="57"/>
      <c r="AO4188" s="57"/>
      <c r="AP4188" s="57"/>
      <c r="BA4188" s="57"/>
      <c r="BF4188" s="6" t="e">
        <f t="shared" si="195"/>
        <v>#NUM!</v>
      </c>
      <c r="BG4188" t="e">
        <f t="shared" si="196"/>
        <v>#NUM!</v>
      </c>
      <c r="BH4188" t="e">
        <f t="shared" si="197"/>
        <v>#NUM!</v>
      </c>
      <c r="BI4188" t="e">
        <f>VLOOKUP(H4188,Sheet2!$A$1:$B$270,2,FALSE)</f>
        <v>#N/A</v>
      </c>
    </row>
    <row r="4189" spans="15:61">
      <c r="O4189" s="57"/>
      <c r="P4189" s="57"/>
      <c r="AO4189" s="57"/>
      <c r="AP4189" s="57"/>
      <c r="BA4189" s="57"/>
      <c r="BF4189" s="6" t="e">
        <f t="shared" si="195"/>
        <v>#NUM!</v>
      </c>
      <c r="BG4189" t="e">
        <f t="shared" si="196"/>
        <v>#NUM!</v>
      </c>
      <c r="BH4189" t="e">
        <f t="shared" si="197"/>
        <v>#NUM!</v>
      </c>
      <c r="BI4189" t="e">
        <f>VLOOKUP(H4189,Sheet2!$A$1:$B$270,2,FALSE)</f>
        <v>#N/A</v>
      </c>
    </row>
    <row r="4190" spans="15:61">
      <c r="O4190" s="57"/>
      <c r="P4190" s="57"/>
      <c r="AO4190" s="57"/>
      <c r="BA4190" s="57"/>
      <c r="BF4190" s="6" t="e">
        <f t="shared" si="195"/>
        <v>#NUM!</v>
      </c>
      <c r="BG4190" t="e">
        <f t="shared" si="196"/>
        <v>#NUM!</v>
      </c>
      <c r="BH4190" t="e">
        <f t="shared" si="197"/>
        <v>#NUM!</v>
      </c>
      <c r="BI4190" t="e">
        <f>VLOOKUP(H4190,Sheet2!$A$1:$B$270,2,FALSE)</f>
        <v>#N/A</v>
      </c>
    </row>
    <row r="4191" spans="15:61">
      <c r="O4191" s="57"/>
      <c r="P4191" s="57"/>
      <c r="AO4191" s="57"/>
      <c r="AP4191" s="57"/>
      <c r="BA4191" s="57"/>
      <c r="BF4191" s="6" t="e">
        <f t="shared" si="195"/>
        <v>#NUM!</v>
      </c>
      <c r="BG4191" t="e">
        <f t="shared" si="196"/>
        <v>#NUM!</v>
      </c>
      <c r="BH4191" t="e">
        <f t="shared" si="197"/>
        <v>#NUM!</v>
      </c>
      <c r="BI4191" t="e">
        <f>VLOOKUP(H4191,Sheet2!$A$1:$B$270,2,FALSE)</f>
        <v>#N/A</v>
      </c>
    </row>
    <row r="4192" spans="15:61">
      <c r="O4192" s="57"/>
      <c r="P4192" s="57"/>
      <c r="AO4192" s="57"/>
      <c r="AP4192" s="57"/>
      <c r="BA4192" s="57"/>
      <c r="BF4192" s="6" t="e">
        <f t="shared" si="195"/>
        <v>#NUM!</v>
      </c>
      <c r="BG4192" t="e">
        <f t="shared" si="196"/>
        <v>#NUM!</v>
      </c>
      <c r="BH4192" t="e">
        <f t="shared" si="197"/>
        <v>#NUM!</v>
      </c>
      <c r="BI4192" t="e">
        <f>VLOOKUP(H4192,Sheet2!$A$1:$B$270,2,FALSE)</f>
        <v>#N/A</v>
      </c>
    </row>
    <row r="4193" spans="15:61">
      <c r="O4193" s="57"/>
      <c r="P4193" s="57"/>
      <c r="AO4193" s="57"/>
      <c r="AP4193" s="57"/>
      <c r="BA4193" s="57"/>
      <c r="BF4193" s="6" t="e">
        <f t="shared" si="195"/>
        <v>#NUM!</v>
      </c>
      <c r="BG4193" t="e">
        <f t="shared" si="196"/>
        <v>#NUM!</v>
      </c>
      <c r="BH4193" t="e">
        <f t="shared" si="197"/>
        <v>#NUM!</v>
      </c>
      <c r="BI4193" t="e">
        <f>VLOOKUP(H4193,Sheet2!$A$1:$B$270,2,FALSE)</f>
        <v>#N/A</v>
      </c>
    </row>
    <row r="4194" spans="15:61">
      <c r="O4194" s="57"/>
      <c r="P4194" s="57"/>
      <c r="AO4194" s="57"/>
      <c r="AP4194" s="57"/>
      <c r="BA4194" s="57"/>
      <c r="BF4194" s="6" t="e">
        <f t="shared" si="195"/>
        <v>#NUM!</v>
      </c>
      <c r="BG4194" t="e">
        <f t="shared" si="196"/>
        <v>#NUM!</v>
      </c>
      <c r="BH4194" t="e">
        <f t="shared" si="197"/>
        <v>#NUM!</v>
      </c>
      <c r="BI4194" t="e">
        <f>VLOOKUP(H4194,Sheet2!$A$1:$B$270,2,FALSE)</f>
        <v>#N/A</v>
      </c>
    </row>
    <row r="4195" spans="15:61">
      <c r="O4195" s="57"/>
      <c r="P4195" s="57"/>
      <c r="AO4195" s="57"/>
      <c r="AP4195" s="57"/>
      <c r="BA4195" s="57"/>
      <c r="BF4195" s="6" t="e">
        <f t="shared" si="195"/>
        <v>#NUM!</v>
      </c>
      <c r="BG4195" t="e">
        <f t="shared" si="196"/>
        <v>#NUM!</v>
      </c>
      <c r="BH4195" t="e">
        <f t="shared" si="197"/>
        <v>#NUM!</v>
      </c>
      <c r="BI4195" t="e">
        <f>VLOOKUP(H4195,Sheet2!$A$1:$B$270,2,FALSE)</f>
        <v>#N/A</v>
      </c>
    </row>
    <row r="4196" spans="15:61">
      <c r="O4196" s="57"/>
      <c r="P4196" s="57"/>
      <c r="AO4196" s="57"/>
      <c r="AP4196" s="57"/>
      <c r="BA4196" s="57"/>
      <c r="BF4196" s="6" t="e">
        <f t="shared" si="195"/>
        <v>#NUM!</v>
      </c>
      <c r="BG4196" t="e">
        <f t="shared" si="196"/>
        <v>#NUM!</v>
      </c>
      <c r="BH4196" t="e">
        <f t="shared" si="197"/>
        <v>#NUM!</v>
      </c>
      <c r="BI4196" t="e">
        <f>VLOOKUP(H4196,Sheet2!$A$1:$B$270,2,FALSE)</f>
        <v>#N/A</v>
      </c>
    </row>
    <row r="4197" spans="15:61">
      <c r="O4197" s="57"/>
      <c r="P4197" s="57"/>
      <c r="AO4197" s="57"/>
      <c r="BA4197" s="57"/>
      <c r="BF4197" s="6" t="e">
        <f t="shared" si="195"/>
        <v>#NUM!</v>
      </c>
      <c r="BG4197" t="e">
        <f t="shared" si="196"/>
        <v>#NUM!</v>
      </c>
      <c r="BH4197" t="e">
        <f t="shared" si="197"/>
        <v>#NUM!</v>
      </c>
      <c r="BI4197" t="e">
        <f>VLOOKUP(H4197,Sheet2!$A$1:$B$270,2,FALSE)</f>
        <v>#N/A</v>
      </c>
    </row>
    <row r="4198" spans="15:61">
      <c r="O4198" s="57"/>
      <c r="P4198" s="57"/>
      <c r="AO4198" s="57"/>
      <c r="AP4198" s="57"/>
      <c r="BA4198" s="57"/>
      <c r="BF4198" s="6" t="e">
        <f t="shared" si="195"/>
        <v>#NUM!</v>
      </c>
      <c r="BG4198" t="e">
        <f t="shared" si="196"/>
        <v>#NUM!</v>
      </c>
      <c r="BH4198" t="e">
        <f t="shared" si="197"/>
        <v>#NUM!</v>
      </c>
      <c r="BI4198" t="e">
        <f>VLOOKUP(H4198,Sheet2!$A$1:$B$270,2,FALSE)</f>
        <v>#N/A</v>
      </c>
    </row>
    <row r="4199" spans="15:61">
      <c r="O4199" s="57"/>
      <c r="P4199" s="57"/>
      <c r="AO4199" s="57"/>
      <c r="AP4199" s="57"/>
      <c r="BA4199" s="57"/>
      <c r="BF4199" s="6" t="e">
        <f t="shared" si="195"/>
        <v>#NUM!</v>
      </c>
      <c r="BG4199" t="e">
        <f t="shared" si="196"/>
        <v>#NUM!</v>
      </c>
      <c r="BH4199" t="e">
        <f t="shared" si="197"/>
        <v>#NUM!</v>
      </c>
      <c r="BI4199" t="e">
        <f>VLOOKUP(H4199,Sheet2!$A$1:$B$270,2,FALSE)</f>
        <v>#N/A</v>
      </c>
    </row>
    <row r="4200" spans="15:61">
      <c r="O4200" s="57"/>
      <c r="P4200" s="57"/>
      <c r="AO4200" s="57"/>
      <c r="AP4200" s="57"/>
      <c r="BA4200" s="57"/>
      <c r="BF4200" s="6" t="e">
        <f t="shared" si="195"/>
        <v>#NUM!</v>
      </c>
      <c r="BG4200" t="e">
        <f t="shared" si="196"/>
        <v>#NUM!</v>
      </c>
      <c r="BH4200" t="e">
        <f t="shared" si="197"/>
        <v>#NUM!</v>
      </c>
      <c r="BI4200" t="e">
        <f>VLOOKUP(H4200,Sheet2!$A$1:$B$270,2,FALSE)</f>
        <v>#N/A</v>
      </c>
    </row>
    <row r="4201" spans="15:61">
      <c r="O4201" s="57"/>
      <c r="P4201" s="57"/>
      <c r="AO4201" s="57"/>
      <c r="AP4201" s="57"/>
      <c r="BA4201" s="57"/>
      <c r="BF4201" s="6" t="e">
        <f t="shared" si="195"/>
        <v>#NUM!</v>
      </c>
      <c r="BG4201" t="e">
        <f t="shared" si="196"/>
        <v>#NUM!</v>
      </c>
      <c r="BH4201" t="e">
        <f t="shared" si="197"/>
        <v>#NUM!</v>
      </c>
      <c r="BI4201" t="e">
        <f>VLOOKUP(H4201,Sheet2!$A$1:$B$270,2,FALSE)</f>
        <v>#N/A</v>
      </c>
    </row>
    <row r="4202" spans="15:61">
      <c r="O4202" s="57"/>
      <c r="P4202" s="57"/>
      <c r="AO4202" s="57"/>
      <c r="BA4202" s="57"/>
      <c r="BF4202" s="6" t="e">
        <f t="shared" si="195"/>
        <v>#NUM!</v>
      </c>
      <c r="BG4202" t="e">
        <f t="shared" si="196"/>
        <v>#NUM!</v>
      </c>
      <c r="BH4202" t="e">
        <f t="shared" si="197"/>
        <v>#NUM!</v>
      </c>
      <c r="BI4202" t="e">
        <f>VLOOKUP(H4202,Sheet2!$A$1:$B$270,2,FALSE)</f>
        <v>#N/A</v>
      </c>
    </row>
    <row r="4203" spans="15:61">
      <c r="O4203" s="57"/>
      <c r="P4203" s="57"/>
      <c r="AO4203" s="57"/>
      <c r="AP4203" s="57"/>
      <c r="BA4203" s="57"/>
      <c r="BF4203" s="6" t="e">
        <f t="shared" si="195"/>
        <v>#NUM!</v>
      </c>
      <c r="BG4203" t="e">
        <f t="shared" si="196"/>
        <v>#NUM!</v>
      </c>
      <c r="BH4203" t="e">
        <f t="shared" si="197"/>
        <v>#NUM!</v>
      </c>
      <c r="BI4203" t="e">
        <f>VLOOKUP(H4203,Sheet2!$A$1:$B$270,2,FALSE)</f>
        <v>#N/A</v>
      </c>
    </row>
    <row r="4204" spans="15:61">
      <c r="O4204" s="57"/>
      <c r="P4204" s="57"/>
      <c r="AO4204" s="57"/>
      <c r="AP4204" s="57"/>
      <c r="BA4204" s="57"/>
      <c r="BF4204" s="6" t="e">
        <f t="shared" si="195"/>
        <v>#NUM!</v>
      </c>
      <c r="BG4204" t="e">
        <f t="shared" si="196"/>
        <v>#NUM!</v>
      </c>
      <c r="BH4204" t="e">
        <f t="shared" si="197"/>
        <v>#NUM!</v>
      </c>
      <c r="BI4204" t="e">
        <f>VLOOKUP(H4204,Sheet2!$A$1:$B$270,2,FALSE)</f>
        <v>#N/A</v>
      </c>
    </row>
    <row r="4205" spans="15:61">
      <c r="O4205" s="57"/>
      <c r="P4205" s="57"/>
      <c r="AO4205" s="57"/>
      <c r="AP4205" s="57"/>
      <c r="BA4205" s="57"/>
      <c r="BF4205" s="6" t="e">
        <f t="shared" si="195"/>
        <v>#NUM!</v>
      </c>
      <c r="BG4205" t="e">
        <f t="shared" si="196"/>
        <v>#NUM!</v>
      </c>
      <c r="BH4205" t="e">
        <f t="shared" si="197"/>
        <v>#NUM!</v>
      </c>
      <c r="BI4205" t="e">
        <f>VLOOKUP(H4205,Sheet2!$A$1:$B$270,2,FALSE)</f>
        <v>#N/A</v>
      </c>
    </row>
    <row r="4206" spans="15:61">
      <c r="O4206" s="57"/>
      <c r="P4206" s="57"/>
      <c r="AO4206" s="57"/>
      <c r="BA4206" s="57"/>
      <c r="BF4206" s="6" t="e">
        <f t="shared" si="195"/>
        <v>#NUM!</v>
      </c>
      <c r="BG4206" t="e">
        <f t="shared" si="196"/>
        <v>#NUM!</v>
      </c>
      <c r="BH4206" t="e">
        <f t="shared" si="197"/>
        <v>#NUM!</v>
      </c>
      <c r="BI4206" t="e">
        <f>VLOOKUP(H4206,Sheet2!$A$1:$B$270,2,FALSE)</f>
        <v>#N/A</v>
      </c>
    </row>
    <row r="4207" spans="15:61">
      <c r="O4207" s="57"/>
      <c r="P4207" s="57"/>
      <c r="AO4207" s="57"/>
      <c r="AP4207" s="57"/>
      <c r="BA4207" s="57"/>
      <c r="BF4207" s="6" t="e">
        <f t="shared" si="195"/>
        <v>#NUM!</v>
      </c>
      <c r="BG4207" t="e">
        <f t="shared" si="196"/>
        <v>#NUM!</v>
      </c>
      <c r="BH4207" t="e">
        <f t="shared" si="197"/>
        <v>#NUM!</v>
      </c>
      <c r="BI4207" t="e">
        <f>VLOOKUP(H4207,Sheet2!$A$1:$B$270,2,FALSE)</f>
        <v>#N/A</v>
      </c>
    </row>
    <row r="4208" spans="15:61">
      <c r="O4208" s="57"/>
      <c r="P4208" s="57"/>
      <c r="AO4208" s="57"/>
      <c r="AP4208" s="57"/>
      <c r="BA4208" s="57"/>
      <c r="BF4208" s="6" t="e">
        <f t="shared" si="195"/>
        <v>#NUM!</v>
      </c>
      <c r="BG4208" t="e">
        <f t="shared" si="196"/>
        <v>#NUM!</v>
      </c>
      <c r="BH4208" t="e">
        <f t="shared" si="197"/>
        <v>#NUM!</v>
      </c>
      <c r="BI4208" t="e">
        <f>VLOOKUP(H4208,Sheet2!$A$1:$B$270,2,FALSE)</f>
        <v>#N/A</v>
      </c>
    </row>
    <row r="4209" spans="15:61">
      <c r="O4209" s="57"/>
      <c r="P4209" s="57"/>
      <c r="AO4209" s="57"/>
      <c r="AP4209" s="57"/>
      <c r="BA4209" s="57"/>
      <c r="BF4209" s="6" t="e">
        <f t="shared" si="195"/>
        <v>#NUM!</v>
      </c>
      <c r="BG4209" t="e">
        <f t="shared" si="196"/>
        <v>#NUM!</v>
      </c>
      <c r="BH4209" t="e">
        <f t="shared" si="197"/>
        <v>#NUM!</v>
      </c>
      <c r="BI4209" t="e">
        <f>VLOOKUP(H4209,Sheet2!$A$1:$B$270,2,FALSE)</f>
        <v>#N/A</v>
      </c>
    </row>
    <row r="4210" spans="15:61">
      <c r="O4210" s="57"/>
      <c r="P4210" s="57"/>
      <c r="AO4210" s="57"/>
      <c r="AP4210" s="57"/>
      <c r="BA4210" s="57"/>
      <c r="BF4210" s="6" t="e">
        <f t="shared" si="195"/>
        <v>#NUM!</v>
      </c>
      <c r="BG4210" t="e">
        <f t="shared" si="196"/>
        <v>#NUM!</v>
      </c>
      <c r="BH4210" t="e">
        <f t="shared" si="197"/>
        <v>#NUM!</v>
      </c>
      <c r="BI4210" t="e">
        <f>VLOOKUP(H4210,Sheet2!$A$1:$B$270,2,FALSE)</f>
        <v>#N/A</v>
      </c>
    </row>
    <row r="4211" spans="15:61">
      <c r="O4211" s="57"/>
      <c r="P4211" s="57"/>
      <c r="AO4211" s="57"/>
      <c r="AP4211" s="57"/>
      <c r="BA4211" s="57"/>
      <c r="BF4211" s="6" t="e">
        <f t="shared" si="195"/>
        <v>#NUM!</v>
      </c>
      <c r="BG4211" t="e">
        <f t="shared" si="196"/>
        <v>#NUM!</v>
      </c>
      <c r="BH4211" t="e">
        <f t="shared" si="197"/>
        <v>#NUM!</v>
      </c>
      <c r="BI4211" t="e">
        <f>VLOOKUP(H4211,Sheet2!$A$1:$B$270,2,FALSE)</f>
        <v>#N/A</v>
      </c>
    </row>
    <row r="4212" spans="15:61">
      <c r="O4212" s="57"/>
      <c r="P4212" s="57"/>
      <c r="AO4212" s="57"/>
      <c r="AP4212" s="57"/>
      <c r="BA4212" s="57"/>
      <c r="BF4212" s="6" t="e">
        <f t="shared" si="195"/>
        <v>#NUM!</v>
      </c>
      <c r="BG4212" t="e">
        <f t="shared" si="196"/>
        <v>#NUM!</v>
      </c>
      <c r="BH4212" t="e">
        <f t="shared" si="197"/>
        <v>#NUM!</v>
      </c>
      <c r="BI4212" t="e">
        <f>VLOOKUP(H4212,Sheet2!$A$1:$B$270,2,FALSE)</f>
        <v>#N/A</v>
      </c>
    </row>
    <row r="4213" spans="15:61">
      <c r="O4213" s="57"/>
      <c r="P4213" s="57"/>
      <c r="AO4213" s="57"/>
      <c r="BA4213" s="57"/>
      <c r="BF4213" s="6" t="e">
        <f t="shared" si="195"/>
        <v>#NUM!</v>
      </c>
      <c r="BG4213" t="e">
        <f t="shared" si="196"/>
        <v>#NUM!</v>
      </c>
      <c r="BH4213" t="e">
        <f t="shared" si="197"/>
        <v>#NUM!</v>
      </c>
      <c r="BI4213" t="e">
        <f>VLOOKUP(H4213,Sheet2!$A$1:$B$270,2,FALSE)</f>
        <v>#N/A</v>
      </c>
    </row>
    <row r="4214" spans="15:61">
      <c r="O4214" s="57"/>
      <c r="P4214" s="57"/>
      <c r="AO4214" s="57"/>
      <c r="BA4214" s="57"/>
      <c r="BF4214" s="6" t="e">
        <f t="shared" si="195"/>
        <v>#NUM!</v>
      </c>
      <c r="BG4214" t="e">
        <f t="shared" si="196"/>
        <v>#NUM!</v>
      </c>
      <c r="BH4214" t="e">
        <f t="shared" si="197"/>
        <v>#NUM!</v>
      </c>
      <c r="BI4214" t="e">
        <f>VLOOKUP(H4214,Sheet2!$A$1:$B$270,2,FALSE)</f>
        <v>#N/A</v>
      </c>
    </row>
    <row r="4215" spans="15:61">
      <c r="O4215" s="57"/>
      <c r="P4215" s="57"/>
      <c r="AO4215" s="57"/>
      <c r="AP4215" s="57"/>
      <c r="BA4215" s="57"/>
      <c r="BF4215" s="6" t="e">
        <f t="shared" si="195"/>
        <v>#NUM!</v>
      </c>
      <c r="BG4215" t="e">
        <f t="shared" si="196"/>
        <v>#NUM!</v>
      </c>
      <c r="BH4215" t="e">
        <f t="shared" si="197"/>
        <v>#NUM!</v>
      </c>
      <c r="BI4215" t="e">
        <f>VLOOKUP(H4215,Sheet2!$A$1:$B$270,2,FALSE)</f>
        <v>#N/A</v>
      </c>
    </row>
    <row r="4216" spans="15:61">
      <c r="O4216" s="57"/>
      <c r="P4216" s="57"/>
      <c r="AO4216" s="57"/>
      <c r="AP4216" s="57"/>
      <c r="BA4216" s="57"/>
      <c r="BF4216" s="6" t="e">
        <f t="shared" si="195"/>
        <v>#NUM!</v>
      </c>
      <c r="BG4216" t="e">
        <f t="shared" si="196"/>
        <v>#NUM!</v>
      </c>
      <c r="BH4216" t="e">
        <f t="shared" si="197"/>
        <v>#NUM!</v>
      </c>
      <c r="BI4216" t="e">
        <f>VLOOKUP(H4216,Sheet2!$A$1:$B$270,2,FALSE)</f>
        <v>#N/A</v>
      </c>
    </row>
    <row r="4217" spans="15:61">
      <c r="O4217" s="57"/>
      <c r="P4217" s="57"/>
      <c r="AO4217" s="57"/>
      <c r="AP4217" s="57"/>
      <c r="BA4217" s="57"/>
      <c r="BF4217" s="6" t="e">
        <f t="shared" si="195"/>
        <v>#NUM!</v>
      </c>
      <c r="BG4217" t="e">
        <f t="shared" si="196"/>
        <v>#NUM!</v>
      </c>
      <c r="BH4217" t="e">
        <f t="shared" si="197"/>
        <v>#NUM!</v>
      </c>
      <c r="BI4217" t="e">
        <f>VLOOKUP(H4217,Sheet2!$A$1:$B$270,2,FALSE)</f>
        <v>#N/A</v>
      </c>
    </row>
    <row r="4218" spans="15:61">
      <c r="O4218" s="57"/>
      <c r="P4218" s="57"/>
      <c r="AO4218" s="57"/>
      <c r="AP4218" s="57"/>
      <c r="BA4218" s="57"/>
      <c r="BF4218" s="6" t="e">
        <f t="shared" si="195"/>
        <v>#NUM!</v>
      </c>
      <c r="BG4218" t="e">
        <f t="shared" si="196"/>
        <v>#NUM!</v>
      </c>
      <c r="BH4218" t="e">
        <f t="shared" si="197"/>
        <v>#NUM!</v>
      </c>
      <c r="BI4218" t="e">
        <f>VLOOKUP(H4218,Sheet2!$A$1:$B$270,2,FALSE)</f>
        <v>#N/A</v>
      </c>
    </row>
    <row r="4219" spans="15:61">
      <c r="O4219" s="57"/>
      <c r="P4219" s="57"/>
      <c r="AO4219" s="57"/>
      <c r="AP4219" s="57"/>
      <c r="BA4219" s="57"/>
      <c r="BF4219" s="6" t="e">
        <f t="shared" si="195"/>
        <v>#NUM!</v>
      </c>
      <c r="BG4219" t="e">
        <f t="shared" si="196"/>
        <v>#NUM!</v>
      </c>
      <c r="BH4219" t="e">
        <f t="shared" si="197"/>
        <v>#NUM!</v>
      </c>
      <c r="BI4219" t="e">
        <f>VLOOKUP(H4219,Sheet2!$A$1:$B$270,2,FALSE)</f>
        <v>#N/A</v>
      </c>
    </row>
    <row r="4220" spans="15:61">
      <c r="O4220" s="57"/>
      <c r="P4220" s="57"/>
      <c r="AO4220" s="57"/>
      <c r="AP4220" s="57"/>
      <c r="BA4220" s="57"/>
      <c r="BF4220" s="6" t="e">
        <f t="shared" si="195"/>
        <v>#NUM!</v>
      </c>
      <c r="BG4220" t="e">
        <f t="shared" si="196"/>
        <v>#NUM!</v>
      </c>
      <c r="BH4220" t="e">
        <f t="shared" si="197"/>
        <v>#NUM!</v>
      </c>
      <c r="BI4220" t="e">
        <f>VLOOKUP(H4220,Sheet2!$A$1:$B$270,2,FALSE)</f>
        <v>#N/A</v>
      </c>
    </row>
    <row r="4221" spans="15:61">
      <c r="O4221" s="57"/>
      <c r="P4221" s="57"/>
      <c r="AO4221" s="57"/>
      <c r="BA4221" s="57"/>
      <c r="BF4221" s="6" t="e">
        <f t="shared" si="195"/>
        <v>#NUM!</v>
      </c>
      <c r="BG4221" t="e">
        <f t="shared" si="196"/>
        <v>#NUM!</v>
      </c>
      <c r="BH4221" t="e">
        <f t="shared" si="197"/>
        <v>#NUM!</v>
      </c>
      <c r="BI4221" t="e">
        <f>VLOOKUP(H4221,Sheet2!$A$1:$B$270,2,FALSE)</f>
        <v>#N/A</v>
      </c>
    </row>
    <row r="4222" spans="15:61">
      <c r="O4222" s="57"/>
      <c r="P4222" s="57"/>
      <c r="AO4222" s="57"/>
      <c r="AP4222" s="57"/>
      <c r="BA4222" s="57"/>
      <c r="BF4222" s="6" t="e">
        <f t="shared" si="195"/>
        <v>#NUM!</v>
      </c>
      <c r="BG4222" t="e">
        <f t="shared" si="196"/>
        <v>#NUM!</v>
      </c>
      <c r="BH4222" t="e">
        <f t="shared" si="197"/>
        <v>#NUM!</v>
      </c>
      <c r="BI4222" t="e">
        <f>VLOOKUP(H4222,Sheet2!$A$1:$B$270,2,FALSE)</f>
        <v>#N/A</v>
      </c>
    </row>
    <row r="4223" spans="15:61">
      <c r="O4223" s="57"/>
      <c r="P4223" s="57"/>
      <c r="AO4223" s="57"/>
      <c r="AP4223" s="57"/>
      <c r="BA4223" s="57"/>
      <c r="BF4223" s="6" t="e">
        <f t="shared" si="195"/>
        <v>#NUM!</v>
      </c>
      <c r="BG4223" t="e">
        <f t="shared" si="196"/>
        <v>#NUM!</v>
      </c>
      <c r="BH4223" t="e">
        <f t="shared" si="197"/>
        <v>#NUM!</v>
      </c>
      <c r="BI4223" t="e">
        <f>VLOOKUP(H4223,Sheet2!$A$1:$B$270,2,FALSE)</f>
        <v>#N/A</v>
      </c>
    </row>
    <row r="4224" spans="15:61">
      <c r="O4224" s="57"/>
      <c r="P4224" s="57"/>
      <c r="AO4224" s="57"/>
      <c r="AP4224" s="57"/>
      <c r="BA4224" s="57"/>
      <c r="BF4224" s="6" t="e">
        <f t="shared" si="195"/>
        <v>#NUM!</v>
      </c>
      <c r="BG4224" t="e">
        <f t="shared" si="196"/>
        <v>#NUM!</v>
      </c>
      <c r="BH4224" t="e">
        <f t="shared" si="197"/>
        <v>#NUM!</v>
      </c>
      <c r="BI4224" t="e">
        <f>VLOOKUP(H4224,Sheet2!$A$1:$B$270,2,FALSE)</f>
        <v>#N/A</v>
      </c>
    </row>
    <row r="4225" spans="15:61">
      <c r="O4225" s="57"/>
      <c r="P4225" s="57"/>
      <c r="AO4225" s="57"/>
      <c r="AP4225" s="57"/>
      <c r="BA4225" s="57"/>
      <c r="BF4225" s="6" t="e">
        <f t="shared" si="195"/>
        <v>#NUM!</v>
      </c>
      <c r="BG4225" t="e">
        <f t="shared" si="196"/>
        <v>#NUM!</v>
      </c>
      <c r="BH4225" t="e">
        <f t="shared" si="197"/>
        <v>#NUM!</v>
      </c>
      <c r="BI4225" t="e">
        <f>VLOOKUP(H4225,Sheet2!$A$1:$B$270,2,FALSE)</f>
        <v>#N/A</v>
      </c>
    </row>
    <row r="4226" spans="15:61">
      <c r="O4226" s="57"/>
      <c r="P4226" s="57"/>
      <c r="AO4226" s="57"/>
      <c r="AP4226" s="57"/>
      <c r="BA4226" s="57"/>
      <c r="BF4226" s="6" t="e">
        <f t="shared" ref="BF4226:BF4289" si="198">DATE(BC4226,BD4226,BE4226)</f>
        <v>#NUM!</v>
      </c>
      <c r="BG4226" t="e">
        <f t="shared" ref="BG4226:BG4289" si="199">BF4226-BA4226</f>
        <v>#NUM!</v>
      </c>
      <c r="BH4226" t="e">
        <f t="shared" ref="BH4226:BH4289" si="200">IF(BG4226=1,"COMPLY",IF(BG4226&lt;1,"COMPLY","NOT COMPLY"))</f>
        <v>#NUM!</v>
      </c>
      <c r="BI4226" t="e">
        <f>VLOOKUP(H4226,Sheet2!$A$1:$B$270,2,FALSE)</f>
        <v>#N/A</v>
      </c>
    </row>
    <row r="4227" spans="15:61">
      <c r="O4227" s="57"/>
      <c r="P4227" s="57"/>
      <c r="AO4227" s="57"/>
      <c r="AP4227" s="57"/>
      <c r="BA4227" s="57"/>
      <c r="BF4227" s="6" t="e">
        <f t="shared" si="198"/>
        <v>#NUM!</v>
      </c>
      <c r="BG4227" t="e">
        <f t="shared" si="199"/>
        <v>#NUM!</v>
      </c>
      <c r="BH4227" t="e">
        <f t="shared" si="200"/>
        <v>#NUM!</v>
      </c>
      <c r="BI4227" t="e">
        <f>VLOOKUP(H4227,Sheet2!$A$1:$B$270,2,FALSE)</f>
        <v>#N/A</v>
      </c>
    </row>
    <row r="4228" spans="15:61">
      <c r="O4228" s="57"/>
      <c r="P4228" s="57"/>
      <c r="AO4228" s="57"/>
      <c r="AP4228" s="57"/>
      <c r="BA4228" s="57"/>
      <c r="BF4228" s="6" t="e">
        <f t="shared" si="198"/>
        <v>#NUM!</v>
      </c>
      <c r="BG4228" t="e">
        <f t="shared" si="199"/>
        <v>#NUM!</v>
      </c>
      <c r="BH4228" t="e">
        <f t="shared" si="200"/>
        <v>#NUM!</v>
      </c>
      <c r="BI4228" t="e">
        <f>VLOOKUP(H4228,Sheet2!$A$1:$B$270,2,FALSE)</f>
        <v>#N/A</v>
      </c>
    </row>
    <row r="4229" spans="15:61">
      <c r="O4229" s="57"/>
      <c r="P4229" s="57"/>
      <c r="AO4229" s="57"/>
      <c r="BA4229" s="57"/>
      <c r="BF4229" s="6" t="e">
        <f t="shared" si="198"/>
        <v>#NUM!</v>
      </c>
      <c r="BG4229" t="e">
        <f t="shared" si="199"/>
        <v>#NUM!</v>
      </c>
      <c r="BH4229" t="e">
        <f t="shared" si="200"/>
        <v>#NUM!</v>
      </c>
      <c r="BI4229" t="e">
        <f>VLOOKUP(H4229,Sheet2!$A$1:$B$270,2,FALSE)</f>
        <v>#N/A</v>
      </c>
    </row>
    <row r="4230" spans="15:61">
      <c r="O4230" s="57"/>
      <c r="P4230" s="57"/>
      <c r="AO4230" s="57"/>
      <c r="AP4230" s="57"/>
      <c r="BA4230" s="57"/>
      <c r="BF4230" s="6" t="e">
        <f t="shared" si="198"/>
        <v>#NUM!</v>
      </c>
      <c r="BG4230" t="e">
        <f t="shared" si="199"/>
        <v>#NUM!</v>
      </c>
      <c r="BH4230" t="e">
        <f t="shared" si="200"/>
        <v>#NUM!</v>
      </c>
      <c r="BI4230" t="e">
        <f>VLOOKUP(H4230,Sheet2!$A$1:$B$270,2,FALSE)</f>
        <v>#N/A</v>
      </c>
    </row>
    <row r="4231" spans="15:61">
      <c r="O4231" s="57"/>
      <c r="P4231" s="57"/>
      <c r="AO4231" s="57"/>
      <c r="AP4231" s="57"/>
      <c r="BA4231" s="57"/>
      <c r="BF4231" s="6" t="e">
        <f t="shared" si="198"/>
        <v>#NUM!</v>
      </c>
      <c r="BG4231" t="e">
        <f t="shared" si="199"/>
        <v>#NUM!</v>
      </c>
      <c r="BH4231" t="e">
        <f t="shared" si="200"/>
        <v>#NUM!</v>
      </c>
      <c r="BI4231" t="e">
        <f>VLOOKUP(H4231,Sheet2!$A$1:$B$270,2,FALSE)</f>
        <v>#N/A</v>
      </c>
    </row>
    <row r="4232" spans="15:61">
      <c r="O4232" s="57"/>
      <c r="P4232" s="57"/>
      <c r="AO4232" s="57"/>
      <c r="AP4232" s="57"/>
      <c r="BA4232" s="57"/>
      <c r="BF4232" s="6" t="e">
        <f t="shared" si="198"/>
        <v>#NUM!</v>
      </c>
      <c r="BG4232" t="e">
        <f t="shared" si="199"/>
        <v>#NUM!</v>
      </c>
      <c r="BH4232" t="e">
        <f t="shared" si="200"/>
        <v>#NUM!</v>
      </c>
      <c r="BI4232" t="e">
        <f>VLOOKUP(H4232,Sheet2!$A$1:$B$270,2,FALSE)</f>
        <v>#N/A</v>
      </c>
    </row>
    <row r="4233" spans="15:61">
      <c r="O4233" s="57"/>
      <c r="P4233" s="57"/>
      <c r="AO4233" s="57"/>
      <c r="AP4233" s="57"/>
      <c r="BA4233" s="57"/>
      <c r="BF4233" s="6" t="e">
        <f t="shared" si="198"/>
        <v>#NUM!</v>
      </c>
      <c r="BG4233" t="e">
        <f t="shared" si="199"/>
        <v>#NUM!</v>
      </c>
      <c r="BH4233" t="e">
        <f t="shared" si="200"/>
        <v>#NUM!</v>
      </c>
      <c r="BI4233" t="e">
        <f>VLOOKUP(H4233,Sheet2!$A$1:$B$270,2,FALSE)</f>
        <v>#N/A</v>
      </c>
    </row>
    <row r="4234" spans="15:61">
      <c r="O4234" s="57"/>
      <c r="P4234" s="57"/>
      <c r="AO4234" s="57"/>
      <c r="AP4234" s="57"/>
      <c r="BA4234" s="57"/>
      <c r="BF4234" s="6" t="e">
        <f t="shared" si="198"/>
        <v>#NUM!</v>
      </c>
      <c r="BG4234" t="e">
        <f t="shared" si="199"/>
        <v>#NUM!</v>
      </c>
      <c r="BH4234" t="e">
        <f t="shared" si="200"/>
        <v>#NUM!</v>
      </c>
      <c r="BI4234" t="e">
        <f>VLOOKUP(H4234,Sheet2!$A$1:$B$270,2,FALSE)</f>
        <v>#N/A</v>
      </c>
    </row>
    <row r="4235" spans="15:61">
      <c r="O4235" s="57"/>
      <c r="P4235" s="57"/>
      <c r="AO4235" s="57"/>
      <c r="AP4235" s="57"/>
      <c r="BA4235" s="57"/>
      <c r="BF4235" s="6" t="e">
        <f t="shared" si="198"/>
        <v>#NUM!</v>
      </c>
      <c r="BG4235" t="e">
        <f t="shared" si="199"/>
        <v>#NUM!</v>
      </c>
      <c r="BH4235" t="e">
        <f t="shared" si="200"/>
        <v>#NUM!</v>
      </c>
      <c r="BI4235" t="e">
        <f>VLOOKUP(H4235,Sheet2!$A$1:$B$270,2,FALSE)</f>
        <v>#N/A</v>
      </c>
    </row>
    <row r="4236" spans="15:61">
      <c r="O4236" s="57"/>
      <c r="P4236" s="57"/>
      <c r="AO4236" s="57"/>
      <c r="AP4236" s="57"/>
      <c r="BA4236" s="57"/>
      <c r="BF4236" s="6" t="e">
        <f t="shared" si="198"/>
        <v>#NUM!</v>
      </c>
      <c r="BG4236" t="e">
        <f t="shared" si="199"/>
        <v>#NUM!</v>
      </c>
      <c r="BH4236" t="e">
        <f t="shared" si="200"/>
        <v>#NUM!</v>
      </c>
      <c r="BI4236" t="e">
        <f>VLOOKUP(H4236,Sheet2!$A$1:$B$270,2,FALSE)</f>
        <v>#N/A</v>
      </c>
    </row>
    <row r="4237" spans="15:61">
      <c r="O4237" s="57"/>
      <c r="P4237" s="57"/>
      <c r="AO4237" s="57"/>
      <c r="AP4237" s="57"/>
      <c r="BA4237" s="57"/>
      <c r="BF4237" s="6" t="e">
        <f t="shared" si="198"/>
        <v>#NUM!</v>
      </c>
      <c r="BG4237" t="e">
        <f t="shared" si="199"/>
        <v>#NUM!</v>
      </c>
      <c r="BH4237" t="e">
        <f t="shared" si="200"/>
        <v>#NUM!</v>
      </c>
      <c r="BI4237" t="e">
        <f>VLOOKUP(H4237,Sheet2!$A$1:$B$270,2,FALSE)</f>
        <v>#N/A</v>
      </c>
    </row>
    <row r="4238" spans="15:61">
      <c r="O4238" s="57"/>
      <c r="P4238" s="57"/>
      <c r="AO4238" s="57"/>
      <c r="BA4238" s="57"/>
      <c r="BF4238" s="6" t="e">
        <f t="shared" si="198"/>
        <v>#NUM!</v>
      </c>
      <c r="BG4238" t="e">
        <f t="shared" si="199"/>
        <v>#NUM!</v>
      </c>
      <c r="BH4238" t="e">
        <f t="shared" si="200"/>
        <v>#NUM!</v>
      </c>
      <c r="BI4238" t="e">
        <f>VLOOKUP(H4238,Sheet2!$A$1:$B$270,2,FALSE)</f>
        <v>#N/A</v>
      </c>
    </row>
    <row r="4239" spans="15:61">
      <c r="O4239" s="57"/>
      <c r="P4239" s="57"/>
      <c r="AO4239" s="57"/>
      <c r="AP4239" s="57"/>
      <c r="BA4239" s="57"/>
      <c r="BF4239" s="6" t="e">
        <f t="shared" si="198"/>
        <v>#NUM!</v>
      </c>
      <c r="BG4239" t="e">
        <f t="shared" si="199"/>
        <v>#NUM!</v>
      </c>
      <c r="BH4239" t="e">
        <f t="shared" si="200"/>
        <v>#NUM!</v>
      </c>
      <c r="BI4239" t="e">
        <f>VLOOKUP(H4239,Sheet2!$A$1:$B$270,2,FALSE)</f>
        <v>#N/A</v>
      </c>
    </row>
    <row r="4240" spans="15:61">
      <c r="O4240" s="57"/>
      <c r="P4240" s="57"/>
      <c r="AO4240" s="57"/>
      <c r="AP4240" s="57"/>
      <c r="BA4240" s="57"/>
      <c r="BF4240" s="6" t="e">
        <f t="shared" si="198"/>
        <v>#NUM!</v>
      </c>
      <c r="BG4240" t="e">
        <f t="shared" si="199"/>
        <v>#NUM!</v>
      </c>
      <c r="BH4240" t="e">
        <f t="shared" si="200"/>
        <v>#NUM!</v>
      </c>
      <c r="BI4240" t="e">
        <f>VLOOKUP(H4240,Sheet2!$A$1:$B$270,2,FALSE)</f>
        <v>#N/A</v>
      </c>
    </row>
    <row r="4241" spans="15:61">
      <c r="O4241" s="57"/>
      <c r="P4241" s="57"/>
      <c r="AO4241" s="57"/>
      <c r="AP4241" s="57"/>
      <c r="BA4241" s="57"/>
      <c r="BF4241" s="6" t="e">
        <f t="shared" si="198"/>
        <v>#NUM!</v>
      </c>
      <c r="BG4241" t="e">
        <f t="shared" si="199"/>
        <v>#NUM!</v>
      </c>
      <c r="BH4241" t="e">
        <f t="shared" si="200"/>
        <v>#NUM!</v>
      </c>
      <c r="BI4241" t="e">
        <f>VLOOKUP(H4241,Sheet2!$A$1:$B$270,2,FALSE)</f>
        <v>#N/A</v>
      </c>
    </row>
    <row r="4242" spans="15:61">
      <c r="O4242" s="57"/>
      <c r="P4242" s="57"/>
      <c r="AO4242" s="57"/>
      <c r="AP4242" s="57"/>
      <c r="BA4242" s="57"/>
      <c r="BF4242" s="6" t="e">
        <f t="shared" si="198"/>
        <v>#NUM!</v>
      </c>
      <c r="BG4242" t="e">
        <f t="shared" si="199"/>
        <v>#NUM!</v>
      </c>
      <c r="BH4242" t="e">
        <f t="shared" si="200"/>
        <v>#NUM!</v>
      </c>
      <c r="BI4242" t="e">
        <f>VLOOKUP(H4242,Sheet2!$A$1:$B$270,2,FALSE)</f>
        <v>#N/A</v>
      </c>
    </row>
    <row r="4243" spans="15:61">
      <c r="O4243" s="57"/>
      <c r="P4243" s="57"/>
      <c r="AO4243" s="57"/>
      <c r="AP4243" s="57"/>
      <c r="BA4243" s="57"/>
      <c r="BF4243" s="6" t="e">
        <f t="shared" si="198"/>
        <v>#NUM!</v>
      </c>
      <c r="BG4243" t="e">
        <f t="shared" si="199"/>
        <v>#NUM!</v>
      </c>
      <c r="BH4243" t="e">
        <f t="shared" si="200"/>
        <v>#NUM!</v>
      </c>
      <c r="BI4243" t="e">
        <f>VLOOKUP(H4243,Sheet2!$A$1:$B$270,2,FALSE)</f>
        <v>#N/A</v>
      </c>
    </row>
    <row r="4244" spans="15:61">
      <c r="O4244" s="57"/>
      <c r="P4244" s="57"/>
      <c r="AO4244" s="57"/>
      <c r="AP4244" s="57"/>
      <c r="BA4244" s="57"/>
      <c r="BF4244" s="6" t="e">
        <f t="shared" si="198"/>
        <v>#NUM!</v>
      </c>
      <c r="BG4244" t="e">
        <f t="shared" si="199"/>
        <v>#NUM!</v>
      </c>
      <c r="BH4244" t="e">
        <f t="shared" si="200"/>
        <v>#NUM!</v>
      </c>
      <c r="BI4244" t="e">
        <f>VLOOKUP(H4244,Sheet2!$A$1:$B$270,2,FALSE)</f>
        <v>#N/A</v>
      </c>
    </row>
    <row r="4245" spans="15:61">
      <c r="O4245" s="57"/>
      <c r="P4245" s="57"/>
      <c r="AO4245" s="57"/>
      <c r="AP4245" s="57"/>
      <c r="BA4245" s="57"/>
      <c r="BF4245" s="6" t="e">
        <f t="shared" si="198"/>
        <v>#NUM!</v>
      </c>
      <c r="BG4245" t="e">
        <f t="shared" si="199"/>
        <v>#NUM!</v>
      </c>
      <c r="BH4245" t="e">
        <f t="shared" si="200"/>
        <v>#NUM!</v>
      </c>
      <c r="BI4245" t="e">
        <f>VLOOKUP(H4245,Sheet2!$A$1:$B$270,2,FALSE)</f>
        <v>#N/A</v>
      </c>
    </row>
    <row r="4246" spans="15:61">
      <c r="O4246" s="57"/>
      <c r="P4246" s="57"/>
      <c r="AO4246" s="57"/>
      <c r="BA4246" s="57"/>
      <c r="BF4246" s="6" t="e">
        <f t="shared" si="198"/>
        <v>#NUM!</v>
      </c>
      <c r="BG4246" t="e">
        <f t="shared" si="199"/>
        <v>#NUM!</v>
      </c>
      <c r="BH4246" t="e">
        <f t="shared" si="200"/>
        <v>#NUM!</v>
      </c>
      <c r="BI4246" t="e">
        <f>VLOOKUP(H4246,Sheet2!$A$1:$B$270,2,FALSE)</f>
        <v>#N/A</v>
      </c>
    </row>
    <row r="4247" spans="15:61">
      <c r="O4247" s="57"/>
      <c r="P4247" s="57"/>
      <c r="AO4247" s="57"/>
      <c r="BA4247" s="57"/>
      <c r="BF4247" s="6" t="e">
        <f t="shared" si="198"/>
        <v>#NUM!</v>
      </c>
      <c r="BG4247" t="e">
        <f t="shared" si="199"/>
        <v>#NUM!</v>
      </c>
      <c r="BH4247" t="e">
        <f t="shared" si="200"/>
        <v>#NUM!</v>
      </c>
      <c r="BI4247" t="e">
        <f>VLOOKUP(H4247,Sheet2!$A$1:$B$270,2,FALSE)</f>
        <v>#N/A</v>
      </c>
    </row>
    <row r="4248" spans="15:61">
      <c r="O4248" s="57"/>
      <c r="P4248" s="57"/>
      <c r="AO4248" s="57"/>
      <c r="AP4248" s="57"/>
      <c r="BA4248" s="57"/>
      <c r="BF4248" s="6" t="e">
        <f t="shared" si="198"/>
        <v>#NUM!</v>
      </c>
      <c r="BG4248" t="e">
        <f t="shared" si="199"/>
        <v>#NUM!</v>
      </c>
      <c r="BH4248" t="e">
        <f t="shared" si="200"/>
        <v>#NUM!</v>
      </c>
      <c r="BI4248" t="e">
        <f>VLOOKUP(H4248,Sheet2!$A$1:$B$270,2,FALSE)</f>
        <v>#N/A</v>
      </c>
    </row>
    <row r="4249" spans="15:61">
      <c r="O4249" s="57"/>
      <c r="P4249" s="57"/>
      <c r="AO4249" s="57"/>
      <c r="AP4249" s="57"/>
      <c r="BA4249" s="57"/>
      <c r="BF4249" s="6" t="e">
        <f t="shared" si="198"/>
        <v>#NUM!</v>
      </c>
      <c r="BG4249" t="e">
        <f t="shared" si="199"/>
        <v>#NUM!</v>
      </c>
      <c r="BH4249" t="e">
        <f t="shared" si="200"/>
        <v>#NUM!</v>
      </c>
      <c r="BI4249" t="e">
        <f>VLOOKUP(H4249,Sheet2!$A$1:$B$270,2,FALSE)</f>
        <v>#N/A</v>
      </c>
    </row>
    <row r="4250" spans="15:61">
      <c r="O4250" s="57"/>
      <c r="P4250" s="57"/>
      <c r="AO4250" s="57"/>
      <c r="AP4250" s="57"/>
      <c r="BA4250" s="57"/>
      <c r="BF4250" s="6" t="e">
        <f t="shared" si="198"/>
        <v>#NUM!</v>
      </c>
      <c r="BG4250" t="e">
        <f t="shared" si="199"/>
        <v>#NUM!</v>
      </c>
      <c r="BH4250" t="e">
        <f t="shared" si="200"/>
        <v>#NUM!</v>
      </c>
      <c r="BI4250" t="e">
        <f>VLOOKUP(H4250,Sheet2!$A$1:$B$270,2,FALSE)</f>
        <v>#N/A</v>
      </c>
    </row>
    <row r="4251" spans="15:61">
      <c r="O4251" s="57"/>
      <c r="P4251" s="57"/>
      <c r="AO4251" s="57"/>
      <c r="AP4251" s="57"/>
      <c r="BA4251" s="57"/>
      <c r="BF4251" s="6" t="e">
        <f t="shared" si="198"/>
        <v>#NUM!</v>
      </c>
      <c r="BG4251" t="e">
        <f t="shared" si="199"/>
        <v>#NUM!</v>
      </c>
      <c r="BH4251" t="e">
        <f t="shared" si="200"/>
        <v>#NUM!</v>
      </c>
      <c r="BI4251" t="e">
        <f>VLOOKUP(H4251,Sheet2!$A$1:$B$270,2,FALSE)</f>
        <v>#N/A</v>
      </c>
    </row>
    <row r="4252" spans="15:61">
      <c r="O4252" s="57"/>
      <c r="P4252" s="57"/>
      <c r="AO4252" s="57"/>
      <c r="AP4252" s="57"/>
      <c r="BA4252" s="57"/>
      <c r="BF4252" s="6" t="e">
        <f t="shared" si="198"/>
        <v>#NUM!</v>
      </c>
      <c r="BG4252" t="e">
        <f t="shared" si="199"/>
        <v>#NUM!</v>
      </c>
      <c r="BH4252" t="e">
        <f t="shared" si="200"/>
        <v>#NUM!</v>
      </c>
      <c r="BI4252" t="e">
        <f>VLOOKUP(H4252,Sheet2!$A$1:$B$270,2,FALSE)</f>
        <v>#N/A</v>
      </c>
    </row>
    <row r="4253" spans="15:61">
      <c r="O4253" s="57"/>
      <c r="P4253" s="57"/>
      <c r="AO4253" s="57"/>
      <c r="AP4253" s="57"/>
      <c r="BA4253" s="57"/>
      <c r="BF4253" s="6" t="e">
        <f t="shared" si="198"/>
        <v>#NUM!</v>
      </c>
      <c r="BG4253" t="e">
        <f t="shared" si="199"/>
        <v>#NUM!</v>
      </c>
      <c r="BH4253" t="e">
        <f t="shared" si="200"/>
        <v>#NUM!</v>
      </c>
      <c r="BI4253" t="e">
        <f>VLOOKUP(H4253,Sheet2!$A$1:$B$270,2,FALSE)</f>
        <v>#N/A</v>
      </c>
    </row>
    <row r="4254" spans="15:61">
      <c r="O4254" s="57"/>
      <c r="P4254" s="57"/>
      <c r="AO4254" s="57"/>
      <c r="AP4254" s="57"/>
      <c r="BA4254" s="57"/>
      <c r="BF4254" s="6" t="e">
        <f t="shared" si="198"/>
        <v>#NUM!</v>
      </c>
      <c r="BG4254" t="e">
        <f t="shared" si="199"/>
        <v>#NUM!</v>
      </c>
      <c r="BH4254" t="e">
        <f t="shared" si="200"/>
        <v>#NUM!</v>
      </c>
      <c r="BI4254" t="e">
        <f>VLOOKUP(H4254,Sheet2!$A$1:$B$270,2,FALSE)</f>
        <v>#N/A</v>
      </c>
    </row>
    <row r="4255" spans="15:61">
      <c r="O4255" s="57"/>
      <c r="P4255" s="57"/>
      <c r="AO4255" s="57"/>
      <c r="BA4255" s="57"/>
      <c r="BF4255" s="6" t="e">
        <f t="shared" si="198"/>
        <v>#NUM!</v>
      </c>
      <c r="BG4255" t="e">
        <f t="shared" si="199"/>
        <v>#NUM!</v>
      </c>
      <c r="BH4255" t="e">
        <f t="shared" si="200"/>
        <v>#NUM!</v>
      </c>
      <c r="BI4255" t="e">
        <f>VLOOKUP(H4255,Sheet2!$A$1:$B$270,2,FALSE)</f>
        <v>#N/A</v>
      </c>
    </row>
    <row r="4256" spans="15:61">
      <c r="O4256" s="57"/>
      <c r="P4256" s="57"/>
      <c r="AO4256" s="57"/>
      <c r="AP4256" s="57"/>
      <c r="BA4256" s="57"/>
      <c r="BF4256" s="6" t="e">
        <f t="shared" si="198"/>
        <v>#NUM!</v>
      </c>
      <c r="BG4256" t="e">
        <f t="shared" si="199"/>
        <v>#NUM!</v>
      </c>
      <c r="BH4256" t="e">
        <f t="shared" si="200"/>
        <v>#NUM!</v>
      </c>
      <c r="BI4256" t="e">
        <f>VLOOKUP(H4256,Sheet2!$A$1:$B$270,2,FALSE)</f>
        <v>#N/A</v>
      </c>
    </row>
    <row r="4257" spans="15:61">
      <c r="O4257" s="57"/>
      <c r="P4257" s="57"/>
      <c r="AO4257" s="57"/>
      <c r="AP4257" s="57"/>
      <c r="BA4257" s="57"/>
      <c r="BF4257" s="6" t="e">
        <f t="shared" si="198"/>
        <v>#NUM!</v>
      </c>
      <c r="BG4257" t="e">
        <f t="shared" si="199"/>
        <v>#NUM!</v>
      </c>
      <c r="BH4257" t="e">
        <f t="shared" si="200"/>
        <v>#NUM!</v>
      </c>
      <c r="BI4257" t="e">
        <f>VLOOKUP(H4257,Sheet2!$A$1:$B$270,2,FALSE)</f>
        <v>#N/A</v>
      </c>
    </row>
    <row r="4258" spans="15:61">
      <c r="O4258" s="57"/>
      <c r="P4258" s="57"/>
      <c r="AO4258" s="57"/>
      <c r="AP4258" s="57"/>
      <c r="BA4258" s="57"/>
      <c r="BF4258" s="6" t="e">
        <f t="shared" si="198"/>
        <v>#NUM!</v>
      </c>
      <c r="BG4258" t="e">
        <f t="shared" si="199"/>
        <v>#NUM!</v>
      </c>
      <c r="BH4258" t="e">
        <f t="shared" si="200"/>
        <v>#NUM!</v>
      </c>
      <c r="BI4258" t="e">
        <f>VLOOKUP(H4258,Sheet2!$A$1:$B$270,2,FALSE)</f>
        <v>#N/A</v>
      </c>
    </row>
    <row r="4259" spans="15:61">
      <c r="O4259" s="57"/>
      <c r="P4259" s="57"/>
      <c r="AO4259" s="57"/>
      <c r="AP4259" s="57"/>
      <c r="BA4259" s="57"/>
      <c r="BF4259" s="6" t="e">
        <f t="shared" si="198"/>
        <v>#NUM!</v>
      </c>
      <c r="BG4259" t="e">
        <f t="shared" si="199"/>
        <v>#NUM!</v>
      </c>
      <c r="BH4259" t="e">
        <f t="shared" si="200"/>
        <v>#NUM!</v>
      </c>
      <c r="BI4259" t="e">
        <f>VLOOKUP(H4259,Sheet2!$A$1:$B$270,2,FALSE)</f>
        <v>#N/A</v>
      </c>
    </row>
    <row r="4260" spans="15:61">
      <c r="O4260" s="57"/>
      <c r="P4260" s="57"/>
      <c r="AO4260" s="57"/>
      <c r="AP4260" s="57"/>
      <c r="BA4260" s="57"/>
      <c r="BF4260" s="6" t="e">
        <f t="shared" si="198"/>
        <v>#NUM!</v>
      </c>
      <c r="BG4260" t="e">
        <f t="shared" si="199"/>
        <v>#NUM!</v>
      </c>
      <c r="BH4260" t="e">
        <f t="shared" si="200"/>
        <v>#NUM!</v>
      </c>
      <c r="BI4260" t="e">
        <f>VLOOKUP(H4260,Sheet2!$A$1:$B$270,2,FALSE)</f>
        <v>#N/A</v>
      </c>
    </row>
    <row r="4261" spans="15:61">
      <c r="O4261" s="57"/>
      <c r="P4261" s="57"/>
      <c r="AO4261" s="57"/>
      <c r="AP4261" s="57"/>
      <c r="BA4261" s="57"/>
      <c r="BF4261" s="6" t="e">
        <f t="shared" si="198"/>
        <v>#NUM!</v>
      </c>
      <c r="BG4261" t="e">
        <f t="shared" si="199"/>
        <v>#NUM!</v>
      </c>
      <c r="BH4261" t="e">
        <f t="shared" si="200"/>
        <v>#NUM!</v>
      </c>
      <c r="BI4261" t="e">
        <f>VLOOKUP(H4261,Sheet2!$A$1:$B$270,2,FALSE)</f>
        <v>#N/A</v>
      </c>
    </row>
    <row r="4262" spans="15:61">
      <c r="O4262" s="57"/>
      <c r="P4262" s="57"/>
      <c r="AO4262" s="57"/>
      <c r="AP4262" s="57"/>
      <c r="BA4262" s="57"/>
      <c r="BF4262" s="6" t="e">
        <f t="shared" si="198"/>
        <v>#NUM!</v>
      </c>
      <c r="BG4262" t="e">
        <f t="shared" si="199"/>
        <v>#NUM!</v>
      </c>
      <c r="BH4262" t="e">
        <f t="shared" si="200"/>
        <v>#NUM!</v>
      </c>
      <c r="BI4262" t="e">
        <f>VLOOKUP(H4262,Sheet2!$A$1:$B$270,2,FALSE)</f>
        <v>#N/A</v>
      </c>
    </row>
    <row r="4263" spans="15:61">
      <c r="O4263" s="57"/>
      <c r="P4263" s="57"/>
      <c r="AO4263" s="57"/>
      <c r="BA4263" s="57"/>
      <c r="BF4263" s="6" t="e">
        <f t="shared" si="198"/>
        <v>#NUM!</v>
      </c>
      <c r="BG4263" t="e">
        <f t="shared" si="199"/>
        <v>#NUM!</v>
      </c>
      <c r="BH4263" t="e">
        <f t="shared" si="200"/>
        <v>#NUM!</v>
      </c>
      <c r="BI4263" t="e">
        <f>VLOOKUP(H4263,Sheet2!$A$1:$B$270,2,FALSE)</f>
        <v>#N/A</v>
      </c>
    </row>
    <row r="4264" spans="15:61">
      <c r="O4264" s="57"/>
      <c r="P4264" s="57"/>
      <c r="AO4264" s="57"/>
      <c r="AP4264" s="57"/>
      <c r="BA4264" s="57"/>
      <c r="BF4264" s="6" t="e">
        <f t="shared" si="198"/>
        <v>#NUM!</v>
      </c>
      <c r="BG4264" t="e">
        <f t="shared" si="199"/>
        <v>#NUM!</v>
      </c>
      <c r="BH4264" t="e">
        <f t="shared" si="200"/>
        <v>#NUM!</v>
      </c>
      <c r="BI4264" t="e">
        <f>VLOOKUP(H4264,Sheet2!$A$1:$B$270,2,FALSE)</f>
        <v>#N/A</v>
      </c>
    </row>
    <row r="4265" spans="15:61">
      <c r="O4265" s="57"/>
      <c r="P4265" s="57"/>
      <c r="AO4265" s="57"/>
      <c r="AP4265" s="57"/>
      <c r="BA4265" s="57"/>
      <c r="BF4265" s="6" t="e">
        <f t="shared" si="198"/>
        <v>#NUM!</v>
      </c>
      <c r="BG4265" t="e">
        <f t="shared" si="199"/>
        <v>#NUM!</v>
      </c>
      <c r="BH4265" t="e">
        <f t="shared" si="200"/>
        <v>#NUM!</v>
      </c>
      <c r="BI4265" t="e">
        <f>VLOOKUP(H4265,Sheet2!$A$1:$B$270,2,FALSE)</f>
        <v>#N/A</v>
      </c>
    </row>
    <row r="4266" spans="15:61">
      <c r="O4266" s="57"/>
      <c r="P4266" s="57"/>
      <c r="AO4266" s="57"/>
      <c r="AP4266" s="57"/>
      <c r="BA4266" s="57"/>
      <c r="BF4266" s="6" t="e">
        <f t="shared" si="198"/>
        <v>#NUM!</v>
      </c>
      <c r="BG4266" t="e">
        <f t="shared" si="199"/>
        <v>#NUM!</v>
      </c>
      <c r="BH4266" t="e">
        <f t="shared" si="200"/>
        <v>#NUM!</v>
      </c>
      <c r="BI4266" t="e">
        <f>VLOOKUP(H4266,Sheet2!$A$1:$B$270,2,FALSE)</f>
        <v>#N/A</v>
      </c>
    </row>
    <row r="4267" spans="15:61">
      <c r="O4267" s="57"/>
      <c r="P4267" s="57"/>
      <c r="AO4267" s="57"/>
      <c r="BA4267" s="57"/>
      <c r="BF4267" s="6" t="e">
        <f t="shared" si="198"/>
        <v>#NUM!</v>
      </c>
      <c r="BG4267" t="e">
        <f t="shared" si="199"/>
        <v>#NUM!</v>
      </c>
      <c r="BH4267" t="e">
        <f t="shared" si="200"/>
        <v>#NUM!</v>
      </c>
      <c r="BI4267" t="e">
        <f>VLOOKUP(H4267,Sheet2!$A$1:$B$270,2,FALSE)</f>
        <v>#N/A</v>
      </c>
    </row>
    <row r="4268" spans="15:61">
      <c r="O4268" s="57"/>
      <c r="P4268" s="57"/>
      <c r="AO4268" s="57"/>
      <c r="AP4268" s="57"/>
      <c r="BA4268" s="57"/>
      <c r="BF4268" s="6" t="e">
        <f t="shared" si="198"/>
        <v>#NUM!</v>
      </c>
      <c r="BG4268" t="e">
        <f t="shared" si="199"/>
        <v>#NUM!</v>
      </c>
      <c r="BH4268" t="e">
        <f t="shared" si="200"/>
        <v>#NUM!</v>
      </c>
      <c r="BI4268" t="e">
        <f>VLOOKUP(H4268,Sheet2!$A$1:$B$270,2,FALSE)</f>
        <v>#N/A</v>
      </c>
    </row>
    <row r="4269" spans="15:61">
      <c r="O4269" s="57"/>
      <c r="P4269" s="57"/>
      <c r="AO4269" s="57"/>
      <c r="AP4269" s="57"/>
      <c r="BA4269" s="57"/>
      <c r="BF4269" s="6" t="e">
        <f t="shared" si="198"/>
        <v>#NUM!</v>
      </c>
      <c r="BG4269" t="e">
        <f t="shared" si="199"/>
        <v>#NUM!</v>
      </c>
      <c r="BH4269" t="e">
        <f t="shared" si="200"/>
        <v>#NUM!</v>
      </c>
      <c r="BI4269" t="e">
        <f>VLOOKUP(H4269,Sheet2!$A$1:$B$270,2,FALSE)</f>
        <v>#N/A</v>
      </c>
    </row>
    <row r="4270" spans="15:61">
      <c r="O4270" s="57"/>
      <c r="P4270" s="57"/>
      <c r="AO4270" s="57"/>
      <c r="BA4270" s="57"/>
      <c r="BF4270" s="6" t="e">
        <f t="shared" si="198"/>
        <v>#NUM!</v>
      </c>
      <c r="BG4270" t="e">
        <f t="shared" si="199"/>
        <v>#NUM!</v>
      </c>
      <c r="BH4270" t="e">
        <f t="shared" si="200"/>
        <v>#NUM!</v>
      </c>
      <c r="BI4270" t="e">
        <f>VLOOKUP(H4270,Sheet2!$A$1:$B$270,2,FALSE)</f>
        <v>#N/A</v>
      </c>
    </row>
    <row r="4271" spans="15:61">
      <c r="O4271" s="57"/>
      <c r="P4271" s="57"/>
      <c r="AO4271" s="57"/>
      <c r="AP4271" s="57"/>
      <c r="BA4271" s="57"/>
      <c r="BF4271" s="6" t="e">
        <f t="shared" si="198"/>
        <v>#NUM!</v>
      </c>
      <c r="BG4271" t="e">
        <f t="shared" si="199"/>
        <v>#NUM!</v>
      </c>
      <c r="BH4271" t="e">
        <f t="shared" si="200"/>
        <v>#NUM!</v>
      </c>
      <c r="BI4271" t="e">
        <f>VLOOKUP(H4271,Sheet2!$A$1:$B$270,2,FALSE)</f>
        <v>#N/A</v>
      </c>
    </row>
    <row r="4272" spans="15:61">
      <c r="O4272" s="57"/>
      <c r="P4272" s="57"/>
      <c r="AO4272" s="57"/>
      <c r="AP4272" s="57"/>
      <c r="BA4272" s="57"/>
      <c r="BF4272" s="6" t="e">
        <f t="shared" si="198"/>
        <v>#NUM!</v>
      </c>
      <c r="BG4272" t="e">
        <f t="shared" si="199"/>
        <v>#NUM!</v>
      </c>
      <c r="BH4272" t="e">
        <f t="shared" si="200"/>
        <v>#NUM!</v>
      </c>
      <c r="BI4272" t="e">
        <f>VLOOKUP(H4272,Sheet2!$A$1:$B$270,2,FALSE)</f>
        <v>#N/A</v>
      </c>
    </row>
    <row r="4273" spans="15:61">
      <c r="O4273" s="57"/>
      <c r="P4273" s="57"/>
      <c r="AO4273" s="57"/>
      <c r="AP4273" s="57"/>
      <c r="BA4273" s="57"/>
      <c r="BF4273" s="6" t="e">
        <f t="shared" si="198"/>
        <v>#NUM!</v>
      </c>
      <c r="BG4273" t="e">
        <f t="shared" si="199"/>
        <v>#NUM!</v>
      </c>
      <c r="BH4273" t="e">
        <f t="shared" si="200"/>
        <v>#NUM!</v>
      </c>
      <c r="BI4273" t="e">
        <f>VLOOKUP(H4273,Sheet2!$A$1:$B$270,2,FALSE)</f>
        <v>#N/A</v>
      </c>
    </row>
    <row r="4274" spans="15:61">
      <c r="O4274" s="57"/>
      <c r="P4274" s="57"/>
      <c r="AO4274" s="57"/>
      <c r="AP4274" s="57"/>
      <c r="BA4274" s="57"/>
      <c r="BF4274" s="6" t="e">
        <f t="shared" si="198"/>
        <v>#NUM!</v>
      </c>
      <c r="BG4274" t="e">
        <f t="shared" si="199"/>
        <v>#NUM!</v>
      </c>
      <c r="BH4274" t="e">
        <f t="shared" si="200"/>
        <v>#NUM!</v>
      </c>
      <c r="BI4274" t="e">
        <f>VLOOKUP(H4274,Sheet2!$A$1:$B$270,2,FALSE)</f>
        <v>#N/A</v>
      </c>
    </row>
    <row r="4275" spans="15:61">
      <c r="O4275" s="57"/>
      <c r="P4275" s="57"/>
      <c r="AO4275" s="57"/>
      <c r="AP4275" s="57"/>
      <c r="BA4275" s="57"/>
      <c r="BF4275" s="6" t="e">
        <f t="shared" si="198"/>
        <v>#NUM!</v>
      </c>
      <c r="BG4275" t="e">
        <f t="shared" si="199"/>
        <v>#NUM!</v>
      </c>
      <c r="BH4275" t="e">
        <f t="shared" si="200"/>
        <v>#NUM!</v>
      </c>
      <c r="BI4275" t="e">
        <f>VLOOKUP(H4275,Sheet2!$A$1:$B$270,2,FALSE)</f>
        <v>#N/A</v>
      </c>
    </row>
    <row r="4276" spans="15:61">
      <c r="O4276" s="57"/>
      <c r="P4276" s="57"/>
      <c r="AO4276" s="57"/>
      <c r="AP4276" s="57"/>
      <c r="BA4276" s="57"/>
      <c r="BF4276" s="6" t="e">
        <f t="shared" si="198"/>
        <v>#NUM!</v>
      </c>
      <c r="BG4276" t="e">
        <f t="shared" si="199"/>
        <v>#NUM!</v>
      </c>
      <c r="BH4276" t="e">
        <f t="shared" si="200"/>
        <v>#NUM!</v>
      </c>
      <c r="BI4276" t="e">
        <f>VLOOKUP(H4276,Sheet2!$A$1:$B$270,2,FALSE)</f>
        <v>#N/A</v>
      </c>
    </row>
    <row r="4277" spans="15:61">
      <c r="O4277" s="57"/>
      <c r="P4277" s="57"/>
      <c r="AO4277" s="57"/>
      <c r="AP4277" s="57"/>
      <c r="BA4277" s="57"/>
      <c r="BF4277" s="6" t="e">
        <f t="shared" si="198"/>
        <v>#NUM!</v>
      </c>
      <c r="BG4277" t="e">
        <f t="shared" si="199"/>
        <v>#NUM!</v>
      </c>
      <c r="BH4277" t="e">
        <f t="shared" si="200"/>
        <v>#NUM!</v>
      </c>
      <c r="BI4277" t="e">
        <f>VLOOKUP(H4277,Sheet2!$A$1:$B$270,2,FALSE)</f>
        <v>#N/A</v>
      </c>
    </row>
    <row r="4278" spans="15:61">
      <c r="O4278" s="57"/>
      <c r="P4278" s="57"/>
      <c r="AO4278" s="57"/>
      <c r="AP4278" s="57"/>
      <c r="BA4278" s="57"/>
      <c r="BF4278" s="6" t="e">
        <f t="shared" si="198"/>
        <v>#NUM!</v>
      </c>
      <c r="BG4278" t="e">
        <f t="shared" si="199"/>
        <v>#NUM!</v>
      </c>
      <c r="BH4278" t="e">
        <f t="shared" si="200"/>
        <v>#NUM!</v>
      </c>
      <c r="BI4278" t="e">
        <f>VLOOKUP(H4278,Sheet2!$A$1:$B$270,2,FALSE)</f>
        <v>#N/A</v>
      </c>
    </row>
    <row r="4279" spans="15:61">
      <c r="O4279" s="57"/>
      <c r="P4279" s="57"/>
      <c r="AO4279" s="57"/>
      <c r="BA4279" s="57"/>
      <c r="BF4279" s="6" t="e">
        <f t="shared" si="198"/>
        <v>#NUM!</v>
      </c>
      <c r="BG4279" t="e">
        <f t="shared" si="199"/>
        <v>#NUM!</v>
      </c>
      <c r="BH4279" t="e">
        <f t="shared" si="200"/>
        <v>#NUM!</v>
      </c>
      <c r="BI4279" t="e">
        <f>VLOOKUP(H4279,Sheet2!$A$1:$B$270,2,FALSE)</f>
        <v>#N/A</v>
      </c>
    </row>
    <row r="4280" spans="15:61">
      <c r="O4280" s="57"/>
      <c r="P4280" s="57"/>
      <c r="AO4280" s="57"/>
      <c r="AP4280" s="57"/>
      <c r="BA4280" s="57"/>
      <c r="BF4280" s="6" t="e">
        <f t="shared" si="198"/>
        <v>#NUM!</v>
      </c>
      <c r="BG4280" t="e">
        <f t="shared" si="199"/>
        <v>#NUM!</v>
      </c>
      <c r="BH4280" t="e">
        <f t="shared" si="200"/>
        <v>#NUM!</v>
      </c>
      <c r="BI4280" t="e">
        <f>VLOOKUP(H4280,Sheet2!$A$1:$B$270,2,FALSE)</f>
        <v>#N/A</v>
      </c>
    </row>
    <row r="4281" spans="15:61">
      <c r="O4281" s="57"/>
      <c r="P4281" s="57"/>
      <c r="AO4281" s="57"/>
      <c r="AP4281" s="57"/>
      <c r="BA4281" s="57"/>
      <c r="BF4281" s="6" t="e">
        <f t="shared" si="198"/>
        <v>#NUM!</v>
      </c>
      <c r="BG4281" t="e">
        <f t="shared" si="199"/>
        <v>#NUM!</v>
      </c>
      <c r="BH4281" t="e">
        <f t="shared" si="200"/>
        <v>#NUM!</v>
      </c>
      <c r="BI4281" t="e">
        <f>VLOOKUP(H4281,Sheet2!$A$1:$B$270,2,FALSE)</f>
        <v>#N/A</v>
      </c>
    </row>
    <row r="4282" spans="15:61">
      <c r="O4282" s="57"/>
      <c r="P4282" s="57"/>
      <c r="AO4282" s="57"/>
      <c r="AP4282" s="57"/>
      <c r="BA4282" s="57"/>
      <c r="BF4282" s="6" t="e">
        <f t="shared" si="198"/>
        <v>#NUM!</v>
      </c>
      <c r="BG4282" t="e">
        <f t="shared" si="199"/>
        <v>#NUM!</v>
      </c>
      <c r="BH4282" t="e">
        <f t="shared" si="200"/>
        <v>#NUM!</v>
      </c>
      <c r="BI4282" t="e">
        <f>VLOOKUP(H4282,Sheet2!$A$1:$B$270,2,FALSE)</f>
        <v>#N/A</v>
      </c>
    </row>
    <row r="4283" spans="15:61">
      <c r="O4283" s="57"/>
      <c r="P4283" s="57"/>
      <c r="AO4283" s="57"/>
      <c r="AP4283" s="57"/>
      <c r="BA4283" s="57"/>
      <c r="BF4283" s="6" t="e">
        <f t="shared" si="198"/>
        <v>#NUM!</v>
      </c>
      <c r="BG4283" t="e">
        <f t="shared" si="199"/>
        <v>#NUM!</v>
      </c>
      <c r="BH4283" t="e">
        <f t="shared" si="200"/>
        <v>#NUM!</v>
      </c>
      <c r="BI4283" t="e">
        <f>VLOOKUP(H4283,Sheet2!$A$1:$B$270,2,FALSE)</f>
        <v>#N/A</v>
      </c>
    </row>
    <row r="4284" spans="15:61">
      <c r="O4284" s="57"/>
      <c r="P4284" s="57"/>
      <c r="AO4284" s="57"/>
      <c r="AP4284" s="57"/>
      <c r="BA4284" s="57"/>
      <c r="BF4284" s="6" t="e">
        <f t="shared" si="198"/>
        <v>#NUM!</v>
      </c>
      <c r="BG4284" t="e">
        <f t="shared" si="199"/>
        <v>#NUM!</v>
      </c>
      <c r="BH4284" t="e">
        <f t="shared" si="200"/>
        <v>#NUM!</v>
      </c>
      <c r="BI4284" t="e">
        <f>VLOOKUP(H4284,Sheet2!$A$1:$B$270,2,FALSE)</f>
        <v>#N/A</v>
      </c>
    </row>
    <row r="4285" spans="15:61">
      <c r="O4285" s="57"/>
      <c r="P4285" s="57"/>
      <c r="AO4285" s="57"/>
      <c r="AP4285" s="57"/>
      <c r="BA4285" s="57"/>
      <c r="BF4285" s="6" t="e">
        <f t="shared" si="198"/>
        <v>#NUM!</v>
      </c>
      <c r="BG4285" t="e">
        <f t="shared" si="199"/>
        <v>#NUM!</v>
      </c>
      <c r="BH4285" t="e">
        <f t="shared" si="200"/>
        <v>#NUM!</v>
      </c>
      <c r="BI4285" t="e">
        <f>VLOOKUP(H4285,Sheet2!$A$1:$B$270,2,FALSE)</f>
        <v>#N/A</v>
      </c>
    </row>
    <row r="4286" spans="15:61">
      <c r="O4286" s="57"/>
      <c r="P4286" s="57"/>
      <c r="AO4286" s="57"/>
      <c r="AP4286" s="57"/>
      <c r="BA4286" s="57"/>
      <c r="BF4286" s="6" t="e">
        <f t="shared" si="198"/>
        <v>#NUM!</v>
      </c>
      <c r="BG4286" t="e">
        <f t="shared" si="199"/>
        <v>#NUM!</v>
      </c>
      <c r="BH4286" t="e">
        <f t="shared" si="200"/>
        <v>#NUM!</v>
      </c>
      <c r="BI4286" t="e">
        <f>VLOOKUP(H4286,Sheet2!$A$1:$B$270,2,FALSE)</f>
        <v>#N/A</v>
      </c>
    </row>
    <row r="4287" spans="15:61">
      <c r="O4287" s="57"/>
      <c r="P4287" s="57"/>
      <c r="AO4287" s="57"/>
      <c r="AP4287" s="57"/>
      <c r="BA4287" s="57"/>
      <c r="BF4287" s="6" t="e">
        <f t="shared" si="198"/>
        <v>#NUM!</v>
      </c>
      <c r="BG4287" t="e">
        <f t="shared" si="199"/>
        <v>#NUM!</v>
      </c>
      <c r="BH4287" t="e">
        <f t="shared" si="200"/>
        <v>#NUM!</v>
      </c>
      <c r="BI4287" t="e">
        <f>VLOOKUP(H4287,Sheet2!$A$1:$B$270,2,FALSE)</f>
        <v>#N/A</v>
      </c>
    </row>
    <row r="4288" spans="15:61">
      <c r="O4288" s="57"/>
      <c r="P4288" s="57"/>
      <c r="AO4288" s="57"/>
      <c r="AP4288" s="57"/>
      <c r="BA4288" s="57"/>
      <c r="BF4288" s="6" t="e">
        <f t="shared" si="198"/>
        <v>#NUM!</v>
      </c>
      <c r="BG4288" t="e">
        <f t="shared" si="199"/>
        <v>#NUM!</v>
      </c>
      <c r="BH4288" t="e">
        <f t="shared" si="200"/>
        <v>#NUM!</v>
      </c>
      <c r="BI4288" t="e">
        <f>VLOOKUP(H4288,Sheet2!$A$1:$B$270,2,FALSE)</f>
        <v>#N/A</v>
      </c>
    </row>
    <row r="4289" spans="15:61">
      <c r="O4289" s="57"/>
      <c r="P4289" s="57"/>
      <c r="AO4289" s="57"/>
      <c r="AP4289" s="57"/>
      <c r="BA4289" s="57"/>
      <c r="BF4289" s="6" t="e">
        <f t="shared" si="198"/>
        <v>#NUM!</v>
      </c>
      <c r="BG4289" t="e">
        <f t="shared" si="199"/>
        <v>#NUM!</v>
      </c>
      <c r="BH4289" t="e">
        <f t="shared" si="200"/>
        <v>#NUM!</v>
      </c>
      <c r="BI4289" t="e">
        <f>VLOOKUP(H4289,Sheet2!$A$1:$B$270,2,FALSE)</f>
        <v>#N/A</v>
      </c>
    </row>
    <row r="4290" spans="15:61">
      <c r="O4290" s="57"/>
      <c r="P4290" s="57"/>
      <c r="AO4290" s="57"/>
      <c r="AP4290" s="57"/>
      <c r="BA4290" s="57"/>
      <c r="BF4290" s="6" t="e">
        <f t="shared" ref="BF4290:BF4353" si="201">DATE(BC4290,BD4290,BE4290)</f>
        <v>#NUM!</v>
      </c>
      <c r="BG4290" t="e">
        <f t="shared" ref="BG4290:BG4353" si="202">BF4290-BA4290</f>
        <v>#NUM!</v>
      </c>
      <c r="BH4290" t="e">
        <f t="shared" ref="BH4290:BH4353" si="203">IF(BG4290=1,"COMPLY",IF(BG4290&lt;1,"COMPLY","NOT COMPLY"))</f>
        <v>#NUM!</v>
      </c>
      <c r="BI4290" t="e">
        <f>VLOOKUP(H4290,Sheet2!$A$1:$B$270,2,FALSE)</f>
        <v>#N/A</v>
      </c>
    </row>
    <row r="4291" spans="15:61">
      <c r="O4291" s="57"/>
      <c r="P4291" s="57"/>
      <c r="AO4291" s="57"/>
      <c r="AP4291" s="57"/>
      <c r="BA4291" s="57"/>
      <c r="BF4291" s="6" t="e">
        <f t="shared" si="201"/>
        <v>#NUM!</v>
      </c>
      <c r="BG4291" t="e">
        <f t="shared" si="202"/>
        <v>#NUM!</v>
      </c>
      <c r="BH4291" t="e">
        <f t="shared" si="203"/>
        <v>#NUM!</v>
      </c>
      <c r="BI4291" t="e">
        <f>VLOOKUP(H4291,Sheet2!$A$1:$B$270,2,FALSE)</f>
        <v>#N/A</v>
      </c>
    </row>
    <row r="4292" spans="15:61">
      <c r="O4292" s="57"/>
      <c r="P4292" s="57"/>
      <c r="AO4292" s="57"/>
      <c r="AP4292" s="57"/>
      <c r="BA4292" s="57"/>
      <c r="BF4292" s="6" t="e">
        <f t="shared" si="201"/>
        <v>#NUM!</v>
      </c>
      <c r="BG4292" t="e">
        <f t="shared" si="202"/>
        <v>#NUM!</v>
      </c>
      <c r="BH4292" t="e">
        <f t="shared" si="203"/>
        <v>#NUM!</v>
      </c>
      <c r="BI4292" t="e">
        <f>VLOOKUP(H4292,Sheet2!$A$1:$B$270,2,FALSE)</f>
        <v>#N/A</v>
      </c>
    </row>
    <row r="4293" spans="15:61">
      <c r="O4293" s="57"/>
      <c r="P4293" s="57"/>
      <c r="AO4293" s="57"/>
      <c r="BA4293" s="57"/>
      <c r="BF4293" s="6" t="e">
        <f t="shared" si="201"/>
        <v>#NUM!</v>
      </c>
      <c r="BG4293" t="e">
        <f t="shared" si="202"/>
        <v>#NUM!</v>
      </c>
      <c r="BH4293" t="e">
        <f t="shared" si="203"/>
        <v>#NUM!</v>
      </c>
      <c r="BI4293" t="e">
        <f>VLOOKUP(H4293,Sheet2!$A$1:$B$270,2,FALSE)</f>
        <v>#N/A</v>
      </c>
    </row>
    <row r="4294" spans="15:61">
      <c r="O4294" s="57"/>
      <c r="P4294" s="57"/>
      <c r="AO4294" s="57"/>
      <c r="AP4294" s="57"/>
      <c r="BA4294" s="57"/>
      <c r="BF4294" s="6" t="e">
        <f t="shared" si="201"/>
        <v>#NUM!</v>
      </c>
      <c r="BG4294" t="e">
        <f t="shared" si="202"/>
        <v>#NUM!</v>
      </c>
      <c r="BH4294" t="e">
        <f t="shared" si="203"/>
        <v>#NUM!</v>
      </c>
      <c r="BI4294" t="e">
        <f>VLOOKUP(H4294,Sheet2!$A$1:$B$270,2,FALSE)</f>
        <v>#N/A</v>
      </c>
    </row>
    <row r="4295" spans="15:61">
      <c r="O4295" s="57"/>
      <c r="P4295" s="57"/>
      <c r="AO4295" s="57"/>
      <c r="BA4295" s="57"/>
      <c r="BF4295" s="6" t="e">
        <f t="shared" si="201"/>
        <v>#NUM!</v>
      </c>
      <c r="BG4295" t="e">
        <f t="shared" si="202"/>
        <v>#NUM!</v>
      </c>
      <c r="BH4295" t="e">
        <f t="shared" si="203"/>
        <v>#NUM!</v>
      </c>
      <c r="BI4295" t="e">
        <f>VLOOKUP(H4295,Sheet2!$A$1:$B$270,2,FALSE)</f>
        <v>#N/A</v>
      </c>
    </row>
    <row r="4296" spans="15:61">
      <c r="O4296" s="57"/>
      <c r="P4296" s="57"/>
      <c r="AO4296" s="57"/>
      <c r="AP4296" s="57"/>
      <c r="BA4296" s="57"/>
      <c r="BF4296" s="6" t="e">
        <f t="shared" si="201"/>
        <v>#NUM!</v>
      </c>
      <c r="BG4296" t="e">
        <f t="shared" si="202"/>
        <v>#NUM!</v>
      </c>
      <c r="BH4296" t="e">
        <f t="shared" si="203"/>
        <v>#NUM!</v>
      </c>
      <c r="BI4296" t="e">
        <f>VLOOKUP(H4296,Sheet2!$A$1:$B$270,2,FALSE)</f>
        <v>#N/A</v>
      </c>
    </row>
    <row r="4297" spans="15:61">
      <c r="O4297" s="57"/>
      <c r="P4297" s="57"/>
      <c r="AO4297" s="57"/>
      <c r="BA4297" s="57"/>
      <c r="BF4297" s="6" t="e">
        <f t="shared" si="201"/>
        <v>#NUM!</v>
      </c>
      <c r="BG4297" t="e">
        <f t="shared" si="202"/>
        <v>#NUM!</v>
      </c>
      <c r="BH4297" t="e">
        <f t="shared" si="203"/>
        <v>#NUM!</v>
      </c>
      <c r="BI4297" t="e">
        <f>VLOOKUP(H4297,Sheet2!$A$1:$B$270,2,FALSE)</f>
        <v>#N/A</v>
      </c>
    </row>
    <row r="4298" spans="15:61">
      <c r="O4298" s="57"/>
      <c r="P4298" s="57"/>
      <c r="AO4298" s="57"/>
      <c r="AP4298" s="57"/>
      <c r="BA4298" s="57"/>
      <c r="BF4298" s="6" t="e">
        <f t="shared" si="201"/>
        <v>#NUM!</v>
      </c>
      <c r="BG4298" t="e">
        <f t="shared" si="202"/>
        <v>#NUM!</v>
      </c>
      <c r="BH4298" t="e">
        <f t="shared" si="203"/>
        <v>#NUM!</v>
      </c>
      <c r="BI4298" t="e">
        <f>VLOOKUP(H4298,Sheet2!$A$1:$B$270,2,FALSE)</f>
        <v>#N/A</v>
      </c>
    </row>
    <row r="4299" spans="15:61">
      <c r="O4299" s="57"/>
      <c r="P4299" s="57"/>
      <c r="AO4299" s="57"/>
      <c r="AP4299" s="57"/>
      <c r="BA4299" s="57"/>
      <c r="BF4299" s="6" t="e">
        <f t="shared" si="201"/>
        <v>#NUM!</v>
      </c>
      <c r="BG4299" t="e">
        <f t="shared" si="202"/>
        <v>#NUM!</v>
      </c>
      <c r="BH4299" t="e">
        <f t="shared" si="203"/>
        <v>#NUM!</v>
      </c>
      <c r="BI4299" t="e">
        <f>VLOOKUP(H4299,Sheet2!$A$1:$B$270,2,FALSE)</f>
        <v>#N/A</v>
      </c>
    </row>
    <row r="4300" spans="15:61">
      <c r="O4300" s="57"/>
      <c r="P4300" s="57"/>
      <c r="AO4300" s="57"/>
      <c r="AP4300" s="57"/>
      <c r="BA4300" s="57"/>
      <c r="BF4300" s="6" t="e">
        <f t="shared" si="201"/>
        <v>#NUM!</v>
      </c>
      <c r="BG4300" t="e">
        <f t="shared" si="202"/>
        <v>#NUM!</v>
      </c>
      <c r="BH4300" t="e">
        <f t="shared" si="203"/>
        <v>#NUM!</v>
      </c>
      <c r="BI4300" t="e">
        <f>VLOOKUP(H4300,Sheet2!$A$1:$B$270,2,FALSE)</f>
        <v>#N/A</v>
      </c>
    </row>
    <row r="4301" spans="15:61">
      <c r="O4301" s="57"/>
      <c r="P4301" s="57"/>
      <c r="AO4301" s="57"/>
      <c r="AP4301" s="57"/>
      <c r="BA4301" s="57"/>
      <c r="BF4301" s="6" t="e">
        <f t="shared" si="201"/>
        <v>#NUM!</v>
      </c>
      <c r="BG4301" t="e">
        <f t="shared" si="202"/>
        <v>#NUM!</v>
      </c>
      <c r="BH4301" t="e">
        <f t="shared" si="203"/>
        <v>#NUM!</v>
      </c>
      <c r="BI4301" t="e">
        <f>VLOOKUP(H4301,Sheet2!$A$1:$B$270,2,FALSE)</f>
        <v>#N/A</v>
      </c>
    </row>
    <row r="4302" spans="15:61">
      <c r="O4302" s="57"/>
      <c r="P4302" s="57"/>
      <c r="AO4302" s="57"/>
      <c r="AP4302" s="57"/>
      <c r="BA4302" s="57"/>
      <c r="BF4302" s="6" t="e">
        <f t="shared" si="201"/>
        <v>#NUM!</v>
      </c>
      <c r="BG4302" t="e">
        <f t="shared" si="202"/>
        <v>#NUM!</v>
      </c>
      <c r="BH4302" t="e">
        <f t="shared" si="203"/>
        <v>#NUM!</v>
      </c>
      <c r="BI4302" t="e">
        <f>VLOOKUP(H4302,Sheet2!$A$1:$B$270,2,FALSE)</f>
        <v>#N/A</v>
      </c>
    </row>
    <row r="4303" spans="15:61">
      <c r="O4303" s="57"/>
      <c r="P4303" s="57"/>
      <c r="AO4303" s="57"/>
      <c r="AP4303" s="57"/>
      <c r="BA4303" s="57"/>
      <c r="BF4303" s="6" t="e">
        <f t="shared" si="201"/>
        <v>#NUM!</v>
      </c>
      <c r="BG4303" t="e">
        <f t="shared" si="202"/>
        <v>#NUM!</v>
      </c>
      <c r="BH4303" t="e">
        <f t="shared" si="203"/>
        <v>#NUM!</v>
      </c>
      <c r="BI4303" t="e">
        <f>VLOOKUP(H4303,Sheet2!$A$1:$B$270,2,FALSE)</f>
        <v>#N/A</v>
      </c>
    </row>
    <row r="4304" spans="15:61">
      <c r="O4304" s="57"/>
      <c r="P4304" s="57"/>
      <c r="AO4304" s="57"/>
      <c r="BA4304" s="57"/>
      <c r="BF4304" s="6" t="e">
        <f t="shared" si="201"/>
        <v>#NUM!</v>
      </c>
      <c r="BG4304" t="e">
        <f t="shared" si="202"/>
        <v>#NUM!</v>
      </c>
      <c r="BH4304" t="e">
        <f t="shared" si="203"/>
        <v>#NUM!</v>
      </c>
      <c r="BI4304" t="e">
        <f>VLOOKUP(H4304,Sheet2!$A$1:$B$270,2,FALSE)</f>
        <v>#N/A</v>
      </c>
    </row>
    <row r="4305" spans="15:61">
      <c r="O4305" s="57"/>
      <c r="P4305" s="57"/>
      <c r="AO4305" s="57"/>
      <c r="AP4305" s="57"/>
      <c r="BA4305" s="57"/>
      <c r="BF4305" s="6" t="e">
        <f t="shared" si="201"/>
        <v>#NUM!</v>
      </c>
      <c r="BG4305" t="e">
        <f t="shared" si="202"/>
        <v>#NUM!</v>
      </c>
      <c r="BH4305" t="e">
        <f t="shared" si="203"/>
        <v>#NUM!</v>
      </c>
      <c r="BI4305" t="e">
        <f>VLOOKUP(H4305,Sheet2!$A$1:$B$270,2,FALSE)</f>
        <v>#N/A</v>
      </c>
    </row>
    <row r="4306" spans="15:61">
      <c r="O4306" s="57"/>
      <c r="P4306" s="57"/>
      <c r="AO4306" s="57"/>
      <c r="BA4306" s="57"/>
      <c r="BF4306" s="6" t="e">
        <f t="shared" si="201"/>
        <v>#NUM!</v>
      </c>
      <c r="BG4306" t="e">
        <f t="shared" si="202"/>
        <v>#NUM!</v>
      </c>
      <c r="BH4306" t="e">
        <f t="shared" si="203"/>
        <v>#NUM!</v>
      </c>
      <c r="BI4306" t="e">
        <f>VLOOKUP(H4306,Sheet2!$A$1:$B$270,2,FALSE)</f>
        <v>#N/A</v>
      </c>
    </row>
    <row r="4307" spans="15:61">
      <c r="O4307" s="57"/>
      <c r="P4307" s="57"/>
      <c r="AO4307" s="57"/>
      <c r="BA4307" s="57"/>
      <c r="BF4307" s="6" t="e">
        <f t="shared" si="201"/>
        <v>#NUM!</v>
      </c>
      <c r="BG4307" t="e">
        <f t="shared" si="202"/>
        <v>#NUM!</v>
      </c>
      <c r="BH4307" t="e">
        <f t="shared" si="203"/>
        <v>#NUM!</v>
      </c>
      <c r="BI4307" t="e">
        <f>VLOOKUP(H4307,Sheet2!$A$1:$B$270,2,FALSE)</f>
        <v>#N/A</v>
      </c>
    </row>
    <row r="4308" spans="15:61">
      <c r="O4308" s="57"/>
      <c r="P4308" s="57"/>
      <c r="AO4308" s="57"/>
      <c r="AP4308" s="57"/>
      <c r="BA4308" s="57"/>
      <c r="BF4308" s="6" t="e">
        <f t="shared" si="201"/>
        <v>#NUM!</v>
      </c>
      <c r="BG4308" t="e">
        <f t="shared" si="202"/>
        <v>#NUM!</v>
      </c>
      <c r="BH4308" t="e">
        <f t="shared" si="203"/>
        <v>#NUM!</v>
      </c>
      <c r="BI4308" t="e">
        <f>VLOOKUP(H4308,Sheet2!$A$1:$B$270,2,FALSE)</f>
        <v>#N/A</v>
      </c>
    </row>
    <row r="4309" spans="15:61">
      <c r="O4309" s="57"/>
      <c r="P4309" s="57"/>
      <c r="AO4309" s="57"/>
      <c r="AP4309" s="57"/>
      <c r="BA4309" s="57"/>
      <c r="BF4309" s="6" t="e">
        <f t="shared" si="201"/>
        <v>#NUM!</v>
      </c>
      <c r="BG4309" t="e">
        <f t="shared" si="202"/>
        <v>#NUM!</v>
      </c>
      <c r="BH4309" t="e">
        <f t="shared" si="203"/>
        <v>#NUM!</v>
      </c>
      <c r="BI4309" t="e">
        <f>VLOOKUP(H4309,Sheet2!$A$1:$B$270,2,FALSE)</f>
        <v>#N/A</v>
      </c>
    </row>
    <row r="4310" spans="15:61">
      <c r="O4310" s="57"/>
      <c r="P4310" s="57"/>
      <c r="AO4310" s="57"/>
      <c r="BA4310" s="57"/>
      <c r="BF4310" s="6" t="e">
        <f t="shared" si="201"/>
        <v>#NUM!</v>
      </c>
      <c r="BG4310" t="e">
        <f t="shared" si="202"/>
        <v>#NUM!</v>
      </c>
      <c r="BH4310" t="e">
        <f t="shared" si="203"/>
        <v>#NUM!</v>
      </c>
      <c r="BI4310" t="e">
        <f>VLOOKUP(H4310,Sheet2!$A$1:$B$270,2,FALSE)</f>
        <v>#N/A</v>
      </c>
    </row>
    <row r="4311" spans="15:61">
      <c r="O4311" s="57"/>
      <c r="P4311" s="57"/>
      <c r="AO4311" s="57"/>
      <c r="BA4311" s="57"/>
      <c r="BF4311" s="6" t="e">
        <f t="shared" si="201"/>
        <v>#NUM!</v>
      </c>
      <c r="BG4311" t="e">
        <f t="shared" si="202"/>
        <v>#NUM!</v>
      </c>
      <c r="BH4311" t="e">
        <f t="shared" si="203"/>
        <v>#NUM!</v>
      </c>
      <c r="BI4311" t="e">
        <f>VLOOKUP(H4311,Sheet2!$A$1:$B$270,2,FALSE)</f>
        <v>#N/A</v>
      </c>
    </row>
    <row r="4312" spans="15:61">
      <c r="O4312" s="57"/>
      <c r="P4312" s="57"/>
      <c r="AO4312" s="57"/>
      <c r="BA4312" s="57"/>
      <c r="BF4312" s="6" t="e">
        <f t="shared" si="201"/>
        <v>#NUM!</v>
      </c>
      <c r="BG4312" t="e">
        <f t="shared" si="202"/>
        <v>#NUM!</v>
      </c>
      <c r="BH4312" t="e">
        <f t="shared" si="203"/>
        <v>#NUM!</v>
      </c>
      <c r="BI4312" t="e">
        <f>VLOOKUP(H4312,Sheet2!$A$1:$B$270,2,FALSE)</f>
        <v>#N/A</v>
      </c>
    </row>
    <row r="4313" spans="15:61">
      <c r="O4313" s="57"/>
      <c r="P4313" s="57"/>
      <c r="AO4313" s="57"/>
      <c r="BA4313" s="57"/>
      <c r="BF4313" s="6" t="e">
        <f t="shared" si="201"/>
        <v>#NUM!</v>
      </c>
      <c r="BG4313" t="e">
        <f t="shared" si="202"/>
        <v>#NUM!</v>
      </c>
      <c r="BH4313" t="e">
        <f t="shared" si="203"/>
        <v>#NUM!</v>
      </c>
      <c r="BI4313" t="e">
        <f>VLOOKUP(H4313,Sheet2!$A$1:$B$270,2,FALSE)</f>
        <v>#N/A</v>
      </c>
    </row>
    <row r="4314" spans="15:61">
      <c r="O4314" s="57"/>
      <c r="P4314" s="57"/>
      <c r="AO4314" s="57"/>
      <c r="AP4314" s="57"/>
      <c r="BA4314" s="57"/>
      <c r="BF4314" s="6" t="e">
        <f t="shared" si="201"/>
        <v>#NUM!</v>
      </c>
      <c r="BG4314" t="e">
        <f t="shared" si="202"/>
        <v>#NUM!</v>
      </c>
      <c r="BH4314" t="e">
        <f t="shared" si="203"/>
        <v>#NUM!</v>
      </c>
      <c r="BI4314" t="e">
        <f>VLOOKUP(H4314,Sheet2!$A$1:$B$270,2,FALSE)</f>
        <v>#N/A</v>
      </c>
    </row>
    <row r="4315" spans="15:61">
      <c r="O4315" s="57"/>
      <c r="P4315" s="57"/>
      <c r="AO4315" s="57"/>
      <c r="BA4315" s="57"/>
      <c r="BF4315" s="6" t="e">
        <f t="shared" si="201"/>
        <v>#NUM!</v>
      </c>
      <c r="BG4315" t="e">
        <f t="shared" si="202"/>
        <v>#NUM!</v>
      </c>
      <c r="BH4315" t="e">
        <f t="shared" si="203"/>
        <v>#NUM!</v>
      </c>
      <c r="BI4315" t="e">
        <f>VLOOKUP(H4315,Sheet2!$A$1:$B$270,2,FALSE)</f>
        <v>#N/A</v>
      </c>
    </row>
    <row r="4316" spans="15:61">
      <c r="O4316" s="57"/>
      <c r="P4316" s="57"/>
      <c r="AO4316" s="57"/>
      <c r="AP4316" s="57"/>
      <c r="BA4316" s="57"/>
      <c r="BF4316" s="6" t="e">
        <f t="shared" si="201"/>
        <v>#NUM!</v>
      </c>
      <c r="BG4316" t="e">
        <f t="shared" si="202"/>
        <v>#NUM!</v>
      </c>
      <c r="BH4316" t="e">
        <f t="shared" si="203"/>
        <v>#NUM!</v>
      </c>
      <c r="BI4316" t="e">
        <f>VLOOKUP(H4316,Sheet2!$A$1:$B$270,2,FALSE)</f>
        <v>#N/A</v>
      </c>
    </row>
    <row r="4317" spans="15:61">
      <c r="O4317" s="57"/>
      <c r="P4317" s="57"/>
      <c r="AO4317" s="57"/>
      <c r="AP4317" s="57"/>
      <c r="BA4317" s="57"/>
      <c r="BF4317" s="6" t="e">
        <f t="shared" si="201"/>
        <v>#NUM!</v>
      </c>
      <c r="BG4317" t="e">
        <f t="shared" si="202"/>
        <v>#NUM!</v>
      </c>
      <c r="BH4317" t="e">
        <f t="shared" si="203"/>
        <v>#NUM!</v>
      </c>
      <c r="BI4317" t="e">
        <f>VLOOKUP(H4317,Sheet2!$A$1:$B$270,2,FALSE)</f>
        <v>#N/A</v>
      </c>
    </row>
    <row r="4318" spans="15:61">
      <c r="O4318" s="57"/>
      <c r="P4318" s="57"/>
      <c r="AO4318" s="57"/>
      <c r="AP4318" s="57"/>
      <c r="BA4318" s="57"/>
      <c r="BF4318" s="6" t="e">
        <f t="shared" si="201"/>
        <v>#NUM!</v>
      </c>
      <c r="BG4318" t="e">
        <f t="shared" si="202"/>
        <v>#NUM!</v>
      </c>
      <c r="BH4318" t="e">
        <f t="shared" si="203"/>
        <v>#NUM!</v>
      </c>
      <c r="BI4318" t="e">
        <f>VLOOKUP(H4318,Sheet2!$A$1:$B$270,2,FALSE)</f>
        <v>#N/A</v>
      </c>
    </row>
    <row r="4319" spans="15:61">
      <c r="O4319" s="57"/>
      <c r="P4319" s="57"/>
      <c r="AO4319" s="57"/>
      <c r="AP4319" s="57"/>
      <c r="BA4319" s="57"/>
      <c r="BF4319" s="6" t="e">
        <f t="shared" si="201"/>
        <v>#NUM!</v>
      </c>
      <c r="BG4319" t="e">
        <f t="shared" si="202"/>
        <v>#NUM!</v>
      </c>
      <c r="BH4319" t="e">
        <f t="shared" si="203"/>
        <v>#NUM!</v>
      </c>
      <c r="BI4319" t="e">
        <f>VLOOKUP(H4319,Sheet2!$A$1:$B$270,2,FALSE)</f>
        <v>#N/A</v>
      </c>
    </row>
    <row r="4320" spans="15:61">
      <c r="O4320" s="57"/>
      <c r="P4320" s="57"/>
      <c r="AO4320" s="57"/>
      <c r="BA4320" s="57"/>
      <c r="BF4320" s="6" t="e">
        <f t="shared" si="201"/>
        <v>#NUM!</v>
      </c>
      <c r="BG4320" t="e">
        <f t="shared" si="202"/>
        <v>#NUM!</v>
      </c>
      <c r="BH4320" t="e">
        <f t="shared" si="203"/>
        <v>#NUM!</v>
      </c>
      <c r="BI4320" t="e">
        <f>VLOOKUP(H4320,Sheet2!$A$1:$B$270,2,FALSE)</f>
        <v>#N/A</v>
      </c>
    </row>
    <row r="4321" spans="15:61">
      <c r="O4321" s="57"/>
      <c r="P4321" s="57"/>
      <c r="AO4321" s="57"/>
      <c r="AP4321" s="57"/>
      <c r="BA4321" s="57"/>
      <c r="BF4321" s="6" t="e">
        <f t="shared" si="201"/>
        <v>#NUM!</v>
      </c>
      <c r="BG4321" t="e">
        <f t="shared" si="202"/>
        <v>#NUM!</v>
      </c>
      <c r="BH4321" t="e">
        <f t="shared" si="203"/>
        <v>#NUM!</v>
      </c>
      <c r="BI4321" t="e">
        <f>VLOOKUP(H4321,Sheet2!$A$1:$B$270,2,FALSE)</f>
        <v>#N/A</v>
      </c>
    </row>
    <row r="4322" spans="15:61">
      <c r="O4322" s="57"/>
      <c r="P4322" s="57"/>
      <c r="AO4322" s="57"/>
      <c r="AP4322" s="57"/>
      <c r="BA4322" s="57"/>
      <c r="BF4322" s="6" t="e">
        <f t="shared" si="201"/>
        <v>#NUM!</v>
      </c>
      <c r="BG4322" t="e">
        <f t="shared" si="202"/>
        <v>#NUM!</v>
      </c>
      <c r="BH4322" t="e">
        <f t="shared" si="203"/>
        <v>#NUM!</v>
      </c>
      <c r="BI4322" t="e">
        <f>VLOOKUP(H4322,Sheet2!$A$1:$B$270,2,FALSE)</f>
        <v>#N/A</v>
      </c>
    </row>
    <row r="4323" spans="15:61">
      <c r="O4323" s="57"/>
      <c r="P4323" s="57"/>
      <c r="AO4323" s="57"/>
      <c r="AP4323" s="57"/>
      <c r="BA4323" s="57"/>
      <c r="BF4323" s="6" t="e">
        <f t="shared" si="201"/>
        <v>#NUM!</v>
      </c>
      <c r="BG4323" t="e">
        <f t="shared" si="202"/>
        <v>#NUM!</v>
      </c>
      <c r="BH4323" t="e">
        <f t="shared" si="203"/>
        <v>#NUM!</v>
      </c>
      <c r="BI4323" t="e">
        <f>VLOOKUP(H4323,Sheet2!$A$1:$B$270,2,FALSE)</f>
        <v>#N/A</v>
      </c>
    </row>
    <row r="4324" spans="15:61">
      <c r="O4324" s="57"/>
      <c r="P4324" s="57"/>
      <c r="AO4324" s="57"/>
      <c r="AP4324" s="57"/>
      <c r="BA4324" s="57"/>
      <c r="BF4324" s="6" t="e">
        <f t="shared" si="201"/>
        <v>#NUM!</v>
      </c>
      <c r="BG4324" t="e">
        <f t="shared" si="202"/>
        <v>#NUM!</v>
      </c>
      <c r="BH4324" t="e">
        <f t="shared" si="203"/>
        <v>#NUM!</v>
      </c>
      <c r="BI4324" t="e">
        <f>VLOOKUP(H4324,Sheet2!$A$1:$B$270,2,FALSE)</f>
        <v>#N/A</v>
      </c>
    </row>
    <row r="4325" spans="15:61">
      <c r="O4325" s="57"/>
      <c r="P4325" s="57"/>
      <c r="AO4325" s="57"/>
      <c r="AP4325" s="57"/>
      <c r="BA4325" s="57"/>
      <c r="BF4325" s="6" t="e">
        <f t="shared" si="201"/>
        <v>#NUM!</v>
      </c>
      <c r="BG4325" t="e">
        <f t="shared" si="202"/>
        <v>#NUM!</v>
      </c>
      <c r="BH4325" t="e">
        <f t="shared" si="203"/>
        <v>#NUM!</v>
      </c>
      <c r="BI4325" t="e">
        <f>VLOOKUP(H4325,Sheet2!$A$1:$B$270,2,FALSE)</f>
        <v>#N/A</v>
      </c>
    </row>
    <row r="4326" spans="15:61">
      <c r="O4326" s="57"/>
      <c r="P4326" s="57"/>
      <c r="AO4326" s="57"/>
      <c r="AP4326" s="57"/>
      <c r="BA4326" s="57"/>
      <c r="BF4326" s="6" t="e">
        <f t="shared" si="201"/>
        <v>#NUM!</v>
      </c>
      <c r="BG4326" t="e">
        <f t="shared" si="202"/>
        <v>#NUM!</v>
      </c>
      <c r="BH4326" t="e">
        <f t="shared" si="203"/>
        <v>#NUM!</v>
      </c>
      <c r="BI4326" t="e">
        <f>VLOOKUP(H4326,Sheet2!$A$1:$B$270,2,FALSE)</f>
        <v>#N/A</v>
      </c>
    </row>
    <row r="4327" spans="15:61">
      <c r="O4327" s="57"/>
      <c r="P4327" s="57"/>
      <c r="AO4327" s="57"/>
      <c r="AP4327" s="57"/>
      <c r="BA4327" s="57"/>
      <c r="BF4327" s="6" t="e">
        <f t="shared" si="201"/>
        <v>#NUM!</v>
      </c>
      <c r="BG4327" t="e">
        <f t="shared" si="202"/>
        <v>#NUM!</v>
      </c>
      <c r="BH4327" t="e">
        <f t="shared" si="203"/>
        <v>#NUM!</v>
      </c>
      <c r="BI4327" t="e">
        <f>VLOOKUP(H4327,Sheet2!$A$1:$B$270,2,FALSE)</f>
        <v>#N/A</v>
      </c>
    </row>
    <row r="4328" spans="15:61">
      <c r="O4328" s="57"/>
      <c r="P4328" s="57"/>
      <c r="AO4328" s="57"/>
      <c r="BA4328" s="57"/>
      <c r="BF4328" s="6" t="e">
        <f t="shared" si="201"/>
        <v>#NUM!</v>
      </c>
      <c r="BG4328" t="e">
        <f t="shared" si="202"/>
        <v>#NUM!</v>
      </c>
      <c r="BH4328" t="e">
        <f t="shared" si="203"/>
        <v>#NUM!</v>
      </c>
      <c r="BI4328" t="e">
        <f>VLOOKUP(H4328,Sheet2!$A$1:$B$270,2,FALSE)</f>
        <v>#N/A</v>
      </c>
    </row>
    <row r="4329" spans="15:61">
      <c r="O4329" s="57"/>
      <c r="P4329" s="57"/>
      <c r="AO4329" s="57"/>
      <c r="BA4329" s="57"/>
      <c r="BF4329" s="6" t="e">
        <f t="shared" si="201"/>
        <v>#NUM!</v>
      </c>
      <c r="BG4329" t="e">
        <f t="shared" si="202"/>
        <v>#NUM!</v>
      </c>
      <c r="BH4329" t="e">
        <f t="shared" si="203"/>
        <v>#NUM!</v>
      </c>
      <c r="BI4329" t="e">
        <f>VLOOKUP(H4329,Sheet2!$A$1:$B$270,2,FALSE)</f>
        <v>#N/A</v>
      </c>
    </row>
    <row r="4330" spans="15:61">
      <c r="O4330" s="57"/>
      <c r="P4330" s="57"/>
      <c r="AO4330" s="57"/>
      <c r="AP4330" s="57"/>
      <c r="BA4330" s="57"/>
      <c r="BF4330" s="6" t="e">
        <f t="shared" si="201"/>
        <v>#NUM!</v>
      </c>
      <c r="BG4330" t="e">
        <f t="shared" si="202"/>
        <v>#NUM!</v>
      </c>
      <c r="BH4330" t="e">
        <f t="shared" si="203"/>
        <v>#NUM!</v>
      </c>
      <c r="BI4330" t="e">
        <f>VLOOKUP(H4330,Sheet2!$A$1:$B$270,2,FALSE)</f>
        <v>#N/A</v>
      </c>
    </row>
    <row r="4331" spans="15:61">
      <c r="O4331" s="57"/>
      <c r="P4331" s="57"/>
      <c r="AO4331" s="57"/>
      <c r="AP4331" s="57"/>
      <c r="BA4331" s="57"/>
      <c r="BF4331" s="6" t="e">
        <f t="shared" si="201"/>
        <v>#NUM!</v>
      </c>
      <c r="BG4331" t="e">
        <f t="shared" si="202"/>
        <v>#NUM!</v>
      </c>
      <c r="BH4331" t="e">
        <f t="shared" si="203"/>
        <v>#NUM!</v>
      </c>
      <c r="BI4331" t="e">
        <f>VLOOKUP(H4331,Sheet2!$A$1:$B$270,2,FALSE)</f>
        <v>#N/A</v>
      </c>
    </row>
    <row r="4332" spans="15:61">
      <c r="O4332" s="57"/>
      <c r="P4332" s="57"/>
      <c r="AO4332" s="57"/>
      <c r="AP4332" s="57"/>
      <c r="BA4332" s="57"/>
      <c r="BF4332" s="6" t="e">
        <f t="shared" si="201"/>
        <v>#NUM!</v>
      </c>
      <c r="BG4332" t="e">
        <f t="shared" si="202"/>
        <v>#NUM!</v>
      </c>
      <c r="BH4332" t="e">
        <f t="shared" si="203"/>
        <v>#NUM!</v>
      </c>
      <c r="BI4332" t="e">
        <f>VLOOKUP(H4332,Sheet2!$A$1:$B$270,2,FALSE)</f>
        <v>#N/A</v>
      </c>
    </row>
    <row r="4333" spans="15:61">
      <c r="O4333" s="57"/>
      <c r="P4333" s="57"/>
      <c r="AO4333" s="57"/>
      <c r="AP4333" s="57"/>
      <c r="BA4333" s="57"/>
      <c r="BF4333" s="6" t="e">
        <f t="shared" si="201"/>
        <v>#NUM!</v>
      </c>
      <c r="BG4333" t="e">
        <f t="shared" si="202"/>
        <v>#NUM!</v>
      </c>
      <c r="BH4333" t="e">
        <f t="shared" si="203"/>
        <v>#NUM!</v>
      </c>
      <c r="BI4333" t="e">
        <f>VLOOKUP(H4333,Sheet2!$A$1:$B$270,2,FALSE)</f>
        <v>#N/A</v>
      </c>
    </row>
    <row r="4334" spans="15:61">
      <c r="O4334" s="57"/>
      <c r="P4334" s="57"/>
      <c r="AO4334" s="57"/>
      <c r="AP4334" s="57"/>
      <c r="BA4334" s="57"/>
      <c r="BF4334" s="6" t="e">
        <f t="shared" si="201"/>
        <v>#NUM!</v>
      </c>
      <c r="BG4334" t="e">
        <f t="shared" si="202"/>
        <v>#NUM!</v>
      </c>
      <c r="BH4334" t="e">
        <f t="shared" si="203"/>
        <v>#NUM!</v>
      </c>
      <c r="BI4334" t="e">
        <f>VLOOKUP(H4334,Sheet2!$A$1:$B$270,2,FALSE)</f>
        <v>#N/A</v>
      </c>
    </row>
    <row r="4335" spans="15:61">
      <c r="O4335" s="57"/>
      <c r="P4335" s="57"/>
      <c r="AO4335" s="57"/>
      <c r="AP4335" s="57"/>
      <c r="BA4335" s="57"/>
      <c r="BF4335" s="6" t="e">
        <f t="shared" si="201"/>
        <v>#NUM!</v>
      </c>
      <c r="BG4335" t="e">
        <f t="shared" si="202"/>
        <v>#NUM!</v>
      </c>
      <c r="BH4335" t="e">
        <f t="shared" si="203"/>
        <v>#NUM!</v>
      </c>
      <c r="BI4335" t="e">
        <f>VLOOKUP(H4335,Sheet2!$A$1:$B$270,2,FALSE)</f>
        <v>#N/A</v>
      </c>
    </row>
    <row r="4336" spans="15:61">
      <c r="O4336" s="57"/>
      <c r="P4336" s="57"/>
      <c r="AO4336" s="57"/>
      <c r="BA4336" s="57"/>
      <c r="BF4336" s="6" t="e">
        <f t="shared" si="201"/>
        <v>#NUM!</v>
      </c>
      <c r="BG4336" t="e">
        <f t="shared" si="202"/>
        <v>#NUM!</v>
      </c>
      <c r="BH4336" t="e">
        <f t="shared" si="203"/>
        <v>#NUM!</v>
      </c>
      <c r="BI4336" t="e">
        <f>VLOOKUP(H4336,Sheet2!$A$1:$B$270,2,FALSE)</f>
        <v>#N/A</v>
      </c>
    </row>
    <row r="4337" spans="15:61">
      <c r="O4337" s="57"/>
      <c r="P4337" s="57"/>
      <c r="AO4337" s="57"/>
      <c r="AP4337" s="57"/>
      <c r="BA4337" s="57"/>
      <c r="BF4337" s="6" t="e">
        <f t="shared" si="201"/>
        <v>#NUM!</v>
      </c>
      <c r="BG4337" t="e">
        <f t="shared" si="202"/>
        <v>#NUM!</v>
      </c>
      <c r="BH4337" t="e">
        <f t="shared" si="203"/>
        <v>#NUM!</v>
      </c>
      <c r="BI4337" t="e">
        <f>VLOOKUP(H4337,Sheet2!$A$1:$B$270,2,FALSE)</f>
        <v>#N/A</v>
      </c>
    </row>
    <row r="4338" spans="15:61">
      <c r="O4338" s="57"/>
      <c r="P4338" s="57"/>
      <c r="AO4338" s="57"/>
      <c r="BA4338" s="57"/>
      <c r="BF4338" s="6" t="e">
        <f t="shared" si="201"/>
        <v>#NUM!</v>
      </c>
      <c r="BG4338" t="e">
        <f t="shared" si="202"/>
        <v>#NUM!</v>
      </c>
      <c r="BH4338" t="e">
        <f t="shared" si="203"/>
        <v>#NUM!</v>
      </c>
      <c r="BI4338" t="e">
        <f>VLOOKUP(H4338,Sheet2!$A$1:$B$270,2,FALSE)</f>
        <v>#N/A</v>
      </c>
    </row>
    <row r="4339" spans="15:61">
      <c r="O4339" s="57"/>
      <c r="P4339" s="57"/>
      <c r="AO4339" s="57"/>
      <c r="BA4339" s="57"/>
      <c r="BF4339" s="6" t="e">
        <f t="shared" si="201"/>
        <v>#NUM!</v>
      </c>
      <c r="BG4339" t="e">
        <f t="shared" si="202"/>
        <v>#NUM!</v>
      </c>
      <c r="BH4339" t="e">
        <f t="shared" si="203"/>
        <v>#NUM!</v>
      </c>
      <c r="BI4339" t="e">
        <f>VLOOKUP(H4339,Sheet2!$A$1:$B$270,2,FALSE)</f>
        <v>#N/A</v>
      </c>
    </row>
    <row r="4340" spans="15:61">
      <c r="O4340" s="57"/>
      <c r="P4340" s="57"/>
      <c r="AO4340" s="57"/>
      <c r="AP4340" s="57"/>
      <c r="BA4340" s="57"/>
      <c r="BF4340" s="6" t="e">
        <f t="shared" si="201"/>
        <v>#NUM!</v>
      </c>
      <c r="BG4340" t="e">
        <f t="shared" si="202"/>
        <v>#NUM!</v>
      </c>
      <c r="BH4340" t="e">
        <f t="shared" si="203"/>
        <v>#NUM!</v>
      </c>
      <c r="BI4340" t="e">
        <f>VLOOKUP(H4340,Sheet2!$A$1:$B$270,2,FALSE)</f>
        <v>#N/A</v>
      </c>
    </row>
    <row r="4341" spans="15:61">
      <c r="O4341" s="57"/>
      <c r="P4341" s="57"/>
      <c r="AO4341" s="57"/>
      <c r="BA4341" s="57"/>
      <c r="BF4341" s="6" t="e">
        <f t="shared" si="201"/>
        <v>#NUM!</v>
      </c>
      <c r="BG4341" t="e">
        <f t="shared" si="202"/>
        <v>#NUM!</v>
      </c>
      <c r="BH4341" t="e">
        <f t="shared" si="203"/>
        <v>#NUM!</v>
      </c>
      <c r="BI4341" t="e">
        <f>VLOOKUP(H4341,Sheet2!$A$1:$B$270,2,FALSE)</f>
        <v>#N/A</v>
      </c>
    </row>
    <row r="4342" spans="15:61">
      <c r="O4342" s="57"/>
      <c r="P4342" s="57"/>
      <c r="AO4342" s="57"/>
      <c r="AP4342" s="57"/>
      <c r="BA4342" s="57"/>
      <c r="BF4342" s="6" t="e">
        <f t="shared" si="201"/>
        <v>#NUM!</v>
      </c>
      <c r="BG4342" t="e">
        <f t="shared" si="202"/>
        <v>#NUM!</v>
      </c>
      <c r="BH4342" t="e">
        <f t="shared" si="203"/>
        <v>#NUM!</v>
      </c>
      <c r="BI4342" t="e">
        <f>VLOOKUP(H4342,Sheet2!$A$1:$B$270,2,FALSE)</f>
        <v>#N/A</v>
      </c>
    </row>
    <row r="4343" spans="15:61">
      <c r="O4343" s="57"/>
      <c r="P4343" s="57"/>
      <c r="AO4343" s="57"/>
      <c r="AP4343" s="57"/>
      <c r="BA4343" s="57"/>
      <c r="BF4343" s="6" t="e">
        <f t="shared" si="201"/>
        <v>#NUM!</v>
      </c>
      <c r="BG4343" t="e">
        <f t="shared" si="202"/>
        <v>#NUM!</v>
      </c>
      <c r="BH4343" t="e">
        <f t="shared" si="203"/>
        <v>#NUM!</v>
      </c>
      <c r="BI4343" t="e">
        <f>VLOOKUP(H4343,Sheet2!$A$1:$B$270,2,FALSE)</f>
        <v>#N/A</v>
      </c>
    </row>
    <row r="4344" spans="15:61">
      <c r="O4344" s="57"/>
      <c r="P4344" s="57"/>
      <c r="AO4344" s="57"/>
      <c r="AP4344" s="57"/>
      <c r="BA4344" s="57"/>
      <c r="BF4344" s="6" t="e">
        <f t="shared" si="201"/>
        <v>#NUM!</v>
      </c>
      <c r="BG4344" t="e">
        <f t="shared" si="202"/>
        <v>#NUM!</v>
      </c>
      <c r="BH4344" t="e">
        <f t="shared" si="203"/>
        <v>#NUM!</v>
      </c>
      <c r="BI4344" t="e">
        <f>VLOOKUP(H4344,Sheet2!$A$1:$B$270,2,FALSE)</f>
        <v>#N/A</v>
      </c>
    </row>
    <row r="4345" spans="15:61">
      <c r="O4345" s="57"/>
      <c r="P4345" s="57"/>
      <c r="AO4345" s="57"/>
      <c r="AP4345" s="57"/>
      <c r="BA4345" s="57"/>
      <c r="BF4345" s="6" t="e">
        <f t="shared" si="201"/>
        <v>#NUM!</v>
      </c>
      <c r="BG4345" t="e">
        <f t="shared" si="202"/>
        <v>#NUM!</v>
      </c>
      <c r="BH4345" t="e">
        <f t="shared" si="203"/>
        <v>#NUM!</v>
      </c>
      <c r="BI4345" t="e">
        <f>VLOOKUP(H4345,Sheet2!$A$1:$B$270,2,FALSE)</f>
        <v>#N/A</v>
      </c>
    </row>
    <row r="4346" spans="15:61">
      <c r="O4346" s="57"/>
      <c r="P4346" s="57"/>
      <c r="AO4346" s="57"/>
      <c r="AP4346" s="57"/>
      <c r="BA4346" s="57"/>
      <c r="BF4346" s="6" t="e">
        <f t="shared" si="201"/>
        <v>#NUM!</v>
      </c>
      <c r="BG4346" t="e">
        <f t="shared" si="202"/>
        <v>#NUM!</v>
      </c>
      <c r="BH4346" t="e">
        <f t="shared" si="203"/>
        <v>#NUM!</v>
      </c>
      <c r="BI4346" t="e">
        <f>VLOOKUP(H4346,Sheet2!$A$1:$B$270,2,FALSE)</f>
        <v>#N/A</v>
      </c>
    </row>
    <row r="4347" spans="15:61">
      <c r="O4347" s="57"/>
      <c r="P4347" s="57"/>
      <c r="AO4347" s="57"/>
      <c r="AP4347" s="57"/>
      <c r="BA4347" s="57"/>
      <c r="BF4347" s="6" t="e">
        <f t="shared" si="201"/>
        <v>#NUM!</v>
      </c>
      <c r="BG4347" t="e">
        <f t="shared" si="202"/>
        <v>#NUM!</v>
      </c>
      <c r="BH4347" t="e">
        <f t="shared" si="203"/>
        <v>#NUM!</v>
      </c>
      <c r="BI4347" t="e">
        <f>VLOOKUP(H4347,Sheet2!$A$1:$B$270,2,FALSE)</f>
        <v>#N/A</v>
      </c>
    </row>
    <row r="4348" spans="15:61">
      <c r="O4348" s="57"/>
      <c r="P4348" s="57"/>
      <c r="AO4348" s="57"/>
      <c r="AP4348" s="57"/>
      <c r="BA4348" s="57"/>
      <c r="BF4348" s="6" t="e">
        <f t="shared" si="201"/>
        <v>#NUM!</v>
      </c>
      <c r="BG4348" t="e">
        <f t="shared" si="202"/>
        <v>#NUM!</v>
      </c>
      <c r="BH4348" t="e">
        <f t="shared" si="203"/>
        <v>#NUM!</v>
      </c>
      <c r="BI4348" t="e">
        <f>VLOOKUP(H4348,Sheet2!$A$1:$B$270,2,FALSE)</f>
        <v>#N/A</v>
      </c>
    </row>
    <row r="4349" spans="15:61">
      <c r="O4349" s="57"/>
      <c r="P4349" s="57"/>
      <c r="AO4349" s="57"/>
      <c r="AP4349" s="57"/>
      <c r="BA4349" s="57"/>
      <c r="BF4349" s="6" t="e">
        <f t="shared" si="201"/>
        <v>#NUM!</v>
      </c>
      <c r="BG4349" t="e">
        <f t="shared" si="202"/>
        <v>#NUM!</v>
      </c>
      <c r="BH4349" t="e">
        <f t="shared" si="203"/>
        <v>#NUM!</v>
      </c>
      <c r="BI4349" t="e">
        <f>VLOOKUP(H4349,Sheet2!$A$1:$B$270,2,FALSE)</f>
        <v>#N/A</v>
      </c>
    </row>
    <row r="4350" spans="15:61">
      <c r="O4350" s="57"/>
      <c r="P4350" s="57"/>
      <c r="AO4350" s="57"/>
      <c r="AP4350" s="57"/>
      <c r="BA4350" s="57"/>
      <c r="BF4350" s="6" t="e">
        <f t="shared" si="201"/>
        <v>#NUM!</v>
      </c>
      <c r="BG4350" t="e">
        <f t="shared" si="202"/>
        <v>#NUM!</v>
      </c>
      <c r="BH4350" t="e">
        <f t="shared" si="203"/>
        <v>#NUM!</v>
      </c>
      <c r="BI4350" t="e">
        <f>VLOOKUP(H4350,Sheet2!$A$1:$B$270,2,FALSE)</f>
        <v>#N/A</v>
      </c>
    </row>
    <row r="4351" spans="15:61">
      <c r="O4351" s="57"/>
      <c r="P4351" s="57"/>
      <c r="AO4351" s="57"/>
      <c r="AP4351" s="57"/>
      <c r="BA4351" s="57"/>
      <c r="BF4351" s="6" t="e">
        <f t="shared" si="201"/>
        <v>#NUM!</v>
      </c>
      <c r="BG4351" t="e">
        <f t="shared" si="202"/>
        <v>#NUM!</v>
      </c>
      <c r="BH4351" t="e">
        <f t="shared" si="203"/>
        <v>#NUM!</v>
      </c>
      <c r="BI4351" t="e">
        <f>VLOOKUP(H4351,Sheet2!$A$1:$B$270,2,FALSE)</f>
        <v>#N/A</v>
      </c>
    </row>
    <row r="4352" spans="15:61">
      <c r="O4352" s="57"/>
      <c r="P4352" s="57"/>
      <c r="AO4352" s="57"/>
      <c r="AP4352" s="57"/>
      <c r="BA4352" s="57"/>
      <c r="BF4352" s="6" t="e">
        <f t="shared" si="201"/>
        <v>#NUM!</v>
      </c>
      <c r="BG4352" t="e">
        <f t="shared" si="202"/>
        <v>#NUM!</v>
      </c>
      <c r="BH4352" t="e">
        <f t="shared" si="203"/>
        <v>#NUM!</v>
      </c>
      <c r="BI4352" t="e">
        <f>VLOOKUP(H4352,Sheet2!$A$1:$B$270,2,FALSE)</f>
        <v>#N/A</v>
      </c>
    </row>
    <row r="4353" spans="15:61">
      <c r="O4353" s="57"/>
      <c r="P4353" s="57"/>
      <c r="AO4353" s="57"/>
      <c r="BA4353" s="57"/>
      <c r="BF4353" s="6" t="e">
        <f t="shared" si="201"/>
        <v>#NUM!</v>
      </c>
      <c r="BG4353" t="e">
        <f t="shared" si="202"/>
        <v>#NUM!</v>
      </c>
      <c r="BH4353" t="e">
        <f t="shared" si="203"/>
        <v>#NUM!</v>
      </c>
      <c r="BI4353" t="e">
        <f>VLOOKUP(H4353,Sheet2!$A$1:$B$270,2,FALSE)</f>
        <v>#N/A</v>
      </c>
    </row>
    <row r="4354" spans="15:61">
      <c r="O4354" s="57"/>
      <c r="P4354" s="57"/>
      <c r="AO4354" s="57"/>
      <c r="AP4354" s="57"/>
      <c r="BA4354" s="57"/>
      <c r="BF4354" s="6" t="e">
        <f t="shared" ref="BF4354:BF4417" si="204">DATE(BC4354,BD4354,BE4354)</f>
        <v>#NUM!</v>
      </c>
      <c r="BG4354" t="e">
        <f t="shared" ref="BG4354:BG4417" si="205">BF4354-BA4354</f>
        <v>#NUM!</v>
      </c>
      <c r="BH4354" t="e">
        <f t="shared" ref="BH4354:BH4417" si="206">IF(BG4354=1,"COMPLY",IF(BG4354&lt;1,"COMPLY","NOT COMPLY"))</f>
        <v>#NUM!</v>
      </c>
      <c r="BI4354" t="e">
        <f>VLOOKUP(H4354,Sheet2!$A$1:$B$270,2,FALSE)</f>
        <v>#N/A</v>
      </c>
    </row>
    <row r="4355" spans="15:61">
      <c r="O4355" s="57"/>
      <c r="P4355" s="57"/>
      <c r="AO4355" s="57"/>
      <c r="AP4355" s="57"/>
      <c r="BA4355" s="57"/>
      <c r="BF4355" s="6" t="e">
        <f t="shared" si="204"/>
        <v>#NUM!</v>
      </c>
      <c r="BG4355" t="e">
        <f t="shared" si="205"/>
        <v>#NUM!</v>
      </c>
      <c r="BH4355" t="e">
        <f t="shared" si="206"/>
        <v>#NUM!</v>
      </c>
      <c r="BI4355" t="e">
        <f>VLOOKUP(H4355,Sheet2!$A$1:$B$270,2,FALSE)</f>
        <v>#N/A</v>
      </c>
    </row>
    <row r="4356" spans="15:61">
      <c r="O4356" s="57"/>
      <c r="P4356" s="57"/>
      <c r="AO4356" s="57"/>
      <c r="AP4356" s="57"/>
      <c r="BA4356" s="57"/>
      <c r="BF4356" s="6" t="e">
        <f t="shared" si="204"/>
        <v>#NUM!</v>
      </c>
      <c r="BG4356" t="e">
        <f t="shared" si="205"/>
        <v>#NUM!</v>
      </c>
      <c r="BH4356" t="e">
        <f t="shared" si="206"/>
        <v>#NUM!</v>
      </c>
      <c r="BI4356" t="e">
        <f>VLOOKUP(H4356,Sheet2!$A$1:$B$270,2,FALSE)</f>
        <v>#N/A</v>
      </c>
    </row>
    <row r="4357" spans="15:61">
      <c r="O4357" s="57"/>
      <c r="P4357" s="57"/>
      <c r="AO4357" s="57"/>
      <c r="AP4357" s="57"/>
      <c r="BA4357" s="57"/>
      <c r="BF4357" s="6" t="e">
        <f t="shared" si="204"/>
        <v>#NUM!</v>
      </c>
      <c r="BG4357" t="e">
        <f t="shared" si="205"/>
        <v>#NUM!</v>
      </c>
      <c r="BH4357" t="e">
        <f t="shared" si="206"/>
        <v>#NUM!</v>
      </c>
      <c r="BI4357" t="e">
        <f>VLOOKUP(H4357,Sheet2!$A$1:$B$270,2,FALSE)</f>
        <v>#N/A</v>
      </c>
    </row>
    <row r="4358" spans="15:61">
      <c r="O4358" s="57"/>
      <c r="P4358" s="57"/>
      <c r="AO4358" s="57"/>
      <c r="BA4358" s="57"/>
      <c r="BF4358" s="6" t="e">
        <f t="shared" si="204"/>
        <v>#NUM!</v>
      </c>
      <c r="BG4358" t="e">
        <f t="shared" si="205"/>
        <v>#NUM!</v>
      </c>
      <c r="BH4358" t="e">
        <f t="shared" si="206"/>
        <v>#NUM!</v>
      </c>
      <c r="BI4358" t="e">
        <f>VLOOKUP(H4358,Sheet2!$A$1:$B$270,2,FALSE)</f>
        <v>#N/A</v>
      </c>
    </row>
    <row r="4359" spans="15:61">
      <c r="O4359" s="57"/>
      <c r="P4359" s="57"/>
      <c r="AO4359" s="57"/>
      <c r="AP4359" s="57"/>
      <c r="BA4359" s="57"/>
      <c r="BF4359" s="6" t="e">
        <f t="shared" si="204"/>
        <v>#NUM!</v>
      </c>
      <c r="BG4359" t="e">
        <f t="shared" si="205"/>
        <v>#NUM!</v>
      </c>
      <c r="BH4359" t="e">
        <f t="shared" si="206"/>
        <v>#NUM!</v>
      </c>
      <c r="BI4359" t="e">
        <f>VLOOKUP(H4359,Sheet2!$A$1:$B$270,2,FALSE)</f>
        <v>#N/A</v>
      </c>
    </row>
    <row r="4360" spans="15:61">
      <c r="O4360" s="57"/>
      <c r="P4360" s="57"/>
      <c r="AO4360" s="57"/>
      <c r="AP4360" s="57"/>
      <c r="BA4360" s="57"/>
      <c r="BF4360" s="6" t="e">
        <f t="shared" si="204"/>
        <v>#NUM!</v>
      </c>
      <c r="BG4360" t="e">
        <f t="shared" si="205"/>
        <v>#NUM!</v>
      </c>
      <c r="BH4360" t="e">
        <f t="shared" si="206"/>
        <v>#NUM!</v>
      </c>
      <c r="BI4360" t="e">
        <f>VLOOKUP(H4360,Sheet2!$A$1:$B$270,2,FALSE)</f>
        <v>#N/A</v>
      </c>
    </row>
    <row r="4361" spans="15:61">
      <c r="O4361" s="57"/>
      <c r="P4361" s="57"/>
      <c r="AO4361" s="57"/>
      <c r="AP4361" s="57"/>
      <c r="BA4361" s="57"/>
      <c r="BF4361" s="6" t="e">
        <f t="shared" si="204"/>
        <v>#NUM!</v>
      </c>
      <c r="BG4361" t="e">
        <f t="shared" si="205"/>
        <v>#NUM!</v>
      </c>
      <c r="BH4361" t="e">
        <f t="shared" si="206"/>
        <v>#NUM!</v>
      </c>
      <c r="BI4361" t="e">
        <f>VLOOKUP(H4361,Sheet2!$A$1:$B$270,2,FALSE)</f>
        <v>#N/A</v>
      </c>
    </row>
    <row r="4362" spans="15:61">
      <c r="O4362" s="57"/>
      <c r="P4362" s="57"/>
      <c r="AO4362" s="57"/>
      <c r="AP4362" s="57"/>
      <c r="BA4362" s="57"/>
      <c r="BF4362" s="6" t="e">
        <f t="shared" si="204"/>
        <v>#NUM!</v>
      </c>
      <c r="BG4362" t="e">
        <f t="shared" si="205"/>
        <v>#NUM!</v>
      </c>
      <c r="BH4362" t="e">
        <f t="shared" si="206"/>
        <v>#NUM!</v>
      </c>
      <c r="BI4362" t="e">
        <f>VLOOKUP(H4362,Sheet2!$A$1:$B$270,2,FALSE)</f>
        <v>#N/A</v>
      </c>
    </row>
    <row r="4363" spans="15:61">
      <c r="O4363" s="57"/>
      <c r="P4363" s="57"/>
      <c r="AO4363" s="57"/>
      <c r="AP4363" s="57"/>
      <c r="BA4363" s="57"/>
      <c r="BF4363" s="6" t="e">
        <f t="shared" si="204"/>
        <v>#NUM!</v>
      </c>
      <c r="BG4363" t="e">
        <f t="shared" si="205"/>
        <v>#NUM!</v>
      </c>
      <c r="BH4363" t="e">
        <f t="shared" si="206"/>
        <v>#NUM!</v>
      </c>
      <c r="BI4363" t="e">
        <f>VLOOKUP(H4363,Sheet2!$A$1:$B$270,2,FALSE)</f>
        <v>#N/A</v>
      </c>
    </row>
    <row r="4364" spans="15:61">
      <c r="O4364" s="57"/>
      <c r="P4364" s="57"/>
      <c r="AO4364" s="57"/>
      <c r="BA4364" s="57"/>
      <c r="BF4364" s="6" t="e">
        <f t="shared" si="204"/>
        <v>#NUM!</v>
      </c>
      <c r="BG4364" t="e">
        <f t="shared" si="205"/>
        <v>#NUM!</v>
      </c>
      <c r="BH4364" t="e">
        <f t="shared" si="206"/>
        <v>#NUM!</v>
      </c>
      <c r="BI4364" t="e">
        <f>VLOOKUP(H4364,Sheet2!$A$1:$B$270,2,FALSE)</f>
        <v>#N/A</v>
      </c>
    </row>
    <row r="4365" spans="15:61">
      <c r="O4365" s="57"/>
      <c r="P4365" s="57"/>
      <c r="AO4365" s="57"/>
      <c r="BA4365" s="57"/>
      <c r="BF4365" s="6" t="e">
        <f t="shared" si="204"/>
        <v>#NUM!</v>
      </c>
      <c r="BG4365" t="e">
        <f t="shared" si="205"/>
        <v>#NUM!</v>
      </c>
      <c r="BH4365" t="e">
        <f t="shared" si="206"/>
        <v>#NUM!</v>
      </c>
      <c r="BI4365" t="e">
        <f>VLOOKUP(H4365,Sheet2!$A$1:$B$270,2,FALSE)</f>
        <v>#N/A</v>
      </c>
    </row>
    <row r="4366" spans="15:61">
      <c r="O4366" s="57"/>
      <c r="P4366" s="57"/>
      <c r="AO4366" s="57"/>
      <c r="AP4366" s="57"/>
      <c r="BA4366" s="57"/>
      <c r="BF4366" s="6" t="e">
        <f t="shared" si="204"/>
        <v>#NUM!</v>
      </c>
      <c r="BG4366" t="e">
        <f t="shared" si="205"/>
        <v>#NUM!</v>
      </c>
      <c r="BH4366" t="e">
        <f t="shared" si="206"/>
        <v>#NUM!</v>
      </c>
      <c r="BI4366" t="e">
        <f>VLOOKUP(H4366,Sheet2!$A$1:$B$270,2,FALSE)</f>
        <v>#N/A</v>
      </c>
    </row>
    <row r="4367" spans="15:61">
      <c r="O4367" s="57"/>
      <c r="P4367" s="57"/>
      <c r="AO4367" s="57"/>
      <c r="AP4367" s="57"/>
      <c r="BA4367" s="57"/>
      <c r="BF4367" s="6" t="e">
        <f t="shared" si="204"/>
        <v>#NUM!</v>
      </c>
      <c r="BG4367" t="e">
        <f t="shared" si="205"/>
        <v>#NUM!</v>
      </c>
      <c r="BH4367" t="e">
        <f t="shared" si="206"/>
        <v>#NUM!</v>
      </c>
      <c r="BI4367" t="e">
        <f>VLOOKUP(H4367,Sheet2!$A$1:$B$270,2,FALSE)</f>
        <v>#N/A</v>
      </c>
    </row>
    <row r="4368" spans="15:61">
      <c r="O4368" s="57"/>
      <c r="P4368" s="57"/>
      <c r="AO4368" s="57"/>
      <c r="BA4368" s="57"/>
      <c r="BF4368" s="6" t="e">
        <f t="shared" si="204"/>
        <v>#NUM!</v>
      </c>
      <c r="BG4368" t="e">
        <f t="shared" si="205"/>
        <v>#NUM!</v>
      </c>
      <c r="BH4368" t="e">
        <f t="shared" si="206"/>
        <v>#NUM!</v>
      </c>
      <c r="BI4368" t="e">
        <f>VLOOKUP(H4368,Sheet2!$A$1:$B$270,2,FALSE)</f>
        <v>#N/A</v>
      </c>
    </row>
    <row r="4369" spans="15:61">
      <c r="O4369" s="57"/>
      <c r="P4369" s="57"/>
      <c r="AO4369" s="57"/>
      <c r="AP4369" s="57"/>
      <c r="BA4369" s="57"/>
      <c r="BF4369" s="6" t="e">
        <f t="shared" si="204"/>
        <v>#NUM!</v>
      </c>
      <c r="BG4369" t="e">
        <f t="shared" si="205"/>
        <v>#NUM!</v>
      </c>
      <c r="BH4369" t="e">
        <f t="shared" si="206"/>
        <v>#NUM!</v>
      </c>
      <c r="BI4369" t="e">
        <f>VLOOKUP(H4369,Sheet2!$A$1:$B$270,2,FALSE)</f>
        <v>#N/A</v>
      </c>
    </row>
    <row r="4370" spans="15:61">
      <c r="O4370" s="57"/>
      <c r="P4370" s="57"/>
      <c r="AO4370" s="57"/>
      <c r="AP4370" s="57"/>
      <c r="BA4370" s="57"/>
      <c r="BF4370" s="6" t="e">
        <f t="shared" si="204"/>
        <v>#NUM!</v>
      </c>
      <c r="BG4370" t="e">
        <f t="shared" si="205"/>
        <v>#NUM!</v>
      </c>
      <c r="BH4370" t="e">
        <f t="shared" si="206"/>
        <v>#NUM!</v>
      </c>
      <c r="BI4370" t="e">
        <f>VLOOKUP(H4370,Sheet2!$A$1:$B$270,2,FALSE)</f>
        <v>#N/A</v>
      </c>
    </row>
    <row r="4371" spans="15:61">
      <c r="O4371" s="57"/>
      <c r="P4371" s="57"/>
      <c r="AO4371" s="57"/>
      <c r="BA4371" s="57"/>
      <c r="BF4371" s="6" t="e">
        <f t="shared" si="204"/>
        <v>#NUM!</v>
      </c>
      <c r="BG4371" t="e">
        <f t="shared" si="205"/>
        <v>#NUM!</v>
      </c>
      <c r="BH4371" t="e">
        <f t="shared" si="206"/>
        <v>#NUM!</v>
      </c>
      <c r="BI4371" t="e">
        <f>VLOOKUP(H4371,Sheet2!$A$1:$B$270,2,FALSE)</f>
        <v>#N/A</v>
      </c>
    </row>
    <row r="4372" spans="15:61">
      <c r="O4372" s="57"/>
      <c r="P4372" s="57"/>
      <c r="AO4372" s="57"/>
      <c r="AP4372" s="57"/>
      <c r="BA4372" s="57"/>
      <c r="BF4372" s="6" t="e">
        <f t="shared" si="204"/>
        <v>#NUM!</v>
      </c>
      <c r="BG4372" t="e">
        <f t="shared" si="205"/>
        <v>#NUM!</v>
      </c>
      <c r="BH4372" t="e">
        <f t="shared" si="206"/>
        <v>#NUM!</v>
      </c>
      <c r="BI4372" t="e">
        <f>VLOOKUP(H4372,Sheet2!$A$1:$B$270,2,FALSE)</f>
        <v>#N/A</v>
      </c>
    </row>
    <row r="4373" spans="15:61">
      <c r="O4373" s="57"/>
      <c r="P4373" s="57"/>
      <c r="AO4373" s="57"/>
      <c r="AP4373" s="57"/>
      <c r="BA4373" s="57"/>
      <c r="BF4373" s="6" t="e">
        <f t="shared" si="204"/>
        <v>#NUM!</v>
      </c>
      <c r="BG4373" t="e">
        <f t="shared" si="205"/>
        <v>#NUM!</v>
      </c>
      <c r="BH4373" t="e">
        <f t="shared" si="206"/>
        <v>#NUM!</v>
      </c>
      <c r="BI4373" t="e">
        <f>VLOOKUP(H4373,Sheet2!$A$1:$B$270,2,FALSE)</f>
        <v>#N/A</v>
      </c>
    </row>
    <row r="4374" spans="15:61">
      <c r="O4374" s="57"/>
      <c r="P4374" s="57"/>
      <c r="AO4374" s="57"/>
      <c r="AP4374" s="57"/>
      <c r="BA4374" s="57"/>
      <c r="BF4374" s="6" t="e">
        <f t="shared" si="204"/>
        <v>#NUM!</v>
      </c>
      <c r="BG4374" t="e">
        <f t="shared" si="205"/>
        <v>#NUM!</v>
      </c>
      <c r="BH4374" t="e">
        <f t="shared" si="206"/>
        <v>#NUM!</v>
      </c>
      <c r="BI4374" t="e">
        <f>VLOOKUP(H4374,Sheet2!$A$1:$B$270,2,FALSE)</f>
        <v>#N/A</v>
      </c>
    </row>
    <row r="4375" spans="15:61">
      <c r="O4375" s="57"/>
      <c r="P4375" s="57"/>
      <c r="AO4375" s="57"/>
      <c r="AP4375" s="57"/>
      <c r="BA4375" s="57"/>
      <c r="BF4375" s="6" t="e">
        <f t="shared" si="204"/>
        <v>#NUM!</v>
      </c>
      <c r="BG4375" t="e">
        <f t="shared" si="205"/>
        <v>#NUM!</v>
      </c>
      <c r="BH4375" t="e">
        <f t="shared" si="206"/>
        <v>#NUM!</v>
      </c>
      <c r="BI4375" t="e">
        <f>VLOOKUP(H4375,Sheet2!$A$1:$B$270,2,FALSE)</f>
        <v>#N/A</v>
      </c>
    </row>
    <row r="4376" spans="15:61">
      <c r="O4376" s="57"/>
      <c r="P4376" s="57"/>
      <c r="AO4376" s="57"/>
      <c r="BA4376" s="57"/>
      <c r="BF4376" s="6" t="e">
        <f t="shared" si="204"/>
        <v>#NUM!</v>
      </c>
      <c r="BG4376" t="e">
        <f t="shared" si="205"/>
        <v>#NUM!</v>
      </c>
      <c r="BH4376" t="e">
        <f t="shared" si="206"/>
        <v>#NUM!</v>
      </c>
      <c r="BI4376" t="e">
        <f>VLOOKUP(H4376,Sheet2!$A$1:$B$270,2,FALSE)</f>
        <v>#N/A</v>
      </c>
    </row>
    <row r="4377" spans="15:61">
      <c r="O4377" s="57"/>
      <c r="P4377" s="57"/>
      <c r="AO4377" s="57"/>
      <c r="BA4377" s="57"/>
      <c r="BF4377" s="6" t="e">
        <f t="shared" si="204"/>
        <v>#NUM!</v>
      </c>
      <c r="BG4377" t="e">
        <f t="shared" si="205"/>
        <v>#NUM!</v>
      </c>
      <c r="BH4377" t="e">
        <f t="shared" si="206"/>
        <v>#NUM!</v>
      </c>
      <c r="BI4377" t="e">
        <f>VLOOKUP(H4377,Sheet2!$A$1:$B$270,2,FALSE)</f>
        <v>#N/A</v>
      </c>
    </row>
    <row r="4378" spans="15:61">
      <c r="O4378" s="57"/>
      <c r="P4378" s="57"/>
      <c r="AO4378" s="57"/>
      <c r="BA4378" s="57"/>
      <c r="BF4378" s="6" t="e">
        <f t="shared" si="204"/>
        <v>#NUM!</v>
      </c>
      <c r="BG4378" t="e">
        <f t="shared" si="205"/>
        <v>#NUM!</v>
      </c>
      <c r="BH4378" t="e">
        <f t="shared" si="206"/>
        <v>#NUM!</v>
      </c>
      <c r="BI4378" t="e">
        <f>VLOOKUP(H4378,Sheet2!$A$1:$B$270,2,FALSE)</f>
        <v>#N/A</v>
      </c>
    </row>
    <row r="4379" spans="15:61">
      <c r="O4379" s="57"/>
      <c r="P4379" s="57"/>
      <c r="AO4379" s="57"/>
      <c r="AP4379" s="57"/>
      <c r="BA4379" s="57"/>
      <c r="BF4379" s="6" t="e">
        <f t="shared" si="204"/>
        <v>#NUM!</v>
      </c>
      <c r="BG4379" t="e">
        <f t="shared" si="205"/>
        <v>#NUM!</v>
      </c>
      <c r="BH4379" t="e">
        <f t="shared" si="206"/>
        <v>#NUM!</v>
      </c>
      <c r="BI4379" t="e">
        <f>VLOOKUP(H4379,Sheet2!$A$1:$B$270,2,FALSE)</f>
        <v>#N/A</v>
      </c>
    </row>
    <row r="4380" spans="15:61">
      <c r="O4380" s="57"/>
      <c r="P4380" s="57"/>
      <c r="AO4380" s="57"/>
      <c r="AP4380" s="57"/>
      <c r="BA4380" s="57"/>
      <c r="BF4380" s="6" t="e">
        <f t="shared" si="204"/>
        <v>#NUM!</v>
      </c>
      <c r="BG4380" t="e">
        <f t="shared" si="205"/>
        <v>#NUM!</v>
      </c>
      <c r="BH4380" t="e">
        <f t="shared" si="206"/>
        <v>#NUM!</v>
      </c>
      <c r="BI4380" t="e">
        <f>VLOOKUP(H4380,Sheet2!$A$1:$B$270,2,FALSE)</f>
        <v>#N/A</v>
      </c>
    </row>
    <row r="4381" spans="15:61">
      <c r="O4381" s="57"/>
      <c r="P4381" s="57"/>
      <c r="AO4381" s="57"/>
      <c r="BA4381" s="57"/>
      <c r="BF4381" s="6" t="e">
        <f t="shared" si="204"/>
        <v>#NUM!</v>
      </c>
      <c r="BG4381" t="e">
        <f t="shared" si="205"/>
        <v>#NUM!</v>
      </c>
      <c r="BH4381" t="e">
        <f t="shared" si="206"/>
        <v>#NUM!</v>
      </c>
      <c r="BI4381" t="e">
        <f>VLOOKUP(H4381,Sheet2!$A$1:$B$270,2,FALSE)</f>
        <v>#N/A</v>
      </c>
    </row>
    <row r="4382" spans="15:61">
      <c r="O4382" s="57"/>
      <c r="P4382" s="57"/>
      <c r="AO4382" s="57"/>
      <c r="AP4382" s="57"/>
      <c r="BA4382" s="57"/>
      <c r="BF4382" s="6" t="e">
        <f t="shared" si="204"/>
        <v>#NUM!</v>
      </c>
      <c r="BG4382" t="e">
        <f t="shared" si="205"/>
        <v>#NUM!</v>
      </c>
      <c r="BH4382" t="e">
        <f t="shared" si="206"/>
        <v>#NUM!</v>
      </c>
      <c r="BI4382" t="e">
        <f>VLOOKUP(H4382,Sheet2!$A$1:$B$270,2,FALSE)</f>
        <v>#N/A</v>
      </c>
    </row>
    <row r="4383" spans="15:61">
      <c r="O4383" s="57"/>
      <c r="P4383" s="57"/>
      <c r="AO4383" s="57"/>
      <c r="AP4383" s="57"/>
      <c r="BA4383" s="57"/>
      <c r="BF4383" s="6" t="e">
        <f t="shared" si="204"/>
        <v>#NUM!</v>
      </c>
      <c r="BG4383" t="e">
        <f t="shared" si="205"/>
        <v>#NUM!</v>
      </c>
      <c r="BH4383" t="e">
        <f t="shared" si="206"/>
        <v>#NUM!</v>
      </c>
      <c r="BI4383" t="e">
        <f>VLOOKUP(H4383,Sheet2!$A$1:$B$270,2,FALSE)</f>
        <v>#N/A</v>
      </c>
    </row>
    <row r="4384" spans="15:61">
      <c r="O4384" s="57"/>
      <c r="P4384" s="57"/>
      <c r="AO4384" s="57"/>
      <c r="BA4384" s="57"/>
      <c r="BF4384" s="6" t="e">
        <f t="shared" si="204"/>
        <v>#NUM!</v>
      </c>
      <c r="BG4384" t="e">
        <f t="shared" si="205"/>
        <v>#NUM!</v>
      </c>
      <c r="BH4384" t="e">
        <f t="shared" si="206"/>
        <v>#NUM!</v>
      </c>
      <c r="BI4384" t="e">
        <f>VLOOKUP(H4384,Sheet2!$A$1:$B$270,2,FALSE)</f>
        <v>#N/A</v>
      </c>
    </row>
    <row r="4385" spans="15:61">
      <c r="O4385" s="57"/>
      <c r="P4385" s="57"/>
      <c r="AO4385" s="57"/>
      <c r="AP4385" s="57"/>
      <c r="BA4385" s="57"/>
      <c r="BF4385" s="6" t="e">
        <f t="shared" si="204"/>
        <v>#NUM!</v>
      </c>
      <c r="BG4385" t="e">
        <f t="shared" si="205"/>
        <v>#NUM!</v>
      </c>
      <c r="BH4385" t="e">
        <f t="shared" si="206"/>
        <v>#NUM!</v>
      </c>
      <c r="BI4385" t="e">
        <f>VLOOKUP(H4385,Sheet2!$A$1:$B$270,2,FALSE)</f>
        <v>#N/A</v>
      </c>
    </row>
    <row r="4386" spans="15:61">
      <c r="O4386" s="57"/>
      <c r="P4386" s="57"/>
      <c r="AO4386" s="57"/>
      <c r="AP4386" s="57"/>
      <c r="BA4386" s="57"/>
      <c r="BF4386" s="6" t="e">
        <f t="shared" si="204"/>
        <v>#NUM!</v>
      </c>
      <c r="BG4386" t="e">
        <f t="shared" si="205"/>
        <v>#NUM!</v>
      </c>
      <c r="BH4386" t="e">
        <f t="shared" si="206"/>
        <v>#NUM!</v>
      </c>
      <c r="BI4386" t="e">
        <f>VLOOKUP(H4386,Sheet2!$A$1:$B$270,2,FALSE)</f>
        <v>#N/A</v>
      </c>
    </row>
    <row r="4387" spans="15:61">
      <c r="O4387" s="57"/>
      <c r="P4387" s="57"/>
      <c r="AO4387" s="57"/>
      <c r="AP4387" s="57"/>
      <c r="BA4387" s="57"/>
      <c r="BF4387" s="6" t="e">
        <f t="shared" si="204"/>
        <v>#NUM!</v>
      </c>
      <c r="BG4387" t="e">
        <f t="shared" si="205"/>
        <v>#NUM!</v>
      </c>
      <c r="BH4387" t="e">
        <f t="shared" si="206"/>
        <v>#NUM!</v>
      </c>
      <c r="BI4387" t="e">
        <f>VLOOKUP(H4387,Sheet2!$A$1:$B$270,2,FALSE)</f>
        <v>#N/A</v>
      </c>
    </row>
    <row r="4388" spans="15:61">
      <c r="O4388" s="57"/>
      <c r="P4388" s="57"/>
      <c r="AO4388" s="57"/>
      <c r="AP4388" s="57"/>
      <c r="BA4388" s="57"/>
      <c r="BF4388" s="6" t="e">
        <f t="shared" si="204"/>
        <v>#NUM!</v>
      </c>
      <c r="BG4388" t="e">
        <f t="shared" si="205"/>
        <v>#NUM!</v>
      </c>
      <c r="BH4388" t="e">
        <f t="shared" si="206"/>
        <v>#NUM!</v>
      </c>
      <c r="BI4388" t="e">
        <f>VLOOKUP(H4388,Sheet2!$A$1:$B$270,2,FALSE)</f>
        <v>#N/A</v>
      </c>
    </row>
    <row r="4389" spans="15:61">
      <c r="O4389" s="57"/>
      <c r="P4389" s="57"/>
      <c r="AO4389" s="57"/>
      <c r="AP4389" s="57"/>
      <c r="BA4389" s="57"/>
      <c r="BF4389" s="6" t="e">
        <f t="shared" si="204"/>
        <v>#NUM!</v>
      </c>
      <c r="BG4389" t="e">
        <f t="shared" si="205"/>
        <v>#NUM!</v>
      </c>
      <c r="BH4389" t="e">
        <f t="shared" si="206"/>
        <v>#NUM!</v>
      </c>
      <c r="BI4389" t="e">
        <f>VLOOKUP(H4389,Sheet2!$A$1:$B$270,2,FALSE)</f>
        <v>#N/A</v>
      </c>
    </row>
    <row r="4390" spans="15:61">
      <c r="O4390" s="57"/>
      <c r="P4390" s="57"/>
      <c r="AO4390" s="57"/>
      <c r="AP4390" s="57"/>
      <c r="BA4390" s="57"/>
      <c r="BF4390" s="6" t="e">
        <f t="shared" si="204"/>
        <v>#NUM!</v>
      </c>
      <c r="BG4390" t="e">
        <f t="shared" si="205"/>
        <v>#NUM!</v>
      </c>
      <c r="BH4390" t="e">
        <f t="shared" si="206"/>
        <v>#NUM!</v>
      </c>
      <c r="BI4390" t="e">
        <f>VLOOKUP(H4390,Sheet2!$A$1:$B$270,2,FALSE)</f>
        <v>#N/A</v>
      </c>
    </row>
    <row r="4391" spans="15:61">
      <c r="O4391" s="57"/>
      <c r="P4391" s="57"/>
      <c r="AO4391" s="57"/>
      <c r="AP4391" s="57"/>
      <c r="BA4391" s="57"/>
      <c r="BF4391" s="6" t="e">
        <f t="shared" si="204"/>
        <v>#NUM!</v>
      </c>
      <c r="BG4391" t="e">
        <f t="shared" si="205"/>
        <v>#NUM!</v>
      </c>
      <c r="BH4391" t="e">
        <f t="shared" si="206"/>
        <v>#NUM!</v>
      </c>
      <c r="BI4391" t="e">
        <f>VLOOKUP(H4391,Sheet2!$A$1:$B$270,2,FALSE)</f>
        <v>#N/A</v>
      </c>
    </row>
    <row r="4392" spans="15:61">
      <c r="O4392" s="57"/>
      <c r="P4392" s="57"/>
      <c r="AO4392" s="57"/>
      <c r="AP4392" s="57"/>
      <c r="BA4392" s="57"/>
      <c r="BF4392" s="6" t="e">
        <f t="shared" si="204"/>
        <v>#NUM!</v>
      </c>
      <c r="BG4392" t="e">
        <f t="shared" si="205"/>
        <v>#NUM!</v>
      </c>
      <c r="BH4392" t="e">
        <f t="shared" si="206"/>
        <v>#NUM!</v>
      </c>
      <c r="BI4392" t="e">
        <f>VLOOKUP(H4392,Sheet2!$A$1:$B$270,2,FALSE)</f>
        <v>#N/A</v>
      </c>
    </row>
    <row r="4393" spans="15:61">
      <c r="O4393" s="57"/>
      <c r="P4393" s="57"/>
      <c r="AO4393" s="57"/>
      <c r="AP4393" s="57"/>
      <c r="BA4393" s="57"/>
      <c r="BF4393" s="6" t="e">
        <f t="shared" si="204"/>
        <v>#NUM!</v>
      </c>
      <c r="BG4393" t="e">
        <f t="shared" si="205"/>
        <v>#NUM!</v>
      </c>
      <c r="BH4393" t="e">
        <f t="shared" si="206"/>
        <v>#NUM!</v>
      </c>
      <c r="BI4393" t="e">
        <f>VLOOKUP(H4393,Sheet2!$A$1:$B$270,2,FALSE)</f>
        <v>#N/A</v>
      </c>
    </row>
    <row r="4394" spans="15:61">
      <c r="O4394" s="57"/>
      <c r="P4394" s="57"/>
      <c r="AO4394" s="57"/>
      <c r="AP4394" s="57"/>
      <c r="BA4394" s="57"/>
      <c r="BF4394" s="6" t="e">
        <f t="shared" si="204"/>
        <v>#NUM!</v>
      </c>
      <c r="BG4394" t="e">
        <f t="shared" si="205"/>
        <v>#NUM!</v>
      </c>
      <c r="BH4394" t="e">
        <f t="shared" si="206"/>
        <v>#NUM!</v>
      </c>
      <c r="BI4394" t="e">
        <f>VLOOKUP(H4394,Sheet2!$A$1:$B$270,2,FALSE)</f>
        <v>#N/A</v>
      </c>
    </row>
    <row r="4395" spans="15:61">
      <c r="O4395" s="57"/>
      <c r="P4395" s="57"/>
      <c r="AO4395" s="57"/>
      <c r="AP4395" s="57"/>
      <c r="BA4395" s="57"/>
      <c r="BF4395" s="6" t="e">
        <f t="shared" si="204"/>
        <v>#NUM!</v>
      </c>
      <c r="BG4395" t="e">
        <f t="shared" si="205"/>
        <v>#NUM!</v>
      </c>
      <c r="BH4395" t="e">
        <f t="shared" si="206"/>
        <v>#NUM!</v>
      </c>
      <c r="BI4395" t="e">
        <f>VLOOKUP(H4395,Sheet2!$A$1:$B$270,2,FALSE)</f>
        <v>#N/A</v>
      </c>
    </row>
    <row r="4396" spans="15:61">
      <c r="O4396" s="57"/>
      <c r="P4396" s="57"/>
      <c r="AO4396" s="57"/>
      <c r="AP4396" s="57"/>
      <c r="BA4396" s="57"/>
      <c r="BF4396" s="6" t="e">
        <f t="shared" si="204"/>
        <v>#NUM!</v>
      </c>
      <c r="BG4396" t="e">
        <f t="shared" si="205"/>
        <v>#NUM!</v>
      </c>
      <c r="BH4396" t="e">
        <f t="shared" si="206"/>
        <v>#NUM!</v>
      </c>
      <c r="BI4396" t="e">
        <f>VLOOKUP(H4396,Sheet2!$A$1:$B$270,2,FALSE)</f>
        <v>#N/A</v>
      </c>
    </row>
    <row r="4397" spans="15:61">
      <c r="O4397" s="57"/>
      <c r="P4397" s="57"/>
      <c r="AO4397" s="57"/>
      <c r="AP4397" s="57"/>
      <c r="BA4397" s="57"/>
      <c r="BF4397" s="6" t="e">
        <f t="shared" si="204"/>
        <v>#NUM!</v>
      </c>
      <c r="BG4397" t="e">
        <f t="shared" si="205"/>
        <v>#NUM!</v>
      </c>
      <c r="BH4397" t="e">
        <f t="shared" si="206"/>
        <v>#NUM!</v>
      </c>
      <c r="BI4397" t="e">
        <f>VLOOKUP(H4397,Sheet2!$A$1:$B$270,2,FALSE)</f>
        <v>#N/A</v>
      </c>
    </row>
    <row r="4398" spans="15:61">
      <c r="O4398" s="57"/>
      <c r="P4398" s="57"/>
      <c r="AO4398" s="57"/>
      <c r="AP4398" s="57"/>
      <c r="BA4398" s="57"/>
      <c r="BF4398" s="6" t="e">
        <f t="shared" si="204"/>
        <v>#NUM!</v>
      </c>
      <c r="BG4398" t="e">
        <f t="shared" si="205"/>
        <v>#NUM!</v>
      </c>
      <c r="BH4398" t="e">
        <f t="shared" si="206"/>
        <v>#NUM!</v>
      </c>
      <c r="BI4398" t="e">
        <f>VLOOKUP(H4398,Sheet2!$A$1:$B$270,2,FALSE)</f>
        <v>#N/A</v>
      </c>
    </row>
    <row r="4399" spans="15:61">
      <c r="O4399" s="57"/>
      <c r="P4399" s="57"/>
      <c r="AO4399" s="57"/>
      <c r="AP4399" s="57"/>
      <c r="BA4399" s="57"/>
      <c r="BF4399" s="6" t="e">
        <f t="shared" si="204"/>
        <v>#NUM!</v>
      </c>
      <c r="BG4399" t="e">
        <f t="shared" si="205"/>
        <v>#NUM!</v>
      </c>
      <c r="BH4399" t="e">
        <f t="shared" si="206"/>
        <v>#NUM!</v>
      </c>
      <c r="BI4399" t="e">
        <f>VLOOKUP(H4399,Sheet2!$A$1:$B$270,2,FALSE)</f>
        <v>#N/A</v>
      </c>
    </row>
    <row r="4400" spans="15:61">
      <c r="O4400" s="57"/>
      <c r="P4400" s="57"/>
      <c r="AO4400" s="57"/>
      <c r="AP4400" s="57"/>
      <c r="BA4400" s="57"/>
      <c r="BF4400" s="6" t="e">
        <f t="shared" si="204"/>
        <v>#NUM!</v>
      </c>
      <c r="BG4400" t="e">
        <f t="shared" si="205"/>
        <v>#NUM!</v>
      </c>
      <c r="BH4400" t="e">
        <f t="shared" si="206"/>
        <v>#NUM!</v>
      </c>
      <c r="BI4400" t="e">
        <f>VLOOKUP(H4400,Sheet2!$A$1:$B$270,2,FALSE)</f>
        <v>#N/A</v>
      </c>
    </row>
    <row r="4401" spans="15:61">
      <c r="O4401" s="57"/>
      <c r="P4401" s="57"/>
      <c r="AO4401" s="57"/>
      <c r="AP4401" s="57"/>
      <c r="BA4401" s="57"/>
      <c r="BF4401" s="6" t="e">
        <f t="shared" si="204"/>
        <v>#NUM!</v>
      </c>
      <c r="BG4401" t="e">
        <f t="shared" si="205"/>
        <v>#NUM!</v>
      </c>
      <c r="BH4401" t="e">
        <f t="shared" si="206"/>
        <v>#NUM!</v>
      </c>
      <c r="BI4401" t="e">
        <f>VLOOKUP(H4401,Sheet2!$A$1:$B$270,2,FALSE)</f>
        <v>#N/A</v>
      </c>
    </row>
    <row r="4402" spans="15:61">
      <c r="O4402" s="57"/>
      <c r="P4402" s="57"/>
      <c r="AO4402" s="57"/>
      <c r="BA4402" s="57"/>
      <c r="BF4402" s="6" t="e">
        <f t="shared" si="204"/>
        <v>#NUM!</v>
      </c>
      <c r="BG4402" t="e">
        <f t="shared" si="205"/>
        <v>#NUM!</v>
      </c>
      <c r="BH4402" t="e">
        <f t="shared" si="206"/>
        <v>#NUM!</v>
      </c>
      <c r="BI4402" t="e">
        <f>VLOOKUP(H4402,Sheet2!$A$1:$B$270,2,FALSE)</f>
        <v>#N/A</v>
      </c>
    </row>
    <row r="4403" spans="15:61">
      <c r="O4403" s="57"/>
      <c r="P4403" s="57"/>
      <c r="AO4403" s="57"/>
      <c r="AP4403" s="57"/>
      <c r="BA4403" s="57"/>
      <c r="BF4403" s="6" t="e">
        <f t="shared" si="204"/>
        <v>#NUM!</v>
      </c>
      <c r="BG4403" t="e">
        <f t="shared" si="205"/>
        <v>#NUM!</v>
      </c>
      <c r="BH4403" t="e">
        <f t="shared" si="206"/>
        <v>#NUM!</v>
      </c>
      <c r="BI4403" t="e">
        <f>VLOOKUP(H4403,Sheet2!$A$1:$B$270,2,FALSE)</f>
        <v>#N/A</v>
      </c>
    </row>
    <row r="4404" spans="15:61">
      <c r="O4404" s="57"/>
      <c r="P4404" s="57"/>
      <c r="AO4404" s="57"/>
      <c r="BA4404" s="57"/>
      <c r="BF4404" s="6" t="e">
        <f t="shared" si="204"/>
        <v>#NUM!</v>
      </c>
      <c r="BG4404" t="e">
        <f t="shared" si="205"/>
        <v>#NUM!</v>
      </c>
      <c r="BH4404" t="e">
        <f t="shared" si="206"/>
        <v>#NUM!</v>
      </c>
      <c r="BI4404" t="e">
        <f>VLOOKUP(H4404,Sheet2!$A$1:$B$270,2,FALSE)</f>
        <v>#N/A</v>
      </c>
    </row>
    <row r="4405" spans="15:61">
      <c r="O4405" s="57"/>
      <c r="P4405" s="57"/>
      <c r="AO4405" s="57"/>
      <c r="AP4405" s="57"/>
      <c r="BA4405" s="57"/>
      <c r="BF4405" s="6" t="e">
        <f t="shared" si="204"/>
        <v>#NUM!</v>
      </c>
      <c r="BG4405" t="e">
        <f t="shared" si="205"/>
        <v>#NUM!</v>
      </c>
      <c r="BH4405" t="e">
        <f t="shared" si="206"/>
        <v>#NUM!</v>
      </c>
      <c r="BI4405" t="e">
        <f>VLOOKUP(H4405,Sheet2!$A$1:$B$270,2,FALSE)</f>
        <v>#N/A</v>
      </c>
    </row>
    <row r="4406" spans="15:61">
      <c r="O4406" s="57"/>
      <c r="P4406" s="57"/>
      <c r="AO4406" s="57"/>
      <c r="AP4406" s="57"/>
      <c r="BA4406" s="57"/>
      <c r="BF4406" s="6" t="e">
        <f t="shared" si="204"/>
        <v>#NUM!</v>
      </c>
      <c r="BG4406" t="e">
        <f t="shared" si="205"/>
        <v>#NUM!</v>
      </c>
      <c r="BH4406" t="e">
        <f t="shared" si="206"/>
        <v>#NUM!</v>
      </c>
      <c r="BI4406" t="e">
        <f>VLOOKUP(H4406,Sheet2!$A$1:$B$270,2,FALSE)</f>
        <v>#N/A</v>
      </c>
    </row>
    <row r="4407" spans="15:61">
      <c r="O4407" s="57"/>
      <c r="P4407" s="57"/>
      <c r="AO4407" s="57"/>
      <c r="AP4407" s="57"/>
      <c r="BA4407" s="57"/>
      <c r="BF4407" s="6" t="e">
        <f t="shared" si="204"/>
        <v>#NUM!</v>
      </c>
      <c r="BG4407" t="e">
        <f t="shared" si="205"/>
        <v>#NUM!</v>
      </c>
      <c r="BH4407" t="e">
        <f t="shared" si="206"/>
        <v>#NUM!</v>
      </c>
      <c r="BI4407" t="e">
        <f>VLOOKUP(H4407,Sheet2!$A$1:$B$270,2,FALSE)</f>
        <v>#N/A</v>
      </c>
    </row>
    <row r="4408" spans="15:61">
      <c r="O4408" s="57"/>
      <c r="P4408" s="57"/>
      <c r="AO4408" s="57"/>
      <c r="AP4408" s="57"/>
      <c r="BA4408" s="57"/>
      <c r="BF4408" s="6" t="e">
        <f t="shared" si="204"/>
        <v>#NUM!</v>
      </c>
      <c r="BG4408" t="e">
        <f t="shared" si="205"/>
        <v>#NUM!</v>
      </c>
      <c r="BH4408" t="e">
        <f t="shared" si="206"/>
        <v>#NUM!</v>
      </c>
      <c r="BI4408" t="e">
        <f>VLOOKUP(H4408,Sheet2!$A$1:$B$270,2,FALSE)</f>
        <v>#N/A</v>
      </c>
    </row>
    <row r="4409" spans="15:61">
      <c r="O4409" s="57"/>
      <c r="P4409" s="57"/>
      <c r="AO4409" s="57"/>
      <c r="AP4409" s="57"/>
      <c r="BA4409" s="57"/>
      <c r="BF4409" s="6" t="e">
        <f t="shared" si="204"/>
        <v>#NUM!</v>
      </c>
      <c r="BG4409" t="e">
        <f t="shared" si="205"/>
        <v>#NUM!</v>
      </c>
      <c r="BH4409" t="e">
        <f t="shared" si="206"/>
        <v>#NUM!</v>
      </c>
      <c r="BI4409" t="e">
        <f>VLOOKUP(H4409,Sheet2!$A$1:$B$270,2,FALSE)</f>
        <v>#N/A</v>
      </c>
    </row>
    <row r="4410" spans="15:61">
      <c r="O4410" s="57"/>
      <c r="P4410" s="57"/>
      <c r="AO4410" s="57"/>
      <c r="BA4410" s="57"/>
      <c r="BF4410" s="6" t="e">
        <f t="shared" si="204"/>
        <v>#NUM!</v>
      </c>
      <c r="BG4410" t="e">
        <f t="shared" si="205"/>
        <v>#NUM!</v>
      </c>
      <c r="BH4410" t="e">
        <f t="shared" si="206"/>
        <v>#NUM!</v>
      </c>
      <c r="BI4410" t="e">
        <f>VLOOKUP(H4410,Sheet2!$A$1:$B$270,2,FALSE)</f>
        <v>#N/A</v>
      </c>
    </row>
    <row r="4411" spans="15:61">
      <c r="O4411" s="57"/>
      <c r="P4411" s="57"/>
      <c r="AO4411" s="57"/>
      <c r="AP4411" s="57"/>
      <c r="BA4411" s="57"/>
      <c r="BF4411" s="6" t="e">
        <f t="shared" si="204"/>
        <v>#NUM!</v>
      </c>
      <c r="BG4411" t="e">
        <f t="shared" si="205"/>
        <v>#NUM!</v>
      </c>
      <c r="BH4411" t="e">
        <f t="shared" si="206"/>
        <v>#NUM!</v>
      </c>
      <c r="BI4411" t="e">
        <f>VLOOKUP(H4411,Sheet2!$A$1:$B$270,2,FALSE)</f>
        <v>#N/A</v>
      </c>
    </row>
    <row r="4412" spans="15:61">
      <c r="O4412" s="57"/>
      <c r="P4412" s="57"/>
      <c r="AO4412" s="57"/>
      <c r="AP4412" s="57"/>
      <c r="BA4412" s="57"/>
      <c r="BF4412" s="6" t="e">
        <f t="shared" si="204"/>
        <v>#NUM!</v>
      </c>
      <c r="BG4412" t="e">
        <f t="shared" si="205"/>
        <v>#NUM!</v>
      </c>
      <c r="BH4412" t="e">
        <f t="shared" si="206"/>
        <v>#NUM!</v>
      </c>
      <c r="BI4412" t="e">
        <f>VLOOKUP(H4412,Sheet2!$A$1:$B$270,2,FALSE)</f>
        <v>#N/A</v>
      </c>
    </row>
    <row r="4413" spans="15:61">
      <c r="O4413" s="57"/>
      <c r="P4413" s="57"/>
      <c r="AO4413" s="57"/>
      <c r="AP4413" s="57"/>
      <c r="BA4413" s="57"/>
      <c r="BF4413" s="6" t="e">
        <f t="shared" si="204"/>
        <v>#NUM!</v>
      </c>
      <c r="BG4413" t="e">
        <f t="shared" si="205"/>
        <v>#NUM!</v>
      </c>
      <c r="BH4413" t="e">
        <f t="shared" si="206"/>
        <v>#NUM!</v>
      </c>
      <c r="BI4413" t="e">
        <f>VLOOKUP(H4413,Sheet2!$A$1:$B$270,2,FALSE)</f>
        <v>#N/A</v>
      </c>
    </row>
    <row r="4414" spans="15:61">
      <c r="O4414" s="57"/>
      <c r="P4414" s="57"/>
      <c r="AO4414" s="57"/>
      <c r="AP4414" s="57"/>
      <c r="BA4414" s="57"/>
      <c r="BF4414" s="6" t="e">
        <f t="shared" si="204"/>
        <v>#NUM!</v>
      </c>
      <c r="BG4414" t="e">
        <f t="shared" si="205"/>
        <v>#NUM!</v>
      </c>
      <c r="BH4414" t="e">
        <f t="shared" si="206"/>
        <v>#NUM!</v>
      </c>
      <c r="BI4414" t="e">
        <f>VLOOKUP(H4414,Sheet2!$A$1:$B$270,2,FALSE)</f>
        <v>#N/A</v>
      </c>
    </row>
    <row r="4415" spans="15:61">
      <c r="O4415" s="57"/>
      <c r="P4415" s="57"/>
      <c r="AO4415" s="57"/>
      <c r="AP4415" s="57"/>
      <c r="BA4415" s="57"/>
      <c r="BF4415" s="6" t="e">
        <f t="shared" si="204"/>
        <v>#NUM!</v>
      </c>
      <c r="BG4415" t="e">
        <f t="shared" si="205"/>
        <v>#NUM!</v>
      </c>
      <c r="BH4415" t="e">
        <f t="shared" si="206"/>
        <v>#NUM!</v>
      </c>
      <c r="BI4415" t="e">
        <f>VLOOKUP(H4415,Sheet2!$A$1:$B$270,2,FALSE)</f>
        <v>#N/A</v>
      </c>
    </row>
    <row r="4416" spans="15:61">
      <c r="O4416" s="57"/>
      <c r="P4416" s="57"/>
      <c r="AO4416" s="57"/>
      <c r="AP4416" s="57"/>
      <c r="BA4416" s="57"/>
      <c r="BF4416" s="6" t="e">
        <f t="shared" si="204"/>
        <v>#NUM!</v>
      </c>
      <c r="BG4416" t="e">
        <f t="shared" si="205"/>
        <v>#NUM!</v>
      </c>
      <c r="BH4416" t="e">
        <f t="shared" si="206"/>
        <v>#NUM!</v>
      </c>
      <c r="BI4416" t="e">
        <f>VLOOKUP(H4416,Sheet2!$A$1:$B$270,2,FALSE)</f>
        <v>#N/A</v>
      </c>
    </row>
    <row r="4417" spans="15:61">
      <c r="O4417" s="57"/>
      <c r="P4417" s="57"/>
      <c r="AO4417" s="57"/>
      <c r="AP4417" s="57"/>
      <c r="BA4417" s="57"/>
      <c r="BF4417" s="6" t="e">
        <f t="shared" si="204"/>
        <v>#NUM!</v>
      </c>
      <c r="BG4417" t="e">
        <f t="shared" si="205"/>
        <v>#NUM!</v>
      </c>
      <c r="BH4417" t="e">
        <f t="shared" si="206"/>
        <v>#NUM!</v>
      </c>
      <c r="BI4417" t="e">
        <f>VLOOKUP(H4417,Sheet2!$A$1:$B$270,2,FALSE)</f>
        <v>#N/A</v>
      </c>
    </row>
    <row r="4418" spans="15:61">
      <c r="O4418" s="57"/>
      <c r="P4418" s="57"/>
      <c r="AO4418" s="57"/>
      <c r="AP4418" s="57"/>
      <c r="BA4418" s="57"/>
      <c r="BF4418" s="6" t="e">
        <f t="shared" ref="BF4418:BF4481" si="207">DATE(BC4418,BD4418,BE4418)</f>
        <v>#NUM!</v>
      </c>
      <c r="BG4418" t="e">
        <f t="shared" ref="BG4418:BG4481" si="208">BF4418-BA4418</f>
        <v>#NUM!</v>
      </c>
      <c r="BH4418" t="e">
        <f t="shared" ref="BH4418:BH4481" si="209">IF(BG4418=1,"COMPLY",IF(BG4418&lt;1,"COMPLY","NOT COMPLY"))</f>
        <v>#NUM!</v>
      </c>
      <c r="BI4418" t="e">
        <f>VLOOKUP(H4418,Sheet2!$A$1:$B$270,2,FALSE)</f>
        <v>#N/A</v>
      </c>
    </row>
    <row r="4419" spans="15:61">
      <c r="O4419" s="57"/>
      <c r="P4419" s="57"/>
      <c r="AO4419" s="57"/>
      <c r="AP4419" s="57"/>
      <c r="BA4419" s="57"/>
      <c r="BF4419" s="6" t="e">
        <f t="shared" si="207"/>
        <v>#NUM!</v>
      </c>
      <c r="BG4419" t="e">
        <f t="shared" si="208"/>
        <v>#NUM!</v>
      </c>
      <c r="BH4419" t="e">
        <f t="shared" si="209"/>
        <v>#NUM!</v>
      </c>
      <c r="BI4419" t="e">
        <f>VLOOKUP(H4419,Sheet2!$A$1:$B$270,2,FALSE)</f>
        <v>#N/A</v>
      </c>
    </row>
    <row r="4420" spans="15:61">
      <c r="O4420" s="57"/>
      <c r="P4420" s="57"/>
      <c r="AO4420" s="57"/>
      <c r="BA4420" s="57"/>
      <c r="BF4420" s="6" t="e">
        <f t="shared" si="207"/>
        <v>#NUM!</v>
      </c>
      <c r="BG4420" t="e">
        <f t="shared" si="208"/>
        <v>#NUM!</v>
      </c>
      <c r="BH4420" t="e">
        <f t="shared" si="209"/>
        <v>#NUM!</v>
      </c>
      <c r="BI4420" t="e">
        <f>VLOOKUP(H4420,Sheet2!$A$1:$B$270,2,FALSE)</f>
        <v>#N/A</v>
      </c>
    </row>
    <row r="4421" spans="15:61">
      <c r="O4421" s="57"/>
      <c r="P4421" s="57"/>
      <c r="AO4421" s="57"/>
      <c r="AP4421" s="57"/>
      <c r="BA4421" s="57"/>
      <c r="BF4421" s="6" t="e">
        <f t="shared" si="207"/>
        <v>#NUM!</v>
      </c>
      <c r="BG4421" t="e">
        <f t="shared" si="208"/>
        <v>#NUM!</v>
      </c>
      <c r="BH4421" t="e">
        <f t="shared" si="209"/>
        <v>#NUM!</v>
      </c>
      <c r="BI4421" t="e">
        <f>VLOOKUP(H4421,Sheet2!$A$1:$B$270,2,FALSE)</f>
        <v>#N/A</v>
      </c>
    </row>
    <row r="4422" spans="15:61">
      <c r="O4422" s="57"/>
      <c r="P4422" s="57"/>
      <c r="AO4422" s="57"/>
      <c r="AP4422" s="57"/>
      <c r="BA4422" s="57"/>
      <c r="BF4422" s="6" t="e">
        <f t="shared" si="207"/>
        <v>#NUM!</v>
      </c>
      <c r="BG4422" t="e">
        <f t="shared" si="208"/>
        <v>#NUM!</v>
      </c>
      <c r="BH4422" t="e">
        <f t="shared" si="209"/>
        <v>#NUM!</v>
      </c>
      <c r="BI4422" t="e">
        <f>VLOOKUP(H4422,Sheet2!$A$1:$B$270,2,FALSE)</f>
        <v>#N/A</v>
      </c>
    </row>
    <row r="4423" spans="15:61">
      <c r="O4423" s="57"/>
      <c r="P4423" s="57"/>
      <c r="AO4423" s="57"/>
      <c r="AP4423" s="57"/>
      <c r="BA4423" s="57"/>
      <c r="BF4423" s="6" t="e">
        <f t="shared" si="207"/>
        <v>#NUM!</v>
      </c>
      <c r="BG4423" t="e">
        <f t="shared" si="208"/>
        <v>#NUM!</v>
      </c>
      <c r="BH4423" t="e">
        <f t="shared" si="209"/>
        <v>#NUM!</v>
      </c>
      <c r="BI4423" t="e">
        <f>VLOOKUP(H4423,Sheet2!$A$1:$B$270,2,FALSE)</f>
        <v>#N/A</v>
      </c>
    </row>
    <row r="4424" spans="15:61">
      <c r="O4424" s="57"/>
      <c r="P4424" s="57"/>
      <c r="AO4424" s="57"/>
      <c r="AP4424" s="57"/>
      <c r="BA4424" s="57"/>
      <c r="BF4424" s="6" t="e">
        <f t="shared" si="207"/>
        <v>#NUM!</v>
      </c>
      <c r="BG4424" t="e">
        <f t="shared" si="208"/>
        <v>#NUM!</v>
      </c>
      <c r="BH4424" t="e">
        <f t="shared" si="209"/>
        <v>#NUM!</v>
      </c>
      <c r="BI4424" t="e">
        <f>VLOOKUP(H4424,Sheet2!$A$1:$B$270,2,FALSE)</f>
        <v>#N/A</v>
      </c>
    </row>
    <row r="4425" spans="15:61">
      <c r="O4425" s="57"/>
      <c r="P4425" s="57"/>
      <c r="AO4425" s="57"/>
      <c r="BA4425" s="57"/>
      <c r="BF4425" s="6" t="e">
        <f t="shared" si="207"/>
        <v>#NUM!</v>
      </c>
      <c r="BG4425" t="e">
        <f t="shared" si="208"/>
        <v>#NUM!</v>
      </c>
      <c r="BH4425" t="e">
        <f t="shared" si="209"/>
        <v>#NUM!</v>
      </c>
      <c r="BI4425" t="e">
        <f>VLOOKUP(H4425,Sheet2!$A$1:$B$270,2,FALSE)</f>
        <v>#N/A</v>
      </c>
    </row>
    <row r="4426" spans="15:61">
      <c r="O4426" s="57"/>
      <c r="P4426" s="57"/>
      <c r="AO4426" s="57"/>
      <c r="AP4426" s="57"/>
      <c r="BA4426" s="57"/>
      <c r="BF4426" s="6" t="e">
        <f t="shared" si="207"/>
        <v>#NUM!</v>
      </c>
      <c r="BG4426" t="e">
        <f t="shared" si="208"/>
        <v>#NUM!</v>
      </c>
      <c r="BH4426" t="e">
        <f t="shared" si="209"/>
        <v>#NUM!</v>
      </c>
      <c r="BI4426" t="e">
        <f>VLOOKUP(H4426,Sheet2!$A$1:$B$270,2,FALSE)</f>
        <v>#N/A</v>
      </c>
    </row>
    <row r="4427" spans="15:61">
      <c r="O4427" s="57"/>
      <c r="P4427" s="57"/>
      <c r="AO4427" s="57"/>
      <c r="AP4427" s="57"/>
      <c r="BA4427" s="57"/>
      <c r="BF4427" s="6" t="e">
        <f t="shared" si="207"/>
        <v>#NUM!</v>
      </c>
      <c r="BG4427" t="e">
        <f t="shared" si="208"/>
        <v>#NUM!</v>
      </c>
      <c r="BH4427" t="e">
        <f t="shared" si="209"/>
        <v>#NUM!</v>
      </c>
      <c r="BI4427" t="e">
        <f>VLOOKUP(H4427,Sheet2!$A$1:$B$270,2,FALSE)</f>
        <v>#N/A</v>
      </c>
    </row>
    <row r="4428" spans="15:61">
      <c r="O4428" s="57"/>
      <c r="P4428" s="57"/>
      <c r="AO4428" s="57"/>
      <c r="AP4428" s="57"/>
      <c r="BA4428" s="57"/>
      <c r="BF4428" s="6" t="e">
        <f t="shared" si="207"/>
        <v>#NUM!</v>
      </c>
      <c r="BG4428" t="e">
        <f t="shared" si="208"/>
        <v>#NUM!</v>
      </c>
      <c r="BH4428" t="e">
        <f t="shared" si="209"/>
        <v>#NUM!</v>
      </c>
      <c r="BI4428" t="e">
        <f>VLOOKUP(H4428,Sheet2!$A$1:$B$270,2,FALSE)</f>
        <v>#N/A</v>
      </c>
    </row>
    <row r="4429" spans="15:61">
      <c r="O4429" s="57"/>
      <c r="P4429" s="57"/>
      <c r="AO4429" s="57"/>
      <c r="AP4429" s="57"/>
      <c r="BA4429" s="57"/>
      <c r="BF4429" s="6" t="e">
        <f t="shared" si="207"/>
        <v>#NUM!</v>
      </c>
      <c r="BG4429" t="e">
        <f t="shared" si="208"/>
        <v>#NUM!</v>
      </c>
      <c r="BH4429" t="e">
        <f t="shared" si="209"/>
        <v>#NUM!</v>
      </c>
      <c r="BI4429" t="e">
        <f>VLOOKUP(H4429,Sheet2!$A$1:$B$270,2,FALSE)</f>
        <v>#N/A</v>
      </c>
    </row>
    <row r="4430" spans="15:61">
      <c r="O4430" s="57"/>
      <c r="P4430" s="57"/>
      <c r="AO4430" s="57"/>
      <c r="AP4430" s="57"/>
      <c r="BA4430" s="57"/>
      <c r="BF4430" s="6" t="e">
        <f t="shared" si="207"/>
        <v>#NUM!</v>
      </c>
      <c r="BG4430" t="e">
        <f t="shared" si="208"/>
        <v>#NUM!</v>
      </c>
      <c r="BH4430" t="e">
        <f t="shared" si="209"/>
        <v>#NUM!</v>
      </c>
      <c r="BI4430" t="e">
        <f>VLOOKUP(H4430,Sheet2!$A$1:$B$270,2,FALSE)</f>
        <v>#N/A</v>
      </c>
    </row>
    <row r="4431" spans="15:61">
      <c r="O4431" s="57"/>
      <c r="P4431" s="57"/>
      <c r="AO4431" s="57"/>
      <c r="AP4431" s="57"/>
      <c r="BA4431" s="57"/>
      <c r="BF4431" s="6" t="e">
        <f t="shared" si="207"/>
        <v>#NUM!</v>
      </c>
      <c r="BG4431" t="e">
        <f t="shared" si="208"/>
        <v>#NUM!</v>
      </c>
      <c r="BH4431" t="e">
        <f t="shared" si="209"/>
        <v>#NUM!</v>
      </c>
      <c r="BI4431" t="e">
        <f>VLOOKUP(H4431,Sheet2!$A$1:$B$270,2,FALSE)</f>
        <v>#N/A</v>
      </c>
    </row>
    <row r="4432" spans="15:61">
      <c r="O4432" s="57"/>
      <c r="P4432" s="57"/>
      <c r="AO4432" s="57"/>
      <c r="AP4432" s="57"/>
      <c r="BA4432" s="57"/>
      <c r="BF4432" s="6" t="e">
        <f t="shared" si="207"/>
        <v>#NUM!</v>
      </c>
      <c r="BG4432" t="e">
        <f t="shared" si="208"/>
        <v>#NUM!</v>
      </c>
      <c r="BH4432" t="e">
        <f t="shared" si="209"/>
        <v>#NUM!</v>
      </c>
      <c r="BI4432" t="e">
        <f>VLOOKUP(H4432,Sheet2!$A$1:$B$270,2,FALSE)</f>
        <v>#N/A</v>
      </c>
    </row>
    <row r="4433" spans="15:61">
      <c r="O4433" s="57"/>
      <c r="P4433" s="57"/>
      <c r="AO4433" s="57"/>
      <c r="AP4433" s="57"/>
      <c r="BA4433" s="57"/>
      <c r="BF4433" s="6" t="e">
        <f t="shared" si="207"/>
        <v>#NUM!</v>
      </c>
      <c r="BG4433" t="e">
        <f t="shared" si="208"/>
        <v>#NUM!</v>
      </c>
      <c r="BH4433" t="e">
        <f t="shared" si="209"/>
        <v>#NUM!</v>
      </c>
      <c r="BI4433" t="e">
        <f>VLOOKUP(H4433,Sheet2!$A$1:$B$270,2,FALSE)</f>
        <v>#N/A</v>
      </c>
    </row>
    <row r="4434" spans="15:61">
      <c r="O4434" s="57"/>
      <c r="P4434" s="57"/>
      <c r="AO4434" s="57"/>
      <c r="AP4434" s="57"/>
      <c r="BA4434" s="57"/>
      <c r="BF4434" s="6" t="e">
        <f t="shared" si="207"/>
        <v>#NUM!</v>
      </c>
      <c r="BG4434" t="e">
        <f t="shared" si="208"/>
        <v>#NUM!</v>
      </c>
      <c r="BH4434" t="e">
        <f t="shared" si="209"/>
        <v>#NUM!</v>
      </c>
      <c r="BI4434" t="e">
        <f>VLOOKUP(H4434,Sheet2!$A$1:$B$270,2,FALSE)</f>
        <v>#N/A</v>
      </c>
    </row>
    <row r="4435" spans="15:61">
      <c r="O4435" s="57"/>
      <c r="P4435" s="57"/>
      <c r="AO4435" s="57"/>
      <c r="BA4435" s="57"/>
      <c r="BF4435" s="6" t="e">
        <f t="shared" si="207"/>
        <v>#NUM!</v>
      </c>
      <c r="BG4435" t="e">
        <f t="shared" si="208"/>
        <v>#NUM!</v>
      </c>
      <c r="BH4435" t="e">
        <f t="shared" si="209"/>
        <v>#NUM!</v>
      </c>
      <c r="BI4435" t="e">
        <f>VLOOKUP(H4435,Sheet2!$A$1:$B$270,2,FALSE)</f>
        <v>#N/A</v>
      </c>
    </row>
    <row r="4436" spans="15:61">
      <c r="O4436" s="57"/>
      <c r="P4436" s="57"/>
      <c r="AO4436" s="57"/>
      <c r="AP4436" s="57"/>
      <c r="BA4436" s="57"/>
      <c r="BF4436" s="6" t="e">
        <f t="shared" si="207"/>
        <v>#NUM!</v>
      </c>
      <c r="BG4436" t="e">
        <f t="shared" si="208"/>
        <v>#NUM!</v>
      </c>
      <c r="BH4436" t="e">
        <f t="shared" si="209"/>
        <v>#NUM!</v>
      </c>
      <c r="BI4436" t="e">
        <f>VLOOKUP(H4436,Sheet2!$A$1:$B$270,2,FALSE)</f>
        <v>#N/A</v>
      </c>
    </row>
    <row r="4437" spans="15:61">
      <c r="O4437" s="57"/>
      <c r="P4437" s="57"/>
      <c r="AO4437" s="57"/>
      <c r="AP4437" s="57"/>
      <c r="BA4437" s="57"/>
      <c r="BF4437" s="6" t="e">
        <f t="shared" si="207"/>
        <v>#NUM!</v>
      </c>
      <c r="BG4437" t="e">
        <f t="shared" si="208"/>
        <v>#NUM!</v>
      </c>
      <c r="BH4437" t="e">
        <f t="shared" si="209"/>
        <v>#NUM!</v>
      </c>
      <c r="BI4437" t="e">
        <f>VLOOKUP(H4437,Sheet2!$A$1:$B$270,2,FALSE)</f>
        <v>#N/A</v>
      </c>
    </row>
    <row r="4438" spans="15:61">
      <c r="O4438" s="57"/>
      <c r="P4438" s="57"/>
      <c r="AO4438" s="57"/>
      <c r="AP4438" s="57"/>
      <c r="BA4438" s="57"/>
      <c r="BF4438" s="6" t="e">
        <f t="shared" si="207"/>
        <v>#NUM!</v>
      </c>
      <c r="BG4438" t="e">
        <f t="shared" si="208"/>
        <v>#NUM!</v>
      </c>
      <c r="BH4438" t="e">
        <f t="shared" si="209"/>
        <v>#NUM!</v>
      </c>
      <c r="BI4438" t="e">
        <f>VLOOKUP(H4438,Sheet2!$A$1:$B$270,2,FALSE)</f>
        <v>#N/A</v>
      </c>
    </row>
    <row r="4439" spans="15:61">
      <c r="O4439" s="57"/>
      <c r="P4439" s="57"/>
      <c r="AO4439" s="57"/>
      <c r="AP4439" s="57"/>
      <c r="BA4439" s="57"/>
      <c r="BF4439" s="6" t="e">
        <f t="shared" si="207"/>
        <v>#NUM!</v>
      </c>
      <c r="BG4439" t="e">
        <f t="shared" si="208"/>
        <v>#NUM!</v>
      </c>
      <c r="BH4439" t="e">
        <f t="shared" si="209"/>
        <v>#NUM!</v>
      </c>
      <c r="BI4439" t="e">
        <f>VLOOKUP(H4439,Sheet2!$A$1:$B$270,2,FALSE)</f>
        <v>#N/A</v>
      </c>
    </row>
    <row r="4440" spans="15:61">
      <c r="O4440" s="57"/>
      <c r="P4440" s="57"/>
      <c r="AO4440" s="57"/>
      <c r="AP4440" s="57"/>
      <c r="BA4440" s="57"/>
      <c r="BF4440" s="6" t="e">
        <f t="shared" si="207"/>
        <v>#NUM!</v>
      </c>
      <c r="BG4440" t="e">
        <f t="shared" si="208"/>
        <v>#NUM!</v>
      </c>
      <c r="BH4440" t="e">
        <f t="shared" si="209"/>
        <v>#NUM!</v>
      </c>
      <c r="BI4440" t="e">
        <f>VLOOKUP(H4440,Sheet2!$A$1:$B$270,2,FALSE)</f>
        <v>#N/A</v>
      </c>
    </row>
    <row r="4441" spans="15:61">
      <c r="O4441" s="57"/>
      <c r="P4441" s="57"/>
      <c r="AO4441" s="57"/>
      <c r="BA4441" s="57"/>
      <c r="BF4441" s="6" t="e">
        <f t="shared" si="207"/>
        <v>#NUM!</v>
      </c>
      <c r="BG4441" t="e">
        <f t="shared" si="208"/>
        <v>#NUM!</v>
      </c>
      <c r="BH4441" t="e">
        <f t="shared" si="209"/>
        <v>#NUM!</v>
      </c>
      <c r="BI4441" t="e">
        <f>VLOOKUP(H4441,Sheet2!$A$1:$B$270,2,FALSE)</f>
        <v>#N/A</v>
      </c>
    </row>
    <row r="4442" spans="15:61">
      <c r="O4442" s="57"/>
      <c r="P4442" s="57"/>
      <c r="AO4442" s="57"/>
      <c r="AP4442" s="57"/>
      <c r="BA4442" s="57"/>
      <c r="BF4442" s="6" t="e">
        <f t="shared" si="207"/>
        <v>#NUM!</v>
      </c>
      <c r="BG4442" t="e">
        <f t="shared" si="208"/>
        <v>#NUM!</v>
      </c>
      <c r="BH4442" t="e">
        <f t="shared" si="209"/>
        <v>#NUM!</v>
      </c>
      <c r="BI4442" t="e">
        <f>VLOOKUP(H4442,Sheet2!$A$1:$B$270,2,FALSE)</f>
        <v>#N/A</v>
      </c>
    </row>
    <row r="4443" spans="15:61">
      <c r="O4443" s="57"/>
      <c r="P4443" s="57"/>
      <c r="AO4443" s="57"/>
      <c r="BA4443" s="57"/>
      <c r="BF4443" s="6" t="e">
        <f t="shared" si="207"/>
        <v>#NUM!</v>
      </c>
      <c r="BG4443" t="e">
        <f t="shared" si="208"/>
        <v>#NUM!</v>
      </c>
      <c r="BH4443" t="e">
        <f t="shared" si="209"/>
        <v>#NUM!</v>
      </c>
      <c r="BI4443" t="e">
        <f>VLOOKUP(H4443,Sheet2!$A$1:$B$270,2,FALSE)</f>
        <v>#N/A</v>
      </c>
    </row>
    <row r="4444" spans="15:61">
      <c r="O4444" s="57"/>
      <c r="P4444" s="57"/>
      <c r="AO4444" s="57"/>
      <c r="AP4444" s="57"/>
      <c r="BA4444" s="57"/>
      <c r="BF4444" s="6" t="e">
        <f t="shared" si="207"/>
        <v>#NUM!</v>
      </c>
      <c r="BG4444" t="e">
        <f t="shared" si="208"/>
        <v>#NUM!</v>
      </c>
      <c r="BH4444" t="e">
        <f t="shared" si="209"/>
        <v>#NUM!</v>
      </c>
      <c r="BI4444" t="e">
        <f>VLOOKUP(H4444,Sheet2!$A$1:$B$270,2,FALSE)</f>
        <v>#N/A</v>
      </c>
    </row>
    <row r="4445" spans="15:61">
      <c r="O4445" s="57"/>
      <c r="P4445" s="57"/>
      <c r="AO4445" s="57"/>
      <c r="AP4445" s="57"/>
      <c r="BA4445" s="57"/>
      <c r="BF4445" s="6" t="e">
        <f t="shared" si="207"/>
        <v>#NUM!</v>
      </c>
      <c r="BG4445" t="e">
        <f t="shared" si="208"/>
        <v>#NUM!</v>
      </c>
      <c r="BH4445" t="e">
        <f t="shared" si="209"/>
        <v>#NUM!</v>
      </c>
      <c r="BI4445" t="e">
        <f>VLOOKUP(H4445,Sheet2!$A$1:$B$270,2,FALSE)</f>
        <v>#N/A</v>
      </c>
    </row>
    <row r="4446" spans="15:61">
      <c r="O4446" s="57"/>
      <c r="P4446" s="57"/>
      <c r="AO4446" s="57"/>
      <c r="AP4446" s="57"/>
      <c r="BA4446" s="57"/>
      <c r="BF4446" s="6" t="e">
        <f t="shared" si="207"/>
        <v>#NUM!</v>
      </c>
      <c r="BG4446" t="e">
        <f t="shared" si="208"/>
        <v>#NUM!</v>
      </c>
      <c r="BH4446" t="e">
        <f t="shared" si="209"/>
        <v>#NUM!</v>
      </c>
      <c r="BI4446" t="e">
        <f>VLOOKUP(H4446,Sheet2!$A$1:$B$270,2,FALSE)</f>
        <v>#N/A</v>
      </c>
    </row>
    <row r="4447" spans="15:61">
      <c r="O4447" s="57"/>
      <c r="P4447" s="57"/>
      <c r="AO4447" s="57"/>
      <c r="AP4447" s="57"/>
      <c r="BA4447" s="57"/>
      <c r="BF4447" s="6" t="e">
        <f t="shared" si="207"/>
        <v>#NUM!</v>
      </c>
      <c r="BG4447" t="e">
        <f t="shared" si="208"/>
        <v>#NUM!</v>
      </c>
      <c r="BH4447" t="e">
        <f t="shared" si="209"/>
        <v>#NUM!</v>
      </c>
      <c r="BI4447" t="e">
        <f>VLOOKUP(H4447,Sheet2!$A$1:$B$270,2,FALSE)</f>
        <v>#N/A</v>
      </c>
    </row>
    <row r="4448" spans="15:61">
      <c r="O4448" s="57"/>
      <c r="P4448" s="57"/>
      <c r="AO4448" s="57"/>
      <c r="BA4448" s="57"/>
      <c r="BF4448" s="6" t="e">
        <f t="shared" si="207"/>
        <v>#NUM!</v>
      </c>
      <c r="BG4448" t="e">
        <f t="shared" si="208"/>
        <v>#NUM!</v>
      </c>
      <c r="BH4448" t="e">
        <f t="shared" si="209"/>
        <v>#NUM!</v>
      </c>
      <c r="BI4448" t="e">
        <f>VLOOKUP(H4448,Sheet2!$A$1:$B$270,2,FALSE)</f>
        <v>#N/A</v>
      </c>
    </row>
    <row r="4449" spans="15:61">
      <c r="O4449" s="57"/>
      <c r="P4449" s="57"/>
      <c r="AO4449" s="57"/>
      <c r="AP4449" s="57"/>
      <c r="BA4449" s="57"/>
      <c r="BF4449" s="6" t="e">
        <f t="shared" si="207"/>
        <v>#NUM!</v>
      </c>
      <c r="BG4449" t="e">
        <f t="shared" si="208"/>
        <v>#NUM!</v>
      </c>
      <c r="BH4449" t="e">
        <f t="shared" si="209"/>
        <v>#NUM!</v>
      </c>
      <c r="BI4449" t="e">
        <f>VLOOKUP(H4449,Sheet2!$A$1:$B$270,2,FALSE)</f>
        <v>#N/A</v>
      </c>
    </row>
    <row r="4450" spans="15:61">
      <c r="O4450" s="57"/>
      <c r="P4450" s="57"/>
      <c r="AO4450" s="57"/>
      <c r="AP4450" s="57"/>
      <c r="BA4450" s="57"/>
      <c r="BF4450" s="6" t="e">
        <f t="shared" si="207"/>
        <v>#NUM!</v>
      </c>
      <c r="BG4450" t="e">
        <f t="shared" si="208"/>
        <v>#NUM!</v>
      </c>
      <c r="BH4450" t="e">
        <f t="shared" si="209"/>
        <v>#NUM!</v>
      </c>
      <c r="BI4450" t="e">
        <f>VLOOKUP(H4450,Sheet2!$A$1:$B$270,2,FALSE)</f>
        <v>#N/A</v>
      </c>
    </row>
    <row r="4451" spans="15:61">
      <c r="O4451" s="57"/>
      <c r="P4451" s="57"/>
      <c r="AO4451" s="57"/>
      <c r="AP4451" s="57"/>
      <c r="BA4451" s="57"/>
      <c r="BF4451" s="6" t="e">
        <f t="shared" si="207"/>
        <v>#NUM!</v>
      </c>
      <c r="BG4451" t="e">
        <f t="shared" si="208"/>
        <v>#NUM!</v>
      </c>
      <c r="BH4451" t="e">
        <f t="shared" si="209"/>
        <v>#NUM!</v>
      </c>
      <c r="BI4451" t="e">
        <f>VLOOKUP(H4451,Sheet2!$A$1:$B$270,2,FALSE)</f>
        <v>#N/A</v>
      </c>
    </row>
    <row r="4452" spans="15:61">
      <c r="O4452" s="57"/>
      <c r="P4452" s="57"/>
      <c r="AO4452" s="57"/>
      <c r="AP4452" s="57"/>
      <c r="BA4452" s="57"/>
      <c r="BF4452" s="6" t="e">
        <f t="shared" si="207"/>
        <v>#NUM!</v>
      </c>
      <c r="BG4452" t="e">
        <f t="shared" si="208"/>
        <v>#NUM!</v>
      </c>
      <c r="BH4452" t="e">
        <f t="shared" si="209"/>
        <v>#NUM!</v>
      </c>
      <c r="BI4452" t="e">
        <f>VLOOKUP(H4452,Sheet2!$A$1:$B$270,2,FALSE)</f>
        <v>#N/A</v>
      </c>
    </row>
    <row r="4453" spans="15:61">
      <c r="O4453" s="57"/>
      <c r="P4453" s="57"/>
      <c r="AO4453" s="57"/>
      <c r="AP4453" s="57"/>
      <c r="BA4453" s="57"/>
      <c r="BF4453" s="6" t="e">
        <f t="shared" si="207"/>
        <v>#NUM!</v>
      </c>
      <c r="BG4453" t="e">
        <f t="shared" si="208"/>
        <v>#NUM!</v>
      </c>
      <c r="BH4453" t="e">
        <f t="shared" si="209"/>
        <v>#NUM!</v>
      </c>
      <c r="BI4453" t="e">
        <f>VLOOKUP(H4453,Sheet2!$A$1:$B$270,2,FALSE)</f>
        <v>#N/A</v>
      </c>
    </row>
    <row r="4454" spans="15:61">
      <c r="O4454" s="57"/>
      <c r="P4454" s="57"/>
      <c r="AO4454" s="57"/>
      <c r="BA4454" s="57"/>
      <c r="BF4454" s="6" t="e">
        <f t="shared" si="207"/>
        <v>#NUM!</v>
      </c>
      <c r="BG4454" t="e">
        <f t="shared" si="208"/>
        <v>#NUM!</v>
      </c>
      <c r="BH4454" t="e">
        <f t="shared" si="209"/>
        <v>#NUM!</v>
      </c>
      <c r="BI4454" t="e">
        <f>VLOOKUP(H4454,Sheet2!$A$1:$B$270,2,FALSE)</f>
        <v>#N/A</v>
      </c>
    </row>
    <row r="4455" spans="15:61">
      <c r="O4455" s="57"/>
      <c r="P4455" s="57"/>
      <c r="AO4455" s="57"/>
      <c r="AP4455" s="57"/>
      <c r="BA4455" s="57"/>
      <c r="BF4455" s="6" t="e">
        <f t="shared" si="207"/>
        <v>#NUM!</v>
      </c>
      <c r="BG4455" t="e">
        <f t="shared" si="208"/>
        <v>#NUM!</v>
      </c>
      <c r="BH4455" t="e">
        <f t="shared" si="209"/>
        <v>#NUM!</v>
      </c>
      <c r="BI4455" t="e">
        <f>VLOOKUP(H4455,Sheet2!$A$1:$B$270,2,FALSE)</f>
        <v>#N/A</v>
      </c>
    </row>
    <row r="4456" spans="15:61">
      <c r="O4456" s="57"/>
      <c r="P4456" s="57"/>
      <c r="AO4456" s="57"/>
      <c r="AP4456" s="57"/>
      <c r="BA4456" s="57"/>
      <c r="BF4456" s="6" t="e">
        <f t="shared" si="207"/>
        <v>#NUM!</v>
      </c>
      <c r="BG4456" t="e">
        <f t="shared" si="208"/>
        <v>#NUM!</v>
      </c>
      <c r="BH4456" t="e">
        <f t="shared" si="209"/>
        <v>#NUM!</v>
      </c>
      <c r="BI4456" t="e">
        <f>VLOOKUP(H4456,Sheet2!$A$1:$B$270,2,FALSE)</f>
        <v>#N/A</v>
      </c>
    </row>
    <row r="4457" spans="15:61">
      <c r="O4457" s="57"/>
      <c r="P4457" s="57"/>
      <c r="AO4457" s="57"/>
      <c r="BA4457" s="57"/>
      <c r="BF4457" s="6" t="e">
        <f t="shared" si="207"/>
        <v>#NUM!</v>
      </c>
      <c r="BG4457" t="e">
        <f t="shared" si="208"/>
        <v>#NUM!</v>
      </c>
      <c r="BH4457" t="e">
        <f t="shared" si="209"/>
        <v>#NUM!</v>
      </c>
      <c r="BI4457" t="e">
        <f>VLOOKUP(H4457,Sheet2!$A$1:$B$270,2,FALSE)</f>
        <v>#N/A</v>
      </c>
    </row>
    <row r="4458" spans="15:61">
      <c r="O4458" s="57"/>
      <c r="P4458" s="57"/>
      <c r="AO4458" s="57"/>
      <c r="BA4458" s="57"/>
      <c r="BF4458" s="6" t="e">
        <f t="shared" si="207"/>
        <v>#NUM!</v>
      </c>
      <c r="BG4458" t="e">
        <f t="shared" si="208"/>
        <v>#NUM!</v>
      </c>
      <c r="BH4458" t="e">
        <f t="shared" si="209"/>
        <v>#NUM!</v>
      </c>
      <c r="BI4458" t="e">
        <f>VLOOKUP(H4458,Sheet2!$A$1:$B$270,2,FALSE)</f>
        <v>#N/A</v>
      </c>
    </row>
    <row r="4459" spans="15:61">
      <c r="O4459" s="57"/>
      <c r="P4459" s="57"/>
      <c r="AO4459" s="57"/>
      <c r="BA4459" s="57"/>
      <c r="BF4459" s="6" t="e">
        <f t="shared" si="207"/>
        <v>#NUM!</v>
      </c>
      <c r="BG4459" t="e">
        <f t="shared" si="208"/>
        <v>#NUM!</v>
      </c>
      <c r="BH4459" t="e">
        <f t="shared" si="209"/>
        <v>#NUM!</v>
      </c>
      <c r="BI4459" t="e">
        <f>VLOOKUP(H4459,Sheet2!$A$1:$B$270,2,FALSE)</f>
        <v>#N/A</v>
      </c>
    </row>
    <row r="4460" spans="15:61">
      <c r="O4460" s="57"/>
      <c r="P4460" s="57"/>
      <c r="AO4460" s="57"/>
      <c r="AP4460" s="57"/>
      <c r="BA4460" s="57"/>
      <c r="BF4460" s="6" t="e">
        <f t="shared" si="207"/>
        <v>#NUM!</v>
      </c>
      <c r="BG4460" t="e">
        <f t="shared" si="208"/>
        <v>#NUM!</v>
      </c>
      <c r="BH4460" t="e">
        <f t="shared" si="209"/>
        <v>#NUM!</v>
      </c>
      <c r="BI4460" t="e">
        <f>VLOOKUP(H4460,Sheet2!$A$1:$B$270,2,FALSE)</f>
        <v>#N/A</v>
      </c>
    </row>
    <row r="4461" spans="15:61">
      <c r="O4461" s="57"/>
      <c r="P4461" s="57"/>
      <c r="AO4461" s="57"/>
      <c r="AP4461" s="57"/>
      <c r="BA4461" s="57"/>
      <c r="BF4461" s="6" t="e">
        <f t="shared" si="207"/>
        <v>#NUM!</v>
      </c>
      <c r="BG4461" t="e">
        <f t="shared" si="208"/>
        <v>#NUM!</v>
      </c>
      <c r="BH4461" t="e">
        <f t="shared" si="209"/>
        <v>#NUM!</v>
      </c>
      <c r="BI4461" t="e">
        <f>VLOOKUP(H4461,Sheet2!$A$1:$B$270,2,FALSE)</f>
        <v>#N/A</v>
      </c>
    </row>
    <row r="4462" spans="15:61">
      <c r="O4462" s="57"/>
      <c r="P4462" s="57"/>
      <c r="AO4462" s="57"/>
      <c r="AP4462" s="57"/>
      <c r="BA4462" s="57"/>
      <c r="BF4462" s="6" t="e">
        <f t="shared" si="207"/>
        <v>#NUM!</v>
      </c>
      <c r="BG4462" t="e">
        <f t="shared" si="208"/>
        <v>#NUM!</v>
      </c>
      <c r="BH4462" t="e">
        <f t="shared" si="209"/>
        <v>#NUM!</v>
      </c>
      <c r="BI4462" t="e">
        <f>VLOOKUP(H4462,Sheet2!$A$1:$B$270,2,FALSE)</f>
        <v>#N/A</v>
      </c>
    </row>
    <row r="4463" spans="15:61">
      <c r="O4463" s="57"/>
      <c r="P4463" s="57"/>
      <c r="AO4463" s="57"/>
      <c r="AP4463" s="57"/>
      <c r="BA4463" s="57"/>
      <c r="BF4463" s="6" t="e">
        <f t="shared" si="207"/>
        <v>#NUM!</v>
      </c>
      <c r="BG4463" t="e">
        <f t="shared" si="208"/>
        <v>#NUM!</v>
      </c>
      <c r="BH4463" t="e">
        <f t="shared" si="209"/>
        <v>#NUM!</v>
      </c>
      <c r="BI4463" t="e">
        <f>VLOOKUP(H4463,Sheet2!$A$1:$B$270,2,FALSE)</f>
        <v>#N/A</v>
      </c>
    </row>
    <row r="4464" spans="15:61">
      <c r="O4464" s="57"/>
      <c r="P4464" s="57"/>
      <c r="AO4464" s="57"/>
      <c r="AP4464" s="57"/>
      <c r="BA4464" s="57"/>
      <c r="BF4464" s="6" t="e">
        <f t="shared" si="207"/>
        <v>#NUM!</v>
      </c>
      <c r="BG4464" t="e">
        <f t="shared" si="208"/>
        <v>#NUM!</v>
      </c>
      <c r="BH4464" t="e">
        <f t="shared" si="209"/>
        <v>#NUM!</v>
      </c>
      <c r="BI4464" t="e">
        <f>VLOOKUP(H4464,Sheet2!$A$1:$B$270,2,FALSE)</f>
        <v>#N/A</v>
      </c>
    </row>
    <row r="4465" spans="15:61">
      <c r="O4465" s="57"/>
      <c r="P4465" s="57"/>
      <c r="AO4465" s="57"/>
      <c r="BA4465" s="57"/>
      <c r="BF4465" s="6" t="e">
        <f t="shared" si="207"/>
        <v>#NUM!</v>
      </c>
      <c r="BG4465" t="e">
        <f t="shared" si="208"/>
        <v>#NUM!</v>
      </c>
      <c r="BH4465" t="e">
        <f t="shared" si="209"/>
        <v>#NUM!</v>
      </c>
      <c r="BI4465" t="e">
        <f>VLOOKUP(H4465,Sheet2!$A$1:$B$270,2,FALSE)</f>
        <v>#N/A</v>
      </c>
    </row>
    <row r="4466" spans="15:61">
      <c r="O4466" s="57"/>
      <c r="P4466" s="57"/>
      <c r="AO4466" s="57"/>
      <c r="AP4466" s="57"/>
      <c r="BA4466" s="57"/>
      <c r="BF4466" s="6" t="e">
        <f t="shared" si="207"/>
        <v>#NUM!</v>
      </c>
      <c r="BG4466" t="e">
        <f t="shared" si="208"/>
        <v>#NUM!</v>
      </c>
      <c r="BH4466" t="e">
        <f t="shared" si="209"/>
        <v>#NUM!</v>
      </c>
      <c r="BI4466" t="e">
        <f>VLOOKUP(H4466,Sheet2!$A$1:$B$270,2,FALSE)</f>
        <v>#N/A</v>
      </c>
    </row>
    <row r="4467" spans="15:61">
      <c r="O4467" s="57"/>
      <c r="P4467" s="57"/>
      <c r="AO4467" s="57"/>
      <c r="AP4467" s="57"/>
      <c r="BA4467" s="57"/>
      <c r="BF4467" s="6" t="e">
        <f t="shared" si="207"/>
        <v>#NUM!</v>
      </c>
      <c r="BG4467" t="e">
        <f t="shared" si="208"/>
        <v>#NUM!</v>
      </c>
      <c r="BH4467" t="e">
        <f t="shared" si="209"/>
        <v>#NUM!</v>
      </c>
      <c r="BI4467" t="e">
        <f>VLOOKUP(H4467,Sheet2!$A$1:$B$270,2,FALSE)</f>
        <v>#N/A</v>
      </c>
    </row>
    <row r="4468" spans="15:61">
      <c r="O4468" s="57"/>
      <c r="P4468" s="57"/>
      <c r="AO4468" s="57"/>
      <c r="AP4468" s="57"/>
      <c r="BA4468" s="57"/>
      <c r="BF4468" s="6" t="e">
        <f t="shared" si="207"/>
        <v>#NUM!</v>
      </c>
      <c r="BG4468" t="e">
        <f t="shared" si="208"/>
        <v>#NUM!</v>
      </c>
      <c r="BH4468" t="e">
        <f t="shared" si="209"/>
        <v>#NUM!</v>
      </c>
      <c r="BI4468" t="e">
        <f>VLOOKUP(H4468,Sheet2!$A$1:$B$270,2,FALSE)</f>
        <v>#N/A</v>
      </c>
    </row>
    <row r="4469" spans="15:61">
      <c r="O4469" s="57"/>
      <c r="P4469" s="57"/>
      <c r="AO4469" s="57"/>
      <c r="AP4469" s="57"/>
      <c r="BA4469" s="57"/>
      <c r="BF4469" s="6" t="e">
        <f t="shared" si="207"/>
        <v>#NUM!</v>
      </c>
      <c r="BG4469" t="e">
        <f t="shared" si="208"/>
        <v>#NUM!</v>
      </c>
      <c r="BH4469" t="e">
        <f t="shared" si="209"/>
        <v>#NUM!</v>
      </c>
      <c r="BI4469" t="e">
        <f>VLOOKUP(H4469,Sheet2!$A$1:$B$270,2,FALSE)</f>
        <v>#N/A</v>
      </c>
    </row>
    <row r="4470" spans="15:61">
      <c r="O4470" s="57"/>
      <c r="P4470" s="57"/>
      <c r="AO4470" s="57"/>
      <c r="AP4470" s="57"/>
      <c r="BA4470" s="57"/>
      <c r="BF4470" s="6" t="e">
        <f t="shared" si="207"/>
        <v>#NUM!</v>
      </c>
      <c r="BG4470" t="e">
        <f t="shared" si="208"/>
        <v>#NUM!</v>
      </c>
      <c r="BH4470" t="e">
        <f t="shared" si="209"/>
        <v>#NUM!</v>
      </c>
      <c r="BI4470" t="e">
        <f>VLOOKUP(H4470,Sheet2!$A$1:$B$270,2,FALSE)</f>
        <v>#N/A</v>
      </c>
    </row>
    <row r="4471" spans="15:61">
      <c r="O4471" s="57"/>
      <c r="P4471" s="57"/>
      <c r="AO4471" s="57"/>
      <c r="AP4471" s="57"/>
      <c r="BA4471" s="57"/>
      <c r="BF4471" s="6" t="e">
        <f t="shared" si="207"/>
        <v>#NUM!</v>
      </c>
      <c r="BG4471" t="e">
        <f t="shared" si="208"/>
        <v>#NUM!</v>
      </c>
      <c r="BH4471" t="e">
        <f t="shared" si="209"/>
        <v>#NUM!</v>
      </c>
      <c r="BI4471" t="e">
        <f>VLOOKUP(H4471,Sheet2!$A$1:$B$270,2,FALSE)</f>
        <v>#N/A</v>
      </c>
    </row>
    <row r="4472" spans="15:61">
      <c r="O4472" s="57"/>
      <c r="P4472" s="57"/>
      <c r="AO4472" s="57"/>
      <c r="AP4472" s="57"/>
      <c r="BA4472" s="57"/>
      <c r="BF4472" s="6" t="e">
        <f t="shared" si="207"/>
        <v>#NUM!</v>
      </c>
      <c r="BG4472" t="e">
        <f t="shared" si="208"/>
        <v>#NUM!</v>
      </c>
      <c r="BH4472" t="e">
        <f t="shared" si="209"/>
        <v>#NUM!</v>
      </c>
      <c r="BI4472" t="e">
        <f>VLOOKUP(H4472,Sheet2!$A$1:$B$270,2,FALSE)</f>
        <v>#N/A</v>
      </c>
    </row>
    <row r="4473" spans="15:61">
      <c r="O4473" s="57"/>
      <c r="P4473" s="57"/>
      <c r="AO4473" s="57"/>
      <c r="AP4473" s="57"/>
      <c r="BA4473" s="57"/>
      <c r="BF4473" s="6" t="e">
        <f t="shared" si="207"/>
        <v>#NUM!</v>
      </c>
      <c r="BG4473" t="e">
        <f t="shared" si="208"/>
        <v>#NUM!</v>
      </c>
      <c r="BH4473" t="e">
        <f t="shared" si="209"/>
        <v>#NUM!</v>
      </c>
      <c r="BI4473" t="e">
        <f>VLOOKUP(H4473,Sheet2!$A$1:$B$270,2,FALSE)</f>
        <v>#N/A</v>
      </c>
    </row>
    <row r="4474" spans="15:61">
      <c r="O4474" s="57"/>
      <c r="P4474" s="57"/>
      <c r="AO4474" s="57"/>
      <c r="AP4474" s="57"/>
      <c r="BA4474" s="57"/>
      <c r="BF4474" s="6" t="e">
        <f t="shared" si="207"/>
        <v>#NUM!</v>
      </c>
      <c r="BG4474" t="e">
        <f t="shared" si="208"/>
        <v>#NUM!</v>
      </c>
      <c r="BH4474" t="e">
        <f t="shared" si="209"/>
        <v>#NUM!</v>
      </c>
      <c r="BI4474" t="e">
        <f>VLOOKUP(H4474,Sheet2!$A$1:$B$270,2,FALSE)</f>
        <v>#N/A</v>
      </c>
    </row>
    <row r="4475" spans="15:61">
      <c r="O4475" s="57"/>
      <c r="P4475" s="57"/>
      <c r="AO4475" s="57"/>
      <c r="AP4475" s="57"/>
      <c r="BA4475" s="57"/>
      <c r="BF4475" s="6" t="e">
        <f t="shared" si="207"/>
        <v>#NUM!</v>
      </c>
      <c r="BG4475" t="e">
        <f t="shared" si="208"/>
        <v>#NUM!</v>
      </c>
      <c r="BH4475" t="e">
        <f t="shared" si="209"/>
        <v>#NUM!</v>
      </c>
      <c r="BI4475" t="e">
        <f>VLOOKUP(H4475,Sheet2!$A$1:$B$270,2,FALSE)</f>
        <v>#N/A</v>
      </c>
    </row>
    <row r="4476" spans="15:61">
      <c r="O4476" s="57"/>
      <c r="P4476" s="57"/>
      <c r="AO4476" s="57"/>
      <c r="BA4476" s="57"/>
      <c r="BF4476" s="6" t="e">
        <f t="shared" si="207"/>
        <v>#NUM!</v>
      </c>
      <c r="BG4476" t="e">
        <f t="shared" si="208"/>
        <v>#NUM!</v>
      </c>
      <c r="BH4476" t="e">
        <f t="shared" si="209"/>
        <v>#NUM!</v>
      </c>
      <c r="BI4476" t="e">
        <f>VLOOKUP(H4476,Sheet2!$A$1:$B$270,2,FALSE)</f>
        <v>#N/A</v>
      </c>
    </row>
    <row r="4477" spans="15:61">
      <c r="O4477" s="57"/>
      <c r="P4477" s="57"/>
      <c r="AO4477" s="57"/>
      <c r="AP4477" s="57"/>
      <c r="BA4477" s="57"/>
      <c r="BF4477" s="6" t="e">
        <f t="shared" si="207"/>
        <v>#NUM!</v>
      </c>
      <c r="BG4477" t="e">
        <f t="shared" si="208"/>
        <v>#NUM!</v>
      </c>
      <c r="BH4477" t="e">
        <f t="shared" si="209"/>
        <v>#NUM!</v>
      </c>
      <c r="BI4477" t="e">
        <f>VLOOKUP(H4477,Sheet2!$A$1:$B$270,2,FALSE)</f>
        <v>#N/A</v>
      </c>
    </row>
    <row r="4478" spans="15:61">
      <c r="O4478" s="57"/>
      <c r="P4478" s="57"/>
      <c r="AO4478" s="57"/>
      <c r="AP4478" s="57"/>
      <c r="BA4478" s="57"/>
      <c r="BF4478" s="6" t="e">
        <f t="shared" si="207"/>
        <v>#NUM!</v>
      </c>
      <c r="BG4478" t="e">
        <f t="shared" si="208"/>
        <v>#NUM!</v>
      </c>
      <c r="BH4478" t="e">
        <f t="shared" si="209"/>
        <v>#NUM!</v>
      </c>
      <c r="BI4478" t="e">
        <f>VLOOKUP(H4478,Sheet2!$A$1:$B$270,2,FALSE)</f>
        <v>#N/A</v>
      </c>
    </row>
    <row r="4479" spans="15:61">
      <c r="O4479" s="57"/>
      <c r="P4479" s="57"/>
      <c r="AO4479" s="57"/>
      <c r="AP4479" s="57"/>
      <c r="BA4479" s="57"/>
      <c r="BF4479" s="6" t="e">
        <f t="shared" si="207"/>
        <v>#NUM!</v>
      </c>
      <c r="BG4479" t="e">
        <f t="shared" si="208"/>
        <v>#NUM!</v>
      </c>
      <c r="BH4479" t="e">
        <f t="shared" si="209"/>
        <v>#NUM!</v>
      </c>
      <c r="BI4479" t="e">
        <f>VLOOKUP(H4479,Sheet2!$A$1:$B$270,2,FALSE)</f>
        <v>#N/A</v>
      </c>
    </row>
    <row r="4480" spans="15:61">
      <c r="O4480" s="57"/>
      <c r="P4480" s="57"/>
      <c r="AO4480" s="57"/>
      <c r="AP4480" s="57"/>
      <c r="BA4480" s="57"/>
      <c r="BF4480" s="6" t="e">
        <f t="shared" si="207"/>
        <v>#NUM!</v>
      </c>
      <c r="BG4480" t="e">
        <f t="shared" si="208"/>
        <v>#NUM!</v>
      </c>
      <c r="BH4480" t="e">
        <f t="shared" si="209"/>
        <v>#NUM!</v>
      </c>
      <c r="BI4480" t="e">
        <f>VLOOKUP(H4480,Sheet2!$A$1:$B$270,2,FALSE)</f>
        <v>#N/A</v>
      </c>
    </row>
    <row r="4481" spans="15:61">
      <c r="O4481" s="57"/>
      <c r="P4481" s="57"/>
      <c r="AO4481" s="57"/>
      <c r="AP4481" s="57"/>
      <c r="BA4481" s="57"/>
      <c r="BF4481" s="6" t="e">
        <f t="shared" si="207"/>
        <v>#NUM!</v>
      </c>
      <c r="BG4481" t="e">
        <f t="shared" si="208"/>
        <v>#NUM!</v>
      </c>
      <c r="BH4481" t="e">
        <f t="shared" si="209"/>
        <v>#NUM!</v>
      </c>
      <c r="BI4481" t="e">
        <f>VLOOKUP(H4481,Sheet2!$A$1:$B$270,2,FALSE)</f>
        <v>#N/A</v>
      </c>
    </row>
    <row r="4482" spans="15:61">
      <c r="O4482" s="57"/>
      <c r="P4482" s="57"/>
      <c r="AO4482" s="57"/>
      <c r="AP4482" s="57"/>
      <c r="BA4482" s="57"/>
      <c r="BF4482" s="6" t="e">
        <f t="shared" ref="BF4482:BF4545" si="210">DATE(BC4482,BD4482,BE4482)</f>
        <v>#NUM!</v>
      </c>
      <c r="BG4482" t="e">
        <f t="shared" ref="BG4482:BG4545" si="211">BF4482-BA4482</f>
        <v>#NUM!</v>
      </c>
      <c r="BH4482" t="e">
        <f t="shared" ref="BH4482:BH4545" si="212">IF(BG4482=1,"COMPLY",IF(BG4482&lt;1,"COMPLY","NOT COMPLY"))</f>
        <v>#NUM!</v>
      </c>
      <c r="BI4482" t="e">
        <f>VLOOKUP(H4482,Sheet2!$A$1:$B$270,2,FALSE)</f>
        <v>#N/A</v>
      </c>
    </row>
    <row r="4483" spans="15:61">
      <c r="O4483" s="57"/>
      <c r="P4483" s="57"/>
      <c r="AO4483" s="57"/>
      <c r="BA4483" s="57"/>
      <c r="BF4483" s="6" t="e">
        <f t="shared" si="210"/>
        <v>#NUM!</v>
      </c>
      <c r="BG4483" t="e">
        <f t="shared" si="211"/>
        <v>#NUM!</v>
      </c>
      <c r="BH4483" t="e">
        <f t="shared" si="212"/>
        <v>#NUM!</v>
      </c>
      <c r="BI4483" t="e">
        <f>VLOOKUP(H4483,Sheet2!$A$1:$B$270,2,FALSE)</f>
        <v>#N/A</v>
      </c>
    </row>
    <row r="4484" spans="15:61">
      <c r="O4484" s="57"/>
      <c r="P4484" s="57"/>
      <c r="AO4484" s="57"/>
      <c r="AP4484" s="57"/>
      <c r="BA4484" s="57"/>
      <c r="BF4484" s="6" t="e">
        <f t="shared" si="210"/>
        <v>#NUM!</v>
      </c>
      <c r="BG4484" t="e">
        <f t="shared" si="211"/>
        <v>#NUM!</v>
      </c>
      <c r="BH4484" t="e">
        <f t="shared" si="212"/>
        <v>#NUM!</v>
      </c>
      <c r="BI4484" t="e">
        <f>VLOOKUP(H4484,Sheet2!$A$1:$B$270,2,FALSE)</f>
        <v>#N/A</v>
      </c>
    </row>
    <row r="4485" spans="15:61">
      <c r="O4485" s="57"/>
      <c r="P4485" s="57"/>
      <c r="AO4485" s="57"/>
      <c r="AP4485" s="57"/>
      <c r="BA4485" s="57"/>
      <c r="BF4485" s="6" t="e">
        <f t="shared" si="210"/>
        <v>#NUM!</v>
      </c>
      <c r="BG4485" t="e">
        <f t="shared" si="211"/>
        <v>#NUM!</v>
      </c>
      <c r="BH4485" t="e">
        <f t="shared" si="212"/>
        <v>#NUM!</v>
      </c>
      <c r="BI4485" t="e">
        <f>VLOOKUP(H4485,Sheet2!$A$1:$B$270,2,FALSE)</f>
        <v>#N/A</v>
      </c>
    </row>
    <row r="4486" spans="15:61">
      <c r="O4486" s="57"/>
      <c r="P4486" s="57"/>
      <c r="AO4486" s="57"/>
      <c r="AP4486" s="57"/>
      <c r="BA4486" s="57"/>
      <c r="BF4486" s="6" t="e">
        <f t="shared" si="210"/>
        <v>#NUM!</v>
      </c>
      <c r="BG4486" t="e">
        <f t="shared" si="211"/>
        <v>#NUM!</v>
      </c>
      <c r="BH4486" t="e">
        <f t="shared" si="212"/>
        <v>#NUM!</v>
      </c>
      <c r="BI4486" t="e">
        <f>VLOOKUP(H4486,Sheet2!$A$1:$B$270,2,FALSE)</f>
        <v>#N/A</v>
      </c>
    </row>
    <row r="4487" spans="15:61">
      <c r="O4487" s="57"/>
      <c r="P4487" s="57"/>
      <c r="AO4487" s="57"/>
      <c r="AP4487" s="57"/>
      <c r="BA4487" s="57"/>
      <c r="BF4487" s="6" t="e">
        <f t="shared" si="210"/>
        <v>#NUM!</v>
      </c>
      <c r="BG4487" t="e">
        <f t="shared" si="211"/>
        <v>#NUM!</v>
      </c>
      <c r="BH4487" t="e">
        <f t="shared" si="212"/>
        <v>#NUM!</v>
      </c>
      <c r="BI4487" t="e">
        <f>VLOOKUP(H4487,Sheet2!$A$1:$B$270,2,FALSE)</f>
        <v>#N/A</v>
      </c>
    </row>
    <row r="4488" spans="15:61">
      <c r="O4488" s="57"/>
      <c r="P4488" s="57"/>
      <c r="AO4488" s="57"/>
      <c r="BF4488" s="6" t="e">
        <f t="shared" si="210"/>
        <v>#NUM!</v>
      </c>
      <c r="BG4488" t="e">
        <f t="shared" si="211"/>
        <v>#NUM!</v>
      </c>
      <c r="BH4488" t="e">
        <f t="shared" si="212"/>
        <v>#NUM!</v>
      </c>
      <c r="BI4488" t="e">
        <f>VLOOKUP(H4488,Sheet2!$A$1:$B$270,2,FALSE)</f>
        <v>#N/A</v>
      </c>
    </row>
    <row r="4489" spans="15:61">
      <c r="O4489" s="57"/>
      <c r="P4489" s="57"/>
      <c r="AO4489" s="57"/>
      <c r="AP4489" s="57"/>
      <c r="BA4489" s="57"/>
      <c r="BF4489" s="6" t="e">
        <f t="shared" si="210"/>
        <v>#NUM!</v>
      </c>
      <c r="BG4489" t="e">
        <f t="shared" si="211"/>
        <v>#NUM!</v>
      </c>
      <c r="BH4489" t="e">
        <f t="shared" si="212"/>
        <v>#NUM!</v>
      </c>
      <c r="BI4489" t="e">
        <f>VLOOKUP(H4489,Sheet2!$A$1:$B$270,2,FALSE)</f>
        <v>#N/A</v>
      </c>
    </row>
    <row r="4490" spans="15:61">
      <c r="O4490" s="57"/>
      <c r="P4490" s="57"/>
      <c r="AO4490" s="57"/>
      <c r="AP4490" s="57"/>
      <c r="BA4490" s="57"/>
      <c r="BF4490" s="6" t="e">
        <f t="shared" si="210"/>
        <v>#NUM!</v>
      </c>
      <c r="BG4490" t="e">
        <f t="shared" si="211"/>
        <v>#NUM!</v>
      </c>
      <c r="BH4490" t="e">
        <f t="shared" si="212"/>
        <v>#NUM!</v>
      </c>
      <c r="BI4490" t="e">
        <f>VLOOKUP(H4490,Sheet2!$A$1:$B$270,2,FALSE)</f>
        <v>#N/A</v>
      </c>
    </row>
    <row r="4491" spans="15:61">
      <c r="O4491" s="57"/>
      <c r="P4491" s="57"/>
      <c r="AO4491" s="57"/>
      <c r="BF4491" s="6" t="e">
        <f t="shared" si="210"/>
        <v>#NUM!</v>
      </c>
      <c r="BG4491" t="e">
        <f t="shared" si="211"/>
        <v>#NUM!</v>
      </c>
      <c r="BH4491" t="e">
        <f t="shared" si="212"/>
        <v>#NUM!</v>
      </c>
      <c r="BI4491" t="e">
        <f>VLOOKUP(H4491,Sheet2!$A$1:$B$270,2,FALSE)</f>
        <v>#N/A</v>
      </c>
    </row>
    <row r="4492" spans="15:61">
      <c r="O4492" s="57"/>
      <c r="P4492" s="57"/>
      <c r="AO4492" s="57"/>
      <c r="BF4492" s="6" t="e">
        <f t="shared" si="210"/>
        <v>#NUM!</v>
      </c>
      <c r="BG4492" t="e">
        <f t="shared" si="211"/>
        <v>#NUM!</v>
      </c>
      <c r="BH4492" t="e">
        <f t="shared" si="212"/>
        <v>#NUM!</v>
      </c>
      <c r="BI4492" t="e">
        <f>VLOOKUP(H4492,Sheet2!$A$1:$B$270,2,FALSE)</f>
        <v>#N/A</v>
      </c>
    </row>
    <row r="4493" spans="15:61">
      <c r="O4493" s="57"/>
      <c r="P4493" s="57"/>
      <c r="AO4493" s="57"/>
      <c r="BF4493" s="6" t="e">
        <f t="shared" si="210"/>
        <v>#NUM!</v>
      </c>
      <c r="BG4493" t="e">
        <f t="shared" si="211"/>
        <v>#NUM!</v>
      </c>
      <c r="BH4493" t="e">
        <f t="shared" si="212"/>
        <v>#NUM!</v>
      </c>
      <c r="BI4493" t="e">
        <f>VLOOKUP(H4493,Sheet2!$A$1:$B$270,2,FALSE)</f>
        <v>#N/A</v>
      </c>
    </row>
    <row r="4494" spans="15:61">
      <c r="O4494" s="57"/>
      <c r="P4494" s="57"/>
      <c r="AP4494" s="57"/>
      <c r="BA4494" s="57"/>
      <c r="BF4494" s="6" t="e">
        <f t="shared" si="210"/>
        <v>#NUM!</v>
      </c>
      <c r="BG4494" t="e">
        <f t="shared" si="211"/>
        <v>#NUM!</v>
      </c>
      <c r="BH4494" t="e">
        <f t="shared" si="212"/>
        <v>#NUM!</v>
      </c>
      <c r="BI4494" t="e">
        <f>VLOOKUP(H4494,Sheet2!$A$1:$B$270,2,FALSE)</f>
        <v>#N/A</v>
      </c>
    </row>
    <row r="4495" spans="15:61">
      <c r="O4495" s="57"/>
      <c r="P4495" s="57"/>
      <c r="AP4495" s="57"/>
      <c r="BA4495" s="57"/>
      <c r="BF4495" s="6" t="e">
        <f t="shared" si="210"/>
        <v>#NUM!</v>
      </c>
      <c r="BG4495" t="e">
        <f t="shared" si="211"/>
        <v>#NUM!</v>
      </c>
      <c r="BH4495" t="e">
        <f t="shared" si="212"/>
        <v>#NUM!</v>
      </c>
      <c r="BI4495" t="e">
        <f>VLOOKUP(H4495,Sheet2!$A$1:$B$270,2,FALSE)</f>
        <v>#N/A</v>
      </c>
    </row>
    <row r="4496" spans="15:61">
      <c r="O4496" s="57"/>
      <c r="P4496" s="57"/>
      <c r="BA4496" s="57"/>
      <c r="BF4496" s="6" t="e">
        <f t="shared" si="210"/>
        <v>#NUM!</v>
      </c>
      <c r="BG4496" t="e">
        <f t="shared" si="211"/>
        <v>#NUM!</v>
      </c>
      <c r="BH4496" t="e">
        <f t="shared" si="212"/>
        <v>#NUM!</v>
      </c>
      <c r="BI4496" t="e">
        <f>VLOOKUP(H4496,Sheet2!$A$1:$B$270,2,FALSE)</f>
        <v>#N/A</v>
      </c>
    </row>
    <row r="4497" spans="15:61">
      <c r="O4497" s="57"/>
      <c r="P4497" s="57"/>
      <c r="AP4497" s="57"/>
      <c r="BA4497" s="57"/>
      <c r="BF4497" s="6" t="e">
        <f t="shared" si="210"/>
        <v>#NUM!</v>
      </c>
      <c r="BG4497" t="e">
        <f t="shared" si="211"/>
        <v>#NUM!</v>
      </c>
      <c r="BH4497" t="e">
        <f t="shared" si="212"/>
        <v>#NUM!</v>
      </c>
      <c r="BI4497" t="e">
        <f>VLOOKUP(H4497,Sheet2!$A$1:$B$270,2,FALSE)</f>
        <v>#N/A</v>
      </c>
    </row>
    <row r="4498" spans="15:61">
      <c r="O4498" s="57"/>
      <c r="P4498" s="57"/>
      <c r="AP4498" s="57"/>
      <c r="BA4498" s="57"/>
      <c r="BF4498" s="6" t="e">
        <f t="shared" si="210"/>
        <v>#NUM!</v>
      </c>
      <c r="BG4498" t="e">
        <f t="shared" si="211"/>
        <v>#NUM!</v>
      </c>
      <c r="BH4498" t="e">
        <f t="shared" si="212"/>
        <v>#NUM!</v>
      </c>
      <c r="BI4498" t="e">
        <f>VLOOKUP(H4498,Sheet2!$A$1:$B$270,2,FALSE)</f>
        <v>#N/A</v>
      </c>
    </row>
    <row r="4499" spans="15:61">
      <c r="O4499" s="57"/>
      <c r="P4499" s="57"/>
      <c r="AP4499" s="57"/>
      <c r="BA4499" s="57"/>
      <c r="BF4499" s="6" t="e">
        <f t="shared" si="210"/>
        <v>#NUM!</v>
      </c>
      <c r="BG4499" t="e">
        <f t="shared" si="211"/>
        <v>#NUM!</v>
      </c>
      <c r="BH4499" t="e">
        <f t="shared" si="212"/>
        <v>#NUM!</v>
      </c>
      <c r="BI4499" t="e">
        <f>VLOOKUP(H4499,Sheet2!$A$1:$B$270,2,FALSE)</f>
        <v>#N/A</v>
      </c>
    </row>
    <row r="4500" spans="15:61">
      <c r="O4500" s="57"/>
      <c r="P4500" s="57"/>
      <c r="AP4500" s="57"/>
      <c r="BA4500" s="57"/>
      <c r="BF4500" s="6" t="e">
        <f t="shared" si="210"/>
        <v>#NUM!</v>
      </c>
      <c r="BG4500" t="e">
        <f t="shared" si="211"/>
        <v>#NUM!</v>
      </c>
      <c r="BH4500" t="e">
        <f t="shared" si="212"/>
        <v>#NUM!</v>
      </c>
      <c r="BI4500" t="e">
        <f>VLOOKUP(H4500,Sheet2!$A$1:$B$270,2,FALSE)</f>
        <v>#N/A</v>
      </c>
    </row>
    <row r="4501" spans="15:61">
      <c r="O4501" s="57"/>
      <c r="P4501" s="57"/>
      <c r="AP4501" s="57"/>
      <c r="BA4501" s="57"/>
      <c r="BF4501" s="6" t="e">
        <f t="shared" si="210"/>
        <v>#NUM!</v>
      </c>
      <c r="BG4501" t="e">
        <f t="shared" si="211"/>
        <v>#NUM!</v>
      </c>
      <c r="BH4501" t="e">
        <f t="shared" si="212"/>
        <v>#NUM!</v>
      </c>
      <c r="BI4501" t="e">
        <f>VLOOKUP(H4501,Sheet2!$A$1:$B$270,2,FALSE)</f>
        <v>#N/A</v>
      </c>
    </row>
    <row r="4502" spans="15:61">
      <c r="O4502" s="57"/>
      <c r="P4502" s="57"/>
      <c r="AP4502" s="57"/>
      <c r="BA4502" s="57"/>
      <c r="BF4502" s="6" t="e">
        <f t="shared" si="210"/>
        <v>#NUM!</v>
      </c>
      <c r="BG4502" t="e">
        <f t="shared" si="211"/>
        <v>#NUM!</v>
      </c>
      <c r="BH4502" t="e">
        <f t="shared" si="212"/>
        <v>#NUM!</v>
      </c>
      <c r="BI4502" t="e">
        <f>VLOOKUP(H4502,Sheet2!$A$1:$B$270,2,FALSE)</f>
        <v>#N/A</v>
      </c>
    </row>
    <row r="4503" spans="15:61">
      <c r="O4503" s="57"/>
      <c r="P4503" s="57"/>
      <c r="AP4503" s="57"/>
      <c r="BA4503" s="57"/>
      <c r="BF4503" s="6" t="e">
        <f t="shared" si="210"/>
        <v>#NUM!</v>
      </c>
      <c r="BG4503" t="e">
        <f t="shared" si="211"/>
        <v>#NUM!</v>
      </c>
      <c r="BH4503" t="e">
        <f t="shared" si="212"/>
        <v>#NUM!</v>
      </c>
      <c r="BI4503" t="e">
        <f>VLOOKUP(H4503,Sheet2!$A$1:$B$270,2,FALSE)</f>
        <v>#N/A</v>
      </c>
    </row>
    <row r="4504" spans="15:61">
      <c r="O4504" s="57"/>
      <c r="P4504" s="57"/>
      <c r="AP4504" s="57"/>
      <c r="BA4504" s="57"/>
      <c r="BF4504" s="6" t="e">
        <f t="shared" si="210"/>
        <v>#NUM!</v>
      </c>
      <c r="BG4504" t="e">
        <f t="shared" si="211"/>
        <v>#NUM!</v>
      </c>
      <c r="BH4504" t="e">
        <f t="shared" si="212"/>
        <v>#NUM!</v>
      </c>
      <c r="BI4504" t="e">
        <f>VLOOKUP(H4504,Sheet2!$A$1:$B$270,2,FALSE)</f>
        <v>#N/A</v>
      </c>
    </row>
    <row r="4505" spans="15:61">
      <c r="O4505" s="57"/>
      <c r="P4505" s="57"/>
      <c r="AP4505" s="57"/>
      <c r="BA4505" s="57"/>
      <c r="BF4505" s="6" t="e">
        <f t="shared" si="210"/>
        <v>#NUM!</v>
      </c>
      <c r="BG4505" t="e">
        <f t="shared" si="211"/>
        <v>#NUM!</v>
      </c>
      <c r="BH4505" t="e">
        <f t="shared" si="212"/>
        <v>#NUM!</v>
      </c>
      <c r="BI4505" t="e">
        <f>VLOOKUP(H4505,Sheet2!$A$1:$B$270,2,FALSE)</f>
        <v>#N/A</v>
      </c>
    </row>
    <row r="4506" spans="15:61">
      <c r="O4506" s="57"/>
      <c r="P4506" s="57"/>
      <c r="AP4506" s="57"/>
      <c r="BA4506" s="57"/>
      <c r="BF4506" s="6" t="e">
        <f t="shared" si="210"/>
        <v>#NUM!</v>
      </c>
      <c r="BG4506" t="e">
        <f t="shared" si="211"/>
        <v>#NUM!</v>
      </c>
      <c r="BH4506" t="e">
        <f t="shared" si="212"/>
        <v>#NUM!</v>
      </c>
      <c r="BI4506" t="e">
        <f>VLOOKUP(H4506,Sheet2!$A$1:$B$270,2,FALSE)</f>
        <v>#N/A</v>
      </c>
    </row>
    <row r="4507" spans="15:61">
      <c r="O4507" s="57"/>
      <c r="P4507" s="57"/>
      <c r="BA4507" s="57"/>
      <c r="BF4507" s="6" t="e">
        <f t="shared" si="210"/>
        <v>#NUM!</v>
      </c>
      <c r="BG4507" t="e">
        <f t="shared" si="211"/>
        <v>#NUM!</v>
      </c>
      <c r="BH4507" t="e">
        <f t="shared" si="212"/>
        <v>#NUM!</v>
      </c>
      <c r="BI4507" t="e">
        <f>VLOOKUP(H4507,Sheet2!$A$1:$B$270,2,FALSE)</f>
        <v>#N/A</v>
      </c>
    </row>
    <row r="4508" spans="15:61">
      <c r="O4508" s="57"/>
      <c r="P4508" s="57"/>
      <c r="AP4508" s="57"/>
      <c r="BA4508" s="57"/>
      <c r="BF4508" s="6" t="e">
        <f t="shared" si="210"/>
        <v>#NUM!</v>
      </c>
      <c r="BG4508" t="e">
        <f t="shared" si="211"/>
        <v>#NUM!</v>
      </c>
      <c r="BH4508" t="e">
        <f t="shared" si="212"/>
        <v>#NUM!</v>
      </c>
      <c r="BI4508" t="e">
        <f>VLOOKUP(H4508,Sheet2!$A$1:$B$270,2,FALSE)</f>
        <v>#N/A</v>
      </c>
    </row>
    <row r="4509" spans="15:61">
      <c r="O4509" s="57"/>
      <c r="P4509" s="57"/>
      <c r="AP4509" s="57"/>
      <c r="BA4509" s="57"/>
      <c r="BF4509" s="6" t="e">
        <f t="shared" si="210"/>
        <v>#NUM!</v>
      </c>
      <c r="BG4509" t="e">
        <f t="shared" si="211"/>
        <v>#NUM!</v>
      </c>
      <c r="BH4509" t="e">
        <f t="shared" si="212"/>
        <v>#NUM!</v>
      </c>
      <c r="BI4509" t="e">
        <f>VLOOKUP(H4509,Sheet2!$A$1:$B$270,2,FALSE)</f>
        <v>#N/A</v>
      </c>
    </row>
    <row r="4510" spans="15:61">
      <c r="O4510" s="57"/>
      <c r="P4510" s="57"/>
      <c r="AP4510" s="57"/>
      <c r="BA4510" s="57"/>
      <c r="BF4510" s="6" t="e">
        <f t="shared" si="210"/>
        <v>#NUM!</v>
      </c>
      <c r="BG4510" t="e">
        <f t="shared" si="211"/>
        <v>#NUM!</v>
      </c>
      <c r="BH4510" t="e">
        <f t="shared" si="212"/>
        <v>#NUM!</v>
      </c>
      <c r="BI4510" t="e">
        <f>VLOOKUP(H4510,Sheet2!$A$1:$B$270,2,FALSE)</f>
        <v>#N/A</v>
      </c>
    </row>
    <row r="4511" spans="15:61">
      <c r="O4511" s="57"/>
      <c r="P4511" s="57"/>
      <c r="AP4511" s="57"/>
      <c r="BA4511" s="57"/>
      <c r="BF4511" s="6" t="e">
        <f t="shared" si="210"/>
        <v>#NUM!</v>
      </c>
      <c r="BG4511" t="e">
        <f t="shared" si="211"/>
        <v>#NUM!</v>
      </c>
      <c r="BH4511" t="e">
        <f t="shared" si="212"/>
        <v>#NUM!</v>
      </c>
      <c r="BI4511" t="e">
        <f>VLOOKUP(H4511,Sheet2!$A$1:$B$270,2,FALSE)</f>
        <v>#N/A</v>
      </c>
    </row>
    <row r="4512" spans="15:61">
      <c r="O4512" s="57"/>
      <c r="P4512" s="57"/>
      <c r="AP4512" s="57"/>
      <c r="BA4512" s="57"/>
      <c r="BF4512" s="6" t="e">
        <f t="shared" si="210"/>
        <v>#NUM!</v>
      </c>
      <c r="BG4512" t="e">
        <f t="shared" si="211"/>
        <v>#NUM!</v>
      </c>
      <c r="BH4512" t="e">
        <f t="shared" si="212"/>
        <v>#NUM!</v>
      </c>
      <c r="BI4512" t="e">
        <f>VLOOKUP(H4512,Sheet2!$A$1:$B$270,2,FALSE)</f>
        <v>#N/A</v>
      </c>
    </row>
    <row r="4513" spans="15:61">
      <c r="O4513" s="57"/>
      <c r="P4513" s="57"/>
      <c r="AP4513" s="57"/>
      <c r="BA4513" s="57"/>
      <c r="BF4513" s="6" t="e">
        <f t="shared" si="210"/>
        <v>#NUM!</v>
      </c>
      <c r="BG4513" t="e">
        <f t="shared" si="211"/>
        <v>#NUM!</v>
      </c>
      <c r="BH4513" t="e">
        <f t="shared" si="212"/>
        <v>#NUM!</v>
      </c>
      <c r="BI4513" t="e">
        <f>VLOOKUP(H4513,Sheet2!$A$1:$B$270,2,FALSE)</f>
        <v>#N/A</v>
      </c>
    </row>
    <row r="4514" spans="15:61">
      <c r="O4514" s="57"/>
      <c r="P4514" s="57"/>
      <c r="AP4514" s="57"/>
      <c r="BA4514" s="57"/>
      <c r="BF4514" s="6" t="e">
        <f t="shared" si="210"/>
        <v>#NUM!</v>
      </c>
      <c r="BG4514" t="e">
        <f t="shared" si="211"/>
        <v>#NUM!</v>
      </c>
      <c r="BH4514" t="e">
        <f t="shared" si="212"/>
        <v>#NUM!</v>
      </c>
      <c r="BI4514" t="e">
        <f>VLOOKUP(H4514,Sheet2!$A$1:$B$270,2,FALSE)</f>
        <v>#N/A</v>
      </c>
    </row>
    <row r="4515" spans="15:61">
      <c r="O4515" s="57"/>
      <c r="P4515" s="57"/>
      <c r="AP4515" s="57"/>
      <c r="BA4515" s="57"/>
      <c r="BF4515" s="6" t="e">
        <f t="shared" si="210"/>
        <v>#NUM!</v>
      </c>
      <c r="BG4515" t="e">
        <f t="shared" si="211"/>
        <v>#NUM!</v>
      </c>
      <c r="BH4515" t="e">
        <f t="shared" si="212"/>
        <v>#NUM!</v>
      </c>
      <c r="BI4515" t="e">
        <f>VLOOKUP(H4515,Sheet2!$A$1:$B$270,2,FALSE)</f>
        <v>#N/A</v>
      </c>
    </row>
    <row r="4516" spans="15:61">
      <c r="O4516" s="57"/>
      <c r="P4516" s="57"/>
      <c r="AP4516" s="57"/>
      <c r="BA4516" s="57"/>
      <c r="BF4516" s="6" t="e">
        <f t="shared" si="210"/>
        <v>#NUM!</v>
      </c>
      <c r="BG4516" t="e">
        <f t="shared" si="211"/>
        <v>#NUM!</v>
      </c>
      <c r="BH4516" t="e">
        <f t="shared" si="212"/>
        <v>#NUM!</v>
      </c>
      <c r="BI4516" t="e">
        <f>VLOOKUP(H4516,Sheet2!$A$1:$B$270,2,FALSE)</f>
        <v>#N/A</v>
      </c>
    </row>
    <row r="4517" spans="15:61">
      <c r="O4517" s="57"/>
      <c r="P4517" s="57"/>
      <c r="AP4517" s="57"/>
      <c r="BA4517" s="57"/>
      <c r="BF4517" s="6" t="e">
        <f t="shared" si="210"/>
        <v>#NUM!</v>
      </c>
      <c r="BG4517" t="e">
        <f t="shared" si="211"/>
        <v>#NUM!</v>
      </c>
      <c r="BH4517" t="e">
        <f t="shared" si="212"/>
        <v>#NUM!</v>
      </c>
      <c r="BI4517" t="e">
        <f>VLOOKUP(H4517,Sheet2!$A$1:$B$270,2,FALSE)</f>
        <v>#N/A</v>
      </c>
    </row>
    <row r="4518" spans="15:61">
      <c r="O4518" s="57"/>
      <c r="P4518" s="57"/>
      <c r="AP4518" s="57"/>
      <c r="BA4518" s="57"/>
      <c r="BF4518" s="6" t="e">
        <f t="shared" si="210"/>
        <v>#NUM!</v>
      </c>
      <c r="BG4518" t="e">
        <f t="shared" si="211"/>
        <v>#NUM!</v>
      </c>
      <c r="BH4518" t="e">
        <f t="shared" si="212"/>
        <v>#NUM!</v>
      </c>
      <c r="BI4518" t="e">
        <f>VLOOKUP(H4518,Sheet2!$A$1:$B$270,2,FALSE)</f>
        <v>#N/A</v>
      </c>
    </row>
    <row r="4519" spans="15:61">
      <c r="O4519" s="57"/>
      <c r="P4519" s="57"/>
      <c r="BA4519" s="57"/>
      <c r="BF4519" s="6" t="e">
        <f t="shared" si="210"/>
        <v>#NUM!</v>
      </c>
      <c r="BG4519" t="e">
        <f t="shared" si="211"/>
        <v>#NUM!</v>
      </c>
      <c r="BH4519" t="e">
        <f t="shared" si="212"/>
        <v>#NUM!</v>
      </c>
      <c r="BI4519" t="e">
        <f>VLOOKUP(H4519,Sheet2!$A$1:$B$270,2,FALSE)</f>
        <v>#N/A</v>
      </c>
    </row>
    <row r="4520" spans="15:61">
      <c r="O4520" s="57"/>
      <c r="P4520" s="57"/>
      <c r="BA4520" s="57"/>
      <c r="BF4520" s="6" t="e">
        <f t="shared" si="210"/>
        <v>#NUM!</v>
      </c>
      <c r="BG4520" t="e">
        <f t="shared" si="211"/>
        <v>#NUM!</v>
      </c>
      <c r="BH4520" t="e">
        <f t="shared" si="212"/>
        <v>#NUM!</v>
      </c>
      <c r="BI4520" t="e">
        <f>VLOOKUP(H4520,Sheet2!$A$1:$B$270,2,FALSE)</f>
        <v>#N/A</v>
      </c>
    </row>
    <row r="4521" spans="15:61">
      <c r="O4521" s="57"/>
      <c r="P4521" s="57"/>
      <c r="BA4521" s="57"/>
      <c r="BF4521" s="6" t="e">
        <f t="shared" si="210"/>
        <v>#NUM!</v>
      </c>
      <c r="BG4521" t="e">
        <f t="shared" si="211"/>
        <v>#NUM!</v>
      </c>
      <c r="BH4521" t="e">
        <f t="shared" si="212"/>
        <v>#NUM!</v>
      </c>
      <c r="BI4521" t="e">
        <f>VLOOKUP(H4521,Sheet2!$A$1:$B$270,2,FALSE)</f>
        <v>#N/A</v>
      </c>
    </row>
    <row r="4522" spans="15:61">
      <c r="O4522" s="57"/>
      <c r="P4522" s="57"/>
      <c r="AP4522" s="57"/>
      <c r="BA4522" s="57"/>
      <c r="BF4522" s="6" t="e">
        <f t="shared" si="210"/>
        <v>#NUM!</v>
      </c>
      <c r="BG4522" t="e">
        <f t="shared" si="211"/>
        <v>#NUM!</v>
      </c>
      <c r="BH4522" t="e">
        <f t="shared" si="212"/>
        <v>#NUM!</v>
      </c>
      <c r="BI4522" t="e">
        <f>VLOOKUP(H4522,Sheet2!$A$1:$B$270,2,FALSE)</f>
        <v>#N/A</v>
      </c>
    </row>
    <row r="4523" spans="15:61">
      <c r="O4523" s="57"/>
      <c r="P4523" s="57"/>
      <c r="BA4523" s="57"/>
      <c r="BF4523" s="6" t="e">
        <f t="shared" si="210"/>
        <v>#NUM!</v>
      </c>
      <c r="BG4523" t="e">
        <f t="shared" si="211"/>
        <v>#NUM!</v>
      </c>
      <c r="BH4523" t="e">
        <f t="shared" si="212"/>
        <v>#NUM!</v>
      </c>
      <c r="BI4523" t="e">
        <f>VLOOKUP(H4523,Sheet2!$A$1:$B$270,2,FALSE)</f>
        <v>#N/A</v>
      </c>
    </row>
    <row r="4524" spans="15:61">
      <c r="O4524" s="57"/>
      <c r="P4524" s="57"/>
      <c r="AP4524" s="57"/>
      <c r="BA4524" s="57"/>
      <c r="BF4524" s="6" t="e">
        <f t="shared" si="210"/>
        <v>#NUM!</v>
      </c>
      <c r="BG4524" t="e">
        <f t="shared" si="211"/>
        <v>#NUM!</v>
      </c>
      <c r="BH4524" t="e">
        <f t="shared" si="212"/>
        <v>#NUM!</v>
      </c>
      <c r="BI4524" t="e">
        <f>VLOOKUP(H4524,Sheet2!$A$1:$B$270,2,FALSE)</f>
        <v>#N/A</v>
      </c>
    </row>
    <row r="4525" spans="15:61">
      <c r="O4525" s="57"/>
      <c r="P4525" s="57"/>
      <c r="AP4525" s="57"/>
      <c r="BA4525" s="57"/>
      <c r="BF4525" s="6" t="e">
        <f t="shared" si="210"/>
        <v>#NUM!</v>
      </c>
      <c r="BG4525" t="e">
        <f t="shared" si="211"/>
        <v>#NUM!</v>
      </c>
      <c r="BH4525" t="e">
        <f t="shared" si="212"/>
        <v>#NUM!</v>
      </c>
      <c r="BI4525" t="e">
        <f>VLOOKUP(H4525,Sheet2!$A$1:$B$270,2,FALSE)</f>
        <v>#N/A</v>
      </c>
    </row>
    <row r="4526" spans="15:61">
      <c r="O4526" s="57"/>
      <c r="P4526" s="57"/>
      <c r="AP4526" s="57"/>
      <c r="BA4526" s="57"/>
      <c r="BF4526" s="6" t="e">
        <f t="shared" si="210"/>
        <v>#NUM!</v>
      </c>
      <c r="BG4526" t="e">
        <f t="shared" si="211"/>
        <v>#NUM!</v>
      </c>
      <c r="BH4526" t="e">
        <f t="shared" si="212"/>
        <v>#NUM!</v>
      </c>
      <c r="BI4526" t="e">
        <f>VLOOKUP(H4526,Sheet2!$A$1:$B$270,2,FALSE)</f>
        <v>#N/A</v>
      </c>
    </row>
    <row r="4527" spans="15:61">
      <c r="O4527" s="57"/>
      <c r="P4527" s="57"/>
      <c r="AP4527" s="57"/>
      <c r="BA4527" s="57"/>
      <c r="BF4527" s="6" t="e">
        <f t="shared" si="210"/>
        <v>#NUM!</v>
      </c>
      <c r="BG4527" t="e">
        <f t="shared" si="211"/>
        <v>#NUM!</v>
      </c>
      <c r="BH4527" t="e">
        <f t="shared" si="212"/>
        <v>#NUM!</v>
      </c>
      <c r="BI4527" t="e">
        <f>VLOOKUP(H4527,Sheet2!$A$1:$B$270,2,FALSE)</f>
        <v>#N/A</v>
      </c>
    </row>
    <row r="4528" spans="15:61">
      <c r="O4528" s="57"/>
      <c r="P4528" s="57"/>
      <c r="BA4528" s="57"/>
      <c r="BF4528" s="6" t="e">
        <f t="shared" si="210"/>
        <v>#NUM!</v>
      </c>
      <c r="BG4528" t="e">
        <f t="shared" si="211"/>
        <v>#NUM!</v>
      </c>
      <c r="BH4528" t="e">
        <f t="shared" si="212"/>
        <v>#NUM!</v>
      </c>
      <c r="BI4528" t="e">
        <f>VLOOKUP(H4528,Sheet2!$A$1:$B$270,2,FALSE)</f>
        <v>#N/A</v>
      </c>
    </row>
    <row r="4529" spans="15:61">
      <c r="O4529" s="57"/>
      <c r="P4529" s="57"/>
      <c r="BA4529" s="57"/>
      <c r="BF4529" s="6" t="e">
        <f t="shared" si="210"/>
        <v>#NUM!</v>
      </c>
      <c r="BG4529" t="e">
        <f t="shared" si="211"/>
        <v>#NUM!</v>
      </c>
      <c r="BH4529" t="e">
        <f t="shared" si="212"/>
        <v>#NUM!</v>
      </c>
      <c r="BI4529" t="e">
        <f>VLOOKUP(H4529,Sheet2!$A$1:$B$270,2,FALSE)</f>
        <v>#N/A</v>
      </c>
    </row>
    <row r="4530" spans="15:61">
      <c r="O4530" s="57"/>
      <c r="P4530" s="57"/>
      <c r="AP4530" s="57"/>
      <c r="BA4530" s="57"/>
      <c r="BF4530" s="6" t="e">
        <f t="shared" si="210"/>
        <v>#NUM!</v>
      </c>
      <c r="BG4530" t="e">
        <f t="shared" si="211"/>
        <v>#NUM!</v>
      </c>
      <c r="BH4530" t="e">
        <f t="shared" si="212"/>
        <v>#NUM!</v>
      </c>
      <c r="BI4530" t="e">
        <f>VLOOKUP(H4530,Sheet2!$A$1:$B$270,2,FALSE)</f>
        <v>#N/A</v>
      </c>
    </row>
    <row r="4531" spans="15:61">
      <c r="O4531" s="57"/>
      <c r="P4531" s="57"/>
      <c r="AP4531" s="57"/>
      <c r="BA4531" s="57"/>
      <c r="BF4531" s="6" t="e">
        <f t="shared" si="210"/>
        <v>#NUM!</v>
      </c>
      <c r="BG4531" t="e">
        <f t="shared" si="211"/>
        <v>#NUM!</v>
      </c>
      <c r="BH4531" t="e">
        <f t="shared" si="212"/>
        <v>#NUM!</v>
      </c>
      <c r="BI4531" t="e">
        <f>VLOOKUP(H4531,Sheet2!$A$1:$B$270,2,FALSE)</f>
        <v>#N/A</v>
      </c>
    </row>
    <row r="4532" spans="15:61">
      <c r="O4532" s="57"/>
      <c r="P4532" s="57"/>
      <c r="BA4532" s="57"/>
      <c r="BF4532" s="6" t="e">
        <f t="shared" si="210"/>
        <v>#NUM!</v>
      </c>
      <c r="BG4532" t="e">
        <f t="shared" si="211"/>
        <v>#NUM!</v>
      </c>
      <c r="BH4532" t="e">
        <f t="shared" si="212"/>
        <v>#NUM!</v>
      </c>
      <c r="BI4532" t="e">
        <f>VLOOKUP(H4532,Sheet2!$A$1:$B$270,2,FALSE)</f>
        <v>#N/A</v>
      </c>
    </row>
    <row r="4533" spans="15:61">
      <c r="O4533" s="57"/>
      <c r="P4533" s="57"/>
      <c r="AP4533" s="57"/>
      <c r="BA4533" s="57"/>
      <c r="BF4533" s="6" t="e">
        <f t="shared" si="210"/>
        <v>#NUM!</v>
      </c>
      <c r="BG4533" t="e">
        <f t="shared" si="211"/>
        <v>#NUM!</v>
      </c>
      <c r="BH4533" t="e">
        <f t="shared" si="212"/>
        <v>#NUM!</v>
      </c>
      <c r="BI4533" t="e">
        <f>VLOOKUP(H4533,Sheet2!$A$1:$B$270,2,FALSE)</f>
        <v>#N/A</v>
      </c>
    </row>
    <row r="4534" spans="15:61">
      <c r="O4534" s="57"/>
      <c r="P4534" s="57"/>
      <c r="AP4534" s="57"/>
      <c r="BA4534" s="57"/>
      <c r="BF4534" s="6" t="e">
        <f t="shared" si="210"/>
        <v>#NUM!</v>
      </c>
      <c r="BG4534" t="e">
        <f t="shared" si="211"/>
        <v>#NUM!</v>
      </c>
      <c r="BH4534" t="e">
        <f t="shared" si="212"/>
        <v>#NUM!</v>
      </c>
      <c r="BI4534" t="e">
        <f>VLOOKUP(H4534,Sheet2!$A$1:$B$270,2,FALSE)</f>
        <v>#N/A</v>
      </c>
    </row>
    <row r="4535" spans="15:61">
      <c r="O4535" s="57"/>
      <c r="P4535" s="57"/>
      <c r="AP4535" s="57"/>
      <c r="BA4535" s="57"/>
      <c r="BF4535" s="6" t="e">
        <f t="shared" si="210"/>
        <v>#NUM!</v>
      </c>
      <c r="BG4535" t="e">
        <f t="shared" si="211"/>
        <v>#NUM!</v>
      </c>
      <c r="BH4535" t="e">
        <f t="shared" si="212"/>
        <v>#NUM!</v>
      </c>
      <c r="BI4535" t="e">
        <f>VLOOKUP(H4535,Sheet2!$A$1:$B$270,2,FALSE)</f>
        <v>#N/A</v>
      </c>
    </row>
    <row r="4536" spans="15:61">
      <c r="O4536" s="57"/>
      <c r="P4536" s="57"/>
      <c r="BA4536" s="57"/>
      <c r="BF4536" s="6" t="e">
        <f t="shared" si="210"/>
        <v>#NUM!</v>
      </c>
      <c r="BG4536" t="e">
        <f t="shared" si="211"/>
        <v>#NUM!</v>
      </c>
      <c r="BH4536" t="e">
        <f t="shared" si="212"/>
        <v>#NUM!</v>
      </c>
      <c r="BI4536" t="e">
        <f>VLOOKUP(H4536,Sheet2!$A$1:$B$270,2,FALSE)</f>
        <v>#N/A</v>
      </c>
    </row>
    <row r="4537" spans="15:61">
      <c r="O4537" s="57"/>
      <c r="P4537" s="57"/>
      <c r="BA4537" s="57"/>
      <c r="BF4537" s="6" t="e">
        <f t="shared" si="210"/>
        <v>#NUM!</v>
      </c>
      <c r="BG4537" t="e">
        <f t="shared" si="211"/>
        <v>#NUM!</v>
      </c>
      <c r="BH4537" t="e">
        <f t="shared" si="212"/>
        <v>#NUM!</v>
      </c>
      <c r="BI4537" t="e">
        <f>VLOOKUP(H4537,Sheet2!$A$1:$B$270,2,FALSE)</f>
        <v>#N/A</v>
      </c>
    </row>
    <row r="4538" spans="15:61">
      <c r="O4538" s="57"/>
      <c r="P4538" s="57"/>
      <c r="AP4538" s="57"/>
      <c r="BA4538" s="57"/>
      <c r="BF4538" s="6" t="e">
        <f t="shared" si="210"/>
        <v>#NUM!</v>
      </c>
      <c r="BG4538" t="e">
        <f t="shared" si="211"/>
        <v>#NUM!</v>
      </c>
      <c r="BH4538" t="e">
        <f t="shared" si="212"/>
        <v>#NUM!</v>
      </c>
      <c r="BI4538" t="e">
        <f>VLOOKUP(H4538,Sheet2!$A$1:$B$270,2,FALSE)</f>
        <v>#N/A</v>
      </c>
    </row>
    <row r="4539" spans="15:61">
      <c r="O4539" s="57"/>
      <c r="P4539" s="57"/>
      <c r="AP4539" s="57"/>
      <c r="BA4539" s="57"/>
      <c r="BF4539" s="6" t="e">
        <f t="shared" si="210"/>
        <v>#NUM!</v>
      </c>
      <c r="BG4539" t="e">
        <f t="shared" si="211"/>
        <v>#NUM!</v>
      </c>
      <c r="BH4539" t="e">
        <f t="shared" si="212"/>
        <v>#NUM!</v>
      </c>
      <c r="BI4539" t="e">
        <f>VLOOKUP(H4539,Sheet2!$A$1:$B$270,2,FALSE)</f>
        <v>#N/A</v>
      </c>
    </row>
    <row r="4540" spans="15:61">
      <c r="O4540" s="57"/>
      <c r="P4540" s="57"/>
      <c r="AP4540" s="57"/>
      <c r="BA4540" s="57"/>
      <c r="BF4540" s="6" t="e">
        <f t="shared" si="210"/>
        <v>#NUM!</v>
      </c>
      <c r="BG4540" t="e">
        <f t="shared" si="211"/>
        <v>#NUM!</v>
      </c>
      <c r="BH4540" t="e">
        <f t="shared" si="212"/>
        <v>#NUM!</v>
      </c>
      <c r="BI4540" t="e">
        <f>VLOOKUP(H4540,Sheet2!$A$1:$B$270,2,FALSE)</f>
        <v>#N/A</v>
      </c>
    </row>
    <row r="4541" spans="15:61">
      <c r="O4541" s="57"/>
      <c r="P4541" s="57"/>
      <c r="BA4541" s="57"/>
      <c r="BF4541" s="6" t="e">
        <f t="shared" si="210"/>
        <v>#NUM!</v>
      </c>
      <c r="BG4541" t="e">
        <f t="shared" si="211"/>
        <v>#NUM!</v>
      </c>
      <c r="BH4541" t="e">
        <f t="shared" si="212"/>
        <v>#NUM!</v>
      </c>
      <c r="BI4541" t="e">
        <f>VLOOKUP(H4541,Sheet2!$A$1:$B$270,2,FALSE)</f>
        <v>#N/A</v>
      </c>
    </row>
    <row r="4542" spans="15:61">
      <c r="O4542" s="57"/>
      <c r="P4542" s="57"/>
      <c r="AP4542" s="57"/>
      <c r="BA4542" s="57"/>
      <c r="BF4542" s="6" t="e">
        <f t="shared" si="210"/>
        <v>#NUM!</v>
      </c>
      <c r="BG4542" t="e">
        <f t="shared" si="211"/>
        <v>#NUM!</v>
      </c>
      <c r="BH4542" t="e">
        <f t="shared" si="212"/>
        <v>#NUM!</v>
      </c>
      <c r="BI4542" t="e">
        <f>VLOOKUP(H4542,Sheet2!$A$1:$B$270,2,FALSE)</f>
        <v>#N/A</v>
      </c>
    </row>
    <row r="4543" spans="15:61">
      <c r="O4543" s="57"/>
      <c r="P4543" s="57"/>
      <c r="BA4543" s="57"/>
      <c r="BF4543" s="6" t="e">
        <f t="shared" si="210"/>
        <v>#NUM!</v>
      </c>
      <c r="BG4543" t="e">
        <f t="shared" si="211"/>
        <v>#NUM!</v>
      </c>
      <c r="BH4543" t="e">
        <f t="shared" si="212"/>
        <v>#NUM!</v>
      </c>
      <c r="BI4543" t="e">
        <f>VLOOKUP(H4543,Sheet2!$A$1:$B$270,2,FALSE)</f>
        <v>#N/A</v>
      </c>
    </row>
    <row r="4544" spans="15:61">
      <c r="O4544" s="57"/>
      <c r="P4544" s="57"/>
      <c r="AP4544" s="57"/>
      <c r="BA4544" s="57"/>
      <c r="BF4544" s="6" t="e">
        <f t="shared" si="210"/>
        <v>#NUM!</v>
      </c>
      <c r="BG4544" t="e">
        <f t="shared" si="211"/>
        <v>#NUM!</v>
      </c>
      <c r="BH4544" t="e">
        <f t="shared" si="212"/>
        <v>#NUM!</v>
      </c>
      <c r="BI4544" t="e">
        <f>VLOOKUP(H4544,Sheet2!$A$1:$B$270,2,FALSE)</f>
        <v>#N/A</v>
      </c>
    </row>
    <row r="4545" spans="15:61">
      <c r="O4545" s="57"/>
      <c r="P4545" s="57"/>
      <c r="AP4545" s="57"/>
      <c r="BA4545" s="57"/>
      <c r="BF4545" s="6" t="e">
        <f t="shared" si="210"/>
        <v>#NUM!</v>
      </c>
      <c r="BG4545" t="e">
        <f t="shared" si="211"/>
        <v>#NUM!</v>
      </c>
      <c r="BH4545" t="e">
        <f t="shared" si="212"/>
        <v>#NUM!</v>
      </c>
      <c r="BI4545" t="e">
        <f>VLOOKUP(H4545,Sheet2!$A$1:$B$270,2,FALSE)</f>
        <v>#N/A</v>
      </c>
    </row>
    <row r="4546" spans="15:61">
      <c r="O4546" s="57"/>
      <c r="P4546" s="57"/>
      <c r="AP4546" s="57"/>
      <c r="BA4546" s="57"/>
      <c r="BF4546" s="6" t="e">
        <f t="shared" ref="BF4546:BF4609" si="213">DATE(BC4546,BD4546,BE4546)</f>
        <v>#NUM!</v>
      </c>
      <c r="BG4546" t="e">
        <f t="shared" ref="BG4546:BG4609" si="214">BF4546-BA4546</f>
        <v>#NUM!</v>
      </c>
      <c r="BH4546" t="e">
        <f t="shared" ref="BH4546:BH4609" si="215">IF(BG4546=1,"COMPLY",IF(BG4546&lt;1,"COMPLY","NOT COMPLY"))</f>
        <v>#NUM!</v>
      </c>
      <c r="BI4546" t="e">
        <f>VLOOKUP(H4546,Sheet2!$A$1:$B$270,2,FALSE)</f>
        <v>#N/A</v>
      </c>
    </row>
    <row r="4547" spans="15:61">
      <c r="O4547" s="57"/>
      <c r="P4547" s="57"/>
      <c r="AP4547" s="57"/>
      <c r="BA4547" s="57"/>
      <c r="BF4547" s="6" t="e">
        <f t="shared" si="213"/>
        <v>#NUM!</v>
      </c>
      <c r="BG4547" t="e">
        <f t="shared" si="214"/>
        <v>#NUM!</v>
      </c>
      <c r="BH4547" t="e">
        <f t="shared" si="215"/>
        <v>#NUM!</v>
      </c>
      <c r="BI4547" t="e">
        <f>VLOOKUP(H4547,Sheet2!$A$1:$B$270,2,FALSE)</f>
        <v>#N/A</v>
      </c>
    </row>
    <row r="4548" spans="15:61">
      <c r="O4548" s="57"/>
      <c r="P4548" s="57"/>
      <c r="AP4548" s="57"/>
      <c r="BA4548" s="57"/>
      <c r="BF4548" s="6" t="e">
        <f t="shared" si="213"/>
        <v>#NUM!</v>
      </c>
      <c r="BG4548" t="e">
        <f t="shared" si="214"/>
        <v>#NUM!</v>
      </c>
      <c r="BH4548" t="e">
        <f t="shared" si="215"/>
        <v>#NUM!</v>
      </c>
      <c r="BI4548" t="e">
        <f>VLOOKUP(H4548,Sheet2!$A$1:$B$270,2,FALSE)</f>
        <v>#N/A</v>
      </c>
    </row>
    <row r="4549" spans="15:61">
      <c r="O4549" s="57"/>
      <c r="P4549" s="57"/>
      <c r="AP4549" s="57"/>
      <c r="BA4549" s="57"/>
      <c r="BF4549" s="6" t="e">
        <f t="shared" si="213"/>
        <v>#NUM!</v>
      </c>
      <c r="BG4549" t="e">
        <f t="shared" si="214"/>
        <v>#NUM!</v>
      </c>
      <c r="BH4549" t="e">
        <f t="shared" si="215"/>
        <v>#NUM!</v>
      </c>
      <c r="BI4549" t="e">
        <f>VLOOKUP(H4549,Sheet2!$A$1:$B$270,2,FALSE)</f>
        <v>#N/A</v>
      </c>
    </row>
    <row r="4550" spans="15:61">
      <c r="O4550" s="57"/>
      <c r="P4550" s="57"/>
      <c r="AP4550" s="57"/>
      <c r="BA4550" s="57"/>
      <c r="BF4550" s="6" t="e">
        <f t="shared" si="213"/>
        <v>#NUM!</v>
      </c>
      <c r="BG4550" t="e">
        <f t="shared" si="214"/>
        <v>#NUM!</v>
      </c>
      <c r="BH4550" t="e">
        <f t="shared" si="215"/>
        <v>#NUM!</v>
      </c>
      <c r="BI4550" t="e">
        <f>VLOOKUP(H4550,Sheet2!$A$1:$B$270,2,FALSE)</f>
        <v>#N/A</v>
      </c>
    </row>
    <row r="4551" spans="15:61">
      <c r="O4551" s="57"/>
      <c r="P4551" s="57"/>
      <c r="AP4551" s="57"/>
      <c r="BA4551" s="57"/>
      <c r="BF4551" s="6" t="e">
        <f t="shared" si="213"/>
        <v>#NUM!</v>
      </c>
      <c r="BG4551" t="e">
        <f t="shared" si="214"/>
        <v>#NUM!</v>
      </c>
      <c r="BH4551" t="e">
        <f t="shared" si="215"/>
        <v>#NUM!</v>
      </c>
      <c r="BI4551" t="e">
        <f>VLOOKUP(H4551,Sheet2!$A$1:$B$270,2,FALSE)</f>
        <v>#N/A</v>
      </c>
    </row>
    <row r="4552" spans="15:61">
      <c r="O4552" s="57"/>
      <c r="P4552" s="57"/>
      <c r="AP4552" s="57"/>
      <c r="BA4552" s="57"/>
      <c r="BF4552" s="6" t="e">
        <f t="shared" si="213"/>
        <v>#NUM!</v>
      </c>
      <c r="BG4552" t="e">
        <f t="shared" si="214"/>
        <v>#NUM!</v>
      </c>
      <c r="BH4552" t="e">
        <f t="shared" si="215"/>
        <v>#NUM!</v>
      </c>
      <c r="BI4552" t="e">
        <f>VLOOKUP(H4552,Sheet2!$A$1:$B$270,2,FALSE)</f>
        <v>#N/A</v>
      </c>
    </row>
    <row r="4553" spans="15:61">
      <c r="O4553" s="57"/>
      <c r="P4553" s="57"/>
      <c r="AP4553" s="57"/>
      <c r="BA4553" s="57"/>
      <c r="BF4553" s="6" t="e">
        <f t="shared" si="213"/>
        <v>#NUM!</v>
      </c>
      <c r="BG4553" t="e">
        <f t="shared" si="214"/>
        <v>#NUM!</v>
      </c>
      <c r="BH4553" t="e">
        <f t="shared" si="215"/>
        <v>#NUM!</v>
      </c>
      <c r="BI4553" t="e">
        <f>VLOOKUP(H4553,Sheet2!$A$1:$B$270,2,FALSE)</f>
        <v>#N/A</v>
      </c>
    </row>
    <row r="4554" spans="15:61">
      <c r="O4554" s="57"/>
      <c r="P4554" s="57"/>
      <c r="AP4554" s="57"/>
      <c r="BA4554" s="57"/>
      <c r="BF4554" s="6" t="e">
        <f t="shared" si="213"/>
        <v>#NUM!</v>
      </c>
      <c r="BG4554" t="e">
        <f t="shared" si="214"/>
        <v>#NUM!</v>
      </c>
      <c r="BH4554" t="e">
        <f t="shared" si="215"/>
        <v>#NUM!</v>
      </c>
      <c r="BI4554" t="e">
        <f>VLOOKUP(H4554,Sheet2!$A$1:$B$270,2,FALSE)</f>
        <v>#N/A</v>
      </c>
    </row>
    <row r="4555" spans="15:61">
      <c r="O4555" s="57"/>
      <c r="P4555" s="57"/>
      <c r="AP4555" s="57"/>
      <c r="BA4555" s="57"/>
      <c r="BF4555" s="6" t="e">
        <f t="shared" si="213"/>
        <v>#NUM!</v>
      </c>
      <c r="BG4555" t="e">
        <f t="shared" si="214"/>
        <v>#NUM!</v>
      </c>
      <c r="BH4555" t="e">
        <f t="shared" si="215"/>
        <v>#NUM!</v>
      </c>
      <c r="BI4555" t="e">
        <f>VLOOKUP(H4555,Sheet2!$A$1:$B$270,2,FALSE)</f>
        <v>#N/A</v>
      </c>
    </row>
    <row r="4556" spans="15:61">
      <c r="O4556" s="57"/>
      <c r="P4556" s="57"/>
      <c r="AP4556" s="57"/>
      <c r="BA4556" s="57"/>
      <c r="BF4556" s="6" t="e">
        <f t="shared" si="213"/>
        <v>#NUM!</v>
      </c>
      <c r="BG4556" t="e">
        <f t="shared" si="214"/>
        <v>#NUM!</v>
      </c>
      <c r="BH4556" t="e">
        <f t="shared" si="215"/>
        <v>#NUM!</v>
      </c>
      <c r="BI4556" t="e">
        <f>VLOOKUP(H4556,Sheet2!$A$1:$B$270,2,FALSE)</f>
        <v>#N/A</v>
      </c>
    </row>
    <row r="4557" spans="15:61">
      <c r="O4557" s="57"/>
      <c r="P4557" s="57"/>
      <c r="AP4557" s="57"/>
      <c r="BA4557" s="57"/>
      <c r="BF4557" s="6" t="e">
        <f t="shared" si="213"/>
        <v>#NUM!</v>
      </c>
      <c r="BG4557" t="e">
        <f t="shared" si="214"/>
        <v>#NUM!</v>
      </c>
      <c r="BH4557" t="e">
        <f t="shared" si="215"/>
        <v>#NUM!</v>
      </c>
      <c r="BI4557" t="e">
        <f>VLOOKUP(H4557,Sheet2!$A$1:$B$270,2,FALSE)</f>
        <v>#N/A</v>
      </c>
    </row>
    <row r="4558" spans="15:61">
      <c r="O4558" s="57"/>
      <c r="P4558" s="57"/>
      <c r="AP4558" s="57"/>
      <c r="BA4558" s="57"/>
      <c r="BF4558" s="6" t="e">
        <f t="shared" si="213"/>
        <v>#NUM!</v>
      </c>
      <c r="BG4558" t="e">
        <f t="shared" si="214"/>
        <v>#NUM!</v>
      </c>
      <c r="BH4558" t="e">
        <f t="shared" si="215"/>
        <v>#NUM!</v>
      </c>
      <c r="BI4558" t="e">
        <f>VLOOKUP(H4558,Sheet2!$A$1:$B$270,2,FALSE)</f>
        <v>#N/A</v>
      </c>
    </row>
    <row r="4559" spans="15:61">
      <c r="O4559" s="57"/>
      <c r="P4559" s="57"/>
      <c r="AP4559" s="57"/>
      <c r="BA4559" s="57"/>
      <c r="BF4559" s="6" t="e">
        <f t="shared" si="213"/>
        <v>#NUM!</v>
      </c>
      <c r="BG4559" t="e">
        <f t="shared" si="214"/>
        <v>#NUM!</v>
      </c>
      <c r="BH4559" t="e">
        <f t="shared" si="215"/>
        <v>#NUM!</v>
      </c>
      <c r="BI4559" t="e">
        <f>VLOOKUP(H4559,Sheet2!$A$1:$B$270,2,FALSE)</f>
        <v>#N/A</v>
      </c>
    </row>
    <row r="4560" spans="15:61">
      <c r="O4560" s="57"/>
      <c r="P4560" s="57"/>
      <c r="AP4560" s="57"/>
      <c r="BA4560" s="57"/>
      <c r="BF4560" s="6" t="e">
        <f t="shared" si="213"/>
        <v>#NUM!</v>
      </c>
      <c r="BG4560" t="e">
        <f t="shared" si="214"/>
        <v>#NUM!</v>
      </c>
      <c r="BH4560" t="e">
        <f t="shared" si="215"/>
        <v>#NUM!</v>
      </c>
      <c r="BI4560" t="e">
        <f>VLOOKUP(H4560,Sheet2!$A$1:$B$270,2,FALSE)</f>
        <v>#N/A</v>
      </c>
    </row>
    <row r="4561" spans="15:61">
      <c r="O4561" s="57"/>
      <c r="P4561" s="57"/>
      <c r="AP4561" s="57"/>
      <c r="BA4561" s="57"/>
      <c r="BF4561" s="6" t="e">
        <f t="shared" si="213"/>
        <v>#NUM!</v>
      </c>
      <c r="BG4561" t="e">
        <f t="shared" si="214"/>
        <v>#NUM!</v>
      </c>
      <c r="BH4561" t="e">
        <f t="shared" si="215"/>
        <v>#NUM!</v>
      </c>
      <c r="BI4561" t="e">
        <f>VLOOKUP(H4561,Sheet2!$A$1:$B$270,2,FALSE)</f>
        <v>#N/A</v>
      </c>
    </row>
    <row r="4562" spans="15:61">
      <c r="O4562" s="57"/>
      <c r="P4562" s="57"/>
      <c r="AP4562" s="57"/>
      <c r="BA4562" s="57"/>
      <c r="BF4562" s="6" t="e">
        <f t="shared" si="213"/>
        <v>#NUM!</v>
      </c>
      <c r="BG4562" t="e">
        <f t="shared" si="214"/>
        <v>#NUM!</v>
      </c>
      <c r="BH4562" t="e">
        <f t="shared" si="215"/>
        <v>#NUM!</v>
      </c>
      <c r="BI4562" t="e">
        <f>VLOOKUP(H4562,Sheet2!$A$1:$B$270,2,FALSE)</f>
        <v>#N/A</v>
      </c>
    </row>
    <row r="4563" spans="15:61">
      <c r="O4563" s="57"/>
      <c r="P4563" s="57"/>
      <c r="AP4563" s="57"/>
      <c r="BA4563" s="57"/>
      <c r="BF4563" s="6" t="e">
        <f t="shared" si="213"/>
        <v>#NUM!</v>
      </c>
      <c r="BG4563" t="e">
        <f t="shared" si="214"/>
        <v>#NUM!</v>
      </c>
      <c r="BH4563" t="e">
        <f t="shared" si="215"/>
        <v>#NUM!</v>
      </c>
      <c r="BI4563" t="e">
        <f>VLOOKUP(H4563,Sheet2!$A$1:$B$270,2,FALSE)</f>
        <v>#N/A</v>
      </c>
    </row>
    <row r="4564" spans="15:61">
      <c r="O4564" s="57"/>
      <c r="P4564" s="57"/>
      <c r="AP4564" s="57"/>
      <c r="BA4564" s="57"/>
      <c r="BF4564" s="6" t="e">
        <f t="shared" si="213"/>
        <v>#NUM!</v>
      </c>
      <c r="BG4564" t="e">
        <f t="shared" si="214"/>
        <v>#NUM!</v>
      </c>
      <c r="BH4564" t="e">
        <f t="shared" si="215"/>
        <v>#NUM!</v>
      </c>
      <c r="BI4564" t="e">
        <f>VLOOKUP(H4564,Sheet2!$A$1:$B$270,2,FALSE)</f>
        <v>#N/A</v>
      </c>
    </row>
    <row r="4565" spans="15:61">
      <c r="O4565" s="57"/>
      <c r="P4565" s="57"/>
      <c r="AP4565" s="57"/>
      <c r="BA4565" s="57"/>
      <c r="BF4565" s="6" t="e">
        <f t="shared" si="213"/>
        <v>#NUM!</v>
      </c>
      <c r="BG4565" t="e">
        <f t="shared" si="214"/>
        <v>#NUM!</v>
      </c>
      <c r="BH4565" t="e">
        <f t="shared" si="215"/>
        <v>#NUM!</v>
      </c>
      <c r="BI4565" t="e">
        <f>VLOOKUP(H4565,Sheet2!$A$1:$B$270,2,FALSE)</f>
        <v>#N/A</v>
      </c>
    </row>
    <row r="4566" spans="15:61">
      <c r="O4566" s="57"/>
      <c r="P4566" s="57"/>
      <c r="BA4566" s="57"/>
      <c r="BF4566" s="6" t="e">
        <f t="shared" si="213"/>
        <v>#NUM!</v>
      </c>
      <c r="BG4566" t="e">
        <f t="shared" si="214"/>
        <v>#NUM!</v>
      </c>
      <c r="BH4566" t="e">
        <f t="shared" si="215"/>
        <v>#NUM!</v>
      </c>
      <c r="BI4566" t="e">
        <f>VLOOKUP(H4566,Sheet2!$A$1:$B$270,2,FALSE)</f>
        <v>#N/A</v>
      </c>
    </row>
    <row r="4567" spans="15:61">
      <c r="O4567" s="57"/>
      <c r="P4567" s="57"/>
      <c r="AP4567" s="57"/>
      <c r="BA4567" s="57"/>
      <c r="BF4567" s="6" t="e">
        <f t="shared" si="213"/>
        <v>#NUM!</v>
      </c>
      <c r="BG4567" t="e">
        <f t="shared" si="214"/>
        <v>#NUM!</v>
      </c>
      <c r="BH4567" t="e">
        <f t="shared" si="215"/>
        <v>#NUM!</v>
      </c>
      <c r="BI4567" t="e">
        <f>VLOOKUP(H4567,Sheet2!$A$1:$B$270,2,FALSE)</f>
        <v>#N/A</v>
      </c>
    </row>
    <row r="4568" spans="15:61">
      <c r="O4568" s="57"/>
      <c r="P4568" s="57"/>
      <c r="AP4568" s="57"/>
      <c r="BA4568" s="57"/>
      <c r="BF4568" s="6" t="e">
        <f t="shared" si="213"/>
        <v>#NUM!</v>
      </c>
      <c r="BG4568" t="e">
        <f t="shared" si="214"/>
        <v>#NUM!</v>
      </c>
      <c r="BH4568" t="e">
        <f t="shared" si="215"/>
        <v>#NUM!</v>
      </c>
      <c r="BI4568" t="e">
        <f>VLOOKUP(H4568,Sheet2!$A$1:$B$270,2,FALSE)</f>
        <v>#N/A</v>
      </c>
    </row>
    <row r="4569" spans="15:61">
      <c r="O4569" s="57"/>
      <c r="P4569" s="57"/>
      <c r="AP4569" s="57"/>
      <c r="BA4569" s="57"/>
      <c r="BF4569" s="6" t="e">
        <f t="shared" si="213"/>
        <v>#NUM!</v>
      </c>
      <c r="BG4569" t="e">
        <f t="shared" si="214"/>
        <v>#NUM!</v>
      </c>
      <c r="BH4569" t="e">
        <f t="shared" si="215"/>
        <v>#NUM!</v>
      </c>
      <c r="BI4569" t="e">
        <f>VLOOKUP(H4569,Sheet2!$A$1:$B$270,2,FALSE)</f>
        <v>#N/A</v>
      </c>
    </row>
    <row r="4570" spans="15:61">
      <c r="O4570" s="57"/>
      <c r="P4570" s="57"/>
      <c r="AP4570" s="57"/>
      <c r="BA4570" s="57"/>
      <c r="BF4570" s="6" t="e">
        <f t="shared" si="213"/>
        <v>#NUM!</v>
      </c>
      <c r="BG4570" t="e">
        <f t="shared" si="214"/>
        <v>#NUM!</v>
      </c>
      <c r="BH4570" t="e">
        <f t="shared" si="215"/>
        <v>#NUM!</v>
      </c>
      <c r="BI4570" t="e">
        <f>VLOOKUP(H4570,Sheet2!$A$1:$B$270,2,FALSE)</f>
        <v>#N/A</v>
      </c>
    </row>
    <row r="4571" spans="15:61">
      <c r="O4571" s="57"/>
      <c r="P4571" s="57"/>
      <c r="AP4571" s="57"/>
      <c r="BA4571" s="57"/>
      <c r="BF4571" s="6" t="e">
        <f t="shared" si="213"/>
        <v>#NUM!</v>
      </c>
      <c r="BG4571" t="e">
        <f t="shared" si="214"/>
        <v>#NUM!</v>
      </c>
      <c r="BH4571" t="e">
        <f t="shared" si="215"/>
        <v>#NUM!</v>
      </c>
      <c r="BI4571" t="e">
        <f>VLOOKUP(H4571,Sheet2!$A$1:$B$270,2,FALSE)</f>
        <v>#N/A</v>
      </c>
    </row>
    <row r="4572" spans="15:61">
      <c r="O4572" s="57"/>
      <c r="P4572" s="57"/>
      <c r="AP4572" s="57"/>
      <c r="BA4572" s="57"/>
      <c r="BF4572" s="6" t="e">
        <f t="shared" si="213"/>
        <v>#NUM!</v>
      </c>
      <c r="BG4572" t="e">
        <f t="shared" si="214"/>
        <v>#NUM!</v>
      </c>
      <c r="BH4572" t="e">
        <f t="shared" si="215"/>
        <v>#NUM!</v>
      </c>
      <c r="BI4572" t="e">
        <f>VLOOKUP(H4572,Sheet2!$A$1:$B$270,2,FALSE)</f>
        <v>#N/A</v>
      </c>
    </row>
    <row r="4573" spans="15:61">
      <c r="O4573" s="57"/>
      <c r="P4573" s="57"/>
      <c r="AP4573" s="57"/>
      <c r="BA4573" s="57"/>
      <c r="BF4573" s="6" t="e">
        <f t="shared" si="213"/>
        <v>#NUM!</v>
      </c>
      <c r="BG4573" t="e">
        <f t="shared" si="214"/>
        <v>#NUM!</v>
      </c>
      <c r="BH4573" t="e">
        <f t="shared" si="215"/>
        <v>#NUM!</v>
      </c>
      <c r="BI4573" t="e">
        <f>VLOOKUP(H4573,Sheet2!$A$1:$B$270,2,FALSE)</f>
        <v>#N/A</v>
      </c>
    </row>
    <row r="4574" spans="15:61">
      <c r="O4574" s="57"/>
      <c r="P4574" s="57"/>
      <c r="AP4574" s="57"/>
      <c r="BA4574" s="57"/>
      <c r="BF4574" s="6" t="e">
        <f t="shared" si="213"/>
        <v>#NUM!</v>
      </c>
      <c r="BG4574" t="e">
        <f t="shared" si="214"/>
        <v>#NUM!</v>
      </c>
      <c r="BH4574" t="e">
        <f t="shared" si="215"/>
        <v>#NUM!</v>
      </c>
      <c r="BI4574" t="e">
        <f>VLOOKUP(H4574,Sheet2!$A$1:$B$270,2,FALSE)</f>
        <v>#N/A</v>
      </c>
    </row>
    <row r="4575" spans="15:61">
      <c r="O4575" s="57"/>
      <c r="P4575" s="57"/>
      <c r="AP4575" s="57"/>
      <c r="BA4575" s="57"/>
      <c r="BF4575" s="6" t="e">
        <f t="shared" si="213"/>
        <v>#NUM!</v>
      </c>
      <c r="BG4575" t="e">
        <f t="shared" si="214"/>
        <v>#NUM!</v>
      </c>
      <c r="BH4575" t="e">
        <f t="shared" si="215"/>
        <v>#NUM!</v>
      </c>
      <c r="BI4575" t="e">
        <f>VLOOKUP(H4575,Sheet2!$A$1:$B$270,2,FALSE)</f>
        <v>#N/A</v>
      </c>
    </row>
    <row r="4576" spans="15:61">
      <c r="O4576" s="57"/>
      <c r="P4576" s="57"/>
      <c r="AP4576" s="57"/>
      <c r="BA4576" s="57"/>
      <c r="BF4576" s="6" t="e">
        <f t="shared" si="213"/>
        <v>#NUM!</v>
      </c>
      <c r="BG4576" t="e">
        <f t="shared" si="214"/>
        <v>#NUM!</v>
      </c>
      <c r="BH4576" t="e">
        <f t="shared" si="215"/>
        <v>#NUM!</v>
      </c>
      <c r="BI4576" t="e">
        <f>VLOOKUP(H4576,Sheet2!$A$1:$B$270,2,FALSE)</f>
        <v>#N/A</v>
      </c>
    </row>
    <row r="4577" spans="15:61">
      <c r="O4577" s="57"/>
      <c r="P4577" s="57"/>
      <c r="AP4577" s="57"/>
      <c r="BA4577" s="57"/>
      <c r="BF4577" s="6" t="e">
        <f t="shared" si="213"/>
        <v>#NUM!</v>
      </c>
      <c r="BG4577" t="e">
        <f t="shared" si="214"/>
        <v>#NUM!</v>
      </c>
      <c r="BH4577" t="e">
        <f t="shared" si="215"/>
        <v>#NUM!</v>
      </c>
      <c r="BI4577" t="e">
        <f>VLOOKUP(H4577,Sheet2!$A$1:$B$270,2,FALSE)</f>
        <v>#N/A</v>
      </c>
    </row>
    <row r="4578" spans="15:61">
      <c r="O4578" s="57"/>
      <c r="P4578" s="57"/>
      <c r="AP4578" s="57"/>
      <c r="BA4578" s="57"/>
      <c r="BF4578" s="6" t="e">
        <f t="shared" si="213"/>
        <v>#NUM!</v>
      </c>
      <c r="BG4578" t="e">
        <f t="shared" si="214"/>
        <v>#NUM!</v>
      </c>
      <c r="BH4578" t="e">
        <f t="shared" si="215"/>
        <v>#NUM!</v>
      </c>
      <c r="BI4578" t="e">
        <f>VLOOKUP(H4578,Sheet2!$A$1:$B$270,2,FALSE)</f>
        <v>#N/A</v>
      </c>
    </row>
    <row r="4579" spans="15:61">
      <c r="O4579" s="57"/>
      <c r="P4579" s="57"/>
      <c r="BA4579" s="57"/>
      <c r="BF4579" s="6" t="e">
        <f t="shared" si="213"/>
        <v>#NUM!</v>
      </c>
      <c r="BG4579" t="e">
        <f t="shared" si="214"/>
        <v>#NUM!</v>
      </c>
      <c r="BH4579" t="e">
        <f t="shared" si="215"/>
        <v>#NUM!</v>
      </c>
      <c r="BI4579" t="e">
        <f>VLOOKUP(H4579,Sheet2!$A$1:$B$270,2,FALSE)</f>
        <v>#N/A</v>
      </c>
    </row>
    <row r="4580" spans="15:61">
      <c r="O4580" s="57"/>
      <c r="P4580" s="57"/>
      <c r="AP4580" s="57"/>
      <c r="BA4580" s="57"/>
      <c r="BF4580" s="6" t="e">
        <f t="shared" si="213"/>
        <v>#NUM!</v>
      </c>
      <c r="BG4580" t="e">
        <f t="shared" si="214"/>
        <v>#NUM!</v>
      </c>
      <c r="BH4580" t="e">
        <f t="shared" si="215"/>
        <v>#NUM!</v>
      </c>
      <c r="BI4580" t="e">
        <f>VLOOKUP(H4580,Sheet2!$A$1:$B$270,2,FALSE)</f>
        <v>#N/A</v>
      </c>
    </row>
    <row r="4581" spans="15:61">
      <c r="O4581" s="57"/>
      <c r="P4581" s="57"/>
      <c r="AP4581" s="57"/>
      <c r="BA4581" s="57"/>
      <c r="BF4581" s="6" t="e">
        <f t="shared" si="213"/>
        <v>#NUM!</v>
      </c>
      <c r="BG4581" t="e">
        <f t="shared" si="214"/>
        <v>#NUM!</v>
      </c>
      <c r="BH4581" t="e">
        <f t="shared" si="215"/>
        <v>#NUM!</v>
      </c>
      <c r="BI4581" t="e">
        <f>VLOOKUP(H4581,Sheet2!$A$1:$B$270,2,FALSE)</f>
        <v>#N/A</v>
      </c>
    </row>
    <row r="4582" spans="15:61">
      <c r="O4582" s="57"/>
      <c r="P4582" s="57"/>
      <c r="AP4582" s="57"/>
      <c r="BA4582" s="57"/>
      <c r="BF4582" s="6" t="e">
        <f t="shared" si="213"/>
        <v>#NUM!</v>
      </c>
      <c r="BG4582" t="e">
        <f t="shared" si="214"/>
        <v>#NUM!</v>
      </c>
      <c r="BH4582" t="e">
        <f t="shared" si="215"/>
        <v>#NUM!</v>
      </c>
      <c r="BI4582" t="e">
        <f>VLOOKUP(H4582,Sheet2!$A$1:$B$270,2,FALSE)</f>
        <v>#N/A</v>
      </c>
    </row>
    <row r="4583" spans="15:61">
      <c r="O4583" s="57"/>
      <c r="P4583" s="57"/>
      <c r="AP4583" s="57"/>
      <c r="BA4583" s="57"/>
      <c r="BF4583" s="6" t="e">
        <f t="shared" si="213"/>
        <v>#NUM!</v>
      </c>
      <c r="BG4583" t="e">
        <f t="shared" si="214"/>
        <v>#NUM!</v>
      </c>
      <c r="BH4583" t="e">
        <f t="shared" si="215"/>
        <v>#NUM!</v>
      </c>
      <c r="BI4583" t="e">
        <f>VLOOKUP(H4583,Sheet2!$A$1:$B$270,2,FALSE)</f>
        <v>#N/A</v>
      </c>
    </row>
    <row r="4584" spans="15:61">
      <c r="O4584" s="57"/>
      <c r="P4584" s="57"/>
      <c r="AP4584" s="57"/>
      <c r="BA4584" s="57"/>
      <c r="BF4584" s="6" t="e">
        <f t="shared" si="213"/>
        <v>#NUM!</v>
      </c>
      <c r="BG4584" t="e">
        <f t="shared" si="214"/>
        <v>#NUM!</v>
      </c>
      <c r="BH4584" t="e">
        <f t="shared" si="215"/>
        <v>#NUM!</v>
      </c>
      <c r="BI4584" t="e">
        <f>VLOOKUP(H4584,Sheet2!$A$1:$B$270,2,FALSE)</f>
        <v>#N/A</v>
      </c>
    </row>
    <row r="4585" spans="15:61">
      <c r="O4585" s="57"/>
      <c r="P4585" s="57"/>
      <c r="BA4585" s="57"/>
      <c r="BF4585" s="6" t="e">
        <f t="shared" si="213"/>
        <v>#NUM!</v>
      </c>
      <c r="BG4585" t="e">
        <f t="shared" si="214"/>
        <v>#NUM!</v>
      </c>
      <c r="BH4585" t="e">
        <f t="shared" si="215"/>
        <v>#NUM!</v>
      </c>
      <c r="BI4585" t="e">
        <f>VLOOKUP(H4585,Sheet2!$A$1:$B$270,2,FALSE)</f>
        <v>#N/A</v>
      </c>
    </row>
    <row r="4586" spans="15:61">
      <c r="O4586" s="57"/>
      <c r="P4586" s="57"/>
      <c r="AP4586" s="57"/>
      <c r="BA4586" s="57"/>
      <c r="BF4586" s="6" t="e">
        <f t="shared" si="213"/>
        <v>#NUM!</v>
      </c>
      <c r="BG4586" t="e">
        <f t="shared" si="214"/>
        <v>#NUM!</v>
      </c>
      <c r="BH4586" t="e">
        <f t="shared" si="215"/>
        <v>#NUM!</v>
      </c>
      <c r="BI4586" t="e">
        <f>VLOOKUP(H4586,Sheet2!$A$1:$B$270,2,FALSE)</f>
        <v>#N/A</v>
      </c>
    </row>
    <row r="4587" spans="15:61">
      <c r="O4587" s="57"/>
      <c r="P4587" s="57"/>
      <c r="AP4587" s="57"/>
      <c r="BA4587" s="57"/>
      <c r="BF4587" s="6" t="e">
        <f t="shared" si="213"/>
        <v>#NUM!</v>
      </c>
      <c r="BG4587" t="e">
        <f t="shared" si="214"/>
        <v>#NUM!</v>
      </c>
      <c r="BH4587" t="e">
        <f t="shared" si="215"/>
        <v>#NUM!</v>
      </c>
      <c r="BI4587" t="e">
        <f>VLOOKUP(H4587,Sheet2!$A$1:$B$270,2,FALSE)</f>
        <v>#N/A</v>
      </c>
    </row>
    <row r="4588" spans="15:61">
      <c r="O4588" s="57"/>
      <c r="P4588" s="57"/>
      <c r="BA4588" s="57"/>
      <c r="BF4588" s="6" t="e">
        <f t="shared" si="213"/>
        <v>#NUM!</v>
      </c>
      <c r="BG4588" t="e">
        <f t="shared" si="214"/>
        <v>#NUM!</v>
      </c>
      <c r="BH4588" t="e">
        <f t="shared" si="215"/>
        <v>#NUM!</v>
      </c>
      <c r="BI4588" t="e">
        <f>VLOOKUP(H4588,Sheet2!$A$1:$B$270,2,FALSE)</f>
        <v>#N/A</v>
      </c>
    </row>
    <row r="4589" spans="15:61">
      <c r="O4589" s="57"/>
      <c r="P4589" s="57"/>
      <c r="AP4589" s="57"/>
      <c r="BA4589" s="57"/>
      <c r="BF4589" s="6" t="e">
        <f t="shared" si="213"/>
        <v>#NUM!</v>
      </c>
      <c r="BG4589" t="e">
        <f t="shared" si="214"/>
        <v>#NUM!</v>
      </c>
      <c r="BH4589" t="e">
        <f t="shared" si="215"/>
        <v>#NUM!</v>
      </c>
      <c r="BI4589" t="e">
        <f>VLOOKUP(H4589,Sheet2!$A$1:$B$270,2,FALSE)</f>
        <v>#N/A</v>
      </c>
    </row>
    <row r="4590" spans="15:61">
      <c r="O4590" s="57"/>
      <c r="P4590" s="57"/>
      <c r="AP4590" s="57"/>
      <c r="BA4590" s="57"/>
      <c r="BF4590" s="6" t="e">
        <f t="shared" si="213"/>
        <v>#NUM!</v>
      </c>
      <c r="BG4590" t="e">
        <f t="shared" si="214"/>
        <v>#NUM!</v>
      </c>
      <c r="BH4590" t="e">
        <f t="shared" si="215"/>
        <v>#NUM!</v>
      </c>
      <c r="BI4590" t="e">
        <f>VLOOKUP(H4590,Sheet2!$A$1:$B$270,2,FALSE)</f>
        <v>#N/A</v>
      </c>
    </row>
    <row r="4591" spans="15:61">
      <c r="O4591" s="57"/>
      <c r="P4591" s="57"/>
      <c r="AP4591" s="57"/>
      <c r="BA4591" s="57"/>
      <c r="BF4591" s="6" t="e">
        <f t="shared" si="213"/>
        <v>#NUM!</v>
      </c>
      <c r="BG4591" t="e">
        <f t="shared" si="214"/>
        <v>#NUM!</v>
      </c>
      <c r="BH4591" t="e">
        <f t="shared" si="215"/>
        <v>#NUM!</v>
      </c>
      <c r="BI4591" t="e">
        <f>VLOOKUP(H4591,Sheet2!$A$1:$B$270,2,FALSE)</f>
        <v>#N/A</v>
      </c>
    </row>
    <row r="4592" spans="15:61">
      <c r="O4592" s="57"/>
      <c r="P4592" s="57"/>
      <c r="AP4592" s="57"/>
      <c r="BA4592" s="57"/>
      <c r="BF4592" s="6" t="e">
        <f t="shared" si="213"/>
        <v>#NUM!</v>
      </c>
      <c r="BG4592" t="e">
        <f t="shared" si="214"/>
        <v>#NUM!</v>
      </c>
      <c r="BH4592" t="e">
        <f t="shared" si="215"/>
        <v>#NUM!</v>
      </c>
      <c r="BI4592" t="e">
        <f>VLOOKUP(H4592,Sheet2!$A$1:$B$270,2,FALSE)</f>
        <v>#N/A</v>
      </c>
    </row>
    <row r="4593" spans="15:61">
      <c r="O4593" s="57"/>
      <c r="P4593" s="57"/>
      <c r="BA4593" s="57"/>
      <c r="BF4593" s="6" t="e">
        <f t="shared" si="213"/>
        <v>#NUM!</v>
      </c>
      <c r="BG4593" t="e">
        <f t="shared" si="214"/>
        <v>#NUM!</v>
      </c>
      <c r="BH4593" t="e">
        <f t="shared" si="215"/>
        <v>#NUM!</v>
      </c>
      <c r="BI4593" t="e">
        <f>VLOOKUP(H4593,Sheet2!$A$1:$B$270,2,FALSE)</f>
        <v>#N/A</v>
      </c>
    </row>
    <row r="4594" spans="15:61">
      <c r="O4594" s="57"/>
      <c r="P4594" s="57"/>
      <c r="AP4594" s="57"/>
      <c r="BA4594" s="57"/>
      <c r="BF4594" s="6" t="e">
        <f t="shared" si="213"/>
        <v>#NUM!</v>
      </c>
      <c r="BG4594" t="e">
        <f t="shared" si="214"/>
        <v>#NUM!</v>
      </c>
      <c r="BH4594" t="e">
        <f t="shared" si="215"/>
        <v>#NUM!</v>
      </c>
      <c r="BI4594" t="e">
        <f>VLOOKUP(H4594,Sheet2!$A$1:$B$270,2,FALSE)</f>
        <v>#N/A</v>
      </c>
    </row>
    <row r="4595" spans="15:61">
      <c r="O4595" s="57"/>
      <c r="P4595" s="57"/>
      <c r="AP4595" s="57"/>
      <c r="BA4595" s="57"/>
      <c r="BF4595" s="6" t="e">
        <f t="shared" si="213"/>
        <v>#NUM!</v>
      </c>
      <c r="BG4595" t="e">
        <f t="shared" si="214"/>
        <v>#NUM!</v>
      </c>
      <c r="BH4595" t="e">
        <f t="shared" si="215"/>
        <v>#NUM!</v>
      </c>
      <c r="BI4595" t="e">
        <f>VLOOKUP(H4595,Sheet2!$A$1:$B$270,2,FALSE)</f>
        <v>#N/A</v>
      </c>
    </row>
    <row r="4596" spans="15:61">
      <c r="O4596" s="57"/>
      <c r="P4596" s="57"/>
      <c r="AP4596" s="57"/>
      <c r="BA4596" s="57"/>
      <c r="BF4596" s="6" t="e">
        <f t="shared" si="213"/>
        <v>#NUM!</v>
      </c>
      <c r="BG4596" t="e">
        <f t="shared" si="214"/>
        <v>#NUM!</v>
      </c>
      <c r="BH4596" t="e">
        <f t="shared" si="215"/>
        <v>#NUM!</v>
      </c>
      <c r="BI4596" t="e">
        <f>VLOOKUP(H4596,Sheet2!$A$1:$B$270,2,FALSE)</f>
        <v>#N/A</v>
      </c>
    </row>
    <row r="4597" spans="15:61">
      <c r="O4597" s="57"/>
      <c r="P4597" s="57"/>
      <c r="AP4597" s="57"/>
      <c r="BA4597" s="57"/>
      <c r="BF4597" s="6" t="e">
        <f t="shared" si="213"/>
        <v>#NUM!</v>
      </c>
      <c r="BG4597" t="e">
        <f t="shared" si="214"/>
        <v>#NUM!</v>
      </c>
      <c r="BH4597" t="e">
        <f t="shared" si="215"/>
        <v>#NUM!</v>
      </c>
      <c r="BI4597" t="e">
        <f>VLOOKUP(H4597,Sheet2!$A$1:$B$270,2,FALSE)</f>
        <v>#N/A</v>
      </c>
    </row>
    <row r="4598" spans="15:61">
      <c r="O4598" s="57"/>
      <c r="P4598" s="57"/>
      <c r="AP4598" s="57"/>
      <c r="BA4598" s="57"/>
      <c r="BF4598" s="6" t="e">
        <f t="shared" si="213"/>
        <v>#NUM!</v>
      </c>
      <c r="BG4598" t="e">
        <f t="shared" si="214"/>
        <v>#NUM!</v>
      </c>
      <c r="BH4598" t="e">
        <f t="shared" si="215"/>
        <v>#NUM!</v>
      </c>
      <c r="BI4598" t="e">
        <f>VLOOKUP(H4598,Sheet2!$A$1:$B$270,2,FALSE)</f>
        <v>#N/A</v>
      </c>
    </row>
    <row r="4599" spans="15:61">
      <c r="O4599" s="57"/>
      <c r="P4599" s="57"/>
      <c r="BA4599" s="57"/>
      <c r="BF4599" s="6" t="e">
        <f t="shared" si="213"/>
        <v>#NUM!</v>
      </c>
      <c r="BG4599" t="e">
        <f t="shared" si="214"/>
        <v>#NUM!</v>
      </c>
      <c r="BH4599" t="e">
        <f t="shared" si="215"/>
        <v>#NUM!</v>
      </c>
      <c r="BI4599" t="e">
        <f>VLOOKUP(H4599,Sheet2!$A$1:$B$270,2,FALSE)</f>
        <v>#N/A</v>
      </c>
    </row>
    <row r="4600" spans="15:61">
      <c r="O4600" s="57"/>
      <c r="P4600" s="57"/>
      <c r="AP4600" s="57"/>
      <c r="BA4600" s="57"/>
      <c r="BF4600" s="6" t="e">
        <f t="shared" si="213"/>
        <v>#NUM!</v>
      </c>
      <c r="BG4600" t="e">
        <f t="shared" si="214"/>
        <v>#NUM!</v>
      </c>
      <c r="BH4600" t="e">
        <f t="shared" si="215"/>
        <v>#NUM!</v>
      </c>
      <c r="BI4600" t="e">
        <f>VLOOKUP(H4600,Sheet2!$A$1:$B$270,2,FALSE)</f>
        <v>#N/A</v>
      </c>
    </row>
    <row r="4601" spans="15:61">
      <c r="O4601" s="57"/>
      <c r="P4601" s="57"/>
      <c r="BA4601" s="57"/>
      <c r="BF4601" s="6" t="e">
        <f t="shared" si="213"/>
        <v>#NUM!</v>
      </c>
      <c r="BG4601" t="e">
        <f t="shared" si="214"/>
        <v>#NUM!</v>
      </c>
      <c r="BH4601" t="e">
        <f t="shared" si="215"/>
        <v>#NUM!</v>
      </c>
      <c r="BI4601" t="e">
        <f>VLOOKUP(H4601,Sheet2!$A$1:$B$270,2,FALSE)</f>
        <v>#N/A</v>
      </c>
    </row>
    <row r="4602" spans="15:61">
      <c r="O4602" s="57"/>
      <c r="P4602" s="57"/>
      <c r="AP4602" s="57"/>
      <c r="BA4602" s="57"/>
      <c r="BF4602" s="6" t="e">
        <f t="shared" si="213"/>
        <v>#NUM!</v>
      </c>
      <c r="BG4602" t="e">
        <f t="shared" si="214"/>
        <v>#NUM!</v>
      </c>
      <c r="BH4602" t="e">
        <f t="shared" si="215"/>
        <v>#NUM!</v>
      </c>
      <c r="BI4602" t="e">
        <f>VLOOKUP(H4602,Sheet2!$A$1:$B$270,2,FALSE)</f>
        <v>#N/A</v>
      </c>
    </row>
    <row r="4603" spans="15:61">
      <c r="O4603" s="57"/>
      <c r="P4603" s="57"/>
      <c r="AP4603" s="57"/>
      <c r="BA4603" s="57"/>
      <c r="BF4603" s="6" t="e">
        <f t="shared" si="213"/>
        <v>#NUM!</v>
      </c>
      <c r="BG4603" t="e">
        <f t="shared" si="214"/>
        <v>#NUM!</v>
      </c>
      <c r="BH4603" t="e">
        <f t="shared" si="215"/>
        <v>#NUM!</v>
      </c>
      <c r="BI4603" t="e">
        <f>VLOOKUP(H4603,Sheet2!$A$1:$B$270,2,FALSE)</f>
        <v>#N/A</v>
      </c>
    </row>
    <row r="4604" spans="15:61">
      <c r="O4604" s="57"/>
      <c r="P4604" s="57"/>
      <c r="AP4604" s="57"/>
      <c r="BA4604" s="57"/>
      <c r="BF4604" s="6" t="e">
        <f t="shared" si="213"/>
        <v>#NUM!</v>
      </c>
      <c r="BG4604" t="e">
        <f t="shared" si="214"/>
        <v>#NUM!</v>
      </c>
      <c r="BH4604" t="e">
        <f t="shared" si="215"/>
        <v>#NUM!</v>
      </c>
      <c r="BI4604" t="e">
        <f>VLOOKUP(H4604,Sheet2!$A$1:$B$270,2,FALSE)</f>
        <v>#N/A</v>
      </c>
    </row>
    <row r="4605" spans="15:61">
      <c r="O4605" s="57"/>
      <c r="P4605" s="57"/>
      <c r="AP4605" s="57"/>
      <c r="BA4605" s="57"/>
      <c r="BF4605" s="6" t="e">
        <f t="shared" si="213"/>
        <v>#NUM!</v>
      </c>
      <c r="BG4605" t="e">
        <f t="shared" si="214"/>
        <v>#NUM!</v>
      </c>
      <c r="BH4605" t="e">
        <f t="shared" si="215"/>
        <v>#NUM!</v>
      </c>
      <c r="BI4605" t="e">
        <f>VLOOKUP(H4605,Sheet2!$A$1:$B$270,2,FALSE)</f>
        <v>#N/A</v>
      </c>
    </row>
    <row r="4606" spans="15:61">
      <c r="O4606" s="57"/>
      <c r="P4606" s="57"/>
      <c r="AO4606" s="57"/>
      <c r="AP4606" s="57"/>
      <c r="BA4606" s="57"/>
      <c r="BF4606" s="6" t="e">
        <f t="shared" si="213"/>
        <v>#NUM!</v>
      </c>
      <c r="BG4606" t="e">
        <f t="shared" si="214"/>
        <v>#NUM!</v>
      </c>
      <c r="BH4606" t="e">
        <f t="shared" si="215"/>
        <v>#NUM!</v>
      </c>
      <c r="BI4606" t="e">
        <f>VLOOKUP(H4606,Sheet2!$A$1:$B$270,2,FALSE)</f>
        <v>#N/A</v>
      </c>
    </row>
    <row r="4607" spans="15:61">
      <c r="O4607" s="57"/>
      <c r="P4607" s="57"/>
      <c r="AO4607" s="57"/>
      <c r="AP4607" s="57"/>
      <c r="BA4607" s="57"/>
      <c r="BF4607" s="6" t="e">
        <f t="shared" si="213"/>
        <v>#NUM!</v>
      </c>
      <c r="BG4607" t="e">
        <f t="shared" si="214"/>
        <v>#NUM!</v>
      </c>
      <c r="BH4607" t="e">
        <f t="shared" si="215"/>
        <v>#NUM!</v>
      </c>
      <c r="BI4607" t="e">
        <f>VLOOKUP(H4607,Sheet2!$A$1:$B$270,2,FALSE)</f>
        <v>#N/A</v>
      </c>
    </row>
    <row r="4608" spans="15:61">
      <c r="O4608" s="57"/>
      <c r="P4608" s="57"/>
      <c r="AO4608" s="57"/>
      <c r="AP4608" s="57"/>
      <c r="BA4608" s="57"/>
      <c r="BF4608" s="6" t="e">
        <f t="shared" si="213"/>
        <v>#NUM!</v>
      </c>
      <c r="BG4608" t="e">
        <f t="shared" si="214"/>
        <v>#NUM!</v>
      </c>
      <c r="BH4608" t="e">
        <f t="shared" si="215"/>
        <v>#NUM!</v>
      </c>
      <c r="BI4608" t="e">
        <f>VLOOKUP(H4608,Sheet2!$A$1:$B$270,2,FALSE)</f>
        <v>#N/A</v>
      </c>
    </row>
    <row r="4609" spans="15:61">
      <c r="O4609" s="57"/>
      <c r="P4609" s="57"/>
      <c r="AO4609" s="57"/>
      <c r="BA4609" s="57"/>
      <c r="BF4609" s="6" t="e">
        <f t="shared" si="213"/>
        <v>#NUM!</v>
      </c>
      <c r="BG4609" t="e">
        <f t="shared" si="214"/>
        <v>#NUM!</v>
      </c>
      <c r="BH4609" t="e">
        <f t="shared" si="215"/>
        <v>#NUM!</v>
      </c>
      <c r="BI4609" t="e">
        <f>VLOOKUP(H4609,Sheet2!$A$1:$B$270,2,FALSE)</f>
        <v>#N/A</v>
      </c>
    </row>
    <row r="4610" spans="15:61">
      <c r="O4610" s="57"/>
      <c r="P4610" s="57"/>
      <c r="AO4610" s="57"/>
      <c r="AP4610" s="57"/>
      <c r="BA4610" s="57"/>
      <c r="BF4610" s="6" t="e">
        <f t="shared" ref="BF4610:BF4673" si="216">DATE(BC4610,BD4610,BE4610)</f>
        <v>#NUM!</v>
      </c>
      <c r="BG4610" t="e">
        <f t="shared" ref="BG4610:BG4673" si="217">BF4610-BA4610</f>
        <v>#NUM!</v>
      </c>
      <c r="BH4610" t="e">
        <f t="shared" ref="BH4610:BH4673" si="218">IF(BG4610=1,"COMPLY",IF(BG4610&lt;1,"COMPLY","NOT COMPLY"))</f>
        <v>#NUM!</v>
      </c>
      <c r="BI4610" t="e">
        <f>VLOOKUP(H4610,Sheet2!$A$1:$B$270,2,FALSE)</f>
        <v>#N/A</v>
      </c>
    </row>
    <row r="4611" spans="15:61">
      <c r="O4611" s="57"/>
      <c r="P4611" s="57"/>
      <c r="AO4611" s="57"/>
      <c r="AP4611" s="57"/>
      <c r="BA4611" s="57"/>
      <c r="BF4611" s="6" t="e">
        <f t="shared" si="216"/>
        <v>#NUM!</v>
      </c>
      <c r="BG4611" t="e">
        <f t="shared" si="217"/>
        <v>#NUM!</v>
      </c>
      <c r="BH4611" t="e">
        <f t="shared" si="218"/>
        <v>#NUM!</v>
      </c>
      <c r="BI4611" t="e">
        <f>VLOOKUP(H4611,Sheet2!$A$1:$B$270,2,FALSE)</f>
        <v>#N/A</v>
      </c>
    </row>
    <row r="4612" spans="15:61">
      <c r="O4612" s="57"/>
      <c r="P4612" s="57"/>
      <c r="AO4612" s="57"/>
      <c r="BA4612" s="57"/>
      <c r="BF4612" s="6" t="e">
        <f t="shared" si="216"/>
        <v>#NUM!</v>
      </c>
      <c r="BG4612" t="e">
        <f t="shared" si="217"/>
        <v>#NUM!</v>
      </c>
      <c r="BH4612" t="e">
        <f t="shared" si="218"/>
        <v>#NUM!</v>
      </c>
      <c r="BI4612" t="e">
        <f>VLOOKUP(H4612,Sheet2!$A$1:$B$270,2,FALSE)</f>
        <v>#N/A</v>
      </c>
    </row>
    <row r="4613" spans="15:61">
      <c r="O4613" s="57"/>
      <c r="P4613" s="57"/>
      <c r="AO4613" s="57"/>
      <c r="AP4613" s="57"/>
      <c r="BA4613" s="57"/>
      <c r="BF4613" s="6" t="e">
        <f t="shared" si="216"/>
        <v>#NUM!</v>
      </c>
      <c r="BG4613" t="e">
        <f t="shared" si="217"/>
        <v>#NUM!</v>
      </c>
      <c r="BH4613" t="e">
        <f t="shared" si="218"/>
        <v>#NUM!</v>
      </c>
      <c r="BI4613" t="e">
        <f>VLOOKUP(H4613,Sheet2!$A$1:$B$270,2,FALSE)</f>
        <v>#N/A</v>
      </c>
    </row>
    <row r="4614" spans="15:61">
      <c r="O4614" s="57"/>
      <c r="P4614" s="57"/>
      <c r="AO4614" s="57"/>
      <c r="BA4614" s="57"/>
      <c r="BF4614" s="6" t="e">
        <f t="shared" si="216"/>
        <v>#NUM!</v>
      </c>
      <c r="BG4614" t="e">
        <f t="shared" si="217"/>
        <v>#NUM!</v>
      </c>
      <c r="BH4614" t="e">
        <f t="shared" si="218"/>
        <v>#NUM!</v>
      </c>
      <c r="BI4614" t="e">
        <f>VLOOKUP(H4614,Sheet2!$A$1:$B$270,2,FALSE)</f>
        <v>#N/A</v>
      </c>
    </row>
    <row r="4615" spans="15:61">
      <c r="O4615" s="57"/>
      <c r="P4615" s="57"/>
      <c r="AO4615" s="57"/>
      <c r="BA4615" s="57"/>
      <c r="BF4615" s="6" t="e">
        <f t="shared" si="216"/>
        <v>#NUM!</v>
      </c>
      <c r="BG4615" t="e">
        <f t="shared" si="217"/>
        <v>#NUM!</v>
      </c>
      <c r="BH4615" t="e">
        <f t="shared" si="218"/>
        <v>#NUM!</v>
      </c>
      <c r="BI4615" t="e">
        <f>VLOOKUP(H4615,Sheet2!$A$1:$B$270,2,FALSE)</f>
        <v>#N/A</v>
      </c>
    </row>
    <row r="4616" spans="15:61">
      <c r="O4616" s="57"/>
      <c r="P4616" s="57"/>
      <c r="AO4616" s="57"/>
      <c r="BA4616" s="57"/>
      <c r="BF4616" s="6" t="e">
        <f t="shared" si="216"/>
        <v>#NUM!</v>
      </c>
      <c r="BG4616" t="e">
        <f t="shared" si="217"/>
        <v>#NUM!</v>
      </c>
      <c r="BH4616" t="e">
        <f t="shared" si="218"/>
        <v>#NUM!</v>
      </c>
      <c r="BI4616" t="e">
        <f>VLOOKUP(H4616,Sheet2!$A$1:$B$270,2,FALSE)</f>
        <v>#N/A</v>
      </c>
    </row>
    <row r="4617" spans="15:61">
      <c r="O4617" s="57"/>
      <c r="P4617" s="57"/>
      <c r="AO4617" s="57"/>
      <c r="BA4617" s="57"/>
      <c r="BF4617" s="6" t="e">
        <f t="shared" si="216"/>
        <v>#NUM!</v>
      </c>
      <c r="BG4617" t="e">
        <f t="shared" si="217"/>
        <v>#NUM!</v>
      </c>
      <c r="BH4617" t="e">
        <f t="shared" si="218"/>
        <v>#NUM!</v>
      </c>
      <c r="BI4617" t="e">
        <f>VLOOKUP(H4617,Sheet2!$A$1:$B$270,2,FALSE)</f>
        <v>#N/A</v>
      </c>
    </row>
    <row r="4618" spans="15:61">
      <c r="O4618" s="57"/>
      <c r="P4618" s="57"/>
      <c r="AO4618" s="57"/>
      <c r="AP4618" s="57"/>
      <c r="BA4618" s="57"/>
      <c r="BF4618" s="6" t="e">
        <f t="shared" si="216"/>
        <v>#NUM!</v>
      </c>
      <c r="BG4618" t="e">
        <f t="shared" si="217"/>
        <v>#NUM!</v>
      </c>
      <c r="BH4618" t="e">
        <f t="shared" si="218"/>
        <v>#NUM!</v>
      </c>
      <c r="BI4618" t="e">
        <f>VLOOKUP(H4618,Sheet2!$A$1:$B$270,2,FALSE)</f>
        <v>#N/A</v>
      </c>
    </row>
    <row r="4619" spans="15:61">
      <c r="O4619" s="57"/>
      <c r="P4619" s="57"/>
      <c r="AO4619" s="57"/>
      <c r="AP4619" s="57"/>
      <c r="BA4619" s="57"/>
      <c r="BF4619" s="6" t="e">
        <f t="shared" si="216"/>
        <v>#NUM!</v>
      </c>
      <c r="BG4619" t="e">
        <f t="shared" si="217"/>
        <v>#NUM!</v>
      </c>
      <c r="BH4619" t="e">
        <f t="shared" si="218"/>
        <v>#NUM!</v>
      </c>
      <c r="BI4619" t="e">
        <f>VLOOKUP(H4619,Sheet2!$A$1:$B$270,2,FALSE)</f>
        <v>#N/A</v>
      </c>
    </row>
    <row r="4620" spans="15:61">
      <c r="O4620" s="57"/>
      <c r="P4620" s="57"/>
      <c r="AO4620" s="57"/>
      <c r="AP4620" s="57"/>
      <c r="BA4620" s="57"/>
      <c r="BF4620" s="6" t="e">
        <f t="shared" si="216"/>
        <v>#NUM!</v>
      </c>
      <c r="BG4620" t="e">
        <f t="shared" si="217"/>
        <v>#NUM!</v>
      </c>
      <c r="BH4620" t="e">
        <f t="shared" si="218"/>
        <v>#NUM!</v>
      </c>
      <c r="BI4620" t="e">
        <f>VLOOKUP(H4620,Sheet2!$A$1:$B$270,2,FALSE)</f>
        <v>#N/A</v>
      </c>
    </row>
    <row r="4621" spans="15:61">
      <c r="O4621" s="57"/>
      <c r="P4621" s="57"/>
      <c r="AO4621" s="57"/>
      <c r="AP4621" s="57"/>
      <c r="BA4621" s="57"/>
      <c r="BF4621" s="6" t="e">
        <f t="shared" si="216"/>
        <v>#NUM!</v>
      </c>
      <c r="BG4621" t="e">
        <f t="shared" si="217"/>
        <v>#NUM!</v>
      </c>
      <c r="BH4621" t="e">
        <f t="shared" si="218"/>
        <v>#NUM!</v>
      </c>
      <c r="BI4621" t="e">
        <f>VLOOKUP(H4621,Sheet2!$A$1:$B$270,2,FALSE)</f>
        <v>#N/A</v>
      </c>
    </row>
    <row r="4622" spans="15:61">
      <c r="O4622" s="57"/>
      <c r="P4622" s="57"/>
      <c r="AO4622" s="57"/>
      <c r="AP4622" s="57"/>
      <c r="BA4622" s="57"/>
      <c r="BF4622" s="6" t="e">
        <f t="shared" si="216"/>
        <v>#NUM!</v>
      </c>
      <c r="BG4622" t="e">
        <f t="shared" si="217"/>
        <v>#NUM!</v>
      </c>
      <c r="BH4622" t="e">
        <f t="shared" si="218"/>
        <v>#NUM!</v>
      </c>
      <c r="BI4622" t="e">
        <f>VLOOKUP(H4622,Sheet2!$A$1:$B$270,2,FALSE)</f>
        <v>#N/A</v>
      </c>
    </row>
    <row r="4623" spans="15:61">
      <c r="O4623" s="57"/>
      <c r="P4623" s="57"/>
      <c r="AO4623" s="57"/>
      <c r="AP4623" s="57"/>
      <c r="BA4623" s="57"/>
      <c r="BF4623" s="6" t="e">
        <f t="shared" si="216"/>
        <v>#NUM!</v>
      </c>
      <c r="BG4623" t="e">
        <f t="shared" si="217"/>
        <v>#NUM!</v>
      </c>
      <c r="BH4623" t="e">
        <f t="shared" si="218"/>
        <v>#NUM!</v>
      </c>
      <c r="BI4623" t="e">
        <f>VLOOKUP(H4623,Sheet2!$A$1:$B$270,2,FALSE)</f>
        <v>#N/A</v>
      </c>
    </row>
    <row r="4624" spans="15:61">
      <c r="O4624" s="57"/>
      <c r="P4624" s="57"/>
      <c r="AO4624" s="57"/>
      <c r="AP4624" s="57"/>
      <c r="BA4624" s="57"/>
      <c r="BF4624" s="6" t="e">
        <f t="shared" si="216"/>
        <v>#NUM!</v>
      </c>
      <c r="BG4624" t="e">
        <f t="shared" si="217"/>
        <v>#NUM!</v>
      </c>
      <c r="BH4624" t="e">
        <f t="shared" si="218"/>
        <v>#NUM!</v>
      </c>
      <c r="BI4624" t="e">
        <f>VLOOKUP(H4624,Sheet2!$A$1:$B$270,2,FALSE)</f>
        <v>#N/A</v>
      </c>
    </row>
    <row r="4625" spans="15:61">
      <c r="O4625" s="57"/>
      <c r="P4625" s="57"/>
      <c r="AO4625" s="57"/>
      <c r="AP4625" s="57"/>
      <c r="BA4625" s="57"/>
      <c r="BF4625" s="6" t="e">
        <f t="shared" si="216"/>
        <v>#NUM!</v>
      </c>
      <c r="BG4625" t="e">
        <f t="shared" si="217"/>
        <v>#NUM!</v>
      </c>
      <c r="BH4625" t="e">
        <f t="shared" si="218"/>
        <v>#NUM!</v>
      </c>
      <c r="BI4625" t="e">
        <f>VLOOKUP(H4625,Sheet2!$A$1:$B$270,2,FALSE)</f>
        <v>#N/A</v>
      </c>
    </row>
    <row r="4626" spans="15:61">
      <c r="O4626" s="57"/>
      <c r="P4626" s="57"/>
      <c r="AO4626" s="57"/>
      <c r="AP4626" s="57"/>
      <c r="BA4626" s="57"/>
      <c r="BF4626" s="6" t="e">
        <f t="shared" si="216"/>
        <v>#NUM!</v>
      </c>
      <c r="BG4626" t="e">
        <f t="shared" si="217"/>
        <v>#NUM!</v>
      </c>
      <c r="BH4626" t="e">
        <f t="shared" si="218"/>
        <v>#NUM!</v>
      </c>
      <c r="BI4626" t="e">
        <f>VLOOKUP(H4626,Sheet2!$A$1:$B$270,2,FALSE)</f>
        <v>#N/A</v>
      </c>
    </row>
    <row r="4627" spans="15:61">
      <c r="O4627" s="57"/>
      <c r="P4627" s="57"/>
      <c r="AO4627" s="57"/>
      <c r="AP4627" s="57"/>
      <c r="BA4627" s="57"/>
      <c r="BF4627" s="6" t="e">
        <f t="shared" si="216"/>
        <v>#NUM!</v>
      </c>
      <c r="BG4627" t="e">
        <f t="shared" si="217"/>
        <v>#NUM!</v>
      </c>
      <c r="BH4627" t="e">
        <f t="shared" si="218"/>
        <v>#NUM!</v>
      </c>
      <c r="BI4627" t="e">
        <f>VLOOKUP(H4627,Sheet2!$A$1:$B$270,2,FALSE)</f>
        <v>#N/A</v>
      </c>
    </row>
    <row r="4628" spans="15:61">
      <c r="O4628" s="57"/>
      <c r="P4628" s="57"/>
      <c r="AO4628" s="57"/>
      <c r="AP4628" s="57"/>
      <c r="BA4628" s="57"/>
      <c r="BF4628" s="6" t="e">
        <f t="shared" si="216"/>
        <v>#NUM!</v>
      </c>
      <c r="BG4628" t="e">
        <f t="shared" si="217"/>
        <v>#NUM!</v>
      </c>
      <c r="BH4628" t="e">
        <f t="shared" si="218"/>
        <v>#NUM!</v>
      </c>
      <c r="BI4628" t="e">
        <f>VLOOKUP(H4628,Sheet2!$A$1:$B$270,2,FALSE)</f>
        <v>#N/A</v>
      </c>
    </row>
    <row r="4629" spans="15:61">
      <c r="O4629" s="57"/>
      <c r="P4629" s="57"/>
      <c r="AO4629" s="57"/>
      <c r="AP4629" s="57"/>
      <c r="BA4629" s="57"/>
      <c r="BF4629" s="6" t="e">
        <f t="shared" si="216"/>
        <v>#NUM!</v>
      </c>
      <c r="BG4629" t="e">
        <f t="shared" si="217"/>
        <v>#NUM!</v>
      </c>
      <c r="BH4629" t="e">
        <f t="shared" si="218"/>
        <v>#NUM!</v>
      </c>
      <c r="BI4629" t="e">
        <f>VLOOKUP(H4629,Sheet2!$A$1:$B$270,2,FALSE)</f>
        <v>#N/A</v>
      </c>
    </row>
    <row r="4630" spans="15:61">
      <c r="O4630" s="57"/>
      <c r="P4630" s="57"/>
      <c r="AO4630" s="57"/>
      <c r="AP4630" s="57"/>
      <c r="BA4630" s="57"/>
      <c r="BF4630" s="6" t="e">
        <f t="shared" si="216"/>
        <v>#NUM!</v>
      </c>
      <c r="BG4630" t="e">
        <f t="shared" si="217"/>
        <v>#NUM!</v>
      </c>
      <c r="BH4630" t="e">
        <f t="shared" si="218"/>
        <v>#NUM!</v>
      </c>
      <c r="BI4630" t="e">
        <f>VLOOKUP(H4630,Sheet2!$A$1:$B$270,2,FALSE)</f>
        <v>#N/A</v>
      </c>
    </row>
    <row r="4631" spans="15:61">
      <c r="O4631" s="57"/>
      <c r="P4631" s="57"/>
      <c r="AO4631" s="57"/>
      <c r="BA4631" s="57"/>
      <c r="BF4631" s="6" t="e">
        <f t="shared" si="216"/>
        <v>#NUM!</v>
      </c>
      <c r="BG4631" t="e">
        <f t="shared" si="217"/>
        <v>#NUM!</v>
      </c>
      <c r="BH4631" t="e">
        <f t="shared" si="218"/>
        <v>#NUM!</v>
      </c>
      <c r="BI4631" t="e">
        <f>VLOOKUP(H4631,Sheet2!$A$1:$B$270,2,FALSE)</f>
        <v>#N/A</v>
      </c>
    </row>
    <row r="4632" spans="15:61">
      <c r="O4632" s="57"/>
      <c r="P4632" s="57"/>
      <c r="AO4632" s="57"/>
      <c r="AP4632" s="57"/>
      <c r="BA4632" s="57"/>
      <c r="BF4632" s="6" t="e">
        <f t="shared" si="216"/>
        <v>#NUM!</v>
      </c>
      <c r="BG4632" t="e">
        <f t="shared" si="217"/>
        <v>#NUM!</v>
      </c>
      <c r="BH4632" t="e">
        <f t="shared" si="218"/>
        <v>#NUM!</v>
      </c>
      <c r="BI4632" t="e">
        <f>VLOOKUP(H4632,Sheet2!$A$1:$B$270,2,FALSE)</f>
        <v>#N/A</v>
      </c>
    </row>
    <row r="4633" spans="15:61">
      <c r="O4633" s="57"/>
      <c r="P4633" s="57"/>
      <c r="AO4633" s="57"/>
      <c r="AP4633" s="57"/>
      <c r="BA4633" s="57"/>
      <c r="BF4633" s="6" t="e">
        <f t="shared" si="216"/>
        <v>#NUM!</v>
      </c>
      <c r="BG4633" t="e">
        <f t="shared" si="217"/>
        <v>#NUM!</v>
      </c>
      <c r="BH4633" t="e">
        <f t="shared" si="218"/>
        <v>#NUM!</v>
      </c>
      <c r="BI4633" t="e">
        <f>VLOOKUP(H4633,Sheet2!$A$1:$B$270,2,FALSE)</f>
        <v>#N/A</v>
      </c>
    </row>
    <row r="4634" spans="15:61">
      <c r="O4634" s="57"/>
      <c r="P4634" s="57"/>
      <c r="AO4634" s="57"/>
      <c r="BA4634" s="57"/>
      <c r="BF4634" s="6" t="e">
        <f t="shared" si="216"/>
        <v>#NUM!</v>
      </c>
      <c r="BG4634" t="e">
        <f t="shared" si="217"/>
        <v>#NUM!</v>
      </c>
      <c r="BH4634" t="e">
        <f t="shared" si="218"/>
        <v>#NUM!</v>
      </c>
      <c r="BI4634" t="e">
        <f>VLOOKUP(H4634,Sheet2!$A$1:$B$270,2,FALSE)</f>
        <v>#N/A</v>
      </c>
    </row>
    <row r="4635" spans="15:61">
      <c r="O4635" s="57"/>
      <c r="P4635" s="57"/>
      <c r="AO4635" s="57"/>
      <c r="AP4635" s="57"/>
      <c r="BA4635" s="57"/>
      <c r="BF4635" s="6" t="e">
        <f t="shared" si="216"/>
        <v>#NUM!</v>
      </c>
      <c r="BG4635" t="e">
        <f t="shared" si="217"/>
        <v>#NUM!</v>
      </c>
      <c r="BH4635" t="e">
        <f t="shared" si="218"/>
        <v>#NUM!</v>
      </c>
      <c r="BI4635" t="e">
        <f>VLOOKUP(H4635,Sheet2!$A$1:$B$270,2,FALSE)</f>
        <v>#N/A</v>
      </c>
    </row>
    <row r="4636" spans="15:61">
      <c r="O4636" s="57"/>
      <c r="P4636" s="57"/>
      <c r="AO4636" s="57"/>
      <c r="AP4636" s="57"/>
      <c r="BA4636" s="57"/>
      <c r="BF4636" s="6" t="e">
        <f t="shared" si="216"/>
        <v>#NUM!</v>
      </c>
      <c r="BG4636" t="e">
        <f t="shared" si="217"/>
        <v>#NUM!</v>
      </c>
      <c r="BH4636" t="e">
        <f t="shared" si="218"/>
        <v>#NUM!</v>
      </c>
      <c r="BI4636" t="e">
        <f>VLOOKUP(H4636,Sheet2!$A$1:$B$270,2,FALSE)</f>
        <v>#N/A</v>
      </c>
    </row>
    <row r="4637" spans="15:61">
      <c r="O4637" s="57"/>
      <c r="P4637" s="57"/>
      <c r="AO4637" s="57"/>
      <c r="AP4637" s="57"/>
      <c r="BA4637" s="57"/>
      <c r="BF4637" s="6" t="e">
        <f t="shared" si="216"/>
        <v>#NUM!</v>
      </c>
      <c r="BG4637" t="e">
        <f t="shared" si="217"/>
        <v>#NUM!</v>
      </c>
      <c r="BH4637" t="e">
        <f t="shared" si="218"/>
        <v>#NUM!</v>
      </c>
      <c r="BI4637" t="e">
        <f>VLOOKUP(H4637,Sheet2!$A$1:$B$270,2,FALSE)</f>
        <v>#N/A</v>
      </c>
    </row>
    <row r="4638" spans="15:61">
      <c r="O4638" s="57"/>
      <c r="P4638" s="57"/>
      <c r="AO4638" s="57"/>
      <c r="AP4638" s="57"/>
      <c r="BA4638" s="57"/>
      <c r="BF4638" s="6" t="e">
        <f t="shared" si="216"/>
        <v>#NUM!</v>
      </c>
      <c r="BG4638" t="e">
        <f t="shared" si="217"/>
        <v>#NUM!</v>
      </c>
      <c r="BH4638" t="e">
        <f t="shared" si="218"/>
        <v>#NUM!</v>
      </c>
      <c r="BI4638" t="e">
        <f>VLOOKUP(H4638,Sheet2!$A$1:$B$270,2,FALSE)</f>
        <v>#N/A</v>
      </c>
    </row>
    <row r="4639" spans="15:61">
      <c r="O4639" s="57"/>
      <c r="P4639" s="57"/>
      <c r="AO4639" s="57"/>
      <c r="AP4639" s="57"/>
      <c r="BA4639" s="57"/>
      <c r="BF4639" s="6" t="e">
        <f t="shared" si="216"/>
        <v>#NUM!</v>
      </c>
      <c r="BG4639" t="e">
        <f t="shared" si="217"/>
        <v>#NUM!</v>
      </c>
      <c r="BH4639" t="e">
        <f t="shared" si="218"/>
        <v>#NUM!</v>
      </c>
      <c r="BI4639" t="e">
        <f>VLOOKUP(H4639,Sheet2!$A$1:$B$270,2,FALSE)</f>
        <v>#N/A</v>
      </c>
    </row>
    <row r="4640" spans="15:61">
      <c r="O4640" s="57"/>
      <c r="P4640" s="57"/>
      <c r="AO4640" s="57"/>
      <c r="AP4640" s="57"/>
      <c r="BA4640" s="57"/>
      <c r="BF4640" s="6" t="e">
        <f t="shared" si="216"/>
        <v>#NUM!</v>
      </c>
      <c r="BG4640" t="e">
        <f t="shared" si="217"/>
        <v>#NUM!</v>
      </c>
      <c r="BH4640" t="e">
        <f t="shared" si="218"/>
        <v>#NUM!</v>
      </c>
      <c r="BI4640" t="e">
        <f>VLOOKUP(H4640,Sheet2!$A$1:$B$270,2,FALSE)</f>
        <v>#N/A</v>
      </c>
    </row>
    <row r="4641" spans="15:61">
      <c r="O4641" s="57"/>
      <c r="P4641" s="57"/>
      <c r="AO4641" s="57"/>
      <c r="AP4641" s="57"/>
      <c r="BA4641" s="57"/>
      <c r="BF4641" s="6" t="e">
        <f t="shared" si="216"/>
        <v>#NUM!</v>
      </c>
      <c r="BG4641" t="e">
        <f t="shared" si="217"/>
        <v>#NUM!</v>
      </c>
      <c r="BH4641" t="e">
        <f t="shared" si="218"/>
        <v>#NUM!</v>
      </c>
      <c r="BI4641" t="e">
        <f>VLOOKUP(H4641,Sheet2!$A$1:$B$270,2,FALSE)</f>
        <v>#N/A</v>
      </c>
    </row>
    <row r="4642" spans="15:61">
      <c r="O4642" s="57"/>
      <c r="P4642" s="57"/>
      <c r="AO4642" s="57"/>
      <c r="AP4642" s="57"/>
      <c r="BA4642" s="57"/>
      <c r="BF4642" s="6" t="e">
        <f t="shared" si="216"/>
        <v>#NUM!</v>
      </c>
      <c r="BG4642" t="e">
        <f t="shared" si="217"/>
        <v>#NUM!</v>
      </c>
      <c r="BH4642" t="e">
        <f t="shared" si="218"/>
        <v>#NUM!</v>
      </c>
      <c r="BI4642" t="e">
        <f>VLOOKUP(H4642,Sheet2!$A$1:$B$270,2,FALSE)</f>
        <v>#N/A</v>
      </c>
    </row>
    <row r="4643" spans="15:61">
      <c r="O4643" s="57"/>
      <c r="P4643" s="57"/>
      <c r="AO4643" s="57"/>
      <c r="AP4643" s="57"/>
      <c r="BA4643" s="57"/>
      <c r="BF4643" s="6" t="e">
        <f t="shared" si="216"/>
        <v>#NUM!</v>
      </c>
      <c r="BG4643" t="e">
        <f t="shared" si="217"/>
        <v>#NUM!</v>
      </c>
      <c r="BH4643" t="e">
        <f t="shared" si="218"/>
        <v>#NUM!</v>
      </c>
      <c r="BI4643" t="e">
        <f>VLOOKUP(H4643,Sheet2!$A$1:$B$270,2,FALSE)</f>
        <v>#N/A</v>
      </c>
    </row>
    <row r="4644" spans="15:61">
      <c r="O4644" s="57"/>
      <c r="P4644" s="57"/>
      <c r="AO4644" s="57"/>
      <c r="AP4644" s="57"/>
      <c r="BA4644" s="57"/>
      <c r="BF4644" s="6" t="e">
        <f t="shared" si="216"/>
        <v>#NUM!</v>
      </c>
      <c r="BG4644" t="e">
        <f t="shared" si="217"/>
        <v>#NUM!</v>
      </c>
      <c r="BH4644" t="e">
        <f t="shared" si="218"/>
        <v>#NUM!</v>
      </c>
      <c r="BI4644" t="e">
        <f>VLOOKUP(H4644,Sheet2!$A$1:$B$270,2,FALSE)</f>
        <v>#N/A</v>
      </c>
    </row>
    <row r="4645" spans="15:61">
      <c r="O4645" s="57"/>
      <c r="P4645" s="57"/>
      <c r="AO4645" s="57"/>
      <c r="AP4645" s="57"/>
      <c r="BA4645" s="57"/>
      <c r="BF4645" s="6" t="e">
        <f t="shared" si="216"/>
        <v>#NUM!</v>
      </c>
      <c r="BG4645" t="e">
        <f t="shared" si="217"/>
        <v>#NUM!</v>
      </c>
      <c r="BH4645" t="e">
        <f t="shared" si="218"/>
        <v>#NUM!</v>
      </c>
      <c r="BI4645" t="e">
        <f>VLOOKUP(H4645,Sheet2!$A$1:$B$270,2,FALSE)</f>
        <v>#N/A</v>
      </c>
    </row>
    <row r="4646" spans="15:61">
      <c r="O4646" s="57"/>
      <c r="P4646" s="57"/>
      <c r="AO4646" s="57"/>
      <c r="AP4646" s="57"/>
      <c r="BA4646" s="57"/>
      <c r="BF4646" s="6" t="e">
        <f t="shared" si="216"/>
        <v>#NUM!</v>
      </c>
      <c r="BG4646" t="e">
        <f t="shared" si="217"/>
        <v>#NUM!</v>
      </c>
      <c r="BH4646" t="e">
        <f t="shared" si="218"/>
        <v>#NUM!</v>
      </c>
      <c r="BI4646" t="e">
        <f>VLOOKUP(H4646,Sheet2!$A$1:$B$270,2,FALSE)</f>
        <v>#N/A</v>
      </c>
    </row>
    <row r="4647" spans="15:61">
      <c r="O4647" s="57"/>
      <c r="P4647" s="57"/>
      <c r="AO4647" s="57"/>
      <c r="AP4647" s="57"/>
      <c r="BA4647" s="57"/>
      <c r="BF4647" s="6" t="e">
        <f t="shared" si="216"/>
        <v>#NUM!</v>
      </c>
      <c r="BG4647" t="e">
        <f t="shared" si="217"/>
        <v>#NUM!</v>
      </c>
      <c r="BH4647" t="e">
        <f t="shared" si="218"/>
        <v>#NUM!</v>
      </c>
      <c r="BI4647" t="e">
        <f>VLOOKUP(H4647,Sheet2!$A$1:$B$270,2,FALSE)</f>
        <v>#N/A</v>
      </c>
    </row>
    <row r="4648" spans="15:61">
      <c r="O4648" s="57"/>
      <c r="P4648" s="57"/>
      <c r="AO4648" s="57"/>
      <c r="BA4648" s="57"/>
      <c r="BF4648" s="6" t="e">
        <f t="shared" si="216"/>
        <v>#NUM!</v>
      </c>
      <c r="BG4648" t="e">
        <f t="shared" si="217"/>
        <v>#NUM!</v>
      </c>
      <c r="BH4648" t="e">
        <f t="shared" si="218"/>
        <v>#NUM!</v>
      </c>
      <c r="BI4648" t="e">
        <f>VLOOKUP(H4648,Sheet2!$A$1:$B$270,2,FALSE)</f>
        <v>#N/A</v>
      </c>
    </row>
    <row r="4649" spans="15:61">
      <c r="O4649" s="57"/>
      <c r="P4649" s="57"/>
      <c r="AO4649" s="57"/>
      <c r="AP4649" s="57"/>
      <c r="BA4649" s="57"/>
      <c r="BF4649" s="6" t="e">
        <f t="shared" si="216"/>
        <v>#NUM!</v>
      </c>
      <c r="BG4649" t="e">
        <f t="shared" si="217"/>
        <v>#NUM!</v>
      </c>
      <c r="BH4649" t="e">
        <f t="shared" si="218"/>
        <v>#NUM!</v>
      </c>
      <c r="BI4649" t="e">
        <f>VLOOKUP(H4649,Sheet2!$A$1:$B$270,2,FALSE)</f>
        <v>#N/A</v>
      </c>
    </row>
    <row r="4650" spans="15:61">
      <c r="O4650" s="57"/>
      <c r="P4650" s="57"/>
      <c r="AO4650" s="57"/>
      <c r="AP4650" s="57"/>
      <c r="BA4650" s="57"/>
      <c r="BF4650" s="6" t="e">
        <f t="shared" si="216"/>
        <v>#NUM!</v>
      </c>
      <c r="BG4650" t="e">
        <f t="shared" si="217"/>
        <v>#NUM!</v>
      </c>
      <c r="BH4650" t="e">
        <f t="shared" si="218"/>
        <v>#NUM!</v>
      </c>
      <c r="BI4650" t="e">
        <f>VLOOKUP(H4650,Sheet2!$A$1:$B$270,2,FALSE)</f>
        <v>#N/A</v>
      </c>
    </row>
    <row r="4651" spans="15:61">
      <c r="O4651" s="57"/>
      <c r="P4651" s="57"/>
      <c r="AO4651" s="57"/>
      <c r="AP4651" s="57"/>
      <c r="BA4651" s="57"/>
      <c r="BF4651" s="6" t="e">
        <f t="shared" si="216"/>
        <v>#NUM!</v>
      </c>
      <c r="BG4651" t="e">
        <f t="shared" si="217"/>
        <v>#NUM!</v>
      </c>
      <c r="BH4651" t="e">
        <f t="shared" si="218"/>
        <v>#NUM!</v>
      </c>
      <c r="BI4651" t="e">
        <f>VLOOKUP(H4651,Sheet2!$A$1:$B$270,2,FALSE)</f>
        <v>#N/A</v>
      </c>
    </row>
    <row r="4652" spans="15:61">
      <c r="O4652" s="57"/>
      <c r="P4652" s="57"/>
      <c r="AO4652" s="57"/>
      <c r="AP4652" s="57"/>
      <c r="BA4652" s="57"/>
      <c r="BF4652" s="6" t="e">
        <f t="shared" si="216"/>
        <v>#NUM!</v>
      </c>
      <c r="BG4652" t="e">
        <f t="shared" si="217"/>
        <v>#NUM!</v>
      </c>
      <c r="BH4652" t="e">
        <f t="shared" si="218"/>
        <v>#NUM!</v>
      </c>
      <c r="BI4652" t="e">
        <f>VLOOKUP(H4652,Sheet2!$A$1:$B$270,2,FALSE)</f>
        <v>#N/A</v>
      </c>
    </row>
    <row r="4653" spans="15:61">
      <c r="O4653" s="57"/>
      <c r="P4653" s="57"/>
      <c r="AO4653" s="57"/>
      <c r="BA4653" s="57"/>
      <c r="BF4653" s="6" t="e">
        <f t="shared" si="216"/>
        <v>#NUM!</v>
      </c>
      <c r="BG4653" t="e">
        <f t="shared" si="217"/>
        <v>#NUM!</v>
      </c>
      <c r="BH4653" t="e">
        <f t="shared" si="218"/>
        <v>#NUM!</v>
      </c>
      <c r="BI4653" t="e">
        <f>VLOOKUP(H4653,Sheet2!$A$1:$B$270,2,FALSE)</f>
        <v>#N/A</v>
      </c>
    </row>
    <row r="4654" spans="15:61">
      <c r="O4654" s="57"/>
      <c r="P4654" s="57"/>
      <c r="AO4654" s="57"/>
      <c r="BA4654" s="57"/>
      <c r="BF4654" s="6" t="e">
        <f t="shared" si="216"/>
        <v>#NUM!</v>
      </c>
      <c r="BG4654" t="e">
        <f t="shared" si="217"/>
        <v>#NUM!</v>
      </c>
      <c r="BH4654" t="e">
        <f t="shared" si="218"/>
        <v>#NUM!</v>
      </c>
      <c r="BI4654" t="e">
        <f>VLOOKUP(H4654,Sheet2!$A$1:$B$270,2,FALSE)</f>
        <v>#N/A</v>
      </c>
    </row>
    <row r="4655" spans="15:61">
      <c r="O4655" s="57"/>
      <c r="P4655" s="57"/>
      <c r="AO4655" s="57"/>
      <c r="AP4655" s="57"/>
      <c r="BA4655" s="57"/>
      <c r="BF4655" s="6" t="e">
        <f t="shared" si="216"/>
        <v>#NUM!</v>
      </c>
      <c r="BG4655" t="e">
        <f t="shared" si="217"/>
        <v>#NUM!</v>
      </c>
      <c r="BH4655" t="e">
        <f t="shared" si="218"/>
        <v>#NUM!</v>
      </c>
      <c r="BI4655" t="e">
        <f>VLOOKUP(H4655,Sheet2!$A$1:$B$270,2,FALSE)</f>
        <v>#N/A</v>
      </c>
    </row>
    <row r="4656" spans="15:61">
      <c r="O4656" s="57"/>
      <c r="P4656" s="57"/>
      <c r="AO4656" s="57"/>
      <c r="AP4656" s="57"/>
      <c r="BA4656" s="57"/>
      <c r="BF4656" s="6" t="e">
        <f t="shared" si="216"/>
        <v>#NUM!</v>
      </c>
      <c r="BG4656" t="e">
        <f t="shared" si="217"/>
        <v>#NUM!</v>
      </c>
      <c r="BH4656" t="e">
        <f t="shared" si="218"/>
        <v>#NUM!</v>
      </c>
      <c r="BI4656" t="e">
        <f>VLOOKUP(H4656,Sheet2!$A$1:$B$270,2,FALSE)</f>
        <v>#N/A</v>
      </c>
    </row>
    <row r="4657" spans="15:61">
      <c r="O4657" s="57"/>
      <c r="P4657" s="57"/>
      <c r="AP4657" s="57"/>
      <c r="BA4657" s="57"/>
      <c r="BF4657" s="6" t="e">
        <f t="shared" si="216"/>
        <v>#NUM!</v>
      </c>
      <c r="BG4657" t="e">
        <f t="shared" si="217"/>
        <v>#NUM!</v>
      </c>
      <c r="BH4657" t="e">
        <f t="shared" si="218"/>
        <v>#NUM!</v>
      </c>
      <c r="BI4657" t="e">
        <f>VLOOKUP(H4657,Sheet2!$A$1:$B$270,2,FALSE)</f>
        <v>#N/A</v>
      </c>
    </row>
    <row r="4658" spans="15:61">
      <c r="O4658" s="57"/>
      <c r="P4658" s="57"/>
      <c r="AO4658" s="57"/>
      <c r="BA4658" s="57"/>
      <c r="BF4658" s="6" t="e">
        <f t="shared" si="216"/>
        <v>#NUM!</v>
      </c>
      <c r="BG4658" t="e">
        <f t="shared" si="217"/>
        <v>#NUM!</v>
      </c>
      <c r="BH4658" t="e">
        <f t="shared" si="218"/>
        <v>#NUM!</v>
      </c>
      <c r="BI4658" t="e">
        <f>VLOOKUP(H4658,Sheet2!$A$1:$B$270,2,FALSE)</f>
        <v>#N/A</v>
      </c>
    </row>
    <row r="4659" spans="15:61">
      <c r="O4659" s="57"/>
      <c r="P4659" s="57"/>
      <c r="AP4659" s="57"/>
      <c r="BA4659" s="57"/>
      <c r="BF4659" s="6" t="e">
        <f t="shared" si="216"/>
        <v>#NUM!</v>
      </c>
      <c r="BG4659" t="e">
        <f t="shared" si="217"/>
        <v>#NUM!</v>
      </c>
      <c r="BH4659" t="e">
        <f t="shared" si="218"/>
        <v>#NUM!</v>
      </c>
      <c r="BI4659" t="e">
        <f>VLOOKUP(H4659,Sheet2!$A$1:$B$270,2,FALSE)</f>
        <v>#N/A</v>
      </c>
    </row>
    <row r="4660" spans="15:61">
      <c r="O4660" s="57"/>
      <c r="P4660" s="57"/>
      <c r="AP4660" s="57"/>
      <c r="BA4660" s="57"/>
      <c r="BF4660" s="6" t="e">
        <f t="shared" si="216"/>
        <v>#NUM!</v>
      </c>
      <c r="BG4660" t="e">
        <f t="shared" si="217"/>
        <v>#NUM!</v>
      </c>
      <c r="BH4660" t="e">
        <f t="shared" si="218"/>
        <v>#NUM!</v>
      </c>
      <c r="BI4660" t="e">
        <f>VLOOKUP(H4660,Sheet2!$A$1:$B$270,2,FALSE)</f>
        <v>#N/A</v>
      </c>
    </row>
    <row r="4661" spans="15:61">
      <c r="O4661" s="57"/>
      <c r="P4661" s="57"/>
      <c r="AP4661" s="57"/>
      <c r="BA4661" s="57"/>
      <c r="BF4661" s="6" t="e">
        <f t="shared" si="216"/>
        <v>#NUM!</v>
      </c>
      <c r="BG4661" t="e">
        <f t="shared" si="217"/>
        <v>#NUM!</v>
      </c>
      <c r="BH4661" t="e">
        <f t="shared" si="218"/>
        <v>#NUM!</v>
      </c>
      <c r="BI4661" t="e">
        <f>VLOOKUP(H4661,Sheet2!$A$1:$B$270,2,FALSE)</f>
        <v>#N/A</v>
      </c>
    </row>
    <row r="4662" spans="15:61">
      <c r="O4662" s="57"/>
      <c r="P4662" s="57"/>
      <c r="AP4662" s="57"/>
      <c r="BA4662" s="57"/>
      <c r="BF4662" s="6" t="e">
        <f t="shared" si="216"/>
        <v>#NUM!</v>
      </c>
      <c r="BG4662" t="e">
        <f t="shared" si="217"/>
        <v>#NUM!</v>
      </c>
      <c r="BH4662" t="e">
        <f t="shared" si="218"/>
        <v>#NUM!</v>
      </c>
      <c r="BI4662" t="e">
        <f>VLOOKUP(H4662,Sheet2!$A$1:$B$270,2,FALSE)</f>
        <v>#N/A</v>
      </c>
    </row>
    <row r="4663" spans="15:61">
      <c r="O4663" s="57"/>
      <c r="P4663" s="57"/>
      <c r="AP4663" s="57"/>
      <c r="BA4663" s="57"/>
      <c r="BF4663" s="6" t="e">
        <f t="shared" si="216"/>
        <v>#NUM!</v>
      </c>
      <c r="BG4663" t="e">
        <f t="shared" si="217"/>
        <v>#NUM!</v>
      </c>
      <c r="BH4663" t="e">
        <f t="shared" si="218"/>
        <v>#NUM!</v>
      </c>
      <c r="BI4663" t="e">
        <f>VLOOKUP(H4663,Sheet2!$A$1:$B$270,2,FALSE)</f>
        <v>#N/A</v>
      </c>
    </row>
    <row r="4664" spans="15:61">
      <c r="O4664" s="57"/>
      <c r="P4664" s="57"/>
      <c r="AP4664" s="57"/>
      <c r="BA4664" s="57"/>
      <c r="BF4664" s="6" t="e">
        <f t="shared" si="216"/>
        <v>#NUM!</v>
      </c>
      <c r="BG4664" t="e">
        <f t="shared" si="217"/>
        <v>#NUM!</v>
      </c>
      <c r="BH4664" t="e">
        <f t="shared" si="218"/>
        <v>#NUM!</v>
      </c>
      <c r="BI4664" t="e">
        <f>VLOOKUP(H4664,Sheet2!$A$1:$B$270,2,FALSE)</f>
        <v>#N/A</v>
      </c>
    </row>
    <row r="4665" spans="15:61">
      <c r="O4665" s="57"/>
      <c r="P4665" s="57"/>
      <c r="AP4665" s="57"/>
      <c r="BA4665" s="57"/>
      <c r="BF4665" s="6" t="e">
        <f t="shared" si="216"/>
        <v>#NUM!</v>
      </c>
      <c r="BG4665" t="e">
        <f t="shared" si="217"/>
        <v>#NUM!</v>
      </c>
      <c r="BH4665" t="e">
        <f t="shared" si="218"/>
        <v>#NUM!</v>
      </c>
      <c r="BI4665" t="e">
        <f>VLOOKUP(H4665,Sheet2!$A$1:$B$270,2,FALSE)</f>
        <v>#N/A</v>
      </c>
    </row>
    <row r="4666" spans="15:61">
      <c r="O4666" s="57"/>
      <c r="P4666" s="57"/>
      <c r="AP4666" s="57"/>
      <c r="BA4666" s="57"/>
      <c r="BF4666" s="6" t="e">
        <f t="shared" si="216"/>
        <v>#NUM!</v>
      </c>
      <c r="BG4666" t="e">
        <f t="shared" si="217"/>
        <v>#NUM!</v>
      </c>
      <c r="BH4666" t="e">
        <f t="shared" si="218"/>
        <v>#NUM!</v>
      </c>
      <c r="BI4666" t="e">
        <f>VLOOKUP(H4666,Sheet2!$A$1:$B$270,2,FALSE)</f>
        <v>#N/A</v>
      </c>
    </row>
    <row r="4667" spans="15:61">
      <c r="O4667" s="57"/>
      <c r="P4667" s="57"/>
      <c r="AP4667" s="57"/>
      <c r="BA4667" s="57"/>
      <c r="BF4667" s="6" t="e">
        <f t="shared" si="216"/>
        <v>#NUM!</v>
      </c>
      <c r="BG4667" t="e">
        <f t="shared" si="217"/>
        <v>#NUM!</v>
      </c>
      <c r="BH4667" t="e">
        <f t="shared" si="218"/>
        <v>#NUM!</v>
      </c>
      <c r="BI4667" t="e">
        <f>VLOOKUP(H4667,Sheet2!$A$1:$B$270,2,FALSE)</f>
        <v>#N/A</v>
      </c>
    </row>
    <row r="4668" spans="15:61">
      <c r="O4668" s="57"/>
      <c r="P4668" s="57"/>
      <c r="AP4668" s="57"/>
      <c r="BA4668" s="57"/>
      <c r="BF4668" s="6" t="e">
        <f t="shared" si="216"/>
        <v>#NUM!</v>
      </c>
      <c r="BG4668" t="e">
        <f t="shared" si="217"/>
        <v>#NUM!</v>
      </c>
      <c r="BH4668" t="e">
        <f t="shared" si="218"/>
        <v>#NUM!</v>
      </c>
      <c r="BI4668" t="e">
        <f>VLOOKUP(H4668,Sheet2!$A$1:$B$270,2,FALSE)</f>
        <v>#N/A</v>
      </c>
    </row>
    <row r="4669" spans="15:61">
      <c r="O4669" s="57"/>
      <c r="P4669" s="57"/>
      <c r="AP4669" s="57"/>
      <c r="BA4669" s="57"/>
      <c r="BF4669" s="6" t="e">
        <f t="shared" si="216"/>
        <v>#NUM!</v>
      </c>
      <c r="BG4669" t="e">
        <f t="shared" si="217"/>
        <v>#NUM!</v>
      </c>
      <c r="BH4669" t="e">
        <f t="shared" si="218"/>
        <v>#NUM!</v>
      </c>
      <c r="BI4669" t="e">
        <f>VLOOKUP(H4669,Sheet2!$A$1:$B$270,2,FALSE)</f>
        <v>#N/A</v>
      </c>
    </row>
    <row r="4670" spans="15:61">
      <c r="O4670" s="57"/>
      <c r="P4670" s="57"/>
      <c r="AP4670" s="57"/>
      <c r="BA4670" s="57"/>
      <c r="BF4670" s="6" t="e">
        <f t="shared" si="216"/>
        <v>#NUM!</v>
      </c>
      <c r="BG4670" t="e">
        <f t="shared" si="217"/>
        <v>#NUM!</v>
      </c>
      <c r="BH4670" t="e">
        <f t="shared" si="218"/>
        <v>#NUM!</v>
      </c>
      <c r="BI4670" t="e">
        <f>VLOOKUP(H4670,Sheet2!$A$1:$B$270,2,FALSE)</f>
        <v>#N/A</v>
      </c>
    </row>
    <row r="4671" spans="15:61">
      <c r="O4671" s="57"/>
      <c r="P4671" s="57"/>
      <c r="AP4671" s="57"/>
      <c r="BA4671" s="57"/>
      <c r="BF4671" s="6" t="e">
        <f t="shared" si="216"/>
        <v>#NUM!</v>
      </c>
      <c r="BG4671" t="e">
        <f t="shared" si="217"/>
        <v>#NUM!</v>
      </c>
      <c r="BH4671" t="e">
        <f t="shared" si="218"/>
        <v>#NUM!</v>
      </c>
      <c r="BI4671" t="e">
        <f>VLOOKUP(H4671,Sheet2!$A$1:$B$270,2,FALSE)</f>
        <v>#N/A</v>
      </c>
    </row>
    <row r="4672" spans="15:61">
      <c r="O4672" s="57"/>
      <c r="P4672" s="57"/>
      <c r="AP4672" s="57"/>
      <c r="BA4672" s="57"/>
      <c r="BF4672" s="6" t="e">
        <f t="shared" si="216"/>
        <v>#NUM!</v>
      </c>
      <c r="BG4672" t="e">
        <f t="shared" si="217"/>
        <v>#NUM!</v>
      </c>
      <c r="BH4672" t="e">
        <f t="shared" si="218"/>
        <v>#NUM!</v>
      </c>
      <c r="BI4672" t="e">
        <f>VLOOKUP(H4672,Sheet2!$A$1:$B$270,2,FALSE)</f>
        <v>#N/A</v>
      </c>
    </row>
    <row r="4673" spans="15:61">
      <c r="O4673" s="57"/>
      <c r="P4673" s="57"/>
      <c r="BA4673" s="57"/>
      <c r="BF4673" s="6" t="e">
        <f t="shared" si="216"/>
        <v>#NUM!</v>
      </c>
      <c r="BG4673" t="e">
        <f t="shared" si="217"/>
        <v>#NUM!</v>
      </c>
      <c r="BH4673" t="e">
        <f t="shared" si="218"/>
        <v>#NUM!</v>
      </c>
      <c r="BI4673" t="e">
        <f>VLOOKUP(H4673,Sheet2!$A$1:$B$270,2,FALSE)</f>
        <v>#N/A</v>
      </c>
    </row>
    <row r="4674" spans="15:61">
      <c r="O4674" s="57"/>
      <c r="P4674" s="57"/>
      <c r="AP4674" s="57"/>
      <c r="BA4674" s="57"/>
      <c r="BF4674" s="6" t="e">
        <f t="shared" ref="BF4674:BF4737" si="219">DATE(BC4674,BD4674,BE4674)</f>
        <v>#NUM!</v>
      </c>
      <c r="BG4674" t="e">
        <f t="shared" ref="BG4674:BG4737" si="220">BF4674-BA4674</f>
        <v>#NUM!</v>
      </c>
      <c r="BH4674" t="e">
        <f t="shared" ref="BH4674:BH4737" si="221">IF(BG4674=1,"COMPLY",IF(BG4674&lt;1,"COMPLY","NOT COMPLY"))</f>
        <v>#NUM!</v>
      </c>
      <c r="BI4674" t="e">
        <f>VLOOKUP(H4674,Sheet2!$A$1:$B$270,2,FALSE)</f>
        <v>#N/A</v>
      </c>
    </row>
    <row r="4675" spans="15:61">
      <c r="O4675" s="57"/>
      <c r="P4675" s="57"/>
      <c r="AP4675" s="57"/>
      <c r="BA4675" s="57"/>
      <c r="BF4675" s="6" t="e">
        <f t="shared" si="219"/>
        <v>#NUM!</v>
      </c>
      <c r="BG4675" t="e">
        <f t="shared" si="220"/>
        <v>#NUM!</v>
      </c>
      <c r="BH4675" t="e">
        <f t="shared" si="221"/>
        <v>#NUM!</v>
      </c>
      <c r="BI4675" t="e">
        <f>VLOOKUP(H4675,Sheet2!$A$1:$B$270,2,FALSE)</f>
        <v>#N/A</v>
      </c>
    </row>
    <row r="4676" spans="15:61">
      <c r="O4676" s="57"/>
      <c r="P4676" s="57"/>
      <c r="AP4676" s="57"/>
      <c r="BA4676" s="57"/>
      <c r="BF4676" s="6" t="e">
        <f t="shared" si="219"/>
        <v>#NUM!</v>
      </c>
      <c r="BG4676" t="e">
        <f t="shared" si="220"/>
        <v>#NUM!</v>
      </c>
      <c r="BH4676" t="e">
        <f t="shared" si="221"/>
        <v>#NUM!</v>
      </c>
      <c r="BI4676" t="e">
        <f>VLOOKUP(H4676,Sheet2!$A$1:$B$270,2,FALSE)</f>
        <v>#N/A</v>
      </c>
    </row>
    <row r="4677" spans="15:61">
      <c r="O4677" s="57"/>
      <c r="P4677" s="57"/>
      <c r="BA4677" s="57"/>
      <c r="BF4677" s="6" t="e">
        <f t="shared" si="219"/>
        <v>#NUM!</v>
      </c>
      <c r="BG4677" t="e">
        <f t="shared" si="220"/>
        <v>#NUM!</v>
      </c>
      <c r="BH4677" t="e">
        <f t="shared" si="221"/>
        <v>#NUM!</v>
      </c>
      <c r="BI4677" t="e">
        <f>VLOOKUP(H4677,Sheet2!$A$1:$B$270,2,FALSE)</f>
        <v>#N/A</v>
      </c>
    </row>
    <row r="4678" spans="15:61">
      <c r="O4678" s="57"/>
      <c r="P4678" s="57"/>
      <c r="AP4678" s="57"/>
      <c r="BA4678" s="57"/>
      <c r="BF4678" s="6" t="e">
        <f t="shared" si="219"/>
        <v>#NUM!</v>
      </c>
      <c r="BG4678" t="e">
        <f t="shared" si="220"/>
        <v>#NUM!</v>
      </c>
      <c r="BH4678" t="e">
        <f t="shared" si="221"/>
        <v>#NUM!</v>
      </c>
      <c r="BI4678" t="e">
        <f>VLOOKUP(H4678,Sheet2!$A$1:$B$270,2,FALSE)</f>
        <v>#N/A</v>
      </c>
    </row>
    <row r="4679" spans="15:61">
      <c r="O4679" s="57"/>
      <c r="P4679" s="57"/>
      <c r="AP4679" s="57"/>
      <c r="BA4679" s="57"/>
      <c r="BF4679" s="6" t="e">
        <f t="shared" si="219"/>
        <v>#NUM!</v>
      </c>
      <c r="BG4679" t="e">
        <f t="shared" si="220"/>
        <v>#NUM!</v>
      </c>
      <c r="BH4679" t="e">
        <f t="shared" si="221"/>
        <v>#NUM!</v>
      </c>
      <c r="BI4679" t="e">
        <f>VLOOKUP(H4679,Sheet2!$A$1:$B$270,2,FALSE)</f>
        <v>#N/A</v>
      </c>
    </row>
    <row r="4680" spans="15:61">
      <c r="O4680" s="57"/>
      <c r="P4680" s="57"/>
      <c r="AP4680" s="57"/>
      <c r="BA4680" s="57"/>
      <c r="BF4680" s="6" t="e">
        <f t="shared" si="219"/>
        <v>#NUM!</v>
      </c>
      <c r="BG4680" t="e">
        <f t="shared" si="220"/>
        <v>#NUM!</v>
      </c>
      <c r="BH4680" t="e">
        <f t="shared" si="221"/>
        <v>#NUM!</v>
      </c>
      <c r="BI4680" t="e">
        <f>VLOOKUP(H4680,Sheet2!$A$1:$B$270,2,FALSE)</f>
        <v>#N/A</v>
      </c>
    </row>
    <row r="4681" spans="15:61">
      <c r="O4681" s="57"/>
      <c r="P4681" s="57"/>
      <c r="AP4681" s="57"/>
      <c r="BA4681" s="57"/>
      <c r="BF4681" s="6" t="e">
        <f t="shared" si="219"/>
        <v>#NUM!</v>
      </c>
      <c r="BG4681" t="e">
        <f t="shared" si="220"/>
        <v>#NUM!</v>
      </c>
      <c r="BH4681" t="e">
        <f t="shared" si="221"/>
        <v>#NUM!</v>
      </c>
      <c r="BI4681" t="e">
        <f>VLOOKUP(H4681,Sheet2!$A$1:$B$270,2,FALSE)</f>
        <v>#N/A</v>
      </c>
    </row>
    <row r="4682" spans="15:61">
      <c r="O4682" s="57"/>
      <c r="P4682" s="57"/>
      <c r="AP4682" s="57"/>
      <c r="BA4682" s="57"/>
      <c r="BF4682" s="6" t="e">
        <f t="shared" si="219"/>
        <v>#NUM!</v>
      </c>
      <c r="BG4682" t="e">
        <f t="shared" si="220"/>
        <v>#NUM!</v>
      </c>
      <c r="BH4682" t="e">
        <f t="shared" si="221"/>
        <v>#NUM!</v>
      </c>
      <c r="BI4682" t="e">
        <f>VLOOKUP(H4682,Sheet2!$A$1:$B$270,2,FALSE)</f>
        <v>#N/A</v>
      </c>
    </row>
    <row r="4683" spans="15:61">
      <c r="O4683" s="57"/>
      <c r="P4683" s="57"/>
      <c r="AP4683" s="57"/>
      <c r="BA4683" s="57"/>
      <c r="BF4683" s="6" t="e">
        <f t="shared" si="219"/>
        <v>#NUM!</v>
      </c>
      <c r="BG4683" t="e">
        <f t="shared" si="220"/>
        <v>#NUM!</v>
      </c>
      <c r="BH4683" t="e">
        <f t="shared" si="221"/>
        <v>#NUM!</v>
      </c>
      <c r="BI4683" t="e">
        <f>VLOOKUP(H4683,Sheet2!$A$1:$B$270,2,FALSE)</f>
        <v>#N/A</v>
      </c>
    </row>
    <row r="4684" spans="15:61">
      <c r="O4684" s="57"/>
      <c r="P4684" s="57"/>
      <c r="AO4684" s="57"/>
      <c r="AP4684" s="57"/>
      <c r="BA4684" s="57"/>
      <c r="BF4684" s="6" t="e">
        <f t="shared" si="219"/>
        <v>#NUM!</v>
      </c>
      <c r="BG4684" t="e">
        <f t="shared" si="220"/>
        <v>#NUM!</v>
      </c>
      <c r="BH4684" t="e">
        <f t="shared" si="221"/>
        <v>#NUM!</v>
      </c>
      <c r="BI4684" t="e">
        <f>VLOOKUP(H4684,Sheet2!$A$1:$B$270,2,FALSE)</f>
        <v>#N/A</v>
      </c>
    </row>
    <row r="4685" spans="15:61">
      <c r="O4685" s="57"/>
      <c r="P4685" s="57"/>
      <c r="AO4685" s="57"/>
      <c r="AP4685" s="57"/>
      <c r="BA4685" s="57"/>
      <c r="BF4685" s="6" t="e">
        <f t="shared" si="219"/>
        <v>#NUM!</v>
      </c>
      <c r="BG4685" t="e">
        <f t="shared" si="220"/>
        <v>#NUM!</v>
      </c>
      <c r="BH4685" t="e">
        <f t="shared" si="221"/>
        <v>#NUM!</v>
      </c>
      <c r="BI4685" t="e">
        <f>VLOOKUP(H4685,Sheet2!$A$1:$B$270,2,FALSE)</f>
        <v>#N/A</v>
      </c>
    </row>
    <row r="4686" spans="15:61">
      <c r="O4686" s="57"/>
      <c r="P4686" s="57"/>
      <c r="AO4686" s="57"/>
      <c r="AP4686" s="57"/>
      <c r="BA4686" s="57"/>
      <c r="BF4686" s="6" t="e">
        <f t="shared" si="219"/>
        <v>#NUM!</v>
      </c>
      <c r="BG4686" t="e">
        <f t="shared" si="220"/>
        <v>#NUM!</v>
      </c>
      <c r="BH4686" t="e">
        <f t="shared" si="221"/>
        <v>#NUM!</v>
      </c>
      <c r="BI4686" t="e">
        <f>VLOOKUP(H4686,Sheet2!$A$1:$B$270,2,FALSE)</f>
        <v>#N/A</v>
      </c>
    </row>
    <row r="4687" spans="15:61">
      <c r="O4687" s="57"/>
      <c r="P4687" s="57"/>
      <c r="AO4687" s="57"/>
      <c r="AP4687" s="57"/>
      <c r="BA4687" s="57"/>
      <c r="BF4687" s="6" t="e">
        <f t="shared" si="219"/>
        <v>#NUM!</v>
      </c>
      <c r="BG4687" t="e">
        <f t="shared" si="220"/>
        <v>#NUM!</v>
      </c>
      <c r="BH4687" t="e">
        <f t="shared" si="221"/>
        <v>#NUM!</v>
      </c>
      <c r="BI4687" t="e">
        <f>VLOOKUP(H4687,Sheet2!$A$1:$B$270,2,FALSE)</f>
        <v>#N/A</v>
      </c>
    </row>
    <row r="4688" spans="15:61">
      <c r="O4688" s="57"/>
      <c r="P4688" s="57"/>
      <c r="AO4688" s="57"/>
      <c r="AP4688" s="57"/>
      <c r="BA4688" s="57"/>
      <c r="BF4688" s="6" t="e">
        <f t="shared" si="219"/>
        <v>#NUM!</v>
      </c>
      <c r="BG4688" t="e">
        <f t="shared" si="220"/>
        <v>#NUM!</v>
      </c>
      <c r="BH4688" t="e">
        <f t="shared" si="221"/>
        <v>#NUM!</v>
      </c>
      <c r="BI4688" t="e">
        <f>VLOOKUP(H4688,Sheet2!$A$1:$B$270,2,FALSE)</f>
        <v>#N/A</v>
      </c>
    </row>
    <row r="4689" spans="15:61">
      <c r="O4689" s="57"/>
      <c r="P4689" s="57"/>
      <c r="AO4689" s="57"/>
      <c r="AP4689" s="57"/>
      <c r="BA4689" s="57"/>
      <c r="BF4689" s="6" t="e">
        <f t="shared" si="219"/>
        <v>#NUM!</v>
      </c>
      <c r="BG4689" t="e">
        <f t="shared" si="220"/>
        <v>#NUM!</v>
      </c>
      <c r="BH4689" t="e">
        <f t="shared" si="221"/>
        <v>#NUM!</v>
      </c>
      <c r="BI4689" t="e">
        <f>VLOOKUP(H4689,Sheet2!$A$1:$B$270,2,FALSE)</f>
        <v>#N/A</v>
      </c>
    </row>
    <row r="4690" spans="15:61">
      <c r="O4690" s="57"/>
      <c r="P4690" s="57"/>
      <c r="AO4690" s="57"/>
      <c r="AP4690" s="57"/>
      <c r="BA4690" s="57"/>
      <c r="BF4690" s="6" t="e">
        <f t="shared" si="219"/>
        <v>#NUM!</v>
      </c>
      <c r="BG4690" t="e">
        <f t="shared" si="220"/>
        <v>#NUM!</v>
      </c>
      <c r="BH4690" t="e">
        <f t="shared" si="221"/>
        <v>#NUM!</v>
      </c>
      <c r="BI4690" t="e">
        <f>VLOOKUP(H4690,Sheet2!$A$1:$B$270,2,FALSE)</f>
        <v>#N/A</v>
      </c>
    </row>
    <row r="4691" spans="15:61">
      <c r="O4691" s="57"/>
      <c r="P4691" s="57"/>
      <c r="AP4691" s="57"/>
      <c r="BA4691" s="57"/>
      <c r="BF4691" s="6" t="e">
        <f t="shared" si="219"/>
        <v>#NUM!</v>
      </c>
      <c r="BG4691" t="e">
        <f t="shared" si="220"/>
        <v>#NUM!</v>
      </c>
      <c r="BH4691" t="e">
        <f t="shared" si="221"/>
        <v>#NUM!</v>
      </c>
      <c r="BI4691" t="e">
        <f>VLOOKUP(H4691,Sheet2!$A$1:$B$270,2,FALSE)</f>
        <v>#N/A</v>
      </c>
    </row>
    <row r="4692" spans="15:61">
      <c r="O4692" s="57"/>
      <c r="P4692" s="57"/>
      <c r="BA4692" s="57"/>
      <c r="BF4692" s="6" t="e">
        <f t="shared" si="219"/>
        <v>#NUM!</v>
      </c>
      <c r="BG4692" t="e">
        <f t="shared" si="220"/>
        <v>#NUM!</v>
      </c>
      <c r="BH4692" t="e">
        <f t="shared" si="221"/>
        <v>#NUM!</v>
      </c>
      <c r="BI4692" t="e">
        <f>VLOOKUP(H4692,Sheet2!$A$1:$B$270,2,FALSE)</f>
        <v>#N/A</v>
      </c>
    </row>
    <row r="4693" spans="15:61">
      <c r="O4693" s="57"/>
      <c r="P4693" s="57"/>
      <c r="AP4693" s="57"/>
      <c r="BA4693" s="57"/>
      <c r="BF4693" s="6" t="e">
        <f t="shared" si="219"/>
        <v>#NUM!</v>
      </c>
      <c r="BG4693" t="e">
        <f t="shared" si="220"/>
        <v>#NUM!</v>
      </c>
      <c r="BH4693" t="e">
        <f t="shared" si="221"/>
        <v>#NUM!</v>
      </c>
      <c r="BI4693" t="e">
        <f>VLOOKUP(H4693,Sheet2!$A$1:$B$270,2,FALSE)</f>
        <v>#N/A</v>
      </c>
    </row>
    <row r="4694" spans="15:61">
      <c r="O4694" s="57"/>
      <c r="P4694" s="57"/>
      <c r="AP4694" s="57"/>
      <c r="BA4694" s="57"/>
      <c r="BF4694" s="6" t="e">
        <f t="shared" si="219"/>
        <v>#NUM!</v>
      </c>
      <c r="BG4694" t="e">
        <f t="shared" si="220"/>
        <v>#NUM!</v>
      </c>
      <c r="BH4694" t="e">
        <f t="shared" si="221"/>
        <v>#NUM!</v>
      </c>
      <c r="BI4694" t="e">
        <f>VLOOKUP(H4694,Sheet2!$A$1:$B$270,2,FALSE)</f>
        <v>#N/A</v>
      </c>
    </row>
    <row r="4695" spans="15:61">
      <c r="O4695" s="57"/>
      <c r="P4695" s="57"/>
      <c r="AP4695" s="57"/>
      <c r="BA4695" s="57"/>
      <c r="BF4695" s="6" t="e">
        <f t="shared" si="219"/>
        <v>#NUM!</v>
      </c>
      <c r="BG4695" t="e">
        <f t="shared" si="220"/>
        <v>#NUM!</v>
      </c>
      <c r="BH4695" t="e">
        <f t="shared" si="221"/>
        <v>#NUM!</v>
      </c>
      <c r="BI4695" t="e">
        <f>VLOOKUP(H4695,Sheet2!$A$1:$B$270,2,FALSE)</f>
        <v>#N/A</v>
      </c>
    </row>
    <row r="4696" spans="15:61">
      <c r="O4696" s="57"/>
      <c r="P4696" s="57"/>
      <c r="AP4696" s="57"/>
      <c r="BA4696" s="57"/>
      <c r="BF4696" s="6" t="e">
        <f t="shared" si="219"/>
        <v>#NUM!</v>
      </c>
      <c r="BG4696" t="e">
        <f t="shared" si="220"/>
        <v>#NUM!</v>
      </c>
      <c r="BH4696" t="e">
        <f t="shared" si="221"/>
        <v>#NUM!</v>
      </c>
      <c r="BI4696" t="e">
        <f>VLOOKUP(H4696,Sheet2!$A$1:$B$270,2,FALSE)</f>
        <v>#N/A</v>
      </c>
    </row>
    <row r="4697" spans="15:61">
      <c r="O4697" s="57"/>
      <c r="P4697" s="57"/>
      <c r="AP4697" s="57"/>
      <c r="BA4697" s="57"/>
      <c r="BF4697" s="6" t="e">
        <f t="shared" si="219"/>
        <v>#NUM!</v>
      </c>
      <c r="BG4697" t="e">
        <f t="shared" si="220"/>
        <v>#NUM!</v>
      </c>
      <c r="BH4697" t="e">
        <f t="shared" si="221"/>
        <v>#NUM!</v>
      </c>
      <c r="BI4697" t="e">
        <f>VLOOKUP(H4697,Sheet2!$A$1:$B$270,2,FALSE)</f>
        <v>#N/A</v>
      </c>
    </row>
    <row r="4698" spans="15:61">
      <c r="O4698" s="57"/>
      <c r="P4698" s="57"/>
      <c r="AP4698" s="57"/>
      <c r="BA4698" s="57"/>
      <c r="BF4698" s="6" t="e">
        <f t="shared" si="219"/>
        <v>#NUM!</v>
      </c>
      <c r="BG4698" t="e">
        <f t="shared" si="220"/>
        <v>#NUM!</v>
      </c>
      <c r="BH4698" t="e">
        <f t="shared" si="221"/>
        <v>#NUM!</v>
      </c>
      <c r="BI4698" t="e">
        <f>VLOOKUP(H4698,Sheet2!$A$1:$B$270,2,FALSE)</f>
        <v>#N/A</v>
      </c>
    </row>
    <row r="4699" spans="15:61">
      <c r="O4699" s="57"/>
      <c r="P4699" s="57"/>
      <c r="AP4699" s="57"/>
      <c r="BA4699" s="57"/>
      <c r="BF4699" s="6" t="e">
        <f t="shared" si="219"/>
        <v>#NUM!</v>
      </c>
      <c r="BG4699" t="e">
        <f t="shared" si="220"/>
        <v>#NUM!</v>
      </c>
      <c r="BH4699" t="e">
        <f t="shared" si="221"/>
        <v>#NUM!</v>
      </c>
      <c r="BI4699" t="e">
        <f>VLOOKUP(H4699,Sheet2!$A$1:$B$270,2,FALSE)</f>
        <v>#N/A</v>
      </c>
    </row>
    <row r="4700" spans="15:61">
      <c r="O4700" s="57"/>
      <c r="P4700" s="57"/>
      <c r="AP4700" s="57"/>
      <c r="BA4700" s="57"/>
      <c r="BF4700" s="6" t="e">
        <f t="shared" si="219"/>
        <v>#NUM!</v>
      </c>
      <c r="BG4700" t="e">
        <f t="shared" si="220"/>
        <v>#NUM!</v>
      </c>
      <c r="BH4700" t="e">
        <f t="shared" si="221"/>
        <v>#NUM!</v>
      </c>
      <c r="BI4700" t="e">
        <f>VLOOKUP(H4700,Sheet2!$A$1:$B$270,2,FALSE)</f>
        <v>#N/A</v>
      </c>
    </row>
    <row r="4701" spans="15:61">
      <c r="O4701" s="57"/>
      <c r="P4701" s="57"/>
      <c r="AP4701" s="57"/>
      <c r="BA4701" s="57"/>
      <c r="BF4701" s="6" t="e">
        <f t="shared" si="219"/>
        <v>#NUM!</v>
      </c>
      <c r="BG4701" t="e">
        <f t="shared" si="220"/>
        <v>#NUM!</v>
      </c>
      <c r="BH4701" t="e">
        <f t="shared" si="221"/>
        <v>#NUM!</v>
      </c>
      <c r="BI4701" t="e">
        <f>VLOOKUP(H4701,Sheet2!$A$1:$B$270,2,FALSE)</f>
        <v>#N/A</v>
      </c>
    </row>
    <row r="4702" spans="15:61">
      <c r="O4702" s="57"/>
      <c r="P4702" s="57"/>
      <c r="AP4702" s="57"/>
      <c r="BA4702" s="57"/>
      <c r="BF4702" s="6" t="e">
        <f t="shared" si="219"/>
        <v>#NUM!</v>
      </c>
      <c r="BG4702" t="e">
        <f t="shared" si="220"/>
        <v>#NUM!</v>
      </c>
      <c r="BH4702" t="e">
        <f t="shared" si="221"/>
        <v>#NUM!</v>
      </c>
      <c r="BI4702" t="e">
        <f>VLOOKUP(H4702,Sheet2!$A$1:$B$270,2,FALSE)</f>
        <v>#N/A</v>
      </c>
    </row>
    <row r="4703" spans="15:61">
      <c r="O4703" s="57"/>
      <c r="P4703" s="57"/>
      <c r="AP4703" s="57"/>
      <c r="BA4703" s="57"/>
      <c r="BF4703" s="6" t="e">
        <f t="shared" si="219"/>
        <v>#NUM!</v>
      </c>
      <c r="BG4703" t="e">
        <f t="shared" si="220"/>
        <v>#NUM!</v>
      </c>
      <c r="BH4703" t="e">
        <f t="shared" si="221"/>
        <v>#NUM!</v>
      </c>
      <c r="BI4703" t="e">
        <f>VLOOKUP(H4703,Sheet2!$A$1:$B$270,2,FALSE)</f>
        <v>#N/A</v>
      </c>
    </row>
    <row r="4704" spans="15:61">
      <c r="O4704" s="57"/>
      <c r="P4704" s="57"/>
      <c r="AP4704" s="57"/>
      <c r="BA4704" s="57"/>
      <c r="BF4704" s="6" t="e">
        <f t="shared" si="219"/>
        <v>#NUM!</v>
      </c>
      <c r="BG4704" t="e">
        <f t="shared" si="220"/>
        <v>#NUM!</v>
      </c>
      <c r="BH4704" t="e">
        <f t="shared" si="221"/>
        <v>#NUM!</v>
      </c>
      <c r="BI4704" t="e">
        <f>VLOOKUP(H4704,Sheet2!$A$1:$B$270,2,FALSE)</f>
        <v>#N/A</v>
      </c>
    </row>
    <row r="4705" spans="15:61">
      <c r="O4705" s="57"/>
      <c r="P4705" s="57"/>
      <c r="AP4705" s="57"/>
      <c r="BA4705" s="57"/>
      <c r="BF4705" s="6" t="e">
        <f t="shared" si="219"/>
        <v>#NUM!</v>
      </c>
      <c r="BG4705" t="e">
        <f t="shared" si="220"/>
        <v>#NUM!</v>
      </c>
      <c r="BH4705" t="e">
        <f t="shared" si="221"/>
        <v>#NUM!</v>
      </c>
      <c r="BI4705" t="e">
        <f>VLOOKUP(H4705,Sheet2!$A$1:$B$270,2,FALSE)</f>
        <v>#N/A</v>
      </c>
    </row>
    <row r="4706" spans="15:61">
      <c r="O4706" s="57"/>
      <c r="P4706" s="57"/>
      <c r="AP4706" s="57"/>
      <c r="BA4706" s="57"/>
      <c r="BF4706" s="6" t="e">
        <f t="shared" si="219"/>
        <v>#NUM!</v>
      </c>
      <c r="BG4706" t="e">
        <f t="shared" si="220"/>
        <v>#NUM!</v>
      </c>
      <c r="BH4706" t="e">
        <f t="shared" si="221"/>
        <v>#NUM!</v>
      </c>
      <c r="BI4706" t="e">
        <f>VLOOKUP(H4706,Sheet2!$A$1:$B$270,2,FALSE)</f>
        <v>#N/A</v>
      </c>
    </row>
    <row r="4707" spans="15:61">
      <c r="O4707" s="57"/>
      <c r="P4707" s="57"/>
      <c r="AP4707" s="57"/>
      <c r="BA4707" s="57"/>
      <c r="BF4707" s="6" t="e">
        <f t="shared" si="219"/>
        <v>#NUM!</v>
      </c>
      <c r="BG4707" t="e">
        <f t="shared" si="220"/>
        <v>#NUM!</v>
      </c>
      <c r="BH4707" t="e">
        <f t="shared" si="221"/>
        <v>#NUM!</v>
      </c>
      <c r="BI4707" t="e">
        <f>VLOOKUP(H4707,Sheet2!$A$1:$B$270,2,FALSE)</f>
        <v>#N/A</v>
      </c>
    </row>
    <row r="4708" spans="15:61">
      <c r="O4708" s="57"/>
      <c r="P4708" s="57"/>
      <c r="AP4708" s="57"/>
      <c r="BA4708" s="57"/>
      <c r="BF4708" s="6" t="e">
        <f t="shared" si="219"/>
        <v>#NUM!</v>
      </c>
      <c r="BG4708" t="e">
        <f t="shared" si="220"/>
        <v>#NUM!</v>
      </c>
      <c r="BH4708" t="e">
        <f t="shared" si="221"/>
        <v>#NUM!</v>
      </c>
      <c r="BI4708" t="e">
        <f>VLOOKUP(H4708,Sheet2!$A$1:$B$270,2,FALSE)</f>
        <v>#N/A</v>
      </c>
    </row>
    <row r="4709" spans="15:61">
      <c r="O4709" s="57"/>
      <c r="P4709" s="57"/>
      <c r="AP4709" s="57"/>
      <c r="BA4709" s="57"/>
      <c r="BF4709" s="6" t="e">
        <f t="shared" si="219"/>
        <v>#NUM!</v>
      </c>
      <c r="BG4709" t="e">
        <f t="shared" si="220"/>
        <v>#NUM!</v>
      </c>
      <c r="BH4709" t="e">
        <f t="shared" si="221"/>
        <v>#NUM!</v>
      </c>
      <c r="BI4709" t="e">
        <f>VLOOKUP(H4709,Sheet2!$A$1:$B$270,2,FALSE)</f>
        <v>#N/A</v>
      </c>
    </row>
    <row r="4710" spans="15:61">
      <c r="O4710" s="57"/>
      <c r="P4710" s="57"/>
      <c r="AP4710" s="57"/>
      <c r="BA4710" s="57"/>
      <c r="BF4710" s="6" t="e">
        <f t="shared" si="219"/>
        <v>#NUM!</v>
      </c>
      <c r="BG4710" t="e">
        <f t="shared" si="220"/>
        <v>#NUM!</v>
      </c>
      <c r="BH4710" t="e">
        <f t="shared" si="221"/>
        <v>#NUM!</v>
      </c>
      <c r="BI4710" t="e">
        <f>VLOOKUP(H4710,Sheet2!$A$1:$B$270,2,FALSE)</f>
        <v>#N/A</v>
      </c>
    </row>
    <row r="4711" spans="15:61">
      <c r="O4711" s="57"/>
      <c r="P4711" s="57"/>
      <c r="AP4711" s="57"/>
      <c r="BA4711" s="57"/>
      <c r="BF4711" s="6" t="e">
        <f t="shared" si="219"/>
        <v>#NUM!</v>
      </c>
      <c r="BG4711" t="e">
        <f t="shared" si="220"/>
        <v>#NUM!</v>
      </c>
      <c r="BH4711" t="e">
        <f t="shared" si="221"/>
        <v>#NUM!</v>
      </c>
      <c r="BI4711" t="e">
        <f>VLOOKUP(H4711,Sheet2!$A$1:$B$270,2,FALSE)</f>
        <v>#N/A</v>
      </c>
    </row>
    <row r="4712" spans="15:61">
      <c r="O4712" s="57"/>
      <c r="P4712" s="57"/>
      <c r="AP4712" s="57"/>
      <c r="BA4712" s="57"/>
      <c r="BF4712" s="6" t="e">
        <f t="shared" si="219"/>
        <v>#NUM!</v>
      </c>
      <c r="BG4712" t="e">
        <f t="shared" si="220"/>
        <v>#NUM!</v>
      </c>
      <c r="BH4712" t="e">
        <f t="shared" si="221"/>
        <v>#NUM!</v>
      </c>
      <c r="BI4712" t="e">
        <f>VLOOKUP(H4712,Sheet2!$A$1:$B$270,2,FALSE)</f>
        <v>#N/A</v>
      </c>
    </row>
    <row r="4713" spans="15:61">
      <c r="O4713" s="57"/>
      <c r="P4713" s="57"/>
      <c r="AP4713" s="57"/>
      <c r="BA4713" s="57"/>
      <c r="BF4713" s="6" t="e">
        <f t="shared" si="219"/>
        <v>#NUM!</v>
      </c>
      <c r="BG4713" t="e">
        <f t="shared" si="220"/>
        <v>#NUM!</v>
      </c>
      <c r="BH4713" t="e">
        <f t="shared" si="221"/>
        <v>#NUM!</v>
      </c>
      <c r="BI4713" t="e">
        <f>VLOOKUP(H4713,Sheet2!$A$1:$B$270,2,FALSE)</f>
        <v>#N/A</v>
      </c>
    </row>
    <row r="4714" spans="15:61">
      <c r="O4714" s="57"/>
      <c r="P4714" s="57"/>
      <c r="AP4714" s="57"/>
      <c r="BA4714" s="57"/>
      <c r="BF4714" s="6" t="e">
        <f t="shared" si="219"/>
        <v>#NUM!</v>
      </c>
      <c r="BG4714" t="e">
        <f t="shared" si="220"/>
        <v>#NUM!</v>
      </c>
      <c r="BH4714" t="e">
        <f t="shared" si="221"/>
        <v>#NUM!</v>
      </c>
      <c r="BI4714" t="e">
        <f>VLOOKUP(H4714,Sheet2!$A$1:$B$270,2,FALSE)</f>
        <v>#N/A</v>
      </c>
    </row>
    <row r="4715" spans="15:61">
      <c r="O4715" s="57"/>
      <c r="P4715" s="57"/>
      <c r="AP4715" s="57"/>
      <c r="BA4715" s="57"/>
      <c r="BF4715" s="6" t="e">
        <f t="shared" si="219"/>
        <v>#NUM!</v>
      </c>
      <c r="BG4715" t="e">
        <f t="shared" si="220"/>
        <v>#NUM!</v>
      </c>
      <c r="BH4715" t="e">
        <f t="shared" si="221"/>
        <v>#NUM!</v>
      </c>
      <c r="BI4715" t="e">
        <f>VLOOKUP(H4715,Sheet2!$A$1:$B$270,2,FALSE)</f>
        <v>#N/A</v>
      </c>
    </row>
    <row r="4716" spans="15:61">
      <c r="O4716" s="57"/>
      <c r="P4716" s="57"/>
      <c r="AP4716" s="57"/>
      <c r="BA4716" s="57"/>
      <c r="BF4716" s="6" t="e">
        <f t="shared" si="219"/>
        <v>#NUM!</v>
      </c>
      <c r="BG4716" t="e">
        <f t="shared" si="220"/>
        <v>#NUM!</v>
      </c>
      <c r="BH4716" t="e">
        <f t="shared" si="221"/>
        <v>#NUM!</v>
      </c>
      <c r="BI4716" t="e">
        <f>VLOOKUP(H4716,Sheet2!$A$1:$B$270,2,FALSE)</f>
        <v>#N/A</v>
      </c>
    </row>
    <row r="4717" spans="15:61">
      <c r="O4717" s="57"/>
      <c r="P4717" s="57"/>
      <c r="AP4717" s="57"/>
      <c r="BA4717" s="57"/>
      <c r="BF4717" s="6" t="e">
        <f t="shared" si="219"/>
        <v>#NUM!</v>
      </c>
      <c r="BG4717" t="e">
        <f t="shared" si="220"/>
        <v>#NUM!</v>
      </c>
      <c r="BH4717" t="e">
        <f t="shared" si="221"/>
        <v>#NUM!</v>
      </c>
      <c r="BI4717" t="e">
        <f>VLOOKUP(H4717,Sheet2!$A$1:$B$270,2,FALSE)</f>
        <v>#N/A</v>
      </c>
    </row>
    <row r="4718" spans="15:61">
      <c r="O4718" s="57"/>
      <c r="P4718" s="57"/>
      <c r="AP4718" s="57"/>
      <c r="BA4718" s="57"/>
      <c r="BF4718" s="6" t="e">
        <f t="shared" si="219"/>
        <v>#NUM!</v>
      </c>
      <c r="BG4718" t="e">
        <f t="shared" si="220"/>
        <v>#NUM!</v>
      </c>
      <c r="BH4718" t="e">
        <f t="shared" si="221"/>
        <v>#NUM!</v>
      </c>
      <c r="BI4718" t="e">
        <f>VLOOKUP(H4718,Sheet2!$A$1:$B$270,2,FALSE)</f>
        <v>#N/A</v>
      </c>
    </row>
    <row r="4719" spans="15:61">
      <c r="O4719" s="57"/>
      <c r="P4719" s="57"/>
      <c r="AP4719" s="57"/>
      <c r="BA4719" s="57"/>
      <c r="BF4719" s="6" t="e">
        <f t="shared" si="219"/>
        <v>#NUM!</v>
      </c>
      <c r="BG4719" t="e">
        <f t="shared" si="220"/>
        <v>#NUM!</v>
      </c>
      <c r="BH4719" t="e">
        <f t="shared" si="221"/>
        <v>#NUM!</v>
      </c>
      <c r="BI4719" t="e">
        <f>VLOOKUP(H4719,Sheet2!$A$1:$B$270,2,FALSE)</f>
        <v>#N/A</v>
      </c>
    </row>
    <row r="4720" spans="15:61">
      <c r="O4720" s="57"/>
      <c r="P4720" s="57"/>
      <c r="AP4720" s="57"/>
      <c r="BA4720" s="57"/>
      <c r="BF4720" s="6" t="e">
        <f t="shared" si="219"/>
        <v>#NUM!</v>
      </c>
      <c r="BG4720" t="e">
        <f t="shared" si="220"/>
        <v>#NUM!</v>
      </c>
      <c r="BH4720" t="e">
        <f t="shared" si="221"/>
        <v>#NUM!</v>
      </c>
      <c r="BI4720" t="e">
        <f>VLOOKUP(H4720,Sheet2!$A$1:$B$270,2,FALSE)</f>
        <v>#N/A</v>
      </c>
    </row>
    <row r="4721" spans="15:61">
      <c r="O4721" s="57"/>
      <c r="P4721" s="57"/>
      <c r="AP4721" s="57"/>
      <c r="BA4721" s="57"/>
      <c r="BF4721" s="6" t="e">
        <f t="shared" si="219"/>
        <v>#NUM!</v>
      </c>
      <c r="BG4721" t="e">
        <f t="shared" si="220"/>
        <v>#NUM!</v>
      </c>
      <c r="BH4721" t="e">
        <f t="shared" si="221"/>
        <v>#NUM!</v>
      </c>
      <c r="BI4721" t="e">
        <f>VLOOKUP(H4721,Sheet2!$A$1:$B$270,2,FALSE)</f>
        <v>#N/A</v>
      </c>
    </row>
    <row r="4722" spans="15:61">
      <c r="O4722" s="57"/>
      <c r="P4722" s="57"/>
      <c r="AP4722" s="57"/>
      <c r="BA4722" s="57"/>
      <c r="BF4722" s="6" t="e">
        <f t="shared" si="219"/>
        <v>#NUM!</v>
      </c>
      <c r="BG4722" t="e">
        <f t="shared" si="220"/>
        <v>#NUM!</v>
      </c>
      <c r="BH4722" t="e">
        <f t="shared" si="221"/>
        <v>#NUM!</v>
      </c>
      <c r="BI4722" t="e">
        <f>VLOOKUP(H4722,Sheet2!$A$1:$B$270,2,FALSE)</f>
        <v>#N/A</v>
      </c>
    </row>
    <row r="4723" spans="15:61">
      <c r="O4723" s="57"/>
      <c r="P4723" s="57"/>
      <c r="AP4723" s="57"/>
      <c r="BA4723" s="57"/>
      <c r="BF4723" s="6" t="e">
        <f t="shared" si="219"/>
        <v>#NUM!</v>
      </c>
      <c r="BG4723" t="e">
        <f t="shared" si="220"/>
        <v>#NUM!</v>
      </c>
      <c r="BH4723" t="e">
        <f t="shared" si="221"/>
        <v>#NUM!</v>
      </c>
      <c r="BI4723" t="e">
        <f>VLOOKUP(H4723,Sheet2!$A$1:$B$270,2,FALSE)</f>
        <v>#N/A</v>
      </c>
    </row>
    <row r="4724" spans="15:61">
      <c r="O4724" s="57"/>
      <c r="P4724" s="57"/>
      <c r="AP4724" s="57"/>
      <c r="BA4724" s="57"/>
      <c r="BF4724" s="6" t="e">
        <f t="shared" si="219"/>
        <v>#NUM!</v>
      </c>
      <c r="BG4724" t="e">
        <f t="shared" si="220"/>
        <v>#NUM!</v>
      </c>
      <c r="BH4724" t="e">
        <f t="shared" si="221"/>
        <v>#NUM!</v>
      </c>
      <c r="BI4724" t="e">
        <f>VLOOKUP(H4724,Sheet2!$A$1:$B$270,2,FALSE)</f>
        <v>#N/A</v>
      </c>
    </row>
    <row r="4725" spans="15:61">
      <c r="O4725" s="57"/>
      <c r="P4725" s="57"/>
      <c r="AP4725" s="57"/>
      <c r="BA4725" s="57"/>
      <c r="BF4725" s="6" t="e">
        <f t="shared" si="219"/>
        <v>#NUM!</v>
      </c>
      <c r="BG4725" t="e">
        <f t="shared" si="220"/>
        <v>#NUM!</v>
      </c>
      <c r="BH4725" t="e">
        <f t="shared" si="221"/>
        <v>#NUM!</v>
      </c>
      <c r="BI4725" t="e">
        <f>VLOOKUP(H4725,Sheet2!$A$1:$B$270,2,FALSE)</f>
        <v>#N/A</v>
      </c>
    </row>
    <row r="4726" spans="15:61">
      <c r="O4726" s="57"/>
      <c r="P4726" s="57"/>
      <c r="AP4726" s="57"/>
      <c r="BA4726" s="57"/>
      <c r="BF4726" s="6" t="e">
        <f t="shared" si="219"/>
        <v>#NUM!</v>
      </c>
      <c r="BG4726" t="e">
        <f t="shared" si="220"/>
        <v>#NUM!</v>
      </c>
      <c r="BH4726" t="e">
        <f t="shared" si="221"/>
        <v>#NUM!</v>
      </c>
      <c r="BI4726" t="e">
        <f>VLOOKUP(H4726,Sheet2!$A$1:$B$270,2,FALSE)</f>
        <v>#N/A</v>
      </c>
    </row>
    <row r="4727" spans="15:61">
      <c r="O4727" s="57"/>
      <c r="P4727" s="57"/>
      <c r="AP4727" s="57"/>
      <c r="BA4727" s="57"/>
      <c r="BF4727" s="6" t="e">
        <f t="shared" si="219"/>
        <v>#NUM!</v>
      </c>
      <c r="BG4727" t="e">
        <f t="shared" si="220"/>
        <v>#NUM!</v>
      </c>
      <c r="BH4727" t="e">
        <f t="shared" si="221"/>
        <v>#NUM!</v>
      </c>
      <c r="BI4727" t="e">
        <f>VLOOKUP(H4727,Sheet2!$A$1:$B$270,2,FALSE)</f>
        <v>#N/A</v>
      </c>
    </row>
    <row r="4728" spans="15:61">
      <c r="O4728" s="57"/>
      <c r="P4728" s="57"/>
      <c r="AP4728" s="57"/>
      <c r="BA4728" s="57"/>
      <c r="BF4728" s="6" t="e">
        <f t="shared" si="219"/>
        <v>#NUM!</v>
      </c>
      <c r="BG4728" t="e">
        <f t="shared" si="220"/>
        <v>#NUM!</v>
      </c>
      <c r="BH4728" t="e">
        <f t="shared" si="221"/>
        <v>#NUM!</v>
      </c>
      <c r="BI4728" t="e">
        <f>VLOOKUP(H4728,Sheet2!$A$1:$B$270,2,FALSE)</f>
        <v>#N/A</v>
      </c>
    </row>
    <row r="4729" spans="15:61">
      <c r="O4729" s="57"/>
      <c r="P4729" s="57"/>
      <c r="AP4729" s="57"/>
      <c r="BA4729" s="57"/>
      <c r="BF4729" s="6" t="e">
        <f t="shared" si="219"/>
        <v>#NUM!</v>
      </c>
      <c r="BG4729" t="e">
        <f t="shared" si="220"/>
        <v>#NUM!</v>
      </c>
      <c r="BH4729" t="e">
        <f t="shared" si="221"/>
        <v>#NUM!</v>
      </c>
      <c r="BI4729" t="e">
        <f>VLOOKUP(H4729,Sheet2!$A$1:$B$270,2,FALSE)</f>
        <v>#N/A</v>
      </c>
    </row>
    <row r="4730" spans="15:61">
      <c r="O4730" s="57"/>
      <c r="P4730" s="57"/>
      <c r="AP4730" s="57"/>
      <c r="BA4730" s="57"/>
      <c r="BF4730" s="6" t="e">
        <f t="shared" si="219"/>
        <v>#NUM!</v>
      </c>
      <c r="BG4730" t="e">
        <f t="shared" si="220"/>
        <v>#NUM!</v>
      </c>
      <c r="BH4730" t="e">
        <f t="shared" si="221"/>
        <v>#NUM!</v>
      </c>
      <c r="BI4730" t="e">
        <f>VLOOKUP(H4730,Sheet2!$A$1:$B$270,2,FALSE)</f>
        <v>#N/A</v>
      </c>
    </row>
    <row r="4731" spans="15:61">
      <c r="O4731" s="57"/>
      <c r="P4731" s="57"/>
      <c r="AP4731" s="57"/>
      <c r="BA4731" s="57"/>
      <c r="BF4731" s="6" t="e">
        <f t="shared" si="219"/>
        <v>#NUM!</v>
      </c>
      <c r="BG4731" t="e">
        <f t="shared" si="220"/>
        <v>#NUM!</v>
      </c>
      <c r="BH4731" t="e">
        <f t="shared" si="221"/>
        <v>#NUM!</v>
      </c>
      <c r="BI4731" t="e">
        <f>VLOOKUP(H4731,Sheet2!$A$1:$B$270,2,FALSE)</f>
        <v>#N/A</v>
      </c>
    </row>
    <row r="4732" spans="15:61">
      <c r="O4732" s="57"/>
      <c r="P4732" s="57"/>
      <c r="AP4732" s="57"/>
      <c r="BA4732" s="57"/>
      <c r="BF4732" s="6" t="e">
        <f t="shared" si="219"/>
        <v>#NUM!</v>
      </c>
      <c r="BG4732" t="e">
        <f t="shared" si="220"/>
        <v>#NUM!</v>
      </c>
      <c r="BH4732" t="e">
        <f t="shared" si="221"/>
        <v>#NUM!</v>
      </c>
      <c r="BI4732" t="e">
        <f>VLOOKUP(H4732,Sheet2!$A$1:$B$270,2,FALSE)</f>
        <v>#N/A</v>
      </c>
    </row>
    <row r="4733" spans="15:61">
      <c r="O4733" s="57"/>
      <c r="P4733" s="57"/>
      <c r="AP4733" s="57"/>
      <c r="BA4733" s="57"/>
      <c r="BF4733" s="6" t="e">
        <f t="shared" si="219"/>
        <v>#NUM!</v>
      </c>
      <c r="BG4733" t="e">
        <f t="shared" si="220"/>
        <v>#NUM!</v>
      </c>
      <c r="BH4733" t="e">
        <f t="shared" si="221"/>
        <v>#NUM!</v>
      </c>
      <c r="BI4733" t="e">
        <f>VLOOKUP(H4733,Sheet2!$A$1:$B$270,2,FALSE)</f>
        <v>#N/A</v>
      </c>
    </row>
    <row r="4734" spans="15:61">
      <c r="O4734" s="57"/>
      <c r="P4734" s="57"/>
      <c r="AP4734" s="57"/>
      <c r="BA4734" s="57"/>
      <c r="BF4734" s="6" t="e">
        <f t="shared" si="219"/>
        <v>#NUM!</v>
      </c>
      <c r="BG4734" t="e">
        <f t="shared" si="220"/>
        <v>#NUM!</v>
      </c>
      <c r="BH4734" t="e">
        <f t="shared" si="221"/>
        <v>#NUM!</v>
      </c>
      <c r="BI4734" t="e">
        <f>VLOOKUP(H4734,Sheet2!$A$1:$B$270,2,FALSE)</f>
        <v>#N/A</v>
      </c>
    </row>
    <row r="4735" spans="15:61">
      <c r="O4735" s="57"/>
      <c r="P4735" s="57"/>
      <c r="AP4735" s="57"/>
      <c r="BA4735" s="57"/>
      <c r="BF4735" s="6" t="e">
        <f t="shared" si="219"/>
        <v>#NUM!</v>
      </c>
      <c r="BG4735" t="e">
        <f t="shared" si="220"/>
        <v>#NUM!</v>
      </c>
      <c r="BH4735" t="e">
        <f t="shared" si="221"/>
        <v>#NUM!</v>
      </c>
      <c r="BI4735" t="e">
        <f>VLOOKUP(H4735,Sheet2!$A$1:$B$270,2,FALSE)</f>
        <v>#N/A</v>
      </c>
    </row>
    <row r="4736" spans="15:61">
      <c r="O4736" s="57"/>
      <c r="P4736" s="57"/>
      <c r="AP4736" s="57"/>
      <c r="BA4736" s="57"/>
      <c r="BF4736" s="6" t="e">
        <f t="shared" si="219"/>
        <v>#NUM!</v>
      </c>
      <c r="BG4736" t="e">
        <f t="shared" si="220"/>
        <v>#NUM!</v>
      </c>
      <c r="BH4736" t="e">
        <f t="shared" si="221"/>
        <v>#NUM!</v>
      </c>
      <c r="BI4736" t="e">
        <f>VLOOKUP(H4736,Sheet2!$A$1:$B$270,2,FALSE)</f>
        <v>#N/A</v>
      </c>
    </row>
    <row r="4737" spans="15:61">
      <c r="O4737" s="57"/>
      <c r="P4737" s="57"/>
      <c r="AP4737" s="57"/>
      <c r="BA4737" s="57"/>
      <c r="BF4737" s="6" t="e">
        <f t="shared" si="219"/>
        <v>#NUM!</v>
      </c>
      <c r="BG4737" t="e">
        <f t="shared" si="220"/>
        <v>#NUM!</v>
      </c>
      <c r="BH4737" t="e">
        <f t="shared" si="221"/>
        <v>#NUM!</v>
      </c>
      <c r="BI4737" t="e">
        <f>VLOOKUP(H4737,Sheet2!$A$1:$B$270,2,FALSE)</f>
        <v>#N/A</v>
      </c>
    </row>
    <row r="4738" spans="15:61">
      <c r="O4738" s="57"/>
      <c r="P4738" s="57"/>
      <c r="AP4738" s="57"/>
      <c r="BA4738" s="57"/>
      <c r="BF4738" s="6" t="e">
        <f t="shared" ref="BF4738:BF4801" si="222">DATE(BC4738,BD4738,BE4738)</f>
        <v>#NUM!</v>
      </c>
      <c r="BG4738" t="e">
        <f t="shared" ref="BG4738:BG4801" si="223">BF4738-BA4738</f>
        <v>#NUM!</v>
      </c>
      <c r="BH4738" t="e">
        <f t="shared" ref="BH4738:BH4801" si="224">IF(BG4738=1,"COMPLY",IF(BG4738&lt;1,"COMPLY","NOT COMPLY"))</f>
        <v>#NUM!</v>
      </c>
      <c r="BI4738" t="e">
        <f>VLOOKUP(H4738,Sheet2!$A$1:$B$270,2,FALSE)</f>
        <v>#N/A</v>
      </c>
    </row>
    <row r="4739" spans="15:61">
      <c r="O4739" s="57"/>
      <c r="P4739" s="57"/>
      <c r="AP4739" s="57"/>
      <c r="BA4739" s="57"/>
      <c r="BF4739" s="6" t="e">
        <f t="shared" si="222"/>
        <v>#NUM!</v>
      </c>
      <c r="BG4739" t="e">
        <f t="shared" si="223"/>
        <v>#NUM!</v>
      </c>
      <c r="BH4739" t="e">
        <f t="shared" si="224"/>
        <v>#NUM!</v>
      </c>
      <c r="BI4739" t="e">
        <f>VLOOKUP(H4739,Sheet2!$A$1:$B$270,2,FALSE)</f>
        <v>#N/A</v>
      </c>
    </row>
    <row r="4740" spans="15:61">
      <c r="O4740" s="57"/>
      <c r="P4740" s="57"/>
      <c r="AP4740" s="57"/>
      <c r="BA4740" s="57"/>
      <c r="BF4740" s="6" t="e">
        <f t="shared" si="222"/>
        <v>#NUM!</v>
      </c>
      <c r="BG4740" t="e">
        <f t="shared" si="223"/>
        <v>#NUM!</v>
      </c>
      <c r="BH4740" t="e">
        <f t="shared" si="224"/>
        <v>#NUM!</v>
      </c>
      <c r="BI4740" t="e">
        <f>VLOOKUP(H4740,Sheet2!$A$1:$B$270,2,FALSE)</f>
        <v>#N/A</v>
      </c>
    </row>
    <row r="4741" spans="15:61">
      <c r="O4741" s="57"/>
      <c r="P4741" s="57"/>
      <c r="AP4741" s="57"/>
      <c r="BA4741" s="57"/>
      <c r="BF4741" s="6" t="e">
        <f t="shared" si="222"/>
        <v>#NUM!</v>
      </c>
      <c r="BG4741" t="e">
        <f t="shared" si="223"/>
        <v>#NUM!</v>
      </c>
      <c r="BH4741" t="e">
        <f t="shared" si="224"/>
        <v>#NUM!</v>
      </c>
      <c r="BI4741" t="e">
        <f>VLOOKUP(H4741,Sheet2!$A$1:$B$270,2,FALSE)</f>
        <v>#N/A</v>
      </c>
    </row>
    <row r="4742" spans="15:61">
      <c r="O4742" s="57"/>
      <c r="P4742" s="57"/>
      <c r="AP4742" s="57"/>
      <c r="BA4742" s="57"/>
      <c r="BF4742" s="6" t="e">
        <f t="shared" si="222"/>
        <v>#NUM!</v>
      </c>
      <c r="BG4742" t="e">
        <f t="shared" si="223"/>
        <v>#NUM!</v>
      </c>
      <c r="BH4742" t="e">
        <f t="shared" si="224"/>
        <v>#NUM!</v>
      </c>
      <c r="BI4742" t="e">
        <f>VLOOKUP(H4742,Sheet2!$A$1:$B$270,2,FALSE)</f>
        <v>#N/A</v>
      </c>
    </row>
    <row r="4743" spans="15:61">
      <c r="O4743" s="57"/>
      <c r="P4743" s="57"/>
      <c r="AP4743" s="57"/>
      <c r="BA4743" s="57"/>
      <c r="BF4743" s="6" t="e">
        <f t="shared" si="222"/>
        <v>#NUM!</v>
      </c>
      <c r="BG4743" t="e">
        <f t="shared" si="223"/>
        <v>#NUM!</v>
      </c>
      <c r="BH4743" t="e">
        <f t="shared" si="224"/>
        <v>#NUM!</v>
      </c>
      <c r="BI4743" t="e">
        <f>VLOOKUP(H4743,Sheet2!$A$1:$B$270,2,FALSE)</f>
        <v>#N/A</v>
      </c>
    </row>
    <row r="4744" spans="15:61">
      <c r="O4744" s="57"/>
      <c r="P4744" s="57"/>
      <c r="AP4744" s="57"/>
      <c r="BA4744" s="57"/>
      <c r="BF4744" s="6" t="e">
        <f t="shared" si="222"/>
        <v>#NUM!</v>
      </c>
      <c r="BG4744" t="e">
        <f t="shared" si="223"/>
        <v>#NUM!</v>
      </c>
      <c r="BH4744" t="e">
        <f t="shared" si="224"/>
        <v>#NUM!</v>
      </c>
      <c r="BI4744" t="e">
        <f>VLOOKUP(H4744,Sheet2!$A$1:$B$270,2,FALSE)</f>
        <v>#N/A</v>
      </c>
    </row>
    <row r="4745" spans="15:61">
      <c r="O4745" s="57"/>
      <c r="P4745" s="57"/>
      <c r="AP4745" s="57"/>
      <c r="BA4745" s="57"/>
      <c r="BF4745" s="6" t="e">
        <f t="shared" si="222"/>
        <v>#NUM!</v>
      </c>
      <c r="BG4745" t="e">
        <f t="shared" si="223"/>
        <v>#NUM!</v>
      </c>
      <c r="BH4745" t="e">
        <f t="shared" si="224"/>
        <v>#NUM!</v>
      </c>
      <c r="BI4745" t="e">
        <f>VLOOKUP(H4745,Sheet2!$A$1:$B$270,2,FALSE)</f>
        <v>#N/A</v>
      </c>
    </row>
    <row r="4746" spans="15:61">
      <c r="O4746" s="57"/>
      <c r="P4746" s="57"/>
      <c r="AP4746" s="57"/>
      <c r="BA4746" s="57"/>
      <c r="BF4746" s="6" t="e">
        <f t="shared" si="222"/>
        <v>#NUM!</v>
      </c>
      <c r="BG4746" t="e">
        <f t="shared" si="223"/>
        <v>#NUM!</v>
      </c>
      <c r="BH4746" t="e">
        <f t="shared" si="224"/>
        <v>#NUM!</v>
      </c>
      <c r="BI4746" t="e">
        <f>VLOOKUP(H4746,Sheet2!$A$1:$B$270,2,FALSE)</f>
        <v>#N/A</v>
      </c>
    </row>
    <row r="4747" spans="15:61">
      <c r="O4747" s="57"/>
      <c r="P4747" s="57"/>
      <c r="AP4747" s="57"/>
      <c r="BA4747" s="57"/>
      <c r="BF4747" s="6" t="e">
        <f t="shared" si="222"/>
        <v>#NUM!</v>
      </c>
      <c r="BG4747" t="e">
        <f t="shared" si="223"/>
        <v>#NUM!</v>
      </c>
      <c r="BH4747" t="e">
        <f t="shared" si="224"/>
        <v>#NUM!</v>
      </c>
      <c r="BI4747" t="e">
        <f>VLOOKUP(H4747,Sheet2!$A$1:$B$270,2,FALSE)</f>
        <v>#N/A</v>
      </c>
    </row>
    <row r="4748" spans="15:61">
      <c r="O4748" s="57"/>
      <c r="P4748" s="57"/>
      <c r="AP4748" s="57"/>
      <c r="BA4748" s="57"/>
      <c r="BF4748" s="6" t="e">
        <f t="shared" si="222"/>
        <v>#NUM!</v>
      </c>
      <c r="BG4748" t="e">
        <f t="shared" si="223"/>
        <v>#NUM!</v>
      </c>
      <c r="BH4748" t="e">
        <f t="shared" si="224"/>
        <v>#NUM!</v>
      </c>
      <c r="BI4748" t="e">
        <f>VLOOKUP(H4748,Sheet2!$A$1:$B$270,2,FALSE)</f>
        <v>#N/A</v>
      </c>
    </row>
    <row r="4749" spans="15:61">
      <c r="O4749" s="57"/>
      <c r="P4749" s="57"/>
      <c r="AP4749" s="57"/>
      <c r="BA4749" s="57"/>
      <c r="BF4749" s="6" t="e">
        <f t="shared" si="222"/>
        <v>#NUM!</v>
      </c>
      <c r="BG4749" t="e">
        <f t="shared" si="223"/>
        <v>#NUM!</v>
      </c>
      <c r="BH4749" t="e">
        <f t="shared" si="224"/>
        <v>#NUM!</v>
      </c>
      <c r="BI4749" t="e">
        <f>VLOOKUP(H4749,Sheet2!$A$1:$B$270,2,FALSE)</f>
        <v>#N/A</v>
      </c>
    </row>
    <row r="4750" spans="15:61">
      <c r="O4750" s="57"/>
      <c r="P4750" s="57"/>
      <c r="AP4750" s="57"/>
      <c r="BA4750" s="57"/>
      <c r="BF4750" s="6" t="e">
        <f t="shared" si="222"/>
        <v>#NUM!</v>
      </c>
      <c r="BG4750" t="e">
        <f t="shared" si="223"/>
        <v>#NUM!</v>
      </c>
      <c r="BH4750" t="e">
        <f t="shared" si="224"/>
        <v>#NUM!</v>
      </c>
      <c r="BI4750" t="e">
        <f>VLOOKUP(H4750,Sheet2!$A$1:$B$270,2,FALSE)</f>
        <v>#N/A</v>
      </c>
    </row>
    <row r="4751" spans="15:61">
      <c r="O4751" s="57"/>
      <c r="P4751" s="57"/>
      <c r="AP4751" s="57"/>
      <c r="BA4751" s="57"/>
      <c r="BF4751" s="6" t="e">
        <f t="shared" si="222"/>
        <v>#NUM!</v>
      </c>
      <c r="BG4751" t="e">
        <f t="shared" si="223"/>
        <v>#NUM!</v>
      </c>
      <c r="BH4751" t="e">
        <f t="shared" si="224"/>
        <v>#NUM!</v>
      </c>
      <c r="BI4751" t="e">
        <f>VLOOKUP(H4751,Sheet2!$A$1:$B$270,2,FALSE)</f>
        <v>#N/A</v>
      </c>
    </row>
    <row r="4752" spans="15:61">
      <c r="O4752" s="57"/>
      <c r="P4752" s="57"/>
      <c r="AP4752" s="57"/>
      <c r="BA4752" s="57"/>
      <c r="BF4752" s="6" t="e">
        <f t="shared" si="222"/>
        <v>#NUM!</v>
      </c>
      <c r="BG4752" t="e">
        <f t="shared" si="223"/>
        <v>#NUM!</v>
      </c>
      <c r="BH4752" t="e">
        <f t="shared" si="224"/>
        <v>#NUM!</v>
      </c>
      <c r="BI4752" t="e">
        <f>VLOOKUP(H4752,Sheet2!$A$1:$B$270,2,FALSE)</f>
        <v>#N/A</v>
      </c>
    </row>
    <row r="4753" spans="15:61">
      <c r="O4753" s="57"/>
      <c r="P4753" s="57"/>
      <c r="AP4753" s="57"/>
      <c r="BA4753" s="57"/>
      <c r="BF4753" s="6" t="e">
        <f t="shared" si="222"/>
        <v>#NUM!</v>
      </c>
      <c r="BG4753" t="e">
        <f t="shared" si="223"/>
        <v>#NUM!</v>
      </c>
      <c r="BH4753" t="e">
        <f t="shared" si="224"/>
        <v>#NUM!</v>
      </c>
      <c r="BI4753" t="e">
        <f>VLOOKUP(H4753,Sheet2!$A$1:$B$270,2,FALSE)</f>
        <v>#N/A</v>
      </c>
    </row>
    <row r="4754" spans="15:61">
      <c r="O4754" s="57"/>
      <c r="P4754" s="57"/>
      <c r="AP4754" s="57"/>
      <c r="BA4754" s="57"/>
      <c r="BF4754" s="6" t="e">
        <f t="shared" si="222"/>
        <v>#NUM!</v>
      </c>
      <c r="BG4754" t="e">
        <f t="shared" si="223"/>
        <v>#NUM!</v>
      </c>
      <c r="BH4754" t="e">
        <f t="shared" si="224"/>
        <v>#NUM!</v>
      </c>
      <c r="BI4754" t="e">
        <f>VLOOKUP(H4754,Sheet2!$A$1:$B$270,2,FALSE)</f>
        <v>#N/A</v>
      </c>
    </row>
    <row r="4755" spans="15:61">
      <c r="O4755" s="57"/>
      <c r="P4755" s="57"/>
      <c r="AP4755" s="57"/>
      <c r="BA4755" s="57"/>
      <c r="BF4755" s="6" t="e">
        <f t="shared" si="222"/>
        <v>#NUM!</v>
      </c>
      <c r="BG4755" t="e">
        <f t="shared" si="223"/>
        <v>#NUM!</v>
      </c>
      <c r="BH4755" t="e">
        <f t="shared" si="224"/>
        <v>#NUM!</v>
      </c>
      <c r="BI4755" t="e">
        <f>VLOOKUP(H4755,Sheet2!$A$1:$B$270,2,FALSE)</f>
        <v>#N/A</v>
      </c>
    </row>
    <row r="4756" spans="15:61">
      <c r="O4756" s="57"/>
      <c r="P4756" s="57"/>
      <c r="AP4756" s="57"/>
      <c r="BA4756" s="57"/>
      <c r="BF4756" s="6" t="e">
        <f t="shared" si="222"/>
        <v>#NUM!</v>
      </c>
      <c r="BG4756" t="e">
        <f t="shared" si="223"/>
        <v>#NUM!</v>
      </c>
      <c r="BH4756" t="e">
        <f t="shared" si="224"/>
        <v>#NUM!</v>
      </c>
      <c r="BI4756" t="e">
        <f>VLOOKUP(H4756,Sheet2!$A$1:$B$270,2,FALSE)</f>
        <v>#N/A</v>
      </c>
    </row>
    <row r="4757" spans="15:61">
      <c r="O4757" s="57"/>
      <c r="P4757" s="57"/>
      <c r="AP4757" s="57"/>
      <c r="BA4757" s="57"/>
      <c r="BF4757" s="6" t="e">
        <f t="shared" si="222"/>
        <v>#NUM!</v>
      </c>
      <c r="BG4757" t="e">
        <f t="shared" si="223"/>
        <v>#NUM!</v>
      </c>
      <c r="BH4757" t="e">
        <f t="shared" si="224"/>
        <v>#NUM!</v>
      </c>
      <c r="BI4757" t="e">
        <f>VLOOKUP(H4757,Sheet2!$A$1:$B$270,2,FALSE)</f>
        <v>#N/A</v>
      </c>
    </row>
    <row r="4758" spans="15:61">
      <c r="O4758" s="57"/>
      <c r="P4758" s="57"/>
      <c r="AP4758" s="57"/>
      <c r="BA4758" s="57"/>
      <c r="BF4758" s="6" t="e">
        <f t="shared" si="222"/>
        <v>#NUM!</v>
      </c>
      <c r="BG4758" t="e">
        <f t="shared" si="223"/>
        <v>#NUM!</v>
      </c>
      <c r="BH4758" t="e">
        <f t="shared" si="224"/>
        <v>#NUM!</v>
      </c>
      <c r="BI4758" t="e">
        <f>VLOOKUP(H4758,Sheet2!$A$1:$B$270,2,FALSE)</f>
        <v>#N/A</v>
      </c>
    </row>
    <row r="4759" spans="15:61">
      <c r="O4759" s="57"/>
      <c r="P4759" s="57"/>
      <c r="AP4759" s="57"/>
      <c r="BA4759" s="57"/>
      <c r="BF4759" s="6" t="e">
        <f t="shared" si="222"/>
        <v>#NUM!</v>
      </c>
      <c r="BG4759" t="e">
        <f t="shared" si="223"/>
        <v>#NUM!</v>
      </c>
      <c r="BH4759" t="e">
        <f t="shared" si="224"/>
        <v>#NUM!</v>
      </c>
      <c r="BI4759" t="e">
        <f>VLOOKUP(H4759,Sheet2!$A$1:$B$270,2,FALSE)</f>
        <v>#N/A</v>
      </c>
    </row>
    <row r="4760" spans="15:61">
      <c r="O4760" s="57"/>
      <c r="P4760" s="57"/>
      <c r="AP4760" s="57"/>
      <c r="BA4760" s="57"/>
      <c r="BF4760" s="6" t="e">
        <f t="shared" si="222"/>
        <v>#NUM!</v>
      </c>
      <c r="BG4760" t="e">
        <f t="shared" si="223"/>
        <v>#NUM!</v>
      </c>
      <c r="BH4760" t="e">
        <f t="shared" si="224"/>
        <v>#NUM!</v>
      </c>
      <c r="BI4760" t="e">
        <f>VLOOKUP(H4760,Sheet2!$A$1:$B$270,2,FALSE)</f>
        <v>#N/A</v>
      </c>
    </row>
    <row r="4761" spans="15:61">
      <c r="O4761" s="57"/>
      <c r="P4761" s="57"/>
      <c r="AP4761" s="57"/>
      <c r="BA4761" s="57"/>
      <c r="BF4761" s="6" t="e">
        <f t="shared" si="222"/>
        <v>#NUM!</v>
      </c>
      <c r="BG4761" t="e">
        <f t="shared" si="223"/>
        <v>#NUM!</v>
      </c>
      <c r="BH4761" t="e">
        <f t="shared" si="224"/>
        <v>#NUM!</v>
      </c>
      <c r="BI4761" t="e">
        <f>VLOOKUP(H4761,Sheet2!$A$1:$B$270,2,FALSE)</f>
        <v>#N/A</v>
      </c>
    </row>
    <row r="4762" spans="15:61">
      <c r="O4762" s="57"/>
      <c r="P4762" s="57"/>
      <c r="AP4762" s="57"/>
      <c r="BA4762" s="57"/>
      <c r="BF4762" s="6" t="e">
        <f t="shared" si="222"/>
        <v>#NUM!</v>
      </c>
      <c r="BG4762" t="e">
        <f t="shared" si="223"/>
        <v>#NUM!</v>
      </c>
      <c r="BH4762" t="e">
        <f t="shared" si="224"/>
        <v>#NUM!</v>
      </c>
      <c r="BI4762" t="e">
        <f>VLOOKUP(H4762,Sheet2!$A$1:$B$270,2,FALSE)</f>
        <v>#N/A</v>
      </c>
    </row>
    <row r="4763" spans="15:61">
      <c r="O4763" s="57"/>
      <c r="P4763" s="57"/>
      <c r="AP4763" s="57"/>
      <c r="BA4763" s="57"/>
      <c r="BF4763" s="6" t="e">
        <f t="shared" si="222"/>
        <v>#NUM!</v>
      </c>
      <c r="BG4763" t="e">
        <f t="shared" si="223"/>
        <v>#NUM!</v>
      </c>
      <c r="BH4763" t="e">
        <f t="shared" si="224"/>
        <v>#NUM!</v>
      </c>
      <c r="BI4763" t="e">
        <f>VLOOKUP(H4763,Sheet2!$A$1:$B$270,2,FALSE)</f>
        <v>#N/A</v>
      </c>
    </row>
    <row r="4764" spans="15:61">
      <c r="O4764" s="57"/>
      <c r="P4764" s="57"/>
      <c r="AP4764" s="57"/>
      <c r="BA4764" s="57"/>
      <c r="BF4764" s="6" t="e">
        <f t="shared" si="222"/>
        <v>#NUM!</v>
      </c>
      <c r="BG4764" t="e">
        <f t="shared" si="223"/>
        <v>#NUM!</v>
      </c>
      <c r="BH4764" t="e">
        <f t="shared" si="224"/>
        <v>#NUM!</v>
      </c>
      <c r="BI4764" t="e">
        <f>VLOOKUP(H4764,Sheet2!$A$1:$B$270,2,FALSE)</f>
        <v>#N/A</v>
      </c>
    </row>
    <row r="4765" spans="15:61">
      <c r="O4765" s="57"/>
      <c r="P4765" s="57"/>
      <c r="AP4765" s="57"/>
      <c r="BA4765" s="57"/>
      <c r="BF4765" s="6" t="e">
        <f t="shared" si="222"/>
        <v>#NUM!</v>
      </c>
      <c r="BG4765" t="e">
        <f t="shared" si="223"/>
        <v>#NUM!</v>
      </c>
      <c r="BH4765" t="e">
        <f t="shared" si="224"/>
        <v>#NUM!</v>
      </c>
      <c r="BI4765" t="e">
        <f>VLOOKUP(H4765,Sheet2!$A$1:$B$270,2,FALSE)</f>
        <v>#N/A</v>
      </c>
    </row>
    <row r="4766" spans="15:61">
      <c r="O4766" s="57"/>
      <c r="P4766" s="57"/>
      <c r="AP4766" s="57"/>
      <c r="BA4766" s="57"/>
      <c r="BF4766" s="6" t="e">
        <f t="shared" si="222"/>
        <v>#NUM!</v>
      </c>
      <c r="BG4766" t="e">
        <f t="shared" si="223"/>
        <v>#NUM!</v>
      </c>
      <c r="BH4766" t="e">
        <f t="shared" si="224"/>
        <v>#NUM!</v>
      </c>
      <c r="BI4766" t="e">
        <f>VLOOKUP(H4766,Sheet2!$A$1:$B$270,2,FALSE)</f>
        <v>#N/A</v>
      </c>
    </row>
    <row r="4767" spans="15:61">
      <c r="O4767" s="57"/>
      <c r="P4767" s="57"/>
      <c r="AP4767" s="57"/>
      <c r="BA4767" s="57"/>
      <c r="BF4767" s="6" t="e">
        <f t="shared" si="222"/>
        <v>#NUM!</v>
      </c>
      <c r="BG4767" t="e">
        <f t="shared" si="223"/>
        <v>#NUM!</v>
      </c>
      <c r="BH4767" t="e">
        <f t="shared" si="224"/>
        <v>#NUM!</v>
      </c>
      <c r="BI4767" t="e">
        <f>VLOOKUP(H4767,Sheet2!$A$1:$B$270,2,FALSE)</f>
        <v>#N/A</v>
      </c>
    </row>
    <row r="4768" spans="15:61">
      <c r="O4768" s="57"/>
      <c r="P4768" s="57"/>
      <c r="AO4768" s="57"/>
      <c r="AP4768" s="57"/>
      <c r="BA4768" s="57"/>
      <c r="BF4768" s="6" t="e">
        <f t="shared" si="222"/>
        <v>#NUM!</v>
      </c>
      <c r="BG4768" t="e">
        <f t="shared" si="223"/>
        <v>#NUM!</v>
      </c>
      <c r="BH4768" t="e">
        <f t="shared" si="224"/>
        <v>#NUM!</v>
      </c>
      <c r="BI4768" t="e">
        <f>VLOOKUP(H4768,Sheet2!$A$1:$B$270,2,FALSE)</f>
        <v>#N/A</v>
      </c>
    </row>
    <row r="4769" spans="15:61">
      <c r="O4769" s="57"/>
      <c r="P4769" s="57"/>
      <c r="AP4769" s="57"/>
      <c r="BA4769" s="57"/>
      <c r="BF4769" s="6" t="e">
        <f t="shared" si="222"/>
        <v>#NUM!</v>
      </c>
      <c r="BG4769" t="e">
        <f t="shared" si="223"/>
        <v>#NUM!</v>
      </c>
      <c r="BH4769" t="e">
        <f t="shared" si="224"/>
        <v>#NUM!</v>
      </c>
      <c r="BI4769" t="e">
        <f>VLOOKUP(H4769,Sheet2!$A$1:$B$270,2,FALSE)</f>
        <v>#N/A</v>
      </c>
    </row>
    <row r="4770" spans="15:61">
      <c r="O4770" s="57"/>
      <c r="P4770" s="57"/>
      <c r="AP4770" s="57"/>
      <c r="BA4770" s="57"/>
      <c r="BF4770" s="6" t="e">
        <f t="shared" si="222"/>
        <v>#NUM!</v>
      </c>
      <c r="BG4770" t="e">
        <f t="shared" si="223"/>
        <v>#NUM!</v>
      </c>
      <c r="BH4770" t="e">
        <f t="shared" si="224"/>
        <v>#NUM!</v>
      </c>
      <c r="BI4770" t="e">
        <f>VLOOKUP(H4770,Sheet2!$A$1:$B$270,2,FALSE)</f>
        <v>#N/A</v>
      </c>
    </row>
    <row r="4771" spans="15:61">
      <c r="O4771" s="57"/>
      <c r="P4771" s="57"/>
      <c r="AP4771" s="57"/>
      <c r="BA4771" s="57"/>
      <c r="BF4771" s="6" t="e">
        <f t="shared" si="222"/>
        <v>#NUM!</v>
      </c>
      <c r="BG4771" t="e">
        <f t="shared" si="223"/>
        <v>#NUM!</v>
      </c>
      <c r="BH4771" t="e">
        <f t="shared" si="224"/>
        <v>#NUM!</v>
      </c>
      <c r="BI4771" t="e">
        <f>VLOOKUP(H4771,Sheet2!$A$1:$B$270,2,FALSE)</f>
        <v>#N/A</v>
      </c>
    </row>
    <row r="4772" spans="15:61">
      <c r="O4772" s="57"/>
      <c r="P4772" s="57"/>
      <c r="AP4772" s="57"/>
      <c r="BA4772" s="57"/>
      <c r="BF4772" s="6" t="e">
        <f t="shared" si="222"/>
        <v>#NUM!</v>
      </c>
      <c r="BG4772" t="e">
        <f t="shared" si="223"/>
        <v>#NUM!</v>
      </c>
      <c r="BH4772" t="e">
        <f t="shared" si="224"/>
        <v>#NUM!</v>
      </c>
      <c r="BI4772" t="e">
        <f>VLOOKUP(H4772,Sheet2!$A$1:$B$270,2,FALSE)</f>
        <v>#N/A</v>
      </c>
    </row>
    <row r="4773" spans="15:61">
      <c r="O4773" s="57"/>
      <c r="P4773" s="57"/>
      <c r="AP4773" s="57"/>
      <c r="BA4773" s="57"/>
      <c r="BF4773" s="6" t="e">
        <f t="shared" si="222"/>
        <v>#NUM!</v>
      </c>
      <c r="BG4773" t="e">
        <f t="shared" si="223"/>
        <v>#NUM!</v>
      </c>
      <c r="BH4773" t="e">
        <f t="shared" si="224"/>
        <v>#NUM!</v>
      </c>
      <c r="BI4773" t="e">
        <f>VLOOKUP(H4773,Sheet2!$A$1:$B$270,2,FALSE)</f>
        <v>#N/A</v>
      </c>
    </row>
    <row r="4774" spans="15:61">
      <c r="O4774" s="57"/>
      <c r="P4774" s="57"/>
      <c r="AP4774" s="57"/>
      <c r="BA4774" s="57"/>
      <c r="BF4774" s="6" t="e">
        <f t="shared" si="222"/>
        <v>#NUM!</v>
      </c>
      <c r="BG4774" t="e">
        <f t="shared" si="223"/>
        <v>#NUM!</v>
      </c>
      <c r="BH4774" t="e">
        <f t="shared" si="224"/>
        <v>#NUM!</v>
      </c>
      <c r="BI4774" t="e">
        <f>VLOOKUP(H4774,Sheet2!$A$1:$B$270,2,FALSE)</f>
        <v>#N/A</v>
      </c>
    </row>
    <row r="4775" spans="15:61">
      <c r="O4775" s="57"/>
      <c r="P4775" s="57"/>
      <c r="AP4775" s="57"/>
      <c r="BA4775" s="57"/>
      <c r="BF4775" s="6" t="e">
        <f t="shared" si="222"/>
        <v>#NUM!</v>
      </c>
      <c r="BG4775" t="e">
        <f t="shared" si="223"/>
        <v>#NUM!</v>
      </c>
      <c r="BH4775" t="e">
        <f t="shared" si="224"/>
        <v>#NUM!</v>
      </c>
      <c r="BI4775" t="e">
        <f>VLOOKUP(H4775,Sheet2!$A$1:$B$270,2,FALSE)</f>
        <v>#N/A</v>
      </c>
    </row>
    <row r="4776" spans="15:61">
      <c r="O4776" s="57"/>
      <c r="P4776" s="57"/>
      <c r="AP4776" s="57"/>
      <c r="BA4776" s="57"/>
      <c r="BF4776" s="6" t="e">
        <f t="shared" si="222"/>
        <v>#NUM!</v>
      </c>
      <c r="BG4776" t="e">
        <f t="shared" si="223"/>
        <v>#NUM!</v>
      </c>
      <c r="BH4776" t="e">
        <f t="shared" si="224"/>
        <v>#NUM!</v>
      </c>
      <c r="BI4776" t="e">
        <f>VLOOKUP(H4776,Sheet2!$A$1:$B$270,2,FALSE)</f>
        <v>#N/A</v>
      </c>
    </row>
    <row r="4777" spans="15:61">
      <c r="O4777" s="57"/>
      <c r="P4777" s="57"/>
      <c r="AP4777" s="57"/>
      <c r="BA4777" s="57"/>
      <c r="BF4777" s="6" t="e">
        <f t="shared" si="222"/>
        <v>#NUM!</v>
      </c>
      <c r="BG4777" t="e">
        <f t="shared" si="223"/>
        <v>#NUM!</v>
      </c>
      <c r="BH4777" t="e">
        <f t="shared" si="224"/>
        <v>#NUM!</v>
      </c>
      <c r="BI4777" t="e">
        <f>VLOOKUP(H4777,Sheet2!$A$1:$B$270,2,FALSE)</f>
        <v>#N/A</v>
      </c>
    </row>
    <row r="4778" spans="15:61">
      <c r="O4778" s="57"/>
      <c r="P4778" s="57"/>
      <c r="AP4778" s="57"/>
      <c r="BA4778" s="57"/>
      <c r="BF4778" s="6" t="e">
        <f t="shared" si="222"/>
        <v>#NUM!</v>
      </c>
      <c r="BG4778" t="e">
        <f t="shared" si="223"/>
        <v>#NUM!</v>
      </c>
      <c r="BH4778" t="e">
        <f t="shared" si="224"/>
        <v>#NUM!</v>
      </c>
      <c r="BI4778" t="e">
        <f>VLOOKUP(H4778,Sheet2!$A$1:$B$270,2,FALSE)</f>
        <v>#N/A</v>
      </c>
    </row>
    <row r="4779" spans="15:61">
      <c r="O4779" s="57"/>
      <c r="P4779" s="57"/>
      <c r="AP4779" s="57"/>
      <c r="BA4779" s="57"/>
      <c r="BF4779" s="6" t="e">
        <f t="shared" si="222"/>
        <v>#NUM!</v>
      </c>
      <c r="BG4779" t="e">
        <f t="shared" si="223"/>
        <v>#NUM!</v>
      </c>
      <c r="BH4779" t="e">
        <f t="shared" si="224"/>
        <v>#NUM!</v>
      </c>
      <c r="BI4779" t="e">
        <f>VLOOKUP(H4779,Sheet2!$A$1:$B$270,2,FALSE)</f>
        <v>#N/A</v>
      </c>
    </row>
    <row r="4780" spans="15:61">
      <c r="O4780" s="57"/>
      <c r="P4780" s="57"/>
      <c r="AP4780" s="57"/>
      <c r="BA4780" s="57"/>
      <c r="BF4780" s="6" t="e">
        <f t="shared" si="222"/>
        <v>#NUM!</v>
      </c>
      <c r="BG4780" t="e">
        <f t="shared" si="223"/>
        <v>#NUM!</v>
      </c>
      <c r="BH4780" t="e">
        <f t="shared" si="224"/>
        <v>#NUM!</v>
      </c>
      <c r="BI4780" t="e">
        <f>VLOOKUP(H4780,Sheet2!$A$1:$B$270,2,FALSE)</f>
        <v>#N/A</v>
      </c>
    </row>
    <row r="4781" spans="15:61">
      <c r="O4781" s="57"/>
      <c r="P4781" s="57"/>
      <c r="AP4781" s="57"/>
      <c r="BA4781" s="57"/>
      <c r="BF4781" s="6" t="e">
        <f t="shared" si="222"/>
        <v>#NUM!</v>
      </c>
      <c r="BG4781" t="e">
        <f t="shared" si="223"/>
        <v>#NUM!</v>
      </c>
      <c r="BH4781" t="e">
        <f t="shared" si="224"/>
        <v>#NUM!</v>
      </c>
      <c r="BI4781" t="e">
        <f>VLOOKUP(H4781,Sheet2!$A$1:$B$270,2,FALSE)</f>
        <v>#N/A</v>
      </c>
    </row>
    <row r="4782" spans="15:61">
      <c r="O4782" s="57"/>
      <c r="P4782" s="57"/>
      <c r="AP4782" s="57"/>
      <c r="BA4782" s="57"/>
      <c r="BF4782" s="6" t="e">
        <f t="shared" si="222"/>
        <v>#NUM!</v>
      </c>
      <c r="BG4782" t="e">
        <f t="shared" si="223"/>
        <v>#NUM!</v>
      </c>
      <c r="BH4782" t="e">
        <f t="shared" si="224"/>
        <v>#NUM!</v>
      </c>
      <c r="BI4782" t="e">
        <f>VLOOKUP(H4782,Sheet2!$A$1:$B$270,2,FALSE)</f>
        <v>#N/A</v>
      </c>
    </row>
    <row r="4783" spans="15:61">
      <c r="O4783" s="57"/>
      <c r="P4783" s="57"/>
      <c r="AP4783" s="57"/>
      <c r="BA4783" s="57"/>
      <c r="BF4783" s="6" t="e">
        <f t="shared" si="222"/>
        <v>#NUM!</v>
      </c>
      <c r="BG4783" t="e">
        <f t="shared" si="223"/>
        <v>#NUM!</v>
      </c>
      <c r="BH4783" t="e">
        <f t="shared" si="224"/>
        <v>#NUM!</v>
      </c>
      <c r="BI4783" t="e">
        <f>VLOOKUP(H4783,Sheet2!$A$1:$B$270,2,FALSE)</f>
        <v>#N/A</v>
      </c>
    </row>
    <row r="4784" spans="15:61">
      <c r="O4784" s="57"/>
      <c r="P4784" s="57"/>
      <c r="AP4784" s="57"/>
      <c r="BA4784" s="57"/>
      <c r="BF4784" s="6" t="e">
        <f t="shared" si="222"/>
        <v>#NUM!</v>
      </c>
      <c r="BG4784" t="e">
        <f t="shared" si="223"/>
        <v>#NUM!</v>
      </c>
      <c r="BH4784" t="e">
        <f t="shared" si="224"/>
        <v>#NUM!</v>
      </c>
      <c r="BI4784" t="e">
        <f>VLOOKUP(H4784,Sheet2!$A$1:$B$270,2,FALSE)</f>
        <v>#N/A</v>
      </c>
    </row>
    <row r="4785" spans="15:61">
      <c r="O4785" s="57"/>
      <c r="P4785" s="57"/>
      <c r="AP4785" s="57"/>
      <c r="BA4785" s="57"/>
      <c r="BF4785" s="6" t="e">
        <f t="shared" si="222"/>
        <v>#NUM!</v>
      </c>
      <c r="BG4785" t="e">
        <f t="shared" si="223"/>
        <v>#NUM!</v>
      </c>
      <c r="BH4785" t="e">
        <f t="shared" si="224"/>
        <v>#NUM!</v>
      </c>
      <c r="BI4785" t="e">
        <f>VLOOKUP(H4785,Sheet2!$A$1:$B$270,2,FALSE)</f>
        <v>#N/A</v>
      </c>
    </row>
    <row r="4786" spans="15:61">
      <c r="O4786" s="57"/>
      <c r="P4786" s="57"/>
      <c r="AP4786" s="57"/>
      <c r="BA4786" s="57"/>
      <c r="BF4786" s="6" t="e">
        <f t="shared" si="222"/>
        <v>#NUM!</v>
      </c>
      <c r="BG4786" t="e">
        <f t="shared" si="223"/>
        <v>#NUM!</v>
      </c>
      <c r="BH4786" t="e">
        <f t="shared" si="224"/>
        <v>#NUM!</v>
      </c>
      <c r="BI4786" t="e">
        <f>VLOOKUP(H4786,Sheet2!$A$1:$B$270,2,FALSE)</f>
        <v>#N/A</v>
      </c>
    </row>
    <row r="4787" spans="15:61">
      <c r="O4787" s="57"/>
      <c r="P4787" s="57"/>
      <c r="AP4787" s="57"/>
      <c r="BA4787" s="57"/>
      <c r="BF4787" s="6" t="e">
        <f t="shared" si="222"/>
        <v>#NUM!</v>
      </c>
      <c r="BG4787" t="e">
        <f t="shared" si="223"/>
        <v>#NUM!</v>
      </c>
      <c r="BH4787" t="e">
        <f t="shared" si="224"/>
        <v>#NUM!</v>
      </c>
      <c r="BI4787" t="e">
        <f>VLOOKUP(H4787,Sheet2!$A$1:$B$270,2,FALSE)</f>
        <v>#N/A</v>
      </c>
    </row>
    <row r="4788" spans="15:61">
      <c r="O4788" s="57"/>
      <c r="P4788" s="57"/>
      <c r="AP4788" s="57"/>
      <c r="BA4788" s="57"/>
      <c r="BF4788" s="6" t="e">
        <f t="shared" si="222"/>
        <v>#NUM!</v>
      </c>
      <c r="BG4788" t="e">
        <f t="shared" si="223"/>
        <v>#NUM!</v>
      </c>
      <c r="BH4788" t="e">
        <f t="shared" si="224"/>
        <v>#NUM!</v>
      </c>
      <c r="BI4788" t="e">
        <f>VLOOKUP(H4788,Sheet2!$A$1:$B$270,2,FALSE)</f>
        <v>#N/A</v>
      </c>
    </row>
    <row r="4789" spans="15:61">
      <c r="O4789" s="57"/>
      <c r="P4789" s="57"/>
      <c r="AP4789" s="57"/>
      <c r="BA4789" s="57"/>
      <c r="BF4789" s="6" t="e">
        <f t="shared" si="222"/>
        <v>#NUM!</v>
      </c>
      <c r="BG4789" t="e">
        <f t="shared" si="223"/>
        <v>#NUM!</v>
      </c>
      <c r="BH4789" t="e">
        <f t="shared" si="224"/>
        <v>#NUM!</v>
      </c>
      <c r="BI4789" t="e">
        <f>VLOOKUP(H4789,Sheet2!$A$1:$B$270,2,FALSE)</f>
        <v>#N/A</v>
      </c>
    </row>
    <row r="4790" spans="15:61">
      <c r="O4790" s="57"/>
      <c r="P4790" s="57"/>
      <c r="AP4790" s="57"/>
      <c r="BA4790" s="57"/>
      <c r="BF4790" s="6" t="e">
        <f t="shared" si="222"/>
        <v>#NUM!</v>
      </c>
      <c r="BG4790" t="e">
        <f t="shared" si="223"/>
        <v>#NUM!</v>
      </c>
      <c r="BH4790" t="e">
        <f t="shared" si="224"/>
        <v>#NUM!</v>
      </c>
      <c r="BI4790" t="e">
        <f>VLOOKUP(H4790,Sheet2!$A$1:$B$270,2,FALSE)</f>
        <v>#N/A</v>
      </c>
    </row>
    <row r="4791" spans="15:61">
      <c r="O4791" s="57"/>
      <c r="P4791" s="57"/>
      <c r="AP4791" s="57"/>
      <c r="BA4791" s="57"/>
      <c r="BF4791" s="6" t="e">
        <f t="shared" si="222"/>
        <v>#NUM!</v>
      </c>
      <c r="BG4791" t="e">
        <f t="shared" si="223"/>
        <v>#NUM!</v>
      </c>
      <c r="BH4791" t="e">
        <f t="shared" si="224"/>
        <v>#NUM!</v>
      </c>
      <c r="BI4791" t="e">
        <f>VLOOKUP(H4791,Sheet2!$A$1:$B$270,2,FALSE)</f>
        <v>#N/A</v>
      </c>
    </row>
    <row r="4792" spans="15:61">
      <c r="O4792" s="57"/>
      <c r="P4792" s="57"/>
      <c r="AP4792" s="57"/>
      <c r="BA4792" s="57"/>
      <c r="BF4792" s="6" t="e">
        <f t="shared" si="222"/>
        <v>#NUM!</v>
      </c>
      <c r="BG4792" t="e">
        <f t="shared" si="223"/>
        <v>#NUM!</v>
      </c>
      <c r="BH4792" t="e">
        <f t="shared" si="224"/>
        <v>#NUM!</v>
      </c>
      <c r="BI4792" t="e">
        <f>VLOOKUP(H4792,Sheet2!$A$1:$B$270,2,FALSE)</f>
        <v>#N/A</v>
      </c>
    </row>
    <row r="4793" spans="15:61">
      <c r="O4793" s="57"/>
      <c r="P4793" s="57"/>
      <c r="AP4793" s="57"/>
      <c r="BA4793" s="57"/>
      <c r="BF4793" s="6" t="e">
        <f t="shared" si="222"/>
        <v>#NUM!</v>
      </c>
      <c r="BG4793" t="e">
        <f t="shared" si="223"/>
        <v>#NUM!</v>
      </c>
      <c r="BH4793" t="e">
        <f t="shared" si="224"/>
        <v>#NUM!</v>
      </c>
      <c r="BI4793" t="e">
        <f>VLOOKUP(H4793,Sheet2!$A$1:$B$270,2,FALSE)</f>
        <v>#N/A</v>
      </c>
    </row>
    <row r="4794" spans="15:61">
      <c r="O4794" s="57"/>
      <c r="P4794" s="57"/>
      <c r="AP4794" s="57"/>
      <c r="BA4794" s="57"/>
      <c r="BF4794" s="6" t="e">
        <f t="shared" si="222"/>
        <v>#NUM!</v>
      </c>
      <c r="BG4794" t="e">
        <f t="shared" si="223"/>
        <v>#NUM!</v>
      </c>
      <c r="BH4794" t="e">
        <f t="shared" si="224"/>
        <v>#NUM!</v>
      </c>
      <c r="BI4794" t="e">
        <f>VLOOKUP(H4794,Sheet2!$A$1:$B$270,2,FALSE)</f>
        <v>#N/A</v>
      </c>
    </row>
    <row r="4795" spans="15:61">
      <c r="O4795" s="57"/>
      <c r="P4795" s="57"/>
      <c r="AP4795" s="57"/>
      <c r="BA4795" s="57"/>
      <c r="BF4795" s="6" t="e">
        <f t="shared" si="222"/>
        <v>#NUM!</v>
      </c>
      <c r="BG4795" t="e">
        <f t="shared" si="223"/>
        <v>#NUM!</v>
      </c>
      <c r="BH4795" t="e">
        <f t="shared" si="224"/>
        <v>#NUM!</v>
      </c>
      <c r="BI4795" t="e">
        <f>VLOOKUP(H4795,Sheet2!$A$1:$B$270,2,FALSE)</f>
        <v>#N/A</v>
      </c>
    </row>
    <row r="4796" spans="15:61">
      <c r="O4796" s="57"/>
      <c r="P4796" s="57"/>
      <c r="AP4796" s="57"/>
      <c r="BA4796" s="57"/>
      <c r="BF4796" s="6" t="e">
        <f t="shared" si="222"/>
        <v>#NUM!</v>
      </c>
      <c r="BG4796" t="e">
        <f t="shared" si="223"/>
        <v>#NUM!</v>
      </c>
      <c r="BH4796" t="e">
        <f t="shared" si="224"/>
        <v>#NUM!</v>
      </c>
      <c r="BI4796" t="e">
        <f>VLOOKUP(H4796,Sheet2!$A$1:$B$270,2,FALSE)</f>
        <v>#N/A</v>
      </c>
    </row>
    <row r="4797" spans="15:61">
      <c r="O4797" s="57"/>
      <c r="P4797" s="57"/>
      <c r="AP4797" s="57"/>
      <c r="BA4797" s="57"/>
      <c r="BF4797" s="6" t="e">
        <f t="shared" si="222"/>
        <v>#NUM!</v>
      </c>
      <c r="BG4797" t="e">
        <f t="shared" si="223"/>
        <v>#NUM!</v>
      </c>
      <c r="BH4797" t="e">
        <f t="shared" si="224"/>
        <v>#NUM!</v>
      </c>
      <c r="BI4797" t="e">
        <f>VLOOKUP(H4797,Sheet2!$A$1:$B$270,2,FALSE)</f>
        <v>#N/A</v>
      </c>
    </row>
    <row r="4798" spans="15:61">
      <c r="O4798" s="57"/>
      <c r="P4798" s="57"/>
      <c r="AP4798" s="57"/>
      <c r="BA4798" s="57"/>
      <c r="BF4798" s="6" t="e">
        <f t="shared" si="222"/>
        <v>#NUM!</v>
      </c>
      <c r="BG4798" t="e">
        <f t="shared" si="223"/>
        <v>#NUM!</v>
      </c>
      <c r="BH4798" t="e">
        <f t="shared" si="224"/>
        <v>#NUM!</v>
      </c>
      <c r="BI4798" t="e">
        <f>VLOOKUP(H4798,Sheet2!$A$1:$B$270,2,FALSE)</f>
        <v>#N/A</v>
      </c>
    </row>
    <row r="4799" spans="15:61">
      <c r="O4799" s="57"/>
      <c r="P4799" s="57"/>
      <c r="AP4799" s="57"/>
      <c r="BA4799" s="57"/>
      <c r="BF4799" s="6" t="e">
        <f t="shared" si="222"/>
        <v>#NUM!</v>
      </c>
      <c r="BG4799" t="e">
        <f t="shared" si="223"/>
        <v>#NUM!</v>
      </c>
      <c r="BH4799" t="e">
        <f t="shared" si="224"/>
        <v>#NUM!</v>
      </c>
      <c r="BI4799" t="e">
        <f>VLOOKUP(H4799,Sheet2!$A$1:$B$270,2,FALSE)</f>
        <v>#N/A</v>
      </c>
    </row>
    <row r="4800" spans="15:61">
      <c r="O4800" s="57"/>
      <c r="P4800" s="57"/>
      <c r="AP4800" s="57"/>
      <c r="BA4800" s="57"/>
      <c r="BF4800" s="6" t="e">
        <f t="shared" si="222"/>
        <v>#NUM!</v>
      </c>
      <c r="BG4800" t="e">
        <f t="shared" si="223"/>
        <v>#NUM!</v>
      </c>
      <c r="BH4800" t="e">
        <f t="shared" si="224"/>
        <v>#NUM!</v>
      </c>
      <c r="BI4800" t="e">
        <f>VLOOKUP(H4800,Sheet2!$A$1:$B$270,2,FALSE)</f>
        <v>#N/A</v>
      </c>
    </row>
    <row r="4801" spans="15:61">
      <c r="O4801" s="57"/>
      <c r="P4801" s="57"/>
      <c r="AP4801" s="57"/>
      <c r="BA4801" s="57"/>
      <c r="BF4801" s="6" t="e">
        <f t="shared" si="222"/>
        <v>#NUM!</v>
      </c>
      <c r="BG4801" t="e">
        <f t="shared" si="223"/>
        <v>#NUM!</v>
      </c>
      <c r="BH4801" t="e">
        <f t="shared" si="224"/>
        <v>#NUM!</v>
      </c>
      <c r="BI4801" t="e">
        <f>VLOOKUP(H4801,Sheet2!$A$1:$B$270,2,FALSE)</f>
        <v>#N/A</v>
      </c>
    </row>
    <row r="4802" spans="15:61">
      <c r="O4802" s="57"/>
      <c r="P4802" s="57"/>
      <c r="AP4802" s="57"/>
      <c r="BA4802" s="57"/>
      <c r="BF4802" s="6" t="e">
        <f t="shared" ref="BF4802:BF4865" si="225">DATE(BC4802,BD4802,BE4802)</f>
        <v>#NUM!</v>
      </c>
      <c r="BG4802" t="e">
        <f t="shared" ref="BG4802:BG4865" si="226">BF4802-BA4802</f>
        <v>#NUM!</v>
      </c>
      <c r="BH4802" t="e">
        <f t="shared" ref="BH4802:BH4865" si="227">IF(BG4802=1,"COMPLY",IF(BG4802&lt;1,"COMPLY","NOT COMPLY"))</f>
        <v>#NUM!</v>
      </c>
      <c r="BI4802" t="e">
        <f>VLOOKUP(H4802,Sheet2!$A$1:$B$270,2,FALSE)</f>
        <v>#N/A</v>
      </c>
    </row>
    <row r="4803" spans="15:61">
      <c r="O4803" s="57"/>
      <c r="P4803" s="57"/>
      <c r="AP4803" s="57"/>
      <c r="BA4803" s="57"/>
      <c r="BF4803" s="6" t="e">
        <f t="shared" si="225"/>
        <v>#NUM!</v>
      </c>
      <c r="BG4803" t="e">
        <f t="shared" si="226"/>
        <v>#NUM!</v>
      </c>
      <c r="BH4803" t="e">
        <f t="shared" si="227"/>
        <v>#NUM!</v>
      </c>
      <c r="BI4803" t="e">
        <f>VLOOKUP(H4803,Sheet2!$A$1:$B$270,2,FALSE)</f>
        <v>#N/A</v>
      </c>
    </row>
    <row r="4804" spans="15:61">
      <c r="O4804" s="57"/>
      <c r="P4804" s="57"/>
      <c r="AP4804" s="57"/>
      <c r="BA4804" s="57"/>
      <c r="BF4804" s="6" t="e">
        <f t="shared" si="225"/>
        <v>#NUM!</v>
      </c>
      <c r="BG4804" t="e">
        <f t="shared" si="226"/>
        <v>#NUM!</v>
      </c>
      <c r="BH4804" t="e">
        <f t="shared" si="227"/>
        <v>#NUM!</v>
      </c>
      <c r="BI4804" t="e">
        <f>VLOOKUP(H4804,Sheet2!$A$1:$B$270,2,FALSE)</f>
        <v>#N/A</v>
      </c>
    </row>
    <row r="4805" spans="15:61">
      <c r="O4805" s="57"/>
      <c r="P4805" s="57"/>
      <c r="AP4805" s="57"/>
      <c r="BA4805" s="57"/>
      <c r="BF4805" s="6" t="e">
        <f t="shared" si="225"/>
        <v>#NUM!</v>
      </c>
      <c r="BG4805" t="e">
        <f t="shared" si="226"/>
        <v>#NUM!</v>
      </c>
      <c r="BH4805" t="e">
        <f t="shared" si="227"/>
        <v>#NUM!</v>
      </c>
      <c r="BI4805" t="e">
        <f>VLOOKUP(H4805,Sheet2!$A$1:$B$270,2,FALSE)</f>
        <v>#N/A</v>
      </c>
    </row>
    <row r="4806" spans="15:61">
      <c r="O4806" s="57"/>
      <c r="P4806" s="57"/>
      <c r="AP4806" s="57"/>
      <c r="BA4806" s="57"/>
      <c r="BF4806" s="6" t="e">
        <f t="shared" si="225"/>
        <v>#NUM!</v>
      </c>
      <c r="BG4806" t="e">
        <f t="shared" si="226"/>
        <v>#NUM!</v>
      </c>
      <c r="BH4806" t="e">
        <f t="shared" si="227"/>
        <v>#NUM!</v>
      </c>
      <c r="BI4806" t="e">
        <f>VLOOKUP(H4806,Sheet2!$A$1:$B$270,2,FALSE)</f>
        <v>#N/A</v>
      </c>
    </row>
    <row r="4807" spans="15:61">
      <c r="O4807" s="57"/>
      <c r="P4807" s="57"/>
      <c r="AP4807" s="57"/>
      <c r="BA4807" s="57"/>
      <c r="BF4807" s="6" t="e">
        <f t="shared" si="225"/>
        <v>#NUM!</v>
      </c>
      <c r="BG4807" t="e">
        <f t="shared" si="226"/>
        <v>#NUM!</v>
      </c>
      <c r="BH4807" t="e">
        <f t="shared" si="227"/>
        <v>#NUM!</v>
      </c>
      <c r="BI4807" t="e">
        <f>VLOOKUP(H4807,Sheet2!$A$1:$B$270,2,FALSE)</f>
        <v>#N/A</v>
      </c>
    </row>
    <row r="4808" spans="15:61">
      <c r="O4808" s="57"/>
      <c r="P4808" s="57"/>
      <c r="AP4808" s="57"/>
      <c r="BA4808" s="57"/>
      <c r="BF4808" s="6" t="e">
        <f t="shared" si="225"/>
        <v>#NUM!</v>
      </c>
      <c r="BG4808" t="e">
        <f t="shared" si="226"/>
        <v>#NUM!</v>
      </c>
      <c r="BH4808" t="e">
        <f t="shared" si="227"/>
        <v>#NUM!</v>
      </c>
      <c r="BI4808" t="e">
        <f>VLOOKUP(H4808,Sheet2!$A$1:$B$270,2,FALSE)</f>
        <v>#N/A</v>
      </c>
    </row>
    <row r="4809" spans="15:61">
      <c r="O4809" s="57"/>
      <c r="P4809" s="57"/>
      <c r="AP4809" s="57"/>
      <c r="BA4809" s="57"/>
      <c r="BF4809" s="6" t="e">
        <f t="shared" si="225"/>
        <v>#NUM!</v>
      </c>
      <c r="BG4809" t="e">
        <f t="shared" si="226"/>
        <v>#NUM!</v>
      </c>
      <c r="BH4809" t="e">
        <f t="shared" si="227"/>
        <v>#NUM!</v>
      </c>
      <c r="BI4809" t="e">
        <f>VLOOKUP(H4809,Sheet2!$A$1:$B$270,2,FALSE)</f>
        <v>#N/A</v>
      </c>
    </row>
    <row r="4810" spans="15:61">
      <c r="O4810" s="57"/>
      <c r="P4810" s="57"/>
      <c r="AP4810" s="57"/>
      <c r="BA4810" s="57"/>
      <c r="BF4810" s="6" t="e">
        <f t="shared" si="225"/>
        <v>#NUM!</v>
      </c>
      <c r="BG4810" t="e">
        <f t="shared" si="226"/>
        <v>#NUM!</v>
      </c>
      <c r="BH4810" t="e">
        <f t="shared" si="227"/>
        <v>#NUM!</v>
      </c>
      <c r="BI4810" t="e">
        <f>VLOOKUP(H4810,Sheet2!$A$1:$B$270,2,FALSE)</f>
        <v>#N/A</v>
      </c>
    </row>
    <row r="4811" spans="15:61">
      <c r="O4811" s="57"/>
      <c r="P4811" s="57"/>
      <c r="AP4811" s="57"/>
      <c r="BA4811" s="57"/>
      <c r="BF4811" s="6" t="e">
        <f t="shared" si="225"/>
        <v>#NUM!</v>
      </c>
      <c r="BG4811" t="e">
        <f t="shared" si="226"/>
        <v>#NUM!</v>
      </c>
      <c r="BH4811" t="e">
        <f t="shared" si="227"/>
        <v>#NUM!</v>
      </c>
      <c r="BI4811" t="e">
        <f>VLOOKUP(H4811,Sheet2!$A$1:$B$270,2,FALSE)</f>
        <v>#N/A</v>
      </c>
    </row>
    <row r="4812" spans="15:61">
      <c r="O4812" s="57"/>
      <c r="P4812" s="57"/>
      <c r="AP4812" s="57"/>
      <c r="BA4812" s="57"/>
      <c r="BF4812" s="6" t="e">
        <f t="shared" si="225"/>
        <v>#NUM!</v>
      </c>
      <c r="BG4812" t="e">
        <f t="shared" si="226"/>
        <v>#NUM!</v>
      </c>
      <c r="BH4812" t="e">
        <f t="shared" si="227"/>
        <v>#NUM!</v>
      </c>
      <c r="BI4812" t="e">
        <f>VLOOKUP(H4812,Sheet2!$A$1:$B$270,2,FALSE)</f>
        <v>#N/A</v>
      </c>
    </row>
    <row r="4813" spans="15:61">
      <c r="O4813" s="57"/>
      <c r="P4813" s="57"/>
      <c r="AP4813" s="57"/>
      <c r="BA4813" s="57"/>
      <c r="BF4813" s="6" t="e">
        <f t="shared" si="225"/>
        <v>#NUM!</v>
      </c>
      <c r="BG4813" t="e">
        <f t="shared" si="226"/>
        <v>#NUM!</v>
      </c>
      <c r="BH4813" t="e">
        <f t="shared" si="227"/>
        <v>#NUM!</v>
      </c>
      <c r="BI4813" t="e">
        <f>VLOOKUP(H4813,Sheet2!$A$1:$B$270,2,FALSE)</f>
        <v>#N/A</v>
      </c>
    </row>
    <row r="4814" spans="15:61">
      <c r="O4814" s="57"/>
      <c r="P4814" s="57"/>
      <c r="AP4814" s="57"/>
      <c r="BA4814" s="57"/>
      <c r="BF4814" s="6" t="e">
        <f t="shared" si="225"/>
        <v>#NUM!</v>
      </c>
      <c r="BG4814" t="e">
        <f t="shared" si="226"/>
        <v>#NUM!</v>
      </c>
      <c r="BH4814" t="e">
        <f t="shared" si="227"/>
        <v>#NUM!</v>
      </c>
      <c r="BI4814" t="e">
        <f>VLOOKUP(H4814,Sheet2!$A$1:$B$270,2,FALSE)</f>
        <v>#N/A</v>
      </c>
    </row>
    <row r="4815" spans="15:61">
      <c r="O4815" s="57"/>
      <c r="P4815" s="57"/>
      <c r="AP4815" s="57"/>
      <c r="BA4815" s="57"/>
      <c r="BF4815" s="6" t="e">
        <f t="shared" si="225"/>
        <v>#NUM!</v>
      </c>
      <c r="BG4815" t="e">
        <f t="shared" si="226"/>
        <v>#NUM!</v>
      </c>
      <c r="BH4815" t="e">
        <f t="shared" si="227"/>
        <v>#NUM!</v>
      </c>
      <c r="BI4815" t="e">
        <f>VLOOKUP(H4815,Sheet2!$A$1:$B$270,2,FALSE)</f>
        <v>#N/A</v>
      </c>
    </row>
    <row r="4816" spans="15:61">
      <c r="O4816" s="57"/>
      <c r="P4816" s="57"/>
      <c r="AP4816" s="57"/>
      <c r="BA4816" s="57"/>
      <c r="BF4816" s="6" t="e">
        <f t="shared" si="225"/>
        <v>#NUM!</v>
      </c>
      <c r="BG4816" t="e">
        <f t="shared" si="226"/>
        <v>#NUM!</v>
      </c>
      <c r="BH4816" t="e">
        <f t="shared" si="227"/>
        <v>#NUM!</v>
      </c>
      <c r="BI4816" t="e">
        <f>VLOOKUP(H4816,Sheet2!$A$1:$B$270,2,FALSE)</f>
        <v>#N/A</v>
      </c>
    </row>
    <row r="4817" spans="15:61">
      <c r="O4817" s="57"/>
      <c r="P4817" s="57"/>
      <c r="AP4817" s="57"/>
      <c r="BA4817" s="57"/>
      <c r="BF4817" s="6" t="e">
        <f t="shared" si="225"/>
        <v>#NUM!</v>
      </c>
      <c r="BG4817" t="e">
        <f t="shared" si="226"/>
        <v>#NUM!</v>
      </c>
      <c r="BH4817" t="e">
        <f t="shared" si="227"/>
        <v>#NUM!</v>
      </c>
      <c r="BI4817" t="e">
        <f>VLOOKUP(H4817,Sheet2!$A$1:$B$270,2,FALSE)</f>
        <v>#N/A</v>
      </c>
    </row>
    <row r="4818" spans="15:61">
      <c r="O4818" s="57"/>
      <c r="P4818" s="57"/>
      <c r="AP4818" s="57"/>
      <c r="BA4818" s="57"/>
      <c r="BF4818" s="6" t="e">
        <f t="shared" si="225"/>
        <v>#NUM!</v>
      </c>
      <c r="BG4818" t="e">
        <f t="shared" si="226"/>
        <v>#NUM!</v>
      </c>
      <c r="BH4818" t="e">
        <f t="shared" si="227"/>
        <v>#NUM!</v>
      </c>
      <c r="BI4818" t="e">
        <f>VLOOKUP(H4818,Sheet2!$A$1:$B$270,2,FALSE)</f>
        <v>#N/A</v>
      </c>
    </row>
    <row r="4819" spans="15:61">
      <c r="O4819" s="57"/>
      <c r="P4819" s="57"/>
      <c r="AP4819" s="57"/>
      <c r="BA4819" s="57"/>
      <c r="BF4819" s="6" t="e">
        <f t="shared" si="225"/>
        <v>#NUM!</v>
      </c>
      <c r="BG4819" t="e">
        <f t="shared" si="226"/>
        <v>#NUM!</v>
      </c>
      <c r="BH4819" t="e">
        <f t="shared" si="227"/>
        <v>#NUM!</v>
      </c>
      <c r="BI4819" t="e">
        <f>VLOOKUP(H4819,Sheet2!$A$1:$B$270,2,FALSE)</f>
        <v>#N/A</v>
      </c>
    </row>
    <row r="4820" spans="15:61">
      <c r="O4820" s="57"/>
      <c r="P4820" s="57"/>
      <c r="AP4820" s="57"/>
      <c r="BA4820" s="57"/>
      <c r="BF4820" s="6" t="e">
        <f t="shared" si="225"/>
        <v>#NUM!</v>
      </c>
      <c r="BG4820" t="e">
        <f t="shared" si="226"/>
        <v>#NUM!</v>
      </c>
      <c r="BH4820" t="e">
        <f t="shared" si="227"/>
        <v>#NUM!</v>
      </c>
      <c r="BI4820" t="e">
        <f>VLOOKUP(H4820,Sheet2!$A$1:$B$270,2,FALSE)</f>
        <v>#N/A</v>
      </c>
    </row>
    <row r="4821" spans="15:61">
      <c r="O4821" s="57"/>
      <c r="P4821" s="57"/>
      <c r="AP4821" s="57"/>
      <c r="BA4821" s="57"/>
      <c r="BF4821" s="6" t="e">
        <f t="shared" si="225"/>
        <v>#NUM!</v>
      </c>
      <c r="BG4821" t="e">
        <f t="shared" si="226"/>
        <v>#NUM!</v>
      </c>
      <c r="BH4821" t="e">
        <f t="shared" si="227"/>
        <v>#NUM!</v>
      </c>
      <c r="BI4821" t="e">
        <f>VLOOKUP(H4821,Sheet2!$A$1:$B$270,2,FALSE)</f>
        <v>#N/A</v>
      </c>
    </row>
    <row r="4822" spans="15:61">
      <c r="O4822" s="57"/>
      <c r="P4822" s="57"/>
      <c r="AP4822" s="57"/>
      <c r="BA4822" s="57"/>
      <c r="BF4822" s="6" t="e">
        <f t="shared" si="225"/>
        <v>#NUM!</v>
      </c>
      <c r="BG4822" t="e">
        <f t="shared" si="226"/>
        <v>#NUM!</v>
      </c>
      <c r="BH4822" t="e">
        <f t="shared" si="227"/>
        <v>#NUM!</v>
      </c>
      <c r="BI4822" t="e">
        <f>VLOOKUP(H4822,Sheet2!$A$1:$B$270,2,FALSE)</f>
        <v>#N/A</v>
      </c>
    </row>
    <row r="4823" spans="15:61">
      <c r="O4823" s="57"/>
      <c r="P4823" s="57"/>
      <c r="AP4823" s="57"/>
      <c r="BA4823" s="57"/>
      <c r="BF4823" s="6" t="e">
        <f t="shared" si="225"/>
        <v>#NUM!</v>
      </c>
      <c r="BG4823" t="e">
        <f t="shared" si="226"/>
        <v>#NUM!</v>
      </c>
      <c r="BH4823" t="e">
        <f t="shared" si="227"/>
        <v>#NUM!</v>
      </c>
      <c r="BI4823" t="e">
        <f>VLOOKUP(H4823,Sheet2!$A$1:$B$270,2,FALSE)</f>
        <v>#N/A</v>
      </c>
    </row>
    <row r="4824" spans="15:61">
      <c r="O4824" s="57"/>
      <c r="P4824" s="57"/>
      <c r="AP4824" s="57"/>
      <c r="BA4824" s="57"/>
      <c r="BF4824" s="6" t="e">
        <f t="shared" si="225"/>
        <v>#NUM!</v>
      </c>
      <c r="BG4824" t="e">
        <f t="shared" si="226"/>
        <v>#NUM!</v>
      </c>
      <c r="BH4824" t="e">
        <f t="shared" si="227"/>
        <v>#NUM!</v>
      </c>
      <c r="BI4824" t="e">
        <f>VLOOKUP(H4824,Sheet2!$A$1:$B$270,2,FALSE)</f>
        <v>#N/A</v>
      </c>
    </row>
    <row r="4825" spans="15:61">
      <c r="O4825" s="57"/>
      <c r="P4825" s="57"/>
      <c r="AP4825" s="57"/>
      <c r="BA4825" s="57"/>
      <c r="BF4825" s="6" t="e">
        <f t="shared" si="225"/>
        <v>#NUM!</v>
      </c>
      <c r="BG4825" t="e">
        <f t="shared" si="226"/>
        <v>#NUM!</v>
      </c>
      <c r="BH4825" t="e">
        <f t="shared" si="227"/>
        <v>#NUM!</v>
      </c>
      <c r="BI4825" t="e">
        <f>VLOOKUP(H4825,Sheet2!$A$1:$B$270,2,FALSE)</f>
        <v>#N/A</v>
      </c>
    </row>
    <row r="4826" spans="15:61">
      <c r="O4826" s="57"/>
      <c r="P4826" s="57"/>
      <c r="AP4826" s="57"/>
      <c r="BA4826" s="57"/>
      <c r="BF4826" s="6" t="e">
        <f t="shared" si="225"/>
        <v>#NUM!</v>
      </c>
      <c r="BG4826" t="e">
        <f t="shared" si="226"/>
        <v>#NUM!</v>
      </c>
      <c r="BH4826" t="e">
        <f t="shared" si="227"/>
        <v>#NUM!</v>
      </c>
      <c r="BI4826" t="e">
        <f>VLOOKUP(H4826,Sheet2!$A$1:$B$270,2,FALSE)</f>
        <v>#N/A</v>
      </c>
    </row>
    <row r="4827" spans="15:61">
      <c r="O4827" s="57"/>
      <c r="P4827" s="57"/>
      <c r="AP4827" s="57"/>
      <c r="BA4827" s="57"/>
      <c r="BF4827" s="6" t="e">
        <f t="shared" si="225"/>
        <v>#NUM!</v>
      </c>
      <c r="BG4827" t="e">
        <f t="shared" si="226"/>
        <v>#NUM!</v>
      </c>
      <c r="BH4827" t="e">
        <f t="shared" si="227"/>
        <v>#NUM!</v>
      </c>
      <c r="BI4827" t="e">
        <f>VLOOKUP(H4827,Sheet2!$A$1:$B$270,2,FALSE)</f>
        <v>#N/A</v>
      </c>
    </row>
    <row r="4828" spans="15:61">
      <c r="O4828" s="57"/>
      <c r="P4828" s="57"/>
      <c r="AP4828" s="57"/>
      <c r="BA4828" s="57"/>
      <c r="BF4828" s="6" t="e">
        <f t="shared" si="225"/>
        <v>#NUM!</v>
      </c>
      <c r="BG4828" t="e">
        <f t="shared" si="226"/>
        <v>#NUM!</v>
      </c>
      <c r="BH4828" t="e">
        <f t="shared" si="227"/>
        <v>#NUM!</v>
      </c>
      <c r="BI4828" t="e">
        <f>VLOOKUP(H4828,Sheet2!$A$1:$B$270,2,FALSE)</f>
        <v>#N/A</v>
      </c>
    </row>
    <row r="4829" spans="15:61">
      <c r="O4829" s="57"/>
      <c r="P4829" s="57"/>
      <c r="AP4829" s="57"/>
      <c r="BA4829" s="57"/>
      <c r="BF4829" s="6" t="e">
        <f t="shared" si="225"/>
        <v>#NUM!</v>
      </c>
      <c r="BG4829" t="e">
        <f t="shared" si="226"/>
        <v>#NUM!</v>
      </c>
      <c r="BH4829" t="e">
        <f t="shared" si="227"/>
        <v>#NUM!</v>
      </c>
      <c r="BI4829" t="e">
        <f>VLOOKUP(H4829,Sheet2!$A$1:$B$270,2,FALSE)</f>
        <v>#N/A</v>
      </c>
    </row>
    <row r="4830" spans="15:61">
      <c r="O4830" s="57"/>
      <c r="P4830" s="57"/>
      <c r="AP4830" s="57"/>
      <c r="BA4830" s="57"/>
      <c r="BF4830" s="6" t="e">
        <f t="shared" si="225"/>
        <v>#NUM!</v>
      </c>
      <c r="BG4830" t="e">
        <f t="shared" si="226"/>
        <v>#NUM!</v>
      </c>
      <c r="BH4830" t="e">
        <f t="shared" si="227"/>
        <v>#NUM!</v>
      </c>
      <c r="BI4830" t="e">
        <f>VLOOKUP(H4830,Sheet2!$A$1:$B$270,2,FALSE)</f>
        <v>#N/A</v>
      </c>
    </row>
    <row r="4831" spans="15:61">
      <c r="O4831" s="57"/>
      <c r="P4831" s="57"/>
      <c r="AP4831" s="57"/>
      <c r="BA4831" s="57"/>
      <c r="BF4831" s="6" t="e">
        <f t="shared" si="225"/>
        <v>#NUM!</v>
      </c>
      <c r="BG4831" t="e">
        <f t="shared" si="226"/>
        <v>#NUM!</v>
      </c>
      <c r="BH4831" t="e">
        <f t="shared" si="227"/>
        <v>#NUM!</v>
      </c>
      <c r="BI4831" t="e">
        <f>VLOOKUP(H4831,Sheet2!$A$1:$B$270,2,FALSE)</f>
        <v>#N/A</v>
      </c>
    </row>
    <row r="4832" spans="15:61">
      <c r="O4832" s="57"/>
      <c r="P4832" s="57"/>
      <c r="AP4832" s="57"/>
      <c r="BA4832" s="57"/>
      <c r="BF4832" s="6" t="e">
        <f t="shared" si="225"/>
        <v>#NUM!</v>
      </c>
      <c r="BG4832" t="e">
        <f t="shared" si="226"/>
        <v>#NUM!</v>
      </c>
      <c r="BH4832" t="e">
        <f t="shared" si="227"/>
        <v>#NUM!</v>
      </c>
      <c r="BI4832" t="e">
        <f>VLOOKUP(H4832,Sheet2!$A$1:$B$270,2,FALSE)</f>
        <v>#N/A</v>
      </c>
    </row>
    <row r="4833" spans="15:61">
      <c r="O4833" s="57"/>
      <c r="P4833" s="57"/>
      <c r="AP4833" s="57"/>
      <c r="BA4833" s="57"/>
      <c r="BF4833" s="6" t="e">
        <f t="shared" si="225"/>
        <v>#NUM!</v>
      </c>
      <c r="BG4833" t="e">
        <f t="shared" si="226"/>
        <v>#NUM!</v>
      </c>
      <c r="BH4833" t="e">
        <f t="shared" si="227"/>
        <v>#NUM!</v>
      </c>
      <c r="BI4833" t="e">
        <f>VLOOKUP(H4833,Sheet2!$A$1:$B$270,2,FALSE)</f>
        <v>#N/A</v>
      </c>
    </row>
    <row r="4834" spans="15:61">
      <c r="O4834" s="57"/>
      <c r="P4834" s="57"/>
      <c r="AP4834" s="57"/>
      <c r="BA4834" s="57"/>
      <c r="BF4834" s="6" t="e">
        <f t="shared" si="225"/>
        <v>#NUM!</v>
      </c>
      <c r="BG4834" t="e">
        <f t="shared" si="226"/>
        <v>#NUM!</v>
      </c>
      <c r="BH4834" t="e">
        <f t="shared" si="227"/>
        <v>#NUM!</v>
      </c>
      <c r="BI4834" t="e">
        <f>VLOOKUP(H4834,Sheet2!$A$1:$B$270,2,FALSE)</f>
        <v>#N/A</v>
      </c>
    </row>
    <row r="4835" spans="15:61">
      <c r="O4835" s="57"/>
      <c r="P4835" s="57"/>
      <c r="AP4835" s="57"/>
      <c r="BA4835" s="57"/>
      <c r="BF4835" s="6" t="e">
        <f t="shared" si="225"/>
        <v>#NUM!</v>
      </c>
      <c r="BG4835" t="e">
        <f t="shared" si="226"/>
        <v>#NUM!</v>
      </c>
      <c r="BH4835" t="e">
        <f t="shared" si="227"/>
        <v>#NUM!</v>
      </c>
      <c r="BI4835" t="e">
        <f>VLOOKUP(H4835,Sheet2!$A$1:$B$270,2,FALSE)</f>
        <v>#N/A</v>
      </c>
    </row>
    <row r="4836" spans="15:61">
      <c r="O4836" s="57"/>
      <c r="P4836" s="57"/>
      <c r="AP4836" s="57"/>
      <c r="BA4836" s="57"/>
      <c r="BF4836" s="6" t="e">
        <f t="shared" si="225"/>
        <v>#NUM!</v>
      </c>
      <c r="BG4836" t="e">
        <f t="shared" si="226"/>
        <v>#NUM!</v>
      </c>
      <c r="BH4836" t="e">
        <f t="shared" si="227"/>
        <v>#NUM!</v>
      </c>
      <c r="BI4836" t="e">
        <f>VLOOKUP(H4836,Sheet2!$A$1:$B$270,2,FALSE)</f>
        <v>#N/A</v>
      </c>
    </row>
    <row r="4837" spans="15:61">
      <c r="O4837" s="57"/>
      <c r="P4837" s="57"/>
      <c r="AP4837" s="57"/>
      <c r="BA4837" s="57"/>
      <c r="BF4837" s="6" t="e">
        <f t="shared" si="225"/>
        <v>#NUM!</v>
      </c>
      <c r="BG4837" t="e">
        <f t="shared" si="226"/>
        <v>#NUM!</v>
      </c>
      <c r="BH4837" t="e">
        <f t="shared" si="227"/>
        <v>#NUM!</v>
      </c>
      <c r="BI4837" t="e">
        <f>VLOOKUP(H4837,Sheet2!$A$1:$B$270,2,FALSE)</f>
        <v>#N/A</v>
      </c>
    </row>
    <row r="4838" spans="15:61">
      <c r="O4838" s="57"/>
      <c r="P4838" s="57"/>
      <c r="AP4838" s="57"/>
      <c r="BA4838" s="57"/>
      <c r="BF4838" s="6" t="e">
        <f t="shared" si="225"/>
        <v>#NUM!</v>
      </c>
      <c r="BG4838" t="e">
        <f t="shared" si="226"/>
        <v>#NUM!</v>
      </c>
      <c r="BH4838" t="e">
        <f t="shared" si="227"/>
        <v>#NUM!</v>
      </c>
      <c r="BI4838" t="e">
        <f>VLOOKUP(H4838,Sheet2!$A$1:$B$270,2,FALSE)</f>
        <v>#N/A</v>
      </c>
    </row>
    <row r="4839" spans="15:61">
      <c r="O4839" s="57"/>
      <c r="P4839" s="57"/>
      <c r="AP4839" s="57"/>
      <c r="BA4839" s="57"/>
      <c r="BF4839" s="6" t="e">
        <f t="shared" si="225"/>
        <v>#NUM!</v>
      </c>
      <c r="BG4839" t="e">
        <f t="shared" si="226"/>
        <v>#NUM!</v>
      </c>
      <c r="BH4839" t="e">
        <f t="shared" si="227"/>
        <v>#NUM!</v>
      </c>
      <c r="BI4839" t="e">
        <f>VLOOKUP(H4839,Sheet2!$A$1:$B$270,2,FALSE)</f>
        <v>#N/A</v>
      </c>
    </row>
    <row r="4840" spans="15:61">
      <c r="O4840" s="57"/>
      <c r="P4840" s="57"/>
      <c r="AP4840" s="57"/>
      <c r="BA4840" s="57"/>
      <c r="BF4840" s="6" t="e">
        <f t="shared" si="225"/>
        <v>#NUM!</v>
      </c>
      <c r="BG4840" t="e">
        <f t="shared" si="226"/>
        <v>#NUM!</v>
      </c>
      <c r="BH4840" t="e">
        <f t="shared" si="227"/>
        <v>#NUM!</v>
      </c>
      <c r="BI4840" t="e">
        <f>VLOOKUP(H4840,Sheet2!$A$1:$B$270,2,FALSE)</f>
        <v>#N/A</v>
      </c>
    </row>
    <row r="4841" spans="15:61">
      <c r="O4841" s="57"/>
      <c r="P4841" s="57"/>
      <c r="AP4841" s="57"/>
      <c r="BA4841" s="57"/>
      <c r="BF4841" s="6" t="e">
        <f t="shared" si="225"/>
        <v>#NUM!</v>
      </c>
      <c r="BG4841" t="e">
        <f t="shared" si="226"/>
        <v>#NUM!</v>
      </c>
      <c r="BH4841" t="e">
        <f t="shared" si="227"/>
        <v>#NUM!</v>
      </c>
      <c r="BI4841" t="e">
        <f>VLOOKUP(H4841,Sheet2!$A$1:$B$270,2,FALSE)</f>
        <v>#N/A</v>
      </c>
    </row>
    <row r="4842" spans="15:61">
      <c r="O4842" s="57"/>
      <c r="P4842" s="57"/>
      <c r="AP4842" s="57"/>
      <c r="BA4842" s="57"/>
      <c r="BF4842" s="6" t="e">
        <f t="shared" si="225"/>
        <v>#NUM!</v>
      </c>
      <c r="BG4842" t="e">
        <f t="shared" si="226"/>
        <v>#NUM!</v>
      </c>
      <c r="BH4842" t="e">
        <f t="shared" si="227"/>
        <v>#NUM!</v>
      </c>
      <c r="BI4842" t="e">
        <f>VLOOKUP(H4842,Sheet2!$A$1:$B$270,2,FALSE)</f>
        <v>#N/A</v>
      </c>
    </row>
    <row r="4843" spans="15:61">
      <c r="O4843" s="57"/>
      <c r="P4843" s="57"/>
      <c r="AP4843" s="57"/>
      <c r="BA4843" s="57"/>
      <c r="BF4843" s="6" t="e">
        <f t="shared" si="225"/>
        <v>#NUM!</v>
      </c>
      <c r="BG4843" t="e">
        <f t="shared" si="226"/>
        <v>#NUM!</v>
      </c>
      <c r="BH4843" t="e">
        <f t="shared" si="227"/>
        <v>#NUM!</v>
      </c>
      <c r="BI4843" t="e">
        <f>VLOOKUP(H4843,Sheet2!$A$1:$B$270,2,FALSE)</f>
        <v>#N/A</v>
      </c>
    </row>
    <row r="4844" spans="15:61">
      <c r="O4844" s="57"/>
      <c r="P4844" s="57"/>
      <c r="AP4844" s="57"/>
      <c r="BA4844" s="57"/>
      <c r="BF4844" s="6" t="e">
        <f t="shared" si="225"/>
        <v>#NUM!</v>
      </c>
      <c r="BG4844" t="e">
        <f t="shared" si="226"/>
        <v>#NUM!</v>
      </c>
      <c r="BH4844" t="e">
        <f t="shared" si="227"/>
        <v>#NUM!</v>
      </c>
      <c r="BI4844" t="e">
        <f>VLOOKUP(H4844,Sheet2!$A$1:$B$270,2,FALSE)</f>
        <v>#N/A</v>
      </c>
    </row>
    <row r="4845" spans="15:61">
      <c r="O4845" s="57"/>
      <c r="P4845" s="57"/>
      <c r="AP4845" s="57"/>
      <c r="BA4845" s="57"/>
      <c r="BF4845" s="6" t="e">
        <f t="shared" si="225"/>
        <v>#NUM!</v>
      </c>
      <c r="BG4845" t="e">
        <f t="shared" si="226"/>
        <v>#NUM!</v>
      </c>
      <c r="BH4845" t="e">
        <f t="shared" si="227"/>
        <v>#NUM!</v>
      </c>
      <c r="BI4845" t="e">
        <f>VLOOKUP(H4845,Sheet2!$A$1:$B$270,2,FALSE)</f>
        <v>#N/A</v>
      </c>
    </row>
    <row r="4846" spans="15:61">
      <c r="O4846" s="57"/>
      <c r="P4846" s="57"/>
      <c r="AP4846" s="57"/>
      <c r="BA4846" s="57"/>
      <c r="BF4846" s="6" t="e">
        <f t="shared" si="225"/>
        <v>#NUM!</v>
      </c>
      <c r="BG4846" t="e">
        <f t="shared" si="226"/>
        <v>#NUM!</v>
      </c>
      <c r="BH4846" t="e">
        <f t="shared" si="227"/>
        <v>#NUM!</v>
      </c>
      <c r="BI4846" t="e">
        <f>VLOOKUP(H4846,Sheet2!$A$1:$B$270,2,FALSE)</f>
        <v>#N/A</v>
      </c>
    </row>
    <row r="4847" spans="15:61">
      <c r="O4847" s="57"/>
      <c r="P4847" s="57"/>
      <c r="AP4847" s="57"/>
      <c r="BA4847" s="57"/>
      <c r="BF4847" s="6" t="e">
        <f t="shared" si="225"/>
        <v>#NUM!</v>
      </c>
      <c r="BG4847" t="e">
        <f t="shared" si="226"/>
        <v>#NUM!</v>
      </c>
      <c r="BH4847" t="e">
        <f t="shared" si="227"/>
        <v>#NUM!</v>
      </c>
      <c r="BI4847" t="e">
        <f>VLOOKUP(H4847,Sheet2!$A$1:$B$270,2,FALSE)</f>
        <v>#N/A</v>
      </c>
    </row>
    <row r="4848" spans="15:61">
      <c r="O4848" s="57"/>
      <c r="P4848" s="57"/>
      <c r="AP4848" s="57"/>
      <c r="BA4848" s="57"/>
      <c r="BF4848" s="6" t="e">
        <f t="shared" si="225"/>
        <v>#NUM!</v>
      </c>
      <c r="BG4848" t="e">
        <f t="shared" si="226"/>
        <v>#NUM!</v>
      </c>
      <c r="BH4848" t="e">
        <f t="shared" si="227"/>
        <v>#NUM!</v>
      </c>
      <c r="BI4848" t="e">
        <f>VLOOKUP(H4848,Sheet2!$A$1:$B$270,2,FALSE)</f>
        <v>#N/A</v>
      </c>
    </row>
    <row r="4849" spans="15:61">
      <c r="O4849" s="57"/>
      <c r="P4849" s="57"/>
      <c r="AP4849" s="57"/>
      <c r="BA4849" s="57"/>
      <c r="BF4849" s="6" t="e">
        <f t="shared" si="225"/>
        <v>#NUM!</v>
      </c>
      <c r="BG4849" t="e">
        <f t="shared" si="226"/>
        <v>#NUM!</v>
      </c>
      <c r="BH4849" t="e">
        <f t="shared" si="227"/>
        <v>#NUM!</v>
      </c>
      <c r="BI4849" t="e">
        <f>VLOOKUP(H4849,Sheet2!$A$1:$B$270,2,FALSE)</f>
        <v>#N/A</v>
      </c>
    </row>
    <row r="4850" spans="15:61">
      <c r="O4850" s="57"/>
      <c r="P4850" s="57"/>
      <c r="AP4850" s="57"/>
      <c r="BA4850" s="57"/>
      <c r="BF4850" s="6" t="e">
        <f t="shared" si="225"/>
        <v>#NUM!</v>
      </c>
      <c r="BG4850" t="e">
        <f t="shared" si="226"/>
        <v>#NUM!</v>
      </c>
      <c r="BH4850" t="e">
        <f t="shared" si="227"/>
        <v>#NUM!</v>
      </c>
      <c r="BI4850" t="e">
        <f>VLOOKUP(H4850,Sheet2!$A$1:$B$270,2,FALSE)</f>
        <v>#N/A</v>
      </c>
    </row>
    <row r="4851" spans="15:61">
      <c r="O4851" s="57"/>
      <c r="P4851" s="57"/>
      <c r="AP4851" s="57"/>
      <c r="BA4851" s="57"/>
      <c r="BF4851" s="6" t="e">
        <f t="shared" si="225"/>
        <v>#NUM!</v>
      </c>
      <c r="BG4851" t="e">
        <f t="shared" si="226"/>
        <v>#NUM!</v>
      </c>
      <c r="BH4851" t="e">
        <f t="shared" si="227"/>
        <v>#NUM!</v>
      </c>
      <c r="BI4851" t="e">
        <f>VLOOKUP(H4851,Sheet2!$A$1:$B$270,2,FALSE)</f>
        <v>#N/A</v>
      </c>
    </row>
    <row r="4852" spans="15:61">
      <c r="O4852" s="57"/>
      <c r="P4852" s="57"/>
      <c r="AP4852" s="57"/>
      <c r="BA4852" s="57"/>
      <c r="BF4852" s="6" t="e">
        <f t="shared" si="225"/>
        <v>#NUM!</v>
      </c>
      <c r="BG4852" t="e">
        <f t="shared" si="226"/>
        <v>#NUM!</v>
      </c>
      <c r="BH4852" t="e">
        <f t="shared" si="227"/>
        <v>#NUM!</v>
      </c>
      <c r="BI4852" t="e">
        <f>VLOOKUP(H4852,Sheet2!$A$1:$B$270,2,FALSE)</f>
        <v>#N/A</v>
      </c>
    </row>
    <row r="4853" spans="15:61">
      <c r="O4853" s="57"/>
      <c r="P4853" s="57"/>
      <c r="AP4853" s="57"/>
      <c r="BA4853" s="57"/>
      <c r="BF4853" s="6" t="e">
        <f t="shared" si="225"/>
        <v>#NUM!</v>
      </c>
      <c r="BG4853" t="e">
        <f t="shared" si="226"/>
        <v>#NUM!</v>
      </c>
      <c r="BH4853" t="e">
        <f t="shared" si="227"/>
        <v>#NUM!</v>
      </c>
      <c r="BI4853" t="e">
        <f>VLOOKUP(H4853,Sheet2!$A$1:$B$270,2,FALSE)</f>
        <v>#N/A</v>
      </c>
    </row>
    <row r="4854" spans="15:61">
      <c r="O4854" s="57"/>
      <c r="P4854" s="57"/>
      <c r="AP4854" s="57"/>
      <c r="BA4854" s="57"/>
      <c r="BF4854" s="6" t="e">
        <f t="shared" si="225"/>
        <v>#NUM!</v>
      </c>
      <c r="BG4854" t="e">
        <f t="shared" si="226"/>
        <v>#NUM!</v>
      </c>
      <c r="BH4854" t="e">
        <f t="shared" si="227"/>
        <v>#NUM!</v>
      </c>
      <c r="BI4854" t="e">
        <f>VLOOKUP(H4854,Sheet2!$A$1:$B$270,2,FALSE)</f>
        <v>#N/A</v>
      </c>
    </row>
    <row r="4855" spans="15:61">
      <c r="O4855" s="57"/>
      <c r="P4855" s="57"/>
      <c r="AP4855" s="57"/>
      <c r="BA4855" s="57"/>
      <c r="BF4855" s="6" t="e">
        <f t="shared" si="225"/>
        <v>#NUM!</v>
      </c>
      <c r="BG4855" t="e">
        <f t="shared" si="226"/>
        <v>#NUM!</v>
      </c>
      <c r="BH4855" t="e">
        <f t="shared" si="227"/>
        <v>#NUM!</v>
      </c>
      <c r="BI4855" t="e">
        <f>VLOOKUP(H4855,Sheet2!$A$1:$B$270,2,FALSE)</f>
        <v>#N/A</v>
      </c>
    </row>
    <row r="4856" spans="15:61">
      <c r="O4856" s="57"/>
      <c r="P4856" s="57"/>
      <c r="AP4856" s="57"/>
      <c r="BA4856" s="57"/>
      <c r="BF4856" s="6" t="e">
        <f t="shared" si="225"/>
        <v>#NUM!</v>
      </c>
      <c r="BG4856" t="e">
        <f t="shared" si="226"/>
        <v>#NUM!</v>
      </c>
      <c r="BH4856" t="e">
        <f t="shared" si="227"/>
        <v>#NUM!</v>
      </c>
      <c r="BI4856" t="e">
        <f>VLOOKUP(H4856,Sheet2!$A$1:$B$270,2,FALSE)</f>
        <v>#N/A</v>
      </c>
    </row>
    <row r="4857" spans="15:61">
      <c r="O4857" s="57"/>
      <c r="P4857" s="57"/>
      <c r="AP4857" s="57"/>
      <c r="BA4857" s="57"/>
      <c r="BF4857" s="6" t="e">
        <f t="shared" si="225"/>
        <v>#NUM!</v>
      </c>
      <c r="BG4857" t="e">
        <f t="shared" si="226"/>
        <v>#NUM!</v>
      </c>
      <c r="BH4857" t="e">
        <f t="shared" si="227"/>
        <v>#NUM!</v>
      </c>
      <c r="BI4857" t="e">
        <f>VLOOKUP(H4857,Sheet2!$A$1:$B$270,2,FALSE)</f>
        <v>#N/A</v>
      </c>
    </row>
    <row r="4858" spans="15:61">
      <c r="O4858" s="57"/>
      <c r="P4858" s="57"/>
      <c r="AP4858" s="57"/>
      <c r="BA4858" s="57"/>
      <c r="BF4858" s="6" t="e">
        <f t="shared" si="225"/>
        <v>#NUM!</v>
      </c>
      <c r="BG4858" t="e">
        <f t="shared" si="226"/>
        <v>#NUM!</v>
      </c>
      <c r="BH4858" t="e">
        <f t="shared" si="227"/>
        <v>#NUM!</v>
      </c>
      <c r="BI4858" t="e">
        <f>VLOOKUP(H4858,Sheet2!$A$1:$B$270,2,FALSE)</f>
        <v>#N/A</v>
      </c>
    </row>
    <row r="4859" spans="15:61">
      <c r="O4859" s="57"/>
      <c r="P4859" s="57"/>
      <c r="AP4859" s="57"/>
      <c r="BA4859" s="57"/>
      <c r="BF4859" s="6" t="e">
        <f t="shared" si="225"/>
        <v>#NUM!</v>
      </c>
      <c r="BG4859" t="e">
        <f t="shared" si="226"/>
        <v>#NUM!</v>
      </c>
      <c r="BH4859" t="e">
        <f t="shared" si="227"/>
        <v>#NUM!</v>
      </c>
      <c r="BI4859" t="e">
        <f>VLOOKUP(H4859,Sheet2!$A$1:$B$270,2,FALSE)</f>
        <v>#N/A</v>
      </c>
    </row>
    <row r="4860" spans="15:61">
      <c r="O4860" s="57"/>
      <c r="P4860" s="57"/>
      <c r="AP4860" s="57"/>
      <c r="BA4860" s="57"/>
      <c r="BF4860" s="6" t="e">
        <f t="shared" si="225"/>
        <v>#NUM!</v>
      </c>
      <c r="BG4860" t="e">
        <f t="shared" si="226"/>
        <v>#NUM!</v>
      </c>
      <c r="BH4860" t="e">
        <f t="shared" si="227"/>
        <v>#NUM!</v>
      </c>
      <c r="BI4860" t="e">
        <f>VLOOKUP(H4860,Sheet2!$A$1:$B$270,2,FALSE)</f>
        <v>#N/A</v>
      </c>
    </row>
    <row r="4861" spans="15:61">
      <c r="O4861" s="57"/>
      <c r="P4861" s="57"/>
      <c r="AP4861" s="57"/>
      <c r="BA4861" s="57"/>
      <c r="BF4861" s="6" t="e">
        <f t="shared" si="225"/>
        <v>#NUM!</v>
      </c>
      <c r="BG4861" t="e">
        <f t="shared" si="226"/>
        <v>#NUM!</v>
      </c>
      <c r="BH4861" t="e">
        <f t="shared" si="227"/>
        <v>#NUM!</v>
      </c>
      <c r="BI4861" t="e">
        <f>VLOOKUP(H4861,Sheet2!$A$1:$B$270,2,FALSE)</f>
        <v>#N/A</v>
      </c>
    </row>
    <row r="4862" spans="15:61">
      <c r="O4862" s="57"/>
      <c r="P4862" s="57"/>
      <c r="AP4862" s="57"/>
      <c r="BA4862" s="57"/>
      <c r="BF4862" s="6" t="e">
        <f t="shared" si="225"/>
        <v>#NUM!</v>
      </c>
      <c r="BG4862" t="e">
        <f t="shared" si="226"/>
        <v>#NUM!</v>
      </c>
      <c r="BH4862" t="e">
        <f t="shared" si="227"/>
        <v>#NUM!</v>
      </c>
      <c r="BI4862" t="e">
        <f>VLOOKUP(H4862,Sheet2!$A$1:$B$270,2,FALSE)</f>
        <v>#N/A</v>
      </c>
    </row>
    <row r="4863" spans="15:61">
      <c r="O4863" s="57"/>
      <c r="P4863" s="57"/>
      <c r="AP4863" s="57"/>
      <c r="BA4863" s="57"/>
      <c r="BF4863" s="6" t="e">
        <f t="shared" si="225"/>
        <v>#NUM!</v>
      </c>
      <c r="BG4863" t="e">
        <f t="shared" si="226"/>
        <v>#NUM!</v>
      </c>
      <c r="BH4863" t="e">
        <f t="shared" si="227"/>
        <v>#NUM!</v>
      </c>
      <c r="BI4863" t="e">
        <f>VLOOKUP(H4863,Sheet2!$A$1:$B$270,2,FALSE)</f>
        <v>#N/A</v>
      </c>
    </row>
    <row r="4864" spans="15:61">
      <c r="O4864" s="57"/>
      <c r="P4864" s="57"/>
      <c r="AP4864" s="57"/>
      <c r="BA4864" s="57"/>
      <c r="BF4864" s="6" t="e">
        <f t="shared" si="225"/>
        <v>#NUM!</v>
      </c>
      <c r="BG4864" t="e">
        <f t="shared" si="226"/>
        <v>#NUM!</v>
      </c>
      <c r="BH4864" t="e">
        <f t="shared" si="227"/>
        <v>#NUM!</v>
      </c>
      <c r="BI4864" t="e">
        <f>VLOOKUP(H4864,Sheet2!$A$1:$B$270,2,FALSE)</f>
        <v>#N/A</v>
      </c>
    </row>
    <row r="4865" spans="15:61">
      <c r="O4865" s="57"/>
      <c r="P4865" s="57"/>
      <c r="AP4865" s="57"/>
      <c r="BA4865" s="57"/>
      <c r="BF4865" s="6" t="e">
        <f t="shared" si="225"/>
        <v>#NUM!</v>
      </c>
      <c r="BG4865" t="e">
        <f t="shared" si="226"/>
        <v>#NUM!</v>
      </c>
      <c r="BH4865" t="e">
        <f t="shared" si="227"/>
        <v>#NUM!</v>
      </c>
      <c r="BI4865" t="e">
        <f>VLOOKUP(H4865,Sheet2!$A$1:$B$270,2,FALSE)</f>
        <v>#N/A</v>
      </c>
    </row>
    <row r="4866" spans="15:61">
      <c r="O4866" s="57"/>
      <c r="P4866" s="57"/>
      <c r="AP4866" s="57"/>
      <c r="BA4866" s="57"/>
      <c r="BF4866" s="6" t="e">
        <f t="shared" ref="BF4866:BF4929" si="228">DATE(BC4866,BD4866,BE4866)</f>
        <v>#NUM!</v>
      </c>
      <c r="BG4866" t="e">
        <f t="shared" ref="BG4866:BG4929" si="229">BF4866-BA4866</f>
        <v>#NUM!</v>
      </c>
      <c r="BH4866" t="e">
        <f t="shared" ref="BH4866:BH4929" si="230">IF(BG4866=1,"COMPLY",IF(BG4866&lt;1,"COMPLY","NOT COMPLY"))</f>
        <v>#NUM!</v>
      </c>
      <c r="BI4866" t="e">
        <f>VLOOKUP(H4866,Sheet2!$A$1:$B$270,2,FALSE)</f>
        <v>#N/A</v>
      </c>
    </row>
    <row r="4867" spans="15:61">
      <c r="O4867" s="57"/>
      <c r="P4867" s="57"/>
      <c r="AP4867" s="57"/>
      <c r="BA4867" s="57"/>
      <c r="BF4867" s="6" t="e">
        <f t="shared" si="228"/>
        <v>#NUM!</v>
      </c>
      <c r="BG4867" t="e">
        <f t="shared" si="229"/>
        <v>#NUM!</v>
      </c>
      <c r="BH4867" t="e">
        <f t="shared" si="230"/>
        <v>#NUM!</v>
      </c>
      <c r="BI4867" t="e">
        <f>VLOOKUP(H4867,Sheet2!$A$1:$B$270,2,FALSE)</f>
        <v>#N/A</v>
      </c>
    </row>
    <row r="4868" spans="15:61">
      <c r="O4868" s="57"/>
      <c r="P4868" s="57"/>
      <c r="AP4868" s="57"/>
      <c r="BA4868" s="57"/>
      <c r="BF4868" s="6" t="e">
        <f t="shared" si="228"/>
        <v>#NUM!</v>
      </c>
      <c r="BG4868" t="e">
        <f t="shared" si="229"/>
        <v>#NUM!</v>
      </c>
      <c r="BH4868" t="e">
        <f t="shared" si="230"/>
        <v>#NUM!</v>
      </c>
      <c r="BI4868" t="e">
        <f>VLOOKUP(H4868,Sheet2!$A$1:$B$270,2,FALSE)</f>
        <v>#N/A</v>
      </c>
    </row>
    <row r="4869" spans="15:61">
      <c r="O4869" s="57"/>
      <c r="P4869" s="57"/>
      <c r="AP4869" s="57"/>
      <c r="BA4869" s="57"/>
      <c r="BF4869" s="6" t="e">
        <f t="shared" si="228"/>
        <v>#NUM!</v>
      </c>
      <c r="BG4869" t="e">
        <f t="shared" si="229"/>
        <v>#NUM!</v>
      </c>
      <c r="BH4869" t="e">
        <f t="shared" si="230"/>
        <v>#NUM!</v>
      </c>
      <c r="BI4869" t="e">
        <f>VLOOKUP(H4869,Sheet2!$A$1:$B$270,2,FALSE)</f>
        <v>#N/A</v>
      </c>
    </row>
    <row r="4870" spans="15:61">
      <c r="O4870" s="57"/>
      <c r="P4870" s="57"/>
      <c r="AP4870" s="57"/>
      <c r="BA4870" s="57"/>
      <c r="BF4870" s="6" t="e">
        <f t="shared" si="228"/>
        <v>#NUM!</v>
      </c>
      <c r="BG4870" t="e">
        <f t="shared" si="229"/>
        <v>#NUM!</v>
      </c>
      <c r="BH4870" t="e">
        <f t="shared" si="230"/>
        <v>#NUM!</v>
      </c>
      <c r="BI4870" t="e">
        <f>VLOOKUP(H4870,Sheet2!$A$1:$B$270,2,FALSE)</f>
        <v>#N/A</v>
      </c>
    </row>
    <row r="4871" spans="15:61">
      <c r="O4871" s="57"/>
      <c r="P4871" s="57"/>
      <c r="AP4871" s="57"/>
      <c r="BA4871" s="57"/>
      <c r="BF4871" s="6" t="e">
        <f t="shared" si="228"/>
        <v>#NUM!</v>
      </c>
      <c r="BG4871" t="e">
        <f t="shared" si="229"/>
        <v>#NUM!</v>
      </c>
      <c r="BH4871" t="e">
        <f t="shared" si="230"/>
        <v>#NUM!</v>
      </c>
      <c r="BI4871" t="e">
        <f>VLOOKUP(H4871,Sheet2!$A$1:$B$270,2,FALSE)</f>
        <v>#N/A</v>
      </c>
    </row>
    <row r="4872" spans="15:61">
      <c r="O4872" s="57"/>
      <c r="P4872" s="57"/>
      <c r="AP4872" s="57"/>
      <c r="BA4872" s="57"/>
      <c r="BF4872" s="6" t="e">
        <f t="shared" si="228"/>
        <v>#NUM!</v>
      </c>
      <c r="BG4872" t="e">
        <f t="shared" si="229"/>
        <v>#NUM!</v>
      </c>
      <c r="BH4872" t="e">
        <f t="shared" si="230"/>
        <v>#NUM!</v>
      </c>
      <c r="BI4872" t="e">
        <f>VLOOKUP(H4872,Sheet2!$A$1:$B$270,2,FALSE)</f>
        <v>#N/A</v>
      </c>
    </row>
    <row r="4873" spans="15:61">
      <c r="O4873" s="57"/>
      <c r="P4873" s="57"/>
      <c r="AP4873" s="57"/>
      <c r="BA4873" s="57"/>
      <c r="BF4873" s="6" t="e">
        <f t="shared" si="228"/>
        <v>#NUM!</v>
      </c>
      <c r="BG4873" t="e">
        <f t="shared" si="229"/>
        <v>#NUM!</v>
      </c>
      <c r="BH4873" t="e">
        <f t="shared" si="230"/>
        <v>#NUM!</v>
      </c>
      <c r="BI4873" t="e">
        <f>VLOOKUP(H4873,Sheet2!$A$1:$B$270,2,FALSE)</f>
        <v>#N/A</v>
      </c>
    </row>
    <row r="4874" spans="15:61">
      <c r="O4874" s="57"/>
      <c r="P4874" s="57"/>
      <c r="AP4874" s="57"/>
      <c r="BA4874" s="57"/>
      <c r="BF4874" s="6" t="e">
        <f t="shared" si="228"/>
        <v>#NUM!</v>
      </c>
      <c r="BG4874" t="e">
        <f t="shared" si="229"/>
        <v>#NUM!</v>
      </c>
      <c r="BH4874" t="e">
        <f t="shared" si="230"/>
        <v>#NUM!</v>
      </c>
      <c r="BI4874" t="e">
        <f>VLOOKUP(H4874,Sheet2!$A$1:$B$270,2,FALSE)</f>
        <v>#N/A</v>
      </c>
    </row>
    <row r="4875" spans="15:61">
      <c r="O4875" s="57"/>
      <c r="P4875" s="57"/>
      <c r="AP4875" s="57"/>
      <c r="BA4875" s="57"/>
      <c r="BF4875" s="6" t="e">
        <f t="shared" si="228"/>
        <v>#NUM!</v>
      </c>
      <c r="BG4875" t="e">
        <f t="shared" si="229"/>
        <v>#NUM!</v>
      </c>
      <c r="BH4875" t="e">
        <f t="shared" si="230"/>
        <v>#NUM!</v>
      </c>
      <c r="BI4875" t="e">
        <f>VLOOKUP(H4875,Sheet2!$A$1:$B$270,2,FALSE)</f>
        <v>#N/A</v>
      </c>
    </row>
    <row r="4876" spans="15:61">
      <c r="O4876" s="57"/>
      <c r="P4876" s="57"/>
      <c r="AP4876" s="57"/>
      <c r="BA4876" s="57"/>
      <c r="BF4876" s="6" t="e">
        <f t="shared" si="228"/>
        <v>#NUM!</v>
      </c>
      <c r="BG4876" t="e">
        <f t="shared" si="229"/>
        <v>#NUM!</v>
      </c>
      <c r="BH4876" t="e">
        <f t="shared" si="230"/>
        <v>#NUM!</v>
      </c>
      <c r="BI4876" t="e">
        <f>VLOOKUP(H4876,Sheet2!$A$1:$B$270,2,FALSE)</f>
        <v>#N/A</v>
      </c>
    </row>
    <row r="4877" spans="15:61">
      <c r="O4877" s="57"/>
      <c r="P4877" s="57"/>
      <c r="AP4877" s="57"/>
      <c r="BA4877" s="57"/>
      <c r="BF4877" s="6" t="e">
        <f t="shared" si="228"/>
        <v>#NUM!</v>
      </c>
      <c r="BG4877" t="e">
        <f t="shared" si="229"/>
        <v>#NUM!</v>
      </c>
      <c r="BH4877" t="e">
        <f t="shared" si="230"/>
        <v>#NUM!</v>
      </c>
      <c r="BI4877" t="e">
        <f>VLOOKUP(H4877,Sheet2!$A$1:$B$270,2,FALSE)</f>
        <v>#N/A</v>
      </c>
    </row>
    <row r="4878" spans="15:61">
      <c r="O4878" s="57"/>
      <c r="P4878" s="57"/>
      <c r="AP4878" s="57"/>
      <c r="BA4878" s="57"/>
      <c r="BF4878" s="6" t="e">
        <f t="shared" si="228"/>
        <v>#NUM!</v>
      </c>
      <c r="BG4878" t="e">
        <f t="shared" si="229"/>
        <v>#NUM!</v>
      </c>
      <c r="BH4878" t="e">
        <f t="shared" si="230"/>
        <v>#NUM!</v>
      </c>
      <c r="BI4878" t="e">
        <f>VLOOKUP(H4878,Sheet2!$A$1:$B$270,2,FALSE)</f>
        <v>#N/A</v>
      </c>
    </row>
    <row r="4879" spans="15:61">
      <c r="O4879" s="57"/>
      <c r="P4879" s="57"/>
      <c r="AP4879" s="57"/>
      <c r="BA4879" s="57"/>
      <c r="BF4879" s="6" t="e">
        <f t="shared" si="228"/>
        <v>#NUM!</v>
      </c>
      <c r="BG4879" t="e">
        <f t="shared" si="229"/>
        <v>#NUM!</v>
      </c>
      <c r="BH4879" t="e">
        <f t="shared" si="230"/>
        <v>#NUM!</v>
      </c>
      <c r="BI4879" t="e">
        <f>VLOOKUP(H4879,Sheet2!$A$1:$B$270,2,FALSE)</f>
        <v>#N/A</v>
      </c>
    </row>
    <row r="4880" spans="15:61">
      <c r="O4880" s="57"/>
      <c r="P4880" s="57"/>
      <c r="AP4880" s="57"/>
      <c r="BA4880" s="57"/>
      <c r="BF4880" s="6" t="e">
        <f t="shared" si="228"/>
        <v>#NUM!</v>
      </c>
      <c r="BG4880" t="e">
        <f t="shared" si="229"/>
        <v>#NUM!</v>
      </c>
      <c r="BH4880" t="e">
        <f t="shared" si="230"/>
        <v>#NUM!</v>
      </c>
      <c r="BI4880" t="e">
        <f>VLOOKUP(H4880,Sheet2!$A$1:$B$270,2,FALSE)</f>
        <v>#N/A</v>
      </c>
    </row>
    <row r="4881" spans="15:61">
      <c r="O4881" s="57"/>
      <c r="P4881" s="57"/>
      <c r="AP4881" s="57"/>
      <c r="BA4881" s="57"/>
      <c r="BF4881" s="6" t="e">
        <f t="shared" si="228"/>
        <v>#NUM!</v>
      </c>
      <c r="BG4881" t="e">
        <f t="shared" si="229"/>
        <v>#NUM!</v>
      </c>
      <c r="BH4881" t="e">
        <f t="shared" si="230"/>
        <v>#NUM!</v>
      </c>
      <c r="BI4881" t="e">
        <f>VLOOKUP(H4881,Sheet2!$A$1:$B$270,2,FALSE)</f>
        <v>#N/A</v>
      </c>
    </row>
    <row r="4882" spans="15:61">
      <c r="O4882" s="57"/>
      <c r="P4882" s="57"/>
      <c r="AP4882" s="57"/>
      <c r="BA4882" s="57"/>
      <c r="BF4882" s="6" t="e">
        <f t="shared" si="228"/>
        <v>#NUM!</v>
      </c>
      <c r="BG4882" t="e">
        <f t="shared" si="229"/>
        <v>#NUM!</v>
      </c>
      <c r="BH4882" t="e">
        <f t="shared" si="230"/>
        <v>#NUM!</v>
      </c>
      <c r="BI4882" t="e">
        <f>VLOOKUP(H4882,Sheet2!$A$1:$B$270,2,FALSE)</f>
        <v>#N/A</v>
      </c>
    </row>
    <row r="4883" spans="15:61">
      <c r="O4883" s="57"/>
      <c r="P4883" s="57"/>
      <c r="AP4883" s="57"/>
      <c r="BA4883" s="57"/>
      <c r="BF4883" s="6" t="e">
        <f t="shared" si="228"/>
        <v>#NUM!</v>
      </c>
      <c r="BG4883" t="e">
        <f t="shared" si="229"/>
        <v>#NUM!</v>
      </c>
      <c r="BH4883" t="e">
        <f t="shared" si="230"/>
        <v>#NUM!</v>
      </c>
      <c r="BI4883" t="e">
        <f>VLOOKUP(H4883,Sheet2!$A$1:$B$270,2,FALSE)</f>
        <v>#N/A</v>
      </c>
    </row>
    <row r="4884" spans="15:61">
      <c r="O4884" s="57"/>
      <c r="P4884" s="57"/>
      <c r="AP4884" s="57"/>
      <c r="BA4884" s="57"/>
      <c r="BF4884" s="6" t="e">
        <f t="shared" si="228"/>
        <v>#NUM!</v>
      </c>
      <c r="BG4884" t="e">
        <f t="shared" si="229"/>
        <v>#NUM!</v>
      </c>
      <c r="BH4884" t="e">
        <f t="shared" si="230"/>
        <v>#NUM!</v>
      </c>
      <c r="BI4884" t="e">
        <f>VLOOKUP(H4884,Sheet2!$A$1:$B$270,2,FALSE)</f>
        <v>#N/A</v>
      </c>
    </row>
    <row r="4885" spans="15:61">
      <c r="O4885" s="57"/>
      <c r="P4885" s="57"/>
      <c r="AP4885" s="57"/>
      <c r="BA4885" s="57"/>
      <c r="BF4885" s="6" t="e">
        <f t="shared" si="228"/>
        <v>#NUM!</v>
      </c>
      <c r="BG4885" t="e">
        <f t="shared" si="229"/>
        <v>#NUM!</v>
      </c>
      <c r="BH4885" t="e">
        <f t="shared" si="230"/>
        <v>#NUM!</v>
      </c>
      <c r="BI4885" t="e">
        <f>VLOOKUP(H4885,Sheet2!$A$1:$B$270,2,FALSE)</f>
        <v>#N/A</v>
      </c>
    </row>
    <row r="4886" spans="15:61">
      <c r="O4886" s="57"/>
      <c r="P4886" s="57"/>
      <c r="AP4886" s="57"/>
      <c r="BA4886" s="57"/>
      <c r="BF4886" s="6" t="e">
        <f t="shared" si="228"/>
        <v>#NUM!</v>
      </c>
      <c r="BG4886" t="e">
        <f t="shared" si="229"/>
        <v>#NUM!</v>
      </c>
      <c r="BH4886" t="e">
        <f t="shared" si="230"/>
        <v>#NUM!</v>
      </c>
      <c r="BI4886" t="e">
        <f>VLOOKUP(H4886,Sheet2!$A$1:$B$270,2,FALSE)</f>
        <v>#N/A</v>
      </c>
    </row>
    <row r="4887" spans="15:61">
      <c r="O4887" s="57"/>
      <c r="P4887" s="57"/>
      <c r="AP4887" s="57"/>
      <c r="BA4887" s="57"/>
      <c r="BF4887" s="6" t="e">
        <f t="shared" si="228"/>
        <v>#NUM!</v>
      </c>
      <c r="BG4887" t="e">
        <f t="shared" si="229"/>
        <v>#NUM!</v>
      </c>
      <c r="BH4887" t="e">
        <f t="shared" si="230"/>
        <v>#NUM!</v>
      </c>
      <c r="BI4887" t="e">
        <f>VLOOKUP(H4887,Sheet2!$A$1:$B$270,2,FALSE)</f>
        <v>#N/A</v>
      </c>
    </row>
    <row r="4888" spans="15:61">
      <c r="O4888" s="57"/>
      <c r="P4888" s="57"/>
      <c r="AP4888" s="57"/>
      <c r="BA4888" s="57"/>
      <c r="BF4888" s="6" t="e">
        <f t="shared" si="228"/>
        <v>#NUM!</v>
      </c>
      <c r="BG4888" t="e">
        <f t="shared" si="229"/>
        <v>#NUM!</v>
      </c>
      <c r="BH4888" t="e">
        <f t="shared" si="230"/>
        <v>#NUM!</v>
      </c>
      <c r="BI4888" t="e">
        <f>VLOOKUP(H4888,Sheet2!$A$1:$B$270,2,FALSE)</f>
        <v>#N/A</v>
      </c>
    </row>
    <row r="4889" spans="15:61">
      <c r="O4889" s="57"/>
      <c r="P4889" s="57"/>
      <c r="AP4889" s="57"/>
      <c r="BA4889" s="57"/>
      <c r="BF4889" s="6" t="e">
        <f t="shared" si="228"/>
        <v>#NUM!</v>
      </c>
      <c r="BG4889" t="e">
        <f t="shared" si="229"/>
        <v>#NUM!</v>
      </c>
      <c r="BH4889" t="e">
        <f t="shared" si="230"/>
        <v>#NUM!</v>
      </c>
      <c r="BI4889" t="e">
        <f>VLOOKUP(H4889,Sheet2!$A$1:$B$270,2,FALSE)</f>
        <v>#N/A</v>
      </c>
    </row>
    <row r="4890" spans="15:61">
      <c r="O4890" s="57"/>
      <c r="P4890" s="57"/>
      <c r="AP4890" s="57"/>
      <c r="BA4890" s="57"/>
      <c r="BF4890" s="6" t="e">
        <f t="shared" si="228"/>
        <v>#NUM!</v>
      </c>
      <c r="BG4890" t="e">
        <f t="shared" si="229"/>
        <v>#NUM!</v>
      </c>
      <c r="BH4890" t="e">
        <f t="shared" si="230"/>
        <v>#NUM!</v>
      </c>
      <c r="BI4890" t="e">
        <f>VLOOKUP(H4890,Sheet2!$A$1:$B$270,2,FALSE)</f>
        <v>#N/A</v>
      </c>
    </row>
    <row r="4891" spans="15:61">
      <c r="O4891" s="57"/>
      <c r="P4891" s="57"/>
      <c r="AP4891" s="57"/>
      <c r="BA4891" s="57"/>
      <c r="BF4891" s="6" t="e">
        <f t="shared" si="228"/>
        <v>#NUM!</v>
      </c>
      <c r="BG4891" t="e">
        <f t="shared" si="229"/>
        <v>#NUM!</v>
      </c>
      <c r="BH4891" t="e">
        <f t="shared" si="230"/>
        <v>#NUM!</v>
      </c>
      <c r="BI4891" t="e">
        <f>VLOOKUP(H4891,Sheet2!$A$1:$B$270,2,FALSE)</f>
        <v>#N/A</v>
      </c>
    </row>
    <row r="4892" spans="15:61">
      <c r="O4892" s="57"/>
      <c r="P4892" s="57"/>
      <c r="AP4892" s="57"/>
      <c r="BA4892" s="57"/>
      <c r="BF4892" s="6" t="e">
        <f t="shared" si="228"/>
        <v>#NUM!</v>
      </c>
      <c r="BG4892" t="e">
        <f t="shared" si="229"/>
        <v>#NUM!</v>
      </c>
      <c r="BH4892" t="e">
        <f t="shared" si="230"/>
        <v>#NUM!</v>
      </c>
      <c r="BI4892" t="e">
        <f>VLOOKUP(H4892,Sheet2!$A$1:$B$270,2,FALSE)</f>
        <v>#N/A</v>
      </c>
    </row>
    <row r="4893" spans="15:61">
      <c r="O4893" s="57"/>
      <c r="P4893" s="57"/>
      <c r="AP4893" s="57"/>
      <c r="BA4893" s="57"/>
      <c r="BF4893" s="6" t="e">
        <f t="shared" si="228"/>
        <v>#NUM!</v>
      </c>
      <c r="BG4893" t="e">
        <f t="shared" si="229"/>
        <v>#NUM!</v>
      </c>
      <c r="BH4893" t="e">
        <f t="shared" si="230"/>
        <v>#NUM!</v>
      </c>
      <c r="BI4893" t="e">
        <f>VLOOKUP(H4893,Sheet2!$A$1:$B$270,2,FALSE)</f>
        <v>#N/A</v>
      </c>
    </row>
    <row r="4894" spans="15:61">
      <c r="O4894" s="57"/>
      <c r="P4894" s="57"/>
      <c r="AP4894" s="57"/>
      <c r="BA4894" s="57"/>
      <c r="BF4894" s="6" t="e">
        <f t="shared" si="228"/>
        <v>#NUM!</v>
      </c>
      <c r="BG4894" t="e">
        <f t="shared" si="229"/>
        <v>#NUM!</v>
      </c>
      <c r="BH4894" t="e">
        <f t="shared" si="230"/>
        <v>#NUM!</v>
      </c>
      <c r="BI4894" t="e">
        <f>VLOOKUP(H4894,Sheet2!$A$1:$B$270,2,FALSE)</f>
        <v>#N/A</v>
      </c>
    </row>
    <row r="4895" spans="15:61">
      <c r="O4895" s="57"/>
      <c r="P4895" s="57"/>
      <c r="AP4895" s="57"/>
      <c r="BA4895" s="57"/>
      <c r="BF4895" s="6" t="e">
        <f t="shared" si="228"/>
        <v>#NUM!</v>
      </c>
      <c r="BG4895" t="e">
        <f t="shared" si="229"/>
        <v>#NUM!</v>
      </c>
      <c r="BH4895" t="e">
        <f t="shared" si="230"/>
        <v>#NUM!</v>
      </c>
      <c r="BI4895" t="e">
        <f>VLOOKUP(H4895,Sheet2!$A$1:$B$270,2,FALSE)</f>
        <v>#N/A</v>
      </c>
    </row>
    <row r="4896" spans="15:61">
      <c r="O4896" s="57"/>
      <c r="P4896" s="57"/>
      <c r="AP4896" s="57"/>
      <c r="BA4896" s="57"/>
      <c r="BF4896" s="6" t="e">
        <f t="shared" si="228"/>
        <v>#NUM!</v>
      </c>
      <c r="BG4896" t="e">
        <f t="shared" si="229"/>
        <v>#NUM!</v>
      </c>
      <c r="BH4896" t="e">
        <f t="shared" si="230"/>
        <v>#NUM!</v>
      </c>
      <c r="BI4896" t="e">
        <f>VLOOKUP(H4896,Sheet2!$A$1:$B$270,2,FALSE)</f>
        <v>#N/A</v>
      </c>
    </row>
    <row r="4897" spans="15:61">
      <c r="O4897" s="57"/>
      <c r="P4897" s="57"/>
      <c r="AP4897" s="57"/>
      <c r="BA4897" s="57"/>
      <c r="BF4897" s="6" t="e">
        <f t="shared" si="228"/>
        <v>#NUM!</v>
      </c>
      <c r="BG4897" t="e">
        <f t="shared" si="229"/>
        <v>#NUM!</v>
      </c>
      <c r="BH4897" t="e">
        <f t="shared" si="230"/>
        <v>#NUM!</v>
      </c>
      <c r="BI4897" t="e">
        <f>VLOOKUP(H4897,Sheet2!$A$1:$B$270,2,FALSE)</f>
        <v>#N/A</v>
      </c>
    </row>
    <row r="4898" spans="15:61">
      <c r="O4898" s="57"/>
      <c r="P4898" s="57"/>
      <c r="AP4898" s="57"/>
      <c r="BA4898" s="57"/>
      <c r="BF4898" s="6" t="e">
        <f t="shared" si="228"/>
        <v>#NUM!</v>
      </c>
      <c r="BG4898" t="e">
        <f t="shared" si="229"/>
        <v>#NUM!</v>
      </c>
      <c r="BH4898" t="e">
        <f t="shared" si="230"/>
        <v>#NUM!</v>
      </c>
      <c r="BI4898" t="e">
        <f>VLOOKUP(H4898,Sheet2!$A$1:$B$270,2,FALSE)</f>
        <v>#N/A</v>
      </c>
    </row>
    <row r="4899" spans="15:61">
      <c r="O4899" s="57"/>
      <c r="P4899" s="57"/>
      <c r="AP4899" s="57"/>
      <c r="BA4899" s="57"/>
      <c r="BF4899" s="6" t="e">
        <f t="shared" si="228"/>
        <v>#NUM!</v>
      </c>
      <c r="BG4899" t="e">
        <f t="shared" si="229"/>
        <v>#NUM!</v>
      </c>
      <c r="BH4899" t="e">
        <f t="shared" si="230"/>
        <v>#NUM!</v>
      </c>
      <c r="BI4899" t="e">
        <f>VLOOKUP(H4899,Sheet2!$A$1:$B$270,2,FALSE)</f>
        <v>#N/A</v>
      </c>
    </row>
    <row r="4900" spans="15:61">
      <c r="O4900" s="57"/>
      <c r="P4900" s="57"/>
      <c r="AP4900" s="57"/>
      <c r="BA4900" s="57"/>
      <c r="BF4900" s="6" t="e">
        <f t="shared" si="228"/>
        <v>#NUM!</v>
      </c>
      <c r="BG4900" t="e">
        <f t="shared" si="229"/>
        <v>#NUM!</v>
      </c>
      <c r="BH4900" t="e">
        <f t="shared" si="230"/>
        <v>#NUM!</v>
      </c>
      <c r="BI4900" t="e">
        <f>VLOOKUP(H4900,Sheet2!$A$1:$B$270,2,FALSE)</f>
        <v>#N/A</v>
      </c>
    </row>
    <row r="4901" spans="15:61">
      <c r="O4901" s="57"/>
      <c r="P4901" s="57"/>
      <c r="AP4901" s="57"/>
      <c r="BA4901" s="57"/>
      <c r="BF4901" s="6" t="e">
        <f t="shared" si="228"/>
        <v>#NUM!</v>
      </c>
      <c r="BG4901" t="e">
        <f t="shared" si="229"/>
        <v>#NUM!</v>
      </c>
      <c r="BH4901" t="e">
        <f t="shared" si="230"/>
        <v>#NUM!</v>
      </c>
      <c r="BI4901" t="e">
        <f>VLOOKUP(H4901,Sheet2!$A$1:$B$270,2,FALSE)</f>
        <v>#N/A</v>
      </c>
    </row>
    <row r="4902" spans="15:61">
      <c r="O4902" s="57"/>
      <c r="P4902" s="57"/>
      <c r="AP4902" s="57"/>
      <c r="BA4902" s="57"/>
      <c r="BF4902" s="6" t="e">
        <f t="shared" si="228"/>
        <v>#NUM!</v>
      </c>
      <c r="BG4902" t="e">
        <f t="shared" si="229"/>
        <v>#NUM!</v>
      </c>
      <c r="BH4902" t="e">
        <f t="shared" si="230"/>
        <v>#NUM!</v>
      </c>
      <c r="BI4902" t="e">
        <f>VLOOKUP(H4902,Sheet2!$A$1:$B$270,2,FALSE)</f>
        <v>#N/A</v>
      </c>
    </row>
    <row r="4903" spans="15:61">
      <c r="O4903" s="57"/>
      <c r="P4903" s="57"/>
      <c r="AP4903" s="57"/>
      <c r="BA4903" s="57"/>
      <c r="BF4903" s="6" t="e">
        <f t="shared" si="228"/>
        <v>#NUM!</v>
      </c>
      <c r="BG4903" t="e">
        <f t="shared" si="229"/>
        <v>#NUM!</v>
      </c>
      <c r="BH4903" t="e">
        <f t="shared" si="230"/>
        <v>#NUM!</v>
      </c>
      <c r="BI4903" t="e">
        <f>VLOOKUP(H4903,Sheet2!$A$1:$B$270,2,FALSE)</f>
        <v>#N/A</v>
      </c>
    </row>
    <row r="4904" spans="15:61">
      <c r="O4904" s="57"/>
      <c r="P4904" s="57"/>
      <c r="AP4904" s="57"/>
      <c r="BA4904" s="57"/>
      <c r="BF4904" s="6" t="e">
        <f t="shared" si="228"/>
        <v>#NUM!</v>
      </c>
      <c r="BG4904" t="e">
        <f t="shared" si="229"/>
        <v>#NUM!</v>
      </c>
      <c r="BH4904" t="e">
        <f t="shared" si="230"/>
        <v>#NUM!</v>
      </c>
      <c r="BI4904" t="e">
        <f>VLOOKUP(H4904,Sheet2!$A$1:$B$270,2,FALSE)</f>
        <v>#N/A</v>
      </c>
    </row>
    <row r="4905" spans="15:61">
      <c r="O4905" s="57"/>
      <c r="P4905" s="57"/>
      <c r="AP4905" s="57"/>
      <c r="BA4905" s="57"/>
      <c r="BF4905" s="6" t="e">
        <f t="shared" si="228"/>
        <v>#NUM!</v>
      </c>
      <c r="BG4905" t="e">
        <f t="shared" si="229"/>
        <v>#NUM!</v>
      </c>
      <c r="BH4905" t="e">
        <f t="shared" si="230"/>
        <v>#NUM!</v>
      </c>
      <c r="BI4905" t="e">
        <f>VLOOKUP(H4905,Sheet2!$A$1:$B$270,2,FALSE)</f>
        <v>#N/A</v>
      </c>
    </row>
    <row r="4906" spans="15:61">
      <c r="O4906" s="57"/>
      <c r="P4906" s="57"/>
      <c r="AP4906" s="57"/>
      <c r="BA4906" s="57"/>
      <c r="BF4906" s="6" t="e">
        <f t="shared" si="228"/>
        <v>#NUM!</v>
      </c>
      <c r="BG4906" t="e">
        <f t="shared" si="229"/>
        <v>#NUM!</v>
      </c>
      <c r="BH4906" t="e">
        <f t="shared" si="230"/>
        <v>#NUM!</v>
      </c>
      <c r="BI4906" t="e">
        <f>VLOOKUP(H4906,Sheet2!$A$1:$B$270,2,FALSE)</f>
        <v>#N/A</v>
      </c>
    </row>
    <row r="4907" spans="15:61">
      <c r="O4907" s="57"/>
      <c r="P4907" s="57"/>
      <c r="AP4907" s="57"/>
      <c r="BA4907" s="57"/>
      <c r="BF4907" s="6" t="e">
        <f t="shared" si="228"/>
        <v>#NUM!</v>
      </c>
      <c r="BG4907" t="e">
        <f t="shared" si="229"/>
        <v>#NUM!</v>
      </c>
      <c r="BH4907" t="e">
        <f t="shared" si="230"/>
        <v>#NUM!</v>
      </c>
      <c r="BI4907" t="e">
        <f>VLOOKUP(H4907,Sheet2!$A$1:$B$270,2,FALSE)</f>
        <v>#N/A</v>
      </c>
    </row>
    <row r="4908" spans="15:61">
      <c r="O4908" s="57"/>
      <c r="P4908" s="57"/>
      <c r="AP4908" s="57"/>
      <c r="BA4908" s="57"/>
      <c r="BF4908" s="6" t="e">
        <f t="shared" si="228"/>
        <v>#NUM!</v>
      </c>
      <c r="BG4908" t="e">
        <f t="shared" si="229"/>
        <v>#NUM!</v>
      </c>
      <c r="BH4908" t="e">
        <f t="shared" si="230"/>
        <v>#NUM!</v>
      </c>
      <c r="BI4908" t="e">
        <f>VLOOKUP(H4908,Sheet2!$A$1:$B$270,2,FALSE)</f>
        <v>#N/A</v>
      </c>
    </row>
    <row r="4909" spans="15:61">
      <c r="O4909" s="57"/>
      <c r="P4909" s="57"/>
      <c r="AP4909" s="57"/>
      <c r="BA4909" s="57"/>
      <c r="BF4909" s="6" t="e">
        <f t="shared" si="228"/>
        <v>#NUM!</v>
      </c>
      <c r="BG4909" t="e">
        <f t="shared" si="229"/>
        <v>#NUM!</v>
      </c>
      <c r="BH4909" t="e">
        <f t="shared" si="230"/>
        <v>#NUM!</v>
      </c>
      <c r="BI4909" t="e">
        <f>VLOOKUP(H4909,Sheet2!$A$1:$B$270,2,FALSE)</f>
        <v>#N/A</v>
      </c>
    </row>
    <row r="4910" spans="15:61">
      <c r="O4910" s="57"/>
      <c r="P4910" s="57"/>
      <c r="AP4910" s="57"/>
      <c r="BA4910" s="57"/>
      <c r="BF4910" s="6" t="e">
        <f t="shared" si="228"/>
        <v>#NUM!</v>
      </c>
      <c r="BG4910" t="e">
        <f t="shared" si="229"/>
        <v>#NUM!</v>
      </c>
      <c r="BH4910" t="e">
        <f t="shared" si="230"/>
        <v>#NUM!</v>
      </c>
      <c r="BI4910" t="e">
        <f>VLOOKUP(H4910,Sheet2!$A$1:$B$270,2,FALSE)</f>
        <v>#N/A</v>
      </c>
    </row>
    <row r="4911" spans="15:61">
      <c r="O4911" s="57"/>
      <c r="P4911" s="57"/>
      <c r="AP4911" s="57"/>
      <c r="BA4911" s="57"/>
      <c r="BF4911" s="6" t="e">
        <f t="shared" si="228"/>
        <v>#NUM!</v>
      </c>
      <c r="BG4911" t="e">
        <f t="shared" si="229"/>
        <v>#NUM!</v>
      </c>
      <c r="BH4911" t="e">
        <f t="shared" si="230"/>
        <v>#NUM!</v>
      </c>
      <c r="BI4911" t="e">
        <f>VLOOKUP(H4911,Sheet2!$A$1:$B$270,2,FALSE)</f>
        <v>#N/A</v>
      </c>
    </row>
    <row r="4912" spans="15:61">
      <c r="O4912" s="57"/>
      <c r="P4912" s="57"/>
      <c r="AP4912" s="57"/>
      <c r="BA4912" s="57"/>
      <c r="BF4912" s="6" t="e">
        <f t="shared" si="228"/>
        <v>#NUM!</v>
      </c>
      <c r="BG4912" t="e">
        <f t="shared" si="229"/>
        <v>#NUM!</v>
      </c>
      <c r="BH4912" t="e">
        <f t="shared" si="230"/>
        <v>#NUM!</v>
      </c>
      <c r="BI4912" t="e">
        <f>VLOOKUP(H4912,Sheet2!$A$1:$B$270,2,FALSE)</f>
        <v>#N/A</v>
      </c>
    </row>
    <row r="4913" spans="15:61">
      <c r="O4913" s="57"/>
      <c r="P4913" s="57"/>
      <c r="AP4913" s="57"/>
      <c r="BA4913" s="57"/>
      <c r="BF4913" s="6" t="e">
        <f t="shared" si="228"/>
        <v>#NUM!</v>
      </c>
      <c r="BG4913" t="e">
        <f t="shared" si="229"/>
        <v>#NUM!</v>
      </c>
      <c r="BH4913" t="e">
        <f t="shared" si="230"/>
        <v>#NUM!</v>
      </c>
      <c r="BI4913" t="e">
        <f>VLOOKUP(H4913,Sheet2!$A$1:$B$270,2,FALSE)</f>
        <v>#N/A</v>
      </c>
    </row>
    <row r="4914" spans="15:61">
      <c r="O4914" s="57"/>
      <c r="P4914" s="57"/>
      <c r="AP4914" s="57"/>
      <c r="BA4914" s="57"/>
      <c r="BF4914" s="6" t="e">
        <f t="shared" si="228"/>
        <v>#NUM!</v>
      </c>
      <c r="BG4914" t="e">
        <f t="shared" si="229"/>
        <v>#NUM!</v>
      </c>
      <c r="BH4914" t="e">
        <f t="shared" si="230"/>
        <v>#NUM!</v>
      </c>
      <c r="BI4914" t="e">
        <f>VLOOKUP(H4914,Sheet2!$A$1:$B$270,2,FALSE)</f>
        <v>#N/A</v>
      </c>
    </row>
    <row r="4915" spans="15:61">
      <c r="O4915" s="57"/>
      <c r="P4915" s="57"/>
      <c r="AP4915" s="57"/>
      <c r="BA4915" s="57"/>
      <c r="BF4915" s="6" t="e">
        <f t="shared" si="228"/>
        <v>#NUM!</v>
      </c>
      <c r="BG4915" t="e">
        <f t="shared" si="229"/>
        <v>#NUM!</v>
      </c>
      <c r="BH4915" t="e">
        <f t="shared" si="230"/>
        <v>#NUM!</v>
      </c>
      <c r="BI4915" t="e">
        <f>VLOOKUP(H4915,Sheet2!$A$1:$B$270,2,FALSE)</f>
        <v>#N/A</v>
      </c>
    </row>
    <row r="4916" spans="15:61">
      <c r="O4916" s="57"/>
      <c r="P4916" s="57"/>
      <c r="AP4916" s="57"/>
      <c r="BA4916" s="57"/>
      <c r="BF4916" s="6" t="e">
        <f t="shared" si="228"/>
        <v>#NUM!</v>
      </c>
      <c r="BG4916" t="e">
        <f t="shared" si="229"/>
        <v>#NUM!</v>
      </c>
      <c r="BH4916" t="e">
        <f t="shared" si="230"/>
        <v>#NUM!</v>
      </c>
      <c r="BI4916" t="e">
        <f>VLOOKUP(H4916,Sheet2!$A$1:$B$270,2,FALSE)</f>
        <v>#N/A</v>
      </c>
    </row>
    <row r="4917" spans="15:61">
      <c r="O4917" s="57"/>
      <c r="P4917" s="57"/>
      <c r="AP4917" s="57"/>
      <c r="BA4917" s="57"/>
      <c r="BF4917" s="6" t="e">
        <f t="shared" si="228"/>
        <v>#NUM!</v>
      </c>
      <c r="BG4917" t="e">
        <f t="shared" si="229"/>
        <v>#NUM!</v>
      </c>
      <c r="BH4917" t="e">
        <f t="shared" si="230"/>
        <v>#NUM!</v>
      </c>
      <c r="BI4917" t="e">
        <f>VLOOKUP(H4917,Sheet2!$A$1:$B$270,2,FALSE)</f>
        <v>#N/A</v>
      </c>
    </row>
    <row r="4918" spans="15:61">
      <c r="O4918" s="57"/>
      <c r="P4918" s="57"/>
      <c r="AP4918" s="57"/>
      <c r="BA4918" s="57"/>
      <c r="BF4918" s="6" t="e">
        <f t="shared" si="228"/>
        <v>#NUM!</v>
      </c>
      <c r="BG4918" t="e">
        <f t="shared" si="229"/>
        <v>#NUM!</v>
      </c>
      <c r="BH4918" t="e">
        <f t="shared" si="230"/>
        <v>#NUM!</v>
      </c>
      <c r="BI4918" t="e">
        <f>VLOOKUP(H4918,Sheet2!$A$1:$B$270,2,FALSE)</f>
        <v>#N/A</v>
      </c>
    </row>
    <row r="4919" spans="15:61">
      <c r="O4919" s="57"/>
      <c r="P4919" s="57"/>
      <c r="AP4919" s="57"/>
      <c r="BA4919" s="57"/>
      <c r="BF4919" s="6" t="e">
        <f t="shared" si="228"/>
        <v>#NUM!</v>
      </c>
      <c r="BG4919" t="e">
        <f t="shared" si="229"/>
        <v>#NUM!</v>
      </c>
      <c r="BH4919" t="e">
        <f t="shared" si="230"/>
        <v>#NUM!</v>
      </c>
      <c r="BI4919" t="e">
        <f>VLOOKUP(H4919,Sheet2!$A$1:$B$270,2,FALSE)</f>
        <v>#N/A</v>
      </c>
    </row>
    <row r="4920" spans="15:61">
      <c r="O4920" s="57"/>
      <c r="P4920" s="57"/>
      <c r="AP4920" s="57"/>
      <c r="BA4920" s="57"/>
      <c r="BF4920" s="6" t="e">
        <f t="shared" si="228"/>
        <v>#NUM!</v>
      </c>
      <c r="BG4920" t="e">
        <f t="shared" si="229"/>
        <v>#NUM!</v>
      </c>
      <c r="BH4920" t="e">
        <f t="shared" si="230"/>
        <v>#NUM!</v>
      </c>
      <c r="BI4920" t="e">
        <f>VLOOKUP(H4920,Sheet2!$A$1:$B$270,2,FALSE)</f>
        <v>#N/A</v>
      </c>
    </row>
    <row r="4921" spans="15:61">
      <c r="O4921" s="57"/>
      <c r="P4921" s="57"/>
      <c r="AP4921" s="57"/>
      <c r="BA4921" s="57"/>
      <c r="BF4921" s="6" t="e">
        <f t="shared" si="228"/>
        <v>#NUM!</v>
      </c>
      <c r="BG4921" t="e">
        <f t="shared" si="229"/>
        <v>#NUM!</v>
      </c>
      <c r="BH4921" t="e">
        <f t="shared" si="230"/>
        <v>#NUM!</v>
      </c>
      <c r="BI4921" t="e">
        <f>VLOOKUP(H4921,Sheet2!$A$1:$B$270,2,FALSE)</f>
        <v>#N/A</v>
      </c>
    </row>
    <row r="4922" spans="15:61">
      <c r="O4922" s="57"/>
      <c r="P4922" s="57"/>
      <c r="AP4922" s="57"/>
      <c r="BA4922" s="57"/>
      <c r="BF4922" s="6" t="e">
        <f t="shared" si="228"/>
        <v>#NUM!</v>
      </c>
      <c r="BG4922" t="e">
        <f t="shared" si="229"/>
        <v>#NUM!</v>
      </c>
      <c r="BH4922" t="e">
        <f t="shared" si="230"/>
        <v>#NUM!</v>
      </c>
      <c r="BI4922" t="e">
        <f>VLOOKUP(H4922,Sheet2!$A$1:$B$270,2,FALSE)</f>
        <v>#N/A</v>
      </c>
    </row>
    <row r="4923" spans="15:61">
      <c r="O4923" s="57"/>
      <c r="P4923" s="57"/>
      <c r="AP4923" s="57"/>
      <c r="BA4923" s="57"/>
      <c r="BF4923" s="6" t="e">
        <f t="shared" si="228"/>
        <v>#NUM!</v>
      </c>
      <c r="BG4923" t="e">
        <f t="shared" si="229"/>
        <v>#NUM!</v>
      </c>
      <c r="BH4923" t="e">
        <f t="shared" si="230"/>
        <v>#NUM!</v>
      </c>
      <c r="BI4923" t="e">
        <f>VLOOKUP(H4923,Sheet2!$A$1:$B$270,2,FALSE)</f>
        <v>#N/A</v>
      </c>
    </row>
    <row r="4924" spans="15:61">
      <c r="O4924" s="57"/>
      <c r="P4924" s="57"/>
      <c r="AP4924" s="57"/>
      <c r="BA4924" s="57"/>
      <c r="BF4924" s="6" t="e">
        <f t="shared" si="228"/>
        <v>#NUM!</v>
      </c>
      <c r="BG4924" t="e">
        <f t="shared" si="229"/>
        <v>#NUM!</v>
      </c>
      <c r="BH4924" t="e">
        <f t="shared" si="230"/>
        <v>#NUM!</v>
      </c>
      <c r="BI4924" t="e">
        <f>VLOOKUP(H4924,Sheet2!$A$1:$B$270,2,FALSE)</f>
        <v>#N/A</v>
      </c>
    </row>
    <row r="4925" spans="15:61">
      <c r="O4925" s="57"/>
      <c r="P4925" s="57"/>
      <c r="AP4925" s="57"/>
      <c r="BA4925" s="57"/>
      <c r="BF4925" s="6" t="e">
        <f t="shared" si="228"/>
        <v>#NUM!</v>
      </c>
      <c r="BG4925" t="e">
        <f t="shared" si="229"/>
        <v>#NUM!</v>
      </c>
      <c r="BH4925" t="e">
        <f t="shared" si="230"/>
        <v>#NUM!</v>
      </c>
      <c r="BI4925" t="e">
        <f>VLOOKUP(H4925,Sheet2!$A$1:$B$270,2,FALSE)</f>
        <v>#N/A</v>
      </c>
    </row>
    <row r="4926" spans="15:61">
      <c r="O4926" s="57"/>
      <c r="P4926" s="57"/>
      <c r="AP4926" s="57"/>
      <c r="BA4926" s="57"/>
      <c r="BF4926" s="6" t="e">
        <f t="shared" si="228"/>
        <v>#NUM!</v>
      </c>
      <c r="BG4926" t="e">
        <f t="shared" si="229"/>
        <v>#NUM!</v>
      </c>
      <c r="BH4926" t="e">
        <f t="shared" si="230"/>
        <v>#NUM!</v>
      </c>
      <c r="BI4926" t="e">
        <f>VLOOKUP(H4926,Sheet2!$A$1:$B$270,2,FALSE)</f>
        <v>#N/A</v>
      </c>
    </row>
    <row r="4927" spans="15:61">
      <c r="O4927" s="57"/>
      <c r="P4927" s="57"/>
      <c r="AP4927" s="57"/>
      <c r="BA4927" s="57"/>
      <c r="BF4927" s="6" t="e">
        <f t="shared" si="228"/>
        <v>#NUM!</v>
      </c>
      <c r="BG4927" t="e">
        <f t="shared" si="229"/>
        <v>#NUM!</v>
      </c>
      <c r="BH4927" t="e">
        <f t="shared" si="230"/>
        <v>#NUM!</v>
      </c>
      <c r="BI4927" t="e">
        <f>VLOOKUP(H4927,Sheet2!$A$1:$B$270,2,FALSE)</f>
        <v>#N/A</v>
      </c>
    </row>
    <row r="4928" spans="15:61">
      <c r="O4928" s="57"/>
      <c r="P4928" s="57"/>
      <c r="AP4928" s="57"/>
      <c r="BA4928" s="57"/>
      <c r="BF4928" s="6" t="e">
        <f t="shared" si="228"/>
        <v>#NUM!</v>
      </c>
      <c r="BG4928" t="e">
        <f t="shared" si="229"/>
        <v>#NUM!</v>
      </c>
      <c r="BH4928" t="e">
        <f t="shared" si="230"/>
        <v>#NUM!</v>
      </c>
      <c r="BI4928" t="e">
        <f>VLOOKUP(H4928,Sheet2!$A$1:$B$270,2,FALSE)</f>
        <v>#N/A</v>
      </c>
    </row>
    <row r="4929" spans="15:61">
      <c r="O4929" s="57"/>
      <c r="P4929" s="57"/>
      <c r="AP4929" s="57"/>
      <c r="BA4929" s="57"/>
      <c r="BF4929" s="6" t="e">
        <f t="shared" si="228"/>
        <v>#NUM!</v>
      </c>
      <c r="BG4929" t="e">
        <f t="shared" si="229"/>
        <v>#NUM!</v>
      </c>
      <c r="BH4929" t="e">
        <f t="shared" si="230"/>
        <v>#NUM!</v>
      </c>
      <c r="BI4929" t="e">
        <f>VLOOKUP(H4929,Sheet2!$A$1:$B$270,2,FALSE)</f>
        <v>#N/A</v>
      </c>
    </row>
    <row r="4930" spans="15:61">
      <c r="O4930" s="57"/>
      <c r="P4930" s="57"/>
      <c r="AP4930" s="57"/>
      <c r="BA4930" s="57"/>
      <c r="BF4930" s="6" t="e">
        <f t="shared" ref="BF4930:BF4993" si="231">DATE(BC4930,BD4930,BE4930)</f>
        <v>#NUM!</v>
      </c>
      <c r="BG4930" t="e">
        <f t="shared" ref="BG4930:BG4993" si="232">BF4930-BA4930</f>
        <v>#NUM!</v>
      </c>
      <c r="BH4930" t="e">
        <f t="shared" ref="BH4930:BH4993" si="233">IF(BG4930=1,"COMPLY",IF(BG4930&lt;1,"COMPLY","NOT COMPLY"))</f>
        <v>#NUM!</v>
      </c>
      <c r="BI4930" t="e">
        <f>VLOOKUP(H4930,Sheet2!$A$1:$B$270,2,FALSE)</f>
        <v>#N/A</v>
      </c>
    </row>
    <row r="4931" spans="15:61">
      <c r="O4931" s="57"/>
      <c r="P4931" s="57"/>
      <c r="AP4931" s="57"/>
      <c r="BA4931" s="57"/>
      <c r="BF4931" s="6" t="e">
        <f t="shared" si="231"/>
        <v>#NUM!</v>
      </c>
      <c r="BG4931" t="e">
        <f t="shared" si="232"/>
        <v>#NUM!</v>
      </c>
      <c r="BH4931" t="e">
        <f t="shared" si="233"/>
        <v>#NUM!</v>
      </c>
      <c r="BI4931" t="e">
        <f>VLOOKUP(H4931,Sheet2!$A$1:$B$270,2,FALSE)</f>
        <v>#N/A</v>
      </c>
    </row>
    <row r="4932" spans="15:61">
      <c r="O4932" s="57"/>
      <c r="P4932" s="57"/>
      <c r="AP4932" s="57"/>
      <c r="BA4932" s="57"/>
      <c r="BF4932" s="6" t="e">
        <f t="shared" si="231"/>
        <v>#NUM!</v>
      </c>
      <c r="BG4932" t="e">
        <f t="shared" si="232"/>
        <v>#NUM!</v>
      </c>
      <c r="BH4932" t="e">
        <f t="shared" si="233"/>
        <v>#NUM!</v>
      </c>
      <c r="BI4932" t="e">
        <f>VLOOKUP(H4932,Sheet2!$A$1:$B$270,2,FALSE)</f>
        <v>#N/A</v>
      </c>
    </row>
    <row r="4933" spans="15:61">
      <c r="O4933" s="57"/>
      <c r="P4933" s="57"/>
      <c r="AP4933" s="57"/>
      <c r="BA4933" s="57"/>
      <c r="BF4933" s="6" t="e">
        <f t="shared" si="231"/>
        <v>#NUM!</v>
      </c>
      <c r="BG4933" t="e">
        <f t="shared" si="232"/>
        <v>#NUM!</v>
      </c>
      <c r="BH4933" t="e">
        <f t="shared" si="233"/>
        <v>#NUM!</v>
      </c>
      <c r="BI4933" t="e">
        <f>VLOOKUP(H4933,Sheet2!$A$1:$B$270,2,FALSE)</f>
        <v>#N/A</v>
      </c>
    </row>
    <row r="4934" spans="15:61">
      <c r="O4934" s="57"/>
      <c r="P4934" s="57"/>
      <c r="AP4934" s="57"/>
      <c r="BA4934" s="57"/>
      <c r="BF4934" s="6" t="e">
        <f t="shared" si="231"/>
        <v>#NUM!</v>
      </c>
      <c r="BG4934" t="e">
        <f t="shared" si="232"/>
        <v>#NUM!</v>
      </c>
      <c r="BH4934" t="e">
        <f t="shared" si="233"/>
        <v>#NUM!</v>
      </c>
      <c r="BI4934" t="e">
        <f>VLOOKUP(H4934,Sheet2!$A$1:$B$270,2,FALSE)</f>
        <v>#N/A</v>
      </c>
    </row>
    <row r="4935" spans="15:61">
      <c r="O4935" s="57"/>
      <c r="P4935" s="57"/>
      <c r="AP4935" s="57"/>
      <c r="BA4935" s="57"/>
      <c r="BF4935" s="6" t="e">
        <f t="shared" si="231"/>
        <v>#NUM!</v>
      </c>
      <c r="BG4935" t="e">
        <f t="shared" si="232"/>
        <v>#NUM!</v>
      </c>
      <c r="BH4935" t="e">
        <f t="shared" si="233"/>
        <v>#NUM!</v>
      </c>
      <c r="BI4935" t="e">
        <f>VLOOKUP(H4935,Sheet2!$A$1:$B$270,2,FALSE)</f>
        <v>#N/A</v>
      </c>
    </row>
    <row r="4936" spans="15:61">
      <c r="O4936" s="57"/>
      <c r="P4936" s="57"/>
      <c r="AP4936" s="57"/>
      <c r="BA4936" s="57"/>
      <c r="BF4936" s="6" t="e">
        <f t="shared" si="231"/>
        <v>#NUM!</v>
      </c>
      <c r="BG4936" t="e">
        <f t="shared" si="232"/>
        <v>#NUM!</v>
      </c>
      <c r="BH4936" t="e">
        <f t="shared" si="233"/>
        <v>#NUM!</v>
      </c>
      <c r="BI4936" t="e">
        <f>VLOOKUP(H4936,Sheet2!$A$1:$B$270,2,FALSE)</f>
        <v>#N/A</v>
      </c>
    </row>
    <row r="4937" spans="15:61">
      <c r="O4937" s="57"/>
      <c r="P4937" s="57"/>
      <c r="AP4937" s="57"/>
      <c r="BA4937" s="57"/>
      <c r="BF4937" s="6" t="e">
        <f t="shared" si="231"/>
        <v>#NUM!</v>
      </c>
      <c r="BG4937" t="e">
        <f t="shared" si="232"/>
        <v>#NUM!</v>
      </c>
      <c r="BH4937" t="e">
        <f t="shared" si="233"/>
        <v>#NUM!</v>
      </c>
      <c r="BI4937" t="e">
        <f>VLOOKUP(H4937,Sheet2!$A$1:$B$270,2,FALSE)</f>
        <v>#N/A</v>
      </c>
    </row>
    <row r="4938" spans="15:61">
      <c r="O4938" s="57"/>
      <c r="P4938" s="57"/>
      <c r="AP4938" s="57"/>
      <c r="BA4938" s="57"/>
      <c r="BF4938" s="6" t="e">
        <f t="shared" si="231"/>
        <v>#NUM!</v>
      </c>
      <c r="BG4938" t="e">
        <f t="shared" si="232"/>
        <v>#NUM!</v>
      </c>
      <c r="BH4938" t="e">
        <f t="shared" si="233"/>
        <v>#NUM!</v>
      </c>
      <c r="BI4938" t="e">
        <f>VLOOKUP(H4938,Sheet2!$A$1:$B$270,2,FALSE)</f>
        <v>#N/A</v>
      </c>
    </row>
    <row r="4939" spans="15:61">
      <c r="O4939" s="57"/>
      <c r="P4939" s="57"/>
      <c r="AP4939" s="57"/>
      <c r="BA4939" s="57"/>
      <c r="BF4939" s="6" t="e">
        <f t="shared" si="231"/>
        <v>#NUM!</v>
      </c>
      <c r="BG4939" t="e">
        <f t="shared" si="232"/>
        <v>#NUM!</v>
      </c>
      <c r="BH4939" t="e">
        <f t="shared" si="233"/>
        <v>#NUM!</v>
      </c>
      <c r="BI4939" t="e">
        <f>VLOOKUP(H4939,Sheet2!$A$1:$B$270,2,FALSE)</f>
        <v>#N/A</v>
      </c>
    </row>
    <row r="4940" spans="15:61">
      <c r="O4940" s="57"/>
      <c r="P4940" s="57"/>
      <c r="AP4940" s="57"/>
      <c r="BA4940" s="57"/>
      <c r="BF4940" s="6" t="e">
        <f t="shared" si="231"/>
        <v>#NUM!</v>
      </c>
      <c r="BG4940" t="e">
        <f t="shared" si="232"/>
        <v>#NUM!</v>
      </c>
      <c r="BH4940" t="e">
        <f t="shared" si="233"/>
        <v>#NUM!</v>
      </c>
      <c r="BI4940" t="e">
        <f>VLOOKUP(H4940,Sheet2!$A$1:$B$270,2,FALSE)</f>
        <v>#N/A</v>
      </c>
    </row>
    <row r="4941" spans="15:61">
      <c r="O4941" s="57"/>
      <c r="P4941" s="57"/>
      <c r="AP4941" s="57"/>
      <c r="BA4941" s="57"/>
      <c r="BF4941" s="6" t="e">
        <f t="shared" si="231"/>
        <v>#NUM!</v>
      </c>
      <c r="BG4941" t="e">
        <f t="shared" si="232"/>
        <v>#NUM!</v>
      </c>
      <c r="BH4941" t="e">
        <f t="shared" si="233"/>
        <v>#NUM!</v>
      </c>
      <c r="BI4941" t="e">
        <f>VLOOKUP(H4941,Sheet2!$A$1:$B$270,2,FALSE)</f>
        <v>#N/A</v>
      </c>
    </row>
    <row r="4942" spans="15:61">
      <c r="O4942" s="57"/>
      <c r="P4942" s="57"/>
      <c r="AP4942" s="57"/>
      <c r="BA4942" s="57"/>
      <c r="BF4942" s="6" t="e">
        <f t="shared" si="231"/>
        <v>#NUM!</v>
      </c>
      <c r="BG4942" t="e">
        <f t="shared" si="232"/>
        <v>#NUM!</v>
      </c>
      <c r="BH4942" t="e">
        <f t="shared" si="233"/>
        <v>#NUM!</v>
      </c>
      <c r="BI4942" t="e">
        <f>VLOOKUP(H4942,Sheet2!$A$1:$B$270,2,FALSE)</f>
        <v>#N/A</v>
      </c>
    </row>
    <row r="4943" spans="15:61">
      <c r="O4943" s="57"/>
      <c r="P4943" s="57"/>
      <c r="AP4943" s="57"/>
      <c r="BA4943" s="57"/>
      <c r="BF4943" s="6" t="e">
        <f t="shared" si="231"/>
        <v>#NUM!</v>
      </c>
      <c r="BG4943" t="e">
        <f t="shared" si="232"/>
        <v>#NUM!</v>
      </c>
      <c r="BH4943" t="e">
        <f t="shared" si="233"/>
        <v>#NUM!</v>
      </c>
      <c r="BI4943" t="e">
        <f>VLOOKUP(H4943,Sheet2!$A$1:$B$270,2,FALSE)</f>
        <v>#N/A</v>
      </c>
    </row>
    <row r="4944" spans="15:61">
      <c r="O4944" s="57"/>
      <c r="P4944" s="57"/>
      <c r="AP4944" s="57"/>
      <c r="BA4944" s="57"/>
      <c r="BF4944" s="6" t="e">
        <f t="shared" si="231"/>
        <v>#NUM!</v>
      </c>
      <c r="BG4944" t="e">
        <f t="shared" si="232"/>
        <v>#NUM!</v>
      </c>
      <c r="BH4944" t="e">
        <f t="shared" si="233"/>
        <v>#NUM!</v>
      </c>
      <c r="BI4944" t="e">
        <f>VLOOKUP(H4944,Sheet2!$A$1:$B$270,2,FALSE)</f>
        <v>#N/A</v>
      </c>
    </row>
    <row r="4945" spans="15:61">
      <c r="O4945" s="57"/>
      <c r="P4945" s="57"/>
      <c r="AP4945" s="57"/>
      <c r="BA4945" s="57"/>
      <c r="BF4945" s="6" t="e">
        <f t="shared" si="231"/>
        <v>#NUM!</v>
      </c>
      <c r="BG4945" t="e">
        <f t="shared" si="232"/>
        <v>#NUM!</v>
      </c>
      <c r="BH4945" t="e">
        <f t="shared" si="233"/>
        <v>#NUM!</v>
      </c>
      <c r="BI4945" t="e">
        <f>VLOOKUP(H4945,Sheet2!$A$1:$B$270,2,FALSE)</f>
        <v>#N/A</v>
      </c>
    </row>
    <row r="4946" spans="15:61">
      <c r="O4946" s="57"/>
      <c r="P4946" s="57"/>
      <c r="AP4946" s="57"/>
      <c r="BA4946" s="57"/>
      <c r="BF4946" s="6" t="e">
        <f t="shared" si="231"/>
        <v>#NUM!</v>
      </c>
      <c r="BG4946" t="e">
        <f t="shared" si="232"/>
        <v>#NUM!</v>
      </c>
      <c r="BH4946" t="e">
        <f t="shared" si="233"/>
        <v>#NUM!</v>
      </c>
      <c r="BI4946" t="e">
        <f>VLOOKUP(H4946,Sheet2!$A$1:$B$270,2,FALSE)</f>
        <v>#N/A</v>
      </c>
    </row>
    <row r="4947" spans="15:61">
      <c r="O4947" s="57"/>
      <c r="P4947" s="57"/>
      <c r="AP4947" s="57"/>
      <c r="BA4947" s="57"/>
      <c r="BF4947" s="6" t="e">
        <f t="shared" si="231"/>
        <v>#NUM!</v>
      </c>
      <c r="BG4947" t="e">
        <f t="shared" si="232"/>
        <v>#NUM!</v>
      </c>
      <c r="BH4947" t="e">
        <f t="shared" si="233"/>
        <v>#NUM!</v>
      </c>
      <c r="BI4947" t="e">
        <f>VLOOKUP(H4947,Sheet2!$A$1:$B$270,2,FALSE)</f>
        <v>#N/A</v>
      </c>
    </row>
    <row r="4948" spans="15:61">
      <c r="O4948" s="57"/>
      <c r="P4948" s="57"/>
      <c r="AP4948" s="57"/>
      <c r="BA4948" s="57"/>
      <c r="BF4948" s="6" t="e">
        <f t="shared" si="231"/>
        <v>#NUM!</v>
      </c>
      <c r="BG4948" t="e">
        <f t="shared" si="232"/>
        <v>#NUM!</v>
      </c>
      <c r="BH4948" t="e">
        <f t="shared" si="233"/>
        <v>#NUM!</v>
      </c>
      <c r="BI4948" t="e">
        <f>VLOOKUP(H4948,Sheet2!$A$1:$B$270,2,FALSE)</f>
        <v>#N/A</v>
      </c>
    </row>
    <row r="4949" spans="15:61">
      <c r="O4949" s="57"/>
      <c r="P4949" s="57"/>
      <c r="AP4949" s="57"/>
      <c r="BA4949" s="57"/>
      <c r="BF4949" s="6" t="e">
        <f t="shared" si="231"/>
        <v>#NUM!</v>
      </c>
      <c r="BG4949" t="e">
        <f t="shared" si="232"/>
        <v>#NUM!</v>
      </c>
      <c r="BH4949" t="e">
        <f t="shared" si="233"/>
        <v>#NUM!</v>
      </c>
      <c r="BI4949" t="e">
        <f>VLOOKUP(H4949,Sheet2!$A$1:$B$270,2,FALSE)</f>
        <v>#N/A</v>
      </c>
    </row>
    <row r="4950" spans="15:61">
      <c r="O4950" s="57"/>
      <c r="P4950" s="57"/>
      <c r="AP4950" s="57"/>
      <c r="BA4950" s="57"/>
      <c r="BF4950" s="6" t="e">
        <f t="shared" si="231"/>
        <v>#NUM!</v>
      </c>
      <c r="BG4950" t="e">
        <f t="shared" si="232"/>
        <v>#NUM!</v>
      </c>
      <c r="BH4950" t="e">
        <f t="shared" si="233"/>
        <v>#NUM!</v>
      </c>
      <c r="BI4950" t="e">
        <f>VLOOKUP(H4950,Sheet2!$A$1:$B$270,2,FALSE)</f>
        <v>#N/A</v>
      </c>
    </row>
    <row r="4951" spans="15:61">
      <c r="O4951" s="57"/>
      <c r="P4951" s="57"/>
      <c r="AP4951" s="57"/>
      <c r="BA4951" s="57"/>
      <c r="BF4951" s="6" t="e">
        <f t="shared" si="231"/>
        <v>#NUM!</v>
      </c>
      <c r="BG4951" t="e">
        <f t="shared" si="232"/>
        <v>#NUM!</v>
      </c>
      <c r="BH4951" t="e">
        <f t="shared" si="233"/>
        <v>#NUM!</v>
      </c>
      <c r="BI4951" t="e">
        <f>VLOOKUP(H4951,Sheet2!$A$1:$B$270,2,FALSE)</f>
        <v>#N/A</v>
      </c>
    </row>
    <row r="4952" spans="15:61">
      <c r="O4952" s="57"/>
      <c r="P4952" s="57"/>
      <c r="AP4952" s="57"/>
      <c r="BA4952" s="57"/>
      <c r="BF4952" s="6" t="e">
        <f t="shared" si="231"/>
        <v>#NUM!</v>
      </c>
      <c r="BG4952" t="e">
        <f t="shared" si="232"/>
        <v>#NUM!</v>
      </c>
      <c r="BH4952" t="e">
        <f t="shared" si="233"/>
        <v>#NUM!</v>
      </c>
      <c r="BI4952" t="e">
        <f>VLOOKUP(H4952,Sheet2!$A$1:$B$270,2,FALSE)</f>
        <v>#N/A</v>
      </c>
    </row>
    <row r="4953" spans="15:61">
      <c r="O4953" s="57"/>
      <c r="P4953" s="57"/>
      <c r="AP4953" s="57"/>
      <c r="BA4953" s="57"/>
      <c r="BF4953" s="6" t="e">
        <f t="shared" si="231"/>
        <v>#NUM!</v>
      </c>
      <c r="BG4953" t="e">
        <f t="shared" si="232"/>
        <v>#NUM!</v>
      </c>
      <c r="BH4953" t="e">
        <f t="shared" si="233"/>
        <v>#NUM!</v>
      </c>
      <c r="BI4953" t="e">
        <f>VLOOKUP(H4953,Sheet2!$A$1:$B$270,2,FALSE)</f>
        <v>#N/A</v>
      </c>
    </row>
    <row r="4954" spans="15:61">
      <c r="O4954" s="57"/>
      <c r="P4954" s="57"/>
      <c r="AP4954" s="57"/>
      <c r="BA4954" s="57"/>
      <c r="BF4954" s="6" t="e">
        <f t="shared" si="231"/>
        <v>#NUM!</v>
      </c>
      <c r="BG4954" t="e">
        <f t="shared" si="232"/>
        <v>#NUM!</v>
      </c>
      <c r="BH4954" t="e">
        <f t="shared" si="233"/>
        <v>#NUM!</v>
      </c>
      <c r="BI4954" t="e">
        <f>VLOOKUP(H4954,Sheet2!$A$1:$B$270,2,FALSE)</f>
        <v>#N/A</v>
      </c>
    </row>
    <row r="4955" spans="15:61">
      <c r="O4955" s="57"/>
      <c r="P4955" s="57"/>
      <c r="AP4955" s="57"/>
      <c r="BA4955" s="57"/>
      <c r="BF4955" s="6" t="e">
        <f t="shared" si="231"/>
        <v>#NUM!</v>
      </c>
      <c r="BG4955" t="e">
        <f t="shared" si="232"/>
        <v>#NUM!</v>
      </c>
      <c r="BH4955" t="e">
        <f t="shared" si="233"/>
        <v>#NUM!</v>
      </c>
      <c r="BI4955" t="e">
        <f>VLOOKUP(H4955,Sheet2!$A$1:$B$270,2,FALSE)</f>
        <v>#N/A</v>
      </c>
    </row>
    <row r="4956" spans="15:61">
      <c r="O4956" s="57"/>
      <c r="P4956" s="57"/>
      <c r="AP4956" s="57"/>
      <c r="BA4956" s="57"/>
      <c r="BF4956" s="6" t="e">
        <f t="shared" si="231"/>
        <v>#NUM!</v>
      </c>
      <c r="BG4956" t="e">
        <f t="shared" si="232"/>
        <v>#NUM!</v>
      </c>
      <c r="BH4956" t="e">
        <f t="shared" si="233"/>
        <v>#NUM!</v>
      </c>
      <c r="BI4956" t="e">
        <f>VLOOKUP(H4956,Sheet2!$A$1:$B$270,2,FALSE)</f>
        <v>#N/A</v>
      </c>
    </row>
    <row r="4957" spans="15:61">
      <c r="O4957" s="57"/>
      <c r="P4957" s="57"/>
      <c r="AP4957" s="57"/>
      <c r="BA4957" s="57"/>
      <c r="BF4957" s="6" t="e">
        <f t="shared" si="231"/>
        <v>#NUM!</v>
      </c>
      <c r="BG4957" t="e">
        <f t="shared" si="232"/>
        <v>#NUM!</v>
      </c>
      <c r="BH4957" t="e">
        <f t="shared" si="233"/>
        <v>#NUM!</v>
      </c>
      <c r="BI4957" t="e">
        <f>VLOOKUP(H4957,Sheet2!$A$1:$B$270,2,FALSE)</f>
        <v>#N/A</v>
      </c>
    </row>
    <row r="4958" spans="15:61">
      <c r="O4958" s="57"/>
      <c r="P4958" s="57"/>
      <c r="AP4958" s="57"/>
      <c r="BA4958" s="57"/>
      <c r="BF4958" s="6" t="e">
        <f t="shared" si="231"/>
        <v>#NUM!</v>
      </c>
      <c r="BG4958" t="e">
        <f t="shared" si="232"/>
        <v>#NUM!</v>
      </c>
      <c r="BH4958" t="e">
        <f t="shared" si="233"/>
        <v>#NUM!</v>
      </c>
      <c r="BI4958" t="e">
        <f>VLOOKUP(H4958,Sheet2!$A$1:$B$270,2,FALSE)</f>
        <v>#N/A</v>
      </c>
    </row>
    <row r="4959" spans="15:61">
      <c r="O4959" s="57"/>
      <c r="P4959" s="57"/>
      <c r="AP4959" s="57"/>
      <c r="BA4959" s="57"/>
      <c r="BF4959" s="6" t="e">
        <f t="shared" si="231"/>
        <v>#NUM!</v>
      </c>
      <c r="BG4959" t="e">
        <f t="shared" si="232"/>
        <v>#NUM!</v>
      </c>
      <c r="BH4959" t="e">
        <f t="shared" si="233"/>
        <v>#NUM!</v>
      </c>
      <c r="BI4959" t="e">
        <f>VLOOKUP(H4959,Sheet2!$A$1:$B$270,2,FALSE)</f>
        <v>#N/A</v>
      </c>
    </row>
    <row r="4960" spans="15:61">
      <c r="O4960" s="57"/>
      <c r="P4960" s="57"/>
      <c r="AP4960" s="57"/>
      <c r="BA4960" s="57"/>
      <c r="BF4960" s="6" t="e">
        <f t="shared" si="231"/>
        <v>#NUM!</v>
      </c>
      <c r="BG4960" t="e">
        <f t="shared" si="232"/>
        <v>#NUM!</v>
      </c>
      <c r="BH4960" t="e">
        <f t="shared" si="233"/>
        <v>#NUM!</v>
      </c>
      <c r="BI4960" t="e">
        <f>VLOOKUP(H4960,Sheet2!$A$1:$B$270,2,FALSE)</f>
        <v>#N/A</v>
      </c>
    </row>
    <row r="4961" spans="15:61">
      <c r="O4961" s="57"/>
      <c r="P4961" s="57"/>
      <c r="AP4961" s="57"/>
      <c r="BA4961" s="57"/>
      <c r="BF4961" s="6" t="e">
        <f t="shared" si="231"/>
        <v>#NUM!</v>
      </c>
      <c r="BG4961" t="e">
        <f t="shared" si="232"/>
        <v>#NUM!</v>
      </c>
      <c r="BH4961" t="e">
        <f t="shared" si="233"/>
        <v>#NUM!</v>
      </c>
      <c r="BI4961" t="e">
        <f>VLOOKUP(H4961,Sheet2!$A$1:$B$270,2,FALSE)</f>
        <v>#N/A</v>
      </c>
    </row>
    <row r="4962" spans="15:61">
      <c r="O4962" s="57"/>
      <c r="P4962" s="57"/>
      <c r="AP4962" s="57"/>
      <c r="BA4962" s="57"/>
      <c r="BF4962" s="6" t="e">
        <f t="shared" si="231"/>
        <v>#NUM!</v>
      </c>
      <c r="BG4962" t="e">
        <f t="shared" si="232"/>
        <v>#NUM!</v>
      </c>
      <c r="BH4962" t="e">
        <f t="shared" si="233"/>
        <v>#NUM!</v>
      </c>
      <c r="BI4962" t="e">
        <f>VLOOKUP(H4962,Sheet2!$A$1:$B$270,2,FALSE)</f>
        <v>#N/A</v>
      </c>
    </row>
    <row r="4963" spans="15:61">
      <c r="O4963" s="57"/>
      <c r="P4963" s="57"/>
      <c r="AP4963" s="57"/>
      <c r="BA4963" s="57"/>
      <c r="BF4963" s="6" t="e">
        <f t="shared" si="231"/>
        <v>#NUM!</v>
      </c>
      <c r="BG4963" t="e">
        <f t="shared" si="232"/>
        <v>#NUM!</v>
      </c>
      <c r="BH4963" t="e">
        <f t="shared" si="233"/>
        <v>#NUM!</v>
      </c>
      <c r="BI4963" t="e">
        <f>VLOOKUP(H4963,Sheet2!$A$1:$B$270,2,FALSE)</f>
        <v>#N/A</v>
      </c>
    </row>
    <row r="4964" spans="15:61">
      <c r="O4964" s="57"/>
      <c r="P4964" s="57"/>
      <c r="AP4964" s="57"/>
      <c r="BA4964" s="57"/>
      <c r="BF4964" s="6" t="e">
        <f t="shared" si="231"/>
        <v>#NUM!</v>
      </c>
      <c r="BG4964" t="e">
        <f t="shared" si="232"/>
        <v>#NUM!</v>
      </c>
      <c r="BH4964" t="e">
        <f t="shared" si="233"/>
        <v>#NUM!</v>
      </c>
      <c r="BI4964" t="e">
        <f>VLOOKUP(H4964,Sheet2!$A$1:$B$270,2,FALSE)</f>
        <v>#N/A</v>
      </c>
    </row>
    <row r="4965" spans="15:61">
      <c r="O4965" s="57"/>
      <c r="P4965" s="57"/>
      <c r="AP4965" s="57"/>
      <c r="BA4965" s="57"/>
      <c r="BF4965" s="6" t="e">
        <f t="shared" si="231"/>
        <v>#NUM!</v>
      </c>
      <c r="BG4965" t="e">
        <f t="shared" si="232"/>
        <v>#NUM!</v>
      </c>
      <c r="BH4965" t="e">
        <f t="shared" si="233"/>
        <v>#NUM!</v>
      </c>
      <c r="BI4965" t="e">
        <f>VLOOKUP(H4965,Sheet2!$A$1:$B$270,2,FALSE)</f>
        <v>#N/A</v>
      </c>
    </row>
    <row r="4966" spans="15:61">
      <c r="O4966" s="57"/>
      <c r="P4966" s="57"/>
      <c r="AP4966" s="57"/>
      <c r="BA4966" s="57"/>
      <c r="BF4966" s="6" t="e">
        <f t="shared" si="231"/>
        <v>#NUM!</v>
      </c>
      <c r="BG4966" t="e">
        <f t="shared" si="232"/>
        <v>#NUM!</v>
      </c>
      <c r="BH4966" t="e">
        <f t="shared" si="233"/>
        <v>#NUM!</v>
      </c>
      <c r="BI4966" t="e">
        <f>VLOOKUP(H4966,Sheet2!$A$1:$B$270,2,FALSE)</f>
        <v>#N/A</v>
      </c>
    </row>
    <row r="4967" spans="15:61">
      <c r="O4967" s="57"/>
      <c r="P4967" s="57"/>
      <c r="AP4967" s="57"/>
      <c r="BA4967" s="57"/>
      <c r="BF4967" s="6" t="e">
        <f t="shared" si="231"/>
        <v>#NUM!</v>
      </c>
      <c r="BG4967" t="e">
        <f t="shared" si="232"/>
        <v>#NUM!</v>
      </c>
      <c r="BH4967" t="e">
        <f t="shared" si="233"/>
        <v>#NUM!</v>
      </c>
      <c r="BI4967" t="e">
        <f>VLOOKUP(H4967,Sheet2!$A$1:$B$270,2,FALSE)</f>
        <v>#N/A</v>
      </c>
    </row>
    <row r="4968" spans="15:61">
      <c r="O4968" s="57"/>
      <c r="P4968" s="57"/>
      <c r="AP4968" s="57"/>
      <c r="BA4968" s="57"/>
      <c r="BF4968" s="6" t="e">
        <f t="shared" si="231"/>
        <v>#NUM!</v>
      </c>
      <c r="BG4968" t="e">
        <f t="shared" si="232"/>
        <v>#NUM!</v>
      </c>
      <c r="BH4968" t="e">
        <f t="shared" si="233"/>
        <v>#NUM!</v>
      </c>
      <c r="BI4968" t="e">
        <f>VLOOKUP(H4968,Sheet2!$A$1:$B$270,2,FALSE)</f>
        <v>#N/A</v>
      </c>
    </row>
    <row r="4969" spans="15:61">
      <c r="O4969" s="57"/>
      <c r="P4969" s="57"/>
      <c r="AP4969" s="57"/>
      <c r="BA4969" s="57"/>
      <c r="BF4969" s="6" t="e">
        <f t="shared" si="231"/>
        <v>#NUM!</v>
      </c>
      <c r="BG4969" t="e">
        <f t="shared" si="232"/>
        <v>#NUM!</v>
      </c>
      <c r="BH4969" t="e">
        <f t="shared" si="233"/>
        <v>#NUM!</v>
      </c>
      <c r="BI4969" t="e">
        <f>VLOOKUP(H4969,Sheet2!$A$1:$B$270,2,FALSE)</f>
        <v>#N/A</v>
      </c>
    </row>
    <row r="4970" spans="15:61">
      <c r="O4970" s="57"/>
      <c r="P4970" s="57"/>
      <c r="AP4970" s="57"/>
      <c r="BA4970" s="57"/>
      <c r="BF4970" s="6" t="e">
        <f t="shared" si="231"/>
        <v>#NUM!</v>
      </c>
      <c r="BG4970" t="e">
        <f t="shared" si="232"/>
        <v>#NUM!</v>
      </c>
      <c r="BH4970" t="e">
        <f t="shared" si="233"/>
        <v>#NUM!</v>
      </c>
      <c r="BI4970" t="e">
        <f>VLOOKUP(H4970,Sheet2!$A$1:$B$270,2,FALSE)</f>
        <v>#N/A</v>
      </c>
    </row>
    <row r="4971" spans="15:61">
      <c r="O4971" s="57"/>
      <c r="P4971" s="57"/>
      <c r="AP4971" s="57"/>
      <c r="BA4971" s="57"/>
      <c r="BF4971" s="6" t="e">
        <f t="shared" si="231"/>
        <v>#NUM!</v>
      </c>
      <c r="BG4971" t="e">
        <f t="shared" si="232"/>
        <v>#NUM!</v>
      </c>
      <c r="BH4971" t="e">
        <f t="shared" si="233"/>
        <v>#NUM!</v>
      </c>
      <c r="BI4971" t="e">
        <f>VLOOKUP(H4971,Sheet2!$A$1:$B$270,2,FALSE)</f>
        <v>#N/A</v>
      </c>
    </row>
    <row r="4972" spans="15:61">
      <c r="O4972" s="57"/>
      <c r="P4972" s="57"/>
      <c r="AP4972" s="57"/>
      <c r="BA4972" s="57"/>
      <c r="BF4972" s="6" t="e">
        <f t="shared" si="231"/>
        <v>#NUM!</v>
      </c>
      <c r="BG4972" t="e">
        <f t="shared" si="232"/>
        <v>#NUM!</v>
      </c>
      <c r="BH4972" t="e">
        <f t="shared" si="233"/>
        <v>#NUM!</v>
      </c>
      <c r="BI4972" t="e">
        <f>VLOOKUP(H4972,Sheet2!$A$1:$B$270,2,FALSE)</f>
        <v>#N/A</v>
      </c>
    </row>
    <row r="4973" spans="15:61">
      <c r="O4973" s="57"/>
      <c r="P4973" s="57"/>
      <c r="AP4973" s="57"/>
      <c r="BA4973" s="57"/>
      <c r="BF4973" s="6" t="e">
        <f t="shared" si="231"/>
        <v>#NUM!</v>
      </c>
      <c r="BG4973" t="e">
        <f t="shared" si="232"/>
        <v>#NUM!</v>
      </c>
      <c r="BH4973" t="e">
        <f t="shared" si="233"/>
        <v>#NUM!</v>
      </c>
      <c r="BI4973" t="e">
        <f>VLOOKUP(H4973,Sheet2!$A$1:$B$270,2,FALSE)</f>
        <v>#N/A</v>
      </c>
    </row>
    <row r="4974" spans="15:61">
      <c r="O4974" s="57"/>
      <c r="P4974" s="57"/>
      <c r="AP4974" s="57"/>
      <c r="BA4974" s="57"/>
      <c r="BF4974" s="6" t="e">
        <f t="shared" si="231"/>
        <v>#NUM!</v>
      </c>
      <c r="BG4974" t="e">
        <f t="shared" si="232"/>
        <v>#NUM!</v>
      </c>
      <c r="BH4974" t="e">
        <f t="shared" si="233"/>
        <v>#NUM!</v>
      </c>
      <c r="BI4974" t="e">
        <f>VLOOKUP(H4974,Sheet2!$A$1:$B$270,2,FALSE)</f>
        <v>#N/A</v>
      </c>
    </row>
    <row r="4975" spans="15:61">
      <c r="O4975" s="57"/>
      <c r="P4975" s="57"/>
      <c r="AP4975" s="57"/>
      <c r="BA4975" s="57"/>
      <c r="BF4975" s="6" t="e">
        <f t="shared" si="231"/>
        <v>#NUM!</v>
      </c>
      <c r="BG4975" t="e">
        <f t="shared" si="232"/>
        <v>#NUM!</v>
      </c>
      <c r="BH4975" t="e">
        <f t="shared" si="233"/>
        <v>#NUM!</v>
      </c>
      <c r="BI4975" t="e">
        <f>VLOOKUP(H4975,Sheet2!$A$1:$B$270,2,FALSE)</f>
        <v>#N/A</v>
      </c>
    </row>
    <row r="4976" spans="15:61">
      <c r="O4976" s="57"/>
      <c r="P4976" s="57"/>
      <c r="AP4976" s="57"/>
      <c r="BA4976" s="57"/>
      <c r="BF4976" s="6" t="e">
        <f t="shared" si="231"/>
        <v>#NUM!</v>
      </c>
      <c r="BG4976" t="e">
        <f t="shared" si="232"/>
        <v>#NUM!</v>
      </c>
      <c r="BH4976" t="e">
        <f t="shared" si="233"/>
        <v>#NUM!</v>
      </c>
      <c r="BI4976" t="e">
        <f>VLOOKUP(H4976,Sheet2!$A$1:$B$270,2,FALSE)</f>
        <v>#N/A</v>
      </c>
    </row>
    <row r="4977" spans="15:61">
      <c r="O4977" s="57"/>
      <c r="P4977" s="57"/>
      <c r="AP4977" s="57"/>
      <c r="BA4977" s="57"/>
      <c r="BF4977" s="6" t="e">
        <f t="shared" si="231"/>
        <v>#NUM!</v>
      </c>
      <c r="BG4977" t="e">
        <f t="shared" si="232"/>
        <v>#NUM!</v>
      </c>
      <c r="BH4977" t="e">
        <f t="shared" si="233"/>
        <v>#NUM!</v>
      </c>
      <c r="BI4977" t="e">
        <f>VLOOKUP(H4977,Sheet2!$A$1:$B$270,2,FALSE)</f>
        <v>#N/A</v>
      </c>
    </row>
    <row r="4978" spans="15:61">
      <c r="O4978" s="57"/>
      <c r="P4978" s="57"/>
      <c r="AP4978" s="57"/>
      <c r="BA4978" s="57"/>
      <c r="BF4978" s="6" t="e">
        <f t="shared" si="231"/>
        <v>#NUM!</v>
      </c>
      <c r="BG4978" t="e">
        <f t="shared" si="232"/>
        <v>#NUM!</v>
      </c>
      <c r="BH4978" t="e">
        <f t="shared" si="233"/>
        <v>#NUM!</v>
      </c>
      <c r="BI4978" t="e">
        <f>VLOOKUP(H4978,Sheet2!$A$1:$B$270,2,FALSE)</f>
        <v>#N/A</v>
      </c>
    </row>
    <row r="4979" spans="15:61">
      <c r="O4979" s="57"/>
      <c r="P4979" s="57"/>
      <c r="AP4979" s="57"/>
      <c r="BA4979" s="57"/>
      <c r="BF4979" s="6" t="e">
        <f t="shared" si="231"/>
        <v>#NUM!</v>
      </c>
      <c r="BG4979" t="e">
        <f t="shared" si="232"/>
        <v>#NUM!</v>
      </c>
      <c r="BH4979" t="e">
        <f t="shared" si="233"/>
        <v>#NUM!</v>
      </c>
      <c r="BI4979" t="e">
        <f>VLOOKUP(H4979,Sheet2!$A$1:$B$270,2,FALSE)</f>
        <v>#N/A</v>
      </c>
    </row>
    <row r="4980" spans="15:61">
      <c r="O4980" s="57"/>
      <c r="P4980" s="57"/>
      <c r="AP4980" s="57"/>
      <c r="BA4980" s="57"/>
      <c r="BF4980" s="6" t="e">
        <f t="shared" si="231"/>
        <v>#NUM!</v>
      </c>
      <c r="BG4980" t="e">
        <f t="shared" si="232"/>
        <v>#NUM!</v>
      </c>
      <c r="BH4980" t="e">
        <f t="shared" si="233"/>
        <v>#NUM!</v>
      </c>
      <c r="BI4980" t="e">
        <f>VLOOKUP(H4980,Sheet2!$A$1:$B$270,2,FALSE)</f>
        <v>#N/A</v>
      </c>
    </row>
    <row r="4981" spans="15:61">
      <c r="O4981" s="57"/>
      <c r="P4981" s="57"/>
      <c r="AP4981" s="57"/>
      <c r="BA4981" s="57"/>
      <c r="BF4981" s="6" t="e">
        <f t="shared" si="231"/>
        <v>#NUM!</v>
      </c>
      <c r="BG4981" t="e">
        <f t="shared" si="232"/>
        <v>#NUM!</v>
      </c>
      <c r="BH4981" t="e">
        <f t="shared" si="233"/>
        <v>#NUM!</v>
      </c>
      <c r="BI4981" t="e">
        <f>VLOOKUP(H4981,Sheet2!$A$1:$B$270,2,FALSE)</f>
        <v>#N/A</v>
      </c>
    </row>
    <row r="4982" spans="15:61">
      <c r="O4982" s="57"/>
      <c r="P4982" s="57"/>
      <c r="AP4982" s="57"/>
      <c r="BA4982" s="57"/>
      <c r="BF4982" s="6" t="e">
        <f t="shared" si="231"/>
        <v>#NUM!</v>
      </c>
      <c r="BG4982" t="e">
        <f t="shared" si="232"/>
        <v>#NUM!</v>
      </c>
      <c r="BH4982" t="e">
        <f t="shared" si="233"/>
        <v>#NUM!</v>
      </c>
      <c r="BI4982" t="e">
        <f>VLOOKUP(H4982,Sheet2!$A$1:$B$270,2,FALSE)</f>
        <v>#N/A</v>
      </c>
    </row>
    <row r="4983" spans="15:61">
      <c r="O4983" s="57"/>
      <c r="P4983" s="57"/>
      <c r="AP4983" s="57"/>
      <c r="BA4983" s="57"/>
      <c r="BF4983" s="6" t="e">
        <f t="shared" si="231"/>
        <v>#NUM!</v>
      </c>
      <c r="BG4983" t="e">
        <f t="shared" si="232"/>
        <v>#NUM!</v>
      </c>
      <c r="BH4983" t="e">
        <f t="shared" si="233"/>
        <v>#NUM!</v>
      </c>
      <c r="BI4983" t="e">
        <f>VLOOKUP(H4983,Sheet2!$A$1:$B$270,2,FALSE)</f>
        <v>#N/A</v>
      </c>
    </row>
    <row r="4984" spans="15:61">
      <c r="O4984" s="57"/>
      <c r="P4984" s="57"/>
      <c r="AP4984" s="57"/>
      <c r="BA4984" s="57"/>
      <c r="BF4984" s="6" t="e">
        <f t="shared" si="231"/>
        <v>#NUM!</v>
      </c>
      <c r="BG4984" t="e">
        <f t="shared" si="232"/>
        <v>#NUM!</v>
      </c>
      <c r="BH4984" t="e">
        <f t="shared" si="233"/>
        <v>#NUM!</v>
      </c>
      <c r="BI4984" t="e">
        <f>VLOOKUP(H4984,Sheet2!$A$1:$B$270,2,FALSE)</f>
        <v>#N/A</v>
      </c>
    </row>
    <row r="4985" spans="15:61">
      <c r="O4985" s="57"/>
      <c r="P4985" s="57"/>
      <c r="AP4985" s="57"/>
      <c r="BA4985" s="57"/>
      <c r="BF4985" s="6" t="e">
        <f t="shared" si="231"/>
        <v>#NUM!</v>
      </c>
      <c r="BG4985" t="e">
        <f t="shared" si="232"/>
        <v>#NUM!</v>
      </c>
      <c r="BH4985" t="e">
        <f t="shared" si="233"/>
        <v>#NUM!</v>
      </c>
      <c r="BI4985" t="e">
        <f>VLOOKUP(H4985,Sheet2!$A$1:$B$270,2,FALSE)</f>
        <v>#N/A</v>
      </c>
    </row>
    <row r="4986" spans="15:61">
      <c r="O4986" s="57"/>
      <c r="P4986" s="57"/>
      <c r="AP4986" s="57"/>
      <c r="BA4986" s="57"/>
      <c r="BF4986" s="6" t="e">
        <f t="shared" si="231"/>
        <v>#NUM!</v>
      </c>
      <c r="BG4986" t="e">
        <f t="shared" si="232"/>
        <v>#NUM!</v>
      </c>
      <c r="BH4986" t="e">
        <f t="shared" si="233"/>
        <v>#NUM!</v>
      </c>
      <c r="BI4986" t="e">
        <f>VLOOKUP(H4986,Sheet2!$A$1:$B$270,2,FALSE)</f>
        <v>#N/A</v>
      </c>
    </row>
    <row r="4987" spans="15:61">
      <c r="O4987" s="57"/>
      <c r="P4987" s="57"/>
      <c r="AP4987" s="57"/>
      <c r="BA4987" s="57"/>
      <c r="BF4987" s="6" t="e">
        <f t="shared" si="231"/>
        <v>#NUM!</v>
      </c>
      <c r="BG4987" t="e">
        <f t="shared" si="232"/>
        <v>#NUM!</v>
      </c>
      <c r="BH4987" t="e">
        <f t="shared" si="233"/>
        <v>#NUM!</v>
      </c>
      <c r="BI4987" t="e">
        <f>VLOOKUP(H4987,Sheet2!$A$1:$B$270,2,FALSE)</f>
        <v>#N/A</v>
      </c>
    </row>
    <row r="4988" spans="15:61">
      <c r="O4988" s="57"/>
      <c r="P4988" s="57"/>
      <c r="AP4988" s="57"/>
      <c r="BA4988" s="57"/>
      <c r="BF4988" s="6" t="e">
        <f t="shared" si="231"/>
        <v>#NUM!</v>
      </c>
      <c r="BG4988" t="e">
        <f t="shared" si="232"/>
        <v>#NUM!</v>
      </c>
      <c r="BH4988" t="e">
        <f t="shared" si="233"/>
        <v>#NUM!</v>
      </c>
      <c r="BI4988" t="e">
        <f>VLOOKUP(H4988,Sheet2!$A$1:$B$270,2,FALSE)</f>
        <v>#N/A</v>
      </c>
    </row>
    <row r="4989" spans="15:61">
      <c r="O4989" s="57"/>
      <c r="P4989" s="57"/>
      <c r="AP4989" s="57"/>
      <c r="BA4989" s="57"/>
      <c r="BF4989" s="6" t="e">
        <f t="shared" si="231"/>
        <v>#NUM!</v>
      </c>
      <c r="BG4989" t="e">
        <f t="shared" si="232"/>
        <v>#NUM!</v>
      </c>
      <c r="BH4989" t="e">
        <f t="shared" si="233"/>
        <v>#NUM!</v>
      </c>
      <c r="BI4989" t="e">
        <f>VLOOKUP(H4989,Sheet2!$A$1:$B$270,2,FALSE)</f>
        <v>#N/A</v>
      </c>
    </row>
    <row r="4990" spans="15:61">
      <c r="O4990" s="57"/>
      <c r="P4990" s="57"/>
      <c r="AP4990" s="57"/>
      <c r="BA4990" s="57"/>
      <c r="BF4990" s="6" t="e">
        <f t="shared" si="231"/>
        <v>#NUM!</v>
      </c>
      <c r="BG4990" t="e">
        <f t="shared" si="232"/>
        <v>#NUM!</v>
      </c>
      <c r="BH4990" t="e">
        <f t="shared" si="233"/>
        <v>#NUM!</v>
      </c>
      <c r="BI4990" t="e">
        <f>VLOOKUP(H4990,Sheet2!$A$1:$B$270,2,FALSE)</f>
        <v>#N/A</v>
      </c>
    </row>
    <row r="4991" spans="15:61">
      <c r="O4991" s="57"/>
      <c r="P4991" s="57"/>
      <c r="AP4991" s="57"/>
      <c r="BA4991" s="57"/>
      <c r="BF4991" s="6" t="e">
        <f t="shared" si="231"/>
        <v>#NUM!</v>
      </c>
      <c r="BG4991" t="e">
        <f t="shared" si="232"/>
        <v>#NUM!</v>
      </c>
      <c r="BH4991" t="e">
        <f t="shared" si="233"/>
        <v>#NUM!</v>
      </c>
      <c r="BI4991" t="e">
        <f>VLOOKUP(H4991,Sheet2!$A$1:$B$270,2,FALSE)</f>
        <v>#N/A</v>
      </c>
    </row>
    <row r="4992" spans="15:61">
      <c r="O4992" s="57"/>
      <c r="P4992" s="57"/>
      <c r="AP4992" s="57"/>
      <c r="BA4992" s="57"/>
      <c r="BF4992" s="6" t="e">
        <f t="shared" si="231"/>
        <v>#NUM!</v>
      </c>
      <c r="BG4992" t="e">
        <f t="shared" si="232"/>
        <v>#NUM!</v>
      </c>
      <c r="BH4992" t="e">
        <f t="shared" si="233"/>
        <v>#NUM!</v>
      </c>
      <c r="BI4992" t="e">
        <f>VLOOKUP(H4992,Sheet2!$A$1:$B$270,2,FALSE)</f>
        <v>#N/A</v>
      </c>
    </row>
    <row r="4993" spans="15:61">
      <c r="O4993" s="57"/>
      <c r="P4993" s="57"/>
      <c r="AP4993" s="57"/>
      <c r="BA4993" s="57"/>
      <c r="BF4993" s="6" t="e">
        <f t="shared" si="231"/>
        <v>#NUM!</v>
      </c>
      <c r="BG4993" t="e">
        <f t="shared" si="232"/>
        <v>#NUM!</v>
      </c>
      <c r="BH4993" t="e">
        <f t="shared" si="233"/>
        <v>#NUM!</v>
      </c>
      <c r="BI4993" t="e">
        <f>VLOOKUP(H4993,Sheet2!$A$1:$B$270,2,FALSE)</f>
        <v>#N/A</v>
      </c>
    </row>
    <row r="4994" spans="15:61">
      <c r="O4994" s="57"/>
      <c r="P4994" s="57"/>
      <c r="AP4994" s="57"/>
      <c r="BA4994" s="57"/>
      <c r="BF4994" s="6" t="e">
        <f t="shared" ref="BF4994:BF5057" si="234">DATE(BC4994,BD4994,BE4994)</f>
        <v>#NUM!</v>
      </c>
      <c r="BG4994" t="e">
        <f t="shared" ref="BG4994:BG5057" si="235">BF4994-BA4994</f>
        <v>#NUM!</v>
      </c>
      <c r="BH4994" t="e">
        <f t="shared" ref="BH4994:BH5057" si="236">IF(BG4994=1,"COMPLY",IF(BG4994&lt;1,"COMPLY","NOT COMPLY"))</f>
        <v>#NUM!</v>
      </c>
      <c r="BI4994" t="e">
        <f>VLOOKUP(H4994,Sheet2!$A$1:$B$270,2,FALSE)</f>
        <v>#N/A</v>
      </c>
    </row>
    <row r="4995" spans="15:61">
      <c r="O4995" s="57"/>
      <c r="P4995" s="57"/>
      <c r="AP4995" s="57"/>
      <c r="BA4995" s="57"/>
      <c r="BF4995" s="6" t="e">
        <f t="shared" si="234"/>
        <v>#NUM!</v>
      </c>
      <c r="BG4995" t="e">
        <f t="shared" si="235"/>
        <v>#NUM!</v>
      </c>
      <c r="BH4995" t="e">
        <f t="shared" si="236"/>
        <v>#NUM!</v>
      </c>
      <c r="BI4995" t="e">
        <f>VLOOKUP(H4995,Sheet2!$A$1:$B$270,2,FALSE)</f>
        <v>#N/A</v>
      </c>
    </row>
    <row r="4996" spans="15:61">
      <c r="O4996" s="57"/>
      <c r="P4996" s="57"/>
      <c r="AP4996" s="57"/>
      <c r="BA4996" s="57"/>
      <c r="BF4996" s="6" t="e">
        <f t="shared" si="234"/>
        <v>#NUM!</v>
      </c>
      <c r="BG4996" t="e">
        <f t="shared" si="235"/>
        <v>#NUM!</v>
      </c>
      <c r="BH4996" t="e">
        <f t="shared" si="236"/>
        <v>#NUM!</v>
      </c>
      <c r="BI4996" t="e">
        <f>VLOOKUP(H4996,Sheet2!$A$1:$B$270,2,FALSE)</f>
        <v>#N/A</v>
      </c>
    </row>
    <row r="4997" spans="15:61">
      <c r="O4997" s="57"/>
      <c r="P4997" s="57"/>
      <c r="AP4997" s="57"/>
      <c r="BA4997" s="57"/>
      <c r="BF4997" s="6" t="e">
        <f t="shared" si="234"/>
        <v>#NUM!</v>
      </c>
      <c r="BG4997" t="e">
        <f t="shared" si="235"/>
        <v>#NUM!</v>
      </c>
      <c r="BH4997" t="e">
        <f t="shared" si="236"/>
        <v>#NUM!</v>
      </c>
      <c r="BI4997" t="e">
        <f>VLOOKUP(H4997,Sheet2!$A$1:$B$270,2,FALSE)</f>
        <v>#N/A</v>
      </c>
    </row>
    <row r="4998" spans="15:61">
      <c r="O4998" s="57"/>
      <c r="P4998" s="57"/>
      <c r="AP4998" s="57"/>
      <c r="BA4998" s="57"/>
      <c r="BF4998" s="6" t="e">
        <f t="shared" si="234"/>
        <v>#NUM!</v>
      </c>
      <c r="BG4998" t="e">
        <f t="shared" si="235"/>
        <v>#NUM!</v>
      </c>
      <c r="BH4998" t="e">
        <f t="shared" si="236"/>
        <v>#NUM!</v>
      </c>
      <c r="BI4998" t="e">
        <f>VLOOKUP(H4998,Sheet2!$A$1:$B$270,2,FALSE)</f>
        <v>#N/A</v>
      </c>
    </row>
    <row r="4999" spans="15:61">
      <c r="O4999" s="57"/>
      <c r="P4999" s="57"/>
      <c r="AP4999" s="57"/>
      <c r="BA4999" s="57"/>
      <c r="BF4999" s="6" t="e">
        <f t="shared" si="234"/>
        <v>#NUM!</v>
      </c>
      <c r="BG4999" t="e">
        <f t="shared" si="235"/>
        <v>#NUM!</v>
      </c>
      <c r="BH4999" t="e">
        <f t="shared" si="236"/>
        <v>#NUM!</v>
      </c>
      <c r="BI4999" t="e">
        <f>VLOOKUP(H4999,Sheet2!$A$1:$B$270,2,FALSE)</f>
        <v>#N/A</v>
      </c>
    </row>
    <row r="5000" spans="15:61">
      <c r="O5000" s="57"/>
      <c r="P5000" s="57"/>
      <c r="AP5000" s="57"/>
      <c r="BA5000" s="57"/>
      <c r="BF5000" s="6" t="e">
        <f t="shared" si="234"/>
        <v>#NUM!</v>
      </c>
      <c r="BG5000" t="e">
        <f t="shared" si="235"/>
        <v>#NUM!</v>
      </c>
      <c r="BH5000" t="e">
        <f t="shared" si="236"/>
        <v>#NUM!</v>
      </c>
      <c r="BI5000" t="e">
        <f>VLOOKUP(H5000,Sheet2!$A$1:$B$270,2,FALSE)</f>
        <v>#N/A</v>
      </c>
    </row>
    <row r="5001" spans="15:61">
      <c r="O5001" s="57"/>
      <c r="P5001" s="57"/>
      <c r="AP5001" s="57"/>
      <c r="BA5001" s="57"/>
      <c r="BF5001" s="6" t="e">
        <f t="shared" si="234"/>
        <v>#NUM!</v>
      </c>
      <c r="BG5001" t="e">
        <f t="shared" si="235"/>
        <v>#NUM!</v>
      </c>
      <c r="BH5001" t="e">
        <f t="shared" si="236"/>
        <v>#NUM!</v>
      </c>
      <c r="BI5001" t="e">
        <f>VLOOKUP(H5001,Sheet2!$A$1:$B$270,2,FALSE)</f>
        <v>#N/A</v>
      </c>
    </row>
    <row r="5002" spans="15:61">
      <c r="O5002" s="57"/>
      <c r="P5002" s="57"/>
      <c r="AP5002" s="57"/>
      <c r="BA5002" s="57"/>
      <c r="BF5002" s="6" t="e">
        <f t="shared" si="234"/>
        <v>#NUM!</v>
      </c>
      <c r="BG5002" t="e">
        <f t="shared" si="235"/>
        <v>#NUM!</v>
      </c>
      <c r="BH5002" t="e">
        <f t="shared" si="236"/>
        <v>#NUM!</v>
      </c>
      <c r="BI5002" t="e">
        <f>VLOOKUP(H5002,Sheet2!$A$1:$B$270,2,FALSE)</f>
        <v>#N/A</v>
      </c>
    </row>
    <row r="5003" spans="15:61">
      <c r="O5003" s="57"/>
      <c r="P5003" s="57"/>
      <c r="AP5003" s="57"/>
      <c r="BA5003" s="57"/>
      <c r="BF5003" s="6" t="e">
        <f t="shared" si="234"/>
        <v>#NUM!</v>
      </c>
      <c r="BG5003" t="e">
        <f t="shared" si="235"/>
        <v>#NUM!</v>
      </c>
      <c r="BH5003" t="e">
        <f t="shared" si="236"/>
        <v>#NUM!</v>
      </c>
      <c r="BI5003" t="e">
        <f>VLOOKUP(H5003,Sheet2!$A$1:$B$270,2,FALSE)</f>
        <v>#N/A</v>
      </c>
    </row>
    <row r="5004" spans="15:61">
      <c r="O5004" s="57"/>
      <c r="P5004" s="57"/>
      <c r="AP5004" s="57"/>
      <c r="BA5004" s="57"/>
      <c r="BF5004" s="6" t="e">
        <f t="shared" si="234"/>
        <v>#NUM!</v>
      </c>
      <c r="BG5004" t="e">
        <f t="shared" si="235"/>
        <v>#NUM!</v>
      </c>
      <c r="BH5004" t="e">
        <f t="shared" si="236"/>
        <v>#NUM!</v>
      </c>
      <c r="BI5004" t="e">
        <f>VLOOKUP(H5004,Sheet2!$A$1:$B$270,2,FALSE)</f>
        <v>#N/A</v>
      </c>
    </row>
    <row r="5005" spans="15:61">
      <c r="O5005" s="57"/>
      <c r="P5005" s="57"/>
      <c r="AP5005" s="57"/>
      <c r="BA5005" s="57"/>
      <c r="BF5005" s="6" t="e">
        <f t="shared" si="234"/>
        <v>#NUM!</v>
      </c>
      <c r="BG5005" t="e">
        <f t="shared" si="235"/>
        <v>#NUM!</v>
      </c>
      <c r="BH5005" t="e">
        <f t="shared" si="236"/>
        <v>#NUM!</v>
      </c>
      <c r="BI5005" t="e">
        <f>VLOOKUP(H5005,Sheet2!$A$1:$B$270,2,FALSE)</f>
        <v>#N/A</v>
      </c>
    </row>
    <row r="5006" spans="15:61">
      <c r="O5006" s="57"/>
      <c r="P5006" s="57"/>
      <c r="AP5006" s="57"/>
      <c r="BA5006" s="57"/>
      <c r="BF5006" s="6" t="e">
        <f t="shared" si="234"/>
        <v>#NUM!</v>
      </c>
      <c r="BG5006" t="e">
        <f t="shared" si="235"/>
        <v>#NUM!</v>
      </c>
      <c r="BH5006" t="e">
        <f t="shared" si="236"/>
        <v>#NUM!</v>
      </c>
      <c r="BI5006" t="e">
        <f>VLOOKUP(H5006,Sheet2!$A$1:$B$270,2,FALSE)</f>
        <v>#N/A</v>
      </c>
    </row>
    <row r="5007" spans="15:61">
      <c r="O5007" s="57"/>
      <c r="P5007" s="57"/>
      <c r="AP5007" s="57"/>
      <c r="BA5007" s="57"/>
      <c r="BF5007" s="6" t="e">
        <f t="shared" si="234"/>
        <v>#NUM!</v>
      </c>
      <c r="BG5007" t="e">
        <f t="shared" si="235"/>
        <v>#NUM!</v>
      </c>
      <c r="BH5007" t="e">
        <f t="shared" si="236"/>
        <v>#NUM!</v>
      </c>
      <c r="BI5007" t="e">
        <f>VLOOKUP(H5007,Sheet2!$A$1:$B$270,2,FALSE)</f>
        <v>#N/A</v>
      </c>
    </row>
    <row r="5008" spans="15:61">
      <c r="O5008" s="57"/>
      <c r="P5008" s="57"/>
      <c r="AP5008" s="57"/>
      <c r="BA5008" s="57"/>
      <c r="BF5008" s="6" t="e">
        <f t="shared" si="234"/>
        <v>#NUM!</v>
      </c>
      <c r="BG5008" t="e">
        <f t="shared" si="235"/>
        <v>#NUM!</v>
      </c>
      <c r="BH5008" t="e">
        <f t="shared" si="236"/>
        <v>#NUM!</v>
      </c>
      <c r="BI5008" t="e">
        <f>VLOOKUP(H5008,Sheet2!$A$1:$B$270,2,FALSE)</f>
        <v>#N/A</v>
      </c>
    </row>
    <row r="5009" spans="15:61">
      <c r="O5009" s="57"/>
      <c r="P5009" s="57"/>
      <c r="AP5009" s="57"/>
      <c r="BA5009" s="57"/>
      <c r="BF5009" s="6" t="e">
        <f t="shared" si="234"/>
        <v>#NUM!</v>
      </c>
      <c r="BG5009" t="e">
        <f t="shared" si="235"/>
        <v>#NUM!</v>
      </c>
      <c r="BH5009" t="e">
        <f t="shared" si="236"/>
        <v>#NUM!</v>
      </c>
      <c r="BI5009" t="e">
        <f>VLOOKUP(H5009,Sheet2!$A$1:$B$270,2,FALSE)</f>
        <v>#N/A</v>
      </c>
    </row>
    <row r="5010" spans="15:61">
      <c r="O5010" s="57"/>
      <c r="P5010" s="57"/>
      <c r="AP5010" s="57"/>
      <c r="BA5010" s="57"/>
      <c r="BF5010" s="6" t="e">
        <f t="shared" si="234"/>
        <v>#NUM!</v>
      </c>
      <c r="BG5010" t="e">
        <f t="shared" si="235"/>
        <v>#NUM!</v>
      </c>
      <c r="BH5010" t="e">
        <f t="shared" si="236"/>
        <v>#NUM!</v>
      </c>
      <c r="BI5010" t="e">
        <f>VLOOKUP(H5010,Sheet2!$A$1:$B$270,2,FALSE)</f>
        <v>#N/A</v>
      </c>
    </row>
    <row r="5011" spans="15:61">
      <c r="O5011" s="57"/>
      <c r="P5011" s="57"/>
      <c r="AP5011" s="57"/>
      <c r="BA5011" s="57"/>
      <c r="BF5011" s="6" t="e">
        <f t="shared" si="234"/>
        <v>#NUM!</v>
      </c>
      <c r="BG5011" t="e">
        <f t="shared" si="235"/>
        <v>#NUM!</v>
      </c>
      <c r="BH5011" t="e">
        <f t="shared" si="236"/>
        <v>#NUM!</v>
      </c>
      <c r="BI5011" t="e">
        <f>VLOOKUP(H5011,Sheet2!$A$1:$B$270,2,FALSE)</f>
        <v>#N/A</v>
      </c>
    </row>
    <row r="5012" spans="15:61">
      <c r="O5012" s="57"/>
      <c r="P5012" s="57"/>
      <c r="AP5012" s="57"/>
      <c r="BA5012" s="57"/>
      <c r="BF5012" s="6" t="e">
        <f t="shared" si="234"/>
        <v>#NUM!</v>
      </c>
      <c r="BG5012" t="e">
        <f t="shared" si="235"/>
        <v>#NUM!</v>
      </c>
      <c r="BH5012" t="e">
        <f t="shared" si="236"/>
        <v>#NUM!</v>
      </c>
      <c r="BI5012" t="e">
        <f>VLOOKUP(H5012,Sheet2!$A$1:$B$270,2,FALSE)</f>
        <v>#N/A</v>
      </c>
    </row>
    <row r="5013" spans="15:61">
      <c r="O5013" s="57"/>
      <c r="P5013" s="57"/>
      <c r="AP5013" s="57"/>
      <c r="BA5013" s="57"/>
      <c r="BF5013" s="6" t="e">
        <f t="shared" si="234"/>
        <v>#NUM!</v>
      </c>
      <c r="BG5013" t="e">
        <f t="shared" si="235"/>
        <v>#NUM!</v>
      </c>
      <c r="BH5013" t="e">
        <f t="shared" si="236"/>
        <v>#NUM!</v>
      </c>
      <c r="BI5013" t="e">
        <f>VLOOKUP(H5013,Sheet2!$A$1:$B$270,2,FALSE)</f>
        <v>#N/A</v>
      </c>
    </row>
    <row r="5014" spans="15:61">
      <c r="O5014" s="57"/>
      <c r="P5014" s="57"/>
      <c r="AP5014" s="57"/>
      <c r="BA5014" s="57"/>
      <c r="BF5014" s="6" t="e">
        <f t="shared" si="234"/>
        <v>#NUM!</v>
      </c>
      <c r="BG5014" t="e">
        <f t="shared" si="235"/>
        <v>#NUM!</v>
      </c>
      <c r="BH5014" t="e">
        <f t="shared" si="236"/>
        <v>#NUM!</v>
      </c>
      <c r="BI5014" t="e">
        <f>VLOOKUP(H5014,Sheet2!$A$1:$B$270,2,FALSE)</f>
        <v>#N/A</v>
      </c>
    </row>
    <row r="5015" spans="15:61">
      <c r="O5015" s="57"/>
      <c r="P5015" s="57"/>
      <c r="AP5015" s="57"/>
      <c r="BA5015" s="57"/>
      <c r="BF5015" s="6" t="e">
        <f t="shared" si="234"/>
        <v>#NUM!</v>
      </c>
      <c r="BG5015" t="e">
        <f t="shared" si="235"/>
        <v>#NUM!</v>
      </c>
      <c r="BH5015" t="e">
        <f t="shared" si="236"/>
        <v>#NUM!</v>
      </c>
      <c r="BI5015" t="e">
        <f>VLOOKUP(H5015,Sheet2!$A$1:$B$270,2,FALSE)</f>
        <v>#N/A</v>
      </c>
    </row>
    <row r="5016" spans="15:61">
      <c r="O5016" s="57"/>
      <c r="P5016" s="57"/>
      <c r="AP5016" s="57"/>
      <c r="BA5016" s="57"/>
      <c r="BF5016" s="6" t="e">
        <f t="shared" si="234"/>
        <v>#NUM!</v>
      </c>
      <c r="BG5016" t="e">
        <f t="shared" si="235"/>
        <v>#NUM!</v>
      </c>
      <c r="BH5016" t="e">
        <f t="shared" si="236"/>
        <v>#NUM!</v>
      </c>
      <c r="BI5016" t="e">
        <f>VLOOKUP(H5016,Sheet2!$A$1:$B$270,2,FALSE)</f>
        <v>#N/A</v>
      </c>
    </row>
    <row r="5017" spans="15:61">
      <c r="O5017" s="57"/>
      <c r="P5017" s="57"/>
      <c r="AP5017" s="57"/>
      <c r="BA5017" s="57"/>
      <c r="BF5017" s="6" t="e">
        <f t="shared" si="234"/>
        <v>#NUM!</v>
      </c>
      <c r="BG5017" t="e">
        <f t="shared" si="235"/>
        <v>#NUM!</v>
      </c>
      <c r="BH5017" t="e">
        <f t="shared" si="236"/>
        <v>#NUM!</v>
      </c>
      <c r="BI5017" t="e">
        <f>VLOOKUP(H5017,Sheet2!$A$1:$B$270,2,FALSE)</f>
        <v>#N/A</v>
      </c>
    </row>
    <row r="5018" spans="15:61">
      <c r="O5018" s="57"/>
      <c r="P5018" s="57"/>
      <c r="AP5018" s="57"/>
      <c r="BA5018" s="57"/>
      <c r="BF5018" s="6" t="e">
        <f t="shared" si="234"/>
        <v>#NUM!</v>
      </c>
      <c r="BG5018" t="e">
        <f t="shared" si="235"/>
        <v>#NUM!</v>
      </c>
      <c r="BH5018" t="e">
        <f t="shared" si="236"/>
        <v>#NUM!</v>
      </c>
      <c r="BI5018" t="e">
        <f>VLOOKUP(H5018,Sheet2!$A$1:$B$270,2,FALSE)</f>
        <v>#N/A</v>
      </c>
    </row>
    <row r="5019" spans="15:61">
      <c r="O5019" s="57"/>
      <c r="P5019" s="57"/>
      <c r="AP5019" s="57"/>
      <c r="BA5019" s="57"/>
      <c r="BF5019" s="6" t="e">
        <f t="shared" si="234"/>
        <v>#NUM!</v>
      </c>
      <c r="BG5019" t="e">
        <f t="shared" si="235"/>
        <v>#NUM!</v>
      </c>
      <c r="BH5019" t="e">
        <f t="shared" si="236"/>
        <v>#NUM!</v>
      </c>
      <c r="BI5019" t="e">
        <f>VLOOKUP(H5019,Sheet2!$A$1:$B$270,2,FALSE)</f>
        <v>#N/A</v>
      </c>
    </row>
    <row r="5020" spans="15:61">
      <c r="O5020" s="57"/>
      <c r="P5020" s="57"/>
      <c r="AP5020" s="57"/>
      <c r="BA5020" s="57"/>
      <c r="BF5020" s="6" t="e">
        <f t="shared" si="234"/>
        <v>#NUM!</v>
      </c>
      <c r="BG5020" t="e">
        <f t="shared" si="235"/>
        <v>#NUM!</v>
      </c>
      <c r="BH5020" t="e">
        <f t="shared" si="236"/>
        <v>#NUM!</v>
      </c>
      <c r="BI5020" t="e">
        <f>VLOOKUP(H5020,Sheet2!$A$1:$B$270,2,FALSE)</f>
        <v>#N/A</v>
      </c>
    </row>
    <row r="5021" spans="15:61">
      <c r="O5021" s="57"/>
      <c r="P5021" s="57"/>
      <c r="AP5021" s="57"/>
      <c r="BA5021" s="57"/>
      <c r="BF5021" s="6" t="e">
        <f t="shared" si="234"/>
        <v>#NUM!</v>
      </c>
      <c r="BG5021" t="e">
        <f t="shared" si="235"/>
        <v>#NUM!</v>
      </c>
      <c r="BH5021" t="e">
        <f t="shared" si="236"/>
        <v>#NUM!</v>
      </c>
      <c r="BI5021" t="e">
        <f>VLOOKUP(H5021,Sheet2!$A$1:$B$270,2,FALSE)</f>
        <v>#N/A</v>
      </c>
    </row>
    <row r="5022" spans="15:61">
      <c r="O5022" s="57"/>
      <c r="P5022" s="57"/>
      <c r="AP5022" s="57"/>
      <c r="BA5022" s="57"/>
      <c r="BF5022" s="6" t="e">
        <f t="shared" si="234"/>
        <v>#NUM!</v>
      </c>
      <c r="BG5022" t="e">
        <f t="shared" si="235"/>
        <v>#NUM!</v>
      </c>
      <c r="BH5022" t="e">
        <f t="shared" si="236"/>
        <v>#NUM!</v>
      </c>
      <c r="BI5022" t="e">
        <f>VLOOKUP(H5022,Sheet2!$A$1:$B$270,2,FALSE)</f>
        <v>#N/A</v>
      </c>
    </row>
    <row r="5023" spans="15:61">
      <c r="O5023" s="57"/>
      <c r="P5023" s="57"/>
      <c r="AP5023" s="57"/>
      <c r="BA5023" s="57"/>
      <c r="BF5023" s="6" t="e">
        <f t="shared" si="234"/>
        <v>#NUM!</v>
      </c>
      <c r="BG5023" t="e">
        <f t="shared" si="235"/>
        <v>#NUM!</v>
      </c>
      <c r="BH5023" t="e">
        <f t="shared" si="236"/>
        <v>#NUM!</v>
      </c>
      <c r="BI5023" t="e">
        <f>VLOOKUP(H5023,Sheet2!$A$1:$B$270,2,FALSE)</f>
        <v>#N/A</v>
      </c>
    </row>
    <row r="5024" spans="15:61">
      <c r="O5024" s="57"/>
      <c r="P5024" s="57"/>
      <c r="AP5024" s="57"/>
      <c r="BA5024" s="57"/>
      <c r="BF5024" s="6" t="e">
        <f t="shared" si="234"/>
        <v>#NUM!</v>
      </c>
      <c r="BG5024" t="e">
        <f t="shared" si="235"/>
        <v>#NUM!</v>
      </c>
      <c r="BH5024" t="e">
        <f t="shared" si="236"/>
        <v>#NUM!</v>
      </c>
      <c r="BI5024" t="e">
        <f>VLOOKUP(H5024,Sheet2!$A$1:$B$270,2,FALSE)</f>
        <v>#N/A</v>
      </c>
    </row>
    <row r="5025" spans="15:61">
      <c r="O5025" s="57"/>
      <c r="P5025" s="57"/>
      <c r="AP5025" s="57"/>
      <c r="BA5025" s="57"/>
      <c r="BF5025" s="6" t="e">
        <f t="shared" si="234"/>
        <v>#NUM!</v>
      </c>
      <c r="BG5025" t="e">
        <f t="shared" si="235"/>
        <v>#NUM!</v>
      </c>
      <c r="BH5025" t="e">
        <f t="shared" si="236"/>
        <v>#NUM!</v>
      </c>
      <c r="BI5025" t="e">
        <f>VLOOKUP(H5025,Sheet2!$A$1:$B$270,2,FALSE)</f>
        <v>#N/A</v>
      </c>
    </row>
    <row r="5026" spans="15:61">
      <c r="O5026" s="57"/>
      <c r="P5026" s="57"/>
      <c r="AP5026" s="57"/>
      <c r="BA5026" s="57"/>
      <c r="BF5026" s="6" t="e">
        <f t="shared" si="234"/>
        <v>#NUM!</v>
      </c>
      <c r="BG5026" t="e">
        <f t="shared" si="235"/>
        <v>#NUM!</v>
      </c>
      <c r="BH5026" t="e">
        <f t="shared" si="236"/>
        <v>#NUM!</v>
      </c>
      <c r="BI5026" t="e">
        <f>VLOOKUP(H5026,Sheet2!$A$1:$B$270,2,FALSE)</f>
        <v>#N/A</v>
      </c>
    </row>
    <row r="5027" spans="15:61">
      <c r="O5027" s="57"/>
      <c r="P5027" s="57"/>
      <c r="AP5027" s="57"/>
      <c r="BA5027" s="57"/>
      <c r="BF5027" s="6" t="e">
        <f t="shared" si="234"/>
        <v>#NUM!</v>
      </c>
      <c r="BG5027" t="e">
        <f t="shared" si="235"/>
        <v>#NUM!</v>
      </c>
      <c r="BH5027" t="e">
        <f t="shared" si="236"/>
        <v>#NUM!</v>
      </c>
      <c r="BI5027" t="e">
        <f>VLOOKUP(H5027,Sheet2!$A$1:$B$270,2,FALSE)</f>
        <v>#N/A</v>
      </c>
    </row>
    <row r="5028" spans="15:61">
      <c r="O5028" s="57"/>
      <c r="P5028" s="57"/>
      <c r="AP5028" s="57"/>
      <c r="BA5028" s="57"/>
      <c r="BF5028" s="6" t="e">
        <f t="shared" si="234"/>
        <v>#NUM!</v>
      </c>
      <c r="BG5028" t="e">
        <f t="shared" si="235"/>
        <v>#NUM!</v>
      </c>
      <c r="BH5028" t="e">
        <f t="shared" si="236"/>
        <v>#NUM!</v>
      </c>
      <c r="BI5028" t="e">
        <f>VLOOKUP(H5028,Sheet2!$A$1:$B$270,2,FALSE)</f>
        <v>#N/A</v>
      </c>
    </row>
    <row r="5029" spans="15:61">
      <c r="O5029" s="57"/>
      <c r="P5029" s="57"/>
      <c r="AP5029" s="57"/>
      <c r="BA5029" s="57"/>
      <c r="BF5029" s="6" t="e">
        <f t="shared" si="234"/>
        <v>#NUM!</v>
      </c>
      <c r="BG5029" t="e">
        <f t="shared" si="235"/>
        <v>#NUM!</v>
      </c>
      <c r="BH5029" t="e">
        <f t="shared" si="236"/>
        <v>#NUM!</v>
      </c>
      <c r="BI5029" t="e">
        <f>VLOOKUP(H5029,Sheet2!$A$1:$B$270,2,FALSE)</f>
        <v>#N/A</v>
      </c>
    </row>
    <row r="5030" spans="15:61">
      <c r="O5030" s="57"/>
      <c r="P5030" s="57"/>
      <c r="AP5030" s="57"/>
      <c r="BA5030" s="57"/>
      <c r="BF5030" s="6" t="e">
        <f t="shared" si="234"/>
        <v>#NUM!</v>
      </c>
      <c r="BG5030" t="e">
        <f t="shared" si="235"/>
        <v>#NUM!</v>
      </c>
      <c r="BH5030" t="e">
        <f t="shared" si="236"/>
        <v>#NUM!</v>
      </c>
      <c r="BI5030" t="e">
        <f>VLOOKUP(H5030,Sheet2!$A$1:$B$270,2,FALSE)</f>
        <v>#N/A</v>
      </c>
    </row>
    <row r="5031" spans="15:61">
      <c r="O5031" s="57"/>
      <c r="P5031" s="57"/>
      <c r="AP5031" s="57"/>
      <c r="BA5031" s="57"/>
      <c r="BF5031" s="6" t="e">
        <f t="shared" si="234"/>
        <v>#NUM!</v>
      </c>
      <c r="BG5031" t="e">
        <f t="shared" si="235"/>
        <v>#NUM!</v>
      </c>
      <c r="BH5031" t="e">
        <f t="shared" si="236"/>
        <v>#NUM!</v>
      </c>
      <c r="BI5031" t="e">
        <f>VLOOKUP(H5031,Sheet2!$A$1:$B$270,2,FALSE)</f>
        <v>#N/A</v>
      </c>
    </row>
    <row r="5032" spans="15:61">
      <c r="O5032" s="57"/>
      <c r="P5032" s="57"/>
      <c r="AP5032" s="57"/>
      <c r="BA5032" s="57"/>
      <c r="BF5032" s="6" t="e">
        <f t="shared" si="234"/>
        <v>#NUM!</v>
      </c>
      <c r="BG5032" t="e">
        <f t="shared" si="235"/>
        <v>#NUM!</v>
      </c>
      <c r="BH5032" t="e">
        <f t="shared" si="236"/>
        <v>#NUM!</v>
      </c>
      <c r="BI5032" t="e">
        <f>VLOOKUP(H5032,Sheet2!$A$1:$B$270,2,FALSE)</f>
        <v>#N/A</v>
      </c>
    </row>
    <row r="5033" spans="15:61">
      <c r="O5033" s="57"/>
      <c r="P5033" s="57"/>
      <c r="AP5033" s="57"/>
      <c r="BA5033" s="57"/>
      <c r="BF5033" s="6" t="e">
        <f t="shared" si="234"/>
        <v>#NUM!</v>
      </c>
      <c r="BG5033" t="e">
        <f t="shared" si="235"/>
        <v>#NUM!</v>
      </c>
      <c r="BH5033" t="e">
        <f t="shared" si="236"/>
        <v>#NUM!</v>
      </c>
      <c r="BI5033" t="e">
        <f>VLOOKUP(H5033,Sheet2!$A$1:$B$270,2,FALSE)</f>
        <v>#N/A</v>
      </c>
    </row>
    <row r="5034" spans="15:61">
      <c r="O5034" s="57"/>
      <c r="P5034" s="57"/>
      <c r="AP5034" s="57"/>
      <c r="BA5034" s="57"/>
      <c r="BF5034" s="6" t="e">
        <f t="shared" si="234"/>
        <v>#NUM!</v>
      </c>
      <c r="BG5034" t="e">
        <f t="shared" si="235"/>
        <v>#NUM!</v>
      </c>
      <c r="BH5034" t="e">
        <f t="shared" si="236"/>
        <v>#NUM!</v>
      </c>
      <c r="BI5034" t="e">
        <f>VLOOKUP(H5034,Sheet2!$A$1:$B$270,2,FALSE)</f>
        <v>#N/A</v>
      </c>
    </row>
    <row r="5035" spans="15:61">
      <c r="O5035" s="57"/>
      <c r="P5035" s="57"/>
      <c r="AP5035" s="57"/>
      <c r="BA5035" s="57"/>
      <c r="BF5035" s="6" t="e">
        <f t="shared" si="234"/>
        <v>#NUM!</v>
      </c>
      <c r="BG5035" t="e">
        <f t="shared" si="235"/>
        <v>#NUM!</v>
      </c>
      <c r="BH5035" t="e">
        <f t="shared" si="236"/>
        <v>#NUM!</v>
      </c>
      <c r="BI5035" t="e">
        <f>VLOOKUP(H5035,Sheet2!$A$1:$B$270,2,FALSE)</f>
        <v>#N/A</v>
      </c>
    </row>
    <row r="5036" spans="15:61">
      <c r="O5036" s="57"/>
      <c r="P5036" s="57"/>
      <c r="AP5036" s="57"/>
      <c r="BA5036" s="57"/>
      <c r="BF5036" s="6" t="e">
        <f t="shared" si="234"/>
        <v>#NUM!</v>
      </c>
      <c r="BG5036" t="e">
        <f t="shared" si="235"/>
        <v>#NUM!</v>
      </c>
      <c r="BH5036" t="e">
        <f t="shared" si="236"/>
        <v>#NUM!</v>
      </c>
      <c r="BI5036" t="e">
        <f>VLOOKUP(H5036,Sheet2!$A$1:$B$270,2,FALSE)</f>
        <v>#N/A</v>
      </c>
    </row>
    <row r="5037" spans="15:61">
      <c r="O5037" s="57"/>
      <c r="P5037" s="57"/>
      <c r="AP5037" s="57"/>
      <c r="BA5037" s="57"/>
      <c r="BF5037" s="6" t="e">
        <f t="shared" si="234"/>
        <v>#NUM!</v>
      </c>
      <c r="BG5037" t="e">
        <f t="shared" si="235"/>
        <v>#NUM!</v>
      </c>
      <c r="BH5037" t="e">
        <f t="shared" si="236"/>
        <v>#NUM!</v>
      </c>
      <c r="BI5037" t="e">
        <f>VLOOKUP(H5037,Sheet2!$A$1:$B$270,2,FALSE)</f>
        <v>#N/A</v>
      </c>
    </row>
    <row r="5038" spans="15:61">
      <c r="O5038" s="57"/>
      <c r="P5038" s="57"/>
      <c r="AP5038" s="57"/>
      <c r="BA5038" s="57"/>
      <c r="BF5038" s="6" t="e">
        <f t="shared" si="234"/>
        <v>#NUM!</v>
      </c>
      <c r="BG5038" t="e">
        <f t="shared" si="235"/>
        <v>#NUM!</v>
      </c>
      <c r="BH5038" t="e">
        <f t="shared" si="236"/>
        <v>#NUM!</v>
      </c>
      <c r="BI5038" t="e">
        <f>VLOOKUP(H5038,Sheet2!$A$1:$B$270,2,FALSE)</f>
        <v>#N/A</v>
      </c>
    </row>
    <row r="5039" spans="15:61">
      <c r="O5039" s="57"/>
      <c r="P5039" s="57"/>
      <c r="AP5039" s="57"/>
      <c r="BA5039" s="57"/>
      <c r="BF5039" s="6" t="e">
        <f t="shared" si="234"/>
        <v>#NUM!</v>
      </c>
      <c r="BG5039" t="e">
        <f t="shared" si="235"/>
        <v>#NUM!</v>
      </c>
      <c r="BH5039" t="e">
        <f t="shared" si="236"/>
        <v>#NUM!</v>
      </c>
      <c r="BI5039" t="e">
        <f>VLOOKUP(H5039,Sheet2!$A$1:$B$270,2,FALSE)</f>
        <v>#N/A</v>
      </c>
    </row>
    <row r="5040" spans="15:61">
      <c r="O5040" s="57"/>
      <c r="P5040" s="57"/>
      <c r="AP5040" s="57"/>
      <c r="BA5040" s="57"/>
      <c r="BF5040" s="6" t="e">
        <f t="shared" si="234"/>
        <v>#NUM!</v>
      </c>
      <c r="BG5040" t="e">
        <f t="shared" si="235"/>
        <v>#NUM!</v>
      </c>
      <c r="BH5040" t="e">
        <f t="shared" si="236"/>
        <v>#NUM!</v>
      </c>
      <c r="BI5040" t="e">
        <f>VLOOKUP(H5040,Sheet2!$A$1:$B$270,2,FALSE)</f>
        <v>#N/A</v>
      </c>
    </row>
    <row r="5041" spans="15:61">
      <c r="O5041" s="57"/>
      <c r="P5041" s="57"/>
      <c r="AP5041" s="57"/>
      <c r="BA5041" s="57"/>
      <c r="BF5041" s="6" t="e">
        <f t="shared" si="234"/>
        <v>#NUM!</v>
      </c>
      <c r="BG5041" t="e">
        <f t="shared" si="235"/>
        <v>#NUM!</v>
      </c>
      <c r="BH5041" t="e">
        <f t="shared" si="236"/>
        <v>#NUM!</v>
      </c>
      <c r="BI5041" t="e">
        <f>VLOOKUP(H5041,Sheet2!$A$1:$B$270,2,FALSE)</f>
        <v>#N/A</v>
      </c>
    </row>
    <row r="5042" spans="15:61">
      <c r="O5042" s="57"/>
      <c r="P5042" s="57"/>
      <c r="AP5042" s="57"/>
      <c r="BA5042" s="57"/>
      <c r="BF5042" s="6" t="e">
        <f t="shared" si="234"/>
        <v>#NUM!</v>
      </c>
      <c r="BG5042" t="e">
        <f t="shared" si="235"/>
        <v>#NUM!</v>
      </c>
      <c r="BH5042" t="e">
        <f t="shared" si="236"/>
        <v>#NUM!</v>
      </c>
      <c r="BI5042" t="e">
        <f>VLOOKUP(H5042,Sheet2!$A$1:$B$270,2,FALSE)</f>
        <v>#N/A</v>
      </c>
    </row>
    <row r="5043" spans="15:61">
      <c r="O5043" s="57"/>
      <c r="P5043" s="57"/>
      <c r="AP5043" s="57"/>
      <c r="BA5043" s="57"/>
      <c r="BF5043" s="6" t="e">
        <f t="shared" si="234"/>
        <v>#NUM!</v>
      </c>
      <c r="BG5043" t="e">
        <f t="shared" si="235"/>
        <v>#NUM!</v>
      </c>
      <c r="BH5043" t="e">
        <f t="shared" si="236"/>
        <v>#NUM!</v>
      </c>
      <c r="BI5043" t="e">
        <f>VLOOKUP(H5043,Sheet2!$A$1:$B$270,2,FALSE)</f>
        <v>#N/A</v>
      </c>
    </row>
    <row r="5044" spans="15:61">
      <c r="O5044" s="57"/>
      <c r="P5044" s="57"/>
      <c r="AP5044" s="57"/>
      <c r="BA5044" s="57"/>
      <c r="BF5044" s="6" t="e">
        <f t="shared" si="234"/>
        <v>#NUM!</v>
      </c>
      <c r="BG5044" t="e">
        <f t="shared" si="235"/>
        <v>#NUM!</v>
      </c>
      <c r="BH5044" t="e">
        <f t="shared" si="236"/>
        <v>#NUM!</v>
      </c>
      <c r="BI5044" t="e">
        <f>VLOOKUP(H5044,Sheet2!$A$1:$B$270,2,FALSE)</f>
        <v>#N/A</v>
      </c>
    </row>
    <row r="5045" spans="15:61">
      <c r="O5045" s="57"/>
      <c r="P5045" s="57"/>
      <c r="AP5045" s="57"/>
      <c r="BA5045" s="57"/>
      <c r="BF5045" s="6" t="e">
        <f t="shared" si="234"/>
        <v>#NUM!</v>
      </c>
      <c r="BG5045" t="e">
        <f t="shared" si="235"/>
        <v>#NUM!</v>
      </c>
      <c r="BH5045" t="e">
        <f t="shared" si="236"/>
        <v>#NUM!</v>
      </c>
      <c r="BI5045" t="e">
        <f>VLOOKUP(H5045,Sheet2!$A$1:$B$270,2,FALSE)</f>
        <v>#N/A</v>
      </c>
    </row>
    <row r="5046" spans="15:61">
      <c r="O5046" s="57"/>
      <c r="P5046" s="57"/>
      <c r="AP5046" s="57"/>
      <c r="BA5046" s="57"/>
      <c r="BF5046" s="6" t="e">
        <f t="shared" si="234"/>
        <v>#NUM!</v>
      </c>
      <c r="BG5046" t="e">
        <f t="shared" si="235"/>
        <v>#NUM!</v>
      </c>
      <c r="BH5046" t="e">
        <f t="shared" si="236"/>
        <v>#NUM!</v>
      </c>
      <c r="BI5046" t="e">
        <f>VLOOKUP(H5046,Sheet2!$A$1:$B$270,2,FALSE)</f>
        <v>#N/A</v>
      </c>
    </row>
    <row r="5047" spans="15:61">
      <c r="O5047" s="57"/>
      <c r="P5047" s="57"/>
      <c r="AP5047" s="57"/>
      <c r="BA5047" s="57"/>
      <c r="BF5047" s="6" t="e">
        <f t="shared" si="234"/>
        <v>#NUM!</v>
      </c>
      <c r="BG5047" t="e">
        <f t="shared" si="235"/>
        <v>#NUM!</v>
      </c>
      <c r="BH5047" t="e">
        <f t="shared" si="236"/>
        <v>#NUM!</v>
      </c>
      <c r="BI5047" t="e">
        <f>VLOOKUP(H5047,Sheet2!$A$1:$B$270,2,FALSE)</f>
        <v>#N/A</v>
      </c>
    </row>
    <row r="5048" spans="15:61">
      <c r="O5048" s="57"/>
      <c r="P5048" s="57"/>
      <c r="AP5048" s="57"/>
      <c r="BA5048" s="57"/>
      <c r="BF5048" s="6" t="e">
        <f t="shared" si="234"/>
        <v>#NUM!</v>
      </c>
      <c r="BG5048" t="e">
        <f t="shared" si="235"/>
        <v>#NUM!</v>
      </c>
      <c r="BH5048" t="e">
        <f t="shared" si="236"/>
        <v>#NUM!</v>
      </c>
      <c r="BI5048" t="e">
        <f>VLOOKUP(H5048,Sheet2!$A$1:$B$270,2,FALSE)</f>
        <v>#N/A</v>
      </c>
    </row>
    <row r="5049" spans="15:61">
      <c r="O5049" s="57"/>
      <c r="P5049" s="57"/>
      <c r="AP5049" s="57"/>
      <c r="BA5049" s="57"/>
      <c r="BF5049" s="6" t="e">
        <f t="shared" si="234"/>
        <v>#NUM!</v>
      </c>
      <c r="BG5049" t="e">
        <f t="shared" si="235"/>
        <v>#NUM!</v>
      </c>
      <c r="BH5049" t="e">
        <f t="shared" si="236"/>
        <v>#NUM!</v>
      </c>
      <c r="BI5049" t="e">
        <f>VLOOKUP(H5049,Sheet2!$A$1:$B$270,2,FALSE)</f>
        <v>#N/A</v>
      </c>
    </row>
    <row r="5050" spans="15:61">
      <c r="O5050" s="57"/>
      <c r="P5050" s="57"/>
      <c r="AP5050" s="57"/>
      <c r="BA5050" s="57"/>
      <c r="BF5050" s="6" t="e">
        <f t="shared" si="234"/>
        <v>#NUM!</v>
      </c>
      <c r="BG5050" t="e">
        <f t="shared" si="235"/>
        <v>#NUM!</v>
      </c>
      <c r="BH5050" t="e">
        <f t="shared" si="236"/>
        <v>#NUM!</v>
      </c>
      <c r="BI5050" t="e">
        <f>VLOOKUP(H5050,Sheet2!$A$1:$B$270,2,FALSE)</f>
        <v>#N/A</v>
      </c>
    </row>
    <row r="5051" spans="15:61">
      <c r="O5051" s="57"/>
      <c r="P5051" s="57"/>
      <c r="AP5051" s="57"/>
      <c r="BA5051" s="57"/>
      <c r="BF5051" s="6" t="e">
        <f t="shared" si="234"/>
        <v>#NUM!</v>
      </c>
      <c r="BG5051" t="e">
        <f t="shared" si="235"/>
        <v>#NUM!</v>
      </c>
      <c r="BH5051" t="e">
        <f t="shared" si="236"/>
        <v>#NUM!</v>
      </c>
      <c r="BI5051" t="e">
        <f>VLOOKUP(H5051,Sheet2!$A$1:$B$270,2,FALSE)</f>
        <v>#N/A</v>
      </c>
    </row>
    <row r="5052" spans="15:61">
      <c r="O5052" s="57"/>
      <c r="P5052" s="57"/>
      <c r="AP5052" s="57"/>
      <c r="BA5052" s="57"/>
      <c r="BF5052" s="6" t="e">
        <f t="shared" si="234"/>
        <v>#NUM!</v>
      </c>
      <c r="BG5052" t="e">
        <f t="shared" si="235"/>
        <v>#NUM!</v>
      </c>
      <c r="BH5052" t="e">
        <f t="shared" si="236"/>
        <v>#NUM!</v>
      </c>
      <c r="BI5052" t="e">
        <f>VLOOKUP(H5052,Sheet2!$A$1:$B$270,2,FALSE)</f>
        <v>#N/A</v>
      </c>
    </row>
    <row r="5053" spans="15:61">
      <c r="O5053" s="57"/>
      <c r="P5053" s="57"/>
      <c r="AP5053" s="57"/>
      <c r="BA5053" s="57"/>
      <c r="BF5053" s="6" t="e">
        <f t="shared" si="234"/>
        <v>#NUM!</v>
      </c>
      <c r="BG5053" t="e">
        <f t="shared" si="235"/>
        <v>#NUM!</v>
      </c>
      <c r="BH5053" t="e">
        <f t="shared" si="236"/>
        <v>#NUM!</v>
      </c>
      <c r="BI5053" t="e">
        <f>VLOOKUP(H5053,Sheet2!$A$1:$B$270,2,FALSE)</f>
        <v>#N/A</v>
      </c>
    </row>
    <row r="5054" spans="15:61">
      <c r="O5054" s="57"/>
      <c r="P5054" s="57"/>
      <c r="AP5054" s="57"/>
      <c r="BA5054" s="57"/>
      <c r="BF5054" s="6" t="e">
        <f t="shared" si="234"/>
        <v>#NUM!</v>
      </c>
      <c r="BG5054" t="e">
        <f t="shared" si="235"/>
        <v>#NUM!</v>
      </c>
      <c r="BH5054" t="e">
        <f t="shared" si="236"/>
        <v>#NUM!</v>
      </c>
      <c r="BI5054" t="e">
        <f>VLOOKUP(H5054,Sheet2!$A$1:$B$270,2,FALSE)</f>
        <v>#N/A</v>
      </c>
    </row>
    <row r="5055" spans="15:61">
      <c r="O5055" s="57"/>
      <c r="P5055" s="57"/>
      <c r="AP5055" s="57"/>
      <c r="BA5055" s="57"/>
      <c r="BF5055" s="6" t="e">
        <f t="shared" si="234"/>
        <v>#NUM!</v>
      </c>
      <c r="BG5055" t="e">
        <f t="shared" si="235"/>
        <v>#NUM!</v>
      </c>
      <c r="BH5055" t="e">
        <f t="shared" si="236"/>
        <v>#NUM!</v>
      </c>
      <c r="BI5055" t="e">
        <f>VLOOKUP(H5055,Sheet2!$A$1:$B$270,2,FALSE)</f>
        <v>#N/A</v>
      </c>
    </row>
    <row r="5056" spans="15:61">
      <c r="O5056" s="57"/>
      <c r="P5056" s="57"/>
      <c r="AP5056" s="57"/>
      <c r="BA5056" s="57"/>
      <c r="BF5056" s="6" t="e">
        <f t="shared" si="234"/>
        <v>#NUM!</v>
      </c>
      <c r="BG5056" t="e">
        <f t="shared" si="235"/>
        <v>#NUM!</v>
      </c>
      <c r="BH5056" t="e">
        <f t="shared" si="236"/>
        <v>#NUM!</v>
      </c>
      <c r="BI5056" t="e">
        <f>VLOOKUP(H5056,Sheet2!$A$1:$B$270,2,FALSE)</f>
        <v>#N/A</v>
      </c>
    </row>
    <row r="5057" spans="15:61">
      <c r="O5057" s="57"/>
      <c r="P5057" s="57"/>
      <c r="AP5057" s="57"/>
      <c r="BA5057" s="57"/>
      <c r="BF5057" s="6" t="e">
        <f t="shared" si="234"/>
        <v>#NUM!</v>
      </c>
      <c r="BG5057" t="e">
        <f t="shared" si="235"/>
        <v>#NUM!</v>
      </c>
      <c r="BH5057" t="e">
        <f t="shared" si="236"/>
        <v>#NUM!</v>
      </c>
      <c r="BI5057" t="e">
        <f>VLOOKUP(H5057,Sheet2!$A$1:$B$270,2,FALSE)</f>
        <v>#N/A</v>
      </c>
    </row>
    <row r="5058" spans="15:61">
      <c r="O5058" s="57"/>
      <c r="P5058" s="57"/>
      <c r="AP5058" s="57"/>
      <c r="BA5058" s="57"/>
      <c r="BF5058" s="6" t="e">
        <f t="shared" ref="BF5058:BF5121" si="237">DATE(BC5058,BD5058,BE5058)</f>
        <v>#NUM!</v>
      </c>
      <c r="BG5058" t="e">
        <f t="shared" ref="BG5058:BG5121" si="238">BF5058-BA5058</f>
        <v>#NUM!</v>
      </c>
      <c r="BH5058" t="e">
        <f t="shared" ref="BH5058:BH5121" si="239">IF(BG5058=1,"COMPLY",IF(BG5058&lt;1,"COMPLY","NOT COMPLY"))</f>
        <v>#NUM!</v>
      </c>
      <c r="BI5058" t="e">
        <f>VLOOKUP(H5058,Sheet2!$A$1:$B$270,2,FALSE)</f>
        <v>#N/A</v>
      </c>
    </row>
    <row r="5059" spans="15:61">
      <c r="O5059" s="57"/>
      <c r="P5059" s="57"/>
      <c r="AP5059" s="57"/>
      <c r="BA5059" s="57"/>
      <c r="BF5059" s="6" t="e">
        <f t="shared" si="237"/>
        <v>#NUM!</v>
      </c>
      <c r="BG5059" t="e">
        <f t="shared" si="238"/>
        <v>#NUM!</v>
      </c>
      <c r="BH5059" t="e">
        <f t="shared" si="239"/>
        <v>#NUM!</v>
      </c>
      <c r="BI5059" t="e">
        <f>VLOOKUP(H5059,Sheet2!$A$1:$B$270,2,FALSE)</f>
        <v>#N/A</v>
      </c>
    </row>
    <row r="5060" spans="15:61">
      <c r="O5060" s="57"/>
      <c r="P5060" s="57"/>
      <c r="AP5060" s="57"/>
      <c r="BA5060" s="57"/>
      <c r="BF5060" s="6" t="e">
        <f t="shared" si="237"/>
        <v>#NUM!</v>
      </c>
      <c r="BG5060" t="e">
        <f t="shared" si="238"/>
        <v>#NUM!</v>
      </c>
      <c r="BH5060" t="e">
        <f t="shared" si="239"/>
        <v>#NUM!</v>
      </c>
      <c r="BI5060" t="e">
        <f>VLOOKUP(H5060,Sheet2!$A$1:$B$270,2,FALSE)</f>
        <v>#N/A</v>
      </c>
    </row>
    <row r="5061" spans="15:61">
      <c r="O5061" s="57"/>
      <c r="P5061" s="57"/>
      <c r="AP5061" s="57"/>
      <c r="BA5061" s="57"/>
      <c r="BF5061" s="6" t="e">
        <f t="shared" si="237"/>
        <v>#NUM!</v>
      </c>
      <c r="BG5061" t="e">
        <f t="shared" si="238"/>
        <v>#NUM!</v>
      </c>
      <c r="BH5061" t="e">
        <f t="shared" si="239"/>
        <v>#NUM!</v>
      </c>
      <c r="BI5061" t="e">
        <f>VLOOKUP(H5061,Sheet2!$A$1:$B$270,2,FALSE)</f>
        <v>#N/A</v>
      </c>
    </row>
    <row r="5062" spans="15:61">
      <c r="O5062" s="57"/>
      <c r="P5062" s="57"/>
      <c r="AP5062" s="57"/>
      <c r="BA5062" s="57"/>
      <c r="BF5062" s="6" t="e">
        <f t="shared" si="237"/>
        <v>#NUM!</v>
      </c>
      <c r="BG5062" t="e">
        <f t="shared" si="238"/>
        <v>#NUM!</v>
      </c>
      <c r="BH5062" t="e">
        <f t="shared" si="239"/>
        <v>#NUM!</v>
      </c>
      <c r="BI5062" t="e">
        <f>VLOOKUP(H5062,Sheet2!$A$1:$B$270,2,FALSE)</f>
        <v>#N/A</v>
      </c>
    </row>
    <row r="5063" spans="15:61">
      <c r="O5063" s="57"/>
      <c r="P5063" s="57"/>
      <c r="AP5063" s="57"/>
      <c r="BA5063" s="57"/>
      <c r="BF5063" s="6" t="e">
        <f t="shared" si="237"/>
        <v>#NUM!</v>
      </c>
      <c r="BG5063" t="e">
        <f t="shared" si="238"/>
        <v>#NUM!</v>
      </c>
      <c r="BH5063" t="e">
        <f t="shared" si="239"/>
        <v>#NUM!</v>
      </c>
      <c r="BI5063" t="e">
        <f>VLOOKUP(H5063,Sheet2!$A$1:$B$270,2,FALSE)</f>
        <v>#N/A</v>
      </c>
    </row>
    <row r="5064" spans="15:61">
      <c r="O5064" s="57"/>
      <c r="P5064" s="57"/>
      <c r="AP5064" s="57"/>
      <c r="BA5064" s="57"/>
      <c r="BF5064" s="6" t="e">
        <f t="shared" si="237"/>
        <v>#NUM!</v>
      </c>
      <c r="BG5064" t="e">
        <f t="shared" si="238"/>
        <v>#NUM!</v>
      </c>
      <c r="BH5064" t="e">
        <f t="shared" si="239"/>
        <v>#NUM!</v>
      </c>
      <c r="BI5064" t="e">
        <f>VLOOKUP(H5064,Sheet2!$A$1:$B$270,2,FALSE)</f>
        <v>#N/A</v>
      </c>
    </row>
    <row r="5065" spans="15:61">
      <c r="O5065" s="57"/>
      <c r="P5065" s="57"/>
      <c r="AP5065" s="57"/>
      <c r="BA5065" s="57"/>
      <c r="BF5065" s="6" t="e">
        <f t="shared" si="237"/>
        <v>#NUM!</v>
      </c>
      <c r="BG5065" t="e">
        <f t="shared" si="238"/>
        <v>#NUM!</v>
      </c>
      <c r="BH5065" t="e">
        <f t="shared" si="239"/>
        <v>#NUM!</v>
      </c>
      <c r="BI5065" t="e">
        <f>VLOOKUP(H5065,Sheet2!$A$1:$B$270,2,FALSE)</f>
        <v>#N/A</v>
      </c>
    </row>
    <row r="5066" spans="15:61">
      <c r="O5066" s="57"/>
      <c r="P5066" s="57"/>
      <c r="AP5066" s="57"/>
      <c r="BA5066" s="57"/>
      <c r="BF5066" s="6" t="e">
        <f t="shared" si="237"/>
        <v>#NUM!</v>
      </c>
      <c r="BG5066" t="e">
        <f t="shared" si="238"/>
        <v>#NUM!</v>
      </c>
      <c r="BH5066" t="e">
        <f t="shared" si="239"/>
        <v>#NUM!</v>
      </c>
      <c r="BI5066" t="e">
        <f>VLOOKUP(H5066,Sheet2!$A$1:$B$270,2,FALSE)</f>
        <v>#N/A</v>
      </c>
    </row>
    <row r="5067" spans="15:61">
      <c r="O5067" s="57"/>
      <c r="P5067" s="57"/>
      <c r="AP5067" s="57"/>
      <c r="BA5067" s="57"/>
      <c r="BF5067" s="6" t="e">
        <f t="shared" si="237"/>
        <v>#NUM!</v>
      </c>
      <c r="BG5067" t="e">
        <f t="shared" si="238"/>
        <v>#NUM!</v>
      </c>
      <c r="BH5067" t="e">
        <f t="shared" si="239"/>
        <v>#NUM!</v>
      </c>
      <c r="BI5067" t="e">
        <f>VLOOKUP(H5067,Sheet2!$A$1:$B$270,2,FALSE)</f>
        <v>#N/A</v>
      </c>
    </row>
    <row r="5068" spans="15:61">
      <c r="O5068" s="57"/>
      <c r="P5068" s="57"/>
      <c r="AP5068" s="57"/>
      <c r="BA5068" s="57"/>
      <c r="BF5068" s="6" t="e">
        <f t="shared" si="237"/>
        <v>#NUM!</v>
      </c>
      <c r="BG5068" t="e">
        <f t="shared" si="238"/>
        <v>#NUM!</v>
      </c>
      <c r="BH5068" t="e">
        <f t="shared" si="239"/>
        <v>#NUM!</v>
      </c>
      <c r="BI5068" t="e">
        <f>VLOOKUP(H5068,Sheet2!$A$1:$B$270,2,FALSE)</f>
        <v>#N/A</v>
      </c>
    </row>
    <row r="5069" spans="15:61">
      <c r="O5069" s="57"/>
      <c r="P5069" s="57"/>
      <c r="AP5069" s="57"/>
      <c r="BA5069" s="57"/>
      <c r="BF5069" s="6" t="e">
        <f t="shared" si="237"/>
        <v>#NUM!</v>
      </c>
      <c r="BG5069" t="e">
        <f t="shared" si="238"/>
        <v>#NUM!</v>
      </c>
      <c r="BH5069" t="e">
        <f t="shared" si="239"/>
        <v>#NUM!</v>
      </c>
      <c r="BI5069" t="e">
        <f>VLOOKUP(H5069,Sheet2!$A$1:$B$270,2,FALSE)</f>
        <v>#N/A</v>
      </c>
    </row>
    <row r="5070" spans="15:61">
      <c r="O5070" s="57"/>
      <c r="P5070" s="57"/>
      <c r="AP5070" s="57"/>
      <c r="BA5070" s="57"/>
      <c r="BF5070" s="6" t="e">
        <f t="shared" si="237"/>
        <v>#NUM!</v>
      </c>
      <c r="BG5070" t="e">
        <f t="shared" si="238"/>
        <v>#NUM!</v>
      </c>
      <c r="BH5070" t="e">
        <f t="shared" si="239"/>
        <v>#NUM!</v>
      </c>
      <c r="BI5070" t="e">
        <f>VLOOKUP(H5070,Sheet2!$A$1:$B$270,2,FALSE)</f>
        <v>#N/A</v>
      </c>
    </row>
    <row r="5071" spans="15:61">
      <c r="O5071" s="57"/>
      <c r="P5071" s="57"/>
      <c r="BF5071" s="6" t="e">
        <f t="shared" si="237"/>
        <v>#NUM!</v>
      </c>
      <c r="BG5071" t="e">
        <f t="shared" si="238"/>
        <v>#NUM!</v>
      </c>
      <c r="BH5071" t="e">
        <f t="shared" si="239"/>
        <v>#NUM!</v>
      </c>
      <c r="BI5071" t="e">
        <f>VLOOKUP(H5071,Sheet2!$A$1:$B$270,2,FALSE)</f>
        <v>#N/A</v>
      </c>
    </row>
    <row r="5072" spans="15:61">
      <c r="O5072" s="57"/>
      <c r="P5072" s="57"/>
      <c r="AP5072" s="57"/>
      <c r="BA5072" s="57"/>
      <c r="BF5072" s="6" t="e">
        <f t="shared" si="237"/>
        <v>#NUM!</v>
      </c>
      <c r="BG5072" t="e">
        <f t="shared" si="238"/>
        <v>#NUM!</v>
      </c>
      <c r="BH5072" t="e">
        <f t="shared" si="239"/>
        <v>#NUM!</v>
      </c>
      <c r="BI5072" t="e">
        <f>VLOOKUP(H5072,Sheet2!$A$1:$B$270,2,FALSE)</f>
        <v>#N/A</v>
      </c>
    </row>
    <row r="5073" spans="15:61">
      <c r="O5073" s="57"/>
      <c r="P5073" s="57"/>
      <c r="AP5073" s="57"/>
      <c r="BA5073" s="57"/>
      <c r="BF5073" s="6" t="e">
        <f t="shared" si="237"/>
        <v>#NUM!</v>
      </c>
      <c r="BG5073" t="e">
        <f t="shared" si="238"/>
        <v>#NUM!</v>
      </c>
      <c r="BH5073" t="e">
        <f t="shared" si="239"/>
        <v>#NUM!</v>
      </c>
      <c r="BI5073" t="e">
        <f>VLOOKUP(H5073,Sheet2!$A$1:$B$270,2,FALSE)</f>
        <v>#N/A</v>
      </c>
    </row>
    <row r="5074" spans="15:61">
      <c r="O5074" s="57"/>
      <c r="P5074" s="57"/>
      <c r="AP5074" s="57"/>
      <c r="BA5074" s="57"/>
      <c r="BF5074" s="6" t="e">
        <f t="shared" si="237"/>
        <v>#NUM!</v>
      </c>
      <c r="BG5074" t="e">
        <f t="shared" si="238"/>
        <v>#NUM!</v>
      </c>
      <c r="BH5074" t="e">
        <f t="shared" si="239"/>
        <v>#NUM!</v>
      </c>
      <c r="BI5074" t="e">
        <f>VLOOKUP(H5074,Sheet2!$A$1:$B$270,2,FALSE)</f>
        <v>#N/A</v>
      </c>
    </row>
    <row r="5075" spans="15:61">
      <c r="O5075" s="57"/>
      <c r="P5075" s="57"/>
      <c r="AP5075" s="57"/>
      <c r="BA5075" s="57"/>
      <c r="BF5075" s="6" t="e">
        <f t="shared" si="237"/>
        <v>#NUM!</v>
      </c>
      <c r="BG5075" t="e">
        <f t="shared" si="238"/>
        <v>#NUM!</v>
      </c>
      <c r="BH5075" t="e">
        <f t="shared" si="239"/>
        <v>#NUM!</v>
      </c>
      <c r="BI5075" t="e">
        <f>VLOOKUP(H5075,Sheet2!$A$1:$B$270,2,FALSE)</f>
        <v>#N/A</v>
      </c>
    </row>
    <row r="5076" spans="15:61">
      <c r="O5076" s="57"/>
      <c r="P5076" s="57"/>
      <c r="AP5076" s="57"/>
      <c r="BA5076" s="57"/>
      <c r="BF5076" s="6" t="e">
        <f t="shared" si="237"/>
        <v>#NUM!</v>
      </c>
      <c r="BG5076" t="e">
        <f t="shared" si="238"/>
        <v>#NUM!</v>
      </c>
      <c r="BH5076" t="e">
        <f t="shared" si="239"/>
        <v>#NUM!</v>
      </c>
      <c r="BI5076" t="e">
        <f>VLOOKUP(H5076,Sheet2!$A$1:$B$270,2,FALSE)</f>
        <v>#N/A</v>
      </c>
    </row>
    <row r="5077" spans="15:61">
      <c r="O5077" s="57"/>
      <c r="P5077" s="57"/>
      <c r="AP5077" s="57"/>
      <c r="BA5077" s="57"/>
      <c r="BF5077" s="6" t="e">
        <f t="shared" si="237"/>
        <v>#NUM!</v>
      </c>
      <c r="BG5077" t="e">
        <f t="shared" si="238"/>
        <v>#NUM!</v>
      </c>
      <c r="BH5077" t="e">
        <f t="shared" si="239"/>
        <v>#NUM!</v>
      </c>
      <c r="BI5077" t="e">
        <f>VLOOKUP(H5077,Sheet2!$A$1:$B$270,2,FALSE)</f>
        <v>#N/A</v>
      </c>
    </row>
    <row r="5078" spans="15:61">
      <c r="O5078" s="57"/>
      <c r="P5078" s="57"/>
      <c r="AP5078" s="57"/>
      <c r="BA5078" s="57"/>
      <c r="BF5078" s="6" t="e">
        <f t="shared" si="237"/>
        <v>#NUM!</v>
      </c>
      <c r="BG5078" t="e">
        <f t="shared" si="238"/>
        <v>#NUM!</v>
      </c>
      <c r="BH5078" t="e">
        <f t="shared" si="239"/>
        <v>#NUM!</v>
      </c>
      <c r="BI5078" t="e">
        <f>VLOOKUP(H5078,Sheet2!$A$1:$B$270,2,FALSE)</f>
        <v>#N/A</v>
      </c>
    </row>
    <row r="5079" spans="15:61">
      <c r="O5079" s="57"/>
      <c r="P5079" s="57"/>
      <c r="AP5079" s="57"/>
      <c r="BA5079" s="57"/>
      <c r="BF5079" s="6" t="e">
        <f t="shared" si="237"/>
        <v>#NUM!</v>
      </c>
      <c r="BG5079" t="e">
        <f t="shared" si="238"/>
        <v>#NUM!</v>
      </c>
      <c r="BH5079" t="e">
        <f t="shared" si="239"/>
        <v>#NUM!</v>
      </c>
      <c r="BI5079" t="e">
        <f>VLOOKUP(H5079,Sheet2!$A$1:$B$270,2,FALSE)</f>
        <v>#N/A</v>
      </c>
    </row>
    <row r="5080" spans="15:61">
      <c r="O5080" s="57"/>
      <c r="P5080" s="57"/>
      <c r="AP5080" s="57"/>
      <c r="BA5080" s="57"/>
      <c r="BF5080" s="6" t="e">
        <f t="shared" si="237"/>
        <v>#NUM!</v>
      </c>
      <c r="BG5080" t="e">
        <f t="shared" si="238"/>
        <v>#NUM!</v>
      </c>
      <c r="BH5080" t="e">
        <f t="shared" si="239"/>
        <v>#NUM!</v>
      </c>
      <c r="BI5080" t="e">
        <f>VLOOKUP(H5080,Sheet2!$A$1:$B$270,2,FALSE)</f>
        <v>#N/A</v>
      </c>
    </row>
    <row r="5081" spans="15:61">
      <c r="O5081" s="57"/>
      <c r="P5081" s="57"/>
      <c r="AP5081" s="57"/>
      <c r="BA5081" s="57"/>
      <c r="BF5081" s="6" t="e">
        <f t="shared" si="237"/>
        <v>#NUM!</v>
      </c>
      <c r="BG5081" t="e">
        <f t="shared" si="238"/>
        <v>#NUM!</v>
      </c>
      <c r="BH5081" t="e">
        <f t="shared" si="239"/>
        <v>#NUM!</v>
      </c>
      <c r="BI5081" t="e">
        <f>VLOOKUP(H5081,Sheet2!$A$1:$B$270,2,FALSE)</f>
        <v>#N/A</v>
      </c>
    </row>
    <row r="5082" spans="15:61">
      <c r="O5082" s="57"/>
      <c r="P5082" s="57"/>
      <c r="AP5082" s="57"/>
      <c r="BA5082" s="57"/>
      <c r="BF5082" s="6" t="e">
        <f t="shared" si="237"/>
        <v>#NUM!</v>
      </c>
      <c r="BG5082" t="e">
        <f t="shared" si="238"/>
        <v>#NUM!</v>
      </c>
      <c r="BH5082" t="e">
        <f t="shared" si="239"/>
        <v>#NUM!</v>
      </c>
      <c r="BI5082" t="e">
        <f>VLOOKUP(H5082,Sheet2!$A$1:$B$270,2,FALSE)</f>
        <v>#N/A</v>
      </c>
    </row>
    <row r="5083" spans="15:61">
      <c r="O5083" s="57"/>
      <c r="P5083" s="57"/>
      <c r="AP5083" s="57"/>
      <c r="BA5083" s="57"/>
      <c r="BF5083" s="6" t="e">
        <f t="shared" si="237"/>
        <v>#NUM!</v>
      </c>
      <c r="BG5083" t="e">
        <f t="shared" si="238"/>
        <v>#NUM!</v>
      </c>
      <c r="BH5083" t="e">
        <f t="shared" si="239"/>
        <v>#NUM!</v>
      </c>
      <c r="BI5083" t="e">
        <f>VLOOKUP(H5083,Sheet2!$A$1:$B$270,2,FALSE)</f>
        <v>#N/A</v>
      </c>
    </row>
    <row r="5084" spans="15:61">
      <c r="O5084" s="57"/>
      <c r="P5084" s="57"/>
      <c r="AP5084" s="57"/>
      <c r="BA5084" s="57"/>
      <c r="BF5084" s="6" t="e">
        <f t="shared" si="237"/>
        <v>#NUM!</v>
      </c>
      <c r="BG5084" t="e">
        <f t="shared" si="238"/>
        <v>#NUM!</v>
      </c>
      <c r="BH5084" t="e">
        <f t="shared" si="239"/>
        <v>#NUM!</v>
      </c>
      <c r="BI5084" t="e">
        <f>VLOOKUP(H5084,Sheet2!$A$1:$B$270,2,FALSE)</f>
        <v>#N/A</v>
      </c>
    </row>
    <row r="5085" spans="15:61">
      <c r="O5085" s="57"/>
      <c r="P5085" s="57"/>
      <c r="AP5085" s="57"/>
      <c r="BA5085" s="57"/>
      <c r="BF5085" s="6" t="e">
        <f t="shared" si="237"/>
        <v>#NUM!</v>
      </c>
      <c r="BG5085" t="e">
        <f t="shared" si="238"/>
        <v>#NUM!</v>
      </c>
      <c r="BH5085" t="e">
        <f t="shared" si="239"/>
        <v>#NUM!</v>
      </c>
      <c r="BI5085" t="e">
        <f>VLOOKUP(H5085,Sheet2!$A$1:$B$270,2,FALSE)</f>
        <v>#N/A</v>
      </c>
    </row>
    <row r="5086" spans="15:61">
      <c r="O5086" s="57"/>
      <c r="P5086" s="57"/>
      <c r="AP5086" s="57"/>
      <c r="BA5086" s="57"/>
      <c r="BF5086" s="6" t="e">
        <f t="shared" si="237"/>
        <v>#NUM!</v>
      </c>
      <c r="BG5086" t="e">
        <f t="shared" si="238"/>
        <v>#NUM!</v>
      </c>
      <c r="BH5086" t="e">
        <f t="shared" si="239"/>
        <v>#NUM!</v>
      </c>
      <c r="BI5086" t="e">
        <f>VLOOKUP(H5086,Sheet2!$A$1:$B$270,2,FALSE)</f>
        <v>#N/A</v>
      </c>
    </row>
    <row r="5087" spans="15:61">
      <c r="O5087" s="57"/>
      <c r="P5087" s="57"/>
      <c r="AP5087" s="57"/>
      <c r="BA5087" s="57"/>
      <c r="BF5087" s="6" t="e">
        <f t="shared" si="237"/>
        <v>#NUM!</v>
      </c>
      <c r="BG5087" t="e">
        <f t="shared" si="238"/>
        <v>#NUM!</v>
      </c>
      <c r="BH5087" t="e">
        <f t="shared" si="239"/>
        <v>#NUM!</v>
      </c>
      <c r="BI5087" t="e">
        <f>VLOOKUP(H5087,Sheet2!$A$1:$B$270,2,FALSE)</f>
        <v>#N/A</v>
      </c>
    </row>
    <row r="5088" spans="15:61">
      <c r="O5088" s="57"/>
      <c r="P5088" s="57"/>
      <c r="AP5088" s="57"/>
      <c r="BA5088" s="57"/>
      <c r="BF5088" s="6" t="e">
        <f t="shared" si="237"/>
        <v>#NUM!</v>
      </c>
      <c r="BG5088" t="e">
        <f t="shared" si="238"/>
        <v>#NUM!</v>
      </c>
      <c r="BH5088" t="e">
        <f t="shared" si="239"/>
        <v>#NUM!</v>
      </c>
      <c r="BI5088" t="e">
        <f>VLOOKUP(H5088,Sheet2!$A$1:$B$270,2,FALSE)</f>
        <v>#N/A</v>
      </c>
    </row>
    <row r="5089" spans="15:61">
      <c r="O5089" s="57"/>
      <c r="P5089" s="57"/>
      <c r="AP5089" s="57"/>
      <c r="BA5089" s="57"/>
      <c r="BF5089" s="6" t="e">
        <f t="shared" si="237"/>
        <v>#NUM!</v>
      </c>
      <c r="BG5089" t="e">
        <f t="shared" si="238"/>
        <v>#NUM!</v>
      </c>
      <c r="BH5089" t="e">
        <f t="shared" si="239"/>
        <v>#NUM!</v>
      </c>
      <c r="BI5089" t="e">
        <f>VLOOKUP(H5089,Sheet2!$A$1:$B$270,2,FALSE)</f>
        <v>#N/A</v>
      </c>
    </row>
    <row r="5090" spans="15:61">
      <c r="O5090" s="57"/>
      <c r="P5090" s="57"/>
      <c r="AP5090" s="57"/>
      <c r="BA5090" s="57"/>
      <c r="BF5090" s="6" t="e">
        <f t="shared" si="237"/>
        <v>#NUM!</v>
      </c>
      <c r="BG5090" t="e">
        <f t="shared" si="238"/>
        <v>#NUM!</v>
      </c>
      <c r="BH5090" t="e">
        <f t="shared" si="239"/>
        <v>#NUM!</v>
      </c>
      <c r="BI5090" t="e">
        <f>VLOOKUP(H5090,Sheet2!$A$1:$B$270,2,FALSE)</f>
        <v>#N/A</v>
      </c>
    </row>
    <row r="5091" spans="15:61">
      <c r="O5091" s="57"/>
      <c r="P5091" s="57"/>
      <c r="AP5091" s="57"/>
      <c r="BA5091" s="57"/>
      <c r="BF5091" s="6" t="e">
        <f t="shared" si="237"/>
        <v>#NUM!</v>
      </c>
      <c r="BG5091" t="e">
        <f t="shared" si="238"/>
        <v>#NUM!</v>
      </c>
      <c r="BH5091" t="e">
        <f t="shared" si="239"/>
        <v>#NUM!</v>
      </c>
      <c r="BI5091" t="e">
        <f>VLOOKUP(H5091,Sheet2!$A$1:$B$270,2,FALSE)</f>
        <v>#N/A</v>
      </c>
    </row>
    <row r="5092" spans="15:61">
      <c r="O5092" s="57"/>
      <c r="P5092" s="57"/>
      <c r="AP5092" s="57"/>
      <c r="BA5092" s="57"/>
      <c r="BF5092" s="6" t="e">
        <f t="shared" si="237"/>
        <v>#NUM!</v>
      </c>
      <c r="BG5092" t="e">
        <f t="shared" si="238"/>
        <v>#NUM!</v>
      </c>
      <c r="BH5092" t="e">
        <f t="shared" si="239"/>
        <v>#NUM!</v>
      </c>
      <c r="BI5092" t="e">
        <f>VLOOKUP(H5092,Sheet2!$A$1:$B$270,2,FALSE)</f>
        <v>#N/A</v>
      </c>
    </row>
    <row r="5093" spans="15:61">
      <c r="O5093" s="57"/>
      <c r="P5093" s="57"/>
      <c r="AP5093" s="57"/>
      <c r="BA5093" s="57"/>
      <c r="BF5093" s="6" t="e">
        <f t="shared" si="237"/>
        <v>#NUM!</v>
      </c>
      <c r="BG5093" t="e">
        <f t="shared" si="238"/>
        <v>#NUM!</v>
      </c>
      <c r="BH5093" t="e">
        <f t="shared" si="239"/>
        <v>#NUM!</v>
      </c>
      <c r="BI5093" t="e">
        <f>VLOOKUP(H5093,Sheet2!$A$1:$B$270,2,FALSE)</f>
        <v>#N/A</v>
      </c>
    </row>
    <row r="5094" spans="15:61">
      <c r="O5094" s="57"/>
      <c r="P5094" s="57"/>
      <c r="AP5094" s="57"/>
      <c r="BA5094" s="57"/>
      <c r="BF5094" s="6" t="e">
        <f t="shared" si="237"/>
        <v>#NUM!</v>
      </c>
      <c r="BG5094" t="e">
        <f t="shared" si="238"/>
        <v>#NUM!</v>
      </c>
      <c r="BH5094" t="e">
        <f t="shared" si="239"/>
        <v>#NUM!</v>
      </c>
      <c r="BI5094" t="e">
        <f>VLOOKUP(H5094,Sheet2!$A$1:$B$270,2,FALSE)</f>
        <v>#N/A</v>
      </c>
    </row>
    <row r="5095" spans="15:61">
      <c r="O5095" s="57"/>
      <c r="P5095" s="57"/>
      <c r="AP5095" s="57"/>
      <c r="BA5095" s="57"/>
      <c r="BF5095" s="6" t="e">
        <f t="shared" si="237"/>
        <v>#NUM!</v>
      </c>
      <c r="BG5095" t="e">
        <f t="shared" si="238"/>
        <v>#NUM!</v>
      </c>
      <c r="BH5095" t="e">
        <f t="shared" si="239"/>
        <v>#NUM!</v>
      </c>
      <c r="BI5095" t="e">
        <f>VLOOKUP(H5095,Sheet2!$A$1:$B$270,2,FALSE)</f>
        <v>#N/A</v>
      </c>
    </row>
    <row r="5096" spans="15:61">
      <c r="O5096" s="57"/>
      <c r="P5096" s="57"/>
      <c r="AP5096" s="57"/>
      <c r="BA5096" s="57"/>
      <c r="BF5096" s="6" t="e">
        <f t="shared" si="237"/>
        <v>#NUM!</v>
      </c>
      <c r="BG5096" t="e">
        <f t="shared" si="238"/>
        <v>#NUM!</v>
      </c>
      <c r="BH5096" t="e">
        <f t="shared" si="239"/>
        <v>#NUM!</v>
      </c>
      <c r="BI5096" t="e">
        <f>VLOOKUP(H5096,Sheet2!$A$1:$B$270,2,FALSE)</f>
        <v>#N/A</v>
      </c>
    </row>
    <row r="5097" spans="15:61">
      <c r="O5097" s="57"/>
      <c r="P5097" s="57"/>
      <c r="AP5097" s="57"/>
      <c r="BA5097" s="57"/>
      <c r="BF5097" s="6" t="e">
        <f t="shared" si="237"/>
        <v>#NUM!</v>
      </c>
      <c r="BG5097" t="e">
        <f t="shared" si="238"/>
        <v>#NUM!</v>
      </c>
      <c r="BH5097" t="e">
        <f t="shared" si="239"/>
        <v>#NUM!</v>
      </c>
      <c r="BI5097" t="e">
        <f>VLOOKUP(H5097,Sheet2!$A$1:$B$270,2,FALSE)</f>
        <v>#N/A</v>
      </c>
    </row>
    <row r="5098" spans="15:61">
      <c r="O5098" s="57"/>
      <c r="P5098" s="57"/>
      <c r="AP5098" s="57"/>
      <c r="BA5098" s="57"/>
      <c r="BF5098" s="6" t="e">
        <f t="shared" si="237"/>
        <v>#NUM!</v>
      </c>
      <c r="BG5098" t="e">
        <f t="shared" si="238"/>
        <v>#NUM!</v>
      </c>
      <c r="BH5098" t="e">
        <f t="shared" si="239"/>
        <v>#NUM!</v>
      </c>
      <c r="BI5098" t="e">
        <f>VLOOKUP(H5098,Sheet2!$A$1:$B$270,2,FALSE)</f>
        <v>#N/A</v>
      </c>
    </row>
    <row r="5099" spans="15:61">
      <c r="O5099" s="57"/>
      <c r="P5099" s="57"/>
      <c r="AP5099" s="57"/>
      <c r="BA5099" s="57"/>
      <c r="BF5099" s="6" t="e">
        <f t="shared" si="237"/>
        <v>#NUM!</v>
      </c>
      <c r="BG5099" t="e">
        <f t="shared" si="238"/>
        <v>#NUM!</v>
      </c>
      <c r="BH5099" t="e">
        <f t="shared" si="239"/>
        <v>#NUM!</v>
      </c>
      <c r="BI5099" t="e">
        <f>VLOOKUP(H5099,Sheet2!$A$1:$B$270,2,FALSE)</f>
        <v>#N/A</v>
      </c>
    </row>
    <row r="5100" spans="15:61">
      <c r="O5100" s="57"/>
      <c r="P5100" s="57"/>
      <c r="AP5100" s="57"/>
      <c r="BA5100" s="57"/>
      <c r="BF5100" s="6" t="e">
        <f t="shared" si="237"/>
        <v>#NUM!</v>
      </c>
      <c r="BG5100" t="e">
        <f t="shared" si="238"/>
        <v>#NUM!</v>
      </c>
      <c r="BH5100" t="e">
        <f t="shared" si="239"/>
        <v>#NUM!</v>
      </c>
      <c r="BI5100" t="e">
        <f>VLOOKUP(H5100,Sheet2!$A$1:$B$270,2,FALSE)</f>
        <v>#N/A</v>
      </c>
    </row>
    <row r="5101" spans="15:61">
      <c r="O5101" s="57"/>
      <c r="P5101" s="57"/>
      <c r="AP5101" s="57"/>
      <c r="BA5101" s="57"/>
      <c r="BF5101" s="6" t="e">
        <f t="shared" si="237"/>
        <v>#NUM!</v>
      </c>
      <c r="BG5101" t="e">
        <f t="shared" si="238"/>
        <v>#NUM!</v>
      </c>
      <c r="BH5101" t="e">
        <f t="shared" si="239"/>
        <v>#NUM!</v>
      </c>
      <c r="BI5101" t="e">
        <f>VLOOKUP(H5101,Sheet2!$A$1:$B$270,2,FALSE)</f>
        <v>#N/A</v>
      </c>
    </row>
    <row r="5102" spans="15:61">
      <c r="O5102" s="57"/>
      <c r="P5102" s="57"/>
      <c r="AP5102" s="57"/>
      <c r="BA5102" s="57"/>
      <c r="BF5102" s="6" t="e">
        <f t="shared" si="237"/>
        <v>#NUM!</v>
      </c>
      <c r="BG5102" t="e">
        <f t="shared" si="238"/>
        <v>#NUM!</v>
      </c>
      <c r="BH5102" t="e">
        <f t="shared" si="239"/>
        <v>#NUM!</v>
      </c>
      <c r="BI5102" t="e">
        <f>VLOOKUP(H5102,Sheet2!$A$1:$B$270,2,FALSE)</f>
        <v>#N/A</v>
      </c>
    </row>
    <row r="5103" spans="15:61">
      <c r="O5103" s="57"/>
      <c r="P5103" s="57"/>
      <c r="AP5103" s="57"/>
      <c r="BA5103" s="57"/>
      <c r="BF5103" s="6" t="e">
        <f t="shared" si="237"/>
        <v>#NUM!</v>
      </c>
      <c r="BG5103" t="e">
        <f t="shared" si="238"/>
        <v>#NUM!</v>
      </c>
      <c r="BH5103" t="e">
        <f t="shared" si="239"/>
        <v>#NUM!</v>
      </c>
      <c r="BI5103" t="e">
        <f>VLOOKUP(H5103,Sheet2!$A$1:$B$270,2,FALSE)</f>
        <v>#N/A</v>
      </c>
    </row>
    <row r="5104" spans="15:61">
      <c r="O5104" s="57"/>
      <c r="P5104" s="57"/>
      <c r="AP5104" s="57"/>
      <c r="BA5104" s="57"/>
      <c r="BF5104" s="6" t="e">
        <f t="shared" si="237"/>
        <v>#NUM!</v>
      </c>
      <c r="BG5104" t="e">
        <f t="shared" si="238"/>
        <v>#NUM!</v>
      </c>
      <c r="BH5104" t="e">
        <f t="shared" si="239"/>
        <v>#NUM!</v>
      </c>
      <c r="BI5104" t="e">
        <f>VLOOKUP(H5104,Sheet2!$A$1:$B$270,2,FALSE)</f>
        <v>#N/A</v>
      </c>
    </row>
    <row r="5105" spans="15:61">
      <c r="O5105" s="57"/>
      <c r="P5105" s="57"/>
      <c r="AP5105" s="57"/>
      <c r="BA5105" s="57"/>
      <c r="BF5105" s="6" t="e">
        <f t="shared" si="237"/>
        <v>#NUM!</v>
      </c>
      <c r="BG5105" t="e">
        <f t="shared" si="238"/>
        <v>#NUM!</v>
      </c>
      <c r="BH5105" t="e">
        <f t="shared" si="239"/>
        <v>#NUM!</v>
      </c>
      <c r="BI5105" t="e">
        <f>VLOOKUP(H5105,Sheet2!$A$1:$B$270,2,FALSE)</f>
        <v>#N/A</v>
      </c>
    </row>
    <row r="5106" spans="15:61">
      <c r="O5106" s="57"/>
      <c r="P5106" s="57"/>
      <c r="AP5106" s="57"/>
      <c r="BA5106" s="57"/>
      <c r="BF5106" s="6" t="e">
        <f t="shared" si="237"/>
        <v>#NUM!</v>
      </c>
      <c r="BG5106" t="e">
        <f t="shared" si="238"/>
        <v>#NUM!</v>
      </c>
      <c r="BH5106" t="e">
        <f t="shared" si="239"/>
        <v>#NUM!</v>
      </c>
      <c r="BI5106" t="e">
        <f>VLOOKUP(H5106,Sheet2!$A$1:$B$270,2,FALSE)</f>
        <v>#N/A</v>
      </c>
    </row>
    <row r="5107" spans="15:61">
      <c r="O5107" s="57"/>
      <c r="P5107" s="57"/>
      <c r="AP5107" s="57"/>
      <c r="BA5107" s="57"/>
      <c r="BF5107" s="6" t="e">
        <f t="shared" si="237"/>
        <v>#NUM!</v>
      </c>
      <c r="BG5107" t="e">
        <f t="shared" si="238"/>
        <v>#NUM!</v>
      </c>
      <c r="BH5107" t="e">
        <f t="shared" si="239"/>
        <v>#NUM!</v>
      </c>
      <c r="BI5107" t="e">
        <f>VLOOKUP(H5107,Sheet2!$A$1:$B$270,2,FALSE)</f>
        <v>#N/A</v>
      </c>
    </row>
    <row r="5108" spans="15:61">
      <c r="O5108" s="57"/>
      <c r="P5108" s="57"/>
      <c r="AP5108" s="57"/>
      <c r="BA5108" s="57"/>
      <c r="BF5108" s="6" t="e">
        <f t="shared" si="237"/>
        <v>#NUM!</v>
      </c>
      <c r="BG5108" t="e">
        <f t="shared" si="238"/>
        <v>#NUM!</v>
      </c>
      <c r="BH5108" t="e">
        <f t="shared" si="239"/>
        <v>#NUM!</v>
      </c>
      <c r="BI5108" t="e">
        <f>VLOOKUP(H5108,Sheet2!$A$1:$B$270,2,FALSE)</f>
        <v>#N/A</v>
      </c>
    </row>
    <row r="5109" spans="15:61">
      <c r="O5109" s="57"/>
      <c r="P5109" s="57"/>
      <c r="AP5109" s="57"/>
      <c r="BA5109" s="57"/>
      <c r="BF5109" s="6" t="e">
        <f t="shared" si="237"/>
        <v>#NUM!</v>
      </c>
      <c r="BG5109" t="e">
        <f t="shared" si="238"/>
        <v>#NUM!</v>
      </c>
      <c r="BH5109" t="e">
        <f t="shared" si="239"/>
        <v>#NUM!</v>
      </c>
      <c r="BI5109" t="e">
        <f>VLOOKUP(H5109,Sheet2!$A$1:$B$270,2,FALSE)</f>
        <v>#N/A</v>
      </c>
    </row>
    <row r="5110" spans="15:61">
      <c r="O5110" s="57"/>
      <c r="P5110" s="57"/>
      <c r="AP5110" s="57"/>
      <c r="BA5110" s="57"/>
      <c r="BF5110" s="6" t="e">
        <f t="shared" si="237"/>
        <v>#NUM!</v>
      </c>
      <c r="BG5110" t="e">
        <f t="shared" si="238"/>
        <v>#NUM!</v>
      </c>
      <c r="BH5110" t="e">
        <f t="shared" si="239"/>
        <v>#NUM!</v>
      </c>
      <c r="BI5110" t="e">
        <f>VLOOKUP(H5110,Sheet2!$A$1:$B$270,2,FALSE)</f>
        <v>#N/A</v>
      </c>
    </row>
    <row r="5111" spans="15:61">
      <c r="O5111" s="57"/>
      <c r="P5111" s="57"/>
      <c r="AP5111" s="57"/>
      <c r="BA5111" s="57"/>
      <c r="BF5111" s="6" t="e">
        <f t="shared" si="237"/>
        <v>#NUM!</v>
      </c>
      <c r="BG5111" t="e">
        <f t="shared" si="238"/>
        <v>#NUM!</v>
      </c>
      <c r="BH5111" t="e">
        <f t="shared" si="239"/>
        <v>#NUM!</v>
      </c>
      <c r="BI5111" t="e">
        <f>VLOOKUP(H5111,Sheet2!$A$1:$B$270,2,FALSE)</f>
        <v>#N/A</v>
      </c>
    </row>
    <row r="5112" spans="15:61">
      <c r="O5112" s="57"/>
      <c r="P5112" s="57"/>
      <c r="AP5112" s="57"/>
      <c r="BA5112" s="57"/>
      <c r="BF5112" s="6" t="e">
        <f t="shared" si="237"/>
        <v>#NUM!</v>
      </c>
      <c r="BG5112" t="e">
        <f t="shared" si="238"/>
        <v>#NUM!</v>
      </c>
      <c r="BH5112" t="e">
        <f t="shared" si="239"/>
        <v>#NUM!</v>
      </c>
      <c r="BI5112" t="e">
        <f>VLOOKUP(H5112,Sheet2!$A$1:$B$270,2,FALSE)</f>
        <v>#N/A</v>
      </c>
    </row>
    <row r="5113" spans="15:61">
      <c r="O5113" s="57"/>
      <c r="P5113" s="57"/>
      <c r="AP5113" s="57"/>
      <c r="BA5113" s="57"/>
      <c r="BF5113" s="6" t="e">
        <f t="shared" si="237"/>
        <v>#NUM!</v>
      </c>
      <c r="BG5113" t="e">
        <f t="shared" si="238"/>
        <v>#NUM!</v>
      </c>
      <c r="BH5113" t="e">
        <f t="shared" si="239"/>
        <v>#NUM!</v>
      </c>
      <c r="BI5113" t="e">
        <f>VLOOKUP(H5113,Sheet2!$A$1:$B$270,2,FALSE)</f>
        <v>#N/A</v>
      </c>
    </row>
    <row r="5114" spans="15:61">
      <c r="O5114" s="57"/>
      <c r="P5114" s="57"/>
      <c r="AP5114" s="57"/>
      <c r="BA5114" s="57"/>
      <c r="BF5114" s="6" t="e">
        <f t="shared" si="237"/>
        <v>#NUM!</v>
      </c>
      <c r="BG5114" t="e">
        <f t="shared" si="238"/>
        <v>#NUM!</v>
      </c>
      <c r="BH5114" t="e">
        <f t="shared" si="239"/>
        <v>#NUM!</v>
      </c>
      <c r="BI5114" t="e">
        <f>VLOOKUP(H5114,Sheet2!$A$1:$B$270,2,FALSE)</f>
        <v>#N/A</v>
      </c>
    </row>
    <row r="5115" spans="15:61">
      <c r="O5115" s="57"/>
      <c r="P5115" s="57"/>
      <c r="AP5115" s="57"/>
      <c r="BA5115" s="57"/>
      <c r="BF5115" s="6" t="e">
        <f t="shared" si="237"/>
        <v>#NUM!</v>
      </c>
      <c r="BG5115" t="e">
        <f t="shared" si="238"/>
        <v>#NUM!</v>
      </c>
      <c r="BH5115" t="e">
        <f t="shared" si="239"/>
        <v>#NUM!</v>
      </c>
      <c r="BI5115" t="e">
        <f>VLOOKUP(H5115,Sheet2!$A$1:$B$270,2,FALSE)</f>
        <v>#N/A</v>
      </c>
    </row>
    <row r="5116" spans="15:61">
      <c r="O5116" s="57"/>
      <c r="P5116" s="57"/>
      <c r="AP5116" s="57"/>
      <c r="BA5116" s="57"/>
      <c r="BF5116" s="6" t="e">
        <f t="shared" si="237"/>
        <v>#NUM!</v>
      </c>
      <c r="BG5116" t="e">
        <f t="shared" si="238"/>
        <v>#NUM!</v>
      </c>
      <c r="BH5116" t="e">
        <f t="shared" si="239"/>
        <v>#NUM!</v>
      </c>
      <c r="BI5116" t="e">
        <f>VLOOKUP(H5116,Sheet2!$A$1:$B$270,2,FALSE)</f>
        <v>#N/A</v>
      </c>
    </row>
    <row r="5117" spans="15:61">
      <c r="O5117" s="57"/>
      <c r="P5117" s="57"/>
      <c r="AP5117" s="57"/>
      <c r="BA5117" s="57"/>
      <c r="BF5117" s="6" t="e">
        <f t="shared" si="237"/>
        <v>#NUM!</v>
      </c>
      <c r="BG5117" t="e">
        <f t="shared" si="238"/>
        <v>#NUM!</v>
      </c>
      <c r="BH5117" t="e">
        <f t="shared" si="239"/>
        <v>#NUM!</v>
      </c>
      <c r="BI5117" t="e">
        <f>VLOOKUP(H5117,Sheet2!$A$1:$B$270,2,FALSE)</f>
        <v>#N/A</v>
      </c>
    </row>
    <row r="5118" spans="15:61">
      <c r="O5118" s="57"/>
      <c r="P5118" s="57"/>
      <c r="AP5118" s="57"/>
      <c r="BA5118" s="57"/>
      <c r="BF5118" s="6" t="e">
        <f t="shared" si="237"/>
        <v>#NUM!</v>
      </c>
      <c r="BG5118" t="e">
        <f t="shared" si="238"/>
        <v>#NUM!</v>
      </c>
      <c r="BH5118" t="e">
        <f t="shared" si="239"/>
        <v>#NUM!</v>
      </c>
      <c r="BI5118" t="e">
        <f>VLOOKUP(H5118,Sheet2!$A$1:$B$270,2,FALSE)</f>
        <v>#N/A</v>
      </c>
    </row>
    <row r="5119" spans="15:61">
      <c r="O5119" s="57"/>
      <c r="P5119" s="57"/>
      <c r="AP5119" s="57"/>
      <c r="BA5119" s="57"/>
      <c r="BF5119" s="6" t="e">
        <f t="shared" si="237"/>
        <v>#NUM!</v>
      </c>
      <c r="BG5119" t="e">
        <f t="shared" si="238"/>
        <v>#NUM!</v>
      </c>
      <c r="BH5119" t="e">
        <f t="shared" si="239"/>
        <v>#NUM!</v>
      </c>
      <c r="BI5119" t="e">
        <f>VLOOKUP(H5119,Sheet2!$A$1:$B$270,2,FALSE)</f>
        <v>#N/A</v>
      </c>
    </row>
    <row r="5120" spans="15:61">
      <c r="O5120" s="57"/>
      <c r="P5120" s="57"/>
      <c r="AP5120" s="57"/>
      <c r="BA5120" s="57"/>
      <c r="BF5120" s="6" t="e">
        <f t="shared" si="237"/>
        <v>#NUM!</v>
      </c>
      <c r="BG5120" t="e">
        <f t="shared" si="238"/>
        <v>#NUM!</v>
      </c>
      <c r="BH5120" t="e">
        <f t="shared" si="239"/>
        <v>#NUM!</v>
      </c>
      <c r="BI5120" t="e">
        <f>VLOOKUP(H5120,Sheet2!$A$1:$B$270,2,FALSE)</f>
        <v>#N/A</v>
      </c>
    </row>
    <row r="5121" spans="15:61">
      <c r="O5121" s="57"/>
      <c r="P5121" s="57"/>
      <c r="AP5121" s="57"/>
      <c r="BA5121" s="57"/>
      <c r="BF5121" s="6" t="e">
        <f t="shared" si="237"/>
        <v>#NUM!</v>
      </c>
      <c r="BG5121" t="e">
        <f t="shared" si="238"/>
        <v>#NUM!</v>
      </c>
      <c r="BH5121" t="e">
        <f t="shared" si="239"/>
        <v>#NUM!</v>
      </c>
      <c r="BI5121" t="e">
        <f>VLOOKUP(H5121,Sheet2!$A$1:$B$270,2,FALSE)</f>
        <v>#N/A</v>
      </c>
    </row>
    <row r="5122" spans="15:61">
      <c r="O5122" s="57"/>
      <c r="P5122" s="57"/>
      <c r="AP5122" s="57"/>
      <c r="BA5122" s="57"/>
      <c r="BF5122" s="6" t="e">
        <f t="shared" ref="BF5122:BF5185" si="240">DATE(BC5122,BD5122,BE5122)</f>
        <v>#NUM!</v>
      </c>
      <c r="BG5122" t="e">
        <f t="shared" ref="BG5122:BG5185" si="241">BF5122-BA5122</f>
        <v>#NUM!</v>
      </c>
      <c r="BH5122" t="e">
        <f t="shared" ref="BH5122:BH5185" si="242">IF(BG5122=1,"COMPLY",IF(BG5122&lt;1,"COMPLY","NOT COMPLY"))</f>
        <v>#NUM!</v>
      </c>
      <c r="BI5122" t="e">
        <f>VLOOKUP(H5122,Sheet2!$A$1:$B$270,2,FALSE)</f>
        <v>#N/A</v>
      </c>
    </row>
    <row r="5123" spans="15:61">
      <c r="O5123" s="57"/>
      <c r="P5123" s="57"/>
      <c r="AP5123" s="57"/>
      <c r="BA5123" s="57"/>
      <c r="BF5123" s="6" t="e">
        <f t="shared" si="240"/>
        <v>#NUM!</v>
      </c>
      <c r="BG5123" t="e">
        <f t="shared" si="241"/>
        <v>#NUM!</v>
      </c>
      <c r="BH5123" t="e">
        <f t="shared" si="242"/>
        <v>#NUM!</v>
      </c>
      <c r="BI5123" t="e">
        <f>VLOOKUP(H5123,Sheet2!$A$1:$B$270,2,FALSE)</f>
        <v>#N/A</v>
      </c>
    </row>
    <row r="5124" spans="15:61">
      <c r="O5124" s="57"/>
      <c r="P5124" s="57"/>
      <c r="AP5124" s="57"/>
      <c r="BA5124" s="57"/>
      <c r="BF5124" s="6" t="e">
        <f t="shared" si="240"/>
        <v>#NUM!</v>
      </c>
      <c r="BG5124" t="e">
        <f t="shared" si="241"/>
        <v>#NUM!</v>
      </c>
      <c r="BH5124" t="e">
        <f t="shared" si="242"/>
        <v>#NUM!</v>
      </c>
      <c r="BI5124" t="e">
        <f>VLOOKUP(H5124,Sheet2!$A$1:$B$270,2,FALSE)</f>
        <v>#N/A</v>
      </c>
    </row>
    <row r="5125" spans="15:61">
      <c r="O5125" s="57"/>
      <c r="P5125" s="57"/>
      <c r="AP5125" s="57"/>
      <c r="BA5125" s="57"/>
      <c r="BF5125" s="6" t="e">
        <f t="shared" si="240"/>
        <v>#NUM!</v>
      </c>
      <c r="BG5125" t="e">
        <f t="shared" si="241"/>
        <v>#NUM!</v>
      </c>
      <c r="BH5125" t="e">
        <f t="shared" si="242"/>
        <v>#NUM!</v>
      </c>
      <c r="BI5125" t="e">
        <f>VLOOKUP(H5125,Sheet2!$A$1:$B$270,2,FALSE)</f>
        <v>#N/A</v>
      </c>
    </row>
    <row r="5126" spans="15:61">
      <c r="O5126" s="57"/>
      <c r="P5126" s="57"/>
      <c r="AP5126" s="57"/>
      <c r="BA5126" s="57"/>
      <c r="BF5126" s="6" t="e">
        <f t="shared" si="240"/>
        <v>#NUM!</v>
      </c>
      <c r="BG5126" t="e">
        <f t="shared" si="241"/>
        <v>#NUM!</v>
      </c>
      <c r="BH5126" t="e">
        <f t="shared" si="242"/>
        <v>#NUM!</v>
      </c>
      <c r="BI5126" t="e">
        <f>VLOOKUP(H5126,Sheet2!$A$1:$B$270,2,FALSE)</f>
        <v>#N/A</v>
      </c>
    </row>
    <row r="5127" spans="15:61">
      <c r="O5127" s="57"/>
      <c r="P5127" s="57"/>
      <c r="AP5127" s="57"/>
      <c r="BA5127" s="57"/>
      <c r="BF5127" s="6" t="e">
        <f t="shared" si="240"/>
        <v>#NUM!</v>
      </c>
      <c r="BG5127" t="e">
        <f t="shared" si="241"/>
        <v>#NUM!</v>
      </c>
      <c r="BH5127" t="e">
        <f t="shared" si="242"/>
        <v>#NUM!</v>
      </c>
      <c r="BI5127" t="e">
        <f>VLOOKUP(H5127,Sheet2!$A$1:$B$270,2,FALSE)</f>
        <v>#N/A</v>
      </c>
    </row>
    <row r="5128" spans="15:61">
      <c r="O5128" s="57"/>
      <c r="P5128" s="57"/>
      <c r="AP5128" s="57"/>
      <c r="BA5128" s="57"/>
      <c r="BF5128" s="6" t="e">
        <f t="shared" si="240"/>
        <v>#NUM!</v>
      </c>
      <c r="BG5128" t="e">
        <f t="shared" si="241"/>
        <v>#NUM!</v>
      </c>
      <c r="BH5128" t="e">
        <f t="shared" si="242"/>
        <v>#NUM!</v>
      </c>
      <c r="BI5128" t="e">
        <f>VLOOKUP(H5128,Sheet2!$A$1:$B$270,2,FALSE)</f>
        <v>#N/A</v>
      </c>
    </row>
    <row r="5129" spans="15:61">
      <c r="O5129" s="57"/>
      <c r="P5129" s="57"/>
      <c r="AP5129" s="57"/>
      <c r="BA5129" s="57"/>
      <c r="BF5129" s="6" t="e">
        <f t="shared" si="240"/>
        <v>#NUM!</v>
      </c>
      <c r="BG5129" t="e">
        <f t="shared" si="241"/>
        <v>#NUM!</v>
      </c>
      <c r="BH5129" t="e">
        <f t="shared" si="242"/>
        <v>#NUM!</v>
      </c>
      <c r="BI5129" t="e">
        <f>VLOOKUP(H5129,Sheet2!$A$1:$B$270,2,FALSE)</f>
        <v>#N/A</v>
      </c>
    </row>
    <row r="5130" spans="15:61">
      <c r="O5130" s="57"/>
      <c r="P5130" s="57"/>
      <c r="AP5130" s="57"/>
      <c r="BA5130" s="57"/>
      <c r="BF5130" s="6" t="e">
        <f t="shared" si="240"/>
        <v>#NUM!</v>
      </c>
      <c r="BG5130" t="e">
        <f t="shared" si="241"/>
        <v>#NUM!</v>
      </c>
      <c r="BH5130" t="e">
        <f t="shared" si="242"/>
        <v>#NUM!</v>
      </c>
      <c r="BI5130" t="e">
        <f>VLOOKUP(H5130,Sheet2!$A$1:$B$270,2,FALSE)</f>
        <v>#N/A</v>
      </c>
    </row>
    <row r="5131" spans="15:61">
      <c r="O5131" s="57"/>
      <c r="P5131" s="57"/>
      <c r="AP5131" s="57"/>
      <c r="BA5131" s="57"/>
      <c r="BF5131" s="6" t="e">
        <f t="shared" si="240"/>
        <v>#NUM!</v>
      </c>
      <c r="BG5131" t="e">
        <f t="shared" si="241"/>
        <v>#NUM!</v>
      </c>
      <c r="BH5131" t="e">
        <f t="shared" si="242"/>
        <v>#NUM!</v>
      </c>
      <c r="BI5131" t="e">
        <f>VLOOKUP(H5131,Sheet2!$A$1:$B$270,2,FALSE)</f>
        <v>#N/A</v>
      </c>
    </row>
    <row r="5132" spans="15:61">
      <c r="O5132" s="57"/>
      <c r="P5132" s="57"/>
      <c r="AP5132" s="57"/>
      <c r="BA5132" s="57"/>
      <c r="BF5132" s="6" t="e">
        <f t="shared" si="240"/>
        <v>#NUM!</v>
      </c>
      <c r="BG5132" t="e">
        <f t="shared" si="241"/>
        <v>#NUM!</v>
      </c>
      <c r="BH5132" t="e">
        <f t="shared" si="242"/>
        <v>#NUM!</v>
      </c>
      <c r="BI5132" t="e">
        <f>VLOOKUP(H5132,Sheet2!$A$1:$B$270,2,FALSE)</f>
        <v>#N/A</v>
      </c>
    </row>
    <row r="5133" spans="15:61">
      <c r="O5133" s="57"/>
      <c r="P5133" s="57"/>
      <c r="AP5133" s="57"/>
      <c r="BA5133" s="57"/>
      <c r="BF5133" s="6" t="e">
        <f t="shared" si="240"/>
        <v>#NUM!</v>
      </c>
      <c r="BG5133" t="e">
        <f t="shared" si="241"/>
        <v>#NUM!</v>
      </c>
      <c r="BH5133" t="e">
        <f t="shared" si="242"/>
        <v>#NUM!</v>
      </c>
      <c r="BI5133" t="e">
        <f>VLOOKUP(H5133,Sheet2!$A$1:$B$270,2,FALSE)</f>
        <v>#N/A</v>
      </c>
    </row>
    <row r="5134" spans="15:61">
      <c r="O5134" s="57"/>
      <c r="P5134" s="57"/>
      <c r="AP5134" s="57"/>
      <c r="BA5134" s="57"/>
      <c r="BF5134" s="6" t="e">
        <f t="shared" si="240"/>
        <v>#NUM!</v>
      </c>
      <c r="BG5134" t="e">
        <f t="shared" si="241"/>
        <v>#NUM!</v>
      </c>
      <c r="BH5134" t="e">
        <f t="shared" si="242"/>
        <v>#NUM!</v>
      </c>
      <c r="BI5134" t="e">
        <f>VLOOKUP(H5134,Sheet2!$A$1:$B$270,2,FALSE)</f>
        <v>#N/A</v>
      </c>
    </row>
    <row r="5135" spans="15:61">
      <c r="O5135" s="57"/>
      <c r="P5135" s="57"/>
      <c r="AP5135" s="57"/>
      <c r="BA5135" s="57"/>
      <c r="BF5135" s="6" t="e">
        <f t="shared" si="240"/>
        <v>#NUM!</v>
      </c>
      <c r="BG5135" t="e">
        <f t="shared" si="241"/>
        <v>#NUM!</v>
      </c>
      <c r="BH5135" t="e">
        <f t="shared" si="242"/>
        <v>#NUM!</v>
      </c>
      <c r="BI5135" t="e">
        <f>VLOOKUP(H5135,Sheet2!$A$1:$B$270,2,FALSE)</f>
        <v>#N/A</v>
      </c>
    </row>
    <row r="5136" spans="15:61">
      <c r="O5136" s="57"/>
      <c r="P5136" s="57"/>
      <c r="AP5136" s="57"/>
      <c r="BA5136" s="57"/>
      <c r="BF5136" s="6" t="e">
        <f t="shared" si="240"/>
        <v>#NUM!</v>
      </c>
      <c r="BG5136" t="e">
        <f t="shared" si="241"/>
        <v>#NUM!</v>
      </c>
      <c r="BH5136" t="e">
        <f t="shared" si="242"/>
        <v>#NUM!</v>
      </c>
      <c r="BI5136" t="e">
        <f>VLOOKUP(H5136,Sheet2!$A$1:$B$270,2,FALSE)</f>
        <v>#N/A</v>
      </c>
    </row>
    <row r="5137" spans="15:61">
      <c r="O5137" s="57"/>
      <c r="P5137" s="57"/>
      <c r="AP5137" s="57"/>
      <c r="BA5137" s="57"/>
      <c r="BF5137" s="6" t="e">
        <f t="shared" si="240"/>
        <v>#NUM!</v>
      </c>
      <c r="BG5137" t="e">
        <f t="shared" si="241"/>
        <v>#NUM!</v>
      </c>
      <c r="BH5137" t="e">
        <f t="shared" si="242"/>
        <v>#NUM!</v>
      </c>
      <c r="BI5137" t="e">
        <f>VLOOKUP(H5137,Sheet2!$A$1:$B$270,2,FALSE)</f>
        <v>#N/A</v>
      </c>
    </row>
    <row r="5138" spans="15:61">
      <c r="O5138" s="57"/>
      <c r="P5138" s="57"/>
      <c r="AP5138" s="57"/>
      <c r="BA5138" s="57"/>
      <c r="BF5138" s="6" t="e">
        <f t="shared" si="240"/>
        <v>#NUM!</v>
      </c>
      <c r="BG5138" t="e">
        <f t="shared" si="241"/>
        <v>#NUM!</v>
      </c>
      <c r="BH5138" t="e">
        <f t="shared" si="242"/>
        <v>#NUM!</v>
      </c>
      <c r="BI5138" t="e">
        <f>VLOOKUP(H5138,Sheet2!$A$1:$B$270,2,FALSE)</f>
        <v>#N/A</v>
      </c>
    </row>
    <row r="5139" spans="15:61">
      <c r="O5139" s="57"/>
      <c r="P5139" s="57"/>
      <c r="AP5139" s="57"/>
      <c r="BA5139" s="57"/>
      <c r="BF5139" s="6" t="e">
        <f t="shared" si="240"/>
        <v>#NUM!</v>
      </c>
      <c r="BG5139" t="e">
        <f t="shared" si="241"/>
        <v>#NUM!</v>
      </c>
      <c r="BH5139" t="e">
        <f t="shared" si="242"/>
        <v>#NUM!</v>
      </c>
      <c r="BI5139" t="e">
        <f>VLOOKUP(H5139,Sheet2!$A$1:$B$270,2,FALSE)</f>
        <v>#N/A</v>
      </c>
    </row>
    <row r="5140" spans="15:61">
      <c r="O5140" s="57"/>
      <c r="P5140" s="57"/>
      <c r="AP5140" s="57"/>
      <c r="BA5140" s="57"/>
      <c r="BF5140" s="6" t="e">
        <f t="shared" si="240"/>
        <v>#NUM!</v>
      </c>
      <c r="BG5140" t="e">
        <f t="shared" si="241"/>
        <v>#NUM!</v>
      </c>
      <c r="BH5140" t="e">
        <f t="shared" si="242"/>
        <v>#NUM!</v>
      </c>
      <c r="BI5140" t="e">
        <f>VLOOKUP(H5140,Sheet2!$A$1:$B$270,2,FALSE)</f>
        <v>#N/A</v>
      </c>
    </row>
    <row r="5141" spans="15:61">
      <c r="O5141" s="57"/>
      <c r="P5141" s="57"/>
      <c r="AP5141" s="57"/>
      <c r="BA5141" s="57"/>
      <c r="BF5141" s="6" t="e">
        <f t="shared" si="240"/>
        <v>#NUM!</v>
      </c>
      <c r="BG5141" t="e">
        <f t="shared" si="241"/>
        <v>#NUM!</v>
      </c>
      <c r="BH5141" t="e">
        <f t="shared" si="242"/>
        <v>#NUM!</v>
      </c>
      <c r="BI5141" t="e">
        <f>VLOOKUP(H5141,Sheet2!$A$1:$B$270,2,FALSE)</f>
        <v>#N/A</v>
      </c>
    </row>
    <row r="5142" spans="15:61">
      <c r="O5142" s="57"/>
      <c r="P5142" s="57"/>
      <c r="AP5142" s="57"/>
      <c r="BA5142" s="57"/>
      <c r="BF5142" s="6" t="e">
        <f t="shared" si="240"/>
        <v>#NUM!</v>
      </c>
      <c r="BG5142" t="e">
        <f t="shared" si="241"/>
        <v>#NUM!</v>
      </c>
      <c r="BH5142" t="e">
        <f t="shared" si="242"/>
        <v>#NUM!</v>
      </c>
      <c r="BI5142" t="e">
        <f>VLOOKUP(H5142,Sheet2!$A$1:$B$270,2,FALSE)</f>
        <v>#N/A</v>
      </c>
    </row>
    <row r="5143" spans="15:61">
      <c r="O5143" s="57"/>
      <c r="P5143" s="57"/>
      <c r="AP5143" s="57"/>
      <c r="BA5143" s="57"/>
      <c r="BF5143" s="6" t="e">
        <f t="shared" si="240"/>
        <v>#NUM!</v>
      </c>
      <c r="BG5143" t="e">
        <f t="shared" si="241"/>
        <v>#NUM!</v>
      </c>
      <c r="BH5143" t="e">
        <f t="shared" si="242"/>
        <v>#NUM!</v>
      </c>
      <c r="BI5143" t="e">
        <f>VLOOKUP(H5143,Sheet2!$A$1:$B$270,2,FALSE)</f>
        <v>#N/A</v>
      </c>
    </row>
    <row r="5144" spans="15:61">
      <c r="O5144" s="57"/>
      <c r="P5144" s="57"/>
      <c r="AP5144" s="57"/>
      <c r="BA5144" s="57"/>
      <c r="BF5144" s="6" t="e">
        <f t="shared" si="240"/>
        <v>#NUM!</v>
      </c>
      <c r="BG5144" t="e">
        <f t="shared" si="241"/>
        <v>#NUM!</v>
      </c>
      <c r="BH5144" t="e">
        <f t="shared" si="242"/>
        <v>#NUM!</v>
      </c>
      <c r="BI5144" t="e">
        <f>VLOOKUP(H5144,Sheet2!$A$1:$B$270,2,FALSE)</f>
        <v>#N/A</v>
      </c>
    </row>
    <row r="5145" spans="15:61">
      <c r="O5145" s="57"/>
      <c r="P5145" s="57"/>
      <c r="AP5145" s="57"/>
      <c r="BA5145" s="57"/>
      <c r="BF5145" s="6" t="e">
        <f t="shared" si="240"/>
        <v>#NUM!</v>
      </c>
      <c r="BG5145" t="e">
        <f t="shared" si="241"/>
        <v>#NUM!</v>
      </c>
      <c r="BH5145" t="e">
        <f t="shared" si="242"/>
        <v>#NUM!</v>
      </c>
      <c r="BI5145" t="e">
        <f>VLOOKUP(H5145,Sheet2!$A$1:$B$270,2,FALSE)</f>
        <v>#N/A</v>
      </c>
    </row>
    <row r="5146" spans="15:61">
      <c r="O5146" s="57"/>
      <c r="P5146" s="57"/>
      <c r="AP5146" s="57"/>
      <c r="BA5146" s="57"/>
      <c r="BF5146" s="6" t="e">
        <f t="shared" si="240"/>
        <v>#NUM!</v>
      </c>
      <c r="BG5146" t="e">
        <f t="shared" si="241"/>
        <v>#NUM!</v>
      </c>
      <c r="BH5146" t="e">
        <f t="shared" si="242"/>
        <v>#NUM!</v>
      </c>
      <c r="BI5146" t="e">
        <f>VLOOKUP(H5146,Sheet2!$A$1:$B$270,2,FALSE)</f>
        <v>#N/A</v>
      </c>
    </row>
    <row r="5147" spans="15:61">
      <c r="O5147" s="57"/>
      <c r="P5147" s="57"/>
      <c r="AP5147" s="57"/>
      <c r="BA5147" s="57"/>
      <c r="BF5147" s="6" t="e">
        <f t="shared" si="240"/>
        <v>#NUM!</v>
      </c>
      <c r="BG5147" t="e">
        <f t="shared" si="241"/>
        <v>#NUM!</v>
      </c>
      <c r="BH5147" t="e">
        <f t="shared" si="242"/>
        <v>#NUM!</v>
      </c>
      <c r="BI5147" t="e">
        <f>VLOOKUP(H5147,Sheet2!$A$1:$B$270,2,FALSE)</f>
        <v>#N/A</v>
      </c>
    </row>
    <row r="5148" spans="15:61">
      <c r="O5148" s="57"/>
      <c r="P5148" s="57"/>
      <c r="AP5148" s="57"/>
      <c r="BA5148" s="57"/>
      <c r="BF5148" s="6" t="e">
        <f t="shared" si="240"/>
        <v>#NUM!</v>
      </c>
      <c r="BG5148" t="e">
        <f t="shared" si="241"/>
        <v>#NUM!</v>
      </c>
      <c r="BH5148" t="e">
        <f t="shared" si="242"/>
        <v>#NUM!</v>
      </c>
      <c r="BI5148" t="e">
        <f>VLOOKUP(H5148,Sheet2!$A$1:$B$270,2,FALSE)</f>
        <v>#N/A</v>
      </c>
    </row>
    <row r="5149" spans="15:61">
      <c r="O5149" s="57"/>
      <c r="P5149" s="57"/>
      <c r="AP5149" s="57"/>
      <c r="BA5149" s="57"/>
      <c r="BF5149" s="6" t="e">
        <f t="shared" si="240"/>
        <v>#NUM!</v>
      </c>
      <c r="BG5149" t="e">
        <f t="shared" si="241"/>
        <v>#NUM!</v>
      </c>
      <c r="BH5149" t="e">
        <f t="shared" si="242"/>
        <v>#NUM!</v>
      </c>
      <c r="BI5149" t="e">
        <f>VLOOKUP(H5149,Sheet2!$A$1:$B$270,2,FALSE)</f>
        <v>#N/A</v>
      </c>
    </row>
    <row r="5150" spans="15:61">
      <c r="O5150" s="57"/>
      <c r="P5150" s="57"/>
      <c r="AP5150" s="57"/>
      <c r="BA5150" s="57"/>
      <c r="BF5150" s="6" t="e">
        <f t="shared" si="240"/>
        <v>#NUM!</v>
      </c>
      <c r="BG5150" t="e">
        <f t="shared" si="241"/>
        <v>#NUM!</v>
      </c>
      <c r="BH5150" t="e">
        <f t="shared" si="242"/>
        <v>#NUM!</v>
      </c>
      <c r="BI5150" t="e">
        <f>VLOOKUP(H5150,Sheet2!$A$1:$B$270,2,FALSE)</f>
        <v>#N/A</v>
      </c>
    </row>
    <row r="5151" spans="15:61">
      <c r="O5151" s="57"/>
      <c r="P5151" s="57"/>
      <c r="AP5151" s="57"/>
      <c r="BA5151" s="57"/>
      <c r="BF5151" s="6" t="e">
        <f t="shared" si="240"/>
        <v>#NUM!</v>
      </c>
      <c r="BG5151" t="e">
        <f t="shared" si="241"/>
        <v>#NUM!</v>
      </c>
      <c r="BH5151" t="e">
        <f t="shared" si="242"/>
        <v>#NUM!</v>
      </c>
      <c r="BI5151" t="e">
        <f>VLOOKUP(H5151,Sheet2!$A$1:$B$270,2,FALSE)</f>
        <v>#N/A</v>
      </c>
    </row>
    <row r="5152" spans="15:61">
      <c r="O5152" s="57"/>
      <c r="P5152" s="57"/>
      <c r="AP5152" s="57"/>
      <c r="BA5152" s="57"/>
      <c r="BF5152" s="6" t="e">
        <f t="shared" si="240"/>
        <v>#NUM!</v>
      </c>
      <c r="BG5152" t="e">
        <f t="shared" si="241"/>
        <v>#NUM!</v>
      </c>
      <c r="BH5152" t="e">
        <f t="shared" si="242"/>
        <v>#NUM!</v>
      </c>
      <c r="BI5152" t="e">
        <f>VLOOKUP(H5152,Sheet2!$A$1:$B$270,2,FALSE)</f>
        <v>#N/A</v>
      </c>
    </row>
    <row r="5153" spans="15:61">
      <c r="O5153" s="57"/>
      <c r="P5153" s="57"/>
      <c r="AP5153" s="57"/>
      <c r="BA5153" s="57"/>
      <c r="BF5153" s="6" t="e">
        <f t="shared" si="240"/>
        <v>#NUM!</v>
      </c>
      <c r="BG5153" t="e">
        <f t="shared" si="241"/>
        <v>#NUM!</v>
      </c>
      <c r="BH5153" t="e">
        <f t="shared" si="242"/>
        <v>#NUM!</v>
      </c>
      <c r="BI5153" t="e">
        <f>VLOOKUP(H5153,Sheet2!$A$1:$B$270,2,FALSE)</f>
        <v>#N/A</v>
      </c>
    </row>
    <row r="5154" spans="15:61">
      <c r="O5154" s="57"/>
      <c r="P5154" s="57"/>
      <c r="AP5154" s="57"/>
      <c r="BA5154" s="57"/>
      <c r="BF5154" s="6" t="e">
        <f t="shared" si="240"/>
        <v>#NUM!</v>
      </c>
      <c r="BG5154" t="e">
        <f t="shared" si="241"/>
        <v>#NUM!</v>
      </c>
      <c r="BH5154" t="e">
        <f t="shared" si="242"/>
        <v>#NUM!</v>
      </c>
      <c r="BI5154" t="e">
        <f>VLOOKUP(H5154,Sheet2!$A$1:$B$270,2,FALSE)</f>
        <v>#N/A</v>
      </c>
    </row>
    <row r="5155" spans="15:61">
      <c r="O5155" s="57"/>
      <c r="P5155" s="57"/>
      <c r="AP5155" s="57"/>
      <c r="BA5155" s="57"/>
      <c r="BF5155" s="6" t="e">
        <f t="shared" si="240"/>
        <v>#NUM!</v>
      </c>
      <c r="BG5155" t="e">
        <f t="shared" si="241"/>
        <v>#NUM!</v>
      </c>
      <c r="BH5155" t="e">
        <f t="shared" si="242"/>
        <v>#NUM!</v>
      </c>
      <c r="BI5155" t="e">
        <f>VLOOKUP(H5155,Sheet2!$A$1:$B$270,2,FALSE)</f>
        <v>#N/A</v>
      </c>
    </row>
    <row r="5156" spans="15:61">
      <c r="O5156" s="57"/>
      <c r="P5156" s="57"/>
      <c r="AP5156" s="57"/>
      <c r="BA5156" s="57"/>
      <c r="BF5156" s="6" t="e">
        <f t="shared" si="240"/>
        <v>#NUM!</v>
      </c>
      <c r="BG5156" t="e">
        <f t="shared" si="241"/>
        <v>#NUM!</v>
      </c>
      <c r="BH5156" t="e">
        <f t="shared" si="242"/>
        <v>#NUM!</v>
      </c>
      <c r="BI5156" t="e">
        <f>VLOOKUP(H5156,Sheet2!$A$1:$B$270,2,FALSE)</f>
        <v>#N/A</v>
      </c>
    </row>
    <row r="5157" spans="15:61">
      <c r="O5157" s="57"/>
      <c r="P5157" s="57"/>
      <c r="AP5157" s="57"/>
      <c r="BA5157" s="57"/>
      <c r="BF5157" s="6" t="e">
        <f t="shared" si="240"/>
        <v>#NUM!</v>
      </c>
      <c r="BG5157" t="e">
        <f t="shared" si="241"/>
        <v>#NUM!</v>
      </c>
      <c r="BH5157" t="e">
        <f t="shared" si="242"/>
        <v>#NUM!</v>
      </c>
      <c r="BI5157" t="e">
        <f>VLOOKUP(H5157,Sheet2!$A$1:$B$270,2,FALSE)</f>
        <v>#N/A</v>
      </c>
    </row>
    <row r="5158" spans="15:61">
      <c r="O5158" s="57"/>
      <c r="P5158" s="57"/>
      <c r="AP5158" s="57"/>
      <c r="BA5158" s="57"/>
      <c r="BF5158" s="6" t="e">
        <f t="shared" si="240"/>
        <v>#NUM!</v>
      </c>
      <c r="BG5158" t="e">
        <f t="shared" si="241"/>
        <v>#NUM!</v>
      </c>
      <c r="BH5158" t="e">
        <f t="shared" si="242"/>
        <v>#NUM!</v>
      </c>
      <c r="BI5158" t="e">
        <f>VLOOKUP(H5158,Sheet2!$A$1:$B$270,2,FALSE)</f>
        <v>#N/A</v>
      </c>
    </row>
    <row r="5159" spans="15:61">
      <c r="O5159" s="57"/>
      <c r="P5159" s="57"/>
      <c r="AP5159" s="57"/>
      <c r="BA5159" s="57"/>
      <c r="BF5159" s="6" t="e">
        <f t="shared" si="240"/>
        <v>#NUM!</v>
      </c>
      <c r="BG5159" t="e">
        <f t="shared" si="241"/>
        <v>#NUM!</v>
      </c>
      <c r="BH5159" t="e">
        <f t="shared" si="242"/>
        <v>#NUM!</v>
      </c>
      <c r="BI5159" t="e">
        <f>VLOOKUP(H5159,Sheet2!$A$1:$B$270,2,FALSE)</f>
        <v>#N/A</v>
      </c>
    </row>
    <row r="5160" spans="15:61">
      <c r="O5160" s="57"/>
      <c r="P5160" s="57"/>
      <c r="AP5160" s="57"/>
      <c r="BA5160" s="57"/>
      <c r="BF5160" s="6" t="e">
        <f t="shared" si="240"/>
        <v>#NUM!</v>
      </c>
      <c r="BG5160" t="e">
        <f t="shared" si="241"/>
        <v>#NUM!</v>
      </c>
      <c r="BH5160" t="e">
        <f t="shared" si="242"/>
        <v>#NUM!</v>
      </c>
      <c r="BI5160" t="e">
        <f>VLOOKUP(H5160,Sheet2!$A$1:$B$270,2,FALSE)</f>
        <v>#N/A</v>
      </c>
    </row>
    <row r="5161" spans="15:61">
      <c r="O5161" s="57"/>
      <c r="P5161" s="57"/>
      <c r="AP5161" s="57"/>
      <c r="BA5161" s="57"/>
      <c r="BF5161" s="6" t="e">
        <f t="shared" si="240"/>
        <v>#NUM!</v>
      </c>
      <c r="BG5161" t="e">
        <f t="shared" si="241"/>
        <v>#NUM!</v>
      </c>
      <c r="BH5161" t="e">
        <f t="shared" si="242"/>
        <v>#NUM!</v>
      </c>
      <c r="BI5161" t="e">
        <f>VLOOKUP(H5161,Sheet2!$A$1:$B$270,2,FALSE)</f>
        <v>#N/A</v>
      </c>
    </row>
    <row r="5162" spans="15:61">
      <c r="O5162" s="57"/>
      <c r="P5162" s="57"/>
      <c r="AP5162" s="57"/>
      <c r="BA5162" s="57"/>
      <c r="BF5162" s="6" t="e">
        <f t="shared" si="240"/>
        <v>#NUM!</v>
      </c>
      <c r="BG5162" t="e">
        <f t="shared" si="241"/>
        <v>#NUM!</v>
      </c>
      <c r="BH5162" t="e">
        <f t="shared" si="242"/>
        <v>#NUM!</v>
      </c>
      <c r="BI5162" t="e">
        <f>VLOOKUP(H5162,Sheet2!$A$1:$B$270,2,FALSE)</f>
        <v>#N/A</v>
      </c>
    </row>
    <row r="5163" spans="15:61">
      <c r="O5163" s="57"/>
      <c r="P5163" s="57"/>
      <c r="AP5163" s="57"/>
      <c r="BA5163" s="57"/>
      <c r="BF5163" s="6" t="e">
        <f t="shared" si="240"/>
        <v>#NUM!</v>
      </c>
      <c r="BG5163" t="e">
        <f t="shared" si="241"/>
        <v>#NUM!</v>
      </c>
      <c r="BH5163" t="e">
        <f t="shared" si="242"/>
        <v>#NUM!</v>
      </c>
      <c r="BI5163" t="e">
        <f>VLOOKUP(H5163,Sheet2!$A$1:$B$270,2,FALSE)</f>
        <v>#N/A</v>
      </c>
    </row>
    <row r="5164" spans="15:61">
      <c r="O5164" s="57"/>
      <c r="P5164" s="57"/>
      <c r="AP5164" s="57"/>
      <c r="BA5164" s="57"/>
      <c r="BF5164" s="6" t="e">
        <f t="shared" si="240"/>
        <v>#NUM!</v>
      </c>
      <c r="BG5164" t="e">
        <f t="shared" si="241"/>
        <v>#NUM!</v>
      </c>
      <c r="BH5164" t="e">
        <f t="shared" si="242"/>
        <v>#NUM!</v>
      </c>
      <c r="BI5164" t="e">
        <f>VLOOKUP(H5164,Sheet2!$A$1:$B$270,2,FALSE)</f>
        <v>#N/A</v>
      </c>
    </row>
    <row r="5165" spans="15:61">
      <c r="O5165" s="57"/>
      <c r="P5165" s="57"/>
      <c r="AP5165" s="57"/>
      <c r="BA5165" s="57"/>
      <c r="BF5165" s="6" t="e">
        <f t="shared" si="240"/>
        <v>#NUM!</v>
      </c>
      <c r="BG5165" t="e">
        <f t="shared" si="241"/>
        <v>#NUM!</v>
      </c>
      <c r="BH5165" t="e">
        <f t="shared" si="242"/>
        <v>#NUM!</v>
      </c>
      <c r="BI5165" t="e">
        <f>VLOOKUP(H5165,Sheet2!$A$1:$B$270,2,FALSE)</f>
        <v>#N/A</v>
      </c>
    </row>
    <row r="5166" spans="15:61">
      <c r="O5166" s="57"/>
      <c r="P5166" s="57"/>
      <c r="AP5166" s="57"/>
      <c r="BA5166" s="57"/>
      <c r="BF5166" s="6" t="e">
        <f t="shared" si="240"/>
        <v>#NUM!</v>
      </c>
      <c r="BG5166" t="e">
        <f t="shared" si="241"/>
        <v>#NUM!</v>
      </c>
      <c r="BH5166" t="e">
        <f t="shared" si="242"/>
        <v>#NUM!</v>
      </c>
      <c r="BI5166" t="e">
        <f>VLOOKUP(H5166,Sheet2!$A$1:$B$270,2,FALSE)</f>
        <v>#N/A</v>
      </c>
    </row>
    <row r="5167" spans="15:61">
      <c r="O5167" s="57"/>
      <c r="P5167" s="57"/>
      <c r="AP5167" s="57"/>
      <c r="BA5167" s="57"/>
      <c r="BF5167" s="6" t="e">
        <f t="shared" si="240"/>
        <v>#NUM!</v>
      </c>
      <c r="BG5167" t="e">
        <f t="shared" si="241"/>
        <v>#NUM!</v>
      </c>
      <c r="BH5167" t="e">
        <f t="shared" si="242"/>
        <v>#NUM!</v>
      </c>
      <c r="BI5167" t="e">
        <f>VLOOKUP(H5167,Sheet2!$A$1:$B$270,2,FALSE)</f>
        <v>#N/A</v>
      </c>
    </row>
    <row r="5168" spans="15:61">
      <c r="O5168" s="57"/>
      <c r="P5168" s="57"/>
      <c r="AP5168" s="57"/>
      <c r="BA5168" s="57"/>
      <c r="BF5168" s="6" t="e">
        <f t="shared" si="240"/>
        <v>#NUM!</v>
      </c>
      <c r="BG5168" t="e">
        <f t="shared" si="241"/>
        <v>#NUM!</v>
      </c>
      <c r="BH5168" t="e">
        <f t="shared" si="242"/>
        <v>#NUM!</v>
      </c>
      <c r="BI5168" t="e">
        <f>VLOOKUP(H5168,Sheet2!$A$1:$B$270,2,FALSE)</f>
        <v>#N/A</v>
      </c>
    </row>
    <row r="5169" spans="15:61">
      <c r="O5169" s="57"/>
      <c r="P5169" s="57"/>
      <c r="AP5169" s="57"/>
      <c r="BA5169" s="57"/>
      <c r="BF5169" s="6" t="e">
        <f t="shared" si="240"/>
        <v>#NUM!</v>
      </c>
      <c r="BG5169" t="e">
        <f t="shared" si="241"/>
        <v>#NUM!</v>
      </c>
      <c r="BH5169" t="e">
        <f t="shared" si="242"/>
        <v>#NUM!</v>
      </c>
      <c r="BI5169" t="e">
        <f>VLOOKUP(H5169,Sheet2!$A$1:$B$270,2,FALSE)</f>
        <v>#N/A</v>
      </c>
    </row>
    <row r="5170" spans="15:61">
      <c r="O5170" s="57"/>
      <c r="P5170" s="57"/>
      <c r="AP5170" s="57"/>
      <c r="BA5170" s="57"/>
      <c r="BF5170" s="6" t="e">
        <f t="shared" si="240"/>
        <v>#NUM!</v>
      </c>
      <c r="BG5170" t="e">
        <f t="shared" si="241"/>
        <v>#NUM!</v>
      </c>
      <c r="BH5170" t="e">
        <f t="shared" si="242"/>
        <v>#NUM!</v>
      </c>
      <c r="BI5170" t="e">
        <f>VLOOKUP(H5170,Sheet2!$A$1:$B$270,2,FALSE)</f>
        <v>#N/A</v>
      </c>
    </row>
    <row r="5171" spans="15:61">
      <c r="O5171" s="57"/>
      <c r="P5171" s="57"/>
      <c r="AP5171" s="57"/>
      <c r="BA5171" s="57"/>
      <c r="BF5171" s="6" t="e">
        <f t="shared" si="240"/>
        <v>#NUM!</v>
      </c>
      <c r="BG5171" t="e">
        <f t="shared" si="241"/>
        <v>#NUM!</v>
      </c>
      <c r="BH5171" t="e">
        <f t="shared" si="242"/>
        <v>#NUM!</v>
      </c>
      <c r="BI5171" t="e">
        <f>VLOOKUP(H5171,Sheet2!$A$1:$B$270,2,FALSE)</f>
        <v>#N/A</v>
      </c>
    </row>
    <row r="5172" spans="15:61">
      <c r="O5172" s="57"/>
      <c r="P5172" s="57"/>
      <c r="AP5172" s="57"/>
      <c r="BA5172" s="57"/>
      <c r="BF5172" s="6" t="e">
        <f t="shared" si="240"/>
        <v>#NUM!</v>
      </c>
      <c r="BG5172" t="e">
        <f t="shared" si="241"/>
        <v>#NUM!</v>
      </c>
      <c r="BH5172" t="e">
        <f t="shared" si="242"/>
        <v>#NUM!</v>
      </c>
      <c r="BI5172" t="e">
        <f>VLOOKUP(H5172,Sheet2!$A$1:$B$270,2,FALSE)</f>
        <v>#N/A</v>
      </c>
    </row>
    <row r="5173" spans="15:61">
      <c r="O5173" s="57"/>
      <c r="P5173" s="57"/>
      <c r="AP5173" s="57"/>
      <c r="BA5173" s="57"/>
      <c r="BF5173" s="6" t="e">
        <f t="shared" si="240"/>
        <v>#NUM!</v>
      </c>
      <c r="BG5173" t="e">
        <f t="shared" si="241"/>
        <v>#NUM!</v>
      </c>
      <c r="BH5173" t="e">
        <f t="shared" si="242"/>
        <v>#NUM!</v>
      </c>
      <c r="BI5173" t="e">
        <f>VLOOKUP(H5173,Sheet2!$A$1:$B$270,2,FALSE)</f>
        <v>#N/A</v>
      </c>
    </row>
    <row r="5174" spans="15:61">
      <c r="O5174" s="57"/>
      <c r="P5174" s="57"/>
      <c r="AP5174" s="57"/>
      <c r="BA5174" s="57"/>
      <c r="BF5174" s="6" t="e">
        <f t="shared" si="240"/>
        <v>#NUM!</v>
      </c>
      <c r="BG5174" t="e">
        <f t="shared" si="241"/>
        <v>#NUM!</v>
      </c>
      <c r="BH5174" t="e">
        <f t="shared" si="242"/>
        <v>#NUM!</v>
      </c>
      <c r="BI5174" t="e">
        <f>VLOOKUP(H5174,Sheet2!$A$1:$B$270,2,FALSE)</f>
        <v>#N/A</v>
      </c>
    </row>
    <row r="5175" spans="15:61">
      <c r="O5175" s="57"/>
      <c r="P5175" s="57"/>
      <c r="AP5175" s="57"/>
      <c r="BA5175" s="57"/>
      <c r="BF5175" s="6" t="e">
        <f t="shared" si="240"/>
        <v>#NUM!</v>
      </c>
      <c r="BG5175" t="e">
        <f t="shared" si="241"/>
        <v>#NUM!</v>
      </c>
      <c r="BH5175" t="e">
        <f t="shared" si="242"/>
        <v>#NUM!</v>
      </c>
      <c r="BI5175" t="e">
        <f>VLOOKUP(H5175,Sheet2!$A$1:$B$270,2,FALSE)</f>
        <v>#N/A</v>
      </c>
    </row>
    <row r="5176" spans="15:61">
      <c r="O5176" s="57"/>
      <c r="P5176" s="57"/>
      <c r="AP5176" s="57"/>
      <c r="BA5176" s="57"/>
      <c r="BF5176" s="6" t="e">
        <f t="shared" si="240"/>
        <v>#NUM!</v>
      </c>
      <c r="BG5176" t="e">
        <f t="shared" si="241"/>
        <v>#NUM!</v>
      </c>
      <c r="BH5176" t="e">
        <f t="shared" si="242"/>
        <v>#NUM!</v>
      </c>
      <c r="BI5176" t="e">
        <f>VLOOKUP(H5176,Sheet2!$A$1:$B$270,2,FALSE)</f>
        <v>#N/A</v>
      </c>
    </row>
    <row r="5177" spans="15:61">
      <c r="O5177" s="57"/>
      <c r="P5177" s="57"/>
      <c r="AP5177" s="57"/>
      <c r="BA5177" s="57"/>
      <c r="BF5177" s="6" t="e">
        <f t="shared" si="240"/>
        <v>#NUM!</v>
      </c>
      <c r="BG5177" t="e">
        <f t="shared" si="241"/>
        <v>#NUM!</v>
      </c>
      <c r="BH5177" t="e">
        <f t="shared" si="242"/>
        <v>#NUM!</v>
      </c>
      <c r="BI5177" t="e">
        <f>VLOOKUP(H5177,Sheet2!$A$1:$B$270,2,FALSE)</f>
        <v>#N/A</v>
      </c>
    </row>
    <row r="5178" spans="15:61">
      <c r="O5178" s="57"/>
      <c r="P5178" s="57"/>
      <c r="AP5178" s="57"/>
      <c r="BA5178" s="57"/>
      <c r="BF5178" s="6" t="e">
        <f t="shared" si="240"/>
        <v>#NUM!</v>
      </c>
      <c r="BG5178" t="e">
        <f t="shared" si="241"/>
        <v>#NUM!</v>
      </c>
      <c r="BH5178" t="e">
        <f t="shared" si="242"/>
        <v>#NUM!</v>
      </c>
      <c r="BI5178" t="e">
        <f>VLOOKUP(H5178,Sheet2!$A$1:$B$270,2,FALSE)</f>
        <v>#N/A</v>
      </c>
    </row>
    <row r="5179" spans="15:61">
      <c r="O5179" s="57"/>
      <c r="P5179" s="57"/>
      <c r="AO5179" s="57"/>
      <c r="AP5179" s="57"/>
      <c r="BA5179" s="57"/>
      <c r="BF5179" s="6" t="e">
        <f t="shared" si="240"/>
        <v>#NUM!</v>
      </c>
      <c r="BG5179" t="e">
        <f t="shared" si="241"/>
        <v>#NUM!</v>
      </c>
      <c r="BH5179" t="e">
        <f t="shared" si="242"/>
        <v>#NUM!</v>
      </c>
      <c r="BI5179" t="e">
        <f>VLOOKUP(H5179,Sheet2!$A$1:$B$270,2,FALSE)</f>
        <v>#N/A</v>
      </c>
    </row>
    <row r="5180" spans="15:61">
      <c r="O5180" s="57"/>
      <c r="P5180" s="57"/>
      <c r="AO5180" s="57"/>
      <c r="AP5180" s="57"/>
      <c r="BA5180" s="57"/>
      <c r="BF5180" s="6" t="e">
        <f t="shared" si="240"/>
        <v>#NUM!</v>
      </c>
      <c r="BG5180" t="e">
        <f t="shared" si="241"/>
        <v>#NUM!</v>
      </c>
      <c r="BH5180" t="e">
        <f t="shared" si="242"/>
        <v>#NUM!</v>
      </c>
      <c r="BI5180" t="e">
        <f>VLOOKUP(H5180,Sheet2!$A$1:$B$270,2,FALSE)</f>
        <v>#N/A</v>
      </c>
    </row>
    <row r="5181" spans="15:61">
      <c r="O5181" s="57"/>
      <c r="P5181" s="57"/>
      <c r="AO5181" s="57"/>
      <c r="AP5181" s="57"/>
      <c r="BA5181" s="57"/>
      <c r="BF5181" s="6" t="e">
        <f t="shared" si="240"/>
        <v>#NUM!</v>
      </c>
      <c r="BG5181" t="e">
        <f t="shared" si="241"/>
        <v>#NUM!</v>
      </c>
      <c r="BH5181" t="e">
        <f t="shared" si="242"/>
        <v>#NUM!</v>
      </c>
      <c r="BI5181" t="e">
        <f>VLOOKUP(H5181,Sheet2!$A$1:$B$270,2,FALSE)</f>
        <v>#N/A</v>
      </c>
    </row>
    <row r="5182" spans="15:61">
      <c r="O5182" s="57"/>
      <c r="P5182" s="57"/>
      <c r="AO5182" s="57"/>
      <c r="AP5182" s="57"/>
      <c r="BA5182" s="57"/>
      <c r="BF5182" s="6" t="e">
        <f t="shared" si="240"/>
        <v>#NUM!</v>
      </c>
      <c r="BG5182" t="e">
        <f t="shared" si="241"/>
        <v>#NUM!</v>
      </c>
      <c r="BH5182" t="e">
        <f t="shared" si="242"/>
        <v>#NUM!</v>
      </c>
      <c r="BI5182" t="e">
        <f>VLOOKUP(H5182,Sheet2!$A$1:$B$270,2,FALSE)</f>
        <v>#N/A</v>
      </c>
    </row>
    <row r="5183" spans="15:61">
      <c r="O5183" s="57"/>
      <c r="P5183" s="57"/>
      <c r="AO5183" s="57"/>
      <c r="AP5183" s="57"/>
      <c r="BA5183" s="57"/>
      <c r="BF5183" s="6" t="e">
        <f t="shared" si="240"/>
        <v>#NUM!</v>
      </c>
      <c r="BG5183" t="e">
        <f t="shared" si="241"/>
        <v>#NUM!</v>
      </c>
      <c r="BH5183" t="e">
        <f t="shared" si="242"/>
        <v>#NUM!</v>
      </c>
      <c r="BI5183" t="e">
        <f>VLOOKUP(H5183,Sheet2!$A$1:$B$270,2,FALSE)</f>
        <v>#N/A</v>
      </c>
    </row>
    <row r="5184" spans="15:61">
      <c r="O5184" s="57"/>
      <c r="P5184" s="57"/>
      <c r="AO5184" s="57"/>
      <c r="AP5184" s="57"/>
      <c r="BA5184" s="57"/>
      <c r="BF5184" s="6" t="e">
        <f t="shared" si="240"/>
        <v>#NUM!</v>
      </c>
      <c r="BG5184" t="e">
        <f t="shared" si="241"/>
        <v>#NUM!</v>
      </c>
      <c r="BH5184" t="e">
        <f t="shared" si="242"/>
        <v>#NUM!</v>
      </c>
      <c r="BI5184" t="e">
        <f>VLOOKUP(H5184,Sheet2!$A$1:$B$270,2,FALSE)</f>
        <v>#N/A</v>
      </c>
    </row>
    <row r="5185" spans="15:61">
      <c r="O5185" s="57"/>
      <c r="P5185" s="57"/>
      <c r="AO5185" s="57"/>
      <c r="AP5185" s="57"/>
      <c r="BA5185" s="57"/>
      <c r="BF5185" s="6" t="e">
        <f t="shared" si="240"/>
        <v>#NUM!</v>
      </c>
      <c r="BG5185" t="e">
        <f t="shared" si="241"/>
        <v>#NUM!</v>
      </c>
      <c r="BH5185" t="e">
        <f t="shared" si="242"/>
        <v>#NUM!</v>
      </c>
      <c r="BI5185" t="e">
        <f>VLOOKUP(H5185,Sheet2!$A$1:$B$270,2,FALSE)</f>
        <v>#N/A</v>
      </c>
    </row>
    <row r="5186" spans="15:61">
      <c r="O5186" s="57"/>
      <c r="P5186" s="57"/>
      <c r="AO5186" s="57"/>
      <c r="AP5186" s="57"/>
      <c r="BA5186" s="57"/>
      <c r="BF5186" s="6" t="e">
        <f t="shared" ref="BF5186:BF5249" si="243">DATE(BC5186,BD5186,BE5186)</f>
        <v>#NUM!</v>
      </c>
      <c r="BG5186" t="e">
        <f t="shared" ref="BG5186:BG5249" si="244">BF5186-BA5186</f>
        <v>#NUM!</v>
      </c>
      <c r="BH5186" t="e">
        <f t="shared" ref="BH5186:BH5249" si="245">IF(BG5186=1,"COMPLY",IF(BG5186&lt;1,"COMPLY","NOT COMPLY"))</f>
        <v>#NUM!</v>
      </c>
      <c r="BI5186" t="e">
        <f>VLOOKUP(H5186,Sheet2!$A$1:$B$270,2,FALSE)</f>
        <v>#N/A</v>
      </c>
    </row>
    <row r="5187" spans="15:61">
      <c r="O5187" s="57"/>
      <c r="P5187" s="57"/>
      <c r="AO5187" s="57"/>
      <c r="AP5187" s="57"/>
      <c r="BA5187" s="57"/>
      <c r="BF5187" s="6" t="e">
        <f t="shared" si="243"/>
        <v>#NUM!</v>
      </c>
      <c r="BG5187" t="e">
        <f t="shared" si="244"/>
        <v>#NUM!</v>
      </c>
      <c r="BH5187" t="e">
        <f t="shared" si="245"/>
        <v>#NUM!</v>
      </c>
      <c r="BI5187" t="e">
        <f>VLOOKUP(H5187,Sheet2!$A$1:$B$270,2,FALSE)</f>
        <v>#N/A</v>
      </c>
    </row>
    <row r="5188" spans="15:61">
      <c r="O5188" s="57"/>
      <c r="P5188" s="57"/>
      <c r="AO5188" s="57"/>
      <c r="AP5188" s="57"/>
      <c r="BA5188" s="57"/>
      <c r="BF5188" s="6" t="e">
        <f t="shared" si="243"/>
        <v>#NUM!</v>
      </c>
      <c r="BG5188" t="e">
        <f t="shared" si="244"/>
        <v>#NUM!</v>
      </c>
      <c r="BH5188" t="e">
        <f t="shared" si="245"/>
        <v>#NUM!</v>
      </c>
      <c r="BI5188" t="e">
        <f>VLOOKUP(H5188,Sheet2!$A$1:$B$270,2,FALSE)</f>
        <v>#N/A</v>
      </c>
    </row>
    <row r="5189" spans="15:61">
      <c r="O5189" s="57"/>
      <c r="P5189" s="57"/>
      <c r="AO5189" s="57"/>
      <c r="AP5189" s="57"/>
      <c r="BA5189" s="57"/>
      <c r="BF5189" s="6" t="e">
        <f t="shared" si="243"/>
        <v>#NUM!</v>
      </c>
      <c r="BG5189" t="e">
        <f t="shared" si="244"/>
        <v>#NUM!</v>
      </c>
      <c r="BH5189" t="e">
        <f t="shared" si="245"/>
        <v>#NUM!</v>
      </c>
      <c r="BI5189" t="e">
        <f>VLOOKUP(H5189,Sheet2!$A$1:$B$270,2,FALSE)</f>
        <v>#N/A</v>
      </c>
    </row>
    <row r="5190" spans="15:61">
      <c r="O5190" s="57"/>
      <c r="P5190" s="57"/>
      <c r="AO5190" s="57"/>
      <c r="AP5190" s="57"/>
      <c r="BA5190" s="57"/>
      <c r="BF5190" s="6" t="e">
        <f t="shared" si="243"/>
        <v>#NUM!</v>
      </c>
      <c r="BG5190" t="e">
        <f t="shared" si="244"/>
        <v>#NUM!</v>
      </c>
      <c r="BH5190" t="e">
        <f t="shared" si="245"/>
        <v>#NUM!</v>
      </c>
      <c r="BI5190" t="e">
        <f>VLOOKUP(H5190,Sheet2!$A$1:$B$270,2,FALSE)</f>
        <v>#N/A</v>
      </c>
    </row>
    <row r="5191" spans="15:61">
      <c r="O5191" s="57"/>
      <c r="P5191" s="57"/>
      <c r="AO5191" s="57"/>
      <c r="AP5191" s="57"/>
      <c r="BA5191" s="57"/>
      <c r="BF5191" s="6" t="e">
        <f t="shared" si="243"/>
        <v>#NUM!</v>
      </c>
      <c r="BG5191" t="e">
        <f t="shared" si="244"/>
        <v>#NUM!</v>
      </c>
      <c r="BH5191" t="e">
        <f t="shared" si="245"/>
        <v>#NUM!</v>
      </c>
      <c r="BI5191" t="e">
        <f>VLOOKUP(H5191,Sheet2!$A$1:$B$270,2,FALSE)</f>
        <v>#N/A</v>
      </c>
    </row>
    <row r="5192" spans="15:61">
      <c r="O5192" s="57"/>
      <c r="P5192" s="57"/>
      <c r="AO5192" s="57"/>
      <c r="AP5192" s="57"/>
      <c r="BA5192" s="57"/>
      <c r="BF5192" s="6" t="e">
        <f t="shared" si="243"/>
        <v>#NUM!</v>
      </c>
      <c r="BG5192" t="e">
        <f t="shared" si="244"/>
        <v>#NUM!</v>
      </c>
      <c r="BH5192" t="e">
        <f t="shared" si="245"/>
        <v>#NUM!</v>
      </c>
      <c r="BI5192" t="e">
        <f>VLOOKUP(H5192,Sheet2!$A$1:$B$270,2,FALSE)</f>
        <v>#N/A</v>
      </c>
    </row>
    <row r="5193" spans="15:61">
      <c r="O5193" s="57"/>
      <c r="P5193" s="57"/>
      <c r="AO5193" s="57"/>
      <c r="AP5193" s="57"/>
      <c r="BA5193" s="57"/>
      <c r="BF5193" s="6" t="e">
        <f t="shared" si="243"/>
        <v>#NUM!</v>
      </c>
      <c r="BG5193" t="e">
        <f t="shared" si="244"/>
        <v>#NUM!</v>
      </c>
      <c r="BH5193" t="e">
        <f t="shared" si="245"/>
        <v>#NUM!</v>
      </c>
      <c r="BI5193" t="e">
        <f>VLOOKUP(H5193,Sheet2!$A$1:$B$270,2,FALSE)</f>
        <v>#N/A</v>
      </c>
    </row>
    <row r="5194" spans="15:61">
      <c r="O5194" s="57"/>
      <c r="P5194" s="57"/>
      <c r="AO5194" s="57"/>
      <c r="AP5194" s="57"/>
      <c r="BA5194" s="57"/>
      <c r="BF5194" s="6" t="e">
        <f t="shared" si="243"/>
        <v>#NUM!</v>
      </c>
      <c r="BG5194" t="e">
        <f t="shared" si="244"/>
        <v>#NUM!</v>
      </c>
      <c r="BH5194" t="e">
        <f t="shared" si="245"/>
        <v>#NUM!</v>
      </c>
      <c r="BI5194" t="e">
        <f>VLOOKUP(H5194,Sheet2!$A$1:$B$270,2,FALSE)</f>
        <v>#N/A</v>
      </c>
    </row>
    <row r="5195" spans="15:61">
      <c r="O5195" s="57"/>
      <c r="P5195" s="57"/>
      <c r="AO5195" s="57"/>
      <c r="AP5195" s="57"/>
      <c r="BA5195" s="57"/>
      <c r="BF5195" s="6" t="e">
        <f t="shared" si="243"/>
        <v>#NUM!</v>
      </c>
      <c r="BG5195" t="e">
        <f t="shared" si="244"/>
        <v>#NUM!</v>
      </c>
      <c r="BH5195" t="e">
        <f t="shared" si="245"/>
        <v>#NUM!</v>
      </c>
      <c r="BI5195" t="e">
        <f>VLOOKUP(H5195,Sheet2!$A$1:$B$270,2,FALSE)</f>
        <v>#N/A</v>
      </c>
    </row>
    <row r="5196" spans="15:61">
      <c r="O5196" s="57"/>
      <c r="P5196" s="57"/>
      <c r="AO5196" s="57"/>
      <c r="AP5196" s="57"/>
      <c r="BA5196" s="57"/>
      <c r="BF5196" s="6" t="e">
        <f t="shared" si="243"/>
        <v>#NUM!</v>
      </c>
      <c r="BG5196" t="e">
        <f t="shared" si="244"/>
        <v>#NUM!</v>
      </c>
      <c r="BH5196" t="e">
        <f t="shared" si="245"/>
        <v>#NUM!</v>
      </c>
      <c r="BI5196" t="e">
        <f>VLOOKUP(H5196,Sheet2!$A$1:$B$270,2,FALSE)</f>
        <v>#N/A</v>
      </c>
    </row>
    <row r="5197" spans="15:61">
      <c r="O5197" s="57"/>
      <c r="P5197" s="57"/>
      <c r="AO5197" s="57"/>
      <c r="AP5197" s="57"/>
      <c r="BA5197" s="57"/>
      <c r="BF5197" s="6" t="e">
        <f t="shared" si="243"/>
        <v>#NUM!</v>
      </c>
      <c r="BG5197" t="e">
        <f t="shared" si="244"/>
        <v>#NUM!</v>
      </c>
      <c r="BH5197" t="e">
        <f t="shared" si="245"/>
        <v>#NUM!</v>
      </c>
      <c r="BI5197" t="e">
        <f>VLOOKUP(H5197,Sheet2!$A$1:$B$270,2,FALSE)</f>
        <v>#N/A</v>
      </c>
    </row>
    <row r="5198" spans="15:61">
      <c r="O5198" s="57"/>
      <c r="P5198" s="57"/>
      <c r="AO5198" s="57"/>
      <c r="AP5198" s="57"/>
      <c r="BA5198" s="57"/>
      <c r="BF5198" s="6" t="e">
        <f t="shared" si="243"/>
        <v>#NUM!</v>
      </c>
      <c r="BG5198" t="e">
        <f t="shared" si="244"/>
        <v>#NUM!</v>
      </c>
      <c r="BH5198" t="e">
        <f t="shared" si="245"/>
        <v>#NUM!</v>
      </c>
      <c r="BI5198" t="e">
        <f>VLOOKUP(H5198,Sheet2!$A$1:$B$270,2,FALSE)</f>
        <v>#N/A</v>
      </c>
    </row>
    <row r="5199" spans="15:61">
      <c r="O5199" s="57"/>
      <c r="P5199" s="57"/>
      <c r="AO5199" s="57"/>
      <c r="AP5199" s="57"/>
      <c r="BA5199" s="57"/>
      <c r="BF5199" s="6" t="e">
        <f t="shared" si="243"/>
        <v>#NUM!</v>
      </c>
      <c r="BG5199" t="e">
        <f t="shared" si="244"/>
        <v>#NUM!</v>
      </c>
      <c r="BH5199" t="e">
        <f t="shared" si="245"/>
        <v>#NUM!</v>
      </c>
      <c r="BI5199" t="e">
        <f>VLOOKUP(H5199,Sheet2!$A$1:$B$270,2,FALSE)</f>
        <v>#N/A</v>
      </c>
    </row>
    <row r="5200" spans="15:61">
      <c r="O5200" s="57"/>
      <c r="P5200" s="57"/>
      <c r="AO5200" s="57"/>
      <c r="AP5200" s="57"/>
      <c r="BA5200" s="57"/>
      <c r="BF5200" s="6" t="e">
        <f t="shared" si="243"/>
        <v>#NUM!</v>
      </c>
      <c r="BG5200" t="e">
        <f t="shared" si="244"/>
        <v>#NUM!</v>
      </c>
      <c r="BH5200" t="e">
        <f t="shared" si="245"/>
        <v>#NUM!</v>
      </c>
      <c r="BI5200" t="e">
        <f>VLOOKUP(H5200,Sheet2!$A$1:$B$270,2,FALSE)</f>
        <v>#N/A</v>
      </c>
    </row>
    <row r="5201" spans="15:61">
      <c r="O5201" s="57"/>
      <c r="P5201" s="57"/>
      <c r="AO5201" s="57"/>
      <c r="AP5201" s="57"/>
      <c r="BA5201" s="57"/>
      <c r="BF5201" s="6" t="e">
        <f t="shared" si="243"/>
        <v>#NUM!</v>
      </c>
      <c r="BG5201" t="e">
        <f t="shared" si="244"/>
        <v>#NUM!</v>
      </c>
      <c r="BH5201" t="e">
        <f t="shared" si="245"/>
        <v>#NUM!</v>
      </c>
      <c r="BI5201" t="e">
        <f>VLOOKUP(H5201,Sheet2!$A$1:$B$270,2,FALSE)</f>
        <v>#N/A</v>
      </c>
    </row>
    <row r="5202" spans="15:61">
      <c r="O5202" s="57"/>
      <c r="P5202" s="57"/>
      <c r="AO5202" s="57"/>
      <c r="AP5202" s="57"/>
      <c r="BA5202" s="57"/>
      <c r="BF5202" s="6" t="e">
        <f t="shared" si="243"/>
        <v>#NUM!</v>
      </c>
      <c r="BG5202" t="e">
        <f t="shared" si="244"/>
        <v>#NUM!</v>
      </c>
      <c r="BH5202" t="e">
        <f t="shared" si="245"/>
        <v>#NUM!</v>
      </c>
      <c r="BI5202" t="e">
        <f>VLOOKUP(H5202,Sheet2!$A$1:$B$270,2,FALSE)</f>
        <v>#N/A</v>
      </c>
    </row>
    <row r="5203" spans="15:61">
      <c r="O5203" s="57"/>
      <c r="P5203" s="57"/>
      <c r="AO5203" s="57"/>
      <c r="AP5203" s="57"/>
      <c r="BA5203" s="57"/>
      <c r="BF5203" s="6" t="e">
        <f t="shared" si="243"/>
        <v>#NUM!</v>
      </c>
      <c r="BG5203" t="e">
        <f t="shared" si="244"/>
        <v>#NUM!</v>
      </c>
      <c r="BH5203" t="e">
        <f t="shared" si="245"/>
        <v>#NUM!</v>
      </c>
      <c r="BI5203" t="e">
        <f>VLOOKUP(H5203,Sheet2!$A$1:$B$270,2,FALSE)</f>
        <v>#N/A</v>
      </c>
    </row>
    <row r="5204" spans="15:61">
      <c r="O5204" s="57"/>
      <c r="P5204" s="57"/>
      <c r="AO5204" s="57"/>
      <c r="AP5204" s="57"/>
      <c r="BA5204" s="57"/>
      <c r="BF5204" s="6" t="e">
        <f t="shared" si="243"/>
        <v>#NUM!</v>
      </c>
      <c r="BG5204" t="e">
        <f t="shared" si="244"/>
        <v>#NUM!</v>
      </c>
      <c r="BH5204" t="e">
        <f t="shared" si="245"/>
        <v>#NUM!</v>
      </c>
      <c r="BI5204" t="e">
        <f>VLOOKUP(H5204,Sheet2!$A$1:$B$270,2,FALSE)</f>
        <v>#N/A</v>
      </c>
    </row>
    <row r="5205" spans="15:61">
      <c r="O5205" s="57"/>
      <c r="P5205" s="57"/>
      <c r="AO5205" s="57"/>
      <c r="BF5205" s="6" t="e">
        <f t="shared" si="243"/>
        <v>#NUM!</v>
      </c>
      <c r="BG5205" t="e">
        <f t="shared" si="244"/>
        <v>#NUM!</v>
      </c>
      <c r="BH5205" t="e">
        <f t="shared" si="245"/>
        <v>#NUM!</v>
      </c>
      <c r="BI5205" t="e">
        <f>VLOOKUP(H5205,Sheet2!$A$1:$B$270,2,FALSE)</f>
        <v>#N/A</v>
      </c>
    </row>
    <row r="5206" spans="15:61">
      <c r="O5206" s="57"/>
      <c r="P5206" s="57"/>
      <c r="AO5206" s="57"/>
      <c r="AP5206" s="57"/>
      <c r="BA5206" s="57"/>
      <c r="BF5206" s="6" t="e">
        <f t="shared" si="243"/>
        <v>#NUM!</v>
      </c>
      <c r="BG5206" t="e">
        <f t="shared" si="244"/>
        <v>#NUM!</v>
      </c>
      <c r="BH5206" t="e">
        <f t="shared" si="245"/>
        <v>#NUM!</v>
      </c>
      <c r="BI5206" t="e">
        <f>VLOOKUP(H5206,Sheet2!$A$1:$B$270,2,FALSE)</f>
        <v>#N/A</v>
      </c>
    </row>
    <row r="5207" spans="15:61">
      <c r="O5207" s="57"/>
      <c r="P5207" s="57"/>
      <c r="AO5207" s="57"/>
      <c r="AP5207" s="57"/>
      <c r="BA5207" s="57"/>
      <c r="BF5207" s="6" t="e">
        <f t="shared" si="243"/>
        <v>#NUM!</v>
      </c>
      <c r="BG5207" t="e">
        <f t="shared" si="244"/>
        <v>#NUM!</v>
      </c>
      <c r="BH5207" t="e">
        <f t="shared" si="245"/>
        <v>#NUM!</v>
      </c>
      <c r="BI5207" t="e">
        <f>VLOOKUP(H5207,Sheet2!$A$1:$B$270,2,FALSE)</f>
        <v>#N/A</v>
      </c>
    </row>
    <row r="5208" spans="15:61">
      <c r="O5208" s="57"/>
      <c r="P5208" s="57"/>
      <c r="AO5208" s="57"/>
      <c r="AP5208" s="57"/>
      <c r="BA5208" s="57"/>
      <c r="BF5208" s="6" t="e">
        <f t="shared" si="243"/>
        <v>#NUM!</v>
      </c>
      <c r="BG5208" t="e">
        <f t="shared" si="244"/>
        <v>#NUM!</v>
      </c>
      <c r="BH5208" t="e">
        <f t="shared" si="245"/>
        <v>#NUM!</v>
      </c>
      <c r="BI5208" t="e">
        <f>VLOOKUP(H5208,Sheet2!$A$1:$B$270,2,FALSE)</f>
        <v>#N/A</v>
      </c>
    </row>
    <row r="5209" spans="15:61">
      <c r="O5209" s="57"/>
      <c r="P5209" s="57"/>
      <c r="AO5209" s="57"/>
      <c r="AP5209" s="57"/>
      <c r="BA5209" s="57"/>
      <c r="BF5209" s="6" t="e">
        <f t="shared" si="243"/>
        <v>#NUM!</v>
      </c>
      <c r="BG5209" t="e">
        <f t="shared" si="244"/>
        <v>#NUM!</v>
      </c>
      <c r="BH5209" t="e">
        <f t="shared" si="245"/>
        <v>#NUM!</v>
      </c>
      <c r="BI5209" t="e">
        <f>VLOOKUP(H5209,Sheet2!$A$1:$B$270,2,FALSE)</f>
        <v>#N/A</v>
      </c>
    </row>
    <row r="5210" spans="15:61">
      <c r="O5210" s="57"/>
      <c r="P5210" s="57"/>
      <c r="AO5210" s="57"/>
      <c r="AP5210" s="57"/>
      <c r="BA5210" s="57"/>
      <c r="BF5210" s="6" t="e">
        <f t="shared" si="243"/>
        <v>#NUM!</v>
      </c>
      <c r="BG5210" t="e">
        <f t="shared" si="244"/>
        <v>#NUM!</v>
      </c>
      <c r="BH5210" t="e">
        <f t="shared" si="245"/>
        <v>#NUM!</v>
      </c>
      <c r="BI5210" t="e">
        <f>VLOOKUP(H5210,Sheet2!$A$1:$B$270,2,FALSE)</f>
        <v>#N/A</v>
      </c>
    </row>
    <row r="5211" spans="15:61">
      <c r="O5211" s="57"/>
      <c r="P5211" s="57"/>
      <c r="AO5211" s="57"/>
      <c r="AP5211" s="57"/>
      <c r="BA5211" s="57"/>
      <c r="BF5211" s="6" t="e">
        <f t="shared" si="243"/>
        <v>#NUM!</v>
      </c>
      <c r="BG5211" t="e">
        <f t="shared" si="244"/>
        <v>#NUM!</v>
      </c>
      <c r="BH5211" t="e">
        <f t="shared" si="245"/>
        <v>#NUM!</v>
      </c>
      <c r="BI5211" t="e">
        <f>VLOOKUP(H5211,Sheet2!$A$1:$B$270,2,FALSE)</f>
        <v>#N/A</v>
      </c>
    </row>
    <row r="5212" spans="15:61">
      <c r="O5212" s="57"/>
      <c r="P5212" s="57"/>
      <c r="AO5212" s="57"/>
      <c r="AP5212" s="57"/>
      <c r="BA5212" s="57"/>
      <c r="BF5212" s="6" t="e">
        <f t="shared" si="243"/>
        <v>#NUM!</v>
      </c>
      <c r="BG5212" t="e">
        <f t="shared" si="244"/>
        <v>#NUM!</v>
      </c>
      <c r="BH5212" t="e">
        <f t="shared" si="245"/>
        <v>#NUM!</v>
      </c>
      <c r="BI5212" t="e">
        <f>VLOOKUP(H5212,Sheet2!$A$1:$B$270,2,FALSE)</f>
        <v>#N/A</v>
      </c>
    </row>
    <row r="5213" spans="15:61">
      <c r="O5213" s="57"/>
      <c r="P5213" s="57"/>
      <c r="AO5213" s="57"/>
      <c r="AP5213" s="57"/>
      <c r="BA5213" s="57"/>
      <c r="BF5213" s="6" t="e">
        <f t="shared" si="243"/>
        <v>#NUM!</v>
      </c>
      <c r="BG5213" t="e">
        <f t="shared" si="244"/>
        <v>#NUM!</v>
      </c>
      <c r="BH5213" t="e">
        <f t="shared" si="245"/>
        <v>#NUM!</v>
      </c>
      <c r="BI5213" t="e">
        <f>VLOOKUP(H5213,Sheet2!$A$1:$B$270,2,FALSE)</f>
        <v>#N/A</v>
      </c>
    </row>
    <row r="5214" spans="15:61">
      <c r="O5214" s="57"/>
      <c r="P5214" s="57"/>
      <c r="AO5214" s="57"/>
      <c r="AP5214" s="57"/>
      <c r="BA5214" s="57"/>
      <c r="BF5214" s="6" t="e">
        <f t="shared" si="243"/>
        <v>#NUM!</v>
      </c>
      <c r="BG5214" t="e">
        <f t="shared" si="244"/>
        <v>#NUM!</v>
      </c>
      <c r="BH5214" t="e">
        <f t="shared" si="245"/>
        <v>#NUM!</v>
      </c>
      <c r="BI5214" t="e">
        <f>VLOOKUP(H5214,Sheet2!$A$1:$B$270,2,FALSE)</f>
        <v>#N/A</v>
      </c>
    </row>
    <row r="5215" spans="15:61">
      <c r="O5215" s="57"/>
      <c r="P5215" s="57"/>
      <c r="AO5215" s="57"/>
      <c r="AP5215" s="57"/>
      <c r="BA5215" s="57"/>
      <c r="BF5215" s="6" t="e">
        <f t="shared" si="243"/>
        <v>#NUM!</v>
      </c>
      <c r="BG5215" t="e">
        <f t="shared" si="244"/>
        <v>#NUM!</v>
      </c>
      <c r="BH5215" t="e">
        <f t="shared" si="245"/>
        <v>#NUM!</v>
      </c>
      <c r="BI5215" t="e">
        <f>VLOOKUP(H5215,Sheet2!$A$1:$B$270,2,FALSE)</f>
        <v>#N/A</v>
      </c>
    </row>
    <row r="5216" spans="15:61">
      <c r="O5216" s="57"/>
      <c r="P5216" s="57"/>
      <c r="AO5216" s="57"/>
      <c r="AP5216" s="57"/>
      <c r="BA5216" s="57"/>
      <c r="BF5216" s="6" t="e">
        <f t="shared" si="243"/>
        <v>#NUM!</v>
      </c>
      <c r="BG5216" t="e">
        <f t="shared" si="244"/>
        <v>#NUM!</v>
      </c>
      <c r="BH5216" t="e">
        <f t="shared" si="245"/>
        <v>#NUM!</v>
      </c>
      <c r="BI5216" t="e">
        <f>VLOOKUP(H5216,Sheet2!$A$1:$B$270,2,FALSE)</f>
        <v>#N/A</v>
      </c>
    </row>
    <row r="5217" spans="15:61">
      <c r="O5217" s="57"/>
      <c r="P5217" s="57"/>
      <c r="AO5217" s="57"/>
      <c r="AP5217" s="57"/>
      <c r="BA5217" s="57"/>
      <c r="BF5217" s="6" t="e">
        <f t="shared" si="243"/>
        <v>#NUM!</v>
      </c>
      <c r="BG5217" t="e">
        <f t="shared" si="244"/>
        <v>#NUM!</v>
      </c>
      <c r="BH5217" t="e">
        <f t="shared" si="245"/>
        <v>#NUM!</v>
      </c>
      <c r="BI5217" t="e">
        <f>VLOOKUP(H5217,Sheet2!$A$1:$B$270,2,FALSE)</f>
        <v>#N/A</v>
      </c>
    </row>
    <row r="5218" spans="15:61">
      <c r="O5218" s="57"/>
      <c r="P5218" s="57"/>
      <c r="AO5218" s="57"/>
      <c r="AP5218" s="57"/>
      <c r="BA5218" s="57"/>
      <c r="BF5218" s="6" t="e">
        <f t="shared" si="243"/>
        <v>#NUM!</v>
      </c>
      <c r="BG5218" t="e">
        <f t="shared" si="244"/>
        <v>#NUM!</v>
      </c>
      <c r="BH5218" t="e">
        <f t="shared" si="245"/>
        <v>#NUM!</v>
      </c>
      <c r="BI5218" t="e">
        <f>VLOOKUP(H5218,Sheet2!$A$1:$B$270,2,FALSE)</f>
        <v>#N/A</v>
      </c>
    </row>
    <row r="5219" spans="15:61">
      <c r="O5219" s="57"/>
      <c r="P5219" s="57"/>
      <c r="AO5219" s="57"/>
      <c r="AP5219" s="57"/>
      <c r="BA5219" s="57"/>
      <c r="BF5219" s="6" t="e">
        <f t="shared" si="243"/>
        <v>#NUM!</v>
      </c>
      <c r="BG5219" t="e">
        <f t="shared" si="244"/>
        <v>#NUM!</v>
      </c>
      <c r="BH5219" t="e">
        <f t="shared" si="245"/>
        <v>#NUM!</v>
      </c>
      <c r="BI5219" t="e">
        <f>VLOOKUP(H5219,Sheet2!$A$1:$B$270,2,FALSE)</f>
        <v>#N/A</v>
      </c>
    </row>
    <row r="5220" spans="15:61">
      <c r="O5220" s="57"/>
      <c r="P5220" s="57"/>
      <c r="AO5220" s="57"/>
      <c r="AP5220" s="57"/>
      <c r="BA5220" s="57"/>
      <c r="BF5220" s="6" t="e">
        <f t="shared" si="243"/>
        <v>#NUM!</v>
      </c>
      <c r="BG5220" t="e">
        <f t="shared" si="244"/>
        <v>#NUM!</v>
      </c>
      <c r="BH5220" t="e">
        <f t="shared" si="245"/>
        <v>#NUM!</v>
      </c>
      <c r="BI5220" t="e">
        <f>VLOOKUP(H5220,Sheet2!$A$1:$B$270,2,FALSE)</f>
        <v>#N/A</v>
      </c>
    </row>
    <row r="5221" spans="15:61">
      <c r="O5221" s="57"/>
      <c r="P5221" s="57"/>
      <c r="AO5221" s="57"/>
      <c r="AP5221" s="57"/>
      <c r="BA5221" s="57"/>
      <c r="BF5221" s="6" t="e">
        <f t="shared" si="243"/>
        <v>#NUM!</v>
      </c>
      <c r="BG5221" t="e">
        <f t="shared" si="244"/>
        <v>#NUM!</v>
      </c>
      <c r="BH5221" t="e">
        <f t="shared" si="245"/>
        <v>#NUM!</v>
      </c>
      <c r="BI5221" t="e">
        <f>VLOOKUP(H5221,Sheet2!$A$1:$B$270,2,FALSE)</f>
        <v>#N/A</v>
      </c>
    </row>
    <row r="5222" spans="15:61">
      <c r="O5222" s="57"/>
      <c r="P5222" s="57"/>
      <c r="AO5222" s="57"/>
      <c r="AP5222" s="57"/>
      <c r="BA5222" s="57"/>
      <c r="BF5222" s="6" t="e">
        <f t="shared" si="243"/>
        <v>#NUM!</v>
      </c>
      <c r="BG5222" t="e">
        <f t="shared" si="244"/>
        <v>#NUM!</v>
      </c>
      <c r="BH5222" t="e">
        <f t="shared" si="245"/>
        <v>#NUM!</v>
      </c>
      <c r="BI5222" t="e">
        <f>VLOOKUP(H5222,Sheet2!$A$1:$B$270,2,FALSE)</f>
        <v>#N/A</v>
      </c>
    </row>
    <row r="5223" spans="15:61">
      <c r="O5223" s="57"/>
      <c r="P5223" s="57"/>
      <c r="AO5223" s="57"/>
      <c r="AP5223" s="57"/>
      <c r="BA5223" s="57"/>
      <c r="BF5223" s="6" t="e">
        <f t="shared" si="243"/>
        <v>#NUM!</v>
      </c>
      <c r="BG5223" t="e">
        <f t="shared" si="244"/>
        <v>#NUM!</v>
      </c>
      <c r="BH5223" t="e">
        <f t="shared" si="245"/>
        <v>#NUM!</v>
      </c>
      <c r="BI5223" t="e">
        <f>VLOOKUP(H5223,Sheet2!$A$1:$B$270,2,FALSE)</f>
        <v>#N/A</v>
      </c>
    </row>
    <row r="5224" spans="15:61">
      <c r="O5224" s="57"/>
      <c r="P5224" s="57"/>
      <c r="AO5224" s="57"/>
      <c r="AP5224" s="57"/>
      <c r="BA5224" s="57"/>
      <c r="BF5224" s="6" t="e">
        <f t="shared" si="243"/>
        <v>#NUM!</v>
      </c>
      <c r="BG5224" t="e">
        <f t="shared" si="244"/>
        <v>#NUM!</v>
      </c>
      <c r="BH5224" t="e">
        <f t="shared" si="245"/>
        <v>#NUM!</v>
      </c>
      <c r="BI5224" t="e">
        <f>VLOOKUP(H5224,Sheet2!$A$1:$B$270,2,FALSE)</f>
        <v>#N/A</v>
      </c>
    </row>
    <row r="5225" spans="15:61">
      <c r="O5225" s="57"/>
      <c r="P5225" s="57"/>
      <c r="AO5225" s="57"/>
      <c r="AP5225" s="57"/>
      <c r="BA5225" s="57"/>
      <c r="BF5225" s="6" t="e">
        <f t="shared" si="243"/>
        <v>#NUM!</v>
      </c>
      <c r="BG5225" t="e">
        <f t="shared" si="244"/>
        <v>#NUM!</v>
      </c>
      <c r="BH5225" t="e">
        <f t="shared" si="245"/>
        <v>#NUM!</v>
      </c>
      <c r="BI5225" t="e">
        <f>VLOOKUP(H5225,Sheet2!$A$1:$B$270,2,FALSE)</f>
        <v>#N/A</v>
      </c>
    </row>
    <row r="5226" spans="15:61">
      <c r="O5226" s="57"/>
      <c r="P5226" s="57"/>
      <c r="AO5226" s="57"/>
      <c r="AP5226" s="57"/>
      <c r="BA5226" s="57"/>
      <c r="BF5226" s="6" t="e">
        <f t="shared" si="243"/>
        <v>#NUM!</v>
      </c>
      <c r="BG5226" t="e">
        <f t="shared" si="244"/>
        <v>#NUM!</v>
      </c>
      <c r="BH5226" t="e">
        <f t="shared" si="245"/>
        <v>#NUM!</v>
      </c>
      <c r="BI5226" t="e">
        <f>VLOOKUP(H5226,Sheet2!$A$1:$B$270,2,FALSE)</f>
        <v>#N/A</v>
      </c>
    </row>
    <row r="5227" spans="15:61">
      <c r="O5227" s="57"/>
      <c r="P5227" s="57"/>
      <c r="AO5227" s="57"/>
      <c r="AP5227" s="57"/>
      <c r="BA5227" s="57"/>
      <c r="BF5227" s="6" t="e">
        <f t="shared" si="243"/>
        <v>#NUM!</v>
      </c>
      <c r="BG5227" t="e">
        <f t="shared" si="244"/>
        <v>#NUM!</v>
      </c>
      <c r="BH5227" t="e">
        <f t="shared" si="245"/>
        <v>#NUM!</v>
      </c>
      <c r="BI5227" t="e">
        <f>VLOOKUP(H5227,Sheet2!$A$1:$B$270,2,FALSE)</f>
        <v>#N/A</v>
      </c>
    </row>
    <row r="5228" spans="15:61">
      <c r="O5228" s="57"/>
      <c r="P5228" s="57"/>
      <c r="AO5228" s="57"/>
      <c r="AP5228" s="57"/>
      <c r="BA5228" s="57"/>
      <c r="BF5228" s="6" t="e">
        <f t="shared" si="243"/>
        <v>#NUM!</v>
      </c>
      <c r="BG5228" t="e">
        <f t="shared" si="244"/>
        <v>#NUM!</v>
      </c>
      <c r="BH5228" t="e">
        <f t="shared" si="245"/>
        <v>#NUM!</v>
      </c>
      <c r="BI5228" t="e">
        <f>VLOOKUP(H5228,Sheet2!$A$1:$B$270,2,FALSE)</f>
        <v>#N/A</v>
      </c>
    </row>
    <row r="5229" spans="15:61">
      <c r="O5229" s="57"/>
      <c r="P5229" s="57"/>
      <c r="AO5229" s="57"/>
      <c r="AP5229" s="57"/>
      <c r="BA5229" s="57"/>
      <c r="BF5229" s="6" t="e">
        <f t="shared" si="243"/>
        <v>#NUM!</v>
      </c>
      <c r="BG5229" t="e">
        <f t="shared" si="244"/>
        <v>#NUM!</v>
      </c>
      <c r="BH5229" t="e">
        <f t="shared" si="245"/>
        <v>#NUM!</v>
      </c>
      <c r="BI5229" t="e">
        <f>VLOOKUP(H5229,Sheet2!$A$1:$B$270,2,FALSE)</f>
        <v>#N/A</v>
      </c>
    </row>
    <row r="5230" spans="15:61">
      <c r="O5230" s="57"/>
      <c r="P5230" s="57"/>
      <c r="AO5230" s="57"/>
      <c r="AP5230" s="57"/>
      <c r="BA5230" s="57"/>
      <c r="BF5230" s="6" t="e">
        <f t="shared" si="243"/>
        <v>#NUM!</v>
      </c>
      <c r="BG5230" t="e">
        <f t="shared" si="244"/>
        <v>#NUM!</v>
      </c>
      <c r="BH5230" t="e">
        <f t="shared" si="245"/>
        <v>#NUM!</v>
      </c>
      <c r="BI5230" t="e">
        <f>VLOOKUP(H5230,Sheet2!$A$1:$B$270,2,FALSE)</f>
        <v>#N/A</v>
      </c>
    </row>
    <row r="5231" spans="15:61">
      <c r="O5231" s="57"/>
      <c r="P5231" s="57"/>
      <c r="AO5231" s="57"/>
      <c r="AP5231" s="57"/>
      <c r="BA5231" s="57"/>
      <c r="BF5231" s="6" t="e">
        <f t="shared" si="243"/>
        <v>#NUM!</v>
      </c>
      <c r="BG5231" t="e">
        <f t="shared" si="244"/>
        <v>#NUM!</v>
      </c>
      <c r="BH5231" t="e">
        <f t="shared" si="245"/>
        <v>#NUM!</v>
      </c>
      <c r="BI5231" t="e">
        <f>VLOOKUP(H5231,Sheet2!$A$1:$B$270,2,FALSE)</f>
        <v>#N/A</v>
      </c>
    </row>
    <row r="5232" spans="15:61">
      <c r="O5232" s="57"/>
      <c r="P5232" s="57"/>
      <c r="AO5232" s="57"/>
      <c r="AP5232" s="57"/>
      <c r="BA5232" s="57"/>
      <c r="BF5232" s="6" t="e">
        <f t="shared" si="243"/>
        <v>#NUM!</v>
      </c>
      <c r="BG5232" t="e">
        <f t="shared" si="244"/>
        <v>#NUM!</v>
      </c>
      <c r="BH5232" t="e">
        <f t="shared" si="245"/>
        <v>#NUM!</v>
      </c>
      <c r="BI5232" t="e">
        <f>VLOOKUP(H5232,Sheet2!$A$1:$B$270,2,FALSE)</f>
        <v>#N/A</v>
      </c>
    </row>
    <row r="5233" spans="15:61">
      <c r="O5233" s="57"/>
      <c r="P5233" s="57"/>
      <c r="AO5233" s="57"/>
      <c r="AP5233" s="57"/>
      <c r="BA5233" s="57"/>
      <c r="BF5233" s="6" t="e">
        <f t="shared" si="243"/>
        <v>#NUM!</v>
      </c>
      <c r="BG5233" t="e">
        <f t="shared" si="244"/>
        <v>#NUM!</v>
      </c>
      <c r="BH5233" t="e">
        <f t="shared" si="245"/>
        <v>#NUM!</v>
      </c>
      <c r="BI5233" t="e">
        <f>VLOOKUP(H5233,Sheet2!$A$1:$B$270,2,FALSE)</f>
        <v>#N/A</v>
      </c>
    </row>
    <row r="5234" spans="15:61">
      <c r="O5234" s="57"/>
      <c r="P5234" s="57"/>
      <c r="AO5234" s="57"/>
      <c r="AP5234" s="57"/>
      <c r="BA5234" s="57"/>
      <c r="BF5234" s="6" t="e">
        <f t="shared" si="243"/>
        <v>#NUM!</v>
      </c>
      <c r="BG5234" t="e">
        <f t="shared" si="244"/>
        <v>#NUM!</v>
      </c>
      <c r="BH5234" t="e">
        <f t="shared" si="245"/>
        <v>#NUM!</v>
      </c>
      <c r="BI5234" t="e">
        <f>VLOOKUP(H5234,Sheet2!$A$1:$B$270,2,FALSE)</f>
        <v>#N/A</v>
      </c>
    </row>
    <row r="5235" spans="15:61">
      <c r="O5235" s="57"/>
      <c r="P5235" s="57"/>
      <c r="AO5235" s="57"/>
      <c r="AP5235" s="57"/>
      <c r="BA5235" s="57"/>
      <c r="BF5235" s="6" t="e">
        <f t="shared" si="243"/>
        <v>#NUM!</v>
      </c>
      <c r="BG5235" t="e">
        <f t="shared" si="244"/>
        <v>#NUM!</v>
      </c>
      <c r="BH5235" t="e">
        <f t="shared" si="245"/>
        <v>#NUM!</v>
      </c>
      <c r="BI5235" t="e">
        <f>VLOOKUP(H5235,Sheet2!$A$1:$B$270,2,FALSE)</f>
        <v>#N/A</v>
      </c>
    </row>
    <row r="5236" spans="15:61">
      <c r="O5236" s="57"/>
      <c r="P5236" s="57"/>
      <c r="AO5236" s="57"/>
      <c r="AP5236" s="57"/>
      <c r="BA5236" s="57"/>
      <c r="BF5236" s="6" t="e">
        <f t="shared" si="243"/>
        <v>#NUM!</v>
      </c>
      <c r="BG5236" t="e">
        <f t="shared" si="244"/>
        <v>#NUM!</v>
      </c>
      <c r="BH5236" t="e">
        <f t="shared" si="245"/>
        <v>#NUM!</v>
      </c>
      <c r="BI5236" t="e">
        <f>VLOOKUP(H5236,Sheet2!$A$1:$B$270,2,FALSE)</f>
        <v>#N/A</v>
      </c>
    </row>
    <row r="5237" spans="15:61">
      <c r="O5237" s="57"/>
      <c r="P5237" s="57"/>
      <c r="AO5237" s="57"/>
      <c r="AP5237" s="57"/>
      <c r="BA5237" s="57"/>
      <c r="BF5237" s="6" t="e">
        <f t="shared" si="243"/>
        <v>#NUM!</v>
      </c>
      <c r="BG5237" t="e">
        <f t="shared" si="244"/>
        <v>#NUM!</v>
      </c>
      <c r="BH5237" t="e">
        <f t="shared" si="245"/>
        <v>#NUM!</v>
      </c>
      <c r="BI5237" t="e">
        <f>VLOOKUP(H5237,Sheet2!$A$1:$B$270,2,FALSE)</f>
        <v>#N/A</v>
      </c>
    </row>
    <row r="5238" spans="15:61">
      <c r="O5238" s="57"/>
      <c r="P5238" s="57"/>
      <c r="AO5238" s="57"/>
      <c r="AP5238" s="57"/>
      <c r="BA5238" s="57"/>
      <c r="BF5238" s="6" t="e">
        <f t="shared" si="243"/>
        <v>#NUM!</v>
      </c>
      <c r="BG5238" t="e">
        <f t="shared" si="244"/>
        <v>#NUM!</v>
      </c>
      <c r="BH5238" t="e">
        <f t="shared" si="245"/>
        <v>#NUM!</v>
      </c>
      <c r="BI5238" t="e">
        <f>VLOOKUP(H5238,Sheet2!$A$1:$B$270,2,FALSE)</f>
        <v>#N/A</v>
      </c>
    </row>
    <row r="5239" spans="15:61">
      <c r="O5239" s="57"/>
      <c r="P5239" s="57"/>
      <c r="AO5239" s="57"/>
      <c r="AP5239" s="57"/>
      <c r="BA5239" s="57"/>
      <c r="BF5239" s="6" t="e">
        <f t="shared" si="243"/>
        <v>#NUM!</v>
      </c>
      <c r="BG5239" t="e">
        <f t="shared" si="244"/>
        <v>#NUM!</v>
      </c>
      <c r="BH5239" t="e">
        <f t="shared" si="245"/>
        <v>#NUM!</v>
      </c>
      <c r="BI5239" t="e">
        <f>VLOOKUP(H5239,Sheet2!$A$1:$B$270,2,FALSE)</f>
        <v>#N/A</v>
      </c>
    </row>
    <row r="5240" spans="15:61">
      <c r="O5240" s="57"/>
      <c r="P5240" s="57"/>
      <c r="AO5240" s="57"/>
      <c r="AP5240" s="57"/>
      <c r="BA5240" s="57"/>
      <c r="BF5240" s="6" t="e">
        <f t="shared" si="243"/>
        <v>#NUM!</v>
      </c>
      <c r="BG5240" t="e">
        <f t="shared" si="244"/>
        <v>#NUM!</v>
      </c>
      <c r="BH5240" t="e">
        <f t="shared" si="245"/>
        <v>#NUM!</v>
      </c>
      <c r="BI5240" t="e">
        <f>VLOOKUP(H5240,Sheet2!$A$1:$B$270,2,FALSE)</f>
        <v>#N/A</v>
      </c>
    </row>
    <row r="5241" spans="15:61">
      <c r="O5241" s="57"/>
      <c r="P5241" s="57"/>
      <c r="AO5241" s="57"/>
      <c r="AP5241" s="57"/>
      <c r="BA5241" s="57"/>
      <c r="BF5241" s="6" t="e">
        <f t="shared" si="243"/>
        <v>#NUM!</v>
      </c>
      <c r="BG5241" t="e">
        <f t="shared" si="244"/>
        <v>#NUM!</v>
      </c>
      <c r="BH5241" t="e">
        <f t="shared" si="245"/>
        <v>#NUM!</v>
      </c>
      <c r="BI5241" t="e">
        <f>VLOOKUP(H5241,Sheet2!$A$1:$B$270,2,FALSE)</f>
        <v>#N/A</v>
      </c>
    </row>
    <row r="5242" spans="15:61">
      <c r="O5242" s="57"/>
      <c r="P5242" s="57"/>
      <c r="AO5242" s="57"/>
      <c r="AP5242" s="57"/>
      <c r="BA5242" s="57"/>
      <c r="BF5242" s="6" t="e">
        <f t="shared" si="243"/>
        <v>#NUM!</v>
      </c>
      <c r="BG5242" t="e">
        <f t="shared" si="244"/>
        <v>#NUM!</v>
      </c>
      <c r="BH5242" t="e">
        <f t="shared" si="245"/>
        <v>#NUM!</v>
      </c>
      <c r="BI5242" t="e">
        <f>VLOOKUP(H5242,Sheet2!$A$1:$B$270,2,FALSE)</f>
        <v>#N/A</v>
      </c>
    </row>
    <row r="5243" spans="15:61">
      <c r="O5243" s="57"/>
      <c r="P5243" s="57"/>
      <c r="AO5243" s="57"/>
      <c r="AP5243" s="57"/>
      <c r="BA5243" s="57"/>
      <c r="BF5243" s="6" t="e">
        <f t="shared" si="243"/>
        <v>#NUM!</v>
      </c>
      <c r="BG5243" t="e">
        <f t="shared" si="244"/>
        <v>#NUM!</v>
      </c>
      <c r="BH5243" t="e">
        <f t="shared" si="245"/>
        <v>#NUM!</v>
      </c>
      <c r="BI5243" t="e">
        <f>VLOOKUP(H5243,Sheet2!$A$1:$B$270,2,FALSE)</f>
        <v>#N/A</v>
      </c>
    </row>
    <row r="5244" spans="15:61">
      <c r="O5244" s="57"/>
      <c r="P5244" s="57"/>
      <c r="AO5244" s="57"/>
      <c r="AP5244" s="57"/>
      <c r="BA5244" s="57"/>
      <c r="BF5244" s="6" t="e">
        <f t="shared" si="243"/>
        <v>#NUM!</v>
      </c>
      <c r="BG5244" t="e">
        <f t="shared" si="244"/>
        <v>#NUM!</v>
      </c>
      <c r="BH5244" t="e">
        <f t="shared" si="245"/>
        <v>#NUM!</v>
      </c>
      <c r="BI5244" t="e">
        <f>VLOOKUP(H5244,Sheet2!$A$1:$B$270,2,FALSE)</f>
        <v>#N/A</v>
      </c>
    </row>
    <row r="5245" spans="15:61">
      <c r="O5245" s="57"/>
      <c r="P5245" s="57"/>
      <c r="AO5245" s="57"/>
      <c r="AP5245" s="57"/>
      <c r="BA5245" s="57"/>
      <c r="BF5245" s="6" t="e">
        <f t="shared" si="243"/>
        <v>#NUM!</v>
      </c>
      <c r="BG5245" t="e">
        <f t="shared" si="244"/>
        <v>#NUM!</v>
      </c>
      <c r="BH5245" t="e">
        <f t="shared" si="245"/>
        <v>#NUM!</v>
      </c>
      <c r="BI5245" t="e">
        <f>VLOOKUP(H5245,Sheet2!$A$1:$B$270,2,FALSE)</f>
        <v>#N/A</v>
      </c>
    </row>
    <row r="5246" spans="15:61">
      <c r="O5246" s="57"/>
      <c r="P5246" s="57"/>
      <c r="AO5246" s="57"/>
      <c r="AP5246" s="57"/>
      <c r="BA5246" s="57"/>
      <c r="BF5246" s="6" t="e">
        <f t="shared" si="243"/>
        <v>#NUM!</v>
      </c>
      <c r="BG5246" t="e">
        <f t="shared" si="244"/>
        <v>#NUM!</v>
      </c>
      <c r="BH5246" t="e">
        <f t="shared" si="245"/>
        <v>#NUM!</v>
      </c>
      <c r="BI5246" t="e">
        <f>VLOOKUP(H5246,Sheet2!$A$1:$B$270,2,FALSE)</f>
        <v>#N/A</v>
      </c>
    </row>
    <row r="5247" spans="15:61">
      <c r="O5247" s="57"/>
      <c r="P5247" s="57"/>
      <c r="AO5247" s="57"/>
      <c r="AP5247" s="57"/>
      <c r="BA5247" s="57"/>
      <c r="BF5247" s="6" t="e">
        <f t="shared" si="243"/>
        <v>#NUM!</v>
      </c>
      <c r="BG5247" t="e">
        <f t="shared" si="244"/>
        <v>#NUM!</v>
      </c>
      <c r="BH5247" t="e">
        <f t="shared" si="245"/>
        <v>#NUM!</v>
      </c>
      <c r="BI5247" t="e">
        <f>VLOOKUP(H5247,Sheet2!$A$1:$B$270,2,FALSE)</f>
        <v>#N/A</v>
      </c>
    </row>
    <row r="5248" spans="15:61">
      <c r="O5248" s="57"/>
      <c r="P5248" s="57"/>
      <c r="AO5248" s="57"/>
      <c r="AP5248" s="57"/>
      <c r="BA5248" s="57"/>
      <c r="BF5248" s="6" t="e">
        <f t="shared" si="243"/>
        <v>#NUM!</v>
      </c>
      <c r="BG5248" t="e">
        <f t="shared" si="244"/>
        <v>#NUM!</v>
      </c>
      <c r="BH5248" t="e">
        <f t="shared" si="245"/>
        <v>#NUM!</v>
      </c>
      <c r="BI5248" t="e">
        <f>VLOOKUP(H5248,Sheet2!$A$1:$B$270,2,FALSE)</f>
        <v>#N/A</v>
      </c>
    </row>
    <row r="5249" spans="15:61">
      <c r="O5249" s="57"/>
      <c r="P5249" s="57"/>
      <c r="AO5249" s="57"/>
      <c r="AP5249" s="57"/>
      <c r="BA5249" s="57"/>
      <c r="BF5249" s="6" t="e">
        <f t="shared" si="243"/>
        <v>#NUM!</v>
      </c>
      <c r="BG5249" t="e">
        <f t="shared" si="244"/>
        <v>#NUM!</v>
      </c>
      <c r="BH5249" t="e">
        <f t="shared" si="245"/>
        <v>#NUM!</v>
      </c>
      <c r="BI5249" t="e">
        <f>VLOOKUP(H5249,Sheet2!$A$1:$B$270,2,FALSE)</f>
        <v>#N/A</v>
      </c>
    </row>
    <row r="5250" spans="15:61">
      <c r="O5250" s="57"/>
      <c r="P5250" s="57"/>
      <c r="AO5250" s="57"/>
      <c r="AP5250" s="57"/>
      <c r="BA5250" s="57"/>
      <c r="BF5250" s="6" t="e">
        <f t="shared" ref="BF5250:BF5313" si="246">DATE(BC5250,BD5250,BE5250)</f>
        <v>#NUM!</v>
      </c>
      <c r="BG5250" t="e">
        <f t="shared" ref="BG5250:BG5313" si="247">BF5250-BA5250</f>
        <v>#NUM!</v>
      </c>
      <c r="BH5250" t="e">
        <f t="shared" ref="BH5250:BH5313" si="248">IF(BG5250=1,"COMPLY",IF(BG5250&lt;1,"COMPLY","NOT COMPLY"))</f>
        <v>#NUM!</v>
      </c>
      <c r="BI5250" t="e">
        <f>VLOOKUP(H5250,Sheet2!$A$1:$B$270,2,FALSE)</f>
        <v>#N/A</v>
      </c>
    </row>
    <row r="5251" spans="15:61">
      <c r="O5251" s="57"/>
      <c r="P5251" s="57"/>
      <c r="AO5251" s="57"/>
      <c r="AP5251" s="57"/>
      <c r="BA5251" s="57"/>
      <c r="BF5251" s="6" t="e">
        <f t="shared" si="246"/>
        <v>#NUM!</v>
      </c>
      <c r="BG5251" t="e">
        <f t="shared" si="247"/>
        <v>#NUM!</v>
      </c>
      <c r="BH5251" t="e">
        <f t="shared" si="248"/>
        <v>#NUM!</v>
      </c>
      <c r="BI5251" t="e">
        <f>VLOOKUP(H5251,Sheet2!$A$1:$B$270,2,FALSE)</f>
        <v>#N/A</v>
      </c>
    </row>
    <row r="5252" spans="15:61">
      <c r="O5252" s="57"/>
      <c r="P5252" s="57"/>
      <c r="AO5252" s="57"/>
      <c r="AP5252" s="57"/>
      <c r="BA5252" s="57"/>
      <c r="BF5252" s="6" t="e">
        <f t="shared" si="246"/>
        <v>#NUM!</v>
      </c>
      <c r="BG5252" t="e">
        <f t="shared" si="247"/>
        <v>#NUM!</v>
      </c>
      <c r="BH5252" t="e">
        <f t="shared" si="248"/>
        <v>#NUM!</v>
      </c>
      <c r="BI5252" t="e">
        <f>VLOOKUP(H5252,Sheet2!$A$1:$B$270,2,FALSE)</f>
        <v>#N/A</v>
      </c>
    </row>
    <row r="5253" spans="15:61">
      <c r="O5253" s="57"/>
      <c r="P5253" s="57"/>
      <c r="AO5253" s="57"/>
      <c r="AP5253" s="57"/>
      <c r="BA5253" s="57"/>
      <c r="BF5253" s="6" t="e">
        <f t="shared" si="246"/>
        <v>#NUM!</v>
      </c>
      <c r="BG5253" t="e">
        <f t="shared" si="247"/>
        <v>#NUM!</v>
      </c>
      <c r="BH5253" t="e">
        <f t="shared" si="248"/>
        <v>#NUM!</v>
      </c>
      <c r="BI5253" t="e">
        <f>VLOOKUP(H5253,Sheet2!$A$1:$B$270,2,FALSE)</f>
        <v>#N/A</v>
      </c>
    </row>
    <row r="5254" spans="15:61">
      <c r="O5254" s="57"/>
      <c r="P5254" s="57"/>
      <c r="AO5254" s="57"/>
      <c r="AP5254" s="57"/>
      <c r="BA5254" s="57"/>
      <c r="BF5254" s="6" t="e">
        <f t="shared" si="246"/>
        <v>#NUM!</v>
      </c>
      <c r="BG5254" t="e">
        <f t="shared" si="247"/>
        <v>#NUM!</v>
      </c>
      <c r="BH5254" t="e">
        <f t="shared" si="248"/>
        <v>#NUM!</v>
      </c>
      <c r="BI5254" t="e">
        <f>VLOOKUP(H5254,Sheet2!$A$1:$B$270,2,FALSE)</f>
        <v>#N/A</v>
      </c>
    </row>
    <row r="5255" spans="15:61">
      <c r="O5255" s="57"/>
      <c r="P5255" s="57"/>
      <c r="AO5255" s="57"/>
      <c r="AP5255" s="57"/>
      <c r="BA5255" s="57"/>
      <c r="BF5255" s="6" t="e">
        <f t="shared" si="246"/>
        <v>#NUM!</v>
      </c>
      <c r="BG5255" t="e">
        <f t="shared" si="247"/>
        <v>#NUM!</v>
      </c>
      <c r="BH5255" t="e">
        <f t="shared" si="248"/>
        <v>#NUM!</v>
      </c>
      <c r="BI5255" t="e">
        <f>VLOOKUP(H5255,Sheet2!$A$1:$B$270,2,FALSE)</f>
        <v>#N/A</v>
      </c>
    </row>
    <row r="5256" spans="15:61">
      <c r="O5256" s="57"/>
      <c r="P5256" s="57"/>
      <c r="AO5256" s="57"/>
      <c r="AP5256" s="57"/>
      <c r="BA5256" s="57"/>
      <c r="BF5256" s="6" t="e">
        <f t="shared" si="246"/>
        <v>#NUM!</v>
      </c>
      <c r="BG5256" t="e">
        <f t="shared" si="247"/>
        <v>#NUM!</v>
      </c>
      <c r="BH5256" t="e">
        <f t="shared" si="248"/>
        <v>#NUM!</v>
      </c>
      <c r="BI5256" t="e">
        <f>VLOOKUP(H5256,Sheet2!$A$1:$B$270,2,FALSE)</f>
        <v>#N/A</v>
      </c>
    </row>
    <row r="5257" spans="15:61">
      <c r="O5257" s="57"/>
      <c r="P5257" s="57"/>
      <c r="AO5257" s="57"/>
      <c r="AP5257" s="57"/>
      <c r="BA5257" s="57"/>
      <c r="BF5257" s="6" t="e">
        <f t="shared" si="246"/>
        <v>#NUM!</v>
      </c>
      <c r="BG5257" t="e">
        <f t="shared" si="247"/>
        <v>#NUM!</v>
      </c>
      <c r="BH5257" t="e">
        <f t="shared" si="248"/>
        <v>#NUM!</v>
      </c>
      <c r="BI5257" t="e">
        <f>VLOOKUP(H5257,Sheet2!$A$1:$B$270,2,FALSE)</f>
        <v>#N/A</v>
      </c>
    </row>
    <row r="5258" spans="15:61">
      <c r="O5258" s="57"/>
      <c r="P5258" s="57"/>
      <c r="AO5258" s="57"/>
      <c r="AP5258" s="57"/>
      <c r="BA5258" s="57"/>
      <c r="BF5258" s="6" t="e">
        <f t="shared" si="246"/>
        <v>#NUM!</v>
      </c>
      <c r="BG5258" t="e">
        <f t="shared" si="247"/>
        <v>#NUM!</v>
      </c>
      <c r="BH5258" t="e">
        <f t="shared" si="248"/>
        <v>#NUM!</v>
      </c>
      <c r="BI5258" t="e">
        <f>VLOOKUP(H5258,Sheet2!$A$1:$B$270,2,FALSE)</f>
        <v>#N/A</v>
      </c>
    </row>
    <row r="5259" spans="15:61">
      <c r="O5259" s="57"/>
      <c r="P5259" s="57"/>
      <c r="AO5259" s="57"/>
      <c r="AP5259" s="57"/>
      <c r="BA5259" s="57"/>
      <c r="BF5259" s="6" t="e">
        <f t="shared" si="246"/>
        <v>#NUM!</v>
      </c>
      <c r="BG5259" t="e">
        <f t="shared" si="247"/>
        <v>#NUM!</v>
      </c>
      <c r="BH5259" t="e">
        <f t="shared" si="248"/>
        <v>#NUM!</v>
      </c>
      <c r="BI5259" t="e">
        <f>VLOOKUP(H5259,Sheet2!$A$1:$B$270,2,FALSE)</f>
        <v>#N/A</v>
      </c>
    </row>
    <row r="5260" spans="15:61">
      <c r="O5260" s="57"/>
      <c r="P5260" s="57"/>
      <c r="AO5260" s="57"/>
      <c r="AP5260" s="57"/>
      <c r="BA5260" s="57"/>
      <c r="BF5260" s="6" t="e">
        <f t="shared" si="246"/>
        <v>#NUM!</v>
      </c>
      <c r="BG5260" t="e">
        <f t="shared" si="247"/>
        <v>#NUM!</v>
      </c>
      <c r="BH5260" t="e">
        <f t="shared" si="248"/>
        <v>#NUM!</v>
      </c>
      <c r="BI5260" t="e">
        <f>VLOOKUP(H5260,Sheet2!$A$1:$B$270,2,FALSE)</f>
        <v>#N/A</v>
      </c>
    </row>
    <row r="5261" spans="15:61">
      <c r="O5261" s="57"/>
      <c r="P5261" s="57"/>
      <c r="AO5261" s="57"/>
      <c r="AP5261" s="57"/>
      <c r="BA5261" s="57"/>
      <c r="BF5261" s="6" t="e">
        <f t="shared" si="246"/>
        <v>#NUM!</v>
      </c>
      <c r="BG5261" t="e">
        <f t="shared" si="247"/>
        <v>#NUM!</v>
      </c>
      <c r="BH5261" t="e">
        <f t="shared" si="248"/>
        <v>#NUM!</v>
      </c>
      <c r="BI5261" t="e">
        <f>VLOOKUP(H5261,Sheet2!$A$1:$B$270,2,FALSE)</f>
        <v>#N/A</v>
      </c>
    </row>
    <row r="5262" spans="15:61">
      <c r="O5262" s="57"/>
      <c r="P5262" s="57"/>
      <c r="AO5262" s="57"/>
      <c r="AP5262" s="57"/>
      <c r="BA5262" s="57"/>
      <c r="BF5262" s="6" t="e">
        <f t="shared" si="246"/>
        <v>#NUM!</v>
      </c>
      <c r="BG5262" t="e">
        <f t="shared" si="247"/>
        <v>#NUM!</v>
      </c>
      <c r="BH5262" t="e">
        <f t="shared" si="248"/>
        <v>#NUM!</v>
      </c>
      <c r="BI5262" t="e">
        <f>VLOOKUP(H5262,Sheet2!$A$1:$B$270,2,FALSE)</f>
        <v>#N/A</v>
      </c>
    </row>
    <row r="5263" spans="15:61">
      <c r="O5263" s="57"/>
      <c r="P5263" s="57"/>
      <c r="AO5263" s="57"/>
      <c r="AP5263" s="57"/>
      <c r="BA5263" s="57"/>
      <c r="BF5263" s="6" t="e">
        <f t="shared" si="246"/>
        <v>#NUM!</v>
      </c>
      <c r="BG5263" t="e">
        <f t="shared" si="247"/>
        <v>#NUM!</v>
      </c>
      <c r="BH5263" t="e">
        <f t="shared" si="248"/>
        <v>#NUM!</v>
      </c>
      <c r="BI5263" t="e">
        <f>VLOOKUP(H5263,Sheet2!$A$1:$B$270,2,FALSE)</f>
        <v>#N/A</v>
      </c>
    </row>
    <row r="5264" spans="15:61">
      <c r="O5264" s="57"/>
      <c r="P5264" s="57"/>
      <c r="AO5264" s="57"/>
      <c r="AP5264" s="57"/>
      <c r="BA5264" s="57"/>
      <c r="BF5264" s="6" t="e">
        <f t="shared" si="246"/>
        <v>#NUM!</v>
      </c>
      <c r="BG5264" t="e">
        <f t="shared" si="247"/>
        <v>#NUM!</v>
      </c>
      <c r="BH5264" t="e">
        <f t="shared" si="248"/>
        <v>#NUM!</v>
      </c>
      <c r="BI5264" t="e">
        <f>VLOOKUP(H5264,Sheet2!$A$1:$B$270,2,FALSE)</f>
        <v>#N/A</v>
      </c>
    </row>
    <row r="5265" spans="15:61">
      <c r="O5265" s="57"/>
      <c r="P5265" s="57"/>
      <c r="AO5265" s="57"/>
      <c r="AP5265" s="57"/>
      <c r="BA5265" s="57"/>
      <c r="BF5265" s="6" t="e">
        <f t="shared" si="246"/>
        <v>#NUM!</v>
      </c>
      <c r="BG5265" t="e">
        <f t="shared" si="247"/>
        <v>#NUM!</v>
      </c>
      <c r="BH5265" t="e">
        <f t="shared" si="248"/>
        <v>#NUM!</v>
      </c>
      <c r="BI5265" t="e">
        <f>VLOOKUP(H5265,Sheet2!$A$1:$B$270,2,FALSE)</f>
        <v>#N/A</v>
      </c>
    </row>
    <row r="5266" spans="15:61">
      <c r="O5266" s="57"/>
      <c r="P5266" s="57"/>
      <c r="AO5266" s="57"/>
      <c r="AP5266" s="57"/>
      <c r="BA5266" s="57"/>
      <c r="BF5266" s="6" t="e">
        <f t="shared" si="246"/>
        <v>#NUM!</v>
      </c>
      <c r="BG5266" t="e">
        <f t="shared" si="247"/>
        <v>#NUM!</v>
      </c>
      <c r="BH5266" t="e">
        <f t="shared" si="248"/>
        <v>#NUM!</v>
      </c>
      <c r="BI5266" t="e">
        <f>VLOOKUP(H5266,Sheet2!$A$1:$B$270,2,FALSE)</f>
        <v>#N/A</v>
      </c>
    </row>
    <row r="5267" spans="15:61">
      <c r="O5267" s="57"/>
      <c r="P5267" s="57"/>
      <c r="AO5267" s="57"/>
      <c r="AP5267" s="57"/>
      <c r="BA5267" s="57"/>
      <c r="BF5267" s="6" t="e">
        <f t="shared" si="246"/>
        <v>#NUM!</v>
      </c>
      <c r="BG5267" t="e">
        <f t="shared" si="247"/>
        <v>#NUM!</v>
      </c>
      <c r="BH5267" t="e">
        <f t="shared" si="248"/>
        <v>#NUM!</v>
      </c>
      <c r="BI5267" t="e">
        <f>VLOOKUP(H5267,Sheet2!$A$1:$B$270,2,FALSE)</f>
        <v>#N/A</v>
      </c>
    </row>
    <row r="5268" spans="15:61">
      <c r="O5268" s="57"/>
      <c r="P5268" s="57"/>
      <c r="AO5268" s="57"/>
      <c r="AP5268" s="57"/>
      <c r="BA5268" s="57"/>
      <c r="BF5268" s="6" t="e">
        <f t="shared" si="246"/>
        <v>#NUM!</v>
      </c>
      <c r="BG5268" t="e">
        <f t="shared" si="247"/>
        <v>#NUM!</v>
      </c>
      <c r="BH5268" t="e">
        <f t="shared" si="248"/>
        <v>#NUM!</v>
      </c>
      <c r="BI5268" t="e">
        <f>VLOOKUP(H5268,Sheet2!$A$1:$B$270,2,FALSE)</f>
        <v>#N/A</v>
      </c>
    </row>
    <row r="5269" spans="15:61">
      <c r="O5269" s="57"/>
      <c r="P5269" s="57"/>
      <c r="AO5269" s="57"/>
      <c r="AP5269" s="57"/>
      <c r="BA5269" s="57"/>
      <c r="BF5269" s="6" t="e">
        <f t="shared" si="246"/>
        <v>#NUM!</v>
      </c>
      <c r="BG5269" t="e">
        <f t="shared" si="247"/>
        <v>#NUM!</v>
      </c>
      <c r="BH5269" t="e">
        <f t="shared" si="248"/>
        <v>#NUM!</v>
      </c>
      <c r="BI5269" t="e">
        <f>VLOOKUP(H5269,Sheet2!$A$1:$B$270,2,FALSE)</f>
        <v>#N/A</v>
      </c>
    </row>
    <row r="5270" spans="15:61">
      <c r="O5270" s="57"/>
      <c r="P5270" s="57"/>
      <c r="AO5270" s="57"/>
      <c r="AP5270" s="57"/>
      <c r="BA5270" s="57"/>
      <c r="BF5270" s="6" t="e">
        <f t="shared" si="246"/>
        <v>#NUM!</v>
      </c>
      <c r="BG5270" t="e">
        <f t="shared" si="247"/>
        <v>#NUM!</v>
      </c>
      <c r="BH5270" t="e">
        <f t="shared" si="248"/>
        <v>#NUM!</v>
      </c>
      <c r="BI5270" t="e">
        <f>VLOOKUP(H5270,Sheet2!$A$1:$B$270,2,FALSE)</f>
        <v>#N/A</v>
      </c>
    </row>
    <row r="5271" spans="15:61">
      <c r="O5271" s="57"/>
      <c r="P5271" s="57"/>
      <c r="AO5271" s="57"/>
      <c r="AP5271" s="57"/>
      <c r="BA5271" s="57"/>
      <c r="BF5271" s="6" t="e">
        <f t="shared" si="246"/>
        <v>#NUM!</v>
      </c>
      <c r="BG5271" t="e">
        <f t="shared" si="247"/>
        <v>#NUM!</v>
      </c>
      <c r="BH5271" t="e">
        <f t="shared" si="248"/>
        <v>#NUM!</v>
      </c>
      <c r="BI5271" t="e">
        <f>VLOOKUP(H5271,Sheet2!$A$1:$B$270,2,FALSE)</f>
        <v>#N/A</v>
      </c>
    </row>
    <row r="5272" spans="15:61">
      <c r="O5272" s="57"/>
      <c r="P5272" s="57"/>
      <c r="AO5272" s="57"/>
      <c r="AP5272" s="57"/>
      <c r="BA5272" s="57"/>
      <c r="BF5272" s="6" t="e">
        <f t="shared" si="246"/>
        <v>#NUM!</v>
      </c>
      <c r="BG5272" t="e">
        <f t="shared" si="247"/>
        <v>#NUM!</v>
      </c>
      <c r="BH5272" t="e">
        <f t="shared" si="248"/>
        <v>#NUM!</v>
      </c>
      <c r="BI5272" t="e">
        <f>VLOOKUP(H5272,Sheet2!$A$1:$B$270,2,FALSE)</f>
        <v>#N/A</v>
      </c>
    </row>
    <row r="5273" spans="15:61">
      <c r="O5273" s="57"/>
      <c r="P5273" s="57"/>
      <c r="AO5273" s="57"/>
      <c r="AP5273" s="57"/>
      <c r="BA5273" s="57"/>
      <c r="BF5273" s="6" t="e">
        <f t="shared" si="246"/>
        <v>#NUM!</v>
      </c>
      <c r="BG5273" t="e">
        <f t="shared" si="247"/>
        <v>#NUM!</v>
      </c>
      <c r="BH5273" t="e">
        <f t="shared" si="248"/>
        <v>#NUM!</v>
      </c>
      <c r="BI5273" t="e">
        <f>VLOOKUP(H5273,Sheet2!$A$1:$B$270,2,FALSE)</f>
        <v>#N/A</v>
      </c>
    </row>
    <row r="5274" spans="15:61">
      <c r="O5274" s="57"/>
      <c r="P5274" s="57"/>
      <c r="AO5274" s="57"/>
      <c r="AP5274" s="57"/>
      <c r="BA5274" s="57"/>
      <c r="BF5274" s="6" t="e">
        <f t="shared" si="246"/>
        <v>#NUM!</v>
      </c>
      <c r="BG5274" t="e">
        <f t="shared" si="247"/>
        <v>#NUM!</v>
      </c>
      <c r="BH5274" t="e">
        <f t="shared" si="248"/>
        <v>#NUM!</v>
      </c>
      <c r="BI5274" t="e">
        <f>VLOOKUP(H5274,Sheet2!$A$1:$B$270,2,FALSE)</f>
        <v>#N/A</v>
      </c>
    </row>
    <row r="5275" spans="15:61">
      <c r="O5275" s="57"/>
      <c r="P5275" s="57"/>
      <c r="AO5275" s="57"/>
      <c r="AP5275" s="57"/>
      <c r="BA5275" s="57"/>
      <c r="BF5275" s="6" t="e">
        <f t="shared" si="246"/>
        <v>#NUM!</v>
      </c>
      <c r="BG5275" t="e">
        <f t="shared" si="247"/>
        <v>#NUM!</v>
      </c>
      <c r="BH5275" t="e">
        <f t="shared" si="248"/>
        <v>#NUM!</v>
      </c>
      <c r="BI5275" t="e">
        <f>VLOOKUP(H5275,Sheet2!$A$1:$B$270,2,FALSE)</f>
        <v>#N/A</v>
      </c>
    </row>
    <row r="5276" spans="15:61">
      <c r="O5276" s="57"/>
      <c r="P5276" s="57"/>
      <c r="AO5276" s="57"/>
      <c r="AP5276" s="57"/>
      <c r="BA5276" s="57"/>
      <c r="BF5276" s="6" t="e">
        <f t="shared" si="246"/>
        <v>#NUM!</v>
      </c>
      <c r="BG5276" t="e">
        <f t="shared" si="247"/>
        <v>#NUM!</v>
      </c>
      <c r="BH5276" t="e">
        <f t="shared" si="248"/>
        <v>#NUM!</v>
      </c>
      <c r="BI5276" t="e">
        <f>VLOOKUP(H5276,Sheet2!$A$1:$B$270,2,FALSE)</f>
        <v>#N/A</v>
      </c>
    </row>
    <row r="5277" spans="15:61">
      <c r="O5277" s="57"/>
      <c r="P5277" s="57"/>
      <c r="AO5277" s="57"/>
      <c r="AP5277" s="57"/>
      <c r="BA5277" s="57"/>
      <c r="BF5277" s="6" t="e">
        <f t="shared" si="246"/>
        <v>#NUM!</v>
      </c>
      <c r="BG5277" t="e">
        <f t="shared" si="247"/>
        <v>#NUM!</v>
      </c>
      <c r="BH5277" t="e">
        <f t="shared" si="248"/>
        <v>#NUM!</v>
      </c>
      <c r="BI5277" t="e">
        <f>VLOOKUP(H5277,Sheet2!$A$1:$B$270,2,FALSE)</f>
        <v>#N/A</v>
      </c>
    </row>
    <row r="5278" spans="15:61">
      <c r="O5278" s="57"/>
      <c r="P5278" s="57"/>
      <c r="AO5278" s="57"/>
      <c r="AP5278" s="57"/>
      <c r="BA5278" s="57"/>
      <c r="BF5278" s="6" t="e">
        <f t="shared" si="246"/>
        <v>#NUM!</v>
      </c>
      <c r="BG5278" t="e">
        <f t="shared" si="247"/>
        <v>#NUM!</v>
      </c>
      <c r="BH5278" t="e">
        <f t="shared" si="248"/>
        <v>#NUM!</v>
      </c>
      <c r="BI5278" t="e">
        <f>VLOOKUP(H5278,Sheet2!$A$1:$B$270,2,FALSE)</f>
        <v>#N/A</v>
      </c>
    </row>
    <row r="5279" spans="15:61">
      <c r="O5279" s="57"/>
      <c r="P5279" s="57"/>
      <c r="AO5279" s="57"/>
      <c r="AP5279" s="57"/>
      <c r="BA5279" s="57"/>
      <c r="BF5279" s="6" t="e">
        <f t="shared" si="246"/>
        <v>#NUM!</v>
      </c>
      <c r="BG5279" t="e">
        <f t="shared" si="247"/>
        <v>#NUM!</v>
      </c>
      <c r="BH5279" t="e">
        <f t="shared" si="248"/>
        <v>#NUM!</v>
      </c>
      <c r="BI5279" t="e">
        <f>VLOOKUP(H5279,Sheet2!$A$1:$B$270,2,FALSE)</f>
        <v>#N/A</v>
      </c>
    </row>
    <row r="5280" spans="15:61">
      <c r="O5280" s="57"/>
      <c r="P5280" s="57"/>
      <c r="AO5280" s="57"/>
      <c r="AP5280" s="57"/>
      <c r="BA5280" s="57"/>
      <c r="BF5280" s="6" t="e">
        <f t="shared" si="246"/>
        <v>#NUM!</v>
      </c>
      <c r="BG5280" t="e">
        <f t="shared" si="247"/>
        <v>#NUM!</v>
      </c>
      <c r="BH5280" t="e">
        <f t="shared" si="248"/>
        <v>#NUM!</v>
      </c>
      <c r="BI5280" t="e">
        <f>VLOOKUP(H5280,Sheet2!$A$1:$B$270,2,FALSE)</f>
        <v>#N/A</v>
      </c>
    </row>
    <row r="5281" spans="15:61">
      <c r="O5281" s="57"/>
      <c r="P5281" s="57"/>
      <c r="AO5281" s="57"/>
      <c r="AP5281" s="57"/>
      <c r="BA5281" s="57"/>
      <c r="BF5281" s="6" t="e">
        <f t="shared" si="246"/>
        <v>#NUM!</v>
      </c>
      <c r="BG5281" t="e">
        <f t="shared" si="247"/>
        <v>#NUM!</v>
      </c>
      <c r="BH5281" t="e">
        <f t="shared" si="248"/>
        <v>#NUM!</v>
      </c>
      <c r="BI5281" t="e">
        <f>VLOOKUP(H5281,Sheet2!$A$1:$B$270,2,FALSE)</f>
        <v>#N/A</v>
      </c>
    </row>
    <row r="5282" spans="15:61">
      <c r="O5282" s="57"/>
      <c r="P5282" s="57"/>
      <c r="AO5282" s="57"/>
      <c r="AP5282" s="57"/>
      <c r="BA5282" s="57"/>
      <c r="BF5282" s="6" t="e">
        <f t="shared" si="246"/>
        <v>#NUM!</v>
      </c>
      <c r="BG5282" t="e">
        <f t="shared" si="247"/>
        <v>#NUM!</v>
      </c>
      <c r="BH5282" t="e">
        <f t="shared" si="248"/>
        <v>#NUM!</v>
      </c>
      <c r="BI5282" t="e">
        <f>VLOOKUP(H5282,Sheet2!$A$1:$B$270,2,FALSE)</f>
        <v>#N/A</v>
      </c>
    </row>
    <row r="5283" spans="15:61">
      <c r="O5283" s="57"/>
      <c r="P5283" s="57"/>
      <c r="AO5283" s="57"/>
      <c r="AP5283" s="57"/>
      <c r="BA5283" s="57"/>
      <c r="BF5283" s="6" t="e">
        <f t="shared" si="246"/>
        <v>#NUM!</v>
      </c>
      <c r="BG5283" t="e">
        <f t="shared" si="247"/>
        <v>#NUM!</v>
      </c>
      <c r="BH5283" t="e">
        <f t="shared" si="248"/>
        <v>#NUM!</v>
      </c>
      <c r="BI5283" t="e">
        <f>VLOOKUP(H5283,Sheet2!$A$1:$B$270,2,FALSE)</f>
        <v>#N/A</v>
      </c>
    </row>
    <row r="5284" spans="15:61">
      <c r="O5284" s="57"/>
      <c r="P5284" s="57"/>
      <c r="AO5284" s="57"/>
      <c r="AP5284" s="57"/>
      <c r="BA5284" s="57"/>
      <c r="BF5284" s="6" t="e">
        <f t="shared" si="246"/>
        <v>#NUM!</v>
      </c>
      <c r="BG5284" t="e">
        <f t="shared" si="247"/>
        <v>#NUM!</v>
      </c>
      <c r="BH5284" t="e">
        <f t="shared" si="248"/>
        <v>#NUM!</v>
      </c>
      <c r="BI5284" t="e">
        <f>VLOOKUP(H5284,Sheet2!$A$1:$B$270,2,FALSE)</f>
        <v>#N/A</v>
      </c>
    </row>
    <row r="5285" spans="15:61">
      <c r="O5285" s="57"/>
      <c r="P5285" s="57"/>
      <c r="AO5285" s="57"/>
      <c r="AP5285" s="57"/>
      <c r="BA5285" s="57"/>
      <c r="BF5285" s="6" t="e">
        <f t="shared" si="246"/>
        <v>#NUM!</v>
      </c>
      <c r="BG5285" t="e">
        <f t="shared" si="247"/>
        <v>#NUM!</v>
      </c>
      <c r="BH5285" t="e">
        <f t="shared" si="248"/>
        <v>#NUM!</v>
      </c>
      <c r="BI5285" t="e">
        <f>VLOOKUP(H5285,Sheet2!$A$1:$B$270,2,FALSE)</f>
        <v>#N/A</v>
      </c>
    </row>
    <row r="5286" spans="15:61">
      <c r="O5286" s="57"/>
      <c r="P5286" s="57"/>
      <c r="AO5286" s="57"/>
      <c r="AP5286" s="57"/>
      <c r="BA5286" s="57"/>
      <c r="BF5286" s="6" t="e">
        <f t="shared" si="246"/>
        <v>#NUM!</v>
      </c>
      <c r="BG5286" t="e">
        <f t="shared" si="247"/>
        <v>#NUM!</v>
      </c>
      <c r="BH5286" t="e">
        <f t="shared" si="248"/>
        <v>#NUM!</v>
      </c>
      <c r="BI5286" t="e">
        <f>VLOOKUP(H5286,Sheet2!$A$1:$B$270,2,FALSE)</f>
        <v>#N/A</v>
      </c>
    </row>
    <row r="5287" spans="15:61">
      <c r="O5287" s="57"/>
      <c r="P5287" s="57"/>
      <c r="AO5287" s="57"/>
      <c r="AP5287" s="57"/>
      <c r="BA5287" s="57"/>
      <c r="BF5287" s="6" t="e">
        <f t="shared" si="246"/>
        <v>#NUM!</v>
      </c>
      <c r="BG5287" t="e">
        <f t="shared" si="247"/>
        <v>#NUM!</v>
      </c>
      <c r="BH5287" t="e">
        <f t="shared" si="248"/>
        <v>#NUM!</v>
      </c>
      <c r="BI5287" t="e">
        <f>VLOOKUP(H5287,Sheet2!$A$1:$B$270,2,FALSE)</f>
        <v>#N/A</v>
      </c>
    </row>
    <row r="5288" spans="15:61">
      <c r="O5288" s="57"/>
      <c r="P5288" s="57"/>
      <c r="AO5288" s="57"/>
      <c r="AP5288" s="57"/>
      <c r="BA5288" s="57"/>
      <c r="BF5288" s="6" t="e">
        <f t="shared" si="246"/>
        <v>#NUM!</v>
      </c>
      <c r="BG5288" t="e">
        <f t="shared" si="247"/>
        <v>#NUM!</v>
      </c>
      <c r="BH5288" t="e">
        <f t="shared" si="248"/>
        <v>#NUM!</v>
      </c>
      <c r="BI5288" t="e">
        <f>VLOOKUP(H5288,Sheet2!$A$1:$B$270,2,FALSE)</f>
        <v>#N/A</v>
      </c>
    </row>
    <row r="5289" spans="15:61">
      <c r="O5289" s="57"/>
      <c r="P5289" s="57"/>
      <c r="AO5289" s="57"/>
      <c r="AP5289" s="57"/>
      <c r="BA5289" s="57"/>
      <c r="BF5289" s="6" t="e">
        <f t="shared" si="246"/>
        <v>#NUM!</v>
      </c>
      <c r="BG5289" t="e">
        <f t="shared" si="247"/>
        <v>#NUM!</v>
      </c>
      <c r="BH5289" t="e">
        <f t="shared" si="248"/>
        <v>#NUM!</v>
      </c>
      <c r="BI5289" t="e">
        <f>VLOOKUP(H5289,Sheet2!$A$1:$B$270,2,FALSE)</f>
        <v>#N/A</v>
      </c>
    </row>
    <row r="5290" spans="15:61">
      <c r="O5290" s="57"/>
      <c r="P5290" s="57"/>
      <c r="AO5290" s="57"/>
      <c r="AP5290" s="57"/>
      <c r="BA5290" s="57"/>
      <c r="BF5290" s="6" t="e">
        <f t="shared" si="246"/>
        <v>#NUM!</v>
      </c>
      <c r="BG5290" t="e">
        <f t="shared" si="247"/>
        <v>#NUM!</v>
      </c>
      <c r="BH5290" t="e">
        <f t="shared" si="248"/>
        <v>#NUM!</v>
      </c>
      <c r="BI5290" t="e">
        <f>VLOOKUP(H5290,Sheet2!$A$1:$B$270,2,FALSE)</f>
        <v>#N/A</v>
      </c>
    </row>
    <row r="5291" spans="15:61">
      <c r="O5291" s="57"/>
      <c r="P5291" s="57"/>
      <c r="AO5291" s="57"/>
      <c r="AP5291" s="57"/>
      <c r="BA5291" s="57"/>
      <c r="BF5291" s="6" t="e">
        <f t="shared" si="246"/>
        <v>#NUM!</v>
      </c>
      <c r="BG5291" t="e">
        <f t="shared" si="247"/>
        <v>#NUM!</v>
      </c>
      <c r="BH5291" t="e">
        <f t="shared" si="248"/>
        <v>#NUM!</v>
      </c>
      <c r="BI5291" t="e">
        <f>VLOOKUP(H5291,Sheet2!$A$1:$B$270,2,FALSE)</f>
        <v>#N/A</v>
      </c>
    </row>
    <row r="5292" spans="15:61">
      <c r="O5292" s="57"/>
      <c r="P5292" s="57"/>
      <c r="AO5292" s="57"/>
      <c r="AP5292" s="57"/>
      <c r="BA5292" s="57"/>
      <c r="BF5292" s="6" t="e">
        <f t="shared" si="246"/>
        <v>#NUM!</v>
      </c>
      <c r="BG5292" t="e">
        <f t="shared" si="247"/>
        <v>#NUM!</v>
      </c>
      <c r="BH5292" t="e">
        <f t="shared" si="248"/>
        <v>#NUM!</v>
      </c>
      <c r="BI5292" t="e">
        <f>VLOOKUP(H5292,Sheet2!$A$1:$B$270,2,FALSE)</f>
        <v>#N/A</v>
      </c>
    </row>
    <row r="5293" spans="15:61">
      <c r="O5293" s="57"/>
      <c r="P5293" s="57"/>
      <c r="AO5293" s="57"/>
      <c r="AP5293" s="57"/>
      <c r="BA5293" s="57"/>
      <c r="BF5293" s="6" t="e">
        <f t="shared" si="246"/>
        <v>#NUM!</v>
      </c>
      <c r="BG5293" t="e">
        <f t="shared" si="247"/>
        <v>#NUM!</v>
      </c>
      <c r="BH5293" t="e">
        <f t="shared" si="248"/>
        <v>#NUM!</v>
      </c>
      <c r="BI5293" t="e">
        <f>VLOOKUP(H5293,Sheet2!$A$1:$B$270,2,FALSE)</f>
        <v>#N/A</v>
      </c>
    </row>
    <row r="5294" spans="15:61">
      <c r="O5294" s="57"/>
      <c r="P5294" s="57"/>
      <c r="AO5294" s="57"/>
      <c r="AP5294" s="57"/>
      <c r="BA5294" s="57"/>
      <c r="BF5294" s="6" t="e">
        <f t="shared" si="246"/>
        <v>#NUM!</v>
      </c>
      <c r="BG5294" t="e">
        <f t="shared" si="247"/>
        <v>#NUM!</v>
      </c>
      <c r="BH5294" t="e">
        <f t="shared" si="248"/>
        <v>#NUM!</v>
      </c>
      <c r="BI5294" t="e">
        <f>VLOOKUP(H5294,Sheet2!$A$1:$B$270,2,FALSE)</f>
        <v>#N/A</v>
      </c>
    </row>
    <row r="5295" spans="15:61">
      <c r="O5295" s="57"/>
      <c r="P5295" s="57"/>
      <c r="AO5295" s="57"/>
      <c r="AP5295" s="57"/>
      <c r="BA5295" s="57"/>
      <c r="BF5295" s="6" t="e">
        <f t="shared" si="246"/>
        <v>#NUM!</v>
      </c>
      <c r="BG5295" t="e">
        <f t="shared" si="247"/>
        <v>#NUM!</v>
      </c>
      <c r="BH5295" t="e">
        <f t="shared" si="248"/>
        <v>#NUM!</v>
      </c>
      <c r="BI5295" t="e">
        <f>VLOOKUP(H5295,Sheet2!$A$1:$B$270,2,FALSE)</f>
        <v>#N/A</v>
      </c>
    </row>
    <row r="5296" spans="15:61">
      <c r="O5296" s="57"/>
      <c r="P5296" s="57"/>
      <c r="AO5296" s="57"/>
      <c r="AP5296" s="57"/>
      <c r="BA5296" s="57"/>
      <c r="BF5296" s="6" t="e">
        <f t="shared" si="246"/>
        <v>#NUM!</v>
      </c>
      <c r="BG5296" t="e">
        <f t="shared" si="247"/>
        <v>#NUM!</v>
      </c>
      <c r="BH5296" t="e">
        <f t="shared" si="248"/>
        <v>#NUM!</v>
      </c>
      <c r="BI5296" t="e">
        <f>VLOOKUP(H5296,Sheet2!$A$1:$B$270,2,FALSE)</f>
        <v>#N/A</v>
      </c>
    </row>
    <row r="5297" spans="15:61">
      <c r="O5297" s="57"/>
      <c r="P5297" s="57"/>
      <c r="AO5297" s="57"/>
      <c r="AP5297" s="57"/>
      <c r="BA5297" s="57"/>
      <c r="BF5297" s="6" t="e">
        <f t="shared" si="246"/>
        <v>#NUM!</v>
      </c>
      <c r="BG5297" t="e">
        <f t="shared" si="247"/>
        <v>#NUM!</v>
      </c>
      <c r="BH5297" t="e">
        <f t="shared" si="248"/>
        <v>#NUM!</v>
      </c>
      <c r="BI5297" t="e">
        <f>VLOOKUP(H5297,Sheet2!$A$1:$B$270,2,FALSE)</f>
        <v>#N/A</v>
      </c>
    </row>
    <row r="5298" spans="15:61">
      <c r="O5298" s="57"/>
      <c r="P5298" s="57"/>
      <c r="AO5298" s="57"/>
      <c r="AP5298" s="57"/>
      <c r="BA5298" s="57"/>
      <c r="BF5298" s="6" t="e">
        <f t="shared" si="246"/>
        <v>#NUM!</v>
      </c>
      <c r="BG5298" t="e">
        <f t="shared" si="247"/>
        <v>#NUM!</v>
      </c>
      <c r="BH5298" t="e">
        <f t="shared" si="248"/>
        <v>#NUM!</v>
      </c>
      <c r="BI5298" t="e">
        <f>VLOOKUP(H5298,Sheet2!$A$1:$B$270,2,FALSE)</f>
        <v>#N/A</v>
      </c>
    </row>
    <row r="5299" spans="15:61">
      <c r="O5299" s="57"/>
      <c r="P5299" s="57"/>
      <c r="AO5299" s="57"/>
      <c r="AP5299" s="57"/>
      <c r="BA5299" s="57"/>
      <c r="BF5299" s="6" t="e">
        <f t="shared" si="246"/>
        <v>#NUM!</v>
      </c>
      <c r="BG5299" t="e">
        <f t="shared" si="247"/>
        <v>#NUM!</v>
      </c>
      <c r="BH5299" t="e">
        <f t="shared" si="248"/>
        <v>#NUM!</v>
      </c>
      <c r="BI5299" t="e">
        <f>VLOOKUP(H5299,Sheet2!$A$1:$B$270,2,FALSE)</f>
        <v>#N/A</v>
      </c>
    </row>
    <row r="5300" spans="15:61">
      <c r="O5300" s="57"/>
      <c r="P5300" s="57"/>
      <c r="AO5300" s="57"/>
      <c r="AP5300" s="57"/>
      <c r="BA5300" s="57"/>
      <c r="BF5300" s="6" t="e">
        <f t="shared" si="246"/>
        <v>#NUM!</v>
      </c>
      <c r="BG5300" t="e">
        <f t="shared" si="247"/>
        <v>#NUM!</v>
      </c>
      <c r="BH5300" t="e">
        <f t="shared" si="248"/>
        <v>#NUM!</v>
      </c>
      <c r="BI5300" t="e">
        <f>VLOOKUP(H5300,Sheet2!$A$1:$B$270,2,FALSE)</f>
        <v>#N/A</v>
      </c>
    </row>
    <row r="5301" spans="15:61">
      <c r="O5301" s="57"/>
      <c r="P5301" s="57"/>
      <c r="AO5301" s="57"/>
      <c r="AP5301" s="57"/>
      <c r="BA5301" s="57"/>
      <c r="BF5301" s="6" t="e">
        <f t="shared" si="246"/>
        <v>#NUM!</v>
      </c>
      <c r="BG5301" t="e">
        <f t="shared" si="247"/>
        <v>#NUM!</v>
      </c>
      <c r="BH5301" t="e">
        <f t="shared" si="248"/>
        <v>#NUM!</v>
      </c>
      <c r="BI5301" t="e">
        <f>VLOOKUP(H5301,Sheet2!$A$1:$B$270,2,FALSE)</f>
        <v>#N/A</v>
      </c>
    </row>
    <row r="5302" spans="15:61">
      <c r="O5302" s="57"/>
      <c r="P5302" s="57"/>
      <c r="AO5302" s="57"/>
      <c r="AP5302" s="57"/>
      <c r="BA5302" s="57"/>
      <c r="BF5302" s="6" t="e">
        <f t="shared" si="246"/>
        <v>#NUM!</v>
      </c>
      <c r="BG5302" t="e">
        <f t="shared" si="247"/>
        <v>#NUM!</v>
      </c>
      <c r="BH5302" t="e">
        <f t="shared" si="248"/>
        <v>#NUM!</v>
      </c>
      <c r="BI5302" t="e">
        <f>VLOOKUP(H5302,Sheet2!$A$1:$B$270,2,FALSE)</f>
        <v>#N/A</v>
      </c>
    </row>
    <row r="5303" spans="15:61">
      <c r="O5303" s="57"/>
      <c r="P5303" s="57"/>
      <c r="AO5303" s="57"/>
      <c r="AP5303" s="57"/>
      <c r="BA5303" s="57"/>
      <c r="BF5303" s="6" t="e">
        <f t="shared" si="246"/>
        <v>#NUM!</v>
      </c>
      <c r="BG5303" t="e">
        <f t="shared" si="247"/>
        <v>#NUM!</v>
      </c>
      <c r="BH5303" t="e">
        <f t="shared" si="248"/>
        <v>#NUM!</v>
      </c>
      <c r="BI5303" t="e">
        <f>VLOOKUP(H5303,Sheet2!$A$1:$B$270,2,FALSE)</f>
        <v>#N/A</v>
      </c>
    </row>
    <row r="5304" spans="15:61">
      <c r="O5304" s="57"/>
      <c r="P5304" s="57"/>
      <c r="AO5304" s="57"/>
      <c r="AP5304" s="57"/>
      <c r="BA5304" s="57"/>
      <c r="BF5304" s="6" t="e">
        <f t="shared" si="246"/>
        <v>#NUM!</v>
      </c>
      <c r="BG5304" t="e">
        <f t="shared" si="247"/>
        <v>#NUM!</v>
      </c>
      <c r="BH5304" t="e">
        <f t="shared" si="248"/>
        <v>#NUM!</v>
      </c>
      <c r="BI5304" t="e">
        <f>VLOOKUP(H5304,Sheet2!$A$1:$B$270,2,FALSE)</f>
        <v>#N/A</v>
      </c>
    </row>
    <row r="5305" spans="15:61">
      <c r="O5305" s="57"/>
      <c r="P5305" s="57"/>
      <c r="AO5305" s="57"/>
      <c r="AP5305" s="57"/>
      <c r="BA5305" s="57"/>
      <c r="BF5305" s="6" t="e">
        <f t="shared" si="246"/>
        <v>#NUM!</v>
      </c>
      <c r="BG5305" t="e">
        <f t="shared" si="247"/>
        <v>#NUM!</v>
      </c>
      <c r="BH5305" t="e">
        <f t="shared" si="248"/>
        <v>#NUM!</v>
      </c>
      <c r="BI5305" t="e">
        <f>VLOOKUP(H5305,Sheet2!$A$1:$B$270,2,FALSE)</f>
        <v>#N/A</v>
      </c>
    </row>
    <row r="5306" spans="15:61">
      <c r="O5306" s="57"/>
      <c r="P5306" s="57"/>
      <c r="AO5306" s="57"/>
      <c r="AP5306" s="57"/>
      <c r="BA5306" s="57"/>
      <c r="BF5306" s="6" t="e">
        <f t="shared" si="246"/>
        <v>#NUM!</v>
      </c>
      <c r="BG5306" t="e">
        <f t="shared" si="247"/>
        <v>#NUM!</v>
      </c>
      <c r="BH5306" t="e">
        <f t="shared" si="248"/>
        <v>#NUM!</v>
      </c>
      <c r="BI5306" t="e">
        <f>VLOOKUP(H5306,Sheet2!$A$1:$B$270,2,FALSE)</f>
        <v>#N/A</v>
      </c>
    </row>
    <row r="5307" spans="15:61">
      <c r="O5307" s="57"/>
      <c r="P5307" s="57"/>
      <c r="AO5307" s="57"/>
      <c r="AP5307" s="57"/>
      <c r="BA5307" s="57"/>
      <c r="BF5307" s="6" t="e">
        <f t="shared" si="246"/>
        <v>#NUM!</v>
      </c>
      <c r="BG5307" t="e">
        <f t="shared" si="247"/>
        <v>#NUM!</v>
      </c>
      <c r="BH5307" t="e">
        <f t="shared" si="248"/>
        <v>#NUM!</v>
      </c>
      <c r="BI5307" t="e">
        <f>VLOOKUP(H5307,Sheet2!$A$1:$B$270,2,FALSE)</f>
        <v>#N/A</v>
      </c>
    </row>
    <row r="5308" spans="15:61">
      <c r="O5308" s="57"/>
      <c r="P5308" s="57"/>
      <c r="AO5308" s="57"/>
      <c r="AP5308" s="57"/>
      <c r="BA5308" s="57"/>
      <c r="BF5308" s="6" t="e">
        <f t="shared" si="246"/>
        <v>#NUM!</v>
      </c>
      <c r="BG5308" t="e">
        <f t="shared" si="247"/>
        <v>#NUM!</v>
      </c>
      <c r="BH5308" t="e">
        <f t="shared" si="248"/>
        <v>#NUM!</v>
      </c>
      <c r="BI5308" t="e">
        <f>VLOOKUP(H5308,Sheet2!$A$1:$B$270,2,FALSE)</f>
        <v>#N/A</v>
      </c>
    </row>
    <row r="5309" spans="15:61">
      <c r="O5309" s="57"/>
      <c r="P5309" s="57"/>
      <c r="AO5309" s="57"/>
      <c r="AP5309" s="57"/>
      <c r="BA5309" s="57"/>
      <c r="BF5309" s="6" t="e">
        <f t="shared" si="246"/>
        <v>#NUM!</v>
      </c>
      <c r="BG5309" t="e">
        <f t="shared" si="247"/>
        <v>#NUM!</v>
      </c>
      <c r="BH5309" t="e">
        <f t="shared" si="248"/>
        <v>#NUM!</v>
      </c>
      <c r="BI5309" t="e">
        <f>VLOOKUP(H5309,Sheet2!$A$1:$B$270,2,FALSE)</f>
        <v>#N/A</v>
      </c>
    </row>
    <row r="5310" spans="15:61">
      <c r="O5310" s="57"/>
      <c r="P5310" s="57"/>
      <c r="AO5310" s="57"/>
      <c r="AP5310" s="57"/>
      <c r="BA5310" s="57"/>
      <c r="BF5310" s="6" t="e">
        <f t="shared" si="246"/>
        <v>#NUM!</v>
      </c>
      <c r="BG5310" t="e">
        <f t="shared" si="247"/>
        <v>#NUM!</v>
      </c>
      <c r="BH5310" t="e">
        <f t="shared" si="248"/>
        <v>#NUM!</v>
      </c>
      <c r="BI5310" t="e">
        <f>VLOOKUP(H5310,Sheet2!$A$1:$B$270,2,FALSE)</f>
        <v>#N/A</v>
      </c>
    </row>
    <row r="5311" spans="15:61">
      <c r="O5311" s="57"/>
      <c r="P5311" s="57"/>
      <c r="AO5311" s="57"/>
      <c r="AP5311" s="57"/>
      <c r="BA5311" s="57"/>
      <c r="BF5311" s="6" t="e">
        <f t="shared" si="246"/>
        <v>#NUM!</v>
      </c>
      <c r="BG5311" t="e">
        <f t="shared" si="247"/>
        <v>#NUM!</v>
      </c>
      <c r="BH5311" t="e">
        <f t="shared" si="248"/>
        <v>#NUM!</v>
      </c>
      <c r="BI5311" t="e">
        <f>VLOOKUP(H5311,Sheet2!$A$1:$B$270,2,FALSE)</f>
        <v>#N/A</v>
      </c>
    </row>
    <row r="5312" spans="15:61">
      <c r="O5312" s="57"/>
      <c r="P5312" s="57"/>
      <c r="AO5312" s="57"/>
      <c r="AP5312" s="57"/>
      <c r="BA5312" s="57"/>
      <c r="BF5312" s="6" t="e">
        <f t="shared" si="246"/>
        <v>#NUM!</v>
      </c>
      <c r="BG5312" t="e">
        <f t="shared" si="247"/>
        <v>#NUM!</v>
      </c>
      <c r="BH5312" t="e">
        <f t="shared" si="248"/>
        <v>#NUM!</v>
      </c>
      <c r="BI5312" t="e">
        <f>VLOOKUP(H5312,Sheet2!$A$1:$B$270,2,FALSE)</f>
        <v>#N/A</v>
      </c>
    </row>
    <row r="5313" spans="15:61">
      <c r="O5313" s="57"/>
      <c r="P5313" s="57"/>
      <c r="AO5313" s="57"/>
      <c r="AP5313" s="57"/>
      <c r="BA5313" s="57"/>
      <c r="BF5313" s="6" t="e">
        <f t="shared" si="246"/>
        <v>#NUM!</v>
      </c>
      <c r="BG5313" t="e">
        <f t="shared" si="247"/>
        <v>#NUM!</v>
      </c>
      <c r="BH5313" t="e">
        <f t="shared" si="248"/>
        <v>#NUM!</v>
      </c>
      <c r="BI5313" t="e">
        <f>VLOOKUP(H5313,Sheet2!$A$1:$B$270,2,FALSE)</f>
        <v>#N/A</v>
      </c>
    </row>
    <row r="5314" spans="15:61">
      <c r="O5314" s="57"/>
      <c r="P5314" s="57"/>
      <c r="AO5314" s="57"/>
      <c r="AP5314" s="57"/>
      <c r="BA5314" s="57"/>
      <c r="BF5314" s="6" t="e">
        <f t="shared" ref="BF5314:BF5377" si="249">DATE(BC5314,BD5314,BE5314)</f>
        <v>#NUM!</v>
      </c>
      <c r="BG5314" t="e">
        <f t="shared" ref="BG5314:BG5377" si="250">BF5314-BA5314</f>
        <v>#NUM!</v>
      </c>
      <c r="BH5314" t="e">
        <f t="shared" ref="BH5314:BH5377" si="251">IF(BG5314=1,"COMPLY",IF(BG5314&lt;1,"COMPLY","NOT COMPLY"))</f>
        <v>#NUM!</v>
      </c>
      <c r="BI5314" t="e">
        <f>VLOOKUP(H5314,Sheet2!$A$1:$B$270,2,FALSE)</f>
        <v>#N/A</v>
      </c>
    </row>
    <row r="5315" spans="15:61">
      <c r="O5315" s="57"/>
      <c r="P5315" s="57"/>
      <c r="AO5315" s="57"/>
      <c r="AP5315" s="57"/>
      <c r="BA5315" s="57"/>
      <c r="BF5315" s="6" t="e">
        <f t="shared" si="249"/>
        <v>#NUM!</v>
      </c>
      <c r="BG5315" t="e">
        <f t="shared" si="250"/>
        <v>#NUM!</v>
      </c>
      <c r="BH5315" t="e">
        <f t="shared" si="251"/>
        <v>#NUM!</v>
      </c>
      <c r="BI5315" t="e">
        <f>VLOOKUP(H5315,Sheet2!$A$1:$B$270,2,FALSE)</f>
        <v>#N/A</v>
      </c>
    </row>
    <row r="5316" spans="15:61">
      <c r="O5316" s="57"/>
      <c r="P5316" s="57"/>
      <c r="AO5316" s="57"/>
      <c r="AP5316" s="57"/>
      <c r="BA5316" s="57"/>
      <c r="BF5316" s="6" t="e">
        <f t="shared" si="249"/>
        <v>#NUM!</v>
      </c>
      <c r="BG5316" t="e">
        <f t="shared" si="250"/>
        <v>#NUM!</v>
      </c>
      <c r="BH5316" t="e">
        <f t="shared" si="251"/>
        <v>#NUM!</v>
      </c>
      <c r="BI5316" t="e">
        <f>VLOOKUP(H5316,Sheet2!$A$1:$B$270,2,FALSE)</f>
        <v>#N/A</v>
      </c>
    </row>
    <row r="5317" spans="15:61">
      <c r="O5317" s="57"/>
      <c r="P5317" s="57"/>
      <c r="AO5317" s="57"/>
      <c r="AP5317" s="57"/>
      <c r="BA5317" s="57"/>
      <c r="BF5317" s="6" t="e">
        <f t="shared" si="249"/>
        <v>#NUM!</v>
      </c>
      <c r="BG5317" t="e">
        <f t="shared" si="250"/>
        <v>#NUM!</v>
      </c>
      <c r="BH5317" t="e">
        <f t="shared" si="251"/>
        <v>#NUM!</v>
      </c>
      <c r="BI5317" t="e">
        <f>VLOOKUP(H5317,Sheet2!$A$1:$B$270,2,FALSE)</f>
        <v>#N/A</v>
      </c>
    </row>
    <row r="5318" spans="15:61">
      <c r="O5318" s="57"/>
      <c r="P5318" s="57"/>
      <c r="AO5318" s="57"/>
      <c r="AP5318" s="57"/>
      <c r="BA5318" s="57"/>
      <c r="BF5318" s="6" t="e">
        <f t="shared" si="249"/>
        <v>#NUM!</v>
      </c>
      <c r="BG5318" t="e">
        <f t="shared" si="250"/>
        <v>#NUM!</v>
      </c>
      <c r="BH5318" t="e">
        <f t="shared" si="251"/>
        <v>#NUM!</v>
      </c>
      <c r="BI5318" t="e">
        <f>VLOOKUP(H5318,Sheet2!$A$1:$B$270,2,FALSE)</f>
        <v>#N/A</v>
      </c>
    </row>
    <row r="5319" spans="15:61">
      <c r="O5319" s="57"/>
      <c r="P5319" s="57"/>
      <c r="AO5319" s="57"/>
      <c r="AP5319" s="57"/>
      <c r="BA5319" s="57"/>
      <c r="BF5319" s="6" t="e">
        <f t="shared" si="249"/>
        <v>#NUM!</v>
      </c>
      <c r="BG5319" t="e">
        <f t="shared" si="250"/>
        <v>#NUM!</v>
      </c>
      <c r="BH5319" t="e">
        <f t="shared" si="251"/>
        <v>#NUM!</v>
      </c>
      <c r="BI5319" t="e">
        <f>VLOOKUP(H5319,Sheet2!$A$1:$B$270,2,FALSE)</f>
        <v>#N/A</v>
      </c>
    </row>
    <row r="5320" spans="15:61">
      <c r="O5320" s="57"/>
      <c r="P5320" s="57"/>
      <c r="AO5320" s="57"/>
      <c r="AP5320" s="57"/>
      <c r="BA5320" s="57"/>
      <c r="BF5320" s="6" t="e">
        <f t="shared" si="249"/>
        <v>#NUM!</v>
      </c>
      <c r="BG5320" t="e">
        <f t="shared" si="250"/>
        <v>#NUM!</v>
      </c>
      <c r="BH5320" t="e">
        <f t="shared" si="251"/>
        <v>#NUM!</v>
      </c>
      <c r="BI5320" t="e">
        <f>VLOOKUP(H5320,Sheet2!$A$1:$B$270,2,FALSE)</f>
        <v>#N/A</v>
      </c>
    </row>
    <row r="5321" spans="15:61">
      <c r="O5321" s="57"/>
      <c r="P5321" s="57"/>
      <c r="AO5321" s="57"/>
      <c r="AP5321" s="57"/>
      <c r="BA5321" s="57"/>
      <c r="BF5321" s="6" t="e">
        <f t="shared" si="249"/>
        <v>#NUM!</v>
      </c>
      <c r="BG5321" t="e">
        <f t="shared" si="250"/>
        <v>#NUM!</v>
      </c>
      <c r="BH5321" t="e">
        <f t="shared" si="251"/>
        <v>#NUM!</v>
      </c>
      <c r="BI5321" t="e">
        <f>VLOOKUP(H5321,Sheet2!$A$1:$B$270,2,FALSE)</f>
        <v>#N/A</v>
      </c>
    </row>
    <row r="5322" spans="15:61">
      <c r="O5322" s="57"/>
      <c r="P5322" s="57"/>
      <c r="AO5322" s="57"/>
      <c r="AP5322" s="57"/>
      <c r="BA5322" s="57"/>
      <c r="BF5322" s="6" t="e">
        <f t="shared" si="249"/>
        <v>#NUM!</v>
      </c>
      <c r="BG5322" t="e">
        <f t="shared" si="250"/>
        <v>#NUM!</v>
      </c>
      <c r="BH5322" t="e">
        <f t="shared" si="251"/>
        <v>#NUM!</v>
      </c>
      <c r="BI5322" t="e">
        <f>VLOOKUP(H5322,Sheet2!$A$1:$B$270,2,FALSE)</f>
        <v>#N/A</v>
      </c>
    </row>
    <row r="5323" spans="15:61">
      <c r="O5323" s="57"/>
      <c r="P5323" s="57"/>
      <c r="AO5323" s="57"/>
      <c r="AP5323" s="57"/>
      <c r="BA5323" s="57"/>
      <c r="BF5323" s="6" t="e">
        <f t="shared" si="249"/>
        <v>#NUM!</v>
      </c>
      <c r="BG5323" t="e">
        <f t="shared" si="250"/>
        <v>#NUM!</v>
      </c>
      <c r="BH5323" t="e">
        <f t="shared" si="251"/>
        <v>#NUM!</v>
      </c>
      <c r="BI5323" t="e">
        <f>VLOOKUP(H5323,Sheet2!$A$1:$B$270,2,FALSE)</f>
        <v>#N/A</v>
      </c>
    </row>
    <row r="5324" spans="15:61">
      <c r="O5324" s="57"/>
      <c r="P5324" s="57"/>
      <c r="AO5324" s="57"/>
      <c r="AP5324" s="57"/>
      <c r="BA5324" s="57"/>
      <c r="BF5324" s="6" t="e">
        <f t="shared" si="249"/>
        <v>#NUM!</v>
      </c>
      <c r="BG5324" t="e">
        <f t="shared" si="250"/>
        <v>#NUM!</v>
      </c>
      <c r="BH5324" t="e">
        <f t="shared" si="251"/>
        <v>#NUM!</v>
      </c>
      <c r="BI5324" t="e">
        <f>VLOOKUP(H5324,Sheet2!$A$1:$B$270,2,FALSE)</f>
        <v>#N/A</v>
      </c>
    </row>
    <row r="5325" spans="15:61">
      <c r="O5325" s="57"/>
      <c r="P5325" s="57"/>
      <c r="AO5325" s="57"/>
      <c r="AP5325" s="57"/>
      <c r="BA5325" s="57"/>
      <c r="BF5325" s="6" t="e">
        <f t="shared" si="249"/>
        <v>#NUM!</v>
      </c>
      <c r="BG5325" t="e">
        <f t="shared" si="250"/>
        <v>#NUM!</v>
      </c>
      <c r="BH5325" t="e">
        <f t="shared" si="251"/>
        <v>#NUM!</v>
      </c>
      <c r="BI5325" t="e">
        <f>VLOOKUP(H5325,Sheet2!$A$1:$B$270,2,FALSE)</f>
        <v>#N/A</v>
      </c>
    </row>
    <row r="5326" spans="15:61">
      <c r="O5326" s="57"/>
      <c r="P5326" s="57"/>
      <c r="AO5326" s="57"/>
      <c r="AP5326" s="57"/>
      <c r="BA5326" s="57"/>
      <c r="BF5326" s="6" t="e">
        <f t="shared" si="249"/>
        <v>#NUM!</v>
      </c>
      <c r="BG5326" t="e">
        <f t="shared" si="250"/>
        <v>#NUM!</v>
      </c>
      <c r="BH5326" t="e">
        <f t="shared" si="251"/>
        <v>#NUM!</v>
      </c>
      <c r="BI5326" t="e">
        <f>VLOOKUP(H5326,Sheet2!$A$1:$B$270,2,FALSE)</f>
        <v>#N/A</v>
      </c>
    </row>
    <row r="5327" spans="15:61">
      <c r="O5327" s="57"/>
      <c r="P5327" s="57"/>
      <c r="AO5327" s="57"/>
      <c r="AP5327" s="57"/>
      <c r="BA5327" s="57"/>
      <c r="BF5327" s="6" t="e">
        <f t="shared" si="249"/>
        <v>#NUM!</v>
      </c>
      <c r="BG5327" t="e">
        <f t="shared" si="250"/>
        <v>#NUM!</v>
      </c>
      <c r="BH5327" t="e">
        <f t="shared" si="251"/>
        <v>#NUM!</v>
      </c>
      <c r="BI5327" t="e">
        <f>VLOOKUP(H5327,Sheet2!$A$1:$B$270,2,FALSE)</f>
        <v>#N/A</v>
      </c>
    </row>
    <row r="5328" spans="15:61">
      <c r="O5328" s="57"/>
      <c r="P5328" s="57"/>
      <c r="AO5328" s="57"/>
      <c r="AP5328" s="57"/>
      <c r="BA5328" s="57"/>
      <c r="BF5328" s="6" t="e">
        <f t="shared" si="249"/>
        <v>#NUM!</v>
      </c>
      <c r="BG5328" t="e">
        <f t="shared" si="250"/>
        <v>#NUM!</v>
      </c>
      <c r="BH5328" t="e">
        <f t="shared" si="251"/>
        <v>#NUM!</v>
      </c>
      <c r="BI5328" t="e">
        <f>VLOOKUP(H5328,Sheet2!$A$1:$B$270,2,FALSE)</f>
        <v>#N/A</v>
      </c>
    </row>
    <row r="5329" spans="15:61">
      <c r="O5329" s="57"/>
      <c r="P5329" s="57"/>
      <c r="AO5329" s="57"/>
      <c r="AP5329" s="57"/>
      <c r="BA5329" s="57"/>
      <c r="BF5329" s="6" t="e">
        <f t="shared" si="249"/>
        <v>#NUM!</v>
      </c>
      <c r="BG5329" t="e">
        <f t="shared" si="250"/>
        <v>#NUM!</v>
      </c>
      <c r="BH5329" t="e">
        <f t="shared" si="251"/>
        <v>#NUM!</v>
      </c>
      <c r="BI5329" t="e">
        <f>VLOOKUP(H5329,Sheet2!$A$1:$B$270,2,FALSE)</f>
        <v>#N/A</v>
      </c>
    </row>
    <row r="5330" spans="15:61">
      <c r="O5330" s="57"/>
      <c r="P5330" s="57"/>
      <c r="AO5330" s="57"/>
      <c r="AP5330" s="57"/>
      <c r="BA5330" s="57"/>
      <c r="BF5330" s="6" t="e">
        <f t="shared" si="249"/>
        <v>#NUM!</v>
      </c>
      <c r="BG5330" t="e">
        <f t="shared" si="250"/>
        <v>#NUM!</v>
      </c>
      <c r="BH5330" t="e">
        <f t="shared" si="251"/>
        <v>#NUM!</v>
      </c>
      <c r="BI5330" t="e">
        <f>VLOOKUP(H5330,Sheet2!$A$1:$B$270,2,FALSE)</f>
        <v>#N/A</v>
      </c>
    </row>
    <row r="5331" spans="15:61">
      <c r="O5331" s="57"/>
      <c r="P5331" s="57"/>
      <c r="AO5331" s="57"/>
      <c r="AP5331" s="57"/>
      <c r="BA5331" s="57"/>
      <c r="BF5331" s="6" t="e">
        <f t="shared" si="249"/>
        <v>#NUM!</v>
      </c>
      <c r="BG5331" t="e">
        <f t="shared" si="250"/>
        <v>#NUM!</v>
      </c>
      <c r="BH5331" t="e">
        <f t="shared" si="251"/>
        <v>#NUM!</v>
      </c>
      <c r="BI5331" t="e">
        <f>VLOOKUP(H5331,Sheet2!$A$1:$B$270,2,FALSE)</f>
        <v>#N/A</v>
      </c>
    </row>
    <row r="5332" spans="15:61">
      <c r="O5332" s="57"/>
      <c r="P5332" s="57"/>
      <c r="AO5332" s="57"/>
      <c r="AP5332" s="57"/>
      <c r="BA5332" s="57"/>
      <c r="BF5332" s="6" t="e">
        <f t="shared" si="249"/>
        <v>#NUM!</v>
      </c>
      <c r="BG5332" t="e">
        <f t="shared" si="250"/>
        <v>#NUM!</v>
      </c>
      <c r="BH5332" t="e">
        <f t="shared" si="251"/>
        <v>#NUM!</v>
      </c>
      <c r="BI5332" t="e">
        <f>VLOOKUP(H5332,Sheet2!$A$1:$B$270,2,FALSE)</f>
        <v>#N/A</v>
      </c>
    </row>
    <row r="5333" spans="15:61">
      <c r="O5333" s="57"/>
      <c r="P5333" s="57"/>
      <c r="AO5333" s="57"/>
      <c r="AP5333" s="57"/>
      <c r="BA5333" s="57"/>
      <c r="BF5333" s="6" t="e">
        <f t="shared" si="249"/>
        <v>#NUM!</v>
      </c>
      <c r="BG5333" t="e">
        <f t="shared" si="250"/>
        <v>#NUM!</v>
      </c>
      <c r="BH5333" t="e">
        <f t="shared" si="251"/>
        <v>#NUM!</v>
      </c>
      <c r="BI5333" t="e">
        <f>VLOOKUP(H5333,Sheet2!$A$1:$B$270,2,FALSE)</f>
        <v>#N/A</v>
      </c>
    </row>
    <row r="5334" spans="15:61">
      <c r="O5334" s="57"/>
      <c r="P5334" s="57"/>
      <c r="AO5334" s="57"/>
      <c r="AP5334" s="57"/>
      <c r="BA5334" s="57"/>
      <c r="BF5334" s="6" t="e">
        <f t="shared" si="249"/>
        <v>#NUM!</v>
      </c>
      <c r="BG5334" t="e">
        <f t="shared" si="250"/>
        <v>#NUM!</v>
      </c>
      <c r="BH5334" t="e">
        <f t="shared" si="251"/>
        <v>#NUM!</v>
      </c>
      <c r="BI5334" t="e">
        <f>VLOOKUP(H5334,Sheet2!$A$1:$B$270,2,FALSE)</f>
        <v>#N/A</v>
      </c>
    </row>
    <row r="5335" spans="15:61">
      <c r="O5335" s="57"/>
      <c r="P5335" s="57"/>
      <c r="AO5335" s="57"/>
      <c r="AP5335" s="57"/>
      <c r="BA5335" s="57"/>
      <c r="BF5335" s="6" t="e">
        <f t="shared" si="249"/>
        <v>#NUM!</v>
      </c>
      <c r="BG5335" t="e">
        <f t="shared" si="250"/>
        <v>#NUM!</v>
      </c>
      <c r="BH5335" t="e">
        <f t="shared" si="251"/>
        <v>#NUM!</v>
      </c>
      <c r="BI5335" t="e">
        <f>VLOOKUP(H5335,Sheet2!$A$1:$B$270,2,FALSE)</f>
        <v>#N/A</v>
      </c>
    </row>
    <row r="5336" spans="15:61">
      <c r="O5336" s="57"/>
      <c r="P5336" s="57"/>
      <c r="AO5336" s="57"/>
      <c r="AP5336" s="57"/>
      <c r="BA5336" s="57"/>
      <c r="BF5336" s="6" t="e">
        <f t="shared" si="249"/>
        <v>#NUM!</v>
      </c>
      <c r="BG5336" t="e">
        <f t="shared" si="250"/>
        <v>#NUM!</v>
      </c>
      <c r="BH5336" t="e">
        <f t="shared" si="251"/>
        <v>#NUM!</v>
      </c>
      <c r="BI5336" t="e">
        <f>VLOOKUP(H5336,Sheet2!$A$1:$B$270,2,FALSE)</f>
        <v>#N/A</v>
      </c>
    </row>
    <row r="5337" spans="15:61">
      <c r="O5337" s="57"/>
      <c r="P5337" s="57"/>
      <c r="AO5337" s="57"/>
      <c r="AP5337" s="57"/>
      <c r="BA5337" s="57"/>
      <c r="BF5337" s="6" t="e">
        <f t="shared" si="249"/>
        <v>#NUM!</v>
      </c>
      <c r="BG5337" t="e">
        <f t="shared" si="250"/>
        <v>#NUM!</v>
      </c>
      <c r="BH5337" t="e">
        <f t="shared" si="251"/>
        <v>#NUM!</v>
      </c>
      <c r="BI5337" t="e">
        <f>VLOOKUP(H5337,Sheet2!$A$1:$B$270,2,FALSE)</f>
        <v>#N/A</v>
      </c>
    </row>
    <row r="5338" spans="15:61">
      <c r="O5338" s="57"/>
      <c r="P5338" s="57"/>
      <c r="AO5338" s="57"/>
      <c r="AP5338" s="57"/>
      <c r="BA5338" s="57"/>
      <c r="BF5338" s="6" t="e">
        <f t="shared" si="249"/>
        <v>#NUM!</v>
      </c>
      <c r="BG5338" t="e">
        <f t="shared" si="250"/>
        <v>#NUM!</v>
      </c>
      <c r="BH5338" t="e">
        <f t="shared" si="251"/>
        <v>#NUM!</v>
      </c>
      <c r="BI5338" t="e">
        <f>VLOOKUP(H5338,Sheet2!$A$1:$B$270,2,FALSE)</f>
        <v>#N/A</v>
      </c>
    </row>
    <row r="5339" spans="15:61">
      <c r="O5339" s="57"/>
      <c r="P5339" s="57"/>
      <c r="AO5339" s="57"/>
      <c r="AP5339" s="57"/>
      <c r="BA5339" s="57"/>
      <c r="BF5339" s="6" t="e">
        <f t="shared" si="249"/>
        <v>#NUM!</v>
      </c>
      <c r="BG5339" t="e">
        <f t="shared" si="250"/>
        <v>#NUM!</v>
      </c>
      <c r="BH5339" t="e">
        <f t="shared" si="251"/>
        <v>#NUM!</v>
      </c>
      <c r="BI5339" t="e">
        <f>VLOOKUP(H5339,Sheet2!$A$1:$B$270,2,FALSE)</f>
        <v>#N/A</v>
      </c>
    </row>
    <row r="5340" spans="15:61">
      <c r="O5340" s="57"/>
      <c r="P5340" s="57"/>
      <c r="AO5340" s="57"/>
      <c r="AP5340" s="57"/>
      <c r="BA5340" s="57"/>
      <c r="BF5340" s="6" t="e">
        <f t="shared" si="249"/>
        <v>#NUM!</v>
      </c>
      <c r="BG5340" t="e">
        <f t="shared" si="250"/>
        <v>#NUM!</v>
      </c>
      <c r="BH5340" t="e">
        <f t="shared" si="251"/>
        <v>#NUM!</v>
      </c>
      <c r="BI5340" t="e">
        <f>VLOOKUP(H5340,Sheet2!$A$1:$B$270,2,FALSE)</f>
        <v>#N/A</v>
      </c>
    </row>
    <row r="5341" spans="15:61">
      <c r="O5341" s="57"/>
      <c r="P5341" s="57"/>
      <c r="AO5341" s="57"/>
      <c r="AP5341" s="57"/>
      <c r="BA5341" s="57"/>
      <c r="BF5341" s="6" t="e">
        <f t="shared" si="249"/>
        <v>#NUM!</v>
      </c>
      <c r="BG5341" t="e">
        <f t="shared" si="250"/>
        <v>#NUM!</v>
      </c>
      <c r="BH5341" t="e">
        <f t="shared" si="251"/>
        <v>#NUM!</v>
      </c>
      <c r="BI5341" t="e">
        <f>VLOOKUP(H5341,Sheet2!$A$1:$B$270,2,FALSE)</f>
        <v>#N/A</v>
      </c>
    </row>
    <row r="5342" spans="15:61">
      <c r="O5342" s="57"/>
      <c r="P5342" s="57"/>
      <c r="AO5342" s="57"/>
      <c r="AP5342" s="57"/>
      <c r="BA5342" s="57"/>
      <c r="BF5342" s="6" t="e">
        <f t="shared" si="249"/>
        <v>#NUM!</v>
      </c>
      <c r="BG5342" t="e">
        <f t="shared" si="250"/>
        <v>#NUM!</v>
      </c>
      <c r="BH5342" t="e">
        <f t="shared" si="251"/>
        <v>#NUM!</v>
      </c>
      <c r="BI5342" t="e">
        <f>VLOOKUP(H5342,Sheet2!$A$1:$B$270,2,FALSE)</f>
        <v>#N/A</v>
      </c>
    </row>
    <row r="5343" spans="15:61">
      <c r="O5343" s="57"/>
      <c r="P5343" s="57"/>
      <c r="AO5343" s="57"/>
      <c r="AP5343" s="57"/>
      <c r="BA5343" s="57"/>
      <c r="BF5343" s="6" t="e">
        <f t="shared" si="249"/>
        <v>#NUM!</v>
      </c>
      <c r="BG5343" t="e">
        <f t="shared" si="250"/>
        <v>#NUM!</v>
      </c>
      <c r="BH5343" t="e">
        <f t="shared" si="251"/>
        <v>#NUM!</v>
      </c>
      <c r="BI5343" t="e">
        <f>VLOOKUP(H5343,Sheet2!$A$1:$B$270,2,FALSE)</f>
        <v>#N/A</v>
      </c>
    </row>
    <row r="5344" spans="15:61">
      <c r="O5344" s="57"/>
      <c r="P5344" s="57"/>
      <c r="AO5344" s="57"/>
      <c r="AP5344" s="57"/>
      <c r="BA5344" s="57"/>
      <c r="BF5344" s="6" t="e">
        <f t="shared" si="249"/>
        <v>#NUM!</v>
      </c>
      <c r="BG5344" t="e">
        <f t="shared" si="250"/>
        <v>#NUM!</v>
      </c>
      <c r="BH5344" t="e">
        <f t="shared" si="251"/>
        <v>#NUM!</v>
      </c>
      <c r="BI5344" t="e">
        <f>VLOOKUP(H5344,Sheet2!$A$1:$B$270,2,FALSE)</f>
        <v>#N/A</v>
      </c>
    </row>
    <row r="5345" spans="15:61">
      <c r="O5345" s="57"/>
      <c r="P5345" s="57"/>
      <c r="AO5345" s="57"/>
      <c r="AP5345" s="57"/>
      <c r="BA5345" s="57"/>
      <c r="BF5345" s="6" t="e">
        <f t="shared" si="249"/>
        <v>#NUM!</v>
      </c>
      <c r="BG5345" t="e">
        <f t="shared" si="250"/>
        <v>#NUM!</v>
      </c>
      <c r="BH5345" t="e">
        <f t="shared" si="251"/>
        <v>#NUM!</v>
      </c>
      <c r="BI5345" t="e">
        <f>VLOOKUP(H5345,Sheet2!$A$1:$B$270,2,FALSE)</f>
        <v>#N/A</v>
      </c>
    </row>
    <row r="5346" spans="15:61">
      <c r="O5346" s="57"/>
      <c r="P5346" s="57"/>
      <c r="AO5346" s="57"/>
      <c r="AP5346" s="57"/>
      <c r="BA5346" s="57"/>
      <c r="BF5346" s="6" t="e">
        <f t="shared" si="249"/>
        <v>#NUM!</v>
      </c>
      <c r="BG5346" t="e">
        <f t="shared" si="250"/>
        <v>#NUM!</v>
      </c>
      <c r="BH5346" t="e">
        <f t="shared" si="251"/>
        <v>#NUM!</v>
      </c>
      <c r="BI5346" t="e">
        <f>VLOOKUP(H5346,Sheet2!$A$1:$B$270,2,FALSE)</f>
        <v>#N/A</v>
      </c>
    </row>
    <row r="5347" spans="15:61">
      <c r="O5347" s="57"/>
      <c r="P5347" s="57"/>
      <c r="AO5347" s="57"/>
      <c r="AP5347" s="57"/>
      <c r="BA5347" s="57"/>
      <c r="BF5347" s="6" t="e">
        <f t="shared" si="249"/>
        <v>#NUM!</v>
      </c>
      <c r="BG5347" t="e">
        <f t="shared" si="250"/>
        <v>#NUM!</v>
      </c>
      <c r="BH5347" t="e">
        <f t="shared" si="251"/>
        <v>#NUM!</v>
      </c>
      <c r="BI5347" t="e">
        <f>VLOOKUP(H5347,Sheet2!$A$1:$B$270,2,FALSE)</f>
        <v>#N/A</v>
      </c>
    </row>
    <row r="5348" spans="15:61">
      <c r="O5348" s="57"/>
      <c r="P5348" s="57"/>
      <c r="AO5348" s="57"/>
      <c r="AP5348" s="57"/>
      <c r="BA5348" s="57"/>
      <c r="BF5348" s="6" t="e">
        <f t="shared" si="249"/>
        <v>#NUM!</v>
      </c>
      <c r="BG5348" t="e">
        <f t="shared" si="250"/>
        <v>#NUM!</v>
      </c>
      <c r="BH5348" t="e">
        <f t="shared" si="251"/>
        <v>#NUM!</v>
      </c>
      <c r="BI5348" t="e">
        <f>VLOOKUP(H5348,Sheet2!$A$1:$B$270,2,FALSE)</f>
        <v>#N/A</v>
      </c>
    </row>
    <row r="5349" spans="15:61">
      <c r="O5349" s="57"/>
      <c r="P5349" s="57"/>
      <c r="AO5349" s="57"/>
      <c r="AP5349" s="57"/>
      <c r="BA5349" s="57"/>
      <c r="BF5349" s="6" t="e">
        <f t="shared" si="249"/>
        <v>#NUM!</v>
      </c>
      <c r="BG5349" t="e">
        <f t="shared" si="250"/>
        <v>#NUM!</v>
      </c>
      <c r="BH5349" t="e">
        <f t="shared" si="251"/>
        <v>#NUM!</v>
      </c>
      <c r="BI5349" t="e">
        <f>VLOOKUP(H5349,Sheet2!$A$1:$B$270,2,FALSE)</f>
        <v>#N/A</v>
      </c>
    </row>
    <row r="5350" spans="15:61">
      <c r="O5350" s="57"/>
      <c r="P5350" s="57"/>
      <c r="AO5350" s="57"/>
      <c r="AP5350" s="57"/>
      <c r="BA5350" s="57"/>
      <c r="BF5350" s="6" t="e">
        <f t="shared" si="249"/>
        <v>#NUM!</v>
      </c>
      <c r="BG5350" t="e">
        <f t="shared" si="250"/>
        <v>#NUM!</v>
      </c>
      <c r="BH5350" t="e">
        <f t="shared" si="251"/>
        <v>#NUM!</v>
      </c>
      <c r="BI5350" t="e">
        <f>VLOOKUP(H5350,Sheet2!$A$1:$B$270,2,FALSE)</f>
        <v>#N/A</v>
      </c>
    </row>
    <row r="5351" spans="15:61">
      <c r="O5351" s="57"/>
      <c r="P5351" s="57"/>
      <c r="AO5351" s="57"/>
      <c r="AP5351" s="57"/>
      <c r="BA5351" s="57"/>
      <c r="BF5351" s="6" t="e">
        <f t="shared" si="249"/>
        <v>#NUM!</v>
      </c>
      <c r="BG5351" t="e">
        <f t="shared" si="250"/>
        <v>#NUM!</v>
      </c>
      <c r="BH5351" t="e">
        <f t="shared" si="251"/>
        <v>#NUM!</v>
      </c>
      <c r="BI5351" t="e">
        <f>VLOOKUP(H5351,Sheet2!$A$1:$B$270,2,FALSE)</f>
        <v>#N/A</v>
      </c>
    </row>
    <row r="5352" spans="15:61">
      <c r="O5352" s="57"/>
      <c r="P5352" s="57"/>
      <c r="AO5352" s="57"/>
      <c r="AP5352" s="57"/>
      <c r="BA5352" s="57"/>
      <c r="BF5352" s="6" t="e">
        <f t="shared" si="249"/>
        <v>#NUM!</v>
      </c>
      <c r="BG5352" t="e">
        <f t="shared" si="250"/>
        <v>#NUM!</v>
      </c>
      <c r="BH5352" t="e">
        <f t="shared" si="251"/>
        <v>#NUM!</v>
      </c>
      <c r="BI5352" t="e">
        <f>VLOOKUP(H5352,Sheet2!$A$1:$B$270,2,FALSE)</f>
        <v>#N/A</v>
      </c>
    </row>
    <row r="5353" spans="15:61">
      <c r="O5353" s="57"/>
      <c r="P5353" s="57"/>
      <c r="AO5353" s="57"/>
      <c r="AP5353" s="57"/>
      <c r="BA5353" s="57"/>
      <c r="BF5353" s="6" t="e">
        <f t="shared" si="249"/>
        <v>#NUM!</v>
      </c>
      <c r="BG5353" t="e">
        <f t="shared" si="250"/>
        <v>#NUM!</v>
      </c>
      <c r="BH5353" t="e">
        <f t="shared" si="251"/>
        <v>#NUM!</v>
      </c>
      <c r="BI5353" t="e">
        <f>VLOOKUP(H5353,Sheet2!$A$1:$B$270,2,FALSE)</f>
        <v>#N/A</v>
      </c>
    </row>
    <row r="5354" spans="15:61">
      <c r="O5354" s="57"/>
      <c r="P5354" s="57"/>
      <c r="AO5354" s="57"/>
      <c r="AP5354" s="57"/>
      <c r="BA5354" s="57"/>
      <c r="BF5354" s="6" t="e">
        <f t="shared" si="249"/>
        <v>#NUM!</v>
      </c>
      <c r="BG5354" t="e">
        <f t="shared" si="250"/>
        <v>#NUM!</v>
      </c>
      <c r="BH5354" t="e">
        <f t="shared" si="251"/>
        <v>#NUM!</v>
      </c>
      <c r="BI5354" t="e">
        <f>VLOOKUP(H5354,Sheet2!$A$1:$B$270,2,FALSE)</f>
        <v>#N/A</v>
      </c>
    </row>
    <row r="5355" spans="15:61">
      <c r="O5355" s="57"/>
      <c r="P5355" s="57"/>
      <c r="AO5355" s="57"/>
      <c r="AP5355" s="57"/>
      <c r="BA5355" s="57"/>
      <c r="BF5355" s="6" t="e">
        <f t="shared" si="249"/>
        <v>#NUM!</v>
      </c>
      <c r="BG5355" t="e">
        <f t="shared" si="250"/>
        <v>#NUM!</v>
      </c>
      <c r="BH5355" t="e">
        <f t="shared" si="251"/>
        <v>#NUM!</v>
      </c>
      <c r="BI5355" t="e">
        <f>VLOOKUP(H5355,Sheet2!$A$1:$B$270,2,FALSE)</f>
        <v>#N/A</v>
      </c>
    </row>
    <row r="5356" spans="15:61">
      <c r="O5356" s="57"/>
      <c r="P5356" s="57"/>
      <c r="AO5356" s="57"/>
      <c r="AP5356" s="57"/>
      <c r="BA5356" s="57"/>
      <c r="BF5356" s="6" t="e">
        <f t="shared" si="249"/>
        <v>#NUM!</v>
      </c>
      <c r="BG5356" t="e">
        <f t="shared" si="250"/>
        <v>#NUM!</v>
      </c>
      <c r="BH5356" t="e">
        <f t="shared" si="251"/>
        <v>#NUM!</v>
      </c>
      <c r="BI5356" t="e">
        <f>VLOOKUP(H5356,Sheet2!$A$1:$B$270,2,FALSE)</f>
        <v>#N/A</v>
      </c>
    </row>
    <row r="5357" spans="15:61">
      <c r="O5357" s="57"/>
      <c r="P5357" s="57"/>
      <c r="AO5357" s="57"/>
      <c r="AP5357" s="57"/>
      <c r="BA5357" s="57"/>
      <c r="BF5357" s="6" t="e">
        <f t="shared" si="249"/>
        <v>#NUM!</v>
      </c>
      <c r="BG5357" t="e">
        <f t="shared" si="250"/>
        <v>#NUM!</v>
      </c>
      <c r="BH5357" t="e">
        <f t="shared" si="251"/>
        <v>#NUM!</v>
      </c>
      <c r="BI5357" t="e">
        <f>VLOOKUP(H5357,Sheet2!$A$1:$B$270,2,FALSE)</f>
        <v>#N/A</v>
      </c>
    </row>
    <row r="5358" spans="15:61">
      <c r="O5358" s="57"/>
      <c r="P5358" s="57"/>
      <c r="AO5358" s="57"/>
      <c r="AP5358" s="57"/>
      <c r="BA5358" s="57"/>
      <c r="BF5358" s="6" t="e">
        <f t="shared" si="249"/>
        <v>#NUM!</v>
      </c>
      <c r="BG5358" t="e">
        <f t="shared" si="250"/>
        <v>#NUM!</v>
      </c>
      <c r="BH5358" t="e">
        <f t="shared" si="251"/>
        <v>#NUM!</v>
      </c>
      <c r="BI5358" t="e">
        <f>VLOOKUP(H5358,Sheet2!$A$1:$B$270,2,FALSE)</f>
        <v>#N/A</v>
      </c>
    </row>
    <row r="5359" spans="15:61">
      <c r="O5359" s="57"/>
      <c r="P5359" s="57"/>
      <c r="AO5359" s="57"/>
      <c r="AP5359" s="57"/>
      <c r="BA5359" s="57"/>
      <c r="BF5359" s="6" t="e">
        <f t="shared" si="249"/>
        <v>#NUM!</v>
      </c>
      <c r="BG5359" t="e">
        <f t="shared" si="250"/>
        <v>#NUM!</v>
      </c>
      <c r="BH5359" t="e">
        <f t="shared" si="251"/>
        <v>#NUM!</v>
      </c>
      <c r="BI5359" t="e">
        <f>VLOOKUP(H5359,Sheet2!$A$1:$B$270,2,FALSE)</f>
        <v>#N/A</v>
      </c>
    </row>
    <row r="5360" spans="15:61">
      <c r="O5360" s="57"/>
      <c r="P5360" s="57"/>
      <c r="AO5360" s="57"/>
      <c r="AP5360" s="57"/>
      <c r="BA5360" s="57"/>
      <c r="BF5360" s="6" t="e">
        <f t="shared" si="249"/>
        <v>#NUM!</v>
      </c>
      <c r="BG5360" t="e">
        <f t="shared" si="250"/>
        <v>#NUM!</v>
      </c>
      <c r="BH5360" t="e">
        <f t="shared" si="251"/>
        <v>#NUM!</v>
      </c>
      <c r="BI5360" t="e">
        <f>VLOOKUP(H5360,Sheet2!$A$1:$B$270,2,FALSE)</f>
        <v>#N/A</v>
      </c>
    </row>
    <row r="5361" spans="15:61">
      <c r="O5361" s="57"/>
      <c r="P5361" s="57"/>
      <c r="AO5361" s="57"/>
      <c r="AP5361" s="57"/>
      <c r="BA5361" s="57"/>
      <c r="BF5361" s="6" t="e">
        <f t="shared" si="249"/>
        <v>#NUM!</v>
      </c>
      <c r="BG5361" t="e">
        <f t="shared" si="250"/>
        <v>#NUM!</v>
      </c>
      <c r="BH5361" t="e">
        <f t="shared" si="251"/>
        <v>#NUM!</v>
      </c>
      <c r="BI5361" t="e">
        <f>VLOOKUP(H5361,Sheet2!$A$1:$B$270,2,FALSE)</f>
        <v>#N/A</v>
      </c>
    </row>
    <row r="5362" spans="15:61">
      <c r="O5362" s="57"/>
      <c r="P5362" s="57"/>
      <c r="AO5362" s="57"/>
      <c r="AP5362" s="57"/>
      <c r="BA5362" s="57"/>
      <c r="BF5362" s="6" t="e">
        <f t="shared" si="249"/>
        <v>#NUM!</v>
      </c>
      <c r="BG5362" t="e">
        <f t="shared" si="250"/>
        <v>#NUM!</v>
      </c>
      <c r="BH5362" t="e">
        <f t="shared" si="251"/>
        <v>#NUM!</v>
      </c>
      <c r="BI5362" t="e">
        <f>VLOOKUP(H5362,Sheet2!$A$1:$B$270,2,FALSE)</f>
        <v>#N/A</v>
      </c>
    </row>
    <row r="5363" spans="15:61">
      <c r="O5363" s="57"/>
      <c r="P5363" s="57"/>
      <c r="AO5363" s="57"/>
      <c r="AP5363" s="57"/>
      <c r="BA5363" s="57"/>
      <c r="BF5363" s="6" t="e">
        <f t="shared" si="249"/>
        <v>#NUM!</v>
      </c>
      <c r="BG5363" t="e">
        <f t="shared" si="250"/>
        <v>#NUM!</v>
      </c>
      <c r="BH5363" t="e">
        <f t="shared" si="251"/>
        <v>#NUM!</v>
      </c>
      <c r="BI5363" t="e">
        <f>VLOOKUP(H5363,Sheet2!$A$1:$B$270,2,FALSE)</f>
        <v>#N/A</v>
      </c>
    </row>
    <row r="5364" spans="15:61">
      <c r="O5364" s="57"/>
      <c r="P5364" s="57"/>
      <c r="AO5364" s="57"/>
      <c r="AP5364" s="57"/>
      <c r="BA5364" s="57"/>
      <c r="BF5364" s="6" t="e">
        <f t="shared" si="249"/>
        <v>#NUM!</v>
      </c>
      <c r="BG5364" t="e">
        <f t="shared" si="250"/>
        <v>#NUM!</v>
      </c>
      <c r="BH5364" t="e">
        <f t="shared" si="251"/>
        <v>#NUM!</v>
      </c>
      <c r="BI5364" t="e">
        <f>VLOOKUP(H5364,Sheet2!$A$1:$B$270,2,FALSE)</f>
        <v>#N/A</v>
      </c>
    </row>
    <row r="5365" spans="15:61">
      <c r="O5365" s="57"/>
      <c r="P5365" s="57"/>
      <c r="AO5365" s="57"/>
      <c r="AP5365" s="57"/>
      <c r="BA5365" s="57"/>
      <c r="BF5365" s="6" t="e">
        <f t="shared" si="249"/>
        <v>#NUM!</v>
      </c>
      <c r="BG5365" t="e">
        <f t="shared" si="250"/>
        <v>#NUM!</v>
      </c>
      <c r="BH5365" t="e">
        <f t="shared" si="251"/>
        <v>#NUM!</v>
      </c>
      <c r="BI5365" t="e">
        <f>VLOOKUP(H5365,Sheet2!$A$1:$B$270,2,FALSE)</f>
        <v>#N/A</v>
      </c>
    </row>
    <row r="5366" spans="15:61">
      <c r="O5366" s="57"/>
      <c r="P5366" s="57"/>
      <c r="AO5366" s="57"/>
      <c r="AP5366" s="57"/>
      <c r="BA5366" s="57"/>
      <c r="BF5366" s="6" t="e">
        <f t="shared" si="249"/>
        <v>#NUM!</v>
      </c>
      <c r="BG5366" t="e">
        <f t="shared" si="250"/>
        <v>#NUM!</v>
      </c>
      <c r="BH5366" t="e">
        <f t="shared" si="251"/>
        <v>#NUM!</v>
      </c>
      <c r="BI5366" t="e">
        <f>VLOOKUP(H5366,Sheet2!$A$1:$B$270,2,FALSE)</f>
        <v>#N/A</v>
      </c>
    </row>
    <row r="5367" spans="15:61">
      <c r="O5367" s="57"/>
      <c r="P5367" s="57"/>
      <c r="AO5367" s="57"/>
      <c r="AP5367" s="57"/>
      <c r="BA5367" s="57"/>
      <c r="BF5367" s="6" t="e">
        <f t="shared" si="249"/>
        <v>#NUM!</v>
      </c>
      <c r="BG5367" t="e">
        <f t="shared" si="250"/>
        <v>#NUM!</v>
      </c>
      <c r="BH5367" t="e">
        <f t="shared" si="251"/>
        <v>#NUM!</v>
      </c>
      <c r="BI5367" t="e">
        <f>VLOOKUP(H5367,Sheet2!$A$1:$B$270,2,FALSE)</f>
        <v>#N/A</v>
      </c>
    </row>
    <row r="5368" spans="15:61">
      <c r="O5368" s="57"/>
      <c r="P5368" s="57"/>
      <c r="AO5368" s="57"/>
      <c r="AP5368" s="57"/>
      <c r="BA5368" s="57"/>
      <c r="BF5368" s="6" t="e">
        <f t="shared" si="249"/>
        <v>#NUM!</v>
      </c>
      <c r="BG5368" t="e">
        <f t="shared" si="250"/>
        <v>#NUM!</v>
      </c>
      <c r="BH5368" t="e">
        <f t="shared" si="251"/>
        <v>#NUM!</v>
      </c>
      <c r="BI5368" t="e">
        <f>VLOOKUP(H5368,Sheet2!$A$1:$B$270,2,FALSE)</f>
        <v>#N/A</v>
      </c>
    </row>
    <row r="5369" spans="15:61">
      <c r="O5369" s="57"/>
      <c r="P5369" s="57"/>
      <c r="AO5369" s="57"/>
      <c r="AP5369" s="57"/>
      <c r="BA5369" s="57"/>
      <c r="BF5369" s="6" t="e">
        <f t="shared" si="249"/>
        <v>#NUM!</v>
      </c>
      <c r="BG5369" t="e">
        <f t="shared" si="250"/>
        <v>#NUM!</v>
      </c>
      <c r="BH5369" t="e">
        <f t="shared" si="251"/>
        <v>#NUM!</v>
      </c>
      <c r="BI5369" t="e">
        <f>VLOOKUP(H5369,Sheet2!$A$1:$B$270,2,FALSE)</f>
        <v>#N/A</v>
      </c>
    </row>
    <row r="5370" spans="15:61">
      <c r="O5370" s="57"/>
      <c r="P5370" s="57"/>
      <c r="AO5370" s="57"/>
      <c r="AP5370" s="57"/>
      <c r="BA5370" s="57"/>
      <c r="BF5370" s="6" t="e">
        <f t="shared" si="249"/>
        <v>#NUM!</v>
      </c>
      <c r="BG5370" t="e">
        <f t="shared" si="250"/>
        <v>#NUM!</v>
      </c>
      <c r="BH5370" t="e">
        <f t="shared" si="251"/>
        <v>#NUM!</v>
      </c>
      <c r="BI5370" t="e">
        <f>VLOOKUP(H5370,Sheet2!$A$1:$B$270,2,FALSE)</f>
        <v>#N/A</v>
      </c>
    </row>
    <row r="5371" spans="15:61">
      <c r="O5371" s="57"/>
      <c r="P5371" s="57"/>
      <c r="AO5371" s="57"/>
      <c r="AP5371" s="57"/>
      <c r="BA5371" s="57"/>
      <c r="BF5371" s="6" t="e">
        <f t="shared" si="249"/>
        <v>#NUM!</v>
      </c>
      <c r="BG5371" t="e">
        <f t="shared" si="250"/>
        <v>#NUM!</v>
      </c>
      <c r="BH5371" t="e">
        <f t="shared" si="251"/>
        <v>#NUM!</v>
      </c>
      <c r="BI5371" t="e">
        <f>VLOOKUP(H5371,Sheet2!$A$1:$B$270,2,FALSE)</f>
        <v>#N/A</v>
      </c>
    </row>
    <row r="5372" spans="15:61">
      <c r="O5372" s="57"/>
      <c r="P5372" s="57"/>
      <c r="AO5372" s="57"/>
      <c r="AP5372" s="57"/>
      <c r="BA5372" s="57"/>
      <c r="BF5372" s="6" t="e">
        <f t="shared" si="249"/>
        <v>#NUM!</v>
      </c>
      <c r="BG5372" t="e">
        <f t="shared" si="250"/>
        <v>#NUM!</v>
      </c>
      <c r="BH5372" t="e">
        <f t="shared" si="251"/>
        <v>#NUM!</v>
      </c>
      <c r="BI5372" t="e">
        <f>VLOOKUP(H5372,Sheet2!$A$1:$B$270,2,FALSE)</f>
        <v>#N/A</v>
      </c>
    </row>
    <row r="5373" spans="15:61">
      <c r="O5373" s="57"/>
      <c r="P5373" s="57"/>
      <c r="AO5373" s="57"/>
      <c r="AP5373" s="57"/>
      <c r="BA5373" s="57"/>
      <c r="BF5373" s="6" t="e">
        <f t="shared" si="249"/>
        <v>#NUM!</v>
      </c>
      <c r="BG5373" t="e">
        <f t="shared" si="250"/>
        <v>#NUM!</v>
      </c>
      <c r="BH5373" t="e">
        <f t="shared" si="251"/>
        <v>#NUM!</v>
      </c>
      <c r="BI5373" t="e">
        <f>VLOOKUP(H5373,Sheet2!$A$1:$B$270,2,FALSE)</f>
        <v>#N/A</v>
      </c>
    </row>
    <row r="5374" spans="15:61">
      <c r="O5374" s="57"/>
      <c r="P5374" s="57"/>
      <c r="AO5374" s="57"/>
      <c r="AP5374" s="57"/>
      <c r="BA5374" s="57"/>
      <c r="BF5374" s="6" t="e">
        <f t="shared" si="249"/>
        <v>#NUM!</v>
      </c>
      <c r="BG5374" t="e">
        <f t="shared" si="250"/>
        <v>#NUM!</v>
      </c>
      <c r="BH5374" t="e">
        <f t="shared" si="251"/>
        <v>#NUM!</v>
      </c>
      <c r="BI5374" t="e">
        <f>VLOOKUP(H5374,Sheet2!$A$1:$B$270,2,FALSE)</f>
        <v>#N/A</v>
      </c>
    </row>
    <row r="5375" spans="15:61">
      <c r="O5375" s="57"/>
      <c r="P5375" s="57"/>
      <c r="AO5375" s="57"/>
      <c r="AP5375" s="57"/>
      <c r="BA5375" s="57"/>
      <c r="BF5375" s="6" t="e">
        <f t="shared" si="249"/>
        <v>#NUM!</v>
      </c>
      <c r="BG5375" t="e">
        <f t="shared" si="250"/>
        <v>#NUM!</v>
      </c>
      <c r="BH5375" t="e">
        <f t="shared" si="251"/>
        <v>#NUM!</v>
      </c>
      <c r="BI5375" t="e">
        <f>VLOOKUP(H5375,Sheet2!$A$1:$B$270,2,FALSE)</f>
        <v>#N/A</v>
      </c>
    </row>
    <row r="5376" spans="15:61">
      <c r="O5376" s="57"/>
      <c r="P5376" s="57"/>
      <c r="AO5376" s="57"/>
      <c r="AP5376" s="57"/>
      <c r="BA5376" s="57"/>
      <c r="BF5376" s="6" t="e">
        <f t="shared" si="249"/>
        <v>#NUM!</v>
      </c>
      <c r="BG5376" t="e">
        <f t="shared" si="250"/>
        <v>#NUM!</v>
      </c>
      <c r="BH5376" t="e">
        <f t="shared" si="251"/>
        <v>#NUM!</v>
      </c>
      <c r="BI5376" t="e">
        <f>VLOOKUP(H5376,Sheet2!$A$1:$B$270,2,FALSE)</f>
        <v>#N/A</v>
      </c>
    </row>
    <row r="5377" spans="15:61">
      <c r="O5377" s="57"/>
      <c r="P5377" s="57"/>
      <c r="AO5377" s="57"/>
      <c r="AP5377" s="57"/>
      <c r="BA5377" s="57"/>
      <c r="BF5377" s="6" t="e">
        <f t="shared" si="249"/>
        <v>#NUM!</v>
      </c>
      <c r="BG5377" t="e">
        <f t="shared" si="250"/>
        <v>#NUM!</v>
      </c>
      <c r="BH5377" t="e">
        <f t="shared" si="251"/>
        <v>#NUM!</v>
      </c>
      <c r="BI5377" t="e">
        <f>VLOOKUP(H5377,Sheet2!$A$1:$B$270,2,FALSE)</f>
        <v>#N/A</v>
      </c>
    </row>
    <row r="5378" spans="15:61">
      <c r="O5378" s="57"/>
      <c r="P5378" s="57"/>
      <c r="AO5378" s="57"/>
      <c r="AP5378" s="57"/>
      <c r="BA5378" s="57"/>
      <c r="BF5378" s="6" t="e">
        <f t="shared" ref="BF5378:BF5441" si="252">DATE(BC5378,BD5378,BE5378)</f>
        <v>#NUM!</v>
      </c>
      <c r="BG5378" t="e">
        <f t="shared" ref="BG5378:BG5441" si="253">BF5378-BA5378</f>
        <v>#NUM!</v>
      </c>
      <c r="BH5378" t="e">
        <f t="shared" ref="BH5378:BH5441" si="254">IF(BG5378=1,"COMPLY",IF(BG5378&lt;1,"COMPLY","NOT COMPLY"))</f>
        <v>#NUM!</v>
      </c>
      <c r="BI5378" t="e">
        <f>VLOOKUP(H5378,Sheet2!$A$1:$B$270,2,FALSE)</f>
        <v>#N/A</v>
      </c>
    </row>
    <row r="5379" spans="15:61">
      <c r="O5379" s="57"/>
      <c r="P5379" s="57"/>
      <c r="AO5379" s="57"/>
      <c r="AP5379" s="57"/>
      <c r="BA5379" s="57"/>
      <c r="BF5379" s="6" t="e">
        <f t="shared" si="252"/>
        <v>#NUM!</v>
      </c>
      <c r="BG5379" t="e">
        <f t="shared" si="253"/>
        <v>#NUM!</v>
      </c>
      <c r="BH5379" t="e">
        <f t="shared" si="254"/>
        <v>#NUM!</v>
      </c>
      <c r="BI5379" t="e">
        <f>VLOOKUP(H5379,Sheet2!$A$1:$B$270,2,FALSE)</f>
        <v>#N/A</v>
      </c>
    </row>
    <row r="5380" spans="15:61">
      <c r="O5380" s="57"/>
      <c r="P5380" s="57"/>
      <c r="AO5380" s="57"/>
      <c r="AP5380" s="57"/>
      <c r="BA5380" s="57"/>
      <c r="BF5380" s="6" t="e">
        <f t="shared" si="252"/>
        <v>#NUM!</v>
      </c>
      <c r="BG5380" t="e">
        <f t="shared" si="253"/>
        <v>#NUM!</v>
      </c>
      <c r="BH5380" t="e">
        <f t="shared" si="254"/>
        <v>#NUM!</v>
      </c>
      <c r="BI5380" t="e">
        <f>VLOOKUP(H5380,Sheet2!$A$1:$B$270,2,FALSE)</f>
        <v>#N/A</v>
      </c>
    </row>
    <row r="5381" spans="15:61">
      <c r="O5381" s="57"/>
      <c r="P5381" s="57"/>
      <c r="AO5381" s="57"/>
      <c r="AP5381" s="57"/>
      <c r="BA5381" s="57"/>
      <c r="BF5381" s="6" t="e">
        <f t="shared" si="252"/>
        <v>#NUM!</v>
      </c>
      <c r="BG5381" t="e">
        <f t="shared" si="253"/>
        <v>#NUM!</v>
      </c>
      <c r="BH5381" t="e">
        <f t="shared" si="254"/>
        <v>#NUM!</v>
      </c>
      <c r="BI5381" t="e">
        <f>VLOOKUP(H5381,Sheet2!$A$1:$B$270,2,FALSE)</f>
        <v>#N/A</v>
      </c>
    </row>
    <row r="5382" spans="15:61">
      <c r="O5382" s="57"/>
      <c r="P5382" s="57"/>
      <c r="AO5382" s="57"/>
      <c r="AP5382" s="57"/>
      <c r="BA5382" s="57"/>
      <c r="BF5382" s="6" t="e">
        <f t="shared" si="252"/>
        <v>#NUM!</v>
      </c>
      <c r="BG5382" t="e">
        <f t="shared" si="253"/>
        <v>#NUM!</v>
      </c>
      <c r="BH5382" t="e">
        <f t="shared" si="254"/>
        <v>#NUM!</v>
      </c>
      <c r="BI5382" t="e">
        <f>VLOOKUP(H5382,Sheet2!$A$1:$B$270,2,FALSE)</f>
        <v>#N/A</v>
      </c>
    </row>
    <row r="5383" spans="15:61">
      <c r="O5383" s="57"/>
      <c r="P5383" s="57"/>
      <c r="AO5383" s="57"/>
      <c r="AP5383" s="57"/>
      <c r="BA5383" s="57"/>
      <c r="BF5383" s="6" t="e">
        <f t="shared" si="252"/>
        <v>#NUM!</v>
      </c>
      <c r="BG5383" t="e">
        <f t="shared" si="253"/>
        <v>#NUM!</v>
      </c>
      <c r="BH5383" t="e">
        <f t="shared" si="254"/>
        <v>#NUM!</v>
      </c>
      <c r="BI5383" t="e">
        <f>VLOOKUP(H5383,Sheet2!$A$1:$B$270,2,FALSE)</f>
        <v>#N/A</v>
      </c>
    </row>
    <row r="5384" spans="15:61">
      <c r="O5384" s="57"/>
      <c r="P5384" s="57"/>
      <c r="AO5384" s="57"/>
      <c r="AP5384" s="57"/>
      <c r="BA5384" s="57"/>
      <c r="BF5384" s="6" t="e">
        <f t="shared" si="252"/>
        <v>#NUM!</v>
      </c>
      <c r="BG5384" t="e">
        <f t="shared" si="253"/>
        <v>#NUM!</v>
      </c>
      <c r="BH5384" t="e">
        <f t="shared" si="254"/>
        <v>#NUM!</v>
      </c>
      <c r="BI5384" t="e">
        <f>VLOOKUP(H5384,Sheet2!$A$1:$B$270,2,FALSE)</f>
        <v>#N/A</v>
      </c>
    </row>
    <row r="5385" spans="15:61">
      <c r="O5385" s="57"/>
      <c r="P5385" s="57"/>
      <c r="AO5385" s="57"/>
      <c r="AP5385" s="57"/>
      <c r="BA5385" s="57"/>
      <c r="BF5385" s="6" t="e">
        <f t="shared" si="252"/>
        <v>#NUM!</v>
      </c>
      <c r="BG5385" t="e">
        <f t="shared" si="253"/>
        <v>#NUM!</v>
      </c>
      <c r="BH5385" t="e">
        <f t="shared" si="254"/>
        <v>#NUM!</v>
      </c>
      <c r="BI5385" t="e">
        <f>VLOOKUP(H5385,Sheet2!$A$1:$B$270,2,FALSE)</f>
        <v>#N/A</v>
      </c>
    </row>
    <row r="5386" spans="15:61">
      <c r="O5386" s="57"/>
      <c r="P5386" s="57"/>
      <c r="AO5386" s="57"/>
      <c r="AP5386" s="57"/>
      <c r="BA5386" s="57"/>
      <c r="BF5386" s="6" t="e">
        <f t="shared" si="252"/>
        <v>#NUM!</v>
      </c>
      <c r="BG5386" t="e">
        <f t="shared" si="253"/>
        <v>#NUM!</v>
      </c>
      <c r="BH5386" t="e">
        <f t="shared" si="254"/>
        <v>#NUM!</v>
      </c>
      <c r="BI5386" t="e">
        <f>VLOOKUP(H5386,Sheet2!$A$1:$B$270,2,FALSE)</f>
        <v>#N/A</v>
      </c>
    </row>
    <row r="5387" spans="15:61">
      <c r="O5387" s="57"/>
      <c r="P5387" s="57"/>
      <c r="AO5387" s="57"/>
      <c r="AP5387" s="57"/>
      <c r="BA5387" s="57"/>
      <c r="BF5387" s="6" t="e">
        <f t="shared" si="252"/>
        <v>#NUM!</v>
      </c>
      <c r="BG5387" t="e">
        <f t="shared" si="253"/>
        <v>#NUM!</v>
      </c>
      <c r="BH5387" t="e">
        <f t="shared" si="254"/>
        <v>#NUM!</v>
      </c>
      <c r="BI5387" t="e">
        <f>VLOOKUP(H5387,Sheet2!$A$1:$B$270,2,FALSE)</f>
        <v>#N/A</v>
      </c>
    </row>
    <row r="5388" spans="15:61">
      <c r="O5388" s="57"/>
      <c r="P5388" s="57"/>
      <c r="AO5388" s="57"/>
      <c r="AP5388" s="57"/>
      <c r="BA5388" s="57"/>
      <c r="BF5388" s="6" t="e">
        <f t="shared" si="252"/>
        <v>#NUM!</v>
      </c>
      <c r="BG5388" t="e">
        <f t="shared" si="253"/>
        <v>#NUM!</v>
      </c>
      <c r="BH5388" t="e">
        <f t="shared" si="254"/>
        <v>#NUM!</v>
      </c>
      <c r="BI5388" t="e">
        <f>VLOOKUP(H5388,Sheet2!$A$1:$B$270,2,FALSE)</f>
        <v>#N/A</v>
      </c>
    </row>
    <row r="5389" spans="15:61">
      <c r="O5389" s="57"/>
      <c r="P5389" s="57"/>
      <c r="AO5389" s="57"/>
      <c r="AP5389" s="57"/>
      <c r="BA5389" s="57"/>
      <c r="BF5389" s="6" t="e">
        <f t="shared" si="252"/>
        <v>#NUM!</v>
      </c>
      <c r="BG5389" t="e">
        <f t="shared" si="253"/>
        <v>#NUM!</v>
      </c>
      <c r="BH5389" t="e">
        <f t="shared" si="254"/>
        <v>#NUM!</v>
      </c>
      <c r="BI5389" t="e">
        <f>VLOOKUP(H5389,Sheet2!$A$1:$B$270,2,FALSE)</f>
        <v>#N/A</v>
      </c>
    </row>
    <row r="5390" spans="15:61">
      <c r="O5390" s="57"/>
      <c r="P5390" s="57"/>
      <c r="AO5390" s="57"/>
      <c r="AP5390" s="57"/>
      <c r="BA5390" s="57"/>
      <c r="BF5390" s="6" t="e">
        <f t="shared" si="252"/>
        <v>#NUM!</v>
      </c>
      <c r="BG5390" t="e">
        <f t="shared" si="253"/>
        <v>#NUM!</v>
      </c>
      <c r="BH5390" t="e">
        <f t="shared" si="254"/>
        <v>#NUM!</v>
      </c>
      <c r="BI5390" t="e">
        <f>VLOOKUP(H5390,Sheet2!$A$1:$B$270,2,FALSE)</f>
        <v>#N/A</v>
      </c>
    </row>
    <row r="5391" spans="15:61">
      <c r="O5391" s="57"/>
      <c r="P5391" s="57"/>
      <c r="AO5391" s="57"/>
      <c r="AP5391" s="57"/>
      <c r="BA5391" s="57"/>
      <c r="BF5391" s="6" t="e">
        <f t="shared" si="252"/>
        <v>#NUM!</v>
      </c>
      <c r="BG5391" t="e">
        <f t="shared" si="253"/>
        <v>#NUM!</v>
      </c>
      <c r="BH5391" t="e">
        <f t="shared" si="254"/>
        <v>#NUM!</v>
      </c>
      <c r="BI5391" t="e">
        <f>VLOOKUP(H5391,Sheet2!$A$1:$B$270,2,FALSE)</f>
        <v>#N/A</v>
      </c>
    </row>
    <row r="5392" spans="15:61">
      <c r="O5392" s="57"/>
      <c r="P5392" s="57"/>
      <c r="AO5392" s="57"/>
      <c r="AP5392" s="57"/>
      <c r="BA5392" s="57"/>
      <c r="BF5392" s="6" t="e">
        <f t="shared" si="252"/>
        <v>#NUM!</v>
      </c>
      <c r="BG5392" t="e">
        <f t="shared" si="253"/>
        <v>#NUM!</v>
      </c>
      <c r="BH5392" t="e">
        <f t="shared" si="254"/>
        <v>#NUM!</v>
      </c>
      <c r="BI5392" t="e">
        <f>VLOOKUP(H5392,Sheet2!$A$1:$B$270,2,FALSE)</f>
        <v>#N/A</v>
      </c>
    </row>
    <row r="5393" spans="15:61">
      <c r="O5393" s="57"/>
      <c r="P5393" s="57"/>
      <c r="AO5393" s="57"/>
      <c r="AP5393" s="57"/>
      <c r="BA5393" s="57"/>
      <c r="BF5393" s="6" t="e">
        <f t="shared" si="252"/>
        <v>#NUM!</v>
      </c>
      <c r="BG5393" t="e">
        <f t="shared" si="253"/>
        <v>#NUM!</v>
      </c>
      <c r="BH5393" t="e">
        <f t="shared" si="254"/>
        <v>#NUM!</v>
      </c>
      <c r="BI5393" t="e">
        <f>VLOOKUP(H5393,Sheet2!$A$1:$B$270,2,FALSE)</f>
        <v>#N/A</v>
      </c>
    </row>
    <row r="5394" spans="15:61">
      <c r="O5394" s="57"/>
      <c r="P5394" s="57"/>
      <c r="AO5394" s="57"/>
      <c r="AP5394" s="57"/>
      <c r="BA5394" s="57"/>
      <c r="BF5394" s="6" t="e">
        <f t="shared" si="252"/>
        <v>#NUM!</v>
      </c>
      <c r="BG5394" t="e">
        <f t="shared" si="253"/>
        <v>#NUM!</v>
      </c>
      <c r="BH5394" t="e">
        <f t="shared" si="254"/>
        <v>#NUM!</v>
      </c>
      <c r="BI5394" t="e">
        <f>VLOOKUP(H5394,Sheet2!$A$1:$B$270,2,FALSE)</f>
        <v>#N/A</v>
      </c>
    </row>
    <row r="5395" spans="15:61">
      <c r="O5395" s="57"/>
      <c r="P5395" s="57"/>
      <c r="AO5395" s="57"/>
      <c r="AP5395" s="57"/>
      <c r="BA5395" s="57"/>
      <c r="BF5395" s="6" t="e">
        <f t="shared" si="252"/>
        <v>#NUM!</v>
      </c>
      <c r="BG5395" t="e">
        <f t="shared" si="253"/>
        <v>#NUM!</v>
      </c>
      <c r="BH5395" t="e">
        <f t="shared" si="254"/>
        <v>#NUM!</v>
      </c>
      <c r="BI5395" t="e">
        <f>VLOOKUP(H5395,Sheet2!$A$1:$B$270,2,FALSE)</f>
        <v>#N/A</v>
      </c>
    </row>
    <row r="5396" spans="15:61">
      <c r="O5396" s="57"/>
      <c r="P5396" s="57"/>
      <c r="AO5396" s="57"/>
      <c r="AP5396" s="57"/>
      <c r="BA5396" s="57"/>
      <c r="BF5396" s="6" t="e">
        <f t="shared" si="252"/>
        <v>#NUM!</v>
      </c>
      <c r="BG5396" t="e">
        <f t="shared" si="253"/>
        <v>#NUM!</v>
      </c>
      <c r="BH5396" t="e">
        <f t="shared" si="254"/>
        <v>#NUM!</v>
      </c>
      <c r="BI5396" t="e">
        <f>VLOOKUP(H5396,Sheet2!$A$1:$B$270,2,FALSE)</f>
        <v>#N/A</v>
      </c>
    </row>
    <row r="5397" spans="15:61">
      <c r="O5397" s="57"/>
      <c r="P5397" s="57"/>
      <c r="AO5397" s="57"/>
      <c r="AP5397" s="57"/>
      <c r="BA5397" s="57"/>
      <c r="BF5397" s="6" t="e">
        <f t="shared" si="252"/>
        <v>#NUM!</v>
      </c>
      <c r="BG5397" t="e">
        <f t="shared" si="253"/>
        <v>#NUM!</v>
      </c>
      <c r="BH5397" t="e">
        <f t="shared" si="254"/>
        <v>#NUM!</v>
      </c>
      <c r="BI5397" t="e">
        <f>VLOOKUP(H5397,Sheet2!$A$1:$B$270,2,FALSE)</f>
        <v>#N/A</v>
      </c>
    </row>
    <row r="5398" spans="15:61">
      <c r="O5398" s="57"/>
      <c r="P5398" s="57"/>
      <c r="AO5398" s="57"/>
      <c r="AP5398" s="57"/>
      <c r="BA5398" s="57"/>
      <c r="BF5398" s="6" t="e">
        <f t="shared" si="252"/>
        <v>#NUM!</v>
      </c>
      <c r="BG5398" t="e">
        <f t="shared" si="253"/>
        <v>#NUM!</v>
      </c>
      <c r="BH5398" t="e">
        <f t="shared" si="254"/>
        <v>#NUM!</v>
      </c>
      <c r="BI5398" t="e">
        <f>VLOOKUP(H5398,Sheet2!$A$1:$B$270,2,FALSE)</f>
        <v>#N/A</v>
      </c>
    </row>
    <row r="5399" spans="15:61">
      <c r="O5399" s="57"/>
      <c r="P5399" s="57"/>
      <c r="AO5399" s="57"/>
      <c r="AP5399" s="57"/>
      <c r="BA5399" s="57"/>
      <c r="BF5399" s="6" t="e">
        <f t="shared" si="252"/>
        <v>#NUM!</v>
      </c>
      <c r="BG5399" t="e">
        <f t="shared" si="253"/>
        <v>#NUM!</v>
      </c>
      <c r="BH5399" t="e">
        <f t="shared" si="254"/>
        <v>#NUM!</v>
      </c>
      <c r="BI5399" t="e">
        <f>VLOOKUP(H5399,Sheet2!$A$1:$B$270,2,FALSE)</f>
        <v>#N/A</v>
      </c>
    </row>
    <row r="5400" spans="15:61">
      <c r="O5400" s="57"/>
      <c r="P5400" s="57"/>
      <c r="AO5400" s="57"/>
      <c r="AP5400" s="57"/>
      <c r="BA5400" s="57"/>
      <c r="BF5400" s="6" t="e">
        <f t="shared" si="252"/>
        <v>#NUM!</v>
      </c>
      <c r="BG5400" t="e">
        <f t="shared" si="253"/>
        <v>#NUM!</v>
      </c>
      <c r="BH5400" t="e">
        <f t="shared" si="254"/>
        <v>#NUM!</v>
      </c>
      <c r="BI5400" t="e">
        <f>VLOOKUP(H5400,Sheet2!$A$1:$B$270,2,FALSE)</f>
        <v>#N/A</v>
      </c>
    </row>
    <row r="5401" spans="15:61">
      <c r="O5401" s="57"/>
      <c r="P5401" s="57"/>
      <c r="AO5401" s="57"/>
      <c r="AP5401" s="57"/>
      <c r="BA5401" s="57"/>
      <c r="BF5401" s="6" t="e">
        <f t="shared" si="252"/>
        <v>#NUM!</v>
      </c>
      <c r="BG5401" t="e">
        <f t="shared" si="253"/>
        <v>#NUM!</v>
      </c>
      <c r="BH5401" t="e">
        <f t="shared" si="254"/>
        <v>#NUM!</v>
      </c>
      <c r="BI5401" t="e">
        <f>VLOOKUP(H5401,Sheet2!$A$1:$B$270,2,FALSE)</f>
        <v>#N/A</v>
      </c>
    </row>
    <row r="5402" spans="15:61">
      <c r="O5402" s="57"/>
      <c r="P5402" s="57"/>
      <c r="AO5402" s="57"/>
      <c r="AP5402" s="57"/>
      <c r="BA5402" s="57"/>
      <c r="BF5402" s="6" t="e">
        <f t="shared" si="252"/>
        <v>#NUM!</v>
      </c>
      <c r="BG5402" t="e">
        <f t="shared" si="253"/>
        <v>#NUM!</v>
      </c>
      <c r="BH5402" t="e">
        <f t="shared" si="254"/>
        <v>#NUM!</v>
      </c>
      <c r="BI5402" t="e">
        <f>VLOOKUP(H5402,Sheet2!$A$1:$B$270,2,FALSE)</f>
        <v>#N/A</v>
      </c>
    </row>
    <row r="5403" spans="15:61">
      <c r="O5403" s="57"/>
      <c r="P5403" s="57"/>
      <c r="AO5403" s="57"/>
      <c r="AP5403" s="57"/>
      <c r="BA5403" s="57"/>
      <c r="BF5403" s="6" t="e">
        <f t="shared" si="252"/>
        <v>#NUM!</v>
      </c>
      <c r="BG5403" t="e">
        <f t="shared" si="253"/>
        <v>#NUM!</v>
      </c>
      <c r="BH5403" t="e">
        <f t="shared" si="254"/>
        <v>#NUM!</v>
      </c>
      <c r="BI5403" t="e">
        <f>VLOOKUP(H5403,Sheet2!$A$1:$B$270,2,FALSE)</f>
        <v>#N/A</v>
      </c>
    </row>
    <row r="5404" spans="15:61">
      <c r="O5404" s="57"/>
      <c r="P5404" s="57"/>
      <c r="AO5404" s="57"/>
      <c r="AP5404" s="57"/>
      <c r="BA5404" s="57"/>
      <c r="BF5404" s="6" t="e">
        <f t="shared" si="252"/>
        <v>#NUM!</v>
      </c>
      <c r="BG5404" t="e">
        <f t="shared" si="253"/>
        <v>#NUM!</v>
      </c>
      <c r="BH5404" t="e">
        <f t="shared" si="254"/>
        <v>#NUM!</v>
      </c>
      <c r="BI5404" t="e">
        <f>VLOOKUP(H5404,Sheet2!$A$1:$B$270,2,FALSE)</f>
        <v>#N/A</v>
      </c>
    </row>
    <row r="5405" spans="15:61">
      <c r="O5405" s="57"/>
      <c r="P5405" s="57"/>
      <c r="AO5405" s="57"/>
      <c r="AP5405" s="57"/>
      <c r="BA5405" s="57"/>
      <c r="BF5405" s="6" t="e">
        <f t="shared" si="252"/>
        <v>#NUM!</v>
      </c>
      <c r="BG5405" t="e">
        <f t="shared" si="253"/>
        <v>#NUM!</v>
      </c>
      <c r="BH5405" t="e">
        <f t="shared" si="254"/>
        <v>#NUM!</v>
      </c>
      <c r="BI5405" t="e">
        <f>VLOOKUP(H5405,Sheet2!$A$1:$B$270,2,FALSE)</f>
        <v>#N/A</v>
      </c>
    </row>
    <row r="5406" spans="15:61">
      <c r="O5406" s="57"/>
      <c r="P5406" s="57"/>
      <c r="AO5406" s="57"/>
      <c r="AP5406" s="57"/>
      <c r="BA5406" s="57"/>
      <c r="BF5406" s="6" t="e">
        <f t="shared" si="252"/>
        <v>#NUM!</v>
      </c>
      <c r="BG5406" t="e">
        <f t="shared" si="253"/>
        <v>#NUM!</v>
      </c>
      <c r="BH5406" t="e">
        <f t="shared" si="254"/>
        <v>#NUM!</v>
      </c>
      <c r="BI5406" t="e">
        <f>VLOOKUP(H5406,Sheet2!$A$1:$B$270,2,FALSE)</f>
        <v>#N/A</v>
      </c>
    </row>
    <row r="5407" spans="15:61">
      <c r="O5407" s="57"/>
      <c r="P5407" s="57"/>
      <c r="AO5407" s="57"/>
      <c r="AP5407" s="57"/>
      <c r="BA5407" s="57"/>
      <c r="BF5407" s="6" t="e">
        <f t="shared" si="252"/>
        <v>#NUM!</v>
      </c>
      <c r="BG5407" t="e">
        <f t="shared" si="253"/>
        <v>#NUM!</v>
      </c>
      <c r="BH5407" t="e">
        <f t="shared" si="254"/>
        <v>#NUM!</v>
      </c>
      <c r="BI5407" t="e">
        <f>VLOOKUP(H5407,Sheet2!$A$1:$B$270,2,FALSE)</f>
        <v>#N/A</v>
      </c>
    </row>
    <row r="5408" spans="15:61">
      <c r="O5408" s="57"/>
      <c r="P5408" s="57"/>
      <c r="AO5408" s="57"/>
      <c r="AP5408" s="57"/>
      <c r="BA5408" s="57"/>
      <c r="BF5408" s="6" t="e">
        <f t="shared" si="252"/>
        <v>#NUM!</v>
      </c>
      <c r="BG5408" t="e">
        <f t="shared" si="253"/>
        <v>#NUM!</v>
      </c>
      <c r="BH5408" t="e">
        <f t="shared" si="254"/>
        <v>#NUM!</v>
      </c>
      <c r="BI5408" t="e">
        <f>VLOOKUP(H5408,Sheet2!$A$1:$B$270,2,FALSE)</f>
        <v>#N/A</v>
      </c>
    </row>
    <row r="5409" spans="15:61">
      <c r="O5409" s="57"/>
      <c r="P5409" s="57"/>
      <c r="AO5409" s="57"/>
      <c r="AP5409" s="57"/>
      <c r="BA5409" s="57"/>
      <c r="BF5409" s="6" t="e">
        <f t="shared" si="252"/>
        <v>#NUM!</v>
      </c>
      <c r="BG5409" t="e">
        <f t="shared" si="253"/>
        <v>#NUM!</v>
      </c>
      <c r="BH5409" t="e">
        <f t="shared" si="254"/>
        <v>#NUM!</v>
      </c>
      <c r="BI5409" t="e">
        <f>VLOOKUP(H5409,Sheet2!$A$1:$B$270,2,FALSE)</f>
        <v>#N/A</v>
      </c>
    </row>
    <row r="5410" spans="15:61">
      <c r="O5410" s="57"/>
      <c r="P5410" s="57"/>
      <c r="AO5410" s="57"/>
      <c r="AP5410" s="57"/>
      <c r="BA5410" s="57"/>
      <c r="BF5410" s="6" t="e">
        <f t="shared" si="252"/>
        <v>#NUM!</v>
      </c>
      <c r="BG5410" t="e">
        <f t="shared" si="253"/>
        <v>#NUM!</v>
      </c>
      <c r="BH5410" t="e">
        <f t="shared" si="254"/>
        <v>#NUM!</v>
      </c>
      <c r="BI5410" t="e">
        <f>VLOOKUP(H5410,Sheet2!$A$1:$B$270,2,FALSE)</f>
        <v>#N/A</v>
      </c>
    </row>
    <row r="5411" spans="15:61">
      <c r="O5411" s="57"/>
      <c r="P5411" s="57"/>
      <c r="AO5411" s="57"/>
      <c r="AP5411" s="57"/>
      <c r="BA5411" s="57"/>
      <c r="BF5411" s="6" t="e">
        <f t="shared" si="252"/>
        <v>#NUM!</v>
      </c>
      <c r="BG5411" t="e">
        <f t="shared" si="253"/>
        <v>#NUM!</v>
      </c>
      <c r="BH5411" t="e">
        <f t="shared" si="254"/>
        <v>#NUM!</v>
      </c>
      <c r="BI5411" t="e">
        <f>VLOOKUP(H5411,Sheet2!$A$1:$B$270,2,FALSE)</f>
        <v>#N/A</v>
      </c>
    </row>
    <row r="5412" spans="15:61">
      <c r="O5412" s="57"/>
      <c r="P5412" s="57"/>
      <c r="AO5412" s="57"/>
      <c r="AP5412" s="57"/>
      <c r="BA5412" s="57"/>
      <c r="BF5412" s="6" t="e">
        <f t="shared" si="252"/>
        <v>#NUM!</v>
      </c>
      <c r="BG5412" t="e">
        <f t="shared" si="253"/>
        <v>#NUM!</v>
      </c>
      <c r="BH5412" t="e">
        <f t="shared" si="254"/>
        <v>#NUM!</v>
      </c>
      <c r="BI5412" t="e">
        <f>VLOOKUP(H5412,Sheet2!$A$1:$B$270,2,FALSE)</f>
        <v>#N/A</v>
      </c>
    </row>
    <row r="5413" spans="15:61">
      <c r="O5413" s="57"/>
      <c r="P5413" s="57"/>
      <c r="AO5413" s="57"/>
      <c r="AP5413" s="57"/>
      <c r="BA5413" s="57"/>
      <c r="BF5413" s="6" t="e">
        <f t="shared" si="252"/>
        <v>#NUM!</v>
      </c>
      <c r="BG5413" t="e">
        <f t="shared" si="253"/>
        <v>#NUM!</v>
      </c>
      <c r="BH5413" t="e">
        <f t="shared" si="254"/>
        <v>#NUM!</v>
      </c>
      <c r="BI5413" t="e">
        <f>VLOOKUP(H5413,Sheet2!$A$1:$B$270,2,FALSE)</f>
        <v>#N/A</v>
      </c>
    </row>
    <row r="5414" spans="15:61">
      <c r="O5414" s="57"/>
      <c r="P5414" s="57"/>
      <c r="AO5414" s="57"/>
      <c r="AP5414" s="57"/>
      <c r="BA5414" s="57"/>
      <c r="BF5414" s="6" t="e">
        <f t="shared" si="252"/>
        <v>#NUM!</v>
      </c>
      <c r="BG5414" t="e">
        <f t="shared" si="253"/>
        <v>#NUM!</v>
      </c>
      <c r="BH5414" t="e">
        <f t="shared" si="254"/>
        <v>#NUM!</v>
      </c>
      <c r="BI5414" t="e">
        <f>VLOOKUP(H5414,Sheet2!$A$1:$B$270,2,FALSE)</f>
        <v>#N/A</v>
      </c>
    </row>
    <row r="5415" spans="15:61">
      <c r="O5415" s="57"/>
      <c r="P5415" s="57"/>
      <c r="AO5415" s="57"/>
      <c r="AP5415" s="57"/>
      <c r="BA5415" s="57"/>
      <c r="BF5415" s="6" t="e">
        <f t="shared" si="252"/>
        <v>#NUM!</v>
      </c>
      <c r="BG5415" t="e">
        <f t="shared" si="253"/>
        <v>#NUM!</v>
      </c>
      <c r="BH5415" t="e">
        <f t="shared" si="254"/>
        <v>#NUM!</v>
      </c>
      <c r="BI5415" t="e">
        <f>VLOOKUP(H5415,Sheet2!$A$1:$B$270,2,FALSE)</f>
        <v>#N/A</v>
      </c>
    </row>
    <row r="5416" spans="15:61">
      <c r="O5416" s="57"/>
      <c r="P5416" s="57"/>
      <c r="AO5416" s="57"/>
      <c r="AP5416" s="57"/>
      <c r="BA5416" s="57"/>
      <c r="BF5416" s="6" t="e">
        <f t="shared" si="252"/>
        <v>#NUM!</v>
      </c>
      <c r="BG5416" t="e">
        <f t="shared" si="253"/>
        <v>#NUM!</v>
      </c>
      <c r="BH5416" t="e">
        <f t="shared" si="254"/>
        <v>#NUM!</v>
      </c>
      <c r="BI5416" t="e">
        <f>VLOOKUP(H5416,Sheet2!$A$1:$B$270,2,FALSE)</f>
        <v>#N/A</v>
      </c>
    </row>
    <row r="5417" spans="15:61">
      <c r="O5417" s="57"/>
      <c r="P5417" s="57"/>
      <c r="AO5417" s="57"/>
      <c r="AP5417" s="57"/>
      <c r="BA5417" s="57"/>
      <c r="BF5417" s="6" t="e">
        <f t="shared" si="252"/>
        <v>#NUM!</v>
      </c>
      <c r="BG5417" t="e">
        <f t="shared" si="253"/>
        <v>#NUM!</v>
      </c>
      <c r="BH5417" t="e">
        <f t="shared" si="254"/>
        <v>#NUM!</v>
      </c>
      <c r="BI5417" t="e">
        <f>VLOOKUP(H5417,Sheet2!$A$1:$B$270,2,FALSE)</f>
        <v>#N/A</v>
      </c>
    </row>
    <row r="5418" spans="15:61">
      <c r="O5418" s="57"/>
      <c r="P5418" s="57"/>
      <c r="AO5418" s="57"/>
      <c r="AP5418" s="57"/>
      <c r="BA5418" s="57"/>
      <c r="BF5418" s="6" t="e">
        <f t="shared" si="252"/>
        <v>#NUM!</v>
      </c>
      <c r="BG5418" t="e">
        <f t="shared" si="253"/>
        <v>#NUM!</v>
      </c>
      <c r="BH5418" t="e">
        <f t="shared" si="254"/>
        <v>#NUM!</v>
      </c>
      <c r="BI5418" t="e">
        <f>VLOOKUP(H5418,Sheet2!$A$1:$B$270,2,FALSE)</f>
        <v>#N/A</v>
      </c>
    </row>
    <row r="5419" spans="15:61">
      <c r="O5419" s="57"/>
      <c r="P5419" s="57"/>
      <c r="AO5419" s="57"/>
      <c r="AP5419" s="57"/>
      <c r="BA5419" s="57"/>
      <c r="BF5419" s="6" t="e">
        <f t="shared" si="252"/>
        <v>#NUM!</v>
      </c>
      <c r="BG5419" t="e">
        <f t="shared" si="253"/>
        <v>#NUM!</v>
      </c>
      <c r="BH5419" t="e">
        <f t="shared" si="254"/>
        <v>#NUM!</v>
      </c>
      <c r="BI5419" t="e">
        <f>VLOOKUP(H5419,Sheet2!$A$1:$B$270,2,FALSE)</f>
        <v>#N/A</v>
      </c>
    </row>
    <row r="5420" spans="15:61">
      <c r="O5420" s="57"/>
      <c r="P5420" s="57"/>
      <c r="AO5420" s="57"/>
      <c r="AP5420" s="57"/>
      <c r="BA5420" s="57"/>
      <c r="BF5420" s="6" t="e">
        <f t="shared" si="252"/>
        <v>#NUM!</v>
      </c>
      <c r="BG5420" t="e">
        <f t="shared" si="253"/>
        <v>#NUM!</v>
      </c>
      <c r="BH5420" t="e">
        <f t="shared" si="254"/>
        <v>#NUM!</v>
      </c>
      <c r="BI5420" t="e">
        <f>VLOOKUP(H5420,Sheet2!$A$1:$B$270,2,FALSE)</f>
        <v>#N/A</v>
      </c>
    </row>
    <row r="5421" spans="15:61">
      <c r="O5421" s="57"/>
      <c r="P5421" s="57"/>
      <c r="AO5421" s="57"/>
      <c r="AP5421" s="57"/>
      <c r="BA5421" s="57"/>
      <c r="BF5421" s="6" t="e">
        <f t="shared" si="252"/>
        <v>#NUM!</v>
      </c>
      <c r="BG5421" t="e">
        <f t="shared" si="253"/>
        <v>#NUM!</v>
      </c>
      <c r="BH5421" t="e">
        <f t="shared" si="254"/>
        <v>#NUM!</v>
      </c>
      <c r="BI5421" t="e">
        <f>VLOOKUP(H5421,Sheet2!$A$1:$B$270,2,FALSE)</f>
        <v>#N/A</v>
      </c>
    </row>
    <row r="5422" spans="15:61">
      <c r="O5422" s="57"/>
      <c r="P5422" s="57"/>
      <c r="AO5422" s="57"/>
      <c r="AP5422" s="57"/>
      <c r="BA5422" s="57"/>
      <c r="BF5422" s="6" t="e">
        <f t="shared" si="252"/>
        <v>#NUM!</v>
      </c>
      <c r="BG5422" t="e">
        <f t="shared" si="253"/>
        <v>#NUM!</v>
      </c>
      <c r="BH5422" t="e">
        <f t="shared" si="254"/>
        <v>#NUM!</v>
      </c>
      <c r="BI5422" t="e">
        <f>VLOOKUP(H5422,Sheet2!$A$1:$B$270,2,FALSE)</f>
        <v>#N/A</v>
      </c>
    </row>
    <row r="5423" spans="15:61">
      <c r="O5423" s="57"/>
      <c r="P5423" s="57"/>
      <c r="AO5423" s="57"/>
      <c r="AP5423" s="57"/>
      <c r="BA5423" s="57"/>
      <c r="BF5423" s="6" t="e">
        <f t="shared" si="252"/>
        <v>#NUM!</v>
      </c>
      <c r="BG5423" t="e">
        <f t="shared" si="253"/>
        <v>#NUM!</v>
      </c>
      <c r="BH5423" t="e">
        <f t="shared" si="254"/>
        <v>#NUM!</v>
      </c>
      <c r="BI5423" t="e">
        <f>VLOOKUP(H5423,Sheet2!$A$1:$B$270,2,FALSE)</f>
        <v>#N/A</v>
      </c>
    </row>
    <row r="5424" spans="15:61">
      <c r="O5424" s="57"/>
      <c r="P5424" s="57"/>
      <c r="AO5424" s="57"/>
      <c r="AP5424" s="57"/>
      <c r="BA5424" s="57"/>
      <c r="BF5424" s="6" t="e">
        <f t="shared" si="252"/>
        <v>#NUM!</v>
      </c>
      <c r="BG5424" t="e">
        <f t="shared" si="253"/>
        <v>#NUM!</v>
      </c>
      <c r="BH5424" t="e">
        <f t="shared" si="254"/>
        <v>#NUM!</v>
      </c>
      <c r="BI5424" t="e">
        <f>VLOOKUP(H5424,Sheet2!$A$1:$B$270,2,FALSE)</f>
        <v>#N/A</v>
      </c>
    </row>
    <row r="5425" spans="15:61">
      <c r="O5425" s="57"/>
      <c r="P5425" s="57"/>
      <c r="AO5425" s="57"/>
      <c r="AP5425" s="57"/>
      <c r="BA5425" s="57"/>
      <c r="BF5425" s="6" t="e">
        <f t="shared" si="252"/>
        <v>#NUM!</v>
      </c>
      <c r="BG5425" t="e">
        <f t="shared" si="253"/>
        <v>#NUM!</v>
      </c>
      <c r="BH5425" t="e">
        <f t="shared" si="254"/>
        <v>#NUM!</v>
      </c>
      <c r="BI5425" t="e">
        <f>VLOOKUP(H5425,Sheet2!$A$1:$B$270,2,FALSE)</f>
        <v>#N/A</v>
      </c>
    </row>
    <row r="5426" spans="15:61">
      <c r="O5426" s="57"/>
      <c r="P5426" s="57"/>
      <c r="AO5426" s="57"/>
      <c r="AP5426" s="57"/>
      <c r="BA5426" s="57"/>
      <c r="BF5426" s="6" t="e">
        <f t="shared" si="252"/>
        <v>#NUM!</v>
      </c>
      <c r="BG5426" t="e">
        <f t="shared" si="253"/>
        <v>#NUM!</v>
      </c>
      <c r="BH5426" t="e">
        <f t="shared" si="254"/>
        <v>#NUM!</v>
      </c>
      <c r="BI5426" t="e">
        <f>VLOOKUP(H5426,Sheet2!$A$1:$B$270,2,FALSE)</f>
        <v>#N/A</v>
      </c>
    </row>
    <row r="5427" spans="15:61">
      <c r="O5427" s="57"/>
      <c r="P5427" s="57"/>
      <c r="AO5427" s="57"/>
      <c r="AP5427" s="57"/>
      <c r="BA5427" s="57"/>
      <c r="BF5427" s="6" t="e">
        <f t="shared" si="252"/>
        <v>#NUM!</v>
      </c>
      <c r="BG5427" t="e">
        <f t="shared" si="253"/>
        <v>#NUM!</v>
      </c>
      <c r="BH5427" t="e">
        <f t="shared" si="254"/>
        <v>#NUM!</v>
      </c>
      <c r="BI5427" t="e">
        <f>VLOOKUP(H5427,Sheet2!$A$1:$B$270,2,FALSE)</f>
        <v>#N/A</v>
      </c>
    </row>
    <row r="5428" spans="15:61">
      <c r="O5428" s="57"/>
      <c r="P5428" s="57"/>
      <c r="AP5428" s="57"/>
      <c r="BA5428" s="57"/>
      <c r="BF5428" s="6" t="e">
        <f t="shared" si="252"/>
        <v>#NUM!</v>
      </c>
      <c r="BG5428" t="e">
        <f t="shared" si="253"/>
        <v>#NUM!</v>
      </c>
      <c r="BH5428" t="e">
        <f t="shared" si="254"/>
        <v>#NUM!</v>
      </c>
      <c r="BI5428" t="e">
        <f>VLOOKUP(H5428,Sheet2!$A$1:$B$270,2,FALSE)</f>
        <v>#N/A</v>
      </c>
    </row>
    <row r="5429" spans="15:61">
      <c r="O5429" s="57"/>
      <c r="P5429" s="57"/>
      <c r="AO5429" s="57"/>
      <c r="BF5429" s="6" t="e">
        <f t="shared" si="252"/>
        <v>#NUM!</v>
      </c>
      <c r="BG5429" t="e">
        <f t="shared" si="253"/>
        <v>#NUM!</v>
      </c>
      <c r="BH5429" t="e">
        <f t="shared" si="254"/>
        <v>#NUM!</v>
      </c>
      <c r="BI5429" t="e">
        <f>VLOOKUP(H5429,Sheet2!$A$1:$B$270,2,FALSE)</f>
        <v>#N/A</v>
      </c>
    </row>
    <row r="5430" spans="15:61">
      <c r="O5430" s="57"/>
      <c r="P5430" s="57"/>
      <c r="AP5430" s="57"/>
      <c r="BA5430" s="57"/>
      <c r="BF5430" s="6" t="e">
        <f t="shared" si="252"/>
        <v>#NUM!</v>
      </c>
      <c r="BG5430" t="e">
        <f t="shared" si="253"/>
        <v>#NUM!</v>
      </c>
      <c r="BH5430" t="e">
        <f t="shared" si="254"/>
        <v>#NUM!</v>
      </c>
      <c r="BI5430" t="e">
        <f>VLOOKUP(H5430,Sheet2!$A$1:$B$270,2,FALSE)</f>
        <v>#N/A</v>
      </c>
    </row>
    <row r="5431" spans="15:61">
      <c r="O5431" s="57"/>
      <c r="P5431" s="57"/>
      <c r="AO5431" s="57"/>
      <c r="AP5431" s="57"/>
      <c r="BA5431" s="57"/>
      <c r="BF5431" s="6" t="e">
        <f t="shared" si="252"/>
        <v>#NUM!</v>
      </c>
      <c r="BG5431" t="e">
        <f t="shared" si="253"/>
        <v>#NUM!</v>
      </c>
      <c r="BH5431" t="e">
        <f t="shared" si="254"/>
        <v>#NUM!</v>
      </c>
      <c r="BI5431" t="e">
        <f>VLOOKUP(H5431,Sheet2!$A$1:$B$270,2,FALSE)</f>
        <v>#N/A</v>
      </c>
    </row>
    <row r="5432" spans="15:61">
      <c r="O5432" s="57"/>
      <c r="P5432" s="57"/>
      <c r="AP5432" s="57"/>
      <c r="BA5432" s="57"/>
      <c r="BF5432" s="6" t="e">
        <f t="shared" si="252"/>
        <v>#NUM!</v>
      </c>
      <c r="BG5432" t="e">
        <f t="shared" si="253"/>
        <v>#NUM!</v>
      </c>
      <c r="BH5432" t="e">
        <f t="shared" si="254"/>
        <v>#NUM!</v>
      </c>
      <c r="BI5432" t="e">
        <f>VLOOKUP(H5432,Sheet2!$A$1:$B$270,2,FALSE)</f>
        <v>#N/A</v>
      </c>
    </row>
    <row r="5433" spans="15:61">
      <c r="O5433" s="57"/>
      <c r="P5433" s="57"/>
      <c r="AP5433" s="57"/>
      <c r="BA5433" s="57"/>
      <c r="BF5433" s="6" t="e">
        <f t="shared" si="252"/>
        <v>#NUM!</v>
      </c>
      <c r="BG5433" t="e">
        <f t="shared" si="253"/>
        <v>#NUM!</v>
      </c>
      <c r="BH5433" t="e">
        <f t="shared" si="254"/>
        <v>#NUM!</v>
      </c>
      <c r="BI5433" t="e">
        <f>VLOOKUP(H5433,Sheet2!$A$1:$B$270,2,FALSE)</f>
        <v>#N/A</v>
      </c>
    </row>
    <row r="5434" spans="15:61">
      <c r="O5434" s="57"/>
      <c r="P5434" s="57"/>
      <c r="AP5434" s="57"/>
      <c r="BA5434" s="57"/>
      <c r="BF5434" s="6" t="e">
        <f t="shared" si="252"/>
        <v>#NUM!</v>
      </c>
      <c r="BG5434" t="e">
        <f t="shared" si="253"/>
        <v>#NUM!</v>
      </c>
      <c r="BH5434" t="e">
        <f t="shared" si="254"/>
        <v>#NUM!</v>
      </c>
      <c r="BI5434" t="e">
        <f>VLOOKUP(H5434,Sheet2!$A$1:$B$270,2,FALSE)</f>
        <v>#N/A</v>
      </c>
    </row>
    <row r="5435" spans="15:61">
      <c r="O5435" s="57"/>
      <c r="P5435" s="57"/>
      <c r="AP5435" s="57"/>
      <c r="BA5435" s="57"/>
      <c r="BF5435" s="6" t="e">
        <f t="shared" si="252"/>
        <v>#NUM!</v>
      </c>
      <c r="BG5435" t="e">
        <f t="shared" si="253"/>
        <v>#NUM!</v>
      </c>
      <c r="BH5435" t="e">
        <f t="shared" si="254"/>
        <v>#NUM!</v>
      </c>
      <c r="BI5435" t="e">
        <f>VLOOKUP(H5435,Sheet2!$A$1:$B$270,2,FALSE)</f>
        <v>#N/A</v>
      </c>
    </row>
    <row r="5436" spans="15:61">
      <c r="O5436" s="57"/>
      <c r="P5436" s="57"/>
      <c r="BF5436" s="6" t="e">
        <f t="shared" si="252"/>
        <v>#NUM!</v>
      </c>
      <c r="BG5436" t="e">
        <f t="shared" si="253"/>
        <v>#NUM!</v>
      </c>
      <c r="BH5436" t="e">
        <f t="shared" si="254"/>
        <v>#NUM!</v>
      </c>
      <c r="BI5436" t="e">
        <f>VLOOKUP(H5436,Sheet2!$A$1:$B$270,2,FALSE)</f>
        <v>#N/A</v>
      </c>
    </row>
    <row r="5437" spans="15:61">
      <c r="O5437" s="57"/>
      <c r="P5437" s="57"/>
      <c r="AO5437" s="57"/>
      <c r="AP5437" s="57"/>
      <c r="BA5437" s="57"/>
      <c r="BF5437" s="6" t="e">
        <f t="shared" si="252"/>
        <v>#NUM!</v>
      </c>
      <c r="BG5437" t="e">
        <f t="shared" si="253"/>
        <v>#NUM!</v>
      </c>
      <c r="BH5437" t="e">
        <f t="shared" si="254"/>
        <v>#NUM!</v>
      </c>
      <c r="BI5437" t="e">
        <f>VLOOKUP(H5437,Sheet2!$A$1:$B$270,2,FALSE)</f>
        <v>#N/A</v>
      </c>
    </row>
    <row r="5438" spans="15:61">
      <c r="O5438" s="57"/>
      <c r="P5438" s="57"/>
      <c r="AP5438" s="57"/>
      <c r="BA5438" s="57"/>
      <c r="BF5438" s="6" t="e">
        <f t="shared" si="252"/>
        <v>#NUM!</v>
      </c>
      <c r="BG5438" t="e">
        <f t="shared" si="253"/>
        <v>#NUM!</v>
      </c>
      <c r="BH5438" t="e">
        <f t="shared" si="254"/>
        <v>#NUM!</v>
      </c>
      <c r="BI5438" t="e">
        <f>VLOOKUP(H5438,Sheet2!$A$1:$B$270,2,FALSE)</f>
        <v>#N/A</v>
      </c>
    </row>
    <row r="5439" spans="15:61">
      <c r="O5439" s="57"/>
      <c r="P5439" s="57"/>
      <c r="AP5439" s="57"/>
      <c r="BA5439" s="57"/>
      <c r="BF5439" s="6" t="e">
        <f t="shared" si="252"/>
        <v>#NUM!</v>
      </c>
      <c r="BG5439" t="e">
        <f t="shared" si="253"/>
        <v>#NUM!</v>
      </c>
      <c r="BH5439" t="e">
        <f t="shared" si="254"/>
        <v>#NUM!</v>
      </c>
      <c r="BI5439" t="e">
        <f>VLOOKUP(H5439,Sheet2!$A$1:$B$270,2,FALSE)</f>
        <v>#N/A</v>
      </c>
    </row>
    <row r="5440" spans="15:61">
      <c r="O5440" s="57"/>
      <c r="P5440" s="57"/>
      <c r="AP5440" s="57"/>
      <c r="BA5440" s="57"/>
      <c r="BF5440" s="6" t="e">
        <f t="shared" si="252"/>
        <v>#NUM!</v>
      </c>
      <c r="BG5440" t="e">
        <f t="shared" si="253"/>
        <v>#NUM!</v>
      </c>
      <c r="BH5440" t="e">
        <f t="shared" si="254"/>
        <v>#NUM!</v>
      </c>
      <c r="BI5440" t="e">
        <f>VLOOKUP(H5440,Sheet2!$A$1:$B$270,2,FALSE)</f>
        <v>#N/A</v>
      </c>
    </row>
    <row r="5441" spans="15:61">
      <c r="O5441" s="57"/>
      <c r="P5441" s="57"/>
      <c r="BF5441" s="6" t="e">
        <f t="shared" si="252"/>
        <v>#NUM!</v>
      </c>
      <c r="BG5441" t="e">
        <f t="shared" si="253"/>
        <v>#NUM!</v>
      </c>
      <c r="BH5441" t="e">
        <f t="shared" si="254"/>
        <v>#NUM!</v>
      </c>
      <c r="BI5441" t="e">
        <f>VLOOKUP(H5441,Sheet2!$A$1:$B$270,2,FALSE)</f>
        <v>#N/A</v>
      </c>
    </row>
    <row r="5442" spans="15:61">
      <c r="O5442" s="57"/>
      <c r="P5442" s="57"/>
      <c r="AP5442" s="57"/>
      <c r="BA5442" s="57"/>
      <c r="BF5442" s="6" t="e">
        <f t="shared" ref="BF5442:BF5505" si="255">DATE(BC5442,BD5442,BE5442)</f>
        <v>#NUM!</v>
      </c>
      <c r="BG5442" t="e">
        <f t="shared" ref="BG5442:BG5505" si="256">BF5442-BA5442</f>
        <v>#NUM!</v>
      </c>
      <c r="BH5442" t="e">
        <f t="shared" ref="BH5442:BH5505" si="257">IF(BG5442=1,"COMPLY",IF(BG5442&lt;1,"COMPLY","NOT COMPLY"))</f>
        <v>#NUM!</v>
      </c>
      <c r="BI5442" t="e">
        <f>VLOOKUP(H5442,Sheet2!$A$1:$B$270,2,FALSE)</f>
        <v>#N/A</v>
      </c>
    </row>
    <row r="5443" spans="15:61">
      <c r="O5443" s="57"/>
      <c r="P5443" s="57"/>
      <c r="AM5443" s="58"/>
      <c r="BA5443" s="57"/>
      <c r="BB5443" s="58"/>
      <c r="BF5443" s="6" t="e">
        <f t="shared" si="255"/>
        <v>#NUM!</v>
      </c>
      <c r="BG5443" t="e">
        <f t="shared" si="256"/>
        <v>#NUM!</v>
      </c>
      <c r="BH5443" t="e">
        <f t="shared" si="257"/>
        <v>#NUM!</v>
      </c>
      <c r="BI5443" t="e">
        <f>VLOOKUP(H5443,Sheet2!$A$1:$B$270,2,FALSE)</f>
        <v>#N/A</v>
      </c>
    </row>
    <row r="5444" spans="15:61">
      <c r="O5444" s="57"/>
      <c r="P5444" s="57"/>
      <c r="AO5444" s="57"/>
      <c r="AP5444" s="57"/>
      <c r="BA5444" s="57"/>
      <c r="BF5444" s="6" t="e">
        <f t="shared" si="255"/>
        <v>#NUM!</v>
      </c>
      <c r="BG5444" t="e">
        <f t="shared" si="256"/>
        <v>#NUM!</v>
      </c>
      <c r="BH5444" t="e">
        <f t="shared" si="257"/>
        <v>#NUM!</v>
      </c>
      <c r="BI5444" t="e">
        <f>VLOOKUP(H5444,Sheet2!$A$1:$B$270,2,FALSE)</f>
        <v>#N/A</v>
      </c>
    </row>
    <row r="5445" spans="15:61">
      <c r="O5445" s="57"/>
      <c r="P5445" s="57"/>
      <c r="AO5445" s="57"/>
      <c r="BF5445" s="6" t="e">
        <f t="shared" si="255"/>
        <v>#NUM!</v>
      </c>
      <c r="BG5445" t="e">
        <f t="shared" si="256"/>
        <v>#NUM!</v>
      </c>
      <c r="BH5445" t="e">
        <f t="shared" si="257"/>
        <v>#NUM!</v>
      </c>
      <c r="BI5445" t="e">
        <f>VLOOKUP(H5445,Sheet2!$A$1:$B$270,2,FALSE)</f>
        <v>#N/A</v>
      </c>
    </row>
    <row r="5446" spans="15:61">
      <c r="O5446" s="57"/>
      <c r="P5446" s="57"/>
      <c r="AO5446" s="57"/>
      <c r="AP5446" s="57"/>
      <c r="BA5446" s="57"/>
      <c r="BF5446" s="6" t="e">
        <f t="shared" si="255"/>
        <v>#NUM!</v>
      </c>
      <c r="BG5446" t="e">
        <f t="shared" si="256"/>
        <v>#NUM!</v>
      </c>
      <c r="BH5446" t="e">
        <f t="shared" si="257"/>
        <v>#NUM!</v>
      </c>
      <c r="BI5446" t="e">
        <f>VLOOKUP(H5446,Sheet2!$A$1:$B$270,2,FALSE)</f>
        <v>#N/A</v>
      </c>
    </row>
    <row r="5447" spans="15:61">
      <c r="O5447" s="57"/>
      <c r="P5447" s="57"/>
      <c r="AP5447" s="57"/>
      <c r="BA5447" s="57"/>
      <c r="BF5447" s="6" t="e">
        <f t="shared" si="255"/>
        <v>#NUM!</v>
      </c>
      <c r="BG5447" t="e">
        <f t="shared" si="256"/>
        <v>#NUM!</v>
      </c>
      <c r="BH5447" t="e">
        <f t="shared" si="257"/>
        <v>#NUM!</v>
      </c>
      <c r="BI5447" t="e">
        <f>VLOOKUP(H5447,Sheet2!$A$1:$B$270,2,FALSE)</f>
        <v>#N/A</v>
      </c>
    </row>
    <row r="5448" spans="15:61">
      <c r="O5448" s="57"/>
      <c r="P5448" s="57"/>
      <c r="AP5448" s="57"/>
      <c r="BA5448" s="57"/>
      <c r="BF5448" s="6" t="e">
        <f t="shared" si="255"/>
        <v>#NUM!</v>
      </c>
      <c r="BG5448" t="e">
        <f t="shared" si="256"/>
        <v>#NUM!</v>
      </c>
      <c r="BH5448" t="e">
        <f t="shared" si="257"/>
        <v>#NUM!</v>
      </c>
      <c r="BI5448" t="e">
        <f>VLOOKUP(H5448,Sheet2!$A$1:$B$270,2,FALSE)</f>
        <v>#N/A</v>
      </c>
    </row>
    <row r="5449" spans="15:61">
      <c r="O5449" s="57"/>
      <c r="P5449" s="57"/>
      <c r="AP5449" s="57"/>
      <c r="BA5449" s="57"/>
      <c r="BF5449" s="6" t="e">
        <f t="shared" si="255"/>
        <v>#NUM!</v>
      </c>
      <c r="BG5449" t="e">
        <f t="shared" si="256"/>
        <v>#NUM!</v>
      </c>
      <c r="BH5449" t="e">
        <f t="shared" si="257"/>
        <v>#NUM!</v>
      </c>
      <c r="BI5449" t="e">
        <f>VLOOKUP(H5449,Sheet2!$A$1:$B$270,2,FALSE)</f>
        <v>#N/A</v>
      </c>
    </row>
    <row r="5450" spans="15:61">
      <c r="O5450" s="57"/>
      <c r="P5450" s="57"/>
      <c r="BA5450" s="57"/>
      <c r="BF5450" s="6" t="e">
        <f t="shared" si="255"/>
        <v>#NUM!</v>
      </c>
      <c r="BG5450" t="e">
        <f t="shared" si="256"/>
        <v>#NUM!</v>
      </c>
      <c r="BH5450" t="e">
        <f t="shared" si="257"/>
        <v>#NUM!</v>
      </c>
      <c r="BI5450" t="e">
        <f>VLOOKUP(H5450,Sheet2!$A$1:$B$270,2,FALSE)</f>
        <v>#N/A</v>
      </c>
    </row>
    <row r="5451" spans="15:61">
      <c r="O5451" s="57"/>
      <c r="P5451" s="57"/>
      <c r="AO5451" s="57"/>
      <c r="AP5451" s="57"/>
      <c r="BA5451" s="57"/>
      <c r="BF5451" s="6" t="e">
        <f t="shared" si="255"/>
        <v>#NUM!</v>
      </c>
      <c r="BG5451" t="e">
        <f t="shared" si="256"/>
        <v>#NUM!</v>
      </c>
      <c r="BH5451" t="e">
        <f t="shared" si="257"/>
        <v>#NUM!</v>
      </c>
      <c r="BI5451" t="e">
        <f>VLOOKUP(H5451,Sheet2!$A$1:$B$270,2,FALSE)</f>
        <v>#N/A</v>
      </c>
    </row>
    <row r="5452" spans="15:61">
      <c r="O5452" s="57"/>
      <c r="P5452" s="57"/>
      <c r="AP5452" s="57"/>
      <c r="BA5452" s="57"/>
      <c r="BF5452" s="6" t="e">
        <f t="shared" si="255"/>
        <v>#NUM!</v>
      </c>
      <c r="BG5452" t="e">
        <f t="shared" si="256"/>
        <v>#NUM!</v>
      </c>
      <c r="BH5452" t="e">
        <f t="shared" si="257"/>
        <v>#NUM!</v>
      </c>
      <c r="BI5452" t="e">
        <f>VLOOKUP(H5452,Sheet2!$A$1:$B$270,2,FALSE)</f>
        <v>#N/A</v>
      </c>
    </row>
    <row r="5453" spans="15:61">
      <c r="O5453" s="57"/>
      <c r="P5453" s="57"/>
      <c r="AM5453" s="58"/>
      <c r="BA5453" s="57"/>
      <c r="BB5453" s="58"/>
      <c r="BF5453" s="6" t="e">
        <f t="shared" si="255"/>
        <v>#NUM!</v>
      </c>
      <c r="BG5453" t="e">
        <f t="shared" si="256"/>
        <v>#NUM!</v>
      </c>
      <c r="BH5453" t="e">
        <f t="shared" si="257"/>
        <v>#NUM!</v>
      </c>
      <c r="BI5453" t="e">
        <f>VLOOKUP(H5453,Sheet2!$A$1:$B$270,2,FALSE)</f>
        <v>#N/A</v>
      </c>
    </row>
    <row r="5454" spans="15:61">
      <c r="O5454" s="57"/>
      <c r="P5454" s="57"/>
      <c r="AO5454" s="57"/>
      <c r="BF5454" s="6" t="e">
        <f t="shared" si="255"/>
        <v>#NUM!</v>
      </c>
      <c r="BG5454" t="e">
        <f t="shared" si="256"/>
        <v>#NUM!</v>
      </c>
      <c r="BH5454" t="e">
        <f t="shared" si="257"/>
        <v>#NUM!</v>
      </c>
      <c r="BI5454" t="e">
        <f>VLOOKUP(H5454,Sheet2!$A$1:$B$270,2,FALSE)</f>
        <v>#N/A</v>
      </c>
    </row>
    <row r="5455" spans="15:61">
      <c r="O5455" s="57"/>
      <c r="P5455" s="57"/>
      <c r="AP5455" s="57"/>
      <c r="BA5455" s="57"/>
      <c r="BF5455" s="6" t="e">
        <f t="shared" si="255"/>
        <v>#NUM!</v>
      </c>
      <c r="BG5455" t="e">
        <f t="shared" si="256"/>
        <v>#NUM!</v>
      </c>
      <c r="BH5455" t="e">
        <f t="shared" si="257"/>
        <v>#NUM!</v>
      </c>
      <c r="BI5455" t="e">
        <f>VLOOKUP(H5455,Sheet2!$A$1:$B$270,2,FALSE)</f>
        <v>#N/A</v>
      </c>
    </row>
    <row r="5456" spans="15:61">
      <c r="O5456" s="57"/>
      <c r="P5456" s="57"/>
      <c r="AP5456" s="57"/>
      <c r="BA5456" s="57"/>
      <c r="BF5456" s="6" t="e">
        <f t="shared" si="255"/>
        <v>#NUM!</v>
      </c>
      <c r="BG5456" t="e">
        <f t="shared" si="256"/>
        <v>#NUM!</v>
      </c>
      <c r="BH5456" t="e">
        <f t="shared" si="257"/>
        <v>#NUM!</v>
      </c>
      <c r="BI5456" t="e">
        <f>VLOOKUP(H5456,Sheet2!$A$1:$B$270,2,FALSE)</f>
        <v>#N/A</v>
      </c>
    </row>
    <row r="5457" spans="15:61">
      <c r="O5457" s="57"/>
      <c r="P5457" s="57"/>
      <c r="BA5457" s="57"/>
      <c r="BF5457" s="6" t="e">
        <f t="shared" si="255"/>
        <v>#NUM!</v>
      </c>
      <c r="BG5457" t="e">
        <f t="shared" si="256"/>
        <v>#NUM!</v>
      </c>
      <c r="BH5457" t="e">
        <f t="shared" si="257"/>
        <v>#NUM!</v>
      </c>
      <c r="BI5457" t="e">
        <f>VLOOKUP(H5457,Sheet2!$A$1:$B$270,2,FALSE)</f>
        <v>#N/A</v>
      </c>
    </row>
    <row r="5458" spans="15:61">
      <c r="O5458" s="57"/>
      <c r="P5458" s="57"/>
      <c r="AO5458" s="57"/>
      <c r="AP5458" s="57"/>
      <c r="BA5458" s="57"/>
      <c r="BF5458" s="6" t="e">
        <f t="shared" si="255"/>
        <v>#NUM!</v>
      </c>
      <c r="BG5458" t="e">
        <f t="shared" si="256"/>
        <v>#NUM!</v>
      </c>
      <c r="BH5458" t="e">
        <f t="shared" si="257"/>
        <v>#NUM!</v>
      </c>
      <c r="BI5458" t="e">
        <f>VLOOKUP(H5458,Sheet2!$A$1:$B$270,2,FALSE)</f>
        <v>#N/A</v>
      </c>
    </row>
    <row r="5459" spans="15:61">
      <c r="O5459" s="57"/>
      <c r="P5459" s="57"/>
      <c r="AP5459" s="57"/>
      <c r="BA5459" s="57"/>
      <c r="BF5459" s="6" t="e">
        <f t="shared" si="255"/>
        <v>#NUM!</v>
      </c>
      <c r="BG5459" t="e">
        <f t="shared" si="256"/>
        <v>#NUM!</v>
      </c>
      <c r="BH5459" t="e">
        <f t="shared" si="257"/>
        <v>#NUM!</v>
      </c>
      <c r="BI5459" t="e">
        <f>VLOOKUP(H5459,Sheet2!$A$1:$B$270,2,FALSE)</f>
        <v>#N/A</v>
      </c>
    </row>
    <row r="5460" spans="15:61">
      <c r="O5460" s="57"/>
      <c r="P5460" s="57"/>
      <c r="AO5460" s="57"/>
      <c r="AP5460" s="57"/>
      <c r="BA5460" s="57"/>
      <c r="BF5460" s="6" t="e">
        <f t="shared" si="255"/>
        <v>#NUM!</v>
      </c>
      <c r="BG5460" t="e">
        <f t="shared" si="256"/>
        <v>#NUM!</v>
      </c>
      <c r="BH5460" t="e">
        <f t="shared" si="257"/>
        <v>#NUM!</v>
      </c>
      <c r="BI5460" t="e">
        <f>VLOOKUP(H5460,Sheet2!$A$1:$B$270,2,FALSE)</f>
        <v>#N/A</v>
      </c>
    </row>
    <row r="5461" spans="15:61">
      <c r="O5461" s="57"/>
      <c r="P5461" s="57"/>
      <c r="AP5461" s="57"/>
      <c r="BA5461" s="57"/>
      <c r="BF5461" s="6" t="e">
        <f t="shared" si="255"/>
        <v>#NUM!</v>
      </c>
      <c r="BG5461" t="e">
        <f t="shared" si="256"/>
        <v>#NUM!</v>
      </c>
      <c r="BH5461" t="e">
        <f t="shared" si="257"/>
        <v>#NUM!</v>
      </c>
      <c r="BI5461" t="e">
        <f>VLOOKUP(H5461,Sheet2!$A$1:$B$270,2,FALSE)</f>
        <v>#N/A</v>
      </c>
    </row>
    <row r="5462" spans="15:61">
      <c r="O5462" s="57"/>
      <c r="P5462" s="57"/>
      <c r="AP5462" s="57"/>
      <c r="BA5462" s="57"/>
      <c r="BF5462" s="6" t="e">
        <f t="shared" si="255"/>
        <v>#NUM!</v>
      </c>
      <c r="BG5462" t="e">
        <f t="shared" si="256"/>
        <v>#NUM!</v>
      </c>
      <c r="BH5462" t="e">
        <f t="shared" si="257"/>
        <v>#NUM!</v>
      </c>
      <c r="BI5462" t="e">
        <f>VLOOKUP(H5462,Sheet2!$A$1:$B$270,2,FALSE)</f>
        <v>#N/A</v>
      </c>
    </row>
    <row r="5463" spans="15:61">
      <c r="O5463" s="57"/>
      <c r="P5463" s="57"/>
      <c r="AP5463" s="57"/>
      <c r="BA5463" s="57"/>
      <c r="BF5463" s="6" t="e">
        <f t="shared" si="255"/>
        <v>#NUM!</v>
      </c>
      <c r="BG5463" t="e">
        <f t="shared" si="256"/>
        <v>#NUM!</v>
      </c>
      <c r="BH5463" t="e">
        <f t="shared" si="257"/>
        <v>#NUM!</v>
      </c>
      <c r="BI5463" t="e">
        <f>VLOOKUP(H5463,Sheet2!$A$1:$B$270,2,FALSE)</f>
        <v>#N/A</v>
      </c>
    </row>
    <row r="5464" spans="15:61">
      <c r="O5464" s="57"/>
      <c r="P5464" s="57"/>
      <c r="AP5464" s="57"/>
      <c r="BA5464" s="57"/>
      <c r="BF5464" s="6" t="e">
        <f t="shared" si="255"/>
        <v>#NUM!</v>
      </c>
      <c r="BG5464" t="e">
        <f t="shared" si="256"/>
        <v>#NUM!</v>
      </c>
      <c r="BH5464" t="e">
        <f t="shared" si="257"/>
        <v>#NUM!</v>
      </c>
      <c r="BI5464" t="e">
        <f>VLOOKUP(H5464,Sheet2!$A$1:$B$270,2,FALSE)</f>
        <v>#N/A</v>
      </c>
    </row>
    <row r="5465" spans="15:61">
      <c r="O5465" s="57"/>
      <c r="P5465" s="57"/>
      <c r="AO5465" s="57"/>
      <c r="AP5465" s="57"/>
      <c r="BA5465" s="57"/>
      <c r="BF5465" s="6" t="e">
        <f t="shared" si="255"/>
        <v>#NUM!</v>
      </c>
      <c r="BG5465" t="e">
        <f t="shared" si="256"/>
        <v>#NUM!</v>
      </c>
      <c r="BH5465" t="e">
        <f t="shared" si="257"/>
        <v>#NUM!</v>
      </c>
      <c r="BI5465" t="e">
        <f>VLOOKUP(H5465,Sheet2!$A$1:$B$270,2,FALSE)</f>
        <v>#N/A</v>
      </c>
    </row>
    <row r="5466" spans="15:61">
      <c r="O5466" s="57"/>
      <c r="P5466" s="57"/>
      <c r="AO5466" s="57"/>
      <c r="AP5466" s="57"/>
      <c r="BA5466" s="57"/>
      <c r="BF5466" s="6" t="e">
        <f t="shared" si="255"/>
        <v>#NUM!</v>
      </c>
      <c r="BG5466" t="e">
        <f t="shared" si="256"/>
        <v>#NUM!</v>
      </c>
      <c r="BH5466" t="e">
        <f t="shared" si="257"/>
        <v>#NUM!</v>
      </c>
      <c r="BI5466" t="e">
        <f>VLOOKUP(H5466,Sheet2!$A$1:$B$270,2,FALSE)</f>
        <v>#N/A</v>
      </c>
    </row>
    <row r="5467" spans="15:61">
      <c r="O5467" s="57"/>
      <c r="P5467" s="57"/>
      <c r="AP5467" s="57"/>
      <c r="BA5467" s="57"/>
      <c r="BF5467" s="6" t="e">
        <f t="shared" si="255"/>
        <v>#NUM!</v>
      </c>
      <c r="BG5467" t="e">
        <f t="shared" si="256"/>
        <v>#NUM!</v>
      </c>
      <c r="BH5467" t="e">
        <f t="shared" si="257"/>
        <v>#NUM!</v>
      </c>
      <c r="BI5467" t="e">
        <f>VLOOKUP(H5467,Sheet2!$A$1:$B$270,2,FALSE)</f>
        <v>#N/A</v>
      </c>
    </row>
    <row r="5468" spans="15:61">
      <c r="O5468" s="57"/>
      <c r="P5468" s="57"/>
      <c r="AP5468" s="57"/>
      <c r="BA5468" s="57"/>
      <c r="BF5468" s="6" t="e">
        <f t="shared" si="255"/>
        <v>#NUM!</v>
      </c>
      <c r="BG5468" t="e">
        <f t="shared" si="256"/>
        <v>#NUM!</v>
      </c>
      <c r="BH5468" t="e">
        <f t="shared" si="257"/>
        <v>#NUM!</v>
      </c>
      <c r="BI5468" t="e">
        <f>VLOOKUP(H5468,Sheet2!$A$1:$B$270,2,FALSE)</f>
        <v>#N/A</v>
      </c>
    </row>
    <row r="5469" spans="15:61">
      <c r="O5469" s="57"/>
      <c r="P5469" s="57"/>
      <c r="AO5469" s="57"/>
      <c r="AP5469" s="57"/>
      <c r="BA5469" s="57"/>
      <c r="BF5469" s="6" t="e">
        <f t="shared" si="255"/>
        <v>#NUM!</v>
      </c>
      <c r="BG5469" t="e">
        <f t="shared" si="256"/>
        <v>#NUM!</v>
      </c>
      <c r="BH5469" t="e">
        <f t="shared" si="257"/>
        <v>#NUM!</v>
      </c>
      <c r="BI5469" t="e">
        <f>VLOOKUP(H5469,Sheet2!$A$1:$B$270,2,FALSE)</f>
        <v>#N/A</v>
      </c>
    </row>
    <row r="5470" spans="15:61">
      <c r="O5470" s="57"/>
      <c r="P5470" s="57"/>
      <c r="AO5470" s="57"/>
      <c r="AP5470" s="57"/>
      <c r="BA5470" s="57"/>
      <c r="BF5470" s="6" t="e">
        <f t="shared" si="255"/>
        <v>#NUM!</v>
      </c>
      <c r="BG5470" t="e">
        <f t="shared" si="256"/>
        <v>#NUM!</v>
      </c>
      <c r="BH5470" t="e">
        <f t="shared" si="257"/>
        <v>#NUM!</v>
      </c>
      <c r="BI5470" t="e">
        <f>VLOOKUP(H5470,Sheet2!$A$1:$B$270,2,FALSE)</f>
        <v>#N/A</v>
      </c>
    </row>
    <row r="5471" spans="15:61">
      <c r="O5471" s="57"/>
      <c r="P5471" s="57"/>
      <c r="AP5471" s="57"/>
      <c r="BA5471" s="57"/>
      <c r="BF5471" s="6" t="e">
        <f t="shared" si="255"/>
        <v>#NUM!</v>
      </c>
      <c r="BG5471" t="e">
        <f t="shared" si="256"/>
        <v>#NUM!</v>
      </c>
      <c r="BH5471" t="e">
        <f t="shared" si="257"/>
        <v>#NUM!</v>
      </c>
      <c r="BI5471" t="e">
        <f>VLOOKUP(H5471,Sheet2!$A$1:$B$270,2,FALSE)</f>
        <v>#N/A</v>
      </c>
    </row>
    <row r="5472" spans="15:61">
      <c r="O5472" s="57"/>
      <c r="P5472" s="57"/>
      <c r="AO5472" s="57"/>
      <c r="AP5472" s="57"/>
      <c r="BA5472" s="57"/>
      <c r="BF5472" s="6" t="e">
        <f t="shared" si="255"/>
        <v>#NUM!</v>
      </c>
      <c r="BG5472" t="e">
        <f t="shared" si="256"/>
        <v>#NUM!</v>
      </c>
      <c r="BH5472" t="e">
        <f t="shared" si="257"/>
        <v>#NUM!</v>
      </c>
      <c r="BI5472" t="e">
        <f>VLOOKUP(H5472,Sheet2!$A$1:$B$270,2,FALSE)</f>
        <v>#N/A</v>
      </c>
    </row>
    <row r="5473" spans="15:61">
      <c r="O5473" s="57"/>
      <c r="P5473" s="57"/>
      <c r="AP5473" s="57"/>
      <c r="BA5473" s="57"/>
      <c r="BF5473" s="6" t="e">
        <f t="shared" si="255"/>
        <v>#NUM!</v>
      </c>
      <c r="BG5473" t="e">
        <f t="shared" si="256"/>
        <v>#NUM!</v>
      </c>
      <c r="BH5473" t="e">
        <f t="shared" si="257"/>
        <v>#NUM!</v>
      </c>
      <c r="BI5473" t="e">
        <f>VLOOKUP(H5473,Sheet2!$A$1:$B$270,2,FALSE)</f>
        <v>#N/A</v>
      </c>
    </row>
    <row r="5474" spans="15:61">
      <c r="O5474" s="57"/>
      <c r="P5474" s="57"/>
      <c r="AP5474" s="57"/>
      <c r="BA5474" s="57"/>
      <c r="BF5474" s="6" t="e">
        <f t="shared" si="255"/>
        <v>#NUM!</v>
      </c>
      <c r="BG5474" t="e">
        <f t="shared" si="256"/>
        <v>#NUM!</v>
      </c>
      <c r="BH5474" t="e">
        <f t="shared" si="257"/>
        <v>#NUM!</v>
      </c>
      <c r="BI5474" t="e">
        <f>VLOOKUP(H5474,Sheet2!$A$1:$B$270,2,FALSE)</f>
        <v>#N/A</v>
      </c>
    </row>
    <row r="5475" spans="15:61">
      <c r="O5475" s="57"/>
      <c r="P5475" s="57"/>
      <c r="AO5475" s="57"/>
      <c r="AP5475" s="57"/>
      <c r="BA5475" s="57"/>
      <c r="BF5475" s="6" t="e">
        <f t="shared" si="255"/>
        <v>#NUM!</v>
      </c>
      <c r="BG5475" t="e">
        <f t="shared" si="256"/>
        <v>#NUM!</v>
      </c>
      <c r="BH5475" t="e">
        <f t="shared" si="257"/>
        <v>#NUM!</v>
      </c>
      <c r="BI5475" t="e">
        <f>VLOOKUP(H5475,Sheet2!$A$1:$B$270,2,FALSE)</f>
        <v>#N/A</v>
      </c>
    </row>
    <row r="5476" spans="15:61">
      <c r="O5476" s="57"/>
      <c r="P5476" s="57"/>
      <c r="AO5476" s="57"/>
      <c r="AP5476" s="57"/>
      <c r="BA5476" s="57"/>
      <c r="BF5476" s="6" t="e">
        <f t="shared" si="255"/>
        <v>#NUM!</v>
      </c>
      <c r="BG5476" t="e">
        <f t="shared" si="256"/>
        <v>#NUM!</v>
      </c>
      <c r="BH5476" t="e">
        <f t="shared" si="257"/>
        <v>#NUM!</v>
      </c>
      <c r="BI5476" t="e">
        <f>VLOOKUP(H5476,Sheet2!$A$1:$B$270,2,FALSE)</f>
        <v>#N/A</v>
      </c>
    </row>
    <row r="5477" spans="15:61">
      <c r="O5477" s="57"/>
      <c r="P5477" s="57"/>
      <c r="AP5477" s="57"/>
      <c r="BA5477" s="57"/>
      <c r="BF5477" s="6" t="e">
        <f t="shared" si="255"/>
        <v>#NUM!</v>
      </c>
      <c r="BG5477" t="e">
        <f t="shared" si="256"/>
        <v>#NUM!</v>
      </c>
      <c r="BH5477" t="e">
        <f t="shared" si="257"/>
        <v>#NUM!</v>
      </c>
      <c r="BI5477" t="e">
        <f>VLOOKUP(H5477,Sheet2!$A$1:$B$270,2,FALSE)</f>
        <v>#N/A</v>
      </c>
    </row>
    <row r="5478" spans="15:61">
      <c r="O5478" s="57"/>
      <c r="P5478" s="57"/>
      <c r="AM5478" s="58"/>
      <c r="BA5478" s="57"/>
      <c r="BB5478" s="58"/>
      <c r="BF5478" s="6" t="e">
        <f t="shared" si="255"/>
        <v>#NUM!</v>
      </c>
      <c r="BG5478" t="e">
        <f t="shared" si="256"/>
        <v>#NUM!</v>
      </c>
      <c r="BH5478" t="e">
        <f t="shared" si="257"/>
        <v>#NUM!</v>
      </c>
      <c r="BI5478" t="e">
        <f>VLOOKUP(H5478,Sheet2!$A$1:$B$270,2,FALSE)</f>
        <v>#N/A</v>
      </c>
    </row>
    <row r="5479" spans="15:61">
      <c r="O5479" s="57"/>
      <c r="P5479" s="57"/>
      <c r="AM5479" s="58"/>
      <c r="BA5479" s="57"/>
      <c r="BB5479" s="58"/>
      <c r="BF5479" s="6" t="e">
        <f t="shared" si="255"/>
        <v>#NUM!</v>
      </c>
      <c r="BG5479" t="e">
        <f t="shared" si="256"/>
        <v>#NUM!</v>
      </c>
      <c r="BH5479" t="e">
        <f t="shared" si="257"/>
        <v>#NUM!</v>
      </c>
      <c r="BI5479" t="e">
        <f>VLOOKUP(H5479,Sheet2!$A$1:$B$270,2,FALSE)</f>
        <v>#N/A</v>
      </c>
    </row>
    <row r="5480" spans="15:61">
      <c r="O5480" s="57"/>
      <c r="P5480" s="57"/>
      <c r="AO5480" s="57"/>
      <c r="BA5480" s="57"/>
      <c r="BF5480" s="6" t="e">
        <f t="shared" si="255"/>
        <v>#NUM!</v>
      </c>
      <c r="BG5480" t="e">
        <f t="shared" si="256"/>
        <v>#NUM!</v>
      </c>
      <c r="BH5480" t="e">
        <f t="shared" si="257"/>
        <v>#NUM!</v>
      </c>
      <c r="BI5480" t="e">
        <f>VLOOKUP(H5480,Sheet2!$A$1:$B$270,2,FALSE)</f>
        <v>#N/A</v>
      </c>
    </row>
    <row r="5481" spans="15:61">
      <c r="O5481" s="57"/>
      <c r="P5481" s="57"/>
      <c r="AO5481" s="57"/>
      <c r="AP5481" s="57"/>
      <c r="BA5481" s="57"/>
      <c r="BF5481" s="6" t="e">
        <f t="shared" si="255"/>
        <v>#NUM!</v>
      </c>
      <c r="BG5481" t="e">
        <f t="shared" si="256"/>
        <v>#NUM!</v>
      </c>
      <c r="BH5481" t="e">
        <f t="shared" si="257"/>
        <v>#NUM!</v>
      </c>
      <c r="BI5481" t="e">
        <f>VLOOKUP(H5481,Sheet2!$A$1:$B$270,2,FALSE)</f>
        <v>#N/A</v>
      </c>
    </row>
    <row r="5482" spans="15:61">
      <c r="O5482" s="57"/>
      <c r="P5482" s="57"/>
      <c r="AP5482" s="57"/>
      <c r="BA5482" s="57"/>
      <c r="BF5482" s="6" t="e">
        <f t="shared" si="255"/>
        <v>#NUM!</v>
      </c>
      <c r="BG5482" t="e">
        <f t="shared" si="256"/>
        <v>#NUM!</v>
      </c>
      <c r="BH5482" t="e">
        <f t="shared" si="257"/>
        <v>#NUM!</v>
      </c>
      <c r="BI5482" t="e">
        <f>VLOOKUP(H5482,Sheet2!$A$1:$B$270,2,FALSE)</f>
        <v>#N/A</v>
      </c>
    </row>
    <row r="5483" spans="15:61">
      <c r="O5483" s="57"/>
      <c r="P5483" s="57"/>
      <c r="AP5483" s="57"/>
      <c r="BA5483" s="57"/>
      <c r="BF5483" s="6" t="e">
        <f t="shared" si="255"/>
        <v>#NUM!</v>
      </c>
      <c r="BG5483" t="e">
        <f t="shared" si="256"/>
        <v>#NUM!</v>
      </c>
      <c r="BH5483" t="e">
        <f t="shared" si="257"/>
        <v>#NUM!</v>
      </c>
      <c r="BI5483" t="e">
        <f>VLOOKUP(H5483,Sheet2!$A$1:$B$270,2,FALSE)</f>
        <v>#N/A</v>
      </c>
    </row>
    <row r="5484" spans="15:61">
      <c r="O5484" s="57"/>
      <c r="P5484" s="57"/>
      <c r="AO5484" s="57"/>
      <c r="AP5484" s="57"/>
      <c r="BA5484" s="57"/>
      <c r="BF5484" s="6" t="e">
        <f t="shared" si="255"/>
        <v>#NUM!</v>
      </c>
      <c r="BG5484" t="e">
        <f t="shared" si="256"/>
        <v>#NUM!</v>
      </c>
      <c r="BH5484" t="e">
        <f t="shared" si="257"/>
        <v>#NUM!</v>
      </c>
      <c r="BI5484" t="e">
        <f>VLOOKUP(H5484,Sheet2!$A$1:$B$270,2,FALSE)</f>
        <v>#N/A</v>
      </c>
    </row>
    <row r="5485" spans="15:61">
      <c r="O5485" s="57"/>
      <c r="P5485" s="57"/>
      <c r="AO5485" s="57"/>
      <c r="AP5485" s="57"/>
      <c r="BA5485" s="57"/>
      <c r="BF5485" s="6" t="e">
        <f t="shared" si="255"/>
        <v>#NUM!</v>
      </c>
      <c r="BG5485" t="e">
        <f t="shared" si="256"/>
        <v>#NUM!</v>
      </c>
      <c r="BH5485" t="e">
        <f t="shared" si="257"/>
        <v>#NUM!</v>
      </c>
      <c r="BI5485" t="e">
        <f>VLOOKUP(H5485,Sheet2!$A$1:$B$270,2,FALSE)</f>
        <v>#N/A</v>
      </c>
    </row>
    <row r="5486" spans="15:61">
      <c r="O5486" s="57"/>
      <c r="P5486" s="57"/>
      <c r="AP5486" s="57"/>
      <c r="BA5486" s="57"/>
      <c r="BF5486" s="6" t="e">
        <f t="shared" si="255"/>
        <v>#NUM!</v>
      </c>
      <c r="BG5486" t="e">
        <f t="shared" si="256"/>
        <v>#NUM!</v>
      </c>
      <c r="BH5486" t="e">
        <f t="shared" si="257"/>
        <v>#NUM!</v>
      </c>
      <c r="BI5486" t="e">
        <f>VLOOKUP(H5486,Sheet2!$A$1:$B$270,2,FALSE)</f>
        <v>#N/A</v>
      </c>
    </row>
    <row r="5487" spans="15:61">
      <c r="O5487" s="57"/>
      <c r="P5487" s="57"/>
      <c r="AO5487" s="57"/>
      <c r="AP5487" s="57"/>
      <c r="BA5487" s="57"/>
      <c r="BF5487" s="6" t="e">
        <f t="shared" si="255"/>
        <v>#NUM!</v>
      </c>
      <c r="BG5487" t="e">
        <f t="shared" si="256"/>
        <v>#NUM!</v>
      </c>
      <c r="BH5487" t="e">
        <f t="shared" si="257"/>
        <v>#NUM!</v>
      </c>
      <c r="BI5487" t="e">
        <f>VLOOKUP(H5487,Sheet2!$A$1:$B$270,2,FALSE)</f>
        <v>#N/A</v>
      </c>
    </row>
    <row r="5488" spans="15:61">
      <c r="O5488" s="57"/>
      <c r="P5488" s="57"/>
      <c r="AO5488" s="57"/>
      <c r="BF5488" s="6" t="e">
        <f t="shared" si="255"/>
        <v>#NUM!</v>
      </c>
      <c r="BG5488" t="e">
        <f t="shared" si="256"/>
        <v>#NUM!</v>
      </c>
      <c r="BH5488" t="e">
        <f t="shared" si="257"/>
        <v>#NUM!</v>
      </c>
      <c r="BI5488" t="e">
        <f>VLOOKUP(H5488,Sheet2!$A$1:$B$270,2,FALSE)</f>
        <v>#N/A</v>
      </c>
    </row>
    <row r="5489" spans="15:61">
      <c r="O5489" s="57"/>
      <c r="P5489" s="57"/>
      <c r="AM5489" s="58"/>
      <c r="AO5489" s="57"/>
      <c r="BA5489" s="57"/>
      <c r="BB5489" s="58"/>
      <c r="BF5489" s="6" t="e">
        <f t="shared" si="255"/>
        <v>#NUM!</v>
      </c>
      <c r="BG5489" t="e">
        <f t="shared" si="256"/>
        <v>#NUM!</v>
      </c>
      <c r="BH5489" t="e">
        <f t="shared" si="257"/>
        <v>#NUM!</v>
      </c>
      <c r="BI5489" t="e">
        <f>VLOOKUP(H5489,Sheet2!$A$1:$B$270,2,FALSE)</f>
        <v>#N/A</v>
      </c>
    </row>
    <row r="5490" spans="15:61">
      <c r="O5490" s="57"/>
      <c r="P5490" s="57"/>
      <c r="AM5490" s="58"/>
      <c r="BA5490" s="57"/>
      <c r="BB5490" s="58"/>
      <c r="BF5490" s="6" t="e">
        <f t="shared" si="255"/>
        <v>#NUM!</v>
      </c>
      <c r="BG5490" t="e">
        <f t="shared" si="256"/>
        <v>#NUM!</v>
      </c>
      <c r="BH5490" t="e">
        <f t="shared" si="257"/>
        <v>#NUM!</v>
      </c>
      <c r="BI5490" t="e">
        <f>VLOOKUP(H5490,Sheet2!$A$1:$B$270,2,FALSE)</f>
        <v>#N/A</v>
      </c>
    </row>
    <row r="5491" spans="15:61">
      <c r="O5491" s="57"/>
      <c r="P5491" s="57"/>
      <c r="AP5491" s="57"/>
      <c r="BA5491" s="57"/>
      <c r="BF5491" s="6" t="e">
        <f t="shared" si="255"/>
        <v>#NUM!</v>
      </c>
      <c r="BG5491" t="e">
        <f t="shared" si="256"/>
        <v>#NUM!</v>
      </c>
      <c r="BH5491" t="e">
        <f t="shared" si="257"/>
        <v>#NUM!</v>
      </c>
      <c r="BI5491" t="e">
        <f>VLOOKUP(H5491,Sheet2!$A$1:$B$270,2,FALSE)</f>
        <v>#N/A</v>
      </c>
    </row>
    <row r="5492" spans="15:61">
      <c r="O5492" s="57"/>
      <c r="P5492" s="57"/>
      <c r="AO5492" s="57"/>
      <c r="AP5492" s="57"/>
      <c r="BA5492" s="57"/>
      <c r="BF5492" s="6" t="e">
        <f t="shared" si="255"/>
        <v>#NUM!</v>
      </c>
      <c r="BG5492" t="e">
        <f t="shared" si="256"/>
        <v>#NUM!</v>
      </c>
      <c r="BH5492" t="e">
        <f t="shared" si="257"/>
        <v>#NUM!</v>
      </c>
      <c r="BI5492" t="e">
        <f>VLOOKUP(H5492,Sheet2!$A$1:$B$270,2,FALSE)</f>
        <v>#N/A</v>
      </c>
    </row>
    <row r="5493" spans="15:61">
      <c r="O5493" s="57"/>
      <c r="P5493" s="57"/>
      <c r="AO5493" s="57"/>
      <c r="AP5493" s="57"/>
      <c r="BA5493" s="57"/>
      <c r="BF5493" s="6" t="e">
        <f t="shared" si="255"/>
        <v>#NUM!</v>
      </c>
      <c r="BG5493" t="e">
        <f t="shared" si="256"/>
        <v>#NUM!</v>
      </c>
      <c r="BH5493" t="e">
        <f t="shared" si="257"/>
        <v>#NUM!</v>
      </c>
      <c r="BI5493" t="e">
        <f>VLOOKUP(H5493,Sheet2!$A$1:$B$270,2,FALSE)</f>
        <v>#N/A</v>
      </c>
    </row>
    <row r="5494" spans="15:61">
      <c r="O5494" s="57"/>
      <c r="P5494" s="57"/>
      <c r="AP5494" s="57"/>
      <c r="BA5494" s="57"/>
      <c r="BF5494" s="6" t="e">
        <f t="shared" si="255"/>
        <v>#NUM!</v>
      </c>
      <c r="BG5494" t="e">
        <f t="shared" si="256"/>
        <v>#NUM!</v>
      </c>
      <c r="BH5494" t="e">
        <f t="shared" si="257"/>
        <v>#NUM!</v>
      </c>
      <c r="BI5494" t="e">
        <f>VLOOKUP(H5494,Sheet2!$A$1:$B$270,2,FALSE)</f>
        <v>#N/A</v>
      </c>
    </row>
    <row r="5495" spans="15:61">
      <c r="O5495" s="57"/>
      <c r="P5495" s="57"/>
      <c r="AO5495" s="57"/>
      <c r="AP5495" s="57"/>
      <c r="BA5495" s="57"/>
      <c r="BF5495" s="6" t="e">
        <f t="shared" si="255"/>
        <v>#NUM!</v>
      </c>
      <c r="BG5495" t="e">
        <f t="shared" si="256"/>
        <v>#NUM!</v>
      </c>
      <c r="BH5495" t="e">
        <f t="shared" si="257"/>
        <v>#NUM!</v>
      </c>
      <c r="BI5495" t="e">
        <f>VLOOKUP(H5495,Sheet2!$A$1:$B$270,2,FALSE)</f>
        <v>#N/A</v>
      </c>
    </row>
    <row r="5496" spans="15:61">
      <c r="O5496" s="57"/>
      <c r="P5496" s="57"/>
      <c r="AO5496" s="57"/>
      <c r="AP5496" s="57"/>
      <c r="BA5496" s="57"/>
      <c r="BF5496" s="6" t="e">
        <f t="shared" si="255"/>
        <v>#NUM!</v>
      </c>
      <c r="BG5496" t="e">
        <f t="shared" si="256"/>
        <v>#NUM!</v>
      </c>
      <c r="BH5496" t="e">
        <f t="shared" si="257"/>
        <v>#NUM!</v>
      </c>
      <c r="BI5496" t="e">
        <f>VLOOKUP(H5496,Sheet2!$A$1:$B$270,2,FALSE)</f>
        <v>#N/A</v>
      </c>
    </row>
    <row r="5497" spans="15:61">
      <c r="O5497" s="57"/>
      <c r="P5497" s="57"/>
      <c r="AM5497" s="58"/>
      <c r="AO5497" s="57"/>
      <c r="BA5497" s="57"/>
      <c r="BB5497" s="58"/>
      <c r="BF5497" s="6" t="e">
        <f t="shared" si="255"/>
        <v>#NUM!</v>
      </c>
      <c r="BG5497" t="e">
        <f t="shared" si="256"/>
        <v>#NUM!</v>
      </c>
      <c r="BH5497" t="e">
        <f t="shared" si="257"/>
        <v>#NUM!</v>
      </c>
      <c r="BI5497" t="e">
        <f>VLOOKUP(H5497,Sheet2!$A$1:$B$270,2,FALSE)</f>
        <v>#N/A</v>
      </c>
    </row>
    <row r="5498" spans="15:61">
      <c r="O5498" s="57"/>
      <c r="P5498" s="57"/>
      <c r="AP5498" s="57"/>
      <c r="BA5498" s="57"/>
      <c r="BF5498" s="6" t="e">
        <f t="shared" si="255"/>
        <v>#NUM!</v>
      </c>
      <c r="BG5498" t="e">
        <f t="shared" si="256"/>
        <v>#NUM!</v>
      </c>
      <c r="BH5498" t="e">
        <f t="shared" si="257"/>
        <v>#NUM!</v>
      </c>
      <c r="BI5498" t="e">
        <f>VLOOKUP(H5498,Sheet2!$A$1:$B$270,2,FALSE)</f>
        <v>#N/A</v>
      </c>
    </row>
    <row r="5499" spans="15:61">
      <c r="O5499" s="57"/>
      <c r="P5499" s="57"/>
      <c r="AP5499" s="57"/>
      <c r="BA5499" s="57"/>
      <c r="BF5499" s="6" t="e">
        <f t="shared" si="255"/>
        <v>#NUM!</v>
      </c>
      <c r="BG5499" t="e">
        <f t="shared" si="256"/>
        <v>#NUM!</v>
      </c>
      <c r="BH5499" t="e">
        <f t="shared" si="257"/>
        <v>#NUM!</v>
      </c>
      <c r="BI5499" t="e">
        <f>VLOOKUP(H5499,Sheet2!$A$1:$B$270,2,FALSE)</f>
        <v>#N/A</v>
      </c>
    </row>
    <row r="5500" spans="15:61">
      <c r="O5500" s="57"/>
      <c r="P5500" s="57"/>
      <c r="AP5500" s="57"/>
      <c r="BA5500" s="57"/>
      <c r="BF5500" s="6" t="e">
        <f t="shared" si="255"/>
        <v>#NUM!</v>
      </c>
      <c r="BG5500" t="e">
        <f t="shared" si="256"/>
        <v>#NUM!</v>
      </c>
      <c r="BH5500" t="e">
        <f t="shared" si="257"/>
        <v>#NUM!</v>
      </c>
      <c r="BI5500" t="e">
        <f>VLOOKUP(H5500,Sheet2!$A$1:$B$270,2,FALSE)</f>
        <v>#N/A</v>
      </c>
    </row>
    <row r="5501" spans="15:61">
      <c r="O5501" s="57"/>
      <c r="P5501" s="57"/>
      <c r="AP5501" s="57"/>
      <c r="BA5501" s="57"/>
      <c r="BF5501" s="6" t="e">
        <f t="shared" si="255"/>
        <v>#NUM!</v>
      </c>
      <c r="BG5501" t="e">
        <f t="shared" si="256"/>
        <v>#NUM!</v>
      </c>
      <c r="BH5501" t="e">
        <f t="shared" si="257"/>
        <v>#NUM!</v>
      </c>
      <c r="BI5501" t="e">
        <f>VLOOKUP(H5501,Sheet2!$A$1:$B$270,2,FALSE)</f>
        <v>#N/A</v>
      </c>
    </row>
    <row r="5502" spans="15:61">
      <c r="O5502" s="57"/>
      <c r="P5502" s="57"/>
      <c r="AP5502" s="57"/>
      <c r="BA5502" s="57"/>
      <c r="BF5502" s="6" t="e">
        <f t="shared" si="255"/>
        <v>#NUM!</v>
      </c>
      <c r="BG5502" t="e">
        <f t="shared" si="256"/>
        <v>#NUM!</v>
      </c>
      <c r="BH5502" t="e">
        <f t="shared" si="257"/>
        <v>#NUM!</v>
      </c>
      <c r="BI5502" t="e">
        <f>VLOOKUP(H5502,Sheet2!$A$1:$B$270,2,FALSE)</f>
        <v>#N/A</v>
      </c>
    </row>
    <row r="5503" spans="15:61">
      <c r="O5503" s="57"/>
      <c r="P5503" s="57"/>
      <c r="BA5503" s="57"/>
      <c r="BF5503" s="6" t="e">
        <f t="shared" si="255"/>
        <v>#NUM!</v>
      </c>
      <c r="BG5503" t="e">
        <f t="shared" si="256"/>
        <v>#NUM!</v>
      </c>
      <c r="BH5503" t="e">
        <f t="shared" si="257"/>
        <v>#NUM!</v>
      </c>
      <c r="BI5503" t="e">
        <f>VLOOKUP(H5503,Sheet2!$A$1:$B$270,2,FALSE)</f>
        <v>#N/A</v>
      </c>
    </row>
    <row r="5504" spans="15:61">
      <c r="O5504" s="57"/>
      <c r="P5504" s="57"/>
      <c r="AP5504" s="57"/>
      <c r="BA5504" s="57"/>
      <c r="BF5504" s="6" t="e">
        <f t="shared" si="255"/>
        <v>#NUM!</v>
      </c>
      <c r="BG5504" t="e">
        <f t="shared" si="256"/>
        <v>#NUM!</v>
      </c>
      <c r="BH5504" t="e">
        <f t="shared" si="257"/>
        <v>#NUM!</v>
      </c>
      <c r="BI5504" t="e">
        <f>VLOOKUP(H5504,Sheet2!$A$1:$B$270,2,FALSE)</f>
        <v>#N/A</v>
      </c>
    </row>
    <row r="5505" spans="15:61">
      <c r="O5505" s="57"/>
      <c r="P5505" s="57"/>
      <c r="AP5505" s="57"/>
      <c r="BA5505" s="57"/>
      <c r="BF5505" s="6" t="e">
        <f t="shared" si="255"/>
        <v>#NUM!</v>
      </c>
      <c r="BG5505" t="e">
        <f t="shared" si="256"/>
        <v>#NUM!</v>
      </c>
      <c r="BH5505" t="e">
        <f t="shared" si="257"/>
        <v>#NUM!</v>
      </c>
      <c r="BI5505" t="e">
        <f>VLOOKUP(H5505,Sheet2!$A$1:$B$270,2,FALSE)</f>
        <v>#N/A</v>
      </c>
    </row>
    <row r="5506" spans="15:61">
      <c r="O5506" s="57"/>
      <c r="P5506" s="57"/>
      <c r="AP5506" s="57"/>
      <c r="BA5506" s="57"/>
      <c r="BF5506" s="6" t="e">
        <f t="shared" ref="BF5506:BF5569" si="258">DATE(BC5506,BD5506,BE5506)</f>
        <v>#NUM!</v>
      </c>
      <c r="BG5506" t="e">
        <f t="shared" ref="BG5506:BG5569" si="259">BF5506-BA5506</f>
        <v>#NUM!</v>
      </c>
      <c r="BH5506" t="e">
        <f t="shared" ref="BH5506:BH5569" si="260">IF(BG5506=1,"COMPLY",IF(BG5506&lt;1,"COMPLY","NOT COMPLY"))</f>
        <v>#NUM!</v>
      </c>
      <c r="BI5506" t="e">
        <f>VLOOKUP(H5506,Sheet2!$A$1:$B$270,2,FALSE)</f>
        <v>#N/A</v>
      </c>
    </row>
    <row r="5507" spans="15:61">
      <c r="O5507" s="57"/>
      <c r="P5507" s="57"/>
      <c r="AO5507" s="57"/>
      <c r="AP5507" s="57"/>
      <c r="BA5507" s="57"/>
      <c r="BF5507" s="6" t="e">
        <f t="shared" si="258"/>
        <v>#NUM!</v>
      </c>
      <c r="BG5507" t="e">
        <f t="shared" si="259"/>
        <v>#NUM!</v>
      </c>
      <c r="BH5507" t="e">
        <f t="shared" si="260"/>
        <v>#NUM!</v>
      </c>
      <c r="BI5507" t="e">
        <f>VLOOKUP(H5507,Sheet2!$A$1:$B$270,2,FALSE)</f>
        <v>#N/A</v>
      </c>
    </row>
    <row r="5508" spans="15:61">
      <c r="O5508" s="57"/>
      <c r="P5508" s="57"/>
      <c r="AP5508" s="57"/>
      <c r="BA5508" s="57"/>
      <c r="BF5508" s="6" t="e">
        <f t="shared" si="258"/>
        <v>#NUM!</v>
      </c>
      <c r="BG5508" t="e">
        <f t="shared" si="259"/>
        <v>#NUM!</v>
      </c>
      <c r="BH5508" t="e">
        <f t="shared" si="260"/>
        <v>#NUM!</v>
      </c>
      <c r="BI5508" t="e">
        <f>VLOOKUP(H5508,Sheet2!$A$1:$B$270,2,FALSE)</f>
        <v>#N/A</v>
      </c>
    </row>
    <row r="5509" spans="15:61">
      <c r="O5509" s="57"/>
      <c r="P5509" s="57"/>
      <c r="AP5509" s="57"/>
      <c r="BA5509" s="57"/>
      <c r="BF5509" s="6" t="e">
        <f t="shared" si="258"/>
        <v>#NUM!</v>
      </c>
      <c r="BG5509" t="e">
        <f t="shared" si="259"/>
        <v>#NUM!</v>
      </c>
      <c r="BH5509" t="e">
        <f t="shared" si="260"/>
        <v>#NUM!</v>
      </c>
      <c r="BI5509" t="e">
        <f>VLOOKUP(H5509,Sheet2!$A$1:$B$270,2,FALSE)</f>
        <v>#N/A</v>
      </c>
    </row>
    <row r="5510" spans="15:61">
      <c r="O5510" s="57"/>
      <c r="P5510" s="57"/>
      <c r="AO5510" s="57"/>
      <c r="AP5510" s="57"/>
      <c r="BA5510" s="57"/>
      <c r="BF5510" s="6" t="e">
        <f t="shared" si="258"/>
        <v>#NUM!</v>
      </c>
      <c r="BG5510" t="e">
        <f t="shared" si="259"/>
        <v>#NUM!</v>
      </c>
      <c r="BH5510" t="e">
        <f t="shared" si="260"/>
        <v>#NUM!</v>
      </c>
      <c r="BI5510" t="e">
        <f>VLOOKUP(H5510,Sheet2!$A$1:$B$270,2,FALSE)</f>
        <v>#N/A</v>
      </c>
    </row>
    <row r="5511" spans="15:61">
      <c r="O5511" s="57"/>
      <c r="P5511" s="57"/>
      <c r="AO5511" s="57"/>
      <c r="AP5511" s="57"/>
      <c r="BA5511" s="57"/>
      <c r="BF5511" s="6" t="e">
        <f t="shared" si="258"/>
        <v>#NUM!</v>
      </c>
      <c r="BG5511" t="e">
        <f t="shared" si="259"/>
        <v>#NUM!</v>
      </c>
      <c r="BH5511" t="e">
        <f t="shared" si="260"/>
        <v>#NUM!</v>
      </c>
      <c r="BI5511" t="e">
        <f>VLOOKUP(H5511,Sheet2!$A$1:$B$270,2,FALSE)</f>
        <v>#N/A</v>
      </c>
    </row>
    <row r="5512" spans="15:61">
      <c r="O5512" s="57"/>
      <c r="P5512" s="57"/>
      <c r="AP5512" s="57"/>
      <c r="BA5512" s="57"/>
      <c r="BF5512" s="6" t="e">
        <f t="shared" si="258"/>
        <v>#NUM!</v>
      </c>
      <c r="BG5512" t="e">
        <f t="shared" si="259"/>
        <v>#NUM!</v>
      </c>
      <c r="BH5512" t="e">
        <f t="shared" si="260"/>
        <v>#NUM!</v>
      </c>
      <c r="BI5512" t="e">
        <f>VLOOKUP(H5512,Sheet2!$A$1:$B$270,2,FALSE)</f>
        <v>#N/A</v>
      </c>
    </row>
    <row r="5513" spans="15:61">
      <c r="O5513" s="57"/>
      <c r="P5513" s="57"/>
      <c r="AO5513" s="57"/>
      <c r="BA5513" s="57"/>
      <c r="BF5513" s="6" t="e">
        <f t="shared" si="258"/>
        <v>#NUM!</v>
      </c>
      <c r="BG5513" t="e">
        <f t="shared" si="259"/>
        <v>#NUM!</v>
      </c>
      <c r="BH5513" t="e">
        <f t="shared" si="260"/>
        <v>#NUM!</v>
      </c>
      <c r="BI5513" t="e">
        <f>VLOOKUP(H5513,Sheet2!$A$1:$B$270,2,FALSE)</f>
        <v>#N/A</v>
      </c>
    </row>
    <row r="5514" spans="15:61">
      <c r="O5514" s="57"/>
      <c r="P5514" s="57"/>
      <c r="AP5514" s="57"/>
      <c r="BA5514" s="57"/>
      <c r="BF5514" s="6" t="e">
        <f t="shared" si="258"/>
        <v>#NUM!</v>
      </c>
      <c r="BG5514" t="e">
        <f t="shared" si="259"/>
        <v>#NUM!</v>
      </c>
      <c r="BH5514" t="e">
        <f t="shared" si="260"/>
        <v>#NUM!</v>
      </c>
      <c r="BI5514" t="e">
        <f>VLOOKUP(H5514,Sheet2!$A$1:$B$270,2,FALSE)</f>
        <v>#N/A</v>
      </c>
    </row>
    <row r="5515" spans="15:61">
      <c r="O5515" s="57"/>
      <c r="P5515" s="57"/>
      <c r="AO5515" s="57"/>
      <c r="BF5515" s="6" t="e">
        <f t="shared" si="258"/>
        <v>#NUM!</v>
      </c>
      <c r="BG5515" t="e">
        <f t="shared" si="259"/>
        <v>#NUM!</v>
      </c>
      <c r="BH5515" t="e">
        <f t="shared" si="260"/>
        <v>#NUM!</v>
      </c>
      <c r="BI5515" t="e">
        <f>VLOOKUP(H5515,Sheet2!$A$1:$B$270,2,FALSE)</f>
        <v>#N/A</v>
      </c>
    </row>
    <row r="5516" spans="15:61">
      <c r="O5516" s="57"/>
      <c r="P5516" s="57"/>
      <c r="AO5516" s="57"/>
      <c r="AP5516" s="57"/>
      <c r="BA5516" s="57"/>
      <c r="BF5516" s="6" t="e">
        <f t="shared" si="258"/>
        <v>#NUM!</v>
      </c>
      <c r="BG5516" t="e">
        <f t="shared" si="259"/>
        <v>#NUM!</v>
      </c>
      <c r="BH5516" t="e">
        <f t="shared" si="260"/>
        <v>#NUM!</v>
      </c>
      <c r="BI5516" t="e">
        <f>VLOOKUP(H5516,Sheet2!$A$1:$B$270,2,FALSE)</f>
        <v>#N/A</v>
      </c>
    </row>
    <row r="5517" spans="15:61">
      <c r="O5517" s="57"/>
      <c r="P5517" s="57"/>
      <c r="AP5517" s="57"/>
      <c r="BA5517" s="57"/>
      <c r="BF5517" s="6" t="e">
        <f t="shared" si="258"/>
        <v>#NUM!</v>
      </c>
      <c r="BG5517" t="e">
        <f t="shared" si="259"/>
        <v>#NUM!</v>
      </c>
      <c r="BH5517" t="e">
        <f t="shared" si="260"/>
        <v>#NUM!</v>
      </c>
      <c r="BI5517" t="e">
        <f>VLOOKUP(H5517,Sheet2!$A$1:$B$270,2,FALSE)</f>
        <v>#N/A</v>
      </c>
    </row>
    <row r="5518" spans="15:61">
      <c r="O5518" s="57"/>
      <c r="P5518" s="57"/>
      <c r="BA5518" s="57"/>
      <c r="BF5518" s="6" t="e">
        <f t="shared" si="258"/>
        <v>#NUM!</v>
      </c>
      <c r="BG5518" t="e">
        <f t="shared" si="259"/>
        <v>#NUM!</v>
      </c>
      <c r="BH5518" t="e">
        <f t="shared" si="260"/>
        <v>#NUM!</v>
      </c>
      <c r="BI5518" t="e">
        <f>VLOOKUP(H5518,Sheet2!$A$1:$B$270,2,FALSE)</f>
        <v>#N/A</v>
      </c>
    </row>
    <row r="5519" spans="15:61">
      <c r="O5519" s="57"/>
      <c r="P5519" s="57"/>
      <c r="AP5519" s="57"/>
      <c r="BA5519" s="57"/>
      <c r="BF5519" s="6" t="e">
        <f t="shared" si="258"/>
        <v>#NUM!</v>
      </c>
      <c r="BG5519" t="e">
        <f t="shared" si="259"/>
        <v>#NUM!</v>
      </c>
      <c r="BH5519" t="e">
        <f t="shared" si="260"/>
        <v>#NUM!</v>
      </c>
      <c r="BI5519" t="e">
        <f>VLOOKUP(H5519,Sheet2!$A$1:$B$270,2,FALSE)</f>
        <v>#N/A</v>
      </c>
    </row>
    <row r="5520" spans="15:61">
      <c r="O5520" s="57"/>
      <c r="P5520" s="57"/>
      <c r="AP5520" s="57"/>
      <c r="BA5520" s="57"/>
      <c r="BF5520" s="6" t="e">
        <f t="shared" si="258"/>
        <v>#NUM!</v>
      </c>
      <c r="BG5520" t="e">
        <f t="shared" si="259"/>
        <v>#NUM!</v>
      </c>
      <c r="BH5520" t="e">
        <f t="shared" si="260"/>
        <v>#NUM!</v>
      </c>
      <c r="BI5520" t="e">
        <f>VLOOKUP(H5520,Sheet2!$A$1:$B$270,2,FALSE)</f>
        <v>#N/A</v>
      </c>
    </row>
    <row r="5521" spans="15:61">
      <c r="O5521" s="57"/>
      <c r="P5521" s="57"/>
      <c r="AO5521" s="57"/>
      <c r="AP5521" s="57"/>
      <c r="BA5521" s="57"/>
      <c r="BF5521" s="6" t="e">
        <f t="shared" si="258"/>
        <v>#NUM!</v>
      </c>
      <c r="BG5521" t="e">
        <f t="shared" si="259"/>
        <v>#NUM!</v>
      </c>
      <c r="BH5521" t="e">
        <f t="shared" si="260"/>
        <v>#NUM!</v>
      </c>
      <c r="BI5521" t="e">
        <f>VLOOKUP(H5521,Sheet2!$A$1:$B$270,2,FALSE)</f>
        <v>#N/A</v>
      </c>
    </row>
    <row r="5522" spans="15:61">
      <c r="O5522" s="57"/>
      <c r="P5522" s="57"/>
      <c r="AO5522" s="57"/>
      <c r="AP5522" s="57"/>
      <c r="BA5522" s="57"/>
      <c r="BF5522" s="6" t="e">
        <f t="shared" si="258"/>
        <v>#NUM!</v>
      </c>
      <c r="BG5522" t="e">
        <f t="shared" si="259"/>
        <v>#NUM!</v>
      </c>
      <c r="BH5522" t="e">
        <f t="shared" si="260"/>
        <v>#NUM!</v>
      </c>
      <c r="BI5522" t="e">
        <f>VLOOKUP(H5522,Sheet2!$A$1:$B$270,2,FALSE)</f>
        <v>#N/A</v>
      </c>
    </row>
    <row r="5523" spans="15:61">
      <c r="O5523" s="57"/>
      <c r="P5523" s="57"/>
      <c r="AO5523" s="57"/>
      <c r="AP5523" s="57"/>
      <c r="BA5523" s="57"/>
      <c r="BF5523" s="6" t="e">
        <f t="shared" si="258"/>
        <v>#NUM!</v>
      </c>
      <c r="BG5523" t="e">
        <f t="shared" si="259"/>
        <v>#NUM!</v>
      </c>
      <c r="BH5523" t="e">
        <f t="shared" si="260"/>
        <v>#NUM!</v>
      </c>
      <c r="BI5523" t="e">
        <f>VLOOKUP(H5523,Sheet2!$A$1:$B$270,2,FALSE)</f>
        <v>#N/A</v>
      </c>
    </row>
    <row r="5524" spans="15:61">
      <c r="O5524" s="57"/>
      <c r="P5524" s="57"/>
      <c r="AP5524" s="57"/>
      <c r="BA5524" s="57"/>
      <c r="BF5524" s="6" t="e">
        <f t="shared" si="258"/>
        <v>#NUM!</v>
      </c>
      <c r="BG5524" t="e">
        <f t="shared" si="259"/>
        <v>#NUM!</v>
      </c>
      <c r="BH5524" t="e">
        <f t="shared" si="260"/>
        <v>#NUM!</v>
      </c>
      <c r="BI5524" t="e">
        <f>VLOOKUP(H5524,Sheet2!$A$1:$B$270,2,FALSE)</f>
        <v>#N/A</v>
      </c>
    </row>
    <row r="5525" spans="15:61">
      <c r="O5525" s="57"/>
      <c r="P5525" s="57"/>
      <c r="AP5525" s="57"/>
      <c r="BA5525" s="57"/>
      <c r="BF5525" s="6" t="e">
        <f t="shared" si="258"/>
        <v>#NUM!</v>
      </c>
      <c r="BG5525" t="e">
        <f t="shared" si="259"/>
        <v>#NUM!</v>
      </c>
      <c r="BH5525" t="e">
        <f t="shared" si="260"/>
        <v>#NUM!</v>
      </c>
      <c r="BI5525" t="e">
        <f>VLOOKUP(H5525,Sheet2!$A$1:$B$270,2,FALSE)</f>
        <v>#N/A</v>
      </c>
    </row>
    <row r="5526" spans="15:61">
      <c r="O5526" s="57"/>
      <c r="P5526" s="57"/>
      <c r="BA5526" s="57"/>
      <c r="BF5526" s="6" t="e">
        <f t="shared" si="258"/>
        <v>#NUM!</v>
      </c>
      <c r="BG5526" t="e">
        <f t="shared" si="259"/>
        <v>#NUM!</v>
      </c>
      <c r="BH5526" t="e">
        <f t="shared" si="260"/>
        <v>#NUM!</v>
      </c>
      <c r="BI5526" t="e">
        <f>VLOOKUP(H5526,Sheet2!$A$1:$B$270,2,FALSE)</f>
        <v>#N/A</v>
      </c>
    </row>
    <row r="5527" spans="15:61">
      <c r="O5527" s="57"/>
      <c r="P5527" s="57"/>
      <c r="AP5527" s="57"/>
      <c r="BA5527" s="57"/>
      <c r="BF5527" s="6" t="e">
        <f t="shared" si="258"/>
        <v>#NUM!</v>
      </c>
      <c r="BG5527" t="e">
        <f t="shared" si="259"/>
        <v>#NUM!</v>
      </c>
      <c r="BH5527" t="e">
        <f t="shared" si="260"/>
        <v>#NUM!</v>
      </c>
      <c r="BI5527" t="e">
        <f>VLOOKUP(H5527,Sheet2!$A$1:$B$270,2,FALSE)</f>
        <v>#N/A</v>
      </c>
    </row>
    <row r="5528" spans="15:61">
      <c r="O5528" s="57"/>
      <c r="P5528" s="57"/>
      <c r="AP5528" s="57"/>
      <c r="BA5528" s="57"/>
      <c r="BF5528" s="6" t="e">
        <f t="shared" si="258"/>
        <v>#NUM!</v>
      </c>
      <c r="BG5528" t="e">
        <f t="shared" si="259"/>
        <v>#NUM!</v>
      </c>
      <c r="BH5528" t="e">
        <f t="shared" si="260"/>
        <v>#NUM!</v>
      </c>
      <c r="BI5528" t="e">
        <f>VLOOKUP(H5528,Sheet2!$A$1:$B$270,2,FALSE)</f>
        <v>#N/A</v>
      </c>
    </row>
    <row r="5529" spans="15:61">
      <c r="O5529" s="57"/>
      <c r="P5529" s="57"/>
      <c r="AP5529" s="57"/>
      <c r="BA5529" s="57"/>
      <c r="BF5529" s="6" t="e">
        <f t="shared" si="258"/>
        <v>#NUM!</v>
      </c>
      <c r="BG5529" t="e">
        <f t="shared" si="259"/>
        <v>#NUM!</v>
      </c>
      <c r="BH5529" t="e">
        <f t="shared" si="260"/>
        <v>#NUM!</v>
      </c>
      <c r="BI5529" t="e">
        <f>VLOOKUP(H5529,Sheet2!$A$1:$B$270,2,FALSE)</f>
        <v>#N/A</v>
      </c>
    </row>
    <row r="5530" spans="15:61">
      <c r="O5530" s="57"/>
      <c r="P5530" s="57"/>
      <c r="AM5530" s="58"/>
      <c r="AO5530" s="57"/>
      <c r="BA5530" s="57"/>
      <c r="BB5530" s="58"/>
      <c r="BF5530" s="6" t="e">
        <f t="shared" si="258"/>
        <v>#NUM!</v>
      </c>
      <c r="BG5530" t="e">
        <f t="shared" si="259"/>
        <v>#NUM!</v>
      </c>
      <c r="BH5530" t="e">
        <f t="shared" si="260"/>
        <v>#NUM!</v>
      </c>
      <c r="BI5530" t="e">
        <f>VLOOKUP(H5530,Sheet2!$A$1:$B$270,2,FALSE)</f>
        <v>#N/A</v>
      </c>
    </row>
    <row r="5531" spans="15:61">
      <c r="O5531" s="57"/>
      <c r="P5531" s="57"/>
      <c r="AO5531" s="57"/>
      <c r="AP5531" s="57"/>
      <c r="BA5531" s="57"/>
      <c r="BF5531" s="6" t="e">
        <f t="shared" si="258"/>
        <v>#NUM!</v>
      </c>
      <c r="BG5531" t="e">
        <f t="shared" si="259"/>
        <v>#NUM!</v>
      </c>
      <c r="BH5531" t="e">
        <f t="shared" si="260"/>
        <v>#NUM!</v>
      </c>
      <c r="BI5531" t="e">
        <f>VLOOKUP(H5531,Sheet2!$A$1:$B$270,2,FALSE)</f>
        <v>#N/A</v>
      </c>
    </row>
    <row r="5532" spans="15:61">
      <c r="O5532" s="57"/>
      <c r="P5532" s="57"/>
      <c r="AP5532" s="57"/>
      <c r="BA5532" s="57"/>
      <c r="BF5532" s="6" t="e">
        <f t="shared" si="258"/>
        <v>#NUM!</v>
      </c>
      <c r="BG5532" t="e">
        <f t="shared" si="259"/>
        <v>#NUM!</v>
      </c>
      <c r="BH5532" t="e">
        <f t="shared" si="260"/>
        <v>#NUM!</v>
      </c>
      <c r="BI5532" t="e">
        <f>VLOOKUP(H5532,Sheet2!$A$1:$B$270,2,FALSE)</f>
        <v>#N/A</v>
      </c>
    </row>
    <row r="5533" spans="15:61">
      <c r="O5533" s="57"/>
      <c r="P5533" s="57"/>
      <c r="AP5533" s="57"/>
      <c r="BA5533" s="57"/>
      <c r="BF5533" s="6" t="e">
        <f t="shared" si="258"/>
        <v>#NUM!</v>
      </c>
      <c r="BG5533" t="e">
        <f t="shared" si="259"/>
        <v>#NUM!</v>
      </c>
      <c r="BH5533" t="e">
        <f t="shared" si="260"/>
        <v>#NUM!</v>
      </c>
      <c r="BI5533" t="e">
        <f>VLOOKUP(H5533,Sheet2!$A$1:$B$270,2,FALSE)</f>
        <v>#N/A</v>
      </c>
    </row>
    <row r="5534" spans="15:61">
      <c r="O5534" s="57"/>
      <c r="P5534" s="57"/>
      <c r="AM5534" s="58"/>
      <c r="BA5534" s="57"/>
      <c r="BB5534" s="58"/>
      <c r="BF5534" s="6" t="e">
        <f t="shared" si="258"/>
        <v>#NUM!</v>
      </c>
      <c r="BG5534" t="e">
        <f t="shared" si="259"/>
        <v>#NUM!</v>
      </c>
      <c r="BH5534" t="e">
        <f t="shared" si="260"/>
        <v>#NUM!</v>
      </c>
      <c r="BI5534" t="e">
        <f>VLOOKUP(H5534,Sheet2!$A$1:$B$270,2,FALSE)</f>
        <v>#N/A</v>
      </c>
    </row>
    <row r="5535" spans="15:61">
      <c r="O5535" s="57"/>
      <c r="P5535" s="57"/>
      <c r="AP5535" s="57"/>
      <c r="BA5535" s="57"/>
      <c r="BF5535" s="6" t="e">
        <f t="shared" si="258"/>
        <v>#NUM!</v>
      </c>
      <c r="BG5535" t="e">
        <f t="shared" si="259"/>
        <v>#NUM!</v>
      </c>
      <c r="BH5535" t="e">
        <f t="shared" si="260"/>
        <v>#NUM!</v>
      </c>
      <c r="BI5535" t="e">
        <f>VLOOKUP(H5535,Sheet2!$A$1:$B$270,2,FALSE)</f>
        <v>#N/A</v>
      </c>
    </row>
    <row r="5536" spans="15:61">
      <c r="O5536" s="57"/>
      <c r="P5536" s="57"/>
      <c r="AO5536" s="57"/>
      <c r="BF5536" s="6" t="e">
        <f t="shared" si="258"/>
        <v>#NUM!</v>
      </c>
      <c r="BG5536" t="e">
        <f t="shared" si="259"/>
        <v>#NUM!</v>
      </c>
      <c r="BH5536" t="e">
        <f t="shared" si="260"/>
        <v>#NUM!</v>
      </c>
      <c r="BI5536" t="e">
        <f>VLOOKUP(H5536,Sheet2!$A$1:$B$270,2,FALSE)</f>
        <v>#N/A</v>
      </c>
    </row>
    <row r="5537" spans="15:61">
      <c r="O5537" s="57"/>
      <c r="P5537" s="57"/>
      <c r="AO5537" s="57"/>
      <c r="BF5537" s="6" t="e">
        <f t="shared" si="258"/>
        <v>#NUM!</v>
      </c>
      <c r="BG5537" t="e">
        <f t="shared" si="259"/>
        <v>#NUM!</v>
      </c>
      <c r="BH5537" t="e">
        <f t="shared" si="260"/>
        <v>#NUM!</v>
      </c>
      <c r="BI5537" t="e">
        <f>VLOOKUP(H5537,Sheet2!$A$1:$B$270,2,FALSE)</f>
        <v>#N/A</v>
      </c>
    </row>
    <row r="5538" spans="15:61">
      <c r="O5538" s="57"/>
      <c r="P5538" s="57"/>
      <c r="AP5538" s="57"/>
      <c r="BA5538" s="57"/>
      <c r="BF5538" s="6" t="e">
        <f t="shared" si="258"/>
        <v>#NUM!</v>
      </c>
      <c r="BG5538" t="e">
        <f t="shared" si="259"/>
        <v>#NUM!</v>
      </c>
      <c r="BH5538" t="e">
        <f t="shared" si="260"/>
        <v>#NUM!</v>
      </c>
      <c r="BI5538" t="e">
        <f>VLOOKUP(H5538,Sheet2!$A$1:$B$270,2,FALSE)</f>
        <v>#N/A</v>
      </c>
    </row>
    <row r="5539" spans="15:61">
      <c r="O5539" s="57"/>
      <c r="P5539" s="57"/>
      <c r="AP5539" s="57"/>
      <c r="BA5539" s="57"/>
      <c r="BF5539" s="6" t="e">
        <f t="shared" si="258"/>
        <v>#NUM!</v>
      </c>
      <c r="BG5539" t="e">
        <f t="shared" si="259"/>
        <v>#NUM!</v>
      </c>
      <c r="BH5539" t="e">
        <f t="shared" si="260"/>
        <v>#NUM!</v>
      </c>
      <c r="BI5539" t="e">
        <f>VLOOKUP(H5539,Sheet2!$A$1:$B$270,2,FALSE)</f>
        <v>#N/A</v>
      </c>
    </row>
    <row r="5540" spans="15:61">
      <c r="O5540" s="57"/>
      <c r="P5540" s="57"/>
      <c r="AP5540" s="57"/>
      <c r="BA5540" s="57"/>
      <c r="BF5540" s="6" t="e">
        <f t="shared" si="258"/>
        <v>#NUM!</v>
      </c>
      <c r="BG5540" t="e">
        <f t="shared" si="259"/>
        <v>#NUM!</v>
      </c>
      <c r="BH5540" t="e">
        <f t="shared" si="260"/>
        <v>#NUM!</v>
      </c>
      <c r="BI5540" t="e">
        <f>VLOOKUP(H5540,Sheet2!$A$1:$B$270,2,FALSE)</f>
        <v>#N/A</v>
      </c>
    </row>
    <row r="5541" spans="15:61">
      <c r="O5541" s="57"/>
      <c r="P5541" s="57"/>
      <c r="AP5541" s="57"/>
      <c r="BA5541" s="57"/>
      <c r="BF5541" s="6" t="e">
        <f t="shared" si="258"/>
        <v>#NUM!</v>
      </c>
      <c r="BG5541" t="e">
        <f t="shared" si="259"/>
        <v>#NUM!</v>
      </c>
      <c r="BH5541" t="e">
        <f t="shared" si="260"/>
        <v>#NUM!</v>
      </c>
      <c r="BI5541" t="e">
        <f>VLOOKUP(H5541,Sheet2!$A$1:$B$270,2,FALSE)</f>
        <v>#N/A</v>
      </c>
    </row>
    <row r="5542" spans="15:61">
      <c r="O5542" s="57"/>
      <c r="P5542" s="57"/>
      <c r="AP5542" s="57"/>
      <c r="BA5542" s="57"/>
      <c r="BF5542" s="6" t="e">
        <f t="shared" si="258"/>
        <v>#NUM!</v>
      </c>
      <c r="BG5542" t="e">
        <f t="shared" si="259"/>
        <v>#NUM!</v>
      </c>
      <c r="BH5542" t="e">
        <f t="shared" si="260"/>
        <v>#NUM!</v>
      </c>
      <c r="BI5542" t="e">
        <f>VLOOKUP(H5542,Sheet2!$A$1:$B$270,2,FALSE)</f>
        <v>#N/A</v>
      </c>
    </row>
    <row r="5543" spans="15:61">
      <c r="O5543" s="57"/>
      <c r="P5543" s="57"/>
      <c r="AP5543" s="57"/>
      <c r="BA5543" s="57"/>
      <c r="BF5543" s="6" t="e">
        <f t="shared" si="258"/>
        <v>#NUM!</v>
      </c>
      <c r="BG5543" t="e">
        <f t="shared" si="259"/>
        <v>#NUM!</v>
      </c>
      <c r="BH5543" t="e">
        <f t="shared" si="260"/>
        <v>#NUM!</v>
      </c>
      <c r="BI5543" t="e">
        <f>VLOOKUP(H5543,Sheet2!$A$1:$B$270,2,FALSE)</f>
        <v>#N/A</v>
      </c>
    </row>
    <row r="5544" spans="15:61">
      <c r="O5544" s="57"/>
      <c r="P5544" s="57"/>
      <c r="AP5544" s="57"/>
      <c r="BA5544" s="57"/>
      <c r="BF5544" s="6" t="e">
        <f t="shared" si="258"/>
        <v>#NUM!</v>
      </c>
      <c r="BG5544" t="e">
        <f t="shared" si="259"/>
        <v>#NUM!</v>
      </c>
      <c r="BH5544" t="e">
        <f t="shared" si="260"/>
        <v>#NUM!</v>
      </c>
      <c r="BI5544" t="e">
        <f>VLOOKUP(H5544,Sheet2!$A$1:$B$270,2,FALSE)</f>
        <v>#N/A</v>
      </c>
    </row>
    <row r="5545" spans="15:61">
      <c r="O5545" s="57"/>
      <c r="P5545" s="57"/>
      <c r="AO5545" s="57"/>
      <c r="AP5545" s="57"/>
      <c r="BA5545" s="57"/>
      <c r="BF5545" s="6" t="e">
        <f t="shared" si="258"/>
        <v>#NUM!</v>
      </c>
      <c r="BG5545" t="e">
        <f t="shared" si="259"/>
        <v>#NUM!</v>
      </c>
      <c r="BH5545" t="e">
        <f t="shared" si="260"/>
        <v>#NUM!</v>
      </c>
      <c r="BI5545" t="e">
        <f>VLOOKUP(H5545,Sheet2!$A$1:$B$270,2,FALSE)</f>
        <v>#N/A</v>
      </c>
    </row>
    <row r="5546" spans="15:61">
      <c r="O5546" s="57"/>
      <c r="P5546" s="57"/>
      <c r="AO5546" s="57"/>
      <c r="AP5546" s="57"/>
      <c r="BA5546" s="57"/>
      <c r="BF5546" s="6" t="e">
        <f t="shared" si="258"/>
        <v>#NUM!</v>
      </c>
      <c r="BG5546" t="e">
        <f t="shared" si="259"/>
        <v>#NUM!</v>
      </c>
      <c r="BH5546" t="e">
        <f t="shared" si="260"/>
        <v>#NUM!</v>
      </c>
      <c r="BI5546" t="e">
        <f>VLOOKUP(H5546,Sheet2!$A$1:$B$270,2,FALSE)</f>
        <v>#N/A</v>
      </c>
    </row>
    <row r="5547" spans="15:61">
      <c r="O5547" s="57"/>
      <c r="P5547" s="57"/>
      <c r="BF5547" s="6" t="e">
        <f t="shared" si="258"/>
        <v>#NUM!</v>
      </c>
      <c r="BG5547" t="e">
        <f t="shared" si="259"/>
        <v>#NUM!</v>
      </c>
      <c r="BH5547" t="e">
        <f t="shared" si="260"/>
        <v>#NUM!</v>
      </c>
      <c r="BI5547" t="e">
        <f>VLOOKUP(H5547,Sheet2!$A$1:$B$270,2,FALSE)</f>
        <v>#N/A</v>
      </c>
    </row>
    <row r="5548" spans="15:61">
      <c r="O5548" s="57"/>
      <c r="P5548" s="57"/>
      <c r="AO5548" s="57"/>
      <c r="BF5548" s="6" t="e">
        <f t="shared" si="258"/>
        <v>#NUM!</v>
      </c>
      <c r="BG5548" t="e">
        <f t="shared" si="259"/>
        <v>#NUM!</v>
      </c>
      <c r="BH5548" t="e">
        <f t="shared" si="260"/>
        <v>#NUM!</v>
      </c>
      <c r="BI5548" t="e">
        <f>VLOOKUP(H5548,Sheet2!$A$1:$B$270,2,FALSE)</f>
        <v>#N/A</v>
      </c>
    </row>
    <row r="5549" spans="15:61">
      <c r="O5549" s="57"/>
      <c r="P5549" s="57"/>
      <c r="AP5549" s="57"/>
      <c r="BA5549" s="57"/>
      <c r="BF5549" s="6" t="e">
        <f t="shared" si="258"/>
        <v>#NUM!</v>
      </c>
      <c r="BG5549" t="e">
        <f t="shared" si="259"/>
        <v>#NUM!</v>
      </c>
      <c r="BH5549" t="e">
        <f t="shared" si="260"/>
        <v>#NUM!</v>
      </c>
      <c r="BI5549" t="e">
        <f>VLOOKUP(H5549,Sheet2!$A$1:$B$270,2,FALSE)</f>
        <v>#N/A</v>
      </c>
    </row>
    <row r="5550" spans="15:61">
      <c r="O5550" s="57"/>
      <c r="P5550" s="57"/>
      <c r="AO5550" s="57"/>
      <c r="AP5550" s="57"/>
      <c r="BA5550" s="57"/>
      <c r="BF5550" s="6" t="e">
        <f t="shared" si="258"/>
        <v>#NUM!</v>
      </c>
      <c r="BG5550" t="e">
        <f t="shared" si="259"/>
        <v>#NUM!</v>
      </c>
      <c r="BH5550" t="e">
        <f t="shared" si="260"/>
        <v>#NUM!</v>
      </c>
      <c r="BI5550" t="e">
        <f>VLOOKUP(H5550,Sheet2!$A$1:$B$270,2,FALSE)</f>
        <v>#N/A</v>
      </c>
    </row>
    <row r="5551" spans="15:61">
      <c r="O5551" s="57"/>
      <c r="P5551" s="57"/>
      <c r="AP5551" s="57"/>
      <c r="BA5551" s="57"/>
      <c r="BF5551" s="6" t="e">
        <f t="shared" si="258"/>
        <v>#NUM!</v>
      </c>
      <c r="BG5551" t="e">
        <f t="shared" si="259"/>
        <v>#NUM!</v>
      </c>
      <c r="BH5551" t="e">
        <f t="shared" si="260"/>
        <v>#NUM!</v>
      </c>
      <c r="BI5551" t="e">
        <f>VLOOKUP(H5551,Sheet2!$A$1:$B$270,2,FALSE)</f>
        <v>#N/A</v>
      </c>
    </row>
    <row r="5552" spans="15:61">
      <c r="O5552" s="57"/>
      <c r="P5552" s="57"/>
      <c r="AO5552" s="57"/>
      <c r="AP5552" s="57"/>
      <c r="BA5552" s="57"/>
      <c r="BF5552" s="6" t="e">
        <f t="shared" si="258"/>
        <v>#NUM!</v>
      </c>
      <c r="BG5552" t="e">
        <f t="shared" si="259"/>
        <v>#NUM!</v>
      </c>
      <c r="BH5552" t="e">
        <f t="shared" si="260"/>
        <v>#NUM!</v>
      </c>
      <c r="BI5552" t="e">
        <f>VLOOKUP(H5552,Sheet2!$A$1:$B$270,2,FALSE)</f>
        <v>#N/A</v>
      </c>
    </row>
    <row r="5553" spans="15:61">
      <c r="O5553" s="57"/>
      <c r="P5553" s="57"/>
      <c r="AP5553" s="57"/>
      <c r="BA5553" s="57"/>
      <c r="BF5553" s="6" t="e">
        <f t="shared" si="258"/>
        <v>#NUM!</v>
      </c>
      <c r="BG5553" t="e">
        <f t="shared" si="259"/>
        <v>#NUM!</v>
      </c>
      <c r="BH5553" t="e">
        <f t="shared" si="260"/>
        <v>#NUM!</v>
      </c>
      <c r="BI5553" t="e">
        <f>VLOOKUP(H5553,Sheet2!$A$1:$B$270,2,FALSE)</f>
        <v>#N/A</v>
      </c>
    </row>
    <row r="5554" spans="15:61">
      <c r="O5554" s="57"/>
      <c r="P5554" s="57"/>
      <c r="AO5554" s="57"/>
      <c r="AP5554" s="57"/>
      <c r="BA5554" s="57"/>
      <c r="BF5554" s="6" t="e">
        <f t="shared" si="258"/>
        <v>#NUM!</v>
      </c>
      <c r="BG5554" t="e">
        <f t="shared" si="259"/>
        <v>#NUM!</v>
      </c>
      <c r="BH5554" t="e">
        <f t="shared" si="260"/>
        <v>#NUM!</v>
      </c>
      <c r="BI5554" t="e">
        <f>VLOOKUP(H5554,Sheet2!$A$1:$B$270,2,FALSE)</f>
        <v>#N/A</v>
      </c>
    </row>
    <row r="5555" spans="15:61">
      <c r="O5555" s="57"/>
      <c r="P5555" s="57"/>
      <c r="AP5555" s="57"/>
      <c r="BA5555" s="57"/>
      <c r="BF5555" s="6" t="e">
        <f t="shared" si="258"/>
        <v>#NUM!</v>
      </c>
      <c r="BG5555" t="e">
        <f t="shared" si="259"/>
        <v>#NUM!</v>
      </c>
      <c r="BH5555" t="e">
        <f t="shared" si="260"/>
        <v>#NUM!</v>
      </c>
      <c r="BI5555" t="e">
        <f>VLOOKUP(H5555,Sheet2!$A$1:$B$270,2,FALSE)</f>
        <v>#N/A</v>
      </c>
    </row>
    <row r="5556" spans="15:61">
      <c r="O5556" s="57"/>
      <c r="P5556" s="57"/>
      <c r="AP5556" s="57"/>
      <c r="BA5556" s="57"/>
      <c r="BF5556" s="6" t="e">
        <f t="shared" si="258"/>
        <v>#NUM!</v>
      </c>
      <c r="BG5556" t="e">
        <f t="shared" si="259"/>
        <v>#NUM!</v>
      </c>
      <c r="BH5556" t="e">
        <f t="shared" si="260"/>
        <v>#NUM!</v>
      </c>
      <c r="BI5556" t="e">
        <f>VLOOKUP(H5556,Sheet2!$A$1:$B$270,2,FALSE)</f>
        <v>#N/A</v>
      </c>
    </row>
    <row r="5557" spans="15:61">
      <c r="O5557" s="57"/>
      <c r="P5557" s="57"/>
      <c r="AP5557" s="57"/>
      <c r="BA5557" s="57"/>
      <c r="BF5557" s="6" t="e">
        <f t="shared" si="258"/>
        <v>#NUM!</v>
      </c>
      <c r="BG5557" t="e">
        <f t="shared" si="259"/>
        <v>#NUM!</v>
      </c>
      <c r="BH5557" t="e">
        <f t="shared" si="260"/>
        <v>#NUM!</v>
      </c>
      <c r="BI5557" t="e">
        <f>VLOOKUP(H5557,Sheet2!$A$1:$B$270,2,FALSE)</f>
        <v>#N/A</v>
      </c>
    </row>
    <row r="5558" spans="15:61">
      <c r="O5558" s="57"/>
      <c r="P5558" s="57"/>
      <c r="BF5558" s="6" t="e">
        <f t="shared" si="258"/>
        <v>#NUM!</v>
      </c>
      <c r="BG5558" t="e">
        <f t="shared" si="259"/>
        <v>#NUM!</v>
      </c>
      <c r="BH5558" t="e">
        <f t="shared" si="260"/>
        <v>#NUM!</v>
      </c>
      <c r="BI5558" t="e">
        <f>VLOOKUP(H5558,Sheet2!$A$1:$B$270,2,FALSE)</f>
        <v>#N/A</v>
      </c>
    </row>
    <row r="5559" spans="15:61">
      <c r="O5559" s="57"/>
      <c r="P5559" s="57"/>
      <c r="AO5559" s="57"/>
      <c r="AP5559" s="57"/>
      <c r="BA5559" s="57"/>
      <c r="BF5559" s="6" t="e">
        <f t="shared" si="258"/>
        <v>#NUM!</v>
      </c>
      <c r="BG5559" t="e">
        <f t="shared" si="259"/>
        <v>#NUM!</v>
      </c>
      <c r="BH5559" t="e">
        <f t="shared" si="260"/>
        <v>#NUM!</v>
      </c>
      <c r="BI5559" t="e">
        <f>VLOOKUP(H5559,Sheet2!$A$1:$B$270,2,FALSE)</f>
        <v>#N/A</v>
      </c>
    </row>
    <row r="5560" spans="15:61">
      <c r="O5560" s="57"/>
      <c r="P5560" s="57"/>
      <c r="AO5560" s="57"/>
      <c r="BA5560" s="57"/>
      <c r="BF5560" s="6" t="e">
        <f t="shared" si="258"/>
        <v>#NUM!</v>
      </c>
      <c r="BG5560" t="e">
        <f t="shared" si="259"/>
        <v>#NUM!</v>
      </c>
      <c r="BH5560" t="e">
        <f t="shared" si="260"/>
        <v>#NUM!</v>
      </c>
      <c r="BI5560" t="e">
        <f>VLOOKUP(H5560,Sheet2!$A$1:$B$270,2,FALSE)</f>
        <v>#N/A</v>
      </c>
    </row>
    <row r="5561" spans="15:61">
      <c r="O5561" s="57"/>
      <c r="P5561" s="57"/>
      <c r="AO5561" s="57"/>
      <c r="AP5561" s="57"/>
      <c r="BA5561" s="57"/>
      <c r="BF5561" s="6" t="e">
        <f t="shared" si="258"/>
        <v>#NUM!</v>
      </c>
      <c r="BG5561" t="e">
        <f t="shared" si="259"/>
        <v>#NUM!</v>
      </c>
      <c r="BH5561" t="e">
        <f t="shared" si="260"/>
        <v>#NUM!</v>
      </c>
      <c r="BI5561" t="e">
        <f>VLOOKUP(H5561,Sheet2!$A$1:$B$270,2,FALSE)</f>
        <v>#N/A</v>
      </c>
    </row>
    <row r="5562" spans="15:61">
      <c r="O5562" s="57"/>
      <c r="P5562" s="57"/>
      <c r="AP5562" s="57"/>
      <c r="BA5562" s="57"/>
      <c r="BF5562" s="6" t="e">
        <f t="shared" si="258"/>
        <v>#NUM!</v>
      </c>
      <c r="BG5562" t="e">
        <f t="shared" si="259"/>
        <v>#NUM!</v>
      </c>
      <c r="BH5562" t="e">
        <f t="shared" si="260"/>
        <v>#NUM!</v>
      </c>
      <c r="BI5562" t="e">
        <f>VLOOKUP(H5562,Sheet2!$A$1:$B$270,2,FALSE)</f>
        <v>#N/A</v>
      </c>
    </row>
    <row r="5563" spans="15:61">
      <c r="O5563" s="57"/>
      <c r="P5563" s="57"/>
      <c r="AP5563" s="57"/>
      <c r="BA5563" s="57"/>
      <c r="BF5563" s="6" t="e">
        <f t="shared" si="258"/>
        <v>#NUM!</v>
      </c>
      <c r="BG5563" t="e">
        <f t="shared" si="259"/>
        <v>#NUM!</v>
      </c>
      <c r="BH5563" t="e">
        <f t="shared" si="260"/>
        <v>#NUM!</v>
      </c>
      <c r="BI5563" t="e">
        <f>VLOOKUP(H5563,Sheet2!$A$1:$B$270,2,FALSE)</f>
        <v>#N/A</v>
      </c>
    </row>
    <row r="5564" spans="15:61">
      <c r="O5564" s="57"/>
      <c r="P5564" s="57"/>
      <c r="BA5564" s="57"/>
      <c r="BF5564" s="6" t="e">
        <f t="shared" si="258"/>
        <v>#NUM!</v>
      </c>
      <c r="BG5564" t="e">
        <f t="shared" si="259"/>
        <v>#NUM!</v>
      </c>
      <c r="BH5564" t="e">
        <f t="shared" si="260"/>
        <v>#NUM!</v>
      </c>
      <c r="BI5564" t="e">
        <f>VLOOKUP(H5564,Sheet2!$A$1:$B$270,2,FALSE)</f>
        <v>#N/A</v>
      </c>
    </row>
    <row r="5565" spans="15:61">
      <c r="O5565" s="57"/>
      <c r="P5565" s="57"/>
      <c r="AP5565" s="57"/>
      <c r="BA5565" s="57"/>
      <c r="BF5565" s="6" t="e">
        <f t="shared" si="258"/>
        <v>#NUM!</v>
      </c>
      <c r="BG5565" t="e">
        <f t="shared" si="259"/>
        <v>#NUM!</v>
      </c>
      <c r="BH5565" t="e">
        <f t="shared" si="260"/>
        <v>#NUM!</v>
      </c>
      <c r="BI5565" t="e">
        <f>VLOOKUP(H5565,Sheet2!$A$1:$B$270,2,FALSE)</f>
        <v>#N/A</v>
      </c>
    </row>
    <row r="5566" spans="15:61">
      <c r="O5566" s="57"/>
      <c r="P5566" s="57"/>
      <c r="AO5566" s="57"/>
      <c r="BA5566" s="57"/>
      <c r="BF5566" s="6" t="e">
        <f t="shared" si="258"/>
        <v>#NUM!</v>
      </c>
      <c r="BG5566" t="e">
        <f t="shared" si="259"/>
        <v>#NUM!</v>
      </c>
      <c r="BH5566" t="e">
        <f t="shared" si="260"/>
        <v>#NUM!</v>
      </c>
      <c r="BI5566" t="e">
        <f>VLOOKUP(H5566,Sheet2!$A$1:$B$270,2,FALSE)</f>
        <v>#N/A</v>
      </c>
    </row>
    <row r="5567" spans="15:61">
      <c r="O5567" s="57"/>
      <c r="P5567" s="57"/>
      <c r="AP5567" s="57"/>
      <c r="BA5567" s="57"/>
      <c r="BF5567" s="6" t="e">
        <f t="shared" si="258"/>
        <v>#NUM!</v>
      </c>
      <c r="BG5567" t="e">
        <f t="shared" si="259"/>
        <v>#NUM!</v>
      </c>
      <c r="BH5567" t="e">
        <f t="shared" si="260"/>
        <v>#NUM!</v>
      </c>
      <c r="BI5567" t="e">
        <f>VLOOKUP(H5567,Sheet2!$A$1:$B$270,2,FALSE)</f>
        <v>#N/A</v>
      </c>
    </row>
    <row r="5568" spans="15:61">
      <c r="O5568" s="57"/>
      <c r="P5568" s="57"/>
      <c r="AM5568" s="58"/>
      <c r="BA5568" s="57"/>
      <c r="BB5568" s="58"/>
      <c r="BF5568" s="6" t="e">
        <f t="shared" si="258"/>
        <v>#NUM!</v>
      </c>
      <c r="BG5568" t="e">
        <f t="shared" si="259"/>
        <v>#NUM!</v>
      </c>
      <c r="BH5568" t="e">
        <f t="shared" si="260"/>
        <v>#NUM!</v>
      </c>
      <c r="BI5568" t="e">
        <f>VLOOKUP(H5568,Sheet2!$A$1:$B$270,2,FALSE)</f>
        <v>#N/A</v>
      </c>
    </row>
    <row r="5569" spans="15:61">
      <c r="O5569" s="57"/>
      <c r="P5569" s="57"/>
      <c r="AO5569" s="57"/>
      <c r="AP5569" s="57"/>
      <c r="BA5569" s="57"/>
      <c r="BF5569" s="6" t="e">
        <f t="shared" si="258"/>
        <v>#NUM!</v>
      </c>
      <c r="BG5569" t="e">
        <f t="shared" si="259"/>
        <v>#NUM!</v>
      </c>
      <c r="BH5569" t="e">
        <f t="shared" si="260"/>
        <v>#NUM!</v>
      </c>
      <c r="BI5569" t="e">
        <f>VLOOKUP(H5569,Sheet2!$A$1:$B$270,2,FALSE)</f>
        <v>#N/A</v>
      </c>
    </row>
    <row r="5570" spans="15:61">
      <c r="O5570" s="57"/>
      <c r="P5570" s="57"/>
      <c r="AP5570" s="57"/>
      <c r="BA5570" s="57"/>
      <c r="BF5570" s="6" t="e">
        <f t="shared" ref="BF5570:BF5633" si="261">DATE(BC5570,BD5570,BE5570)</f>
        <v>#NUM!</v>
      </c>
      <c r="BG5570" t="e">
        <f t="shared" ref="BG5570:BG5633" si="262">BF5570-BA5570</f>
        <v>#NUM!</v>
      </c>
      <c r="BH5570" t="e">
        <f t="shared" ref="BH5570:BH5633" si="263">IF(BG5570=1,"COMPLY",IF(BG5570&lt;1,"COMPLY","NOT COMPLY"))</f>
        <v>#NUM!</v>
      </c>
      <c r="BI5570" t="e">
        <f>VLOOKUP(H5570,Sheet2!$A$1:$B$270,2,FALSE)</f>
        <v>#N/A</v>
      </c>
    </row>
    <row r="5571" spans="15:61">
      <c r="O5571" s="57"/>
      <c r="P5571" s="57"/>
      <c r="AP5571" s="57"/>
      <c r="BA5571" s="57"/>
      <c r="BF5571" s="6" t="e">
        <f t="shared" si="261"/>
        <v>#NUM!</v>
      </c>
      <c r="BG5571" t="e">
        <f t="shared" si="262"/>
        <v>#NUM!</v>
      </c>
      <c r="BH5571" t="e">
        <f t="shared" si="263"/>
        <v>#NUM!</v>
      </c>
      <c r="BI5571" t="e">
        <f>VLOOKUP(H5571,Sheet2!$A$1:$B$270,2,FALSE)</f>
        <v>#N/A</v>
      </c>
    </row>
    <row r="5572" spans="15:61">
      <c r="O5572" s="57"/>
      <c r="P5572" s="57"/>
      <c r="AP5572" s="57"/>
      <c r="BA5572" s="57"/>
      <c r="BF5572" s="6" t="e">
        <f t="shared" si="261"/>
        <v>#NUM!</v>
      </c>
      <c r="BG5572" t="e">
        <f t="shared" si="262"/>
        <v>#NUM!</v>
      </c>
      <c r="BH5572" t="e">
        <f t="shared" si="263"/>
        <v>#NUM!</v>
      </c>
      <c r="BI5572" t="e">
        <f>VLOOKUP(H5572,Sheet2!$A$1:$B$270,2,FALSE)</f>
        <v>#N/A</v>
      </c>
    </row>
    <row r="5573" spans="15:61">
      <c r="O5573" s="57"/>
      <c r="P5573" s="57"/>
      <c r="AP5573" s="57"/>
      <c r="BA5573" s="57"/>
      <c r="BF5573" s="6" t="e">
        <f t="shared" si="261"/>
        <v>#NUM!</v>
      </c>
      <c r="BG5573" t="e">
        <f t="shared" si="262"/>
        <v>#NUM!</v>
      </c>
      <c r="BH5573" t="e">
        <f t="shared" si="263"/>
        <v>#NUM!</v>
      </c>
      <c r="BI5573" t="e">
        <f>VLOOKUP(H5573,Sheet2!$A$1:$B$270,2,FALSE)</f>
        <v>#N/A</v>
      </c>
    </row>
    <row r="5574" spans="15:61">
      <c r="O5574" s="57"/>
      <c r="P5574" s="57"/>
      <c r="AP5574" s="57"/>
      <c r="BA5574" s="57"/>
      <c r="BF5574" s="6" t="e">
        <f t="shared" si="261"/>
        <v>#NUM!</v>
      </c>
      <c r="BG5574" t="e">
        <f t="shared" si="262"/>
        <v>#NUM!</v>
      </c>
      <c r="BH5574" t="e">
        <f t="shared" si="263"/>
        <v>#NUM!</v>
      </c>
      <c r="BI5574" t="e">
        <f>VLOOKUP(H5574,Sheet2!$A$1:$B$270,2,FALSE)</f>
        <v>#N/A</v>
      </c>
    </row>
    <row r="5575" spans="15:61">
      <c r="O5575" s="57"/>
      <c r="P5575" s="57"/>
      <c r="AO5575" s="57"/>
      <c r="AP5575" s="57"/>
      <c r="BA5575" s="57"/>
      <c r="BF5575" s="6" t="e">
        <f t="shared" si="261"/>
        <v>#NUM!</v>
      </c>
      <c r="BG5575" t="e">
        <f t="shared" si="262"/>
        <v>#NUM!</v>
      </c>
      <c r="BH5575" t="e">
        <f t="shared" si="263"/>
        <v>#NUM!</v>
      </c>
      <c r="BI5575" t="e">
        <f>VLOOKUP(H5575,Sheet2!$A$1:$B$270,2,FALSE)</f>
        <v>#N/A</v>
      </c>
    </row>
    <row r="5576" spans="15:61">
      <c r="O5576" s="57"/>
      <c r="P5576" s="57"/>
      <c r="AP5576" s="57"/>
      <c r="BA5576" s="57"/>
      <c r="BF5576" s="6" t="e">
        <f t="shared" si="261"/>
        <v>#NUM!</v>
      </c>
      <c r="BG5576" t="e">
        <f t="shared" si="262"/>
        <v>#NUM!</v>
      </c>
      <c r="BH5576" t="e">
        <f t="shared" si="263"/>
        <v>#NUM!</v>
      </c>
      <c r="BI5576" t="e">
        <f>VLOOKUP(H5576,Sheet2!$A$1:$B$270,2,FALSE)</f>
        <v>#N/A</v>
      </c>
    </row>
    <row r="5577" spans="15:61">
      <c r="O5577" s="57"/>
      <c r="P5577" s="57"/>
      <c r="AM5577" s="58"/>
      <c r="BA5577" s="57"/>
      <c r="BB5577" s="58"/>
      <c r="BF5577" s="6" t="e">
        <f t="shared" si="261"/>
        <v>#NUM!</v>
      </c>
      <c r="BG5577" t="e">
        <f t="shared" si="262"/>
        <v>#NUM!</v>
      </c>
      <c r="BH5577" t="e">
        <f t="shared" si="263"/>
        <v>#NUM!</v>
      </c>
      <c r="BI5577" t="e">
        <f>VLOOKUP(H5577,Sheet2!$A$1:$B$270,2,FALSE)</f>
        <v>#N/A</v>
      </c>
    </row>
    <row r="5578" spans="15:61">
      <c r="O5578" s="57"/>
      <c r="P5578" s="57"/>
      <c r="AO5578" s="57"/>
      <c r="BA5578" s="57"/>
      <c r="BF5578" s="6" t="e">
        <f t="shared" si="261"/>
        <v>#NUM!</v>
      </c>
      <c r="BG5578" t="e">
        <f t="shared" si="262"/>
        <v>#NUM!</v>
      </c>
      <c r="BH5578" t="e">
        <f t="shared" si="263"/>
        <v>#NUM!</v>
      </c>
      <c r="BI5578" t="e">
        <f>VLOOKUP(H5578,Sheet2!$A$1:$B$270,2,FALSE)</f>
        <v>#N/A</v>
      </c>
    </row>
    <row r="5579" spans="15:61">
      <c r="O5579" s="57"/>
      <c r="P5579" s="57"/>
      <c r="AP5579" s="57"/>
      <c r="BA5579" s="57"/>
      <c r="BF5579" s="6" t="e">
        <f t="shared" si="261"/>
        <v>#NUM!</v>
      </c>
      <c r="BG5579" t="e">
        <f t="shared" si="262"/>
        <v>#NUM!</v>
      </c>
      <c r="BH5579" t="e">
        <f t="shared" si="263"/>
        <v>#NUM!</v>
      </c>
      <c r="BI5579" t="e">
        <f>VLOOKUP(H5579,Sheet2!$A$1:$B$270,2,FALSE)</f>
        <v>#N/A</v>
      </c>
    </row>
    <row r="5580" spans="15:61">
      <c r="O5580" s="57"/>
      <c r="P5580" s="57"/>
      <c r="AP5580" s="57"/>
      <c r="BA5580" s="57"/>
      <c r="BF5580" s="6" t="e">
        <f t="shared" si="261"/>
        <v>#NUM!</v>
      </c>
      <c r="BG5580" t="e">
        <f t="shared" si="262"/>
        <v>#NUM!</v>
      </c>
      <c r="BH5580" t="e">
        <f t="shared" si="263"/>
        <v>#NUM!</v>
      </c>
      <c r="BI5580" t="e">
        <f>VLOOKUP(H5580,Sheet2!$A$1:$B$270,2,FALSE)</f>
        <v>#N/A</v>
      </c>
    </row>
    <row r="5581" spans="15:61">
      <c r="O5581" s="57"/>
      <c r="P5581" s="57"/>
      <c r="AO5581" s="57"/>
      <c r="AP5581" s="57"/>
      <c r="BA5581" s="57"/>
      <c r="BF5581" s="6" t="e">
        <f t="shared" si="261"/>
        <v>#NUM!</v>
      </c>
      <c r="BG5581" t="e">
        <f t="shared" si="262"/>
        <v>#NUM!</v>
      </c>
      <c r="BH5581" t="e">
        <f t="shared" si="263"/>
        <v>#NUM!</v>
      </c>
      <c r="BI5581" t="e">
        <f>VLOOKUP(H5581,Sheet2!$A$1:$B$270,2,FALSE)</f>
        <v>#N/A</v>
      </c>
    </row>
    <row r="5582" spans="15:61">
      <c r="O5582" s="57"/>
      <c r="P5582" s="57"/>
      <c r="AP5582" s="57"/>
      <c r="BA5582" s="57"/>
      <c r="BF5582" s="6" t="e">
        <f t="shared" si="261"/>
        <v>#NUM!</v>
      </c>
      <c r="BG5582" t="e">
        <f t="shared" si="262"/>
        <v>#NUM!</v>
      </c>
      <c r="BH5582" t="e">
        <f t="shared" si="263"/>
        <v>#NUM!</v>
      </c>
      <c r="BI5582" t="e">
        <f>VLOOKUP(H5582,Sheet2!$A$1:$B$270,2,FALSE)</f>
        <v>#N/A</v>
      </c>
    </row>
    <row r="5583" spans="15:61">
      <c r="O5583" s="57"/>
      <c r="P5583" s="57"/>
      <c r="AP5583" s="57"/>
      <c r="BA5583" s="57"/>
      <c r="BF5583" s="6" t="e">
        <f t="shared" si="261"/>
        <v>#NUM!</v>
      </c>
      <c r="BG5583" t="e">
        <f t="shared" si="262"/>
        <v>#NUM!</v>
      </c>
      <c r="BH5583" t="e">
        <f t="shared" si="263"/>
        <v>#NUM!</v>
      </c>
      <c r="BI5583" t="e">
        <f>VLOOKUP(H5583,Sheet2!$A$1:$B$270,2,FALSE)</f>
        <v>#N/A</v>
      </c>
    </row>
    <row r="5584" spans="15:61">
      <c r="O5584" s="57"/>
      <c r="P5584" s="57"/>
      <c r="AP5584" s="57"/>
      <c r="BA5584" s="57"/>
      <c r="BF5584" s="6" t="e">
        <f t="shared" si="261"/>
        <v>#NUM!</v>
      </c>
      <c r="BG5584" t="e">
        <f t="shared" si="262"/>
        <v>#NUM!</v>
      </c>
      <c r="BH5584" t="e">
        <f t="shared" si="263"/>
        <v>#NUM!</v>
      </c>
      <c r="BI5584" t="e">
        <f>VLOOKUP(H5584,Sheet2!$A$1:$B$270,2,FALSE)</f>
        <v>#N/A</v>
      </c>
    </row>
    <row r="5585" spans="15:61">
      <c r="O5585" s="57"/>
      <c r="P5585" s="57"/>
      <c r="AO5585" s="57"/>
      <c r="AP5585" s="57"/>
      <c r="BA5585" s="57"/>
      <c r="BF5585" s="6" t="e">
        <f t="shared" si="261"/>
        <v>#NUM!</v>
      </c>
      <c r="BG5585" t="e">
        <f t="shared" si="262"/>
        <v>#NUM!</v>
      </c>
      <c r="BH5585" t="e">
        <f t="shared" si="263"/>
        <v>#NUM!</v>
      </c>
      <c r="BI5585" t="e">
        <f>VLOOKUP(H5585,Sheet2!$A$1:$B$270,2,FALSE)</f>
        <v>#N/A</v>
      </c>
    </row>
    <row r="5586" spans="15:61">
      <c r="O5586" s="57"/>
      <c r="P5586" s="57"/>
      <c r="AP5586" s="57"/>
      <c r="BA5586" s="57"/>
      <c r="BF5586" s="6" t="e">
        <f t="shared" si="261"/>
        <v>#NUM!</v>
      </c>
      <c r="BG5586" t="e">
        <f t="shared" si="262"/>
        <v>#NUM!</v>
      </c>
      <c r="BH5586" t="e">
        <f t="shared" si="263"/>
        <v>#NUM!</v>
      </c>
      <c r="BI5586" t="e">
        <f>VLOOKUP(H5586,Sheet2!$A$1:$B$270,2,FALSE)</f>
        <v>#N/A</v>
      </c>
    </row>
    <row r="5587" spans="15:61">
      <c r="O5587" s="57"/>
      <c r="P5587" s="57"/>
      <c r="AM5587" s="58"/>
      <c r="BA5587" s="57"/>
      <c r="BB5587" s="58"/>
      <c r="BF5587" s="6" t="e">
        <f t="shared" si="261"/>
        <v>#NUM!</v>
      </c>
      <c r="BG5587" t="e">
        <f t="shared" si="262"/>
        <v>#NUM!</v>
      </c>
      <c r="BH5587" t="e">
        <f t="shared" si="263"/>
        <v>#NUM!</v>
      </c>
      <c r="BI5587" t="e">
        <f>VLOOKUP(H5587,Sheet2!$A$1:$B$270,2,FALSE)</f>
        <v>#N/A</v>
      </c>
    </row>
    <row r="5588" spans="15:61">
      <c r="O5588" s="57"/>
      <c r="P5588" s="57"/>
      <c r="AM5588" s="58"/>
      <c r="BA5588" s="57"/>
      <c r="BB5588" s="58"/>
      <c r="BF5588" s="6" t="e">
        <f t="shared" si="261"/>
        <v>#NUM!</v>
      </c>
      <c r="BG5588" t="e">
        <f t="shared" si="262"/>
        <v>#NUM!</v>
      </c>
      <c r="BH5588" t="e">
        <f t="shared" si="263"/>
        <v>#NUM!</v>
      </c>
      <c r="BI5588" t="e">
        <f>VLOOKUP(H5588,Sheet2!$A$1:$B$270,2,FALSE)</f>
        <v>#N/A</v>
      </c>
    </row>
    <row r="5589" spans="15:61">
      <c r="O5589" s="57"/>
      <c r="P5589" s="57"/>
      <c r="AM5589" s="58"/>
      <c r="AO5589" s="57"/>
      <c r="BA5589" s="57"/>
      <c r="BB5589" s="58"/>
      <c r="BF5589" s="6" t="e">
        <f t="shared" si="261"/>
        <v>#NUM!</v>
      </c>
      <c r="BG5589" t="e">
        <f t="shared" si="262"/>
        <v>#NUM!</v>
      </c>
      <c r="BH5589" t="e">
        <f t="shared" si="263"/>
        <v>#NUM!</v>
      </c>
      <c r="BI5589" t="e">
        <f>VLOOKUP(H5589,Sheet2!$A$1:$B$270,2,FALSE)</f>
        <v>#N/A</v>
      </c>
    </row>
    <row r="5590" spans="15:61">
      <c r="O5590" s="57"/>
      <c r="P5590" s="57"/>
      <c r="AO5590" s="57"/>
      <c r="AP5590" s="57"/>
      <c r="BA5590" s="57"/>
      <c r="BF5590" s="6" t="e">
        <f t="shared" si="261"/>
        <v>#NUM!</v>
      </c>
      <c r="BG5590" t="e">
        <f t="shared" si="262"/>
        <v>#NUM!</v>
      </c>
      <c r="BH5590" t="e">
        <f t="shared" si="263"/>
        <v>#NUM!</v>
      </c>
      <c r="BI5590" t="e">
        <f>VLOOKUP(H5590,Sheet2!$A$1:$B$270,2,FALSE)</f>
        <v>#N/A</v>
      </c>
    </row>
    <row r="5591" spans="15:61">
      <c r="O5591" s="57"/>
      <c r="P5591" s="57"/>
      <c r="AP5591" s="57"/>
      <c r="BA5591" s="57"/>
      <c r="BF5591" s="6" t="e">
        <f t="shared" si="261"/>
        <v>#NUM!</v>
      </c>
      <c r="BG5591" t="e">
        <f t="shared" si="262"/>
        <v>#NUM!</v>
      </c>
      <c r="BH5591" t="e">
        <f t="shared" si="263"/>
        <v>#NUM!</v>
      </c>
      <c r="BI5591" t="e">
        <f>VLOOKUP(H5591,Sheet2!$A$1:$B$270,2,FALSE)</f>
        <v>#N/A</v>
      </c>
    </row>
    <row r="5592" spans="15:61">
      <c r="O5592" s="57"/>
      <c r="P5592" s="57"/>
      <c r="AP5592" s="57"/>
      <c r="BA5592" s="57"/>
      <c r="BF5592" s="6" t="e">
        <f t="shared" si="261"/>
        <v>#NUM!</v>
      </c>
      <c r="BG5592" t="e">
        <f t="shared" si="262"/>
        <v>#NUM!</v>
      </c>
      <c r="BH5592" t="e">
        <f t="shared" si="263"/>
        <v>#NUM!</v>
      </c>
      <c r="BI5592" t="e">
        <f>VLOOKUP(H5592,Sheet2!$A$1:$B$270,2,FALSE)</f>
        <v>#N/A</v>
      </c>
    </row>
    <row r="5593" spans="15:61">
      <c r="O5593" s="57"/>
      <c r="P5593" s="57"/>
      <c r="AO5593" s="57"/>
      <c r="BF5593" s="6" t="e">
        <f t="shared" si="261"/>
        <v>#NUM!</v>
      </c>
      <c r="BG5593" t="e">
        <f t="shared" si="262"/>
        <v>#NUM!</v>
      </c>
      <c r="BH5593" t="e">
        <f t="shared" si="263"/>
        <v>#NUM!</v>
      </c>
      <c r="BI5593" t="e">
        <f>VLOOKUP(H5593,Sheet2!$A$1:$B$270,2,FALSE)</f>
        <v>#N/A</v>
      </c>
    </row>
    <row r="5594" spans="15:61">
      <c r="O5594" s="57"/>
      <c r="P5594" s="57"/>
      <c r="AO5594" s="57"/>
      <c r="AP5594" s="57"/>
      <c r="BA5594" s="57"/>
      <c r="BF5594" s="6" t="e">
        <f t="shared" si="261"/>
        <v>#NUM!</v>
      </c>
      <c r="BG5594" t="e">
        <f t="shared" si="262"/>
        <v>#NUM!</v>
      </c>
      <c r="BH5594" t="e">
        <f t="shared" si="263"/>
        <v>#NUM!</v>
      </c>
      <c r="BI5594" t="e">
        <f>VLOOKUP(H5594,Sheet2!$A$1:$B$270,2,FALSE)</f>
        <v>#N/A</v>
      </c>
    </row>
    <row r="5595" spans="15:61">
      <c r="O5595" s="57"/>
      <c r="P5595" s="57"/>
      <c r="AP5595" s="57"/>
      <c r="BA5595" s="57"/>
      <c r="BF5595" s="6" t="e">
        <f t="shared" si="261"/>
        <v>#NUM!</v>
      </c>
      <c r="BG5595" t="e">
        <f t="shared" si="262"/>
        <v>#NUM!</v>
      </c>
      <c r="BH5595" t="e">
        <f t="shared" si="263"/>
        <v>#NUM!</v>
      </c>
      <c r="BI5595" t="e">
        <f>VLOOKUP(H5595,Sheet2!$A$1:$B$270,2,FALSE)</f>
        <v>#N/A</v>
      </c>
    </row>
    <row r="5596" spans="15:61">
      <c r="O5596" s="57"/>
      <c r="P5596" s="57"/>
      <c r="AP5596" s="57"/>
      <c r="BA5596" s="57"/>
      <c r="BF5596" s="6" t="e">
        <f t="shared" si="261"/>
        <v>#NUM!</v>
      </c>
      <c r="BG5596" t="e">
        <f t="shared" si="262"/>
        <v>#NUM!</v>
      </c>
      <c r="BH5596" t="e">
        <f t="shared" si="263"/>
        <v>#NUM!</v>
      </c>
      <c r="BI5596" t="e">
        <f>VLOOKUP(H5596,Sheet2!$A$1:$B$270,2,FALSE)</f>
        <v>#N/A</v>
      </c>
    </row>
    <row r="5597" spans="15:61">
      <c r="O5597" s="57"/>
      <c r="P5597" s="57"/>
      <c r="AP5597" s="57"/>
      <c r="BA5597" s="57"/>
      <c r="BF5597" s="6" t="e">
        <f t="shared" si="261"/>
        <v>#NUM!</v>
      </c>
      <c r="BG5597" t="e">
        <f t="shared" si="262"/>
        <v>#NUM!</v>
      </c>
      <c r="BH5597" t="e">
        <f t="shared" si="263"/>
        <v>#NUM!</v>
      </c>
      <c r="BI5597" t="e">
        <f>VLOOKUP(H5597,Sheet2!$A$1:$B$270,2,FALSE)</f>
        <v>#N/A</v>
      </c>
    </row>
    <row r="5598" spans="15:61">
      <c r="O5598" s="57"/>
      <c r="P5598" s="57"/>
      <c r="AP5598" s="57"/>
      <c r="BA5598" s="57"/>
      <c r="BF5598" s="6" t="e">
        <f t="shared" si="261"/>
        <v>#NUM!</v>
      </c>
      <c r="BG5598" t="e">
        <f t="shared" si="262"/>
        <v>#NUM!</v>
      </c>
      <c r="BH5598" t="e">
        <f t="shared" si="263"/>
        <v>#NUM!</v>
      </c>
      <c r="BI5598" t="e">
        <f>VLOOKUP(H5598,Sheet2!$A$1:$B$270,2,FALSE)</f>
        <v>#N/A</v>
      </c>
    </row>
    <row r="5599" spans="15:61">
      <c r="O5599" s="57"/>
      <c r="P5599" s="57"/>
      <c r="AP5599" s="57"/>
      <c r="BA5599" s="57"/>
      <c r="BF5599" s="6" t="e">
        <f t="shared" si="261"/>
        <v>#NUM!</v>
      </c>
      <c r="BG5599" t="e">
        <f t="shared" si="262"/>
        <v>#NUM!</v>
      </c>
      <c r="BH5599" t="e">
        <f t="shared" si="263"/>
        <v>#NUM!</v>
      </c>
      <c r="BI5599" t="e">
        <f>VLOOKUP(H5599,Sheet2!$A$1:$B$270,2,FALSE)</f>
        <v>#N/A</v>
      </c>
    </row>
    <row r="5600" spans="15:61">
      <c r="O5600" s="57"/>
      <c r="P5600" s="57"/>
      <c r="AM5600" s="58"/>
      <c r="BA5600" s="57"/>
      <c r="BB5600" s="58"/>
      <c r="BF5600" s="6" t="e">
        <f t="shared" si="261"/>
        <v>#NUM!</v>
      </c>
      <c r="BG5600" t="e">
        <f t="shared" si="262"/>
        <v>#NUM!</v>
      </c>
      <c r="BH5600" t="e">
        <f t="shared" si="263"/>
        <v>#NUM!</v>
      </c>
      <c r="BI5600" t="e">
        <f>VLOOKUP(H5600,Sheet2!$A$1:$B$270,2,FALSE)</f>
        <v>#N/A</v>
      </c>
    </row>
    <row r="5601" spans="15:61">
      <c r="O5601" s="57"/>
      <c r="P5601" s="57"/>
      <c r="AO5601" s="57"/>
      <c r="AP5601" s="57"/>
      <c r="BA5601" s="57"/>
      <c r="BF5601" s="6" t="e">
        <f t="shared" si="261"/>
        <v>#NUM!</v>
      </c>
      <c r="BG5601" t="e">
        <f t="shared" si="262"/>
        <v>#NUM!</v>
      </c>
      <c r="BH5601" t="e">
        <f t="shared" si="263"/>
        <v>#NUM!</v>
      </c>
      <c r="BI5601" t="e">
        <f>VLOOKUP(H5601,Sheet2!$A$1:$B$270,2,FALSE)</f>
        <v>#N/A</v>
      </c>
    </row>
    <row r="5602" spans="15:61">
      <c r="O5602" s="57"/>
      <c r="P5602" s="57"/>
      <c r="AO5602" s="57"/>
      <c r="AP5602" s="57"/>
      <c r="BA5602" s="57"/>
      <c r="BF5602" s="6" t="e">
        <f t="shared" si="261"/>
        <v>#NUM!</v>
      </c>
      <c r="BG5602" t="e">
        <f t="shared" si="262"/>
        <v>#NUM!</v>
      </c>
      <c r="BH5602" t="e">
        <f t="shared" si="263"/>
        <v>#NUM!</v>
      </c>
      <c r="BI5602" t="e">
        <f>VLOOKUP(H5602,Sheet2!$A$1:$B$270,2,FALSE)</f>
        <v>#N/A</v>
      </c>
    </row>
    <row r="5603" spans="15:61">
      <c r="O5603" s="57"/>
      <c r="P5603" s="57"/>
      <c r="AO5603" s="57"/>
      <c r="BF5603" s="6" t="e">
        <f t="shared" si="261"/>
        <v>#NUM!</v>
      </c>
      <c r="BG5603" t="e">
        <f t="shared" si="262"/>
        <v>#NUM!</v>
      </c>
      <c r="BH5603" t="e">
        <f t="shared" si="263"/>
        <v>#NUM!</v>
      </c>
      <c r="BI5603" t="e">
        <f>VLOOKUP(H5603,Sheet2!$A$1:$B$270,2,FALSE)</f>
        <v>#N/A</v>
      </c>
    </row>
    <row r="5604" spans="15:61">
      <c r="O5604" s="57"/>
      <c r="P5604" s="57"/>
      <c r="AP5604" s="57"/>
      <c r="BA5604" s="57"/>
      <c r="BF5604" s="6" t="e">
        <f t="shared" si="261"/>
        <v>#NUM!</v>
      </c>
      <c r="BG5604" t="e">
        <f t="shared" si="262"/>
        <v>#NUM!</v>
      </c>
      <c r="BH5604" t="e">
        <f t="shared" si="263"/>
        <v>#NUM!</v>
      </c>
      <c r="BI5604" t="e">
        <f>VLOOKUP(H5604,Sheet2!$A$1:$B$270,2,FALSE)</f>
        <v>#N/A</v>
      </c>
    </row>
    <row r="5605" spans="15:61">
      <c r="O5605" s="57"/>
      <c r="P5605" s="57"/>
      <c r="AP5605" s="57"/>
      <c r="BA5605" s="57"/>
      <c r="BF5605" s="6" t="e">
        <f t="shared" si="261"/>
        <v>#NUM!</v>
      </c>
      <c r="BG5605" t="e">
        <f t="shared" si="262"/>
        <v>#NUM!</v>
      </c>
      <c r="BH5605" t="e">
        <f t="shared" si="263"/>
        <v>#NUM!</v>
      </c>
      <c r="BI5605" t="e">
        <f>VLOOKUP(H5605,Sheet2!$A$1:$B$270,2,FALSE)</f>
        <v>#N/A</v>
      </c>
    </row>
    <row r="5606" spans="15:61">
      <c r="O5606" s="57"/>
      <c r="P5606" s="57"/>
      <c r="AP5606" s="57"/>
      <c r="BA5606" s="57"/>
      <c r="BF5606" s="6" t="e">
        <f t="shared" si="261"/>
        <v>#NUM!</v>
      </c>
      <c r="BG5606" t="e">
        <f t="shared" si="262"/>
        <v>#NUM!</v>
      </c>
      <c r="BH5606" t="e">
        <f t="shared" si="263"/>
        <v>#NUM!</v>
      </c>
      <c r="BI5606" t="e">
        <f>VLOOKUP(H5606,Sheet2!$A$1:$B$270,2,FALSE)</f>
        <v>#N/A</v>
      </c>
    </row>
    <row r="5607" spans="15:61">
      <c r="O5607" s="57"/>
      <c r="P5607" s="57"/>
      <c r="AO5607" s="57"/>
      <c r="AP5607" s="57"/>
      <c r="BA5607" s="57"/>
      <c r="BF5607" s="6" t="e">
        <f t="shared" si="261"/>
        <v>#NUM!</v>
      </c>
      <c r="BG5607" t="e">
        <f t="shared" si="262"/>
        <v>#NUM!</v>
      </c>
      <c r="BH5607" t="e">
        <f t="shared" si="263"/>
        <v>#NUM!</v>
      </c>
      <c r="BI5607" t="e">
        <f>VLOOKUP(H5607,Sheet2!$A$1:$B$270,2,FALSE)</f>
        <v>#N/A</v>
      </c>
    </row>
    <row r="5608" spans="15:61">
      <c r="O5608" s="57"/>
      <c r="P5608" s="57"/>
      <c r="AO5608" s="57"/>
      <c r="AP5608" s="57"/>
      <c r="BA5608" s="57"/>
      <c r="BF5608" s="6" t="e">
        <f t="shared" si="261"/>
        <v>#NUM!</v>
      </c>
      <c r="BG5608" t="e">
        <f t="shared" si="262"/>
        <v>#NUM!</v>
      </c>
      <c r="BH5608" t="e">
        <f t="shared" si="263"/>
        <v>#NUM!</v>
      </c>
      <c r="BI5608" t="e">
        <f>VLOOKUP(H5608,Sheet2!$A$1:$B$270,2,FALSE)</f>
        <v>#N/A</v>
      </c>
    </row>
    <row r="5609" spans="15:61">
      <c r="O5609" s="57"/>
      <c r="P5609" s="57"/>
      <c r="AP5609" s="57"/>
      <c r="BA5609" s="57"/>
      <c r="BF5609" s="6" t="e">
        <f t="shared" si="261"/>
        <v>#NUM!</v>
      </c>
      <c r="BG5609" t="e">
        <f t="shared" si="262"/>
        <v>#NUM!</v>
      </c>
      <c r="BH5609" t="e">
        <f t="shared" si="263"/>
        <v>#NUM!</v>
      </c>
      <c r="BI5609" t="e">
        <f>VLOOKUP(H5609,Sheet2!$A$1:$B$270,2,FALSE)</f>
        <v>#N/A</v>
      </c>
    </row>
    <row r="5610" spans="15:61">
      <c r="O5610" s="57"/>
      <c r="P5610" s="57"/>
      <c r="AO5610" s="57"/>
      <c r="AP5610" s="57"/>
      <c r="BA5610" s="57"/>
      <c r="BF5610" s="6" t="e">
        <f t="shared" si="261"/>
        <v>#NUM!</v>
      </c>
      <c r="BG5610" t="e">
        <f t="shared" si="262"/>
        <v>#NUM!</v>
      </c>
      <c r="BH5610" t="e">
        <f t="shared" si="263"/>
        <v>#NUM!</v>
      </c>
      <c r="BI5610" t="e">
        <f>VLOOKUP(H5610,Sheet2!$A$1:$B$270,2,FALSE)</f>
        <v>#N/A</v>
      </c>
    </row>
    <row r="5611" spans="15:61">
      <c r="O5611" s="57"/>
      <c r="P5611" s="57"/>
      <c r="AP5611" s="57"/>
      <c r="BA5611" s="57"/>
      <c r="BF5611" s="6" t="e">
        <f t="shared" si="261"/>
        <v>#NUM!</v>
      </c>
      <c r="BG5611" t="e">
        <f t="shared" si="262"/>
        <v>#NUM!</v>
      </c>
      <c r="BH5611" t="e">
        <f t="shared" si="263"/>
        <v>#NUM!</v>
      </c>
      <c r="BI5611" t="e">
        <f>VLOOKUP(H5611,Sheet2!$A$1:$B$270,2,FALSE)</f>
        <v>#N/A</v>
      </c>
    </row>
    <row r="5612" spans="15:61">
      <c r="O5612" s="57"/>
      <c r="P5612" s="57"/>
      <c r="AP5612" s="57"/>
      <c r="BA5612" s="57"/>
      <c r="BF5612" s="6" t="e">
        <f t="shared" si="261"/>
        <v>#NUM!</v>
      </c>
      <c r="BG5612" t="e">
        <f t="shared" si="262"/>
        <v>#NUM!</v>
      </c>
      <c r="BH5612" t="e">
        <f t="shared" si="263"/>
        <v>#NUM!</v>
      </c>
      <c r="BI5612" t="e">
        <f>VLOOKUP(H5612,Sheet2!$A$1:$B$270,2,FALSE)</f>
        <v>#N/A</v>
      </c>
    </row>
    <row r="5613" spans="15:61">
      <c r="O5613" s="57"/>
      <c r="P5613" s="57"/>
      <c r="AM5613" s="58"/>
      <c r="BA5613" s="57"/>
      <c r="BB5613" s="58"/>
      <c r="BF5613" s="6" t="e">
        <f t="shared" si="261"/>
        <v>#NUM!</v>
      </c>
      <c r="BG5613" t="e">
        <f t="shared" si="262"/>
        <v>#NUM!</v>
      </c>
      <c r="BH5613" t="e">
        <f t="shared" si="263"/>
        <v>#NUM!</v>
      </c>
      <c r="BI5613" t="e">
        <f>VLOOKUP(H5613,Sheet2!$A$1:$B$270,2,FALSE)</f>
        <v>#N/A</v>
      </c>
    </row>
    <row r="5614" spans="15:61">
      <c r="O5614" s="57"/>
      <c r="P5614" s="57"/>
      <c r="AP5614" s="57"/>
      <c r="BA5614" s="57"/>
      <c r="BF5614" s="6" t="e">
        <f t="shared" si="261"/>
        <v>#NUM!</v>
      </c>
      <c r="BG5614" t="e">
        <f t="shared" si="262"/>
        <v>#NUM!</v>
      </c>
      <c r="BH5614" t="e">
        <f t="shared" si="263"/>
        <v>#NUM!</v>
      </c>
      <c r="BI5614" t="e">
        <f>VLOOKUP(H5614,Sheet2!$A$1:$B$270,2,FALSE)</f>
        <v>#N/A</v>
      </c>
    </row>
    <row r="5615" spans="15:61">
      <c r="O5615" s="57"/>
      <c r="P5615" s="57"/>
      <c r="AP5615" s="57"/>
      <c r="BA5615" s="57"/>
      <c r="BF5615" s="6" t="e">
        <f t="shared" si="261"/>
        <v>#NUM!</v>
      </c>
      <c r="BG5615" t="e">
        <f t="shared" si="262"/>
        <v>#NUM!</v>
      </c>
      <c r="BH5615" t="e">
        <f t="shared" si="263"/>
        <v>#NUM!</v>
      </c>
      <c r="BI5615" t="e">
        <f>VLOOKUP(H5615,Sheet2!$A$1:$B$270,2,FALSE)</f>
        <v>#N/A</v>
      </c>
    </row>
    <row r="5616" spans="15:61">
      <c r="O5616" s="57"/>
      <c r="P5616" s="57"/>
      <c r="AO5616" s="57"/>
      <c r="AP5616" s="57"/>
      <c r="BA5616" s="57"/>
      <c r="BF5616" s="6" t="e">
        <f t="shared" si="261"/>
        <v>#NUM!</v>
      </c>
      <c r="BG5616" t="e">
        <f t="shared" si="262"/>
        <v>#NUM!</v>
      </c>
      <c r="BH5616" t="e">
        <f t="shared" si="263"/>
        <v>#NUM!</v>
      </c>
      <c r="BI5616" t="e">
        <f>VLOOKUP(H5616,Sheet2!$A$1:$B$270,2,FALSE)</f>
        <v>#N/A</v>
      </c>
    </row>
    <row r="5617" spans="15:61">
      <c r="O5617" s="57"/>
      <c r="P5617" s="57"/>
      <c r="AO5617" s="57"/>
      <c r="BA5617" s="57"/>
      <c r="BF5617" s="6" t="e">
        <f t="shared" si="261"/>
        <v>#NUM!</v>
      </c>
      <c r="BG5617" t="e">
        <f t="shared" si="262"/>
        <v>#NUM!</v>
      </c>
      <c r="BH5617" t="e">
        <f t="shared" si="263"/>
        <v>#NUM!</v>
      </c>
      <c r="BI5617" t="e">
        <f>VLOOKUP(H5617,Sheet2!$A$1:$B$270,2,FALSE)</f>
        <v>#N/A</v>
      </c>
    </row>
    <row r="5618" spans="15:61">
      <c r="O5618" s="57"/>
      <c r="P5618" s="57"/>
      <c r="AO5618" s="57"/>
      <c r="AP5618" s="57"/>
      <c r="BA5618" s="57"/>
      <c r="BF5618" s="6" t="e">
        <f t="shared" si="261"/>
        <v>#NUM!</v>
      </c>
      <c r="BG5618" t="e">
        <f t="shared" si="262"/>
        <v>#NUM!</v>
      </c>
      <c r="BH5618" t="e">
        <f t="shared" si="263"/>
        <v>#NUM!</v>
      </c>
      <c r="BI5618" t="e">
        <f>VLOOKUP(H5618,Sheet2!$A$1:$B$270,2,FALSE)</f>
        <v>#N/A</v>
      </c>
    </row>
    <row r="5619" spans="15:61">
      <c r="O5619" s="57"/>
      <c r="P5619" s="57"/>
      <c r="AP5619" s="57"/>
      <c r="BA5619" s="57"/>
      <c r="BF5619" s="6" t="e">
        <f t="shared" si="261"/>
        <v>#NUM!</v>
      </c>
      <c r="BG5619" t="e">
        <f t="shared" si="262"/>
        <v>#NUM!</v>
      </c>
      <c r="BH5619" t="e">
        <f t="shared" si="263"/>
        <v>#NUM!</v>
      </c>
      <c r="BI5619" t="e">
        <f>VLOOKUP(H5619,Sheet2!$A$1:$B$270,2,FALSE)</f>
        <v>#N/A</v>
      </c>
    </row>
    <row r="5620" spans="15:61">
      <c r="O5620" s="57"/>
      <c r="P5620" s="57"/>
      <c r="AO5620" s="57"/>
      <c r="AP5620" s="57"/>
      <c r="BA5620" s="57"/>
      <c r="BF5620" s="6" t="e">
        <f t="shared" si="261"/>
        <v>#NUM!</v>
      </c>
      <c r="BG5620" t="e">
        <f t="shared" si="262"/>
        <v>#NUM!</v>
      </c>
      <c r="BH5620" t="e">
        <f t="shared" si="263"/>
        <v>#NUM!</v>
      </c>
      <c r="BI5620" t="e">
        <f>VLOOKUP(H5620,Sheet2!$A$1:$B$270,2,FALSE)</f>
        <v>#N/A</v>
      </c>
    </row>
    <row r="5621" spans="15:61">
      <c r="O5621" s="57"/>
      <c r="P5621" s="57"/>
      <c r="AP5621" s="57"/>
      <c r="BA5621" s="57"/>
      <c r="BF5621" s="6" t="e">
        <f t="shared" si="261"/>
        <v>#NUM!</v>
      </c>
      <c r="BG5621" t="e">
        <f t="shared" si="262"/>
        <v>#NUM!</v>
      </c>
      <c r="BH5621" t="e">
        <f t="shared" si="263"/>
        <v>#NUM!</v>
      </c>
      <c r="BI5621" t="e">
        <f>VLOOKUP(H5621,Sheet2!$A$1:$B$270,2,FALSE)</f>
        <v>#N/A</v>
      </c>
    </row>
    <row r="5622" spans="15:61">
      <c r="O5622" s="57"/>
      <c r="P5622" s="57"/>
      <c r="BA5622" s="57"/>
      <c r="BF5622" s="6" t="e">
        <f t="shared" si="261"/>
        <v>#NUM!</v>
      </c>
      <c r="BG5622" t="e">
        <f t="shared" si="262"/>
        <v>#NUM!</v>
      </c>
      <c r="BH5622" t="e">
        <f t="shared" si="263"/>
        <v>#NUM!</v>
      </c>
      <c r="BI5622" t="e">
        <f>VLOOKUP(H5622,Sheet2!$A$1:$B$270,2,FALSE)</f>
        <v>#N/A</v>
      </c>
    </row>
    <row r="5623" spans="15:61">
      <c r="O5623" s="57"/>
      <c r="P5623" s="57"/>
      <c r="AO5623" s="57"/>
      <c r="AP5623" s="57"/>
      <c r="BA5623" s="57"/>
      <c r="BF5623" s="6" t="e">
        <f t="shared" si="261"/>
        <v>#NUM!</v>
      </c>
      <c r="BG5623" t="e">
        <f t="shared" si="262"/>
        <v>#NUM!</v>
      </c>
      <c r="BH5623" t="e">
        <f t="shared" si="263"/>
        <v>#NUM!</v>
      </c>
      <c r="BI5623" t="e">
        <f>VLOOKUP(H5623,Sheet2!$A$1:$B$270,2,FALSE)</f>
        <v>#N/A</v>
      </c>
    </row>
    <row r="5624" spans="15:61">
      <c r="O5624" s="57"/>
      <c r="P5624" s="57"/>
      <c r="AM5624" s="58"/>
      <c r="AO5624" s="57"/>
      <c r="BA5624" s="57"/>
      <c r="BB5624" s="58"/>
      <c r="BF5624" s="6" t="e">
        <f t="shared" si="261"/>
        <v>#NUM!</v>
      </c>
      <c r="BG5624" t="e">
        <f t="shared" si="262"/>
        <v>#NUM!</v>
      </c>
      <c r="BH5624" t="e">
        <f t="shared" si="263"/>
        <v>#NUM!</v>
      </c>
      <c r="BI5624" t="e">
        <f>VLOOKUP(H5624,Sheet2!$A$1:$B$270,2,FALSE)</f>
        <v>#N/A</v>
      </c>
    </row>
    <row r="5625" spans="15:61">
      <c r="O5625" s="57"/>
      <c r="P5625" s="57"/>
      <c r="AO5625" s="57"/>
      <c r="AP5625" s="57"/>
      <c r="BA5625" s="57"/>
      <c r="BF5625" s="6" t="e">
        <f t="shared" si="261"/>
        <v>#NUM!</v>
      </c>
      <c r="BG5625" t="e">
        <f t="shared" si="262"/>
        <v>#NUM!</v>
      </c>
      <c r="BH5625" t="e">
        <f t="shared" si="263"/>
        <v>#NUM!</v>
      </c>
      <c r="BI5625" t="e">
        <f>VLOOKUP(H5625,Sheet2!$A$1:$B$270,2,FALSE)</f>
        <v>#N/A</v>
      </c>
    </row>
    <row r="5626" spans="15:61">
      <c r="O5626" s="57"/>
      <c r="P5626" s="57"/>
      <c r="AO5626" s="57"/>
      <c r="AP5626" s="57"/>
      <c r="BA5626" s="57"/>
      <c r="BF5626" s="6" t="e">
        <f t="shared" si="261"/>
        <v>#NUM!</v>
      </c>
      <c r="BG5626" t="e">
        <f t="shared" si="262"/>
        <v>#NUM!</v>
      </c>
      <c r="BH5626" t="e">
        <f t="shared" si="263"/>
        <v>#NUM!</v>
      </c>
      <c r="BI5626" t="e">
        <f>VLOOKUP(H5626,Sheet2!$A$1:$B$270,2,FALSE)</f>
        <v>#N/A</v>
      </c>
    </row>
    <row r="5627" spans="15:61">
      <c r="O5627" s="57"/>
      <c r="P5627" s="57"/>
      <c r="AP5627" s="57"/>
      <c r="BA5627" s="57"/>
      <c r="BF5627" s="6" t="e">
        <f t="shared" si="261"/>
        <v>#NUM!</v>
      </c>
      <c r="BG5627" t="e">
        <f t="shared" si="262"/>
        <v>#NUM!</v>
      </c>
      <c r="BH5627" t="e">
        <f t="shared" si="263"/>
        <v>#NUM!</v>
      </c>
      <c r="BI5627" t="e">
        <f>VLOOKUP(H5627,Sheet2!$A$1:$B$270,2,FALSE)</f>
        <v>#N/A</v>
      </c>
    </row>
    <row r="5628" spans="15:61">
      <c r="O5628" s="57"/>
      <c r="P5628" s="57"/>
      <c r="AM5628" s="58"/>
      <c r="AO5628" s="57"/>
      <c r="BA5628" s="57"/>
      <c r="BB5628" s="58"/>
      <c r="BF5628" s="6" t="e">
        <f t="shared" si="261"/>
        <v>#NUM!</v>
      </c>
      <c r="BG5628" t="e">
        <f t="shared" si="262"/>
        <v>#NUM!</v>
      </c>
      <c r="BH5628" t="e">
        <f t="shared" si="263"/>
        <v>#NUM!</v>
      </c>
      <c r="BI5628" t="e">
        <f>VLOOKUP(H5628,Sheet2!$A$1:$B$270,2,FALSE)</f>
        <v>#N/A</v>
      </c>
    </row>
    <row r="5629" spans="15:61">
      <c r="O5629" s="57"/>
      <c r="P5629" s="57"/>
      <c r="AO5629" s="57"/>
      <c r="AP5629" s="57"/>
      <c r="BA5629" s="57"/>
      <c r="BF5629" s="6" t="e">
        <f t="shared" si="261"/>
        <v>#NUM!</v>
      </c>
      <c r="BG5629" t="e">
        <f t="shared" si="262"/>
        <v>#NUM!</v>
      </c>
      <c r="BH5629" t="e">
        <f t="shared" si="263"/>
        <v>#NUM!</v>
      </c>
      <c r="BI5629" t="e">
        <f>VLOOKUP(H5629,Sheet2!$A$1:$B$270,2,FALSE)</f>
        <v>#N/A</v>
      </c>
    </row>
    <row r="5630" spans="15:61">
      <c r="O5630" s="57"/>
      <c r="P5630" s="57"/>
      <c r="AP5630" s="57"/>
      <c r="BA5630" s="57"/>
      <c r="BF5630" s="6" t="e">
        <f t="shared" si="261"/>
        <v>#NUM!</v>
      </c>
      <c r="BG5630" t="e">
        <f t="shared" si="262"/>
        <v>#NUM!</v>
      </c>
      <c r="BH5630" t="e">
        <f t="shared" si="263"/>
        <v>#NUM!</v>
      </c>
      <c r="BI5630" t="e">
        <f>VLOOKUP(H5630,Sheet2!$A$1:$B$270,2,FALSE)</f>
        <v>#N/A</v>
      </c>
    </row>
    <row r="5631" spans="15:61">
      <c r="O5631" s="57"/>
      <c r="P5631" s="57"/>
      <c r="AO5631" s="57"/>
      <c r="AP5631" s="57"/>
      <c r="BA5631" s="57"/>
      <c r="BF5631" s="6" t="e">
        <f t="shared" si="261"/>
        <v>#NUM!</v>
      </c>
      <c r="BG5631" t="e">
        <f t="shared" si="262"/>
        <v>#NUM!</v>
      </c>
      <c r="BH5631" t="e">
        <f t="shared" si="263"/>
        <v>#NUM!</v>
      </c>
      <c r="BI5631" t="e">
        <f>VLOOKUP(H5631,Sheet2!$A$1:$B$270,2,FALSE)</f>
        <v>#N/A</v>
      </c>
    </row>
    <row r="5632" spans="15:61">
      <c r="O5632" s="57"/>
      <c r="P5632" s="57"/>
      <c r="AP5632" s="57"/>
      <c r="BA5632" s="57"/>
      <c r="BF5632" s="6" t="e">
        <f t="shared" si="261"/>
        <v>#NUM!</v>
      </c>
      <c r="BG5632" t="e">
        <f t="shared" si="262"/>
        <v>#NUM!</v>
      </c>
      <c r="BH5632" t="e">
        <f t="shared" si="263"/>
        <v>#NUM!</v>
      </c>
      <c r="BI5632" t="e">
        <f>VLOOKUP(H5632,Sheet2!$A$1:$B$270,2,FALSE)</f>
        <v>#N/A</v>
      </c>
    </row>
    <row r="5633" spans="15:61">
      <c r="O5633" s="57"/>
      <c r="P5633" s="57"/>
      <c r="AP5633" s="57"/>
      <c r="BA5633" s="57"/>
      <c r="BF5633" s="6" t="e">
        <f t="shared" si="261"/>
        <v>#NUM!</v>
      </c>
      <c r="BG5633" t="e">
        <f t="shared" si="262"/>
        <v>#NUM!</v>
      </c>
      <c r="BH5633" t="e">
        <f t="shared" si="263"/>
        <v>#NUM!</v>
      </c>
      <c r="BI5633" t="e">
        <f>VLOOKUP(H5633,Sheet2!$A$1:$B$270,2,FALSE)</f>
        <v>#N/A</v>
      </c>
    </row>
    <row r="5634" spans="15:61">
      <c r="O5634" s="57"/>
      <c r="P5634" s="57"/>
      <c r="AM5634" s="58"/>
      <c r="BA5634" s="57"/>
      <c r="BB5634" s="58"/>
      <c r="BF5634" s="6" t="e">
        <f t="shared" ref="BF5634:BF5697" si="264">DATE(BC5634,BD5634,BE5634)</f>
        <v>#NUM!</v>
      </c>
      <c r="BG5634" t="e">
        <f t="shared" ref="BG5634:BG5697" si="265">BF5634-BA5634</f>
        <v>#NUM!</v>
      </c>
      <c r="BH5634" t="e">
        <f t="shared" ref="BH5634:BH5697" si="266">IF(BG5634=1,"COMPLY",IF(BG5634&lt;1,"COMPLY","NOT COMPLY"))</f>
        <v>#NUM!</v>
      </c>
      <c r="BI5634" t="e">
        <f>VLOOKUP(H5634,Sheet2!$A$1:$B$270,2,FALSE)</f>
        <v>#N/A</v>
      </c>
    </row>
    <row r="5635" spans="15:61">
      <c r="O5635" s="57"/>
      <c r="P5635" s="57"/>
      <c r="AM5635" s="58"/>
      <c r="BA5635" s="57"/>
      <c r="BB5635" s="58"/>
      <c r="BF5635" s="6" t="e">
        <f t="shared" si="264"/>
        <v>#NUM!</v>
      </c>
      <c r="BG5635" t="e">
        <f t="shared" si="265"/>
        <v>#NUM!</v>
      </c>
      <c r="BH5635" t="e">
        <f t="shared" si="266"/>
        <v>#NUM!</v>
      </c>
      <c r="BI5635" t="e">
        <f>VLOOKUP(H5635,Sheet2!$A$1:$B$270,2,FALSE)</f>
        <v>#N/A</v>
      </c>
    </row>
    <row r="5636" spans="15:61">
      <c r="O5636" s="57"/>
      <c r="P5636" s="57"/>
      <c r="AO5636" s="57"/>
      <c r="AP5636" s="57"/>
      <c r="BA5636" s="57"/>
      <c r="BF5636" s="6" t="e">
        <f t="shared" si="264"/>
        <v>#NUM!</v>
      </c>
      <c r="BG5636" t="e">
        <f t="shared" si="265"/>
        <v>#NUM!</v>
      </c>
      <c r="BH5636" t="e">
        <f t="shared" si="266"/>
        <v>#NUM!</v>
      </c>
      <c r="BI5636" t="e">
        <f>VLOOKUP(H5636,Sheet2!$A$1:$B$270,2,FALSE)</f>
        <v>#N/A</v>
      </c>
    </row>
    <row r="5637" spans="15:61">
      <c r="O5637" s="57"/>
      <c r="P5637" s="57"/>
      <c r="AO5637" s="57"/>
      <c r="BA5637" s="57"/>
      <c r="BF5637" s="6" t="e">
        <f t="shared" si="264"/>
        <v>#NUM!</v>
      </c>
      <c r="BG5637" t="e">
        <f t="shared" si="265"/>
        <v>#NUM!</v>
      </c>
      <c r="BH5637" t="e">
        <f t="shared" si="266"/>
        <v>#NUM!</v>
      </c>
      <c r="BI5637" t="e">
        <f>VLOOKUP(H5637,Sheet2!$A$1:$B$270,2,FALSE)</f>
        <v>#N/A</v>
      </c>
    </row>
    <row r="5638" spans="15:61">
      <c r="O5638" s="57"/>
      <c r="P5638" s="57"/>
      <c r="AO5638" s="57"/>
      <c r="AP5638" s="57"/>
      <c r="BA5638" s="57"/>
      <c r="BF5638" s="6" t="e">
        <f t="shared" si="264"/>
        <v>#NUM!</v>
      </c>
      <c r="BG5638" t="e">
        <f t="shared" si="265"/>
        <v>#NUM!</v>
      </c>
      <c r="BH5638" t="e">
        <f t="shared" si="266"/>
        <v>#NUM!</v>
      </c>
      <c r="BI5638" t="e">
        <f>VLOOKUP(H5638,Sheet2!$A$1:$B$270,2,FALSE)</f>
        <v>#N/A</v>
      </c>
    </row>
    <row r="5639" spans="15:61">
      <c r="O5639" s="57"/>
      <c r="P5639" s="57"/>
      <c r="AO5639" s="57"/>
      <c r="AP5639" s="57"/>
      <c r="BA5639" s="57"/>
      <c r="BF5639" s="6" t="e">
        <f t="shared" si="264"/>
        <v>#NUM!</v>
      </c>
      <c r="BG5639" t="e">
        <f t="shared" si="265"/>
        <v>#NUM!</v>
      </c>
      <c r="BH5639" t="e">
        <f t="shared" si="266"/>
        <v>#NUM!</v>
      </c>
      <c r="BI5639" t="e">
        <f>VLOOKUP(H5639,Sheet2!$A$1:$B$270,2,FALSE)</f>
        <v>#N/A</v>
      </c>
    </row>
    <row r="5640" spans="15:61">
      <c r="O5640" s="57"/>
      <c r="P5640" s="57"/>
      <c r="AP5640" s="57"/>
      <c r="BA5640" s="57"/>
      <c r="BF5640" s="6" t="e">
        <f t="shared" si="264"/>
        <v>#NUM!</v>
      </c>
      <c r="BG5640" t="e">
        <f t="shared" si="265"/>
        <v>#NUM!</v>
      </c>
      <c r="BH5640" t="e">
        <f t="shared" si="266"/>
        <v>#NUM!</v>
      </c>
      <c r="BI5640" t="e">
        <f>VLOOKUP(H5640,Sheet2!$A$1:$B$270,2,FALSE)</f>
        <v>#N/A</v>
      </c>
    </row>
    <row r="5641" spans="15:61">
      <c r="O5641" s="57"/>
      <c r="P5641" s="57"/>
      <c r="AM5641" s="58"/>
      <c r="BA5641" s="57"/>
      <c r="BB5641" s="58"/>
      <c r="BF5641" s="6" t="e">
        <f t="shared" si="264"/>
        <v>#NUM!</v>
      </c>
      <c r="BG5641" t="e">
        <f t="shared" si="265"/>
        <v>#NUM!</v>
      </c>
      <c r="BH5641" t="e">
        <f t="shared" si="266"/>
        <v>#NUM!</v>
      </c>
      <c r="BI5641" t="e">
        <f>VLOOKUP(H5641,Sheet2!$A$1:$B$270,2,FALSE)</f>
        <v>#N/A</v>
      </c>
    </row>
    <row r="5642" spans="15:61">
      <c r="O5642" s="57"/>
      <c r="P5642" s="57"/>
      <c r="AP5642" s="57"/>
      <c r="BA5642" s="57"/>
      <c r="BF5642" s="6" t="e">
        <f t="shared" si="264"/>
        <v>#NUM!</v>
      </c>
      <c r="BG5642" t="e">
        <f t="shared" si="265"/>
        <v>#NUM!</v>
      </c>
      <c r="BH5642" t="e">
        <f t="shared" si="266"/>
        <v>#NUM!</v>
      </c>
      <c r="BI5642" t="e">
        <f>VLOOKUP(H5642,Sheet2!$A$1:$B$270,2,FALSE)</f>
        <v>#N/A</v>
      </c>
    </row>
    <row r="5643" spans="15:61">
      <c r="O5643" s="57"/>
      <c r="P5643" s="57"/>
      <c r="AP5643" s="57"/>
      <c r="BA5643" s="57"/>
      <c r="BF5643" s="6" t="e">
        <f t="shared" si="264"/>
        <v>#NUM!</v>
      </c>
      <c r="BG5643" t="e">
        <f t="shared" si="265"/>
        <v>#NUM!</v>
      </c>
      <c r="BH5643" t="e">
        <f t="shared" si="266"/>
        <v>#NUM!</v>
      </c>
      <c r="BI5643" t="e">
        <f>VLOOKUP(H5643,Sheet2!$A$1:$B$270,2,FALSE)</f>
        <v>#N/A</v>
      </c>
    </row>
    <row r="5644" spans="15:61">
      <c r="O5644" s="57"/>
      <c r="P5644" s="57"/>
      <c r="AO5644" s="57"/>
      <c r="AP5644" s="57"/>
      <c r="BA5644" s="57"/>
      <c r="BF5644" s="6" t="e">
        <f t="shared" si="264"/>
        <v>#NUM!</v>
      </c>
      <c r="BG5644" t="e">
        <f t="shared" si="265"/>
        <v>#NUM!</v>
      </c>
      <c r="BH5644" t="e">
        <f t="shared" si="266"/>
        <v>#NUM!</v>
      </c>
      <c r="BI5644" t="e">
        <f>VLOOKUP(H5644,Sheet2!$A$1:$B$270,2,FALSE)</f>
        <v>#N/A</v>
      </c>
    </row>
    <row r="5645" spans="15:61">
      <c r="O5645" s="57"/>
      <c r="P5645" s="57"/>
      <c r="AP5645" s="57"/>
      <c r="BA5645" s="57"/>
      <c r="BF5645" s="6" t="e">
        <f t="shared" si="264"/>
        <v>#NUM!</v>
      </c>
      <c r="BG5645" t="e">
        <f t="shared" si="265"/>
        <v>#NUM!</v>
      </c>
      <c r="BH5645" t="e">
        <f t="shared" si="266"/>
        <v>#NUM!</v>
      </c>
      <c r="BI5645" t="e">
        <f>VLOOKUP(H5645,Sheet2!$A$1:$B$270,2,FALSE)</f>
        <v>#N/A</v>
      </c>
    </row>
    <row r="5646" spans="15:61">
      <c r="O5646" s="57"/>
      <c r="P5646" s="57"/>
      <c r="AO5646" s="57"/>
      <c r="AP5646" s="57"/>
      <c r="BA5646" s="57"/>
      <c r="BF5646" s="6" t="e">
        <f t="shared" si="264"/>
        <v>#NUM!</v>
      </c>
      <c r="BG5646" t="e">
        <f t="shared" si="265"/>
        <v>#NUM!</v>
      </c>
      <c r="BH5646" t="e">
        <f t="shared" si="266"/>
        <v>#NUM!</v>
      </c>
      <c r="BI5646" t="e">
        <f>VLOOKUP(H5646,Sheet2!$A$1:$B$270,2,FALSE)</f>
        <v>#N/A</v>
      </c>
    </row>
    <row r="5647" spans="15:61">
      <c r="O5647" s="57"/>
      <c r="P5647" s="57"/>
      <c r="AP5647" s="57"/>
      <c r="BA5647" s="57"/>
      <c r="BF5647" s="6" t="e">
        <f t="shared" si="264"/>
        <v>#NUM!</v>
      </c>
      <c r="BG5647" t="e">
        <f t="shared" si="265"/>
        <v>#NUM!</v>
      </c>
      <c r="BH5647" t="e">
        <f t="shared" si="266"/>
        <v>#NUM!</v>
      </c>
      <c r="BI5647" t="e">
        <f>VLOOKUP(H5647,Sheet2!$A$1:$B$270,2,FALSE)</f>
        <v>#N/A</v>
      </c>
    </row>
    <row r="5648" spans="15:61">
      <c r="O5648" s="57"/>
      <c r="P5648" s="57"/>
      <c r="AP5648" s="57"/>
      <c r="BA5648" s="57"/>
      <c r="BF5648" s="6" t="e">
        <f t="shared" si="264"/>
        <v>#NUM!</v>
      </c>
      <c r="BG5648" t="e">
        <f t="shared" si="265"/>
        <v>#NUM!</v>
      </c>
      <c r="BH5648" t="e">
        <f t="shared" si="266"/>
        <v>#NUM!</v>
      </c>
      <c r="BI5648" t="e">
        <f>VLOOKUP(H5648,Sheet2!$A$1:$B$270,2,FALSE)</f>
        <v>#N/A</v>
      </c>
    </row>
    <row r="5649" spans="15:61">
      <c r="O5649" s="57"/>
      <c r="P5649" s="57"/>
      <c r="AM5649" s="58"/>
      <c r="BA5649" s="57"/>
      <c r="BB5649" s="58"/>
      <c r="BF5649" s="6" t="e">
        <f t="shared" si="264"/>
        <v>#NUM!</v>
      </c>
      <c r="BG5649" t="e">
        <f t="shared" si="265"/>
        <v>#NUM!</v>
      </c>
      <c r="BH5649" t="e">
        <f t="shared" si="266"/>
        <v>#NUM!</v>
      </c>
      <c r="BI5649" t="e">
        <f>VLOOKUP(H5649,Sheet2!$A$1:$B$270,2,FALSE)</f>
        <v>#N/A</v>
      </c>
    </row>
    <row r="5650" spans="15:61">
      <c r="O5650" s="57"/>
      <c r="P5650" s="57"/>
      <c r="AP5650" s="57"/>
      <c r="BA5650" s="57"/>
      <c r="BF5650" s="6" t="e">
        <f t="shared" si="264"/>
        <v>#NUM!</v>
      </c>
      <c r="BG5650" t="e">
        <f t="shared" si="265"/>
        <v>#NUM!</v>
      </c>
      <c r="BH5650" t="e">
        <f t="shared" si="266"/>
        <v>#NUM!</v>
      </c>
      <c r="BI5650" t="e">
        <f>VLOOKUP(H5650,Sheet2!$A$1:$B$270,2,FALSE)</f>
        <v>#N/A</v>
      </c>
    </row>
    <row r="5651" spans="15:61">
      <c r="O5651" s="57"/>
      <c r="P5651" s="57"/>
      <c r="AP5651" s="57"/>
      <c r="BA5651" s="57"/>
      <c r="BF5651" s="6" t="e">
        <f t="shared" si="264"/>
        <v>#NUM!</v>
      </c>
      <c r="BG5651" t="e">
        <f t="shared" si="265"/>
        <v>#NUM!</v>
      </c>
      <c r="BH5651" t="e">
        <f t="shared" si="266"/>
        <v>#NUM!</v>
      </c>
      <c r="BI5651" t="e">
        <f>VLOOKUP(H5651,Sheet2!$A$1:$B$270,2,FALSE)</f>
        <v>#N/A</v>
      </c>
    </row>
    <row r="5652" spans="15:61">
      <c r="O5652" s="57"/>
      <c r="P5652" s="57"/>
      <c r="AP5652" s="57"/>
      <c r="BA5652" s="57"/>
      <c r="BF5652" s="6" t="e">
        <f t="shared" si="264"/>
        <v>#NUM!</v>
      </c>
      <c r="BG5652" t="e">
        <f t="shared" si="265"/>
        <v>#NUM!</v>
      </c>
      <c r="BH5652" t="e">
        <f t="shared" si="266"/>
        <v>#NUM!</v>
      </c>
      <c r="BI5652" t="e">
        <f>VLOOKUP(H5652,Sheet2!$A$1:$B$270,2,FALSE)</f>
        <v>#N/A</v>
      </c>
    </row>
    <row r="5653" spans="15:61">
      <c r="O5653" s="57"/>
      <c r="P5653" s="57"/>
      <c r="BF5653" s="6" t="e">
        <f t="shared" si="264"/>
        <v>#NUM!</v>
      </c>
      <c r="BG5653" t="e">
        <f t="shared" si="265"/>
        <v>#NUM!</v>
      </c>
      <c r="BH5653" t="e">
        <f t="shared" si="266"/>
        <v>#NUM!</v>
      </c>
      <c r="BI5653" t="e">
        <f>VLOOKUP(H5653,Sheet2!$A$1:$B$270,2,FALSE)</f>
        <v>#N/A</v>
      </c>
    </row>
    <row r="5654" spans="15:61">
      <c r="O5654" s="57"/>
      <c r="P5654" s="57"/>
      <c r="AP5654" s="57"/>
      <c r="BA5654" s="57"/>
      <c r="BF5654" s="6" t="e">
        <f t="shared" si="264"/>
        <v>#NUM!</v>
      </c>
      <c r="BG5654" t="e">
        <f t="shared" si="265"/>
        <v>#NUM!</v>
      </c>
      <c r="BH5654" t="e">
        <f t="shared" si="266"/>
        <v>#NUM!</v>
      </c>
      <c r="BI5654" t="e">
        <f>VLOOKUP(H5654,Sheet2!$A$1:$B$270,2,FALSE)</f>
        <v>#N/A</v>
      </c>
    </row>
    <row r="5655" spans="15:61">
      <c r="O5655" s="57"/>
      <c r="P5655" s="57"/>
      <c r="AP5655" s="57"/>
      <c r="BA5655" s="57"/>
      <c r="BF5655" s="6" t="e">
        <f t="shared" si="264"/>
        <v>#NUM!</v>
      </c>
      <c r="BG5655" t="e">
        <f t="shared" si="265"/>
        <v>#NUM!</v>
      </c>
      <c r="BH5655" t="e">
        <f t="shared" si="266"/>
        <v>#NUM!</v>
      </c>
      <c r="BI5655" t="e">
        <f>VLOOKUP(H5655,Sheet2!$A$1:$B$270,2,FALSE)</f>
        <v>#N/A</v>
      </c>
    </row>
    <row r="5656" spans="15:61">
      <c r="O5656" s="57"/>
      <c r="P5656" s="57"/>
      <c r="BF5656" s="6" t="e">
        <f t="shared" si="264"/>
        <v>#NUM!</v>
      </c>
      <c r="BG5656" t="e">
        <f t="shared" si="265"/>
        <v>#NUM!</v>
      </c>
      <c r="BH5656" t="e">
        <f t="shared" si="266"/>
        <v>#NUM!</v>
      </c>
      <c r="BI5656" t="e">
        <f>VLOOKUP(H5656,Sheet2!$A$1:$B$270,2,FALSE)</f>
        <v>#N/A</v>
      </c>
    </row>
    <row r="5657" spans="15:61">
      <c r="O5657" s="57"/>
      <c r="P5657" s="57"/>
      <c r="AO5657" s="57"/>
      <c r="AP5657" s="57"/>
      <c r="BA5657" s="57"/>
      <c r="BF5657" s="6" t="e">
        <f t="shared" si="264"/>
        <v>#NUM!</v>
      </c>
      <c r="BG5657" t="e">
        <f t="shared" si="265"/>
        <v>#NUM!</v>
      </c>
      <c r="BH5657" t="e">
        <f t="shared" si="266"/>
        <v>#NUM!</v>
      </c>
      <c r="BI5657" t="e">
        <f>VLOOKUP(H5657,Sheet2!$A$1:$B$270,2,FALSE)</f>
        <v>#N/A</v>
      </c>
    </row>
    <row r="5658" spans="15:61">
      <c r="O5658" s="57"/>
      <c r="P5658" s="57"/>
      <c r="AP5658" s="57"/>
      <c r="BA5658" s="57"/>
      <c r="BF5658" s="6" t="e">
        <f t="shared" si="264"/>
        <v>#NUM!</v>
      </c>
      <c r="BG5658" t="e">
        <f t="shared" si="265"/>
        <v>#NUM!</v>
      </c>
      <c r="BH5658" t="e">
        <f t="shared" si="266"/>
        <v>#NUM!</v>
      </c>
      <c r="BI5658" t="e">
        <f>VLOOKUP(H5658,Sheet2!$A$1:$B$270,2,FALSE)</f>
        <v>#N/A</v>
      </c>
    </row>
    <row r="5659" spans="15:61">
      <c r="O5659" s="57"/>
      <c r="P5659" s="57"/>
      <c r="AP5659" s="57"/>
      <c r="BA5659" s="57"/>
      <c r="BF5659" s="6" t="e">
        <f t="shared" si="264"/>
        <v>#NUM!</v>
      </c>
      <c r="BG5659" t="e">
        <f t="shared" si="265"/>
        <v>#NUM!</v>
      </c>
      <c r="BH5659" t="e">
        <f t="shared" si="266"/>
        <v>#NUM!</v>
      </c>
      <c r="BI5659" t="e">
        <f>VLOOKUP(H5659,Sheet2!$A$1:$B$270,2,FALSE)</f>
        <v>#N/A</v>
      </c>
    </row>
    <row r="5660" spans="15:61">
      <c r="O5660" s="57"/>
      <c r="P5660" s="57"/>
      <c r="AO5660" s="57"/>
      <c r="AP5660" s="57"/>
      <c r="BA5660" s="57"/>
      <c r="BF5660" s="6" t="e">
        <f t="shared" si="264"/>
        <v>#NUM!</v>
      </c>
      <c r="BG5660" t="e">
        <f t="shared" si="265"/>
        <v>#NUM!</v>
      </c>
      <c r="BH5660" t="e">
        <f t="shared" si="266"/>
        <v>#NUM!</v>
      </c>
      <c r="BI5660" t="e">
        <f>VLOOKUP(H5660,Sheet2!$A$1:$B$270,2,FALSE)</f>
        <v>#N/A</v>
      </c>
    </row>
    <row r="5661" spans="15:61">
      <c r="O5661" s="57"/>
      <c r="P5661" s="57"/>
      <c r="AP5661" s="57"/>
      <c r="BA5661" s="57"/>
      <c r="BF5661" s="6" t="e">
        <f t="shared" si="264"/>
        <v>#NUM!</v>
      </c>
      <c r="BG5661" t="e">
        <f t="shared" si="265"/>
        <v>#NUM!</v>
      </c>
      <c r="BH5661" t="e">
        <f t="shared" si="266"/>
        <v>#NUM!</v>
      </c>
      <c r="BI5661" t="e">
        <f>VLOOKUP(H5661,Sheet2!$A$1:$B$270,2,FALSE)</f>
        <v>#N/A</v>
      </c>
    </row>
    <row r="5662" spans="15:61">
      <c r="O5662" s="57"/>
      <c r="P5662" s="57"/>
      <c r="AP5662" s="57"/>
      <c r="BA5662" s="57"/>
      <c r="BF5662" s="6" t="e">
        <f t="shared" si="264"/>
        <v>#NUM!</v>
      </c>
      <c r="BG5662" t="e">
        <f t="shared" si="265"/>
        <v>#NUM!</v>
      </c>
      <c r="BH5662" t="e">
        <f t="shared" si="266"/>
        <v>#NUM!</v>
      </c>
      <c r="BI5662" t="e">
        <f>VLOOKUP(H5662,Sheet2!$A$1:$B$270,2,FALSE)</f>
        <v>#N/A</v>
      </c>
    </row>
    <row r="5663" spans="15:61">
      <c r="O5663" s="57"/>
      <c r="P5663" s="57"/>
      <c r="AP5663" s="57"/>
      <c r="BA5663" s="57"/>
      <c r="BF5663" s="6" t="e">
        <f t="shared" si="264"/>
        <v>#NUM!</v>
      </c>
      <c r="BG5663" t="e">
        <f t="shared" si="265"/>
        <v>#NUM!</v>
      </c>
      <c r="BH5663" t="e">
        <f t="shared" si="266"/>
        <v>#NUM!</v>
      </c>
      <c r="BI5663" t="e">
        <f>VLOOKUP(H5663,Sheet2!$A$1:$B$270,2,FALSE)</f>
        <v>#N/A</v>
      </c>
    </row>
    <row r="5664" spans="15:61">
      <c r="O5664" s="57"/>
      <c r="P5664" s="57"/>
      <c r="AO5664" s="57"/>
      <c r="AP5664" s="57"/>
      <c r="BA5664" s="57"/>
      <c r="BF5664" s="6" t="e">
        <f t="shared" si="264"/>
        <v>#NUM!</v>
      </c>
      <c r="BG5664" t="e">
        <f t="shared" si="265"/>
        <v>#NUM!</v>
      </c>
      <c r="BH5664" t="e">
        <f t="shared" si="266"/>
        <v>#NUM!</v>
      </c>
      <c r="BI5664" t="e">
        <f>VLOOKUP(H5664,Sheet2!$A$1:$B$270,2,FALSE)</f>
        <v>#N/A</v>
      </c>
    </row>
    <row r="5665" spans="15:61">
      <c r="O5665" s="57"/>
      <c r="P5665" s="57"/>
      <c r="AP5665" s="57"/>
      <c r="BA5665" s="57"/>
      <c r="BF5665" s="6" t="e">
        <f t="shared" si="264"/>
        <v>#NUM!</v>
      </c>
      <c r="BG5665" t="e">
        <f t="shared" si="265"/>
        <v>#NUM!</v>
      </c>
      <c r="BH5665" t="e">
        <f t="shared" si="266"/>
        <v>#NUM!</v>
      </c>
      <c r="BI5665" t="e">
        <f>VLOOKUP(H5665,Sheet2!$A$1:$B$270,2,FALSE)</f>
        <v>#N/A</v>
      </c>
    </row>
    <row r="5666" spans="15:61">
      <c r="O5666" s="57"/>
      <c r="P5666" s="57"/>
      <c r="AM5666" s="58"/>
      <c r="AO5666" s="57"/>
      <c r="BA5666" s="57"/>
      <c r="BB5666" s="58"/>
      <c r="BF5666" s="6" t="e">
        <f t="shared" si="264"/>
        <v>#NUM!</v>
      </c>
      <c r="BG5666" t="e">
        <f t="shared" si="265"/>
        <v>#NUM!</v>
      </c>
      <c r="BH5666" t="e">
        <f t="shared" si="266"/>
        <v>#NUM!</v>
      </c>
      <c r="BI5666" t="e">
        <f>VLOOKUP(H5666,Sheet2!$A$1:$B$270,2,FALSE)</f>
        <v>#N/A</v>
      </c>
    </row>
    <row r="5667" spans="15:61">
      <c r="O5667" s="57"/>
      <c r="P5667" s="57"/>
      <c r="AM5667" s="58"/>
      <c r="BA5667" s="57"/>
      <c r="BB5667" s="58"/>
      <c r="BF5667" s="6" t="e">
        <f t="shared" si="264"/>
        <v>#NUM!</v>
      </c>
      <c r="BG5667" t="e">
        <f t="shared" si="265"/>
        <v>#NUM!</v>
      </c>
      <c r="BH5667" t="e">
        <f t="shared" si="266"/>
        <v>#NUM!</v>
      </c>
      <c r="BI5667" t="e">
        <f>VLOOKUP(H5667,Sheet2!$A$1:$B$270,2,FALSE)</f>
        <v>#N/A</v>
      </c>
    </row>
    <row r="5668" spans="15:61">
      <c r="O5668" s="57"/>
      <c r="P5668" s="57"/>
      <c r="AP5668" s="57"/>
      <c r="BA5668" s="57"/>
      <c r="BF5668" s="6" t="e">
        <f t="shared" si="264"/>
        <v>#NUM!</v>
      </c>
      <c r="BG5668" t="e">
        <f t="shared" si="265"/>
        <v>#NUM!</v>
      </c>
      <c r="BH5668" t="e">
        <f t="shared" si="266"/>
        <v>#NUM!</v>
      </c>
      <c r="BI5668" t="e">
        <f>VLOOKUP(H5668,Sheet2!$A$1:$B$270,2,FALSE)</f>
        <v>#N/A</v>
      </c>
    </row>
    <row r="5669" spans="15:61">
      <c r="O5669" s="57"/>
      <c r="P5669" s="57"/>
      <c r="AO5669" s="57"/>
      <c r="AP5669" s="57"/>
      <c r="BA5669" s="57"/>
      <c r="BF5669" s="6" t="e">
        <f t="shared" si="264"/>
        <v>#NUM!</v>
      </c>
      <c r="BG5669" t="e">
        <f t="shared" si="265"/>
        <v>#NUM!</v>
      </c>
      <c r="BH5669" t="e">
        <f t="shared" si="266"/>
        <v>#NUM!</v>
      </c>
      <c r="BI5669" t="e">
        <f>VLOOKUP(H5669,Sheet2!$A$1:$B$270,2,FALSE)</f>
        <v>#N/A</v>
      </c>
    </row>
    <row r="5670" spans="15:61">
      <c r="O5670" s="57"/>
      <c r="P5670" s="57"/>
      <c r="AP5670" s="57"/>
      <c r="BA5670" s="57"/>
      <c r="BF5670" s="6" t="e">
        <f t="shared" si="264"/>
        <v>#NUM!</v>
      </c>
      <c r="BG5670" t="e">
        <f t="shared" si="265"/>
        <v>#NUM!</v>
      </c>
      <c r="BH5670" t="e">
        <f t="shared" si="266"/>
        <v>#NUM!</v>
      </c>
      <c r="BI5670" t="e">
        <f>VLOOKUP(H5670,Sheet2!$A$1:$B$270,2,FALSE)</f>
        <v>#N/A</v>
      </c>
    </row>
    <row r="5671" spans="15:61">
      <c r="O5671" s="57"/>
      <c r="P5671" s="57"/>
      <c r="AO5671" s="57"/>
      <c r="AP5671" s="57"/>
      <c r="BA5671" s="57"/>
      <c r="BF5671" s="6" t="e">
        <f t="shared" si="264"/>
        <v>#NUM!</v>
      </c>
      <c r="BG5671" t="e">
        <f t="shared" si="265"/>
        <v>#NUM!</v>
      </c>
      <c r="BH5671" t="e">
        <f t="shared" si="266"/>
        <v>#NUM!</v>
      </c>
      <c r="BI5671" t="e">
        <f>VLOOKUP(H5671,Sheet2!$A$1:$B$270,2,FALSE)</f>
        <v>#N/A</v>
      </c>
    </row>
    <row r="5672" spans="15:61">
      <c r="O5672" s="57"/>
      <c r="P5672" s="57"/>
      <c r="AO5672" s="57"/>
      <c r="AP5672" s="57"/>
      <c r="BA5672" s="57"/>
      <c r="BF5672" s="6" t="e">
        <f t="shared" si="264"/>
        <v>#NUM!</v>
      </c>
      <c r="BG5672" t="e">
        <f t="shared" si="265"/>
        <v>#NUM!</v>
      </c>
      <c r="BH5672" t="e">
        <f t="shared" si="266"/>
        <v>#NUM!</v>
      </c>
      <c r="BI5672" t="e">
        <f>VLOOKUP(H5672,Sheet2!$A$1:$B$270,2,FALSE)</f>
        <v>#N/A</v>
      </c>
    </row>
    <row r="5673" spans="15:61">
      <c r="O5673" s="57"/>
      <c r="P5673" s="57"/>
      <c r="AP5673" s="57"/>
      <c r="BA5673" s="57"/>
      <c r="BF5673" s="6" t="e">
        <f t="shared" si="264"/>
        <v>#NUM!</v>
      </c>
      <c r="BG5673" t="e">
        <f t="shared" si="265"/>
        <v>#NUM!</v>
      </c>
      <c r="BH5673" t="e">
        <f t="shared" si="266"/>
        <v>#NUM!</v>
      </c>
      <c r="BI5673" t="e">
        <f>VLOOKUP(H5673,Sheet2!$A$1:$B$270,2,FALSE)</f>
        <v>#N/A</v>
      </c>
    </row>
    <row r="5674" spans="15:61">
      <c r="O5674" s="57"/>
      <c r="P5674" s="57"/>
      <c r="BF5674" s="6" t="e">
        <f t="shared" si="264"/>
        <v>#NUM!</v>
      </c>
      <c r="BG5674" t="e">
        <f t="shared" si="265"/>
        <v>#NUM!</v>
      </c>
      <c r="BH5674" t="e">
        <f t="shared" si="266"/>
        <v>#NUM!</v>
      </c>
      <c r="BI5674" t="e">
        <f>VLOOKUP(H5674,Sheet2!$A$1:$B$270,2,FALSE)</f>
        <v>#N/A</v>
      </c>
    </row>
    <row r="5675" spans="15:61">
      <c r="O5675" s="57"/>
      <c r="P5675" s="57"/>
      <c r="AP5675" s="57"/>
      <c r="BA5675" s="57"/>
      <c r="BF5675" s="6" t="e">
        <f t="shared" si="264"/>
        <v>#NUM!</v>
      </c>
      <c r="BG5675" t="e">
        <f t="shared" si="265"/>
        <v>#NUM!</v>
      </c>
      <c r="BH5675" t="e">
        <f t="shared" si="266"/>
        <v>#NUM!</v>
      </c>
      <c r="BI5675" t="e">
        <f>VLOOKUP(H5675,Sheet2!$A$1:$B$270,2,FALSE)</f>
        <v>#N/A</v>
      </c>
    </row>
    <row r="5676" spans="15:61">
      <c r="O5676" s="57"/>
      <c r="P5676" s="57"/>
      <c r="AO5676" s="57"/>
      <c r="AP5676" s="57"/>
      <c r="BA5676" s="57"/>
      <c r="BF5676" s="6" t="e">
        <f t="shared" si="264"/>
        <v>#NUM!</v>
      </c>
      <c r="BG5676" t="e">
        <f t="shared" si="265"/>
        <v>#NUM!</v>
      </c>
      <c r="BH5676" t="e">
        <f t="shared" si="266"/>
        <v>#NUM!</v>
      </c>
      <c r="BI5676" t="e">
        <f>VLOOKUP(H5676,Sheet2!$A$1:$B$270,2,FALSE)</f>
        <v>#N/A</v>
      </c>
    </row>
    <row r="5677" spans="15:61">
      <c r="O5677" s="57"/>
      <c r="P5677" s="57"/>
      <c r="AO5677" s="57"/>
      <c r="BA5677" s="57"/>
      <c r="BF5677" s="6" t="e">
        <f t="shared" si="264"/>
        <v>#NUM!</v>
      </c>
      <c r="BG5677" t="e">
        <f t="shared" si="265"/>
        <v>#NUM!</v>
      </c>
      <c r="BH5677" t="e">
        <f t="shared" si="266"/>
        <v>#NUM!</v>
      </c>
      <c r="BI5677" t="e">
        <f>VLOOKUP(H5677,Sheet2!$A$1:$B$270,2,FALSE)</f>
        <v>#N/A</v>
      </c>
    </row>
    <row r="5678" spans="15:61">
      <c r="O5678" s="57"/>
      <c r="P5678" s="57"/>
      <c r="AP5678" s="57"/>
      <c r="BA5678" s="57"/>
      <c r="BF5678" s="6" t="e">
        <f t="shared" si="264"/>
        <v>#NUM!</v>
      </c>
      <c r="BG5678" t="e">
        <f t="shared" si="265"/>
        <v>#NUM!</v>
      </c>
      <c r="BH5678" t="e">
        <f t="shared" si="266"/>
        <v>#NUM!</v>
      </c>
      <c r="BI5678" t="e">
        <f>VLOOKUP(H5678,Sheet2!$A$1:$B$270,2,FALSE)</f>
        <v>#N/A</v>
      </c>
    </row>
    <row r="5679" spans="15:61">
      <c r="O5679" s="57"/>
      <c r="P5679" s="57"/>
      <c r="AP5679" s="57"/>
      <c r="BA5679" s="57"/>
      <c r="BF5679" s="6" t="e">
        <f t="shared" si="264"/>
        <v>#NUM!</v>
      </c>
      <c r="BG5679" t="e">
        <f t="shared" si="265"/>
        <v>#NUM!</v>
      </c>
      <c r="BH5679" t="e">
        <f t="shared" si="266"/>
        <v>#NUM!</v>
      </c>
      <c r="BI5679" t="e">
        <f>VLOOKUP(H5679,Sheet2!$A$1:$B$270,2,FALSE)</f>
        <v>#N/A</v>
      </c>
    </row>
    <row r="5680" spans="15:61">
      <c r="O5680" s="57"/>
      <c r="P5680" s="57"/>
      <c r="AO5680" s="57"/>
      <c r="BA5680" s="57"/>
      <c r="BF5680" s="6" t="e">
        <f t="shared" si="264"/>
        <v>#NUM!</v>
      </c>
      <c r="BG5680" t="e">
        <f t="shared" si="265"/>
        <v>#NUM!</v>
      </c>
      <c r="BH5680" t="e">
        <f t="shared" si="266"/>
        <v>#NUM!</v>
      </c>
      <c r="BI5680" t="e">
        <f>VLOOKUP(H5680,Sheet2!$A$1:$B$270,2,FALSE)</f>
        <v>#N/A</v>
      </c>
    </row>
    <row r="5681" spans="15:61">
      <c r="O5681" s="57"/>
      <c r="P5681" s="57"/>
      <c r="AM5681" s="58"/>
      <c r="AO5681" s="57"/>
      <c r="BA5681" s="57"/>
      <c r="BB5681" s="58"/>
      <c r="BF5681" s="6" t="e">
        <f t="shared" si="264"/>
        <v>#NUM!</v>
      </c>
      <c r="BG5681" t="e">
        <f t="shared" si="265"/>
        <v>#NUM!</v>
      </c>
      <c r="BH5681" t="e">
        <f t="shared" si="266"/>
        <v>#NUM!</v>
      </c>
      <c r="BI5681" t="e">
        <f>VLOOKUP(H5681,Sheet2!$A$1:$B$270,2,FALSE)</f>
        <v>#N/A</v>
      </c>
    </row>
    <row r="5682" spans="15:61">
      <c r="O5682" s="57"/>
      <c r="P5682" s="57"/>
      <c r="AP5682" s="57"/>
      <c r="BA5682" s="57"/>
      <c r="BF5682" s="6" t="e">
        <f t="shared" si="264"/>
        <v>#NUM!</v>
      </c>
      <c r="BG5682" t="e">
        <f t="shared" si="265"/>
        <v>#NUM!</v>
      </c>
      <c r="BH5682" t="e">
        <f t="shared" si="266"/>
        <v>#NUM!</v>
      </c>
      <c r="BI5682" t="e">
        <f>VLOOKUP(H5682,Sheet2!$A$1:$B$270,2,FALSE)</f>
        <v>#N/A</v>
      </c>
    </row>
    <row r="5683" spans="15:61">
      <c r="O5683" s="57"/>
      <c r="P5683" s="57"/>
      <c r="AP5683" s="57"/>
      <c r="BA5683" s="57"/>
      <c r="BF5683" s="6" t="e">
        <f t="shared" si="264"/>
        <v>#NUM!</v>
      </c>
      <c r="BG5683" t="e">
        <f t="shared" si="265"/>
        <v>#NUM!</v>
      </c>
      <c r="BH5683" t="e">
        <f t="shared" si="266"/>
        <v>#NUM!</v>
      </c>
      <c r="BI5683" t="e">
        <f>VLOOKUP(H5683,Sheet2!$A$1:$B$270,2,FALSE)</f>
        <v>#N/A</v>
      </c>
    </row>
    <row r="5684" spans="15:61">
      <c r="O5684" s="57"/>
      <c r="P5684" s="57"/>
      <c r="AP5684" s="57"/>
      <c r="BA5684" s="57"/>
      <c r="BF5684" s="6" t="e">
        <f t="shared" si="264"/>
        <v>#NUM!</v>
      </c>
      <c r="BG5684" t="e">
        <f t="shared" si="265"/>
        <v>#NUM!</v>
      </c>
      <c r="BH5684" t="e">
        <f t="shared" si="266"/>
        <v>#NUM!</v>
      </c>
      <c r="BI5684" t="e">
        <f>VLOOKUP(H5684,Sheet2!$A$1:$B$270,2,FALSE)</f>
        <v>#N/A</v>
      </c>
    </row>
    <row r="5685" spans="15:61">
      <c r="O5685" s="57"/>
      <c r="P5685" s="57"/>
      <c r="AP5685" s="57"/>
      <c r="BA5685" s="57"/>
      <c r="BF5685" s="6" t="e">
        <f t="shared" si="264"/>
        <v>#NUM!</v>
      </c>
      <c r="BG5685" t="e">
        <f t="shared" si="265"/>
        <v>#NUM!</v>
      </c>
      <c r="BH5685" t="e">
        <f t="shared" si="266"/>
        <v>#NUM!</v>
      </c>
      <c r="BI5685" t="e">
        <f>VLOOKUP(H5685,Sheet2!$A$1:$B$270,2,FALSE)</f>
        <v>#N/A</v>
      </c>
    </row>
    <row r="5686" spans="15:61">
      <c r="O5686" s="57"/>
      <c r="P5686" s="57"/>
      <c r="AO5686" s="57"/>
      <c r="AP5686" s="57"/>
      <c r="BA5686" s="57"/>
      <c r="BF5686" s="6" t="e">
        <f t="shared" si="264"/>
        <v>#NUM!</v>
      </c>
      <c r="BG5686" t="e">
        <f t="shared" si="265"/>
        <v>#NUM!</v>
      </c>
      <c r="BH5686" t="e">
        <f t="shared" si="266"/>
        <v>#NUM!</v>
      </c>
      <c r="BI5686" t="e">
        <f>VLOOKUP(H5686,Sheet2!$A$1:$B$270,2,FALSE)</f>
        <v>#N/A</v>
      </c>
    </row>
    <row r="5687" spans="15:61">
      <c r="O5687" s="57"/>
      <c r="P5687" s="57"/>
      <c r="AO5687" s="57"/>
      <c r="AP5687" s="57"/>
      <c r="BA5687" s="57"/>
      <c r="BF5687" s="6" t="e">
        <f t="shared" si="264"/>
        <v>#NUM!</v>
      </c>
      <c r="BG5687" t="e">
        <f t="shared" si="265"/>
        <v>#NUM!</v>
      </c>
      <c r="BH5687" t="e">
        <f t="shared" si="266"/>
        <v>#NUM!</v>
      </c>
      <c r="BI5687" t="e">
        <f>VLOOKUP(H5687,Sheet2!$A$1:$B$270,2,FALSE)</f>
        <v>#N/A</v>
      </c>
    </row>
    <row r="5688" spans="15:61">
      <c r="O5688" s="57"/>
      <c r="P5688" s="57"/>
      <c r="AP5688" s="57"/>
      <c r="BA5688" s="57"/>
      <c r="BF5688" s="6" t="e">
        <f t="shared" si="264"/>
        <v>#NUM!</v>
      </c>
      <c r="BG5688" t="e">
        <f t="shared" si="265"/>
        <v>#NUM!</v>
      </c>
      <c r="BH5688" t="e">
        <f t="shared" si="266"/>
        <v>#NUM!</v>
      </c>
      <c r="BI5688" t="e">
        <f>VLOOKUP(H5688,Sheet2!$A$1:$B$270,2,FALSE)</f>
        <v>#N/A</v>
      </c>
    </row>
    <row r="5689" spans="15:61">
      <c r="O5689" s="57"/>
      <c r="P5689" s="57"/>
      <c r="AO5689" s="57"/>
      <c r="AP5689" s="57"/>
      <c r="BA5689" s="57"/>
      <c r="BF5689" s="6" t="e">
        <f t="shared" si="264"/>
        <v>#NUM!</v>
      </c>
      <c r="BG5689" t="e">
        <f t="shared" si="265"/>
        <v>#NUM!</v>
      </c>
      <c r="BH5689" t="e">
        <f t="shared" si="266"/>
        <v>#NUM!</v>
      </c>
      <c r="BI5689" t="e">
        <f>VLOOKUP(H5689,Sheet2!$A$1:$B$270,2,FALSE)</f>
        <v>#N/A</v>
      </c>
    </row>
    <row r="5690" spans="15:61">
      <c r="O5690" s="57"/>
      <c r="P5690" s="57"/>
      <c r="AP5690" s="57"/>
      <c r="BA5690" s="57"/>
      <c r="BF5690" s="6" t="e">
        <f t="shared" si="264"/>
        <v>#NUM!</v>
      </c>
      <c r="BG5690" t="e">
        <f t="shared" si="265"/>
        <v>#NUM!</v>
      </c>
      <c r="BH5690" t="e">
        <f t="shared" si="266"/>
        <v>#NUM!</v>
      </c>
      <c r="BI5690" t="e">
        <f>VLOOKUP(H5690,Sheet2!$A$1:$B$270,2,FALSE)</f>
        <v>#N/A</v>
      </c>
    </row>
    <row r="5691" spans="15:61">
      <c r="O5691" s="57"/>
      <c r="P5691" s="57"/>
      <c r="AO5691" s="57"/>
      <c r="BF5691" s="6" t="e">
        <f t="shared" si="264"/>
        <v>#NUM!</v>
      </c>
      <c r="BG5691" t="e">
        <f t="shared" si="265"/>
        <v>#NUM!</v>
      </c>
      <c r="BH5691" t="e">
        <f t="shared" si="266"/>
        <v>#NUM!</v>
      </c>
      <c r="BI5691" t="e">
        <f>VLOOKUP(H5691,Sheet2!$A$1:$B$270,2,FALSE)</f>
        <v>#N/A</v>
      </c>
    </row>
    <row r="5692" spans="15:61">
      <c r="O5692" s="57"/>
      <c r="P5692" s="57"/>
      <c r="AO5692" s="57"/>
      <c r="AP5692" s="57"/>
      <c r="BA5692" s="57"/>
      <c r="BF5692" s="6" t="e">
        <f t="shared" si="264"/>
        <v>#NUM!</v>
      </c>
      <c r="BG5692" t="e">
        <f t="shared" si="265"/>
        <v>#NUM!</v>
      </c>
      <c r="BH5692" t="e">
        <f t="shared" si="266"/>
        <v>#NUM!</v>
      </c>
      <c r="BI5692" t="e">
        <f>VLOOKUP(H5692,Sheet2!$A$1:$B$270,2,FALSE)</f>
        <v>#N/A</v>
      </c>
    </row>
    <row r="5693" spans="15:61">
      <c r="O5693" s="57"/>
      <c r="P5693" s="57"/>
      <c r="BA5693" s="57"/>
      <c r="BF5693" s="6" t="e">
        <f t="shared" si="264"/>
        <v>#NUM!</v>
      </c>
      <c r="BG5693" t="e">
        <f t="shared" si="265"/>
        <v>#NUM!</v>
      </c>
      <c r="BH5693" t="e">
        <f t="shared" si="266"/>
        <v>#NUM!</v>
      </c>
      <c r="BI5693" t="e">
        <f>VLOOKUP(H5693,Sheet2!$A$1:$B$270,2,FALSE)</f>
        <v>#N/A</v>
      </c>
    </row>
    <row r="5694" spans="15:61">
      <c r="O5694" s="57"/>
      <c r="P5694" s="57"/>
      <c r="BA5694" s="57"/>
      <c r="BF5694" s="6" t="e">
        <f t="shared" si="264"/>
        <v>#NUM!</v>
      </c>
      <c r="BG5694" t="e">
        <f t="shared" si="265"/>
        <v>#NUM!</v>
      </c>
      <c r="BH5694" t="e">
        <f t="shared" si="266"/>
        <v>#NUM!</v>
      </c>
      <c r="BI5694" t="e">
        <f>VLOOKUP(H5694,Sheet2!$A$1:$B$270,2,FALSE)</f>
        <v>#N/A</v>
      </c>
    </row>
    <row r="5695" spans="15:61">
      <c r="O5695" s="57"/>
      <c r="P5695" s="57"/>
      <c r="AO5695" s="57"/>
      <c r="BF5695" s="6" t="e">
        <f t="shared" si="264"/>
        <v>#NUM!</v>
      </c>
      <c r="BG5695" t="e">
        <f t="shared" si="265"/>
        <v>#NUM!</v>
      </c>
      <c r="BH5695" t="e">
        <f t="shared" si="266"/>
        <v>#NUM!</v>
      </c>
      <c r="BI5695" t="e">
        <f>VLOOKUP(H5695,Sheet2!$A$1:$B$270,2,FALSE)</f>
        <v>#N/A</v>
      </c>
    </row>
    <row r="5696" spans="15:61">
      <c r="O5696" s="57"/>
      <c r="P5696" s="57"/>
      <c r="AP5696" s="57"/>
      <c r="BA5696" s="57"/>
      <c r="BF5696" s="6" t="e">
        <f t="shared" si="264"/>
        <v>#NUM!</v>
      </c>
      <c r="BG5696" t="e">
        <f t="shared" si="265"/>
        <v>#NUM!</v>
      </c>
      <c r="BH5696" t="e">
        <f t="shared" si="266"/>
        <v>#NUM!</v>
      </c>
      <c r="BI5696" t="e">
        <f>VLOOKUP(H5696,Sheet2!$A$1:$B$270,2,FALSE)</f>
        <v>#N/A</v>
      </c>
    </row>
    <row r="5697" spans="15:61">
      <c r="O5697" s="57"/>
      <c r="P5697" s="57"/>
      <c r="AO5697" s="57"/>
      <c r="BA5697" s="57"/>
      <c r="BF5697" s="6" t="e">
        <f t="shared" si="264"/>
        <v>#NUM!</v>
      </c>
      <c r="BG5697" t="e">
        <f t="shared" si="265"/>
        <v>#NUM!</v>
      </c>
      <c r="BH5697" t="e">
        <f t="shared" si="266"/>
        <v>#NUM!</v>
      </c>
      <c r="BI5697" t="e">
        <f>VLOOKUP(H5697,Sheet2!$A$1:$B$270,2,FALSE)</f>
        <v>#N/A</v>
      </c>
    </row>
    <row r="5698" spans="15:61">
      <c r="O5698" s="57"/>
      <c r="P5698" s="57"/>
      <c r="AO5698" s="57"/>
      <c r="AP5698" s="57"/>
      <c r="BA5698" s="57"/>
      <c r="BF5698" s="6" t="e">
        <f t="shared" ref="BF5698:BF5761" si="267">DATE(BC5698,BD5698,BE5698)</f>
        <v>#NUM!</v>
      </c>
      <c r="BG5698" t="e">
        <f t="shared" ref="BG5698:BG5761" si="268">BF5698-BA5698</f>
        <v>#NUM!</v>
      </c>
      <c r="BH5698" t="e">
        <f t="shared" ref="BH5698:BH5761" si="269">IF(BG5698=1,"COMPLY",IF(BG5698&lt;1,"COMPLY","NOT COMPLY"))</f>
        <v>#NUM!</v>
      </c>
      <c r="BI5698" t="e">
        <f>VLOOKUP(H5698,Sheet2!$A$1:$B$270,2,FALSE)</f>
        <v>#N/A</v>
      </c>
    </row>
    <row r="5699" spans="15:61">
      <c r="O5699" s="57"/>
      <c r="P5699" s="57"/>
      <c r="AO5699" s="57"/>
      <c r="AP5699" s="57"/>
      <c r="BA5699" s="57"/>
      <c r="BF5699" s="6" t="e">
        <f t="shared" si="267"/>
        <v>#NUM!</v>
      </c>
      <c r="BG5699" t="e">
        <f t="shared" si="268"/>
        <v>#NUM!</v>
      </c>
      <c r="BH5699" t="e">
        <f t="shared" si="269"/>
        <v>#NUM!</v>
      </c>
      <c r="BI5699" t="e">
        <f>VLOOKUP(H5699,Sheet2!$A$1:$B$270,2,FALSE)</f>
        <v>#N/A</v>
      </c>
    </row>
    <row r="5700" spans="15:61">
      <c r="O5700" s="57"/>
      <c r="P5700" s="57"/>
      <c r="AP5700" s="57"/>
      <c r="BA5700" s="57"/>
      <c r="BF5700" s="6" t="e">
        <f t="shared" si="267"/>
        <v>#NUM!</v>
      </c>
      <c r="BG5700" t="e">
        <f t="shared" si="268"/>
        <v>#NUM!</v>
      </c>
      <c r="BH5700" t="e">
        <f t="shared" si="269"/>
        <v>#NUM!</v>
      </c>
      <c r="BI5700" t="e">
        <f>VLOOKUP(H5700,Sheet2!$A$1:$B$270,2,FALSE)</f>
        <v>#N/A</v>
      </c>
    </row>
    <row r="5701" spans="15:61">
      <c r="O5701" s="57"/>
      <c r="P5701" s="57"/>
      <c r="AM5701" s="58"/>
      <c r="BA5701" s="57"/>
      <c r="BB5701" s="58"/>
      <c r="BF5701" s="6" t="e">
        <f t="shared" si="267"/>
        <v>#NUM!</v>
      </c>
      <c r="BG5701" t="e">
        <f t="shared" si="268"/>
        <v>#NUM!</v>
      </c>
      <c r="BH5701" t="e">
        <f t="shared" si="269"/>
        <v>#NUM!</v>
      </c>
      <c r="BI5701" t="e">
        <f>VLOOKUP(H5701,Sheet2!$A$1:$B$270,2,FALSE)</f>
        <v>#N/A</v>
      </c>
    </row>
    <row r="5702" spans="15:61">
      <c r="O5702" s="57"/>
      <c r="P5702" s="57"/>
      <c r="AP5702" s="57"/>
      <c r="BA5702" s="57"/>
      <c r="BF5702" s="6" t="e">
        <f t="shared" si="267"/>
        <v>#NUM!</v>
      </c>
      <c r="BG5702" t="e">
        <f t="shared" si="268"/>
        <v>#NUM!</v>
      </c>
      <c r="BH5702" t="e">
        <f t="shared" si="269"/>
        <v>#NUM!</v>
      </c>
      <c r="BI5702" t="e">
        <f>VLOOKUP(H5702,Sheet2!$A$1:$B$270,2,FALSE)</f>
        <v>#N/A</v>
      </c>
    </row>
    <row r="5703" spans="15:61">
      <c r="O5703" s="57"/>
      <c r="P5703" s="57"/>
      <c r="AP5703" s="57"/>
      <c r="BA5703" s="57"/>
      <c r="BF5703" s="6" t="e">
        <f t="shared" si="267"/>
        <v>#NUM!</v>
      </c>
      <c r="BG5703" t="e">
        <f t="shared" si="268"/>
        <v>#NUM!</v>
      </c>
      <c r="BH5703" t="e">
        <f t="shared" si="269"/>
        <v>#NUM!</v>
      </c>
      <c r="BI5703" t="e">
        <f>VLOOKUP(H5703,Sheet2!$A$1:$B$270,2,FALSE)</f>
        <v>#N/A</v>
      </c>
    </row>
    <row r="5704" spans="15:61">
      <c r="O5704" s="57"/>
      <c r="P5704" s="57"/>
      <c r="AO5704" s="57"/>
      <c r="BA5704" s="57"/>
      <c r="BF5704" s="6" t="e">
        <f t="shared" si="267"/>
        <v>#NUM!</v>
      </c>
      <c r="BG5704" t="e">
        <f t="shared" si="268"/>
        <v>#NUM!</v>
      </c>
      <c r="BH5704" t="e">
        <f t="shared" si="269"/>
        <v>#NUM!</v>
      </c>
      <c r="BI5704" t="e">
        <f>VLOOKUP(H5704,Sheet2!$A$1:$B$270,2,FALSE)</f>
        <v>#N/A</v>
      </c>
    </row>
    <row r="5705" spans="15:61">
      <c r="O5705" s="57"/>
      <c r="P5705" s="57"/>
      <c r="AO5705" s="57"/>
      <c r="AP5705" s="57"/>
      <c r="BA5705" s="57"/>
      <c r="BF5705" s="6" t="e">
        <f t="shared" si="267"/>
        <v>#NUM!</v>
      </c>
      <c r="BG5705" t="e">
        <f t="shared" si="268"/>
        <v>#NUM!</v>
      </c>
      <c r="BH5705" t="e">
        <f t="shared" si="269"/>
        <v>#NUM!</v>
      </c>
      <c r="BI5705" t="e">
        <f>VLOOKUP(H5705,Sheet2!$A$1:$B$270,2,FALSE)</f>
        <v>#N/A</v>
      </c>
    </row>
    <row r="5706" spans="15:61">
      <c r="O5706" s="57"/>
      <c r="P5706" s="57"/>
      <c r="AP5706" s="57"/>
      <c r="BA5706" s="57"/>
      <c r="BF5706" s="6" t="e">
        <f t="shared" si="267"/>
        <v>#NUM!</v>
      </c>
      <c r="BG5706" t="e">
        <f t="shared" si="268"/>
        <v>#NUM!</v>
      </c>
      <c r="BH5706" t="e">
        <f t="shared" si="269"/>
        <v>#NUM!</v>
      </c>
      <c r="BI5706" t="e">
        <f>VLOOKUP(H5706,Sheet2!$A$1:$B$270,2,FALSE)</f>
        <v>#N/A</v>
      </c>
    </row>
    <row r="5707" spans="15:61">
      <c r="O5707" s="57"/>
      <c r="P5707" s="57"/>
      <c r="AO5707" s="57"/>
      <c r="AP5707" s="57"/>
      <c r="BA5707" s="57"/>
      <c r="BF5707" s="6" t="e">
        <f t="shared" si="267"/>
        <v>#NUM!</v>
      </c>
      <c r="BG5707" t="e">
        <f t="shared" si="268"/>
        <v>#NUM!</v>
      </c>
      <c r="BH5707" t="e">
        <f t="shared" si="269"/>
        <v>#NUM!</v>
      </c>
      <c r="BI5707" t="e">
        <f>VLOOKUP(H5707,Sheet2!$A$1:$B$270,2,FALSE)</f>
        <v>#N/A</v>
      </c>
    </row>
    <row r="5708" spans="15:61">
      <c r="O5708" s="57"/>
      <c r="P5708" s="57"/>
      <c r="AP5708" s="57"/>
      <c r="BA5708" s="57"/>
      <c r="BF5708" s="6" t="e">
        <f t="shared" si="267"/>
        <v>#NUM!</v>
      </c>
      <c r="BG5708" t="e">
        <f t="shared" si="268"/>
        <v>#NUM!</v>
      </c>
      <c r="BH5708" t="e">
        <f t="shared" si="269"/>
        <v>#NUM!</v>
      </c>
      <c r="BI5708" t="e">
        <f>VLOOKUP(H5708,Sheet2!$A$1:$B$270,2,FALSE)</f>
        <v>#N/A</v>
      </c>
    </row>
    <row r="5709" spans="15:61">
      <c r="O5709" s="57"/>
      <c r="P5709" s="57"/>
      <c r="AP5709" s="57"/>
      <c r="BA5709" s="57"/>
      <c r="BF5709" s="6" t="e">
        <f t="shared" si="267"/>
        <v>#NUM!</v>
      </c>
      <c r="BG5709" t="e">
        <f t="shared" si="268"/>
        <v>#NUM!</v>
      </c>
      <c r="BH5709" t="e">
        <f t="shared" si="269"/>
        <v>#NUM!</v>
      </c>
      <c r="BI5709" t="e">
        <f>VLOOKUP(H5709,Sheet2!$A$1:$B$270,2,FALSE)</f>
        <v>#N/A</v>
      </c>
    </row>
    <row r="5710" spans="15:61">
      <c r="O5710" s="57"/>
      <c r="P5710" s="57"/>
      <c r="BF5710" s="6" t="e">
        <f t="shared" si="267"/>
        <v>#NUM!</v>
      </c>
      <c r="BG5710" t="e">
        <f t="shared" si="268"/>
        <v>#NUM!</v>
      </c>
      <c r="BH5710" t="e">
        <f t="shared" si="269"/>
        <v>#NUM!</v>
      </c>
      <c r="BI5710" t="e">
        <f>VLOOKUP(H5710,Sheet2!$A$1:$B$270,2,FALSE)</f>
        <v>#N/A</v>
      </c>
    </row>
    <row r="5711" spans="15:61">
      <c r="O5711" s="57"/>
      <c r="P5711" s="57"/>
      <c r="AP5711" s="57"/>
      <c r="BA5711" s="57"/>
      <c r="BF5711" s="6" t="e">
        <f t="shared" si="267"/>
        <v>#NUM!</v>
      </c>
      <c r="BG5711" t="e">
        <f t="shared" si="268"/>
        <v>#NUM!</v>
      </c>
      <c r="BH5711" t="e">
        <f t="shared" si="269"/>
        <v>#NUM!</v>
      </c>
      <c r="BI5711" t="e">
        <f>VLOOKUP(H5711,Sheet2!$A$1:$B$270,2,FALSE)</f>
        <v>#N/A</v>
      </c>
    </row>
    <row r="5712" spans="15:61">
      <c r="O5712" s="57"/>
      <c r="P5712" s="57"/>
      <c r="AP5712" s="57"/>
      <c r="BA5712" s="57"/>
      <c r="BF5712" s="6" t="e">
        <f t="shared" si="267"/>
        <v>#NUM!</v>
      </c>
      <c r="BG5712" t="e">
        <f t="shared" si="268"/>
        <v>#NUM!</v>
      </c>
      <c r="BH5712" t="e">
        <f t="shared" si="269"/>
        <v>#NUM!</v>
      </c>
      <c r="BI5712" t="e">
        <f>VLOOKUP(H5712,Sheet2!$A$1:$B$270,2,FALSE)</f>
        <v>#N/A</v>
      </c>
    </row>
    <row r="5713" spans="15:61">
      <c r="O5713" s="57"/>
      <c r="P5713" s="57"/>
      <c r="BA5713" s="57"/>
      <c r="BF5713" s="6" t="e">
        <f t="shared" si="267"/>
        <v>#NUM!</v>
      </c>
      <c r="BG5713" t="e">
        <f t="shared" si="268"/>
        <v>#NUM!</v>
      </c>
      <c r="BH5713" t="e">
        <f t="shared" si="269"/>
        <v>#NUM!</v>
      </c>
      <c r="BI5713" t="e">
        <f>VLOOKUP(H5713,Sheet2!$A$1:$B$270,2,FALSE)</f>
        <v>#N/A</v>
      </c>
    </row>
    <row r="5714" spans="15:61">
      <c r="O5714" s="57"/>
      <c r="P5714" s="57"/>
      <c r="BA5714" s="57"/>
      <c r="BF5714" s="6" t="e">
        <f t="shared" si="267"/>
        <v>#NUM!</v>
      </c>
      <c r="BG5714" t="e">
        <f t="shared" si="268"/>
        <v>#NUM!</v>
      </c>
      <c r="BH5714" t="e">
        <f t="shared" si="269"/>
        <v>#NUM!</v>
      </c>
      <c r="BI5714" t="e">
        <f>VLOOKUP(H5714,Sheet2!$A$1:$B$270,2,FALSE)</f>
        <v>#N/A</v>
      </c>
    </row>
    <row r="5715" spans="15:61">
      <c r="O5715" s="57"/>
      <c r="P5715" s="57"/>
      <c r="AO5715" s="57"/>
      <c r="AP5715" s="57"/>
      <c r="BA5715" s="57"/>
      <c r="BF5715" s="6" t="e">
        <f t="shared" si="267"/>
        <v>#NUM!</v>
      </c>
      <c r="BG5715" t="e">
        <f t="shared" si="268"/>
        <v>#NUM!</v>
      </c>
      <c r="BH5715" t="e">
        <f t="shared" si="269"/>
        <v>#NUM!</v>
      </c>
      <c r="BI5715" t="e">
        <f>VLOOKUP(H5715,Sheet2!$A$1:$B$270,2,FALSE)</f>
        <v>#N/A</v>
      </c>
    </row>
    <row r="5716" spans="15:61">
      <c r="O5716" s="57"/>
      <c r="P5716" s="57"/>
      <c r="AP5716" s="57"/>
      <c r="BA5716" s="57"/>
      <c r="BF5716" s="6" t="e">
        <f t="shared" si="267"/>
        <v>#NUM!</v>
      </c>
      <c r="BG5716" t="e">
        <f t="shared" si="268"/>
        <v>#NUM!</v>
      </c>
      <c r="BH5716" t="e">
        <f t="shared" si="269"/>
        <v>#NUM!</v>
      </c>
      <c r="BI5716" t="e">
        <f>VLOOKUP(H5716,Sheet2!$A$1:$B$270,2,FALSE)</f>
        <v>#N/A</v>
      </c>
    </row>
    <row r="5717" spans="15:61">
      <c r="O5717" s="57"/>
      <c r="P5717" s="57"/>
      <c r="AM5717" s="58"/>
      <c r="AO5717" s="57"/>
      <c r="BA5717" s="57"/>
      <c r="BB5717" s="58"/>
      <c r="BF5717" s="6" t="e">
        <f t="shared" si="267"/>
        <v>#NUM!</v>
      </c>
      <c r="BG5717" t="e">
        <f t="shared" si="268"/>
        <v>#NUM!</v>
      </c>
      <c r="BH5717" t="e">
        <f t="shared" si="269"/>
        <v>#NUM!</v>
      </c>
      <c r="BI5717" t="e">
        <f>VLOOKUP(H5717,Sheet2!$A$1:$B$270,2,FALSE)</f>
        <v>#N/A</v>
      </c>
    </row>
    <row r="5718" spans="15:61">
      <c r="O5718" s="57"/>
      <c r="P5718" s="57"/>
      <c r="AP5718" s="57"/>
      <c r="BA5718" s="57"/>
      <c r="BF5718" s="6" t="e">
        <f t="shared" si="267"/>
        <v>#NUM!</v>
      </c>
      <c r="BG5718" t="e">
        <f t="shared" si="268"/>
        <v>#NUM!</v>
      </c>
      <c r="BH5718" t="e">
        <f t="shared" si="269"/>
        <v>#NUM!</v>
      </c>
      <c r="BI5718" t="e">
        <f>VLOOKUP(H5718,Sheet2!$A$1:$B$270,2,FALSE)</f>
        <v>#N/A</v>
      </c>
    </row>
    <row r="5719" spans="15:61">
      <c r="O5719" s="57"/>
      <c r="P5719" s="57"/>
      <c r="AP5719" s="57"/>
      <c r="BA5719" s="57"/>
      <c r="BF5719" s="6" t="e">
        <f t="shared" si="267"/>
        <v>#NUM!</v>
      </c>
      <c r="BG5719" t="e">
        <f t="shared" si="268"/>
        <v>#NUM!</v>
      </c>
      <c r="BH5719" t="e">
        <f t="shared" si="269"/>
        <v>#NUM!</v>
      </c>
      <c r="BI5719" t="e">
        <f>VLOOKUP(H5719,Sheet2!$A$1:$B$270,2,FALSE)</f>
        <v>#N/A</v>
      </c>
    </row>
    <row r="5720" spans="15:61">
      <c r="O5720" s="57"/>
      <c r="P5720" s="57"/>
      <c r="AP5720" s="57"/>
      <c r="BA5720" s="57"/>
      <c r="BF5720" s="6" t="e">
        <f t="shared" si="267"/>
        <v>#NUM!</v>
      </c>
      <c r="BG5720" t="e">
        <f t="shared" si="268"/>
        <v>#NUM!</v>
      </c>
      <c r="BH5720" t="e">
        <f t="shared" si="269"/>
        <v>#NUM!</v>
      </c>
      <c r="BI5720" t="e">
        <f>VLOOKUP(H5720,Sheet2!$A$1:$B$270,2,FALSE)</f>
        <v>#N/A</v>
      </c>
    </row>
    <row r="5721" spans="15:61">
      <c r="O5721" s="57"/>
      <c r="P5721" s="57"/>
      <c r="AO5721" s="57"/>
      <c r="AP5721" s="57"/>
      <c r="BA5721" s="57"/>
      <c r="BF5721" s="6" t="e">
        <f t="shared" si="267"/>
        <v>#NUM!</v>
      </c>
      <c r="BG5721" t="e">
        <f t="shared" si="268"/>
        <v>#NUM!</v>
      </c>
      <c r="BH5721" t="e">
        <f t="shared" si="269"/>
        <v>#NUM!</v>
      </c>
      <c r="BI5721" t="e">
        <f>VLOOKUP(H5721,Sheet2!$A$1:$B$270,2,FALSE)</f>
        <v>#N/A</v>
      </c>
    </row>
    <row r="5722" spans="15:61">
      <c r="O5722" s="57"/>
      <c r="P5722" s="57"/>
      <c r="AO5722" s="57"/>
      <c r="AP5722" s="57"/>
      <c r="BA5722" s="57"/>
      <c r="BF5722" s="6" t="e">
        <f t="shared" si="267"/>
        <v>#NUM!</v>
      </c>
      <c r="BG5722" t="e">
        <f t="shared" si="268"/>
        <v>#NUM!</v>
      </c>
      <c r="BH5722" t="e">
        <f t="shared" si="269"/>
        <v>#NUM!</v>
      </c>
      <c r="BI5722" t="e">
        <f>VLOOKUP(H5722,Sheet2!$A$1:$B$270,2,FALSE)</f>
        <v>#N/A</v>
      </c>
    </row>
    <row r="5723" spans="15:61">
      <c r="O5723" s="57"/>
      <c r="P5723" s="57"/>
      <c r="AP5723" s="57"/>
      <c r="BA5723" s="57"/>
      <c r="BF5723" s="6" t="e">
        <f t="shared" si="267"/>
        <v>#NUM!</v>
      </c>
      <c r="BG5723" t="e">
        <f t="shared" si="268"/>
        <v>#NUM!</v>
      </c>
      <c r="BH5723" t="e">
        <f t="shared" si="269"/>
        <v>#NUM!</v>
      </c>
      <c r="BI5723" t="e">
        <f>VLOOKUP(H5723,Sheet2!$A$1:$B$270,2,FALSE)</f>
        <v>#N/A</v>
      </c>
    </row>
    <row r="5724" spans="15:61">
      <c r="O5724" s="57"/>
      <c r="P5724" s="57"/>
      <c r="BA5724" s="57"/>
      <c r="BF5724" s="6" t="e">
        <f t="shared" si="267"/>
        <v>#NUM!</v>
      </c>
      <c r="BG5724" t="e">
        <f t="shared" si="268"/>
        <v>#NUM!</v>
      </c>
      <c r="BH5724" t="e">
        <f t="shared" si="269"/>
        <v>#NUM!</v>
      </c>
      <c r="BI5724" t="e">
        <f>VLOOKUP(H5724,Sheet2!$A$1:$B$270,2,FALSE)</f>
        <v>#N/A</v>
      </c>
    </row>
    <row r="5725" spans="15:61">
      <c r="O5725" s="57"/>
      <c r="P5725" s="57"/>
      <c r="AM5725" s="58"/>
      <c r="AO5725" s="57"/>
      <c r="BA5725" s="57"/>
      <c r="BB5725" s="58"/>
      <c r="BF5725" s="6" t="e">
        <f t="shared" si="267"/>
        <v>#NUM!</v>
      </c>
      <c r="BG5725" t="e">
        <f t="shared" si="268"/>
        <v>#NUM!</v>
      </c>
      <c r="BH5725" t="e">
        <f t="shared" si="269"/>
        <v>#NUM!</v>
      </c>
      <c r="BI5725" t="e">
        <f>VLOOKUP(H5725,Sheet2!$A$1:$B$270,2,FALSE)</f>
        <v>#N/A</v>
      </c>
    </row>
    <row r="5726" spans="15:61">
      <c r="O5726" s="57"/>
      <c r="P5726" s="57"/>
      <c r="AP5726" s="57"/>
      <c r="BA5726" s="57"/>
      <c r="BF5726" s="6" t="e">
        <f t="shared" si="267"/>
        <v>#NUM!</v>
      </c>
      <c r="BG5726" t="e">
        <f t="shared" si="268"/>
        <v>#NUM!</v>
      </c>
      <c r="BH5726" t="e">
        <f t="shared" si="269"/>
        <v>#NUM!</v>
      </c>
      <c r="BI5726" t="e">
        <f>VLOOKUP(H5726,Sheet2!$A$1:$B$270,2,FALSE)</f>
        <v>#N/A</v>
      </c>
    </row>
    <row r="5727" spans="15:61">
      <c r="O5727" s="57"/>
      <c r="P5727" s="57"/>
      <c r="AO5727" s="57"/>
      <c r="AP5727" s="57"/>
      <c r="BA5727" s="57"/>
      <c r="BF5727" s="6" t="e">
        <f t="shared" si="267"/>
        <v>#NUM!</v>
      </c>
      <c r="BG5727" t="e">
        <f t="shared" si="268"/>
        <v>#NUM!</v>
      </c>
      <c r="BH5727" t="e">
        <f t="shared" si="269"/>
        <v>#NUM!</v>
      </c>
      <c r="BI5727" t="e">
        <f>VLOOKUP(H5727,Sheet2!$A$1:$B$270,2,FALSE)</f>
        <v>#N/A</v>
      </c>
    </row>
    <row r="5728" spans="15:61">
      <c r="O5728" s="57"/>
      <c r="P5728" s="57"/>
      <c r="AP5728" s="57"/>
      <c r="BA5728" s="57"/>
      <c r="BF5728" s="6" t="e">
        <f t="shared" si="267"/>
        <v>#NUM!</v>
      </c>
      <c r="BG5728" t="e">
        <f t="shared" si="268"/>
        <v>#NUM!</v>
      </c>
      <c r="BH5728" t="e">
        <f t="shared" si="269"/>
        <v>#NUM!</v>
      </c>
      <c r="BI5728" t="e">
        <f>VLOOKUP(H5728,Sheet2!$A$1:$B$270,2,FALSE)</f>
        <v>#N/A</v>
      </c>
    </row>
    <row r="5729" spans="15:61">
      <c r="O5729" s="57"/>
      <c r="P5729" s="57"/>
      <c r="AP5729" s="57"/>
      <c r="BA5729" s="57"/>
      <c r="BF5729" s="6" t="e">
        <f t="shared" si="267"/>
        <v>#NUM!</v>
      </c>
      <c r="BG5729" t="e">
        <f t="shared" si="268"/>
        <v>#NUM!</v>
      </c>
      <c r="BH5729" t="e">
        <f t="shared" si="269"/>
        <v>#NUM!</v>
      </c>
      <c r="BI5729" t="e">
        <f>VLOOKUP(H5729,Sheet2!$A$1:$B$270,2,FALSE)</f>
        <v>#N/A</v>
      </c>
    </row>
    <row r="5730" spans="15:61">
      <c r="O5730" s="57"/>
      <c r="P5730" s="57"/>
      <c r="AP5730" s="57"/>
      <c r="BA5730" s="57"/>
      <c r="BF5730" s="6" t="e">
        <f t="shared" si="267"/>
        <v>#NUM!</v>
      </c>
      <c r="BG5730" t="e">
        <f t="shared" si="268"/>
        <v>#NUM!</v>
      </c>
      <c r="BH5730" t="e">
        <f t="shared" si="269"/>
        <v>#NUM!</v>
      </c>
      <c r="BI5730" t="e">
        <f>VLOOKUP(H5730,Sheet2!$A$1:$B$270,2,FALSE)</f>
        <v>#N/A</v>
      </c>
    </row>
    <row r="5731" spans="15:61">
      <c r="O5731" s="57"/>
      <c r="P5731" s="57"/>
      <c r="AM5731" s="58"/>
      <c r="BA5731" s="57"/>
      <c r="BB5731" s="58"/>
      <c r="BF5731" s="6" t="e">
        <f t="shared" si="267"/>
        <v>#NUM!</v>
      </c>
      <c r="BG5731" t="e">
        <f t="shared" si="268"/>
        <v>#NUM!</v>
      </c>
      <c r="BH5731" t="e">
        <f t="shared" si="269"/>
        <v>#NUM!</v>
      </c>
      <c r="BI5731" t="e">
        <f>VLOOKUP(H5731,Sheet2!$A$1:$B$270,2,FALSE)</f>
        <v>#N/A</v>
      </c>
    </row>
    <row r="5732" spans="15:61">
      <c r="O5732" s="57"/>
      <c r="P5732" s="57"/>
      <c r="AP5732" s="57"/>
      <c r="BA5732" s="57"/>
      <c r="BF5732" s="6" t="e">
        <f t="shared" si="267"/>
        <v>#NUM!</v>
      </c>
      <c r="BG5732" t="e">
        <f t="shared" si="268"/>
        <v>#NUM!</v>
      </c>
      <c r="BH5732" t="e">
        <f t="shared" si="269"/>
        <v>#NUM!</v>
      </c>
      <c r="BI5732" t="e">
        <f>VLOOKUP(H5732,Sheet2!$A$1:$B$270,2,FALSE)</f>
        <v>#N/A</v>
      </c>
    </row>
    <row r="5733" spans="15:61">
      <c r="O5733" s="57"/>
      <c r="P5733" s="57"/>
      <c r="AO5733" s="57"/>
      <c r="AP5733" s="57"/>
      <c r="BA5733" s="57"/>
      <c r="BF5733" s="6" t="e">
        <f t="shared" si="267"/>
        <v>#NUM!</v>
      </c>
      <c r="BG5733" t="e">
        <f t="shared" si="268"/>
        <v>#NUM!</v>
      </c>
      <c r="BH5733" t="e">
        <f t="shared" si="269"/>
        <v>#NUM!</v>
      </c>
      <c r="BI5733" t="e">
        <f>VLOOKUP(H5733,Sheet2!$A$1:$B$270,2,FALSE)</f>
        <v>#N/A</v>
      </c>
    </row>
    <row r="5734" spans="15:61">
      <c r="O5734" s="57"/>
      <c r="P5734" s="57"/>
      <c r="AO5734" s="57"/>
      <c r="AP5734" s="57"/>
      <c r="BA5734" s="57"/>
      <c r="BF5734" s="6" t="e">
        <f t="shared" si="267"/>
        <v>#NUM!</v>
      </c>
      <c r="BG5734" t="e">
        <f t="shared" si="268"/>
        <v>#NUM!</v>
      </c>
      <c r="BH5734" t="e">
        <f t="shared" si="269"/>
        <v>#NUM!</v>
      </c>
      <c r="BI5734" t="e">
        <f>VLOOKUP(H5734,Sheet2!$A$1:$B$270,2,FALSE)</f>
        <v>#N/A</v>
      </c>
    </row>
    <row r="5735" spans="15:61">
      <c r="O5735" s="57"/>
      <c r="P5735" s="57"/>
      <c r="AP5735" s="57"/>
      <c r="BA5735" s="57"/>
      <c r="BF5735" s="6" t="e">
        <f t="shared" si="267"/>
        <v>#NUM!</v>
      </c>
      <c r="BG5735" t="e">
        <f t="shared" si="268"/>
        <v>#NUM!</v>
      </c>
      <c r="BH5735" t="e">
        <f t="shared" si="269"/>
        <v>#NUM!</v>
      </c>
      <c r="BI5735" t="e">
        <f>VLOOKUP(H5735,Sheet2!$A$1:$B$270,2,FALSE)</f>
        <v>#N/A</v>
      </c>
    </row>
    <row r="5736" spans="15:61">
      <c r="O5736" s="57"/>
      <c r="P5736" s="57"/>
      <c r="AP5736" s="57"/>
      <c r="BA5736" s="57"/>
      <c r="BF5736" s="6" t="e">
        <f t="shared" si="267"/>
        <v>#NUM!</v>
      </c>
      <c r="BG5736" t="e">
        <f t="shared" si="268"/>
        <v>#NUM!</v>
      </c>
      <c r="BH5736" t="e">
        <f t="shared" si="269"/>
        <v>#NUM!</v>
      </c>
      <c r="BI5736" t="e">
        <f>VLOOKUP(H5736,Sheet2!$A$1:$B$270,2,FALSE)</f>
        <v>#N/A</v>
      </c>
    </row>
    <row r="5737" spans="15:61">
      <c r="O5737" s="57"/>
      <c r="P5737" s="57"/>
      <c r="AP5737" s="57"/>
      <c r="BA5737" s="57"/>
      <c r="BF5737" s="6" t="e">
        <f t="shared" si="267"/>
        <v>#NUM!</v>
      </c>
      <c r="BG5737" t="e">
        <f t="shared" si="268"/>
        <v>#NUM!</v>
      </c>
      <c r="BH5737" t="e">
        <f t="shared" si="269"/>
        <v>#NUM!</v>
      </c>
      <c r="BI5737" t="e">
        <f>VLOOKUP(H5737,Sheet2!$A$1:$B$270,2,FALSE)</f>
        <v>#N/A</v>
      </c>
    </row>
    <row r="5738" spans="15:61">
      <c r="O5738" s="57"/>
      <c r="P5738" s="57"/>
      <c r="AO5738" s="57"/>
      <c r="AP5738" s="57"/>
      <c r="BA5738" s="57"/>
      <c r="BF5738" s="6" t="e">
        <f t="shared" si="267"/>
        <v>#NUM!</v>
      </c>
      <c r="BG5738" t="e">
        <f t="shared" si="268"/>
        <v>#NUM!</v>
      </c>
      <c r="BH5738" t="e">
        <f t="shared" si="269"/>
        <v>#NUM!</v>
      </c>
      <c r="BI5738" t="e">
        <f>VLOOKUP(H5738,Sheet2!$A$1:$B$270,2,FALSE)</f>
        <v>#N/A</v>
      </c>
    </row>
    <row r="5739" spans="15:61">
      <c r="O5739" s="57"/>
      <c r="P5739" s="57"/>
      <c r="AO5739" s="57"/>
      <c r="AP5739" s="57"/>
      <c r="BA5739" s="57"/>
      <c r="BF5739" s="6" t="e">
        <f t="shared" si="267"/>
        <v>#NUM!</v>
      </c>
      <c r="BG5739" t="e">
        <f t="shared" si="268"/>
        <v>#NUM!</v>
      </c>
      <c r="BH5739" t="e">
        <f t="shared" si="269"/>
        <v>#NUM!</v>
      </c>
      <c r="BI5739" t="e">
        <f>VLOOKUP(H5739,Sheet2!$A$1:$B$270,2,FALSE)</f>
        <v>#N/A</v>
      </c>
    </row>
    <row r="5740" spans="15:61">
      <c r="O5740" s="57"/>
      <c r="P5740" s="57"/>
      <c r="AO5740" s="57"/>
      <c r="AP5740" s="57"/>
      <c r="BA5740" s="57"/>
      <c r="BF5740" s="6" t="e">
        <f t="shared" si="267"/>
        <v>#NUM!</v>
      </c>
      <c r="BG5740" t="e">
        <f t="shared" si="268"/>
        <v>#NUM!</v>
      </c>
      <c r="BH5740" t="e">
        <f t="shared" si="269"/>
        <v>#NUM!</v>
      </c>
      <c r="BI5740" t="e">
        <f>VLOOKUP(H5740,Sheet2!$A$1:$B$270,2,FALSE)</f>
        <v>#N/A</v>
      </c>
    </row>
    <row r="5741" spans="15:61">
      <c r="O5741" s="57"/>
      <c r="P5741" s="57"/>
      <c r="BA5741" s="57"/>
      <c r="BF5741" s="6" t="e">
        <f t="shared" si="267"/>
        <v>#NUM!</v>
      </c>
      <c r="BG5741" t="e">
        <f t="shared" si="268"/>
        <v>#NUM!</v>
      </c>
      <c r="BH5741" t="e">
        <f t="shared" si="269"/>
        <v>#NUM!</v>
      </c>
      <c r="BI5741" t="e">
        <f>VLOOKUP(H5741,Sheet2!$A$1:$B$270,2,FALSE)</f>
        <v>#N/A</v>
      </c>
    </row>
    <row r="5742" spans="15:61">
      <c r="O5742" s="57"/>
      <c r="P5742" s="57"/>
      <c r="AM5742" s="58"/>
      <c r="BA5742" s="57"/>
      <c r="BB5742" s="58"/>
      <c r="BF5742" s="6" t="e">
        <f t="shared" si="267"/>
        <v>#NUM!</v>
      </c>
      <c r="BG5742" t="e">
        <f t="shared" si="268"/>
        <v>#NUM!</v>
      </c>
      <c r="BH5742" t="e">
        <f t="shared" si="269"/>
        <v>#NUM!</v>
      </c>
      <c r="BI5742" t="e">
        <f>VLOOKUP(H5742,Sheet2!$A$1:$B$270,2,FALSE)</f>
        <v>#N/A</v>
      </c>
    </row>
    <row r="5743" spans="15:61">
      <c r="O5743" s="57"/>
      <c r="P5743" s="57"/>
      <c r="AP5743" s="57"/>
      <c r="BA5743" s="57"/>
      <c r="BF5743" s="6" t="e">
        <f t="shared" si="267"/>
        <v>#NUM!</v>
      </c>
      <c r="BG5743" t="e">
        <f t="shared" si="268"/>
        <v>#NUM!</v>
      </c>
      <c r="BH5743" t="e">
        <f t="shared" si="269"/>
        <v>#NUM!</v>
      </c>
      <c r="BI5743" t="e">
        <f>VLOOKUP(H5743,Sheet2!$A$1:$B$270,2,FALSE)</f>
        <v>#N/A</v>
      </c>
    </row>
    <row r="5744" spans="15:61">
      <c r="O5744" s="57"/>
      <c r="P5744" s="57"/>
      <c r="AP5744" s="57"/>
      <c r="BA5744" s="57"/>
      <c r="BF5744" s="6" t="e">
        <f t="shared" si="267"/>
        <v>#NUM!</v>
      </c>
      <c r="BG5744" t="e">
        <f t="shared" si="268"/>
        <v>#NUM!</v>
      </c>
      <c r="BH5744" t="e">
        <f t="shared" si="269"/>
        <v>#NUM!</v>
      </c>
      <c r="BI5744" t="e">
        <f>VLOOKUP(H5744,Sheet2!$A$1:$B$270,2,FALSE)</f>
        <v>#N/A</v>
      </c>
    </row>
    <row r="5745" spans="15:61">
      <c r="O5745" s="57"/>
      <c r="P5745" s="57"/>
      <c r="AM5745" s="58"/>
      <c r="AO5745" s="57"/>
      <c r="BA5745" s="57"/>
      <c r="BB5745" s="58"/>
      <c r="BF5745" s="6" t="e">
        <f t="shared" si="267"/>
        <v>#NUM!</v>
      </c>
      <c r="BG5745" t="e">
        <f t="shared" si="268"/>
        <v>#NUM!</v>
      </c>
      <c r="BH5745" t="e">
        <f t="shared" si="269"/>
        <v>#NUM!</v>
      </c>
      <c r="BI5745" t="e">
        <f>VLOOKUP(H5745,Sheet2!$A$1:$B$270,2,FALSE)</f>
        <v>#N/A</v>
      </c>
    </row>
    <row r="5746" spans="15:61">
      <c r="O5746" s="57"/>
      <c r="P5746" s="57"/>
      <c r="AO5746" s="57"/>
      <c r="AP5746" s="57"/>
      <c r="BA5746" s="57"/>
      <c r="BF5746" s="6" t="e">
        <f t="shared" si="267"/>
        <v>#NUM!</v>
      </c>
      <c r="BG5746" t="e">
        <f t="shared" si="268"/>
        <v>#NUM!</v>
      </c>
      <c r="BH5746" t="e">
        <f t="shared" si="269"/>
        <v>#NUM!</v>
      </c>
      <c r="BI5746" t="e">
        <f>VLOOKUP(H5746,Sheet2!$A$1:$B$270,2,FALSE)</f>
        <v>#N/A</v>
      </c>
    </row>
    <row r="5747" spans="15:61">
      <c r="O5747" s="57"/>
      <c r="P5747" s="57"/>
      <c r="AM5747" s="58"/>
      <c r="BA5747" s="57"/>
      <c r="BB5747" s="58"/>
      <c r="BF5747" s="6" t="e">
        <f t="shared" si="267"/>
        <v>#NUM!</v>
      </c>
      <c r="BG5747" t="e">
        <f t="shared" si="268"/>
        <v>#NUM!</v>
      </c>
      <c r="BH5747" t="e">
        <f t="shared" si="269"/>
        <v>#NUM!</v>
      </c>
      <c r="BI5747" t="e">
        <f>VLOOKUP(H5747,Sheet2!$A$1:$B$270,2,FALSE)</f>
        <v>#N/A</v>
      </c>
    </row>
    <row r="5748" spans="15:61">
      <c r="O5748" s="57"/>
      <c r="P5748" s="57"/>
      <c r="AP5748" s="57"/>
      <c r="BA5748" s="57"/>
      <c r="BF5748" s="6" t="e">
        <f t="shared" si="267"/>
        <v>#NUM!</v>
      </c>
      <c r="BG5748" t="e">
        <f t="shared" si="268"/>
        <v>#NUM!</v>
      </c>
      <c r="BH5748" t="e">
        <f t="shared" si="269"/>
        <v>#NUM!</v>
      </c>
      <c r="BI5748" t="e">
        <f>VLOOKUP(H5748,Sheet2!$A$1:$B$270,2,FALSE)</f>
        <v>#N/A</v>
      </c>
    </row>
    <row r="5749" spans="15:61">
      <c r="O5749" s="57"/>
      <c r="P5749" s="57"/>
      <c r="AP5749" s="57"/>
      <c r="BA5749" s="57"/>
      <c r="BF5749" s="6" t="e">
        <f t="shared" si="267"/>
        <v>#NUM!</v>
      </c>
      <c r="BG5749" t="e">
        <f t="shared" si="268"/>
        <v>#NUM!</v>
      </c>
      <c r="BH5749" t="e">
        <f t="shared" si="269"/>
        <v>#NUM!</v>
      </c>
      <c r="BI5749" t="e">
        <f>VLOOKUP(H5749,Sheet2!$A$1:$B$270,2,FALSE)</f>
        <v>#N/A</v>
      </c>
    </row>
    <row r="5750" spans="15:61">
      <c r="O5750" s="57"/>
      <c r="P5750" s="57"/>
      <c r="AP5750" s="57"/>
      <c r="BA5750" s="57"/>
      <c r="BF5750" s="6" t="e">
        <f t="shared" si="267"/>
        <v>#NUM!</v>
      </c>
      <c r="BG5750" t="e">
        <f t="shared" si="268"/>
        <v>#NUM!</v>
      </c>
      <c r="BH5750" t="e">
        <f t="shared" si="269"/>
        <v>#NUM!</v>
      </c>
      <c r="BI5750" t="e">
        <f>VLOOKUP(H5750,Sheet2!$A$1:$B$270,2,FALSE)</f>
        <v>#N/A</v>
      </c>
    </row>
    <row r="5751" spans="15:61">
      <c r="O5751" s="57"/>
      <c r="P5751" s="57"/>
      <c r="BF5751" s="6" t="e">
        <f t="shared" si="267"/>
        <v>#NUM!</v>
      </c>
      <c r="BG5751" t="e">
        <f t="shared" si="268"/>
        <v>#NUM!</v>
      </c>
      <c r="BH5751" t="e">
        <f t="shared" si="269"/>
        <v>#NUM!</v>
      </c>
      <c r="BI5751" t="e">
        <f>VLOOKUP(H5751,Sheet2!$A$1:$B$270,2,FALSE)</f>
        <v>#N/A</v>
      </c>
    </row>
    <row r="5752" spans="15:61">
      <c r="O5752" s="57"/>
      <c r="P5752" s="57"/>
      <c r="AM5752" s="58"/>
      <c r="BA5752" s="57"/>
      <c r="BB5752" s="58"/>
      <c r="BF5752" s="6" t="e">
        <f t="shared" si="267"/>
        <v>#NUM!</v>
      </c>
      <c r="BG5752" t="e">
        <f t="shared" si="268"/>
        <v>#NUM!</v>
      </c>
      <c r="BH5752" t="e">
        <f t="shared" si="269"/>
        <v>#NUM!</v>
      </c>
      <c r="BI5752" t="e">
        <f>VLOOKUP(H5752,Sheet2!$A$1:$B$270,2,FALSE)</f>
        <v>#N/A</v>
      </c>
    </row>
    <row r="5753" spans="15:61">
      <c r="O5753" s="57"/>
      <c r="P5753" s="57"/>
      <c r="AO5753" s="57"/>
      <c r="AP5753" s="57"/>
      <c r="BA5753" s="57"/>
      <c r="BF5753" s="6" t="e">
        <f t="shared" si="267"/>
        <v>#NUM!</v>
      </c>
      <c r="BG5753" t="e">
        <f t="shared" si="268"/>
        <v>#NUM!</v>
      </c>
      <c r="BH5753" t="e">
        <f t="shared" si="269"/>
        <v>#NUM!</v>
      </c>
      <c r="BI5753" t="e">
        <f>VLOOKUP(H5753,Sheet2!$A$1:$B$270,2,FALSE)</f>
        <v>#N/A</v>
      </c>
    </row>
    <row r="5754" spans="15:61">
      <c r="O5754" s="57"/>
      <c r="P5754" s="57"/>
      <c r="AM5754" s="58"/>
      <c r="AO5754" s="57"/>
      <c r="BA5754" s="57"/>
      <c r="BB5754" s="58"/>
      <c r="BF5754" s="6" t="e">
        <f t="shared" si="267"/>
        <v>#NUM!</v>
      </c>
      <c r="BG5754" t="e">
        <f t="shared" si="268"/>
        <v>#NUM!</v>
      </c>
      <c r="BH5754" t="e">
        <f t="shared" si="269"/>
        <v>#NUM!</v>
      </c>
      <c r="BI5754" t="e">
        <f>VLOOKUP(H5754,Sheet2!$A$1:$B$270,2,FALSE)</f>
        <v>#N/A</v>
      </c>
    </row>
    <row r="5755" spans="15:61">
      <c r="O5755" s="57"/>
      <c r="P5755" s="57"/>
      <c r="AP5755" s="57"/>
      <c r="BA5755" s="57"/>
      <c r="BF5755" s="6" t="e">
        <f t="shared" si="267"/>
        <v>#NUM!</v>
      </c>
      <c r="BG5755" t="e">
        <f t="shared" si="268"/>
        <v>#NUM!</v>
      </c>
      <c r="BH5755" t="e">
        <f t="shared" si="269"/>
        <v>#NUM!</v>
      </c>
      <c r="BI5755" t="e">
        <f>VLOOKUP(H5755,Sheet2!$A$1:$B$270,2,FALSE)</f>
        <v>#N/A</v>
      </c>
    </row>
    <row r="5756" spans="15:61">
      <c r="O5756" s="57"/>
      <c r="P5756" s="57"/>
      <c r="AP5756" s="57"/>
      <c r="BA5756" s="57"/>
      <c r="BF5756" s="6" t="e">
        <f t="shared" si="267"/>
        <v>#NUM!</v>
      </c>
      <c r="BG5756" t="e">
        <f t="shared" si="268"/>
        <v>#NUM!</v>
      </c>
      <c r="BH5756" t="e">
        <f t="shared" si="269"/>
        <v>#NUM!</v>
      </c>
      <c r="BI5756" t="e">
        <f>VLOOKUP(H5756,Sheet2!$A$1:$B$270,2,FALSE)</f>
        <v>#N/A</v>
      </c>
    </row>
    <row r="5757" spans="15:61">
      <c r="O5757" s="57"/>
      <c r="P5757" s="57"/>
      <c r="AP5757" s="57"/>
      <c r="BA5757" s="57"/>
      <c r="BF5757" s="6" t="e">
        <f t="shared" si="267"/>
        <v>#NUM!</v>
      </c>
      <c r="BG5757" t="e">
        <f t="shared" si="268"/>
        <v>#NUM!</v>
      </c>
      <c r="BH5757" t="e">
        <f t="shared" si="269"/>
        <v>#NUM!</v>
      </c>
      <c r="BI5757" t="e">
        <f>VLOOKUP(H5757,Sheet2!$A$1:$B$270,2,FALSE)</f>
        <v>#N/A</v>
      </c>
    </row>
    <row r="5758" spans="15:61">
      <c r="O5758" s="57"/>
      <c r="P5758" s="57"/>
      <c r="AM5758" s="58"/>
      <c r="AO5758" s="57"/>
      <c r="BA5758" s="57"/>
      <c r="BB5758" s="58"/>
      <c r="BF5758" s="6" t="e">
        <f t="shared" si="267"/>
        <v>#NUM!</v>
      </c>
      <c r="BG5758" t="e">
        <f t="shared" si="268"/>
        <v>#NUM!</v>
      </c>
      <c r="BH5758" t="e">
        <f t="shared" si="269"/>
        <v>#NUM!</v>
      </c>
      <c r="BI5758" t="e">
        <f>VLOOKUP(H5758,Sheet2!$A$1:$B$270,2,FALSE)</f>
        <v>#N/A</v>
      </c>
    </row>
    <row r="5759" spans="15:61">
      <c r="O5759" s="57"/>
      <c r="P5759" s="57"/>
      <c r="AP5759" s="57"/>
      <c r="BA5759" s="57"/>
      <c r="BF5759" s="6" t="e">
        <f t="shared" si="267"/>
        <v>#NUM!</v>
      </c>
      <c r="BG5759" t="e">
        <f t="shared" si="268"/>
        <v>#NUM!</v>
      </c>
      <c r="BH5759" t="e">
        <f t="shared" si="269"/>
        <v>#NUM!</v>
      </c>
      <c r="BI5759" t="e">
        <f>VLOOKUP(H5759,Sheet2!$A$1:$B$270,2,FALSE)</f>
        <v>#N/A</v>
      </c>
    </row>
    <row r="5760" spans="15:61">
      <c r="O5760" s="57"/>
      <c r="P5760" s="57"/>
      <c r="AP5760" s="57"/>
      <c r="BA5760" s="57"/>
      <c r="BF5760" s="6" t="e">
        <f t="shared" si="267"/>
        <v>#NUM!</v>
      </c>
      <c r="BG5760" t="e">
        <f t="shared" si="268"/>
        <v>#NUM!</v>
      </c>
      <c r="BH5760" t="e">
        <f t="shared" si="269"/>
        <v>#NUM!</v>
      </c>
      <c r="BI5760" t="e">
        <f>VLOOKUP(H5760,Sheet2!$A$1:$B$270,2,FALSE)</f>
        <v>#N/A</v>
      </c>
    </row>
    <row r="5761" spans="15:61">
      <c r="O5761" s="57"/>
      <c r="P5761" s="57"/>
      <c r="AP5761" s="57"/>
      <c r="BA5761" s="57"/>
      <c r="BF5761" s="6" t="e">
        <f t="shared" si="267"/>
        <v>#NUM!</v>
      </c>
      <c r="BG5761" t="e">
        <f t="shared" si="268"/>
        <v>#NUM!</v>
      </c>
      <c r="BH5761" t="e">
        <f t="shared" si="269"/>
        <v>#NUM!</v>
      </c>
      <c r="BI5761" t="e">
        <f>VLOOKUP(H5761,Sheet2!$A$1:$B$270,2,FALSE)</f>
        <v>#N/A</v>
      </c>
    </row>
    <row r="5762" spans="15:61">
      <c r="O5762" s="57"/>
      <c r="P5762" s="57"/>
      <c r="AO5762" s="57"/>
      <c r="BA5762" s="57"/>
      <c r="BF5762" s="6" t="e">
        <f t="shared" ref="BF5762:BF5825" si="270">DATE(BC5762,BD5762,BE5762)</f>
        <v>#NUM!</v>
      </c>
      <c r="BG5762" t="e">
        <f t="shared" ref="BG5762:BG5825" si="271">BF5762-BA5762</f>
        <v>#NUM!</v>
      </c>
      <c r="BH5762" t="e">
        <f t="shared" ref="BH5762:BH5825" si="272">IF(BG5762=1,"COMPLY",IF(BG5762&lt;1,"COMPLY","NOT COMPLY"))</f>
        <v>#NUM!</v>
      </c>
      <c r="BI5762" t="e">
        <f>VLOOKUP(H5762,Sheet2!$A$1:$B$270,2,FALSE)</f>
        <v>#N/A</v>
      </c>
    </row>
    <row r="5763" spans="15:61">
      <c r="O5763" s="57"/>
      <c r="P5763" s="57"/>
      <c r="AO5763" s="57"/>
      <c r="AP5763" s="57"/>
      <c r="BA5763" s="57"/>
      <c r="BF5763" s="6" t="e">
        <f t="shared" si="270"/>
        <v>#NUM!</v>
      </c>
      <c r="BG5763" t="e">
        <f t="shared" si="271"/>
        <v>#NUM!</v>
      </c>
      <c r="BH5763" t="e">
        <f t="shared" si="272"/>
        <v>#NUM!</v>
      </c>
      <c r="BI5763" t="e">
        <f>VLOOKUP(H5763,Sheet2!$A$1:$B$270,2,FALSE)</f>
        <v>#N/A</v>
      </c>
    </row>
    <row r="5764" spans="15:61">
      <c r="O5764" s="57"/>
      <c r="P5764" s="57"/>
      <c r="AP5764" s="57"/>
      <c r="BA5764" s="57"/>
      <c r="BF5764" s="6" t="e">
        <f t="shared" si="270"/>
        <v>#NUM!</v>
      </c>
      <c r="BG5764" t="e">
        <f t="shared" si="271"/>
        <v>#NUM!</v>
      </c>
      <c r="BH5764" t="e">
        <f t="shared" si="272"/>
        <v>#NUM!</v>
      </c>
      <c r="BI5764" t="e">
        <f>VLOOKUP(H5764,Sheet2!$A$1:$B$270,2,FALSE)</f>
        <v>#N/A</v>
      </c>
    </row>
    <row r="5765" spans="15:61">
      <c r="O5765" s="57"/>
      <c r="P5765" s="57"/>
      <c r="AM5765" s="58"/>
      <c r="AO5765" s="57"/>
      <c r="BA5765" s="57"/>
      <c r="BB5765" s="58"/>
      <c r="BF5765" s="6" t="e">
        <f t="shared" si="270"/>
        <v>#NUM!</v>
      </c>
      <c r="BG5765" t="e">
        <f t="shared" si="271"/>
        <v>#NUM!</v>
      </c>
      <c r="BH5765" t="e">
        <f t="shared" si="272"/>
        <v>#NUM!</v>
      </c>
      <c r="BI5765" t="e">
        <f>VLOOKUP(H5765,Sheet2!$A$1:$B$270,2,FALSE)</f>
        <v>#N/A</v>
      </c>
    </row>
    <row r="5766" spans="15:61">
      <c r="O5766" s="57"/>
      <c r="P5766" s="57"/>
      <c r="AP5766" s="57"/>
      <c r="BA5766" s="57"/>
      <c r="BF5766" s="6" t="e">
        <f t="shared" si="270"/>
        <v>#NUM!</v>
      </c>
      <c r="BG5766" t="e">
        <f t="shared" si="271"/>
        <v>#NUM!</v>
      </c>
      <c r="BH5766" t="e">
        <f t="shared" si="272"/>
        <v>#NUM!</v>
      </c>
      <c r="BI5766" t="e">
        <f>VLOOKUP(H5766,Sheet2!$A$1:$B$270,2,FALSE)</f>
        <v>#N/A</v>
      </c>
    </row>
    <row r="5767" spans="15:61">
      <c r="O5767" s="57"/>
      <c r="P5767" s="57"/>
      <c r="AO5767" s="57"/>
      <c r="AP5767" s="57"/>
      <c r="BA5767" s="57"/>
      <c r="BF5767" s="6" t="e">
        <f t="shared" si="270"/>
        <v>#NUM!</v>
      </c>
      <c r="BG5767" t="e">
        <f t="shared" si="271"/>
        <v>#NUM!</v>
      </c>
      <c r="BH5767" t="e">
        <f t="shared" si="272"/>
        <v>#NUM!</v>
      </c>
      <c r="BI5767" t="e">
        <f>VLOOKUP(H5767,Sheet2!$A$1:$B$270,2,FALSE)</f>
        <v>#N/A</v>
      </c>
    </row>
    <row r="5768" spans="15:61">
      <c r="O5768" s="57"/>
      <c r="P5768" s="57"/>
      <c r="AP5768" s="57"/>
      <c r="BA5768" s="57"/>
      <c r="BF5768" s="6" t="e">
        <f t="shared" si="270"/>
        <v>#NUM!</v>
      </c>
      <c r="BG5768" t="e">
        <f t="shared" si="271"/>
        <v>#NUM!</v>
      </c>
      <c r="BH5768" t="e">
        <f t="shared" si="272"/>
        <v>#NUM!</v>
      </c>
      <c r="BI5768" t="e">
        <f>VLOOKUP(H5768,Sheet2!$A$1:$B$270,2,FALSE)</f>
        <v>#N/A</v>
      </c>
    </row>
    <row r="5769" spans="15:61">
      <c r="O5769" s="57"/>
      <c r="P5769" s="57"/>
      <c r="AO5769" s="57"/>
      <c r="AP5769" s="57"/>
      <c r="BA5769" s="57"/>
      <c r="BF5769" s="6" t="e">
        <f t="shared" si="270"/>
        <v>#NUM!</v>
      </c>
      <c r="BG5769" t="e">
        <f t="shared" si="271"/>
        <v>#NUM!</v>
      </c>
      <c r="BH5769" t="e">
        <f t="shared" si="272"/>
        <v>#NUM!</v>
      </c>
      <c r="BI5769" t="e">
        <f>VLOOKUP(H5769,Sheet2!$A$1:$B$270,2,FALSE)</f>
        <v>#N/A</v>
      </c>
    </row>
    <row r="5770" spans="15:61">
      <c r="O5770" s="57"/>
      <c r="P5770" s="57"/>
      <c r="AO5770" s="57"/>
      <c r="BA5770" s="57"/>
      <c r="BF5770" s="6" t="e">
        <f t="shared" si="270"/>
        <v>#NUM!</v>
      </c>
      <c r="BG5770" t="e">
        <f t="shared" si="271"/>
        <v>#NUM!</v>
      </c>
      <c r="BH5770" t="e">
        <f t="shared" si="272"/>
        <v>#NUM!</v>
      </c>
      <c r="BI5770" t="e">
        <f>VLOOKUP(H5770,Sheet2!$A$1:$B$270,2,FALSE)</f>
        <v>#N/A</v>
      </c>
    </row>
    <row r="5771" spans="15:61">
      <c r="O5771" s="57"/>
      <c r="P5771" s="57"/>
      <c r="AP5771" s="57"/>
      <c r="BA5771" s="57"/>
      <c r="BF5771" s="6" t="e">
        <f t="shared" si="270"/>
        <v>#NUM!</v>
      </c>
      <c r="BG5771" t="e">
        <f t="shared" si="271"/>
        <v>#NUM!</v>
      </c>
      <c r="BH5771" t="e">
        <f t="shared" si="272"/>
        <v>#NUM!</v>
      </c>
      <c r="BI5771" t="e">
        <f>VLOOKUP(H5771,Sheet2!$A$1:$B$270,2,FALSE)</f>
        <v>#N/A</v>
      </c>
    </row>
    <row r="5772" spans="15:61">
      <c r="O5772" s="57"/>
      <c r="P5772" s="57"/>
      <c r="AP5772" s="57"/>
      <c r="BA5772" s="57"/>
      <c r="BF5772" s="6" t="e">
        <f t="shared" si="270"/>
        <v>#NUM!</v>
      </c>
      <c r="BG5772" t="e">
        <f t="shared" si="271"/>
        <v>#NUM!</v>
      </c>
      <c r="BH5772" t="e">
        <f t="shared" si="272"/>
        <v>#NUM!</v>
      </c>
      <c r="BI5772" t="e">
        <f>VLOOKUP(H5772,Sheet2!$A$1:$B$270,2,FALSE)</f>
        <v>#N/A</v>
      </c>
    </row>
    <row r="5773" spans="15:61">
      <c r="O5773" s="57"/>
      <c r="P5773" s="57"/>
      <c r="AO5773" s="57"/>
      <c r="AP5773" s="57"/>
      <c r="BA5773" s="57"/>
      <c r="BF5773" s="6" t="e">
        <f t="shared" si="270"/>
        <v>#NUM!</v>
      </c>
      <c r="BG5773" t="e">
        <f t="shared" si="271"/>
        <v>#NUM!</v>
      </c>
      <c r="BH5773" t="e">
        <f t="shared" si="272"/>
        <v>#NUM!</v>
      </c>
      <c r="BI5773" t="e">
        <f>VLOOKUP(H5773,Sheet2!$A$1:$B$270,2,FALSE)</f>
        <v>#N/A</v>
      </c>
    </row>
    <row r="5774" spans="15:61">
      <c r="O5774" s="57"/>
      <c r="P5774" s="57"/>
      <c r="AO5774" s="57"/>
      <c r="AP5774" s="57"/>
      <c r="BA5774" s="57"/>
      <c r="BF5774" s="6" t="e">
        <f t="shared" si="270"/>
        <v>#NUM!</v>
      </c>
      <c r="BG5774" t="e">
        <f t="shared" si="271"/>
        <v>#NUM!</v>
      </c>
      <c r="BH5774" t="e">
        <f t="shared" si="272"/>
        <v>#NUM!</v>
      </c>
      <c r="BI5774" t="e">
        <f>VLOOKUP(H5774,Sheet2!$A$1:$B$270,2,FALSE)</f>
        <v>#N/A</v>
      </c>
    </row>
    <row r="5775" spans="15:61">
      <c r="O5775" s="57"/>
      <c r="P5775" s="57"/>
      <c r="AP5775" s="57"/>
      <c r="BA5775" s="57"/>
      <c r="BF5775" s="6" t="e">
        <f t="shared" si="270"/>
        <v>#NUM!</v>
      </c>
      <c r="BG5775" t="e">
        <f t="shared" si="271"/>
        <v>#NUM!</v>
      </c>
      <c r="BH5775" t="e">
        <f t="shared" si="272"/>
        <v>#NUM!</v>
      </c>
      <c r="BI5775" t="e">
        <f>VLOOKUP(H5775,Sheet2!$A$1:$B$270,2,FALSE)</f>
        <v>#N/A</v>
      </c>
    </row>
    <row r="5776" spans="15:61">
      <c r="O5776" s="57"/>
      <c r="P5776" s="57"/>
      <c r="AP5776" s="57"/>
      <c r="BA5776" s="57"/>
      <c r="BF5776" s="6" t="e">
        <f t="shared" si="270"/>
        <v>#NUM!</v>
      </c>
      <c r="BG5776" t="e">
        <f t="shared" si="271"/>
        <v>#NUM!</v>
      </c>
      <c r="BH5776" t="e">
        <f t="shared" si="272"/>
        <v>#NUM!</v>
      </c>
      <c r="BI5776" t="e">
        <f>VLOOKUP(H5776,Sheet2!$A$1:$B$270,2,FALSE)</f>
        <v>#N/A</v>
      </c>
    </row>
    <row r="5777" spans="15:61">
      <c r="O5777" s="57"/>
      <c r="P5777" s="57"/>
      <c r="AP5777" s="57"/>
      <c r="BA5777" s="57"/>
      <c r="BF5777" s="6" t="e">
        <f t="shared" si="270"/>
        <v>#NUM!</v>
      </c>
      <c r="BG5777" t="e">
        <f t="shared" si="271"/>
        <v>#NUM!</v>
      </c>
      <c r="BH5777" t="e">
        <f t="shared" si="272"/>
        <v>#NUM!</v>
      </c>
      <c r="BI5777" t="e">
        <f>VLOOKUP(H5777,Sheet2!$A$1:$B$270,2,FALSE)</f>
        <v>#N/A</v>
      </c>
    </row>
    <row r="5778" spans="15:61">
      <c r="O5778" s="57"/>
      <c r="P5778" s="57"/>
      <c r="AO5778" s="57"/>
      <c r="BF5778" s="6" t="e">
        <f t="shared" si="270"/>
        <v>#NUM!</v>
      </c>
      <c r="BG5778" t="e">
        <f t="shared" si="271"/>
        <v>#NUM!</v>
      </c>
      <c r="BH5778" t="e">
        <f t="shared" si="272"/>
        <v>#NUM!</v>
      </c>
      <c r="BI5778" t="e">
        <f>VLOOKUP(H5778,Sheet2!$A$1:$B$270,2,FALSE)</f>
        <v>#N/A</v>
      </c>
    </row>
    <row r="5779" spans="15:61">
      <c r="O5779" s="57"/>
      <c r="P5779" s="57"/>
      <c r="AM5779" s="58"/>
      <c r="AO5779" s="57"/>
      <c r="BA5779" s="57"/>
      <c r="BB5779" s="58"/>
      <c r="BF5779" s="6" t="e">
        <f t="shared" si="270"/>
        <v>#NUM!</v>
      </c>
      <c r="BG5779" t="e">
        <f t="shared" si="271"/>
        <v>#NUM!</v>
      </c>
      <c r="BH5779" t="e">
        <f t="shared" si="272"/>
        <v>#NUM!</v>
      </c>
      <c r="BI5779" t="e">
        <f>VLOOKUP(H5779,Sheet2!$A$1:$B$270,2,FALSE)</f>
        <v>#N/A</v>
      </c>
    </row>
    <row r="5780" spans="15:61">
      <c r="O5780" s="57"/>
      <c r="P5780" s="57"/>
      <c r="AP5780" s="57"/>
      <c r="BA5780" s="57"/>
      <c r="BF5780" s="6" t="e">
        <f t="shared" si="270"/>
        <v>#NUM!</v>
      </c>
      <c r="BG5780" t="e">
        <f t="shared" si="271"/>
        <v>#NUM!</v>
      </c>
      <c r="BH5780" t="e">
        <f t="shared" si="272"/>
        <v>#NUM!</v>
      </c>
      <c r="BI5780" t="e">
        <f>VLOOKUP(H5780,Sheet2!$A$1:$B$270,2,FALSE)</f>
        <v>#N/A</v>
      </c>
    </row>
    <row r="5781" spans="15:61">
      <c r="O5781" s="57"/>
      <c r="P5781" s="57"/>
      <c r="AP5781" s="57"/>
      <c r="BA5781" s="57"/>
      <c r="BF5781" s="6" t="e">
        <f t="shared" si="270"/>
        <v>#NUM!</v>
      </c>
      <c r="BG5781" t="e">
        <f t="shared" si="271"/>
        <v>#NUM!</v>
      </c>
      <c r="BH5781" t="e">
        <f t="shared" si="272"/>
        <v>#NUM!</v>
      </c>
      <c r="BI5781" t="e">
        <f>VLOOKUP(H5781,Sheet2!$A$1:$B$270,2,FALSE)</f>
        <v>#N/A</v>
      </c>
    </row>
    <row r="5782" spans="15:61">
      <c r="O5782" s="57"/>
      <c r="P5782" s="57"/>
      <c r="AP5782" s="57"/>
      <c r="BA5782" s="57"/>
      <c r="BF5782" s="6" t="e">
        <f t="shared" si="270"/>
        <v>#NUM!</v>
      </c>
      <c r="BG5782" t="e">
        <f t="shared" si="271"/>
        <v>#NUM!</v>
      </c>
      <c r="BH5782" t="e">
        <f t="shared" si="272"/>
        <v>#NUM!</v>
      </c>
      <c r="BI5782" t="e">
        <f>VLOOKUP(H5782,Sheet2!$A$1:$B$270,2,FALSE)</f>
        <v>#N/A</v>
      </c>
    </row>
    <row r="5783" spans="15:61">
      <c r="O5783" s="57"/>
      <c r="P5783" s="57"/>
      <c r="AO5783" s="57"/>
      <c r="AP5783" s="57"/>
      <c r="BA5783" s="57"/>
      <c r="BF5783" s="6" t="e">
        <f t="shared" si="270"/>
        <v>#NUM!</v>
      </c>
      <c r="BG5783" t="e">
        <f t="shared" si="271"/>
        <v>#NUM!</v>
      </c>
      <c r="BH5783" t="e">
        <f t="shared" si="272"/>
        <v>#NUM!</v>
      </c>
      <c r="BI5783" t="e">
        <f>VLOOKUP(H5783,Sheet2!$A$1:$B$270,2,FALSE)</f>
        <v>#N/A</v>
      </c>
    </row>
    <row r="5784" spans="15:61">
      <c r="O5784" s="57"/>
      <c r="P5784" s="57"/>
      <c r="AM5784" s="58"/>
      <c r="BA5784" s="57"/>
      <c r="BB5784" s="58"/>
      <c r="BF5784" s="6" t="e">
        <f t="shared" si="270"/>
        <v>#NUM!</v>
      </c>
      <c r="BG5784" t="e">
        <f t="shared" si="271"/>
        <v>#NUM!</v>
      </c>
      <c r="BH5784" t="e">
        <f t="shared" si="272"/>
        <v>#NUM!</v>
      </c>
      <c r="BI5784" t="e">
        <f>VLOOKUP(H5784,Sheet2!$A$1:$B$270,2,FALSE)</f>
        <v>#N/A</v>
      </c>
    </row>
    <row r="5785" spans="15:61">
      <c r="O5785" s="57"/>
      <c r="P5785" s="57"/>
      <c r="BF5785" s="6" t="e">
        <f t="shared" si="270"/>
        <v>#NUM!</v>
      </c>
      <c r="BG5785" t="e">
        <f t="shared" si="271"/>
        <v>#NUM!</v>
      </c>
      <c r="BH5785" t="e">
        <f t="shared" si="272"/>
        <v>#NUM!</v>
      </c>
      <c r="BI5785" t="e">
        <f>VLOOKUP(H5785,Sheet2!$A$1:$B$270,2,FALSE)</f>
        <v>#N/A</v>
      </c>
    </row>
    <row r="5786" spans="15:61">
      <c r="O5786" s="57"/>
      <c r="P5786" s="57"/>
      <c r="AP5786" s="57"/>
      <c r="BA5786" s="57"/>
      <c r="BF5786" s="6" t="e">
        <f t="shared" si="270"/>
        <v>#NUM!</v>
      </c>
      <c r="BG5786" t="e">
        <f t="shared" si="271"/>
        <v>#NUM!</v>
      </c>
      <c r="BH5786" t="e">
        <f t="shared" si="272"/>
        <v>#NUM!</v>
      </c>
      <c r="BI5786" t="e">
        <f>VLOOKUP(H5786,Sheet2!$A$1:$B$270,2,FALSE)</f>
        <v>#N/A</v>
      </c>
    </row>
    <row r="5787" spans="15:61">
      <c r="O5787" s="57"/>
      <c r="P5787" s="57"/>
      <c r="AP5787" s="57"/>
      <c r="BA5787" s="57"/>
      <c r="BF5787" s="6" t="e">
        <f t="shared" si="270"/>
        <v>#NUM!</v>
      </c>
      <c r="BG5787" t="e">
        <f t="shared" si="271"/>
        <v>#NUM!</v>
      </c>
      <c r="BH5787" t="e">
        <f t="shared" si="272"/>
        <v>#NUM!</v>
      </c>
      <c r="BI5787" t="e">
        <f>VLOOKUP(H5787,Sheet2!$A$1:$B$270,2,FALSE)</f>
        <v>#N/A</v>
      </c>
    </row>
    <row r="5788" spans="15:61">
      <c r="O5788" s="57"/>
      <c r="P5788" s="57"/>
      <c r="AO5788" s="57"/>
      <c r="AP5788" s="57"/>
      <c r="BA5788" s="57"/>
      <c r="BF5788" s="6" t="e">
        <f t="shared" si="270"/>
        <v>#NUM!</v>
      </c>
      <c r="BG5788" t="e">
        <f t="shared" si="271"/>
        <v>#NUM!</v>
      </c>
      <c r="BH5788" t="e">
        <f t="shared" si="272"/>
        <v>#NUM!</v>
      </c>
      <c r="BI5788" t="e">
        <f>VLOOKUP(H5788,Sheet2!$A$1:$B$270,2,FALSE)</f>
        <v>#N/A</v>
      </c>
    </row>
    <row r="5789" spans="15:61">
      <c r="O5789" s="57"/>
      <c r="P5789" s="57"/>
      <c r="AP5789" s="57"/>
      <c r="BA5789" s="57"/>
      <c r="BF5789" s="6" t="e">
        <f t="shared" si="270"/>
        <v>#NUM!</v>
      </c>
      <c r="BG5789" t="e">
        <f t="shared" si="271"/>
        <v>#NUM!</v>
      </c>
      <c r="BH5789" t="e">
        <f t="shared" si="272"/>
        <v>#NUM!</v>
      </c>
      <c r="BI5789" t="e">
        <f>VLOOKUP(H5789,Sheet2!$A$1:$B$270,2,FALSE)</f>
        <v>#N/A</v>
      </c>
    </row>
    <row r="5790" spans="15:61">
      <c r="O5790" s="57"/>
      <c r="P5790" s="57"/>
      <c r="AP5790" s="57"/>
      <c r="BA5790" s="57"/>
      <c r="BF5790" s="6" t="e">
        <f t="shared" si="270"/>
        <v>#NUM!</v>
      </c>
      <c r="BG5790" t="e">
        <f t="shared" si="271"/>
        <v>#NUM!</v>
      </c>
      <c r="BH5790" t="e">
        <f t="shared" si="272"/>
        <v>#NUM!</v>
      </c>
      <c r="BI5790" t="e">
        <f>VLOOKUP(H5790,Sheet2!$A$1:$B$270,2,FALSE)</f>
        <v>#N/A</v>
      </c>
    </row>
    <row r="5791" spans="15:61">
      <c r="O5791" s="57"/>
      <c r="P5791" s="57"/>
      <c r="AP5791" s="57"/>
      <c r="BA5791" s="57"/>
      <c r="BF5791" s="6" t="e">
        <f t="shared" si="270"/>
        <v>#NUM!</v>
      </c>
      <c r="BG5791" t="e">
        <f t="shared" si="271"/>
        <v>#NUM!</v>
      </c>
      <c r="BH5791" t="e">
        <f t="shared" si="272"/>
        <v>#NUM!</v>
      </c>
      <c r="BI5791" t="e">
        <f>VLOOKUP(H5791,Sheet2!$A$1:$B$270,2,FALSE)</f>
        <v>#N/A</v>
      </c>
    </row>
    <row r="5792" spans="15:61">
      <c r="O5792" s="57"/>
      <c r="P5792" s="57"/>
      <c r="AO5792" s="57"/>
      <c r="AP5792" s="57"/>
      <c r="BA5792" s="57"/>
      <c r="BF5792" s="6" t="e">
        <f t="shared" si="270"/>
        <v>#NUM!</v>
      </c>
      <c r="BG5792" t="e">
        <f t="shared" si="271"/>
        <v>#NUM!</v>
      </c>
      <c r="BH5792" t="e">
        <f t="shared" si="272"/>
        <v>#NUM!</v>
      </c>
      <c r="BI5792" t="e">
        <f>VLOOKUP(H5792,Sheet2!$A$1:$B$270,2,FALSE)</f>
        <v>#N/A</v>
      </c>
    </row>
    <row r="5793" spans="15:61">
      <c r="O5793" s="57"/>
      <c r="P5793" s="57"/>
      <c r="AO5793" s="57"/>
      <c r="AP5793" s="57"/>
      <c r="BA5793" s="57"/>
      <c r="BF5793" s="6" t="e">
        <f t="shared" si="270"/>
        <v>#NUM!</v>
      </c>
      <c r="BG5793" t="e">
        <f t="shared" si="271"/>
        <v>#NUM!</v>
      </c>
      <c r="BH5793" t="e">
        <f t="shared" si="272"/>
        <v>#NUM!</v>
      </c>
      <c r="BI5793" t="e">
        <f>VLOOKUP(H5793,Sheet2!$A$1:$B$270,2,FALSE)</f>
        <v>#N/A</v>
      </c>
    </row>
    <row r="5794" spans="15:61">
      <c r="O5794" s="57"/>
      <c r="P5794" s="57"/>
      <c r="AO5794" s="57"/>
      <c r="AP5794" s="57"/>
      <c r="BA5794" s="57"/>
      <c r="BF5794" s="6" t="e">
        <f t="shared" si="270"/>
        <v>#NUM!</v>
      </c>
      <c r="BG5794" t="e">
        <f t="shared" si="271"/>
        <v>#NUM!</v>
      </c>
      <c r="BH5794" t="e">
        <f t="shared" si="272"/>
        <v>#NUM!</v>
      </c>
      <c r="BI5794" t="e">
        <f>VLOOKUP(H5794,Sheet2!$A$1:$B$270,2,FALSE)</f>
        <v>#N/A</v>
      </c>
    </row>
    <row r="5795" spans="15:61">
      <c r="O5795" s="57"/>
      <c r="P5795" s="57"/>
      <c r="AP5795" s="57"/>
      <c r="BA5795" s="57"/>
      <c r="BF5795" s="6" t="e">
        <f t="shared" si="270"/>
        <v>#NUM!</v>
      </c>
      <c r="BG5795" t="e">
        <f t="shared" si="271"/>
        <v>#NUM!</v>
      </c>
      <c r="BH5795" t="e">
        <f t="shared" si="272"/>
        <v>#NUM!</v>
      </c>
      <c r="BI5795" t="e">
        <f>VLOOKUP(H5795,Sheet2!$A$1:$B$270,2,FALSE)</f>
        <v>#N/A</v>
      </c>
    </row>
    <row r="5796" spans="15:61">
      <c r="O5796" s="57"/>
      <c r="P5796" s="57"/>
      <c r="AM5796" s="58"/>
      <c r="BA5796" s="57"/>
      <c r="BB5796" s="58"/>
      <c r="BF5796" s="6" t="e">
        <f t="shared" si="270"/>
        <v>#NUM!</v>
      </c>
      <c r="BG5796" t="e">
        <f t="shared" si="271"/>
        <v>#NUM!</v>
      </c>
      <c r="BH5796" t="e">
        <f t="shared" si="272"/>
        <v>#NUM!</v>
      </c>
      <c r="BI5796" t="e">
        <f>VLOOKUP(H5796,Sheet2!$A$1:$B$270,2,FALSE)</f>
        <v>#N/A</v>
      </c>
    </row>
    <row r="5797" spans="15:61">
      <c r="O5797" s="57"/>
      <c r="P5797" s="57"/>
      <c r="AO5797" s="57"/>
      <c r="BA5797" s="57"/>
      <c r="BF5797" s="6" t="e">
        <f t="shared" si="270"/>
        <v>#NUM!</v>
      </c>
      <c r="BG5797" t="e">
        <f t="shared" si="271"/>
        <v>#NUM!</v>
      </c>
      <c r="BH5797" t="e">
        <f t="shared" si="272"/>
        <v>#NUM!</v>
      </c>
      <c r="BI5797" t="e">
        <f>VLOOKUP(H5797,Sheet2!$A$1:$B$270,2,FALSE)</f>
        <v>#N/A</v>
      </c>
    </row>
    <row r="5798" spans="15:61">
      <c r="O5798" s="57"/>
      <c r="P5798" s="57"/>
      <c r="AM5798" s="58"/>
      <c r="AO5798" s="57"/>
      <c r="BA5798" s="57"/>
      <c r="BB5798" s="58"/>
      <c r="BF5798" s="6" t="e">
        <f t="shared" si="270"/>
        <v>#NUM!</v>
      </c>
      <c r="BG5798" t="e">
        <f t="shared" si="271"/>
        <v>#NUM!</v>
      </c>
      <c r="BH5798" t="e">
        <f t="shared" si="272"/>
        <v>#NUM!</v>
      </c>
      <c r="BI5798" t="e">
        <f>VLOOKUP(H5798,Sheet2!$A$1:$B$270,2,FALSE)</f>
        <v>#N/A</v>
      </c>
    </row>
    <row r="5799" spans="15:61">
      <c r="O5799" s="57"/>
      <c r="P5799" s="57"/>
      <c r="AO5799" s="57"/>
      <c r="AP5799" s="57"/>
      <c r="BA5799" s="57"/>
      <c r="BF5799" s="6" t="e">
        <f t="shared" si="270"/>
        <v>#NUM!</v>
      </c>
      <c r="BG5799" t="e">
        <f t="shared" si="271"/>
        <v>#NUM!</v>
      </c>
      <c r="BH5799" t="e">
        <f t="shared" si="272"/>
        <v>#NUM!</v>
      </c>
      <c r="BI5799" t="e">
        <f>VLOOKUP(H5799,Sheet2!$A$1:$B$270,2,FALSE)</f>
        <v>#N/A</v>
      </c>
    </row>
    <row r="5800" spans="15:61">
      <c r="O5800" s="57"/>
      <c r="P5800" s="57"/>
      <c r="AP5800" s="57"/>
      <c r="BA5800" s="57"/>
      <c r="BF5800" s="6" t="e">
        <f t="shared" si="270"/>
        <v>#NUM!</v>
      </c>
      <c r="BG5800" t="e">
        <f t="shared" si="271"/>
        <v>#NUM!</v>
      </c>
      <c r="BH5800" t="e">
        <f t="shared" si="272"/>
        <v>#NUM!</v>
      </c>
      <c r="BI5800" t="e">
        <f>VLOOKUP(H5800,Sheet2!$A$1:$B$270,2,FALSE)</f>
        <v>#N/A</v>
      </c>
    </row>
    <row r="5801" spans="15:61">
      <c r="O5801" s="57"/>
      <c r="P5801" s="57"/>
      <c r="AP5801" s="57"/>
      <c r="BA5801" s="57"/>
      <c r="BF5801" s="6" t="e">
        <f t="shared" si="270"/>
        <v>#NUM!</v>
      </c>
      <c r="BG5801" t="e">
        <f t="shared" si="271"/>
        <v>#NUM!</v>
      </c>
      <c r="BH5801" t="e">
        <f t="shared" si="272"/>
        <v>#NUM!</v>
      </c>
      <c r="BI5801" t="e">
        <f>VLOOKUP(H5801,Sheet2!$A$1:$B$270,2,FALSE)</f>
        <v>#N/A</v>
      </c>
    </row>
    <row r="5802" spans="15:61">
      <c r="O5802" s="57"/>
      <c r="P5802" s="57"/>
      <c r="AP5802" s="57"/>
      <c r="BA5802" s="57"/>
      <c r="BF5802" s="6" t="e">
        <f t="shared" si="270"/>
        <v>#NUM!</v>
      </c>
      <c r="BG5802" t="e">
        <f t="shared" si="271"/>
        <v>#NUM!</v>
      </c>
      <c r="BH5802" t="e">
        <f t="shared" si="272"/>
        <v>#NUM!</v>
      </c>
      <c r="BI5802" t="e">
        <f>VLOOKUP(H5802,Sheet2!$A$1:$B$270,2,FALSE)</f>
        <v>#N/A</v>
      </c>
    </row>
    <row r="5803" spans="15:61">
      <c r="O5803" s="57"/>
      <c r="P5803" s="57"/>
      <c r="BA5803" s="57"/>
      <c r="BF5803" s="6" t="e">
        <f t="shared" si="270"/>
        <v>#NUM!</v>
      </c>
      <c r="BG5803" t="e">
        <f t="shared" si="271"/>
        <v>#NUM!</v>
      </c>
      <c r="BH5803" t="e">
        <f t="shared" si="272"/>
        <v>#NUM!</v>
      </c>
      <c r="BI5803" t="e">
        <f>VLOOKUP(H5803,Sheet2!$A$1:$B$270,2,FALSE)</f>
        <v>#N/A</v>
      </c>
    </row>
    <row r="5804" spans="15:61">
      <c r="O5804" s="57"/>
      <c r="P5804" s="57"/>
      <c r="AP5804" s="57"/>
      <c r="BA5804" s="57"/>
      <c r="BF5804" s="6" t="e">
        <f t="shared" si="270"/>
        <v>#NUM!</v>
      </c>
      <c r="BG5804" t="e">
        <f t="shared" si="271"/>
        <v>#NUM!</v>
      </c>
      <c r="BH5804" t="e">
        <f t="shared" si="272"/>
        <v>#NUM!</v>
      </c>
      <c r="BI5804" t="e">
        <f>VLOOKUP(H5804,Sheet2!$A$1:$B$270,2,FALSE)</f>
        <v>#N/A</v>
      </c>
    </row>
    <row r="5805" spans="15:61">
      <c r="O5805" s="57"/>
      <c r="P5805" s="57"/>
      <c r="AO5805" s="57"/>
      <c r="AP5805" s="57"/>
      <c r="BA5805" s="57"/>
      <c r="BF5805" s="6" t="e">
        <f t="shared" si="270"/>
        <v>#NUM!</v>
      </c>
      <c r="BG5805" t="e">
        <f t="shared" si="271"/>
        <v>#NUM!</v>
      </c>
      <c r="BH5805" t="e">
        <f t="shared" si="272"/>
        <v>#NUM!</v>
      </c>
      <c r="BI5805" t="e">
        <f>VLOOKUP(H5805,Sheet2!$A$1:$B$270,2,FALSE)</f>
        <v>#N/A</v>
      </c>
    </row>
    <row r="5806" spans="15:61">
      <c r="O5806" s="57"/>
      <c r="P5806" s="57"/>
      <c r="BA5806" s="57"/>
      <c r="BF5806" s="6" t="e">
        <f t="shared" si="270"/>
        <v>#NUM!</v>
      </c>
      <c r="BG5806" t="e">
        <f t="shared" si="271"/>
        <v>#NUM!</v>
      </c>
      <c r="BH5806" t="e">
        <f t="shared" si="272"/>
        <v>#NUM!</v>
      </c>
      <c r="BI5806" t="e">
        <f>VLOOKUP(H5806,Sheet2!$A$1:$B$270,2,FALSE)</f>
        <v>#N/A</v>
      </c>
    </row>
    <row r="5807" spans="15:61">
      <c r="O5807" s="57"/>
      <c r="P5807" s="57"/>
      <c r="AP5807" s="57"/>
      <c r="BA5807" s="57"/>
      <c r="BF5807" s="6" t="e">
        <f t="shared" si="270"/>
        <v>#NUM!</v>
      </c>
      <c r="BG5807" t="e">
        <f t="shared" si="271"/>
        <v>#NUM!</v>
      </c>
      <c r="BH5807" t="e">
        <f t="shared" si="272"/>
        <v>#NUM!</v>
      </c>
      <c r="BI5807" t="e">
        <f>VLOOKUP(H5807,Sheet2!$A$1:$B$270,2,FALSE)</f>
        <v>#N/A</v>
      </c>
    </row>
    <row r="5808" spans="15:61">
      <c r="O5808" s="57"/>
      <c r="P5808" s="57"/>
      <c r="AP5808" s="57"/>
      <c r="BA5808" s="57"/>
      <c r="BF5808" s="6" t="e">
        <f t="shared" si="270"/>
        <v>#NUM!</v>
      </c>
      <c r="BG5808" t="e">
        <f t="shared" si="271"/>
        <v>#NUM!</v>
      </c>
      <c r="BH5808" t="e">
        <f t="shared" si="272"/>
        <v>#NUM!</v>
      </c>
      <c r="BI5808" t="e">
        <f>VLOOKUP(H5808,Sheet2!$A$1:$B$270,2,FALSE)</f>
        <v>#N/A</v>
      </c>
    </row>
    <row r="5809" spans="15:61">
      <c r="O5809" s="57"/>
      <c r="P5809" s="57"/>
      <c r="BF5809" s="6" t="e">
        <f t="shared" si="270"/>
        <v>#NUM!</v>
      </c>
      <c r="BG5809" t="e">
        <f t="shared" si="271"/>
        <v>#NUM!</v>
      </c>
      <c r="BH5809" t="e">
        <f t="shared" si="272"/>
        <v>#NUM!</v>
      </c>
      <c r="BI5809" t="e">
        <f>VLOOKUP(H5809,Sheet2!$A$1:$B$270,2,FALSE)</f>
        <v>#N/A</v>
      </c>
    </row>
    <row r="5810" spans="15:61">
      <c r="O5810" s="57"/>
      <c r="P5810" s="57"/>
      <c r="AP5810" s="57"/>
      <c r="BA5810" s="57"/>
      <c r="BF5810" s="6" t="e">
        <f t="shared" si="270"/>
        <v>#NUM!</v>
      </c>
      <c r="BG5810" t="e">
        <f t="shared" si="271"/>
        <v>#NUM!</v>
      </c>
      <c r="BH5810" t="e">
        <f t="shared" si="272"/>
        <v>#NUM!</v>
      </c>
      <c r="BI5810" t="e">
        <f>VLOOKUP(H5810,Sheet2!$A$1:$B$270,2,FALSE)</f>
        <v>#N/A</v>
      </c>
    </row>
    <row r="5811" spans="15:61">
      <c r="O5811" s="57"/>
      <c r="P5811" s="57"/>
      <c r="AO5811" s="57"/>
      <c r="AP5811" s="57"/>
      <c r="BA5811" s="57"/>
      <c r="BF5811" s="6" t="e">
        <f t="shared" si="270"/>
        <v>#NUM!</v>
      </c>
      <c r="BG5811" t="e">
        <f t="shared" si="271"/>
        <v>#NUM!</v>
      </c>
      <c r="BH5811" t="e">
        <f t="shared" si="272"/>
        <v>#NUM!</v>
      </c>
      <c r="BI5811" t="e">
        <f>VLOOKUP(H5811,Sheet2!$A$1:$B$270,2,FALSE)</f>
        <v>#N/A</v>
      </c>
    </row>
    <row r="5812" spans="15:61">
      <c r="O5812" s="57"/>
      <c r="P5812" s="57"/>
      <c r="AM5812" s="58"/>
      <c r="AO5812" s="57"/>
      <c r="BA5812" s="57"/>
      <c r="BB5812" s="58"/>
      <c r="BF5812" s="6" t="e">
        <f t="shared" si="270"/>
        <v>#NUM!</v>
      </c>
      <c r="BG5812" t="e">
        <f t="shared" si="271"/>
        <v>#NUM!</v>
      </c>
      <c r="BH5812" t="e">
        <f t="shared" si="272"/>
        <v>#NUM!</v>
      </c>
      <c r="BI5812" t="e">
        <f>VLOOKUP(H5812,Sheet2!$A$1:$B$270,2,FALSE)</f>
        <v>#N/A</v>
      </c>
    </row>
    <row r="5813" spans="15:61">
      <c r="O5813" s="57"/>
      <c r="P5813" s="57"/>
      <c r="AP5813" s="57"/>
      <c r="BA5813" s="57"/>
      <c r="BF5813" s="6" t="e">
        <f t="shared" si="270"/>
        <v>#NUM!</v>
      </c>
      <c r="BG5813" t="e">
        <f t="shared" si="271"/>
        <v>#NUM!</v>
      </c>
      <c r="BH5813" t="e">
        <f t="shared" si="272"/>
        <v>#NUM!</v>
      </c>
      <c r="BI5813" t="e">
        <f>VLOOKUP(H5813,Sheet2!$A$1:$B$270,2,FALSE)</f>
        <v>#N/A</v>
      </c>
    </row>
    <row r="5814" spans="15:61">
      <c r="O5814" s="57"/>
      <c r="P5814" s="57"/>
      <c r="AP5814" s="57"/>
      <c r="BA5814" s="57"/>
      <c r="BF5814" s="6" t="e">
        <f t="shared" si="270"/>
        <v>#NUM!</v>
      </c>
      <c r="BG5814" t="e">
        <f t="shared" si="271"/>
        <v>#NUM!</v>
      </c>
      <c r="BH5814" t="e">
        <f t="shared" si="272"/>
        <v>#NUM!</v>
      </c>
      <c r="BI5814" t="e">
        <f>VLOOKUP(H5814,Sheet2!$A$1:$B$270,2,FALSE)</f>
        <v>#N/A</v>
      </c>
    </row>
    <row r="5815" spans="15:61">
      <c r="O5815" s="57"/>
      <c r="P5815" s="57"/>
      <c r="AP5815" s="57"/>
      <c r="BA5815" s="57"/>
      <c r="BF5815" s="6" t="e">
        <f t="shared" si="270"/>
        <v>#NUM!</v>
      </c>
      <c r="BG5815" t="e">
        <f t="shared" si="271"/>
        <v>#NUM!</v>
      </c>
      <c r="BH5815" t="e">
        <f t="shared" si="272"/>
        <v>#NUM!</v>
      </c>
      <c r="BI5815" t="e">
        <f>VLOOKUP(H5815,Sheet2!$A$1:$B$270,2,FALSE)</f>
        <v>#N/A</v>
      </c>
    </row>
    <row r="5816" spans="15:61">
      <c r="O5816" s="57"/>
      <c r="P5816" s="57"/>
      <c r="AM5816" s="58"/>
      <c r="BA5816" s="57"/>
      <c r="BB5816" s="58"/>
      <c r="BF5816" s="6" t="e">
        <f t="shared" si="270"/>
        <v>#NUM!</v>
      </c>
      <c r="BG5816" t="e">
        <f t="shared" si="271"/>
        <v>#NUM!</v>
      </c>
      <c r="BH5816" t="e">
        <f t="shared" si="272"/>
        <v>#NUM!</v>
      </c>
      <c r="BI5816" t="e">
        <f>VLOOKUP(H5816,Sheet2!$A$1:$B$270,2,FALSE)</f>
        <v>#N/A</v>
      </c>
    </row>
    <row r="5817" spans="15:61">
      <c r="O5817" s="57"/>
      <c r="P5817" s="57"/>
      <c r="AO5817" s="57"/>
      <c r="AP5817" s="57"/>
      <c r="BA5817" s="57"/>
      <c r="BF5817" s="6" t="e">
        <f t="shared" si="270"/>
        <v>#NUM!</v>
      </c>
      <c r="BG5817" t="e">
        <f t="shared" si="271"/>
        <v>#NUM!</v>
      </c>
      <c r="BH5817" t="e">
        <f t="shared" si="272"/>
        <v>#NUM!</v>
      </c>
      <c r="BI5817" t="e">
        <f>VLOOKUP(H5817,Sheet2!$A$1:$B$270,2,FALSE)</f>
        <v>#N/A</v>
      </c>
    </row>
    <row r="5818" spans="15:61">
      <c r="O5818" s="57"/>
      <c r="P5818" s="57"/>
      <c r="AM5818" s="58"/>
      <c r="BA5818" s="57"/>
      <c r="BB5818" s="58"/>
      <c r="BF5818" s="6" t="e">
        <f t="shared" si="270"/>
        <v>#NUM!</v>
      </c>
      <c r="BG5818" t="e">
        <f t="shared" si="271"/>
        <v>#NUM!</v>
      </c>
      <c r="BH5818" t="e">
        <f t="shared" si="272"/>
        <v>#NUM!</v>
      </c>
      <c r="BI5818" t="e">
        <f>VLOOKUP(H5818,Sheet2!$A$1:$B$270,2,FALSE)</f>
        <v>#N/A</v>
      </c>
    </row>
    <row r="5819" spans="15:61">
      <c r="O5819" s="57"/>
      <c r="P5819" s="57"/>
      <c r="AO5819" s="57"/>
      <c r="AP5819" s="57"/>
      <c r="BA5819" s="57"/>
      <c r="BF5819" s="6" t="e">
        <f t="shared" si="270"/>
        <v>#NUM!</v>
      </c>
      <c r="BG5819" t="e">
        <f t="shared" si="271"/>
        <v>#NUM!</v>
      </c>
      <c r="BH5819" t="e">
        <f t="shared" si="272"/>
        <v>#NUM!</v>
      </c>
      <c r="BI5819" t="e">
        <f>VLOOKUP(H5819,Sheet2!$A$1:$B$270,2,FALSE)</f>
        <v>#N/A</v>
      </c>
    </row>
    <row r="5820" spans="15:61">
      <c r="O5820" s="57"/>
      <c r="P5820" s="57"/>
      <c r="AM5820" s="58"/>
      <c r="AO5820" s="57"/>
      <c r="BA5820" s="57"/>
      <c r="BB5820" s="58"/>
      <c r="BF5820" s="6" t="e">
        <f t="shared" si="270"/>
        <v>#NUM!</v>
      </c>
      <c r="BG5820" t="e">
        <f t="shared" si="271"/>
        <v>#NUM!</v>
      </c>
      <c r="BH5820" t="e">
        <f t="shared" si="272"/>
        <v>#NUM!</v>
      </c>
      <c r="BI5820" t="e">
        <f>VLOOKUP(H5820,Sheet2!$A$1:$B$270,2,FALSE)</f>
        <v>#N/A</v>
      </c>
    </row>
    <row r="5821" spans="15:61">
      <c r="O5821" s="57"/>
      <c r="P5821" s="57"/>
      <c r="AM5821" s="58"/>
      <c r="AO5821" s="57"/>
      <c r="BA5821" s="57"/>
      <c r="BB5821" s="58"/>
      <c r="BF5821" s="6" t="e">
        <f t="shared" si="270"/>
        <v>#NUM!</v>
      </c>
      <c r="BG5821" t="e">
        <f t="shared" si="271"/>
        <v>#NUM!</v>
      </c>
      <c r="BH5821" t="e">
        <f t="shared" si="272"/>
        <v>#NUM!</v>
      </c>
      <c r="BI5821" t="e">
        <f>VLOOKUP(H5821,Sheet2!$A$1:$B$270,2,FALSE)</f>
        <v>#N/A</v>
      </c>
    </row>
    <row r="5822" spans="15:61">
      <c r="O5822" s="57"/>
      <c r="P5822" s="57"/>
      <c r="AO5822" s="57"/>
      <c r="AP5822" s="57"/>
      <c r="BA5822" s="57"/>
      <c r="BF5822" s="6" t="e">
        <f t="shared" si="270"/>
        <v>#NUM!</v>
      </c>
      <c r="BG5822" t="e">
        <f t="shared" si="271"/>
        <v>#NUM!</v>
      </c>
      <c r="BH5822" t="e">
        <f t="shared" si="272"/>
        <v>#NUM!</v>
      </c>
      <c r="BI5822" t="e">
        <f>VLOOKUP(H5822,Sheet2!$A$1:$B$270,2,FALSE)</f>
        <v>#N/A</v>
      </c>
    </row>
    <row r="5823" spans="15:61">
      <c r="O5823" s="57"/>
      <c r="P5823" s="57"/>
      <c r="AP5823" s="57"/>
      <c r="BA5823" s="57"/>
      <c r="BF5823" s="6" t="e">
        <f t="shared" si="270"/>
        <v>#NUM!</v>
      </c>
      <c r="BG5823" t="e">
        <f t="shared" si="271"/>
        <v>#NUM!</v>
      </c>
      <c r="BH5823" t="e">
        <f t="shared" si="272"/>
        <v>#NUM!</v>
      </c>
      <c r="BI5823" t="e">
        <f>VLOOKUP(H5823,Sheet2!$A$1:$B$270,2,FALSE)</f>
        <v>#N/A</v>
      </c>
    </row>
    <row r="5824" spans="15:61">
      <c r="O5824" s="57"/>
      <c r="P5824" s="57"/>
      <c r="AP5824" s="57"/>
      <c r="BA5824" s="57"/>
      <c r="BF5824" s="6" t="e">
        <f t="shared" si="270"/>
        <v>#NUM!</v>
      </c>
      <c r="BG5824" t="e">
        <f t="shared" si="271"/>
        <v>#NUM!</v>
      </c>
      <c r="BH5824" t="e">
        <f t="shared" si="272"/>
        <v>#NUM!</v>
      </c>
      <c r="BI5824" t="e">
        <f>VLOOKUP(H5824,Sheet2!$A$1:$B$270,2,FALSE)</f>
        <v>#N/A</v>
      </c>
    </row>
    <row r="5825" spans="15:61">
      <c r="O5825" s="57"/>
      <c r="P5825" s="57"/>
      <c r="BA5825" s="57"/>
      <c r="BF5825" s="6" t="e">
        <f t="shared" si="270"/>
        <v>#NUM!</v>
      </c>
      <c r="BG5825" t="e">
        <f t="shared" si="271"/>
        <v>#NUM!</v>
      </c>
      <c r="BH5825" t="e">
        <f t="shared" si="272"/>
        <v>#NUM!</v>
      </c>
      <c r="BI5825" t="e">
        <f>VLOOKUP(H5825,Sheet2!$A$1:$B$270,2,FALSE)</f>
        <v>#N/A</v>
      </c>
    </row>
    <row r="5826" spans="15:61">
      <c r="O5826" s="57"/>
      <c r="P5826" s="57"/>
      <c r="BA5826" s="57"/>
      <c r="BF5826" s="6" t="e">
        <f t="shared" ref="BF5826:BF5889" si="273">DATE(BC5826,BD5826,BE5826)</f>
        <v>#NUM!</v>
      </c>
      <c r="BG5826" t="e">
        <f t="shared" ref="BG5826:BG5889" si="274">BF5826-BA5826</f>
        <v>#NUM!</v>
      </c>
      <c r="BH5826" t="e">
        <f t="shared" ref="BH5826:BH5889" si="275">IF(BG5826=1,"COMPLY",IF(BG5826&lt;1,"COMPLY","NOT COMPLY"))</f>
        <v>#NUM!</v>
      </c>
      <c r="BI5826" t="e">
        <f>VLOOKUP(H5826,Sheet2!$A$1:$B$270,2,FALSE)</f>
        <v>#N/A</v>
      </c>
    </row>
    <row r="5827" spans="15:61">
      <c r="O5827" s="57"/>
      <c r="P5827" s="57"/>
      <c r="AP5827" s="57"/>
      <c r="BA5827" s="57"/>
      <c r="BF5827" s="6" t="e">
        <f t="shared" si="273"/>
        <v>#NUM!</v>
      </c>
      <c r="BG5827" t="e">
        <f t="shared" si="274"/>
        <v>#NUM!</v>
      </c>
      <c r="BH5827" t="e">
        <f t="shared" si="275"/>
        <v>#NUM!</v>
      </c>
      <c r="BI5827" t="e">
        <f>VLOOKUP(H5827,Sheet2!$A$1:$B$270,2,FALSE)</f>
        <v>#N/A</v>
      </c>
    </row>
    <row r="5828" spans="15:61">
      <c r="O5828" s="57"/>
      <c r="P5828" s="57"/>
      <c r="AO5828" s="57"/>
      <c r="AP5828" s="57"/>
      <c r="BA5828" s="57"/>
      <c r="BF5828" s="6" t="e">
        <f t="shared" si="273"/>
        <v>#NUM!</v>
      </c>
      <c r="BG5828" t="e">
        <f t="shared" si="274"/>
        <v>#NUM!</v>
      </c>
      <c r="BH5828" t="e">
        <f t="shared" si="275"/>
        <v>#NUM!</v>
      </c>
      <c r="BI5828" t="e">
        <f>VLOOKUP(H5828,Sheet2!$A$1:$B$270,2,FALSE)</f>
        <v>#N/A</v>
      </c>
    </row>
    <row r="5829" spans="15:61">
      <c r="O5829" s="57"/>
      <c r="P5829" s="57"/>
      <c r="AP5829" s="57"/>
      <c r="BA5829" s="57"/>
      <c r="BF5829" s="6" t="e">
        <f t="shared" si="273"/>
        <v>#NUM!</v>
      </c>
      <c r="BG5829" t="e">
        <f t="shared" si="274"/>
        <v>#NUM!</v>
      </c>
      <c r="BH5829" t="e">
        <f t="shared" si="275"/>
        <v>#NUM!</v>
      </c>
      <c r="BI5829" t="e">
        <f>VLOOKUP(H5829,Sheet2!$A$1:$B$270,2,FALSE)</f>
        <v>#N/A</v>
      </c>
    </row>
    <row r="5830" spans="15:61">
      <c r="O5830" s="57"/>
      <c r="P5830" s="57"/>
      <c r="BA5830" s="57"/>
      <c r="BF5830" s="6" t="e">
        <f t="shared" si="273"/>
        <v>#NUM!</v>
      </c>
      <c r="BG5830" t="e">
        <f t="shared" si="274"/>
        <v>#NUM!</v>
      </c>
      <c r="BH5830" t="e">
        <f t="shared" si="275"/>
        <v>#NUM!</v>
      </c>
      <c r="BI5830" t="e">
        <f>VLOOKUP(H5830,Sheet2!$A$1:$B$270,2,FALSE)</f>
        <v>#N/A</v>
      </c>
    </row>
    <row r="5831" spans="15:61">
      <c r="O5831" s="57"/>
      <c r="P5831" s="57"/>
      <c r="AP5831" s="57"/>
      <c r="BA5831" s="57"/>
      <c r="BF5831" s="6" t="e">
        <f t="shared" si="273"/>
        <v>#NUM!</v>
      </c>
      <c r="BG5831" t="e">
        <f t="shared" si="274"/>
        <v>#NUM!</v>
      </c>
      <c r="BH5831" t="e">
        <f t="shared" si="275"/>
        <v>#NUM!</v>
      </c>
      <c r="BI5831" t="e">
        <f>VLOOKUP(H5831,Sheet2!$A$1:$B$270,2,FALSE)</f>
        <v>#N/A</v>
      </c>
    </row>
    <row r="5832" spans="15:61">
      <c r="O5832" s="57"/>
      <c r="P5832" s="57"/>
      <c r="BA5832" s="57"/>
      <c r="BF5832" s="6" t="e">
        <f t="shared" si="273"/>
        <v>#NUM!</v>
      </c>
      <c r="BG5832" t="e">
        <f t="shared" si="274"/>
        <v>#NUM!</v>
      </c>
      <c r="BH5832" t="e">
        <f t="shared" si="275"/>
        <v>#NUM!</v>
      </c>
      <c r="BI5832" t="e">
        <f>VLOOKUP(H5832,Sheet2!$A$1:$B$270,2,FALSE)</f>
        <v>#N/A</v>
      </c>
    </row>
    <row r="5833" spans="15:61">
      <c r="O5833" s="57"/>
      <c r="P5833" s="57"/>
      <c r="AP5833" s="57"/>
      <c r="BA5833" s="57"/>
      <c r="BF5833" s="6" t="e">
        <f t="shared" si="273"/>
        <v>#NUM!</v>
      </c>
      <c r="BG5833" t="e">
        <f t="shared" si="274"/>
        <v>#NUM!</v>
      </c>
      <c r="BH5833" t="e">
        <f t="shared" si="275"/>
        <v>#NUM!</v>
      </c>
      <c r="BI5833" t="e">
        <f>VLOOKUP(H5833,Sheet2!$A$1:$B$270,2,FALSE)</f>
        <v>#N/A</v>
      </c>
    </row>
    <row r="5834" spans="15:61">
      <c r="O5834" s="57"/>
      <c r="P5834" s="57"/>
      <c r="AO5834" s="57"/>
      <c r="AP5834" s="57"/>
      <c r="BA5834" s="57"/>
      <c r="BF5834" s="6" t="e">
        <f t="shared" si="273"/>
        <v>#NUM!</v>
      </c>
      <c r="BG5834" t="e">
        <f t="shared" si="274"/>
        <v>#NUM!</v>
      </c>
      <c r="BH5834" t="e">
        <f t="shared" si="275"/>
        <v>#NUM!</v>
      </c>
      <c r="BI5834" t="e">
        <f>VLOOKUP(H5834,Sheet2!$A$1:$B$270,2,FALSE)</f>
        <v>#N/A</v>
      </c>
    </row>
    <row r="5835" spans="15:61">
      <c r="O5835" s="57"/>
      <c r="P5835" s="57"/>
      <c r="AP5835" s="57"/>
      <c r="BA5835" s="57"/>
      <c r="BF5835" s="6" t="e">
        <f t="shared" si="273"/>
        <v>#NUM!</v>
      </c>
      <c r="BG5835" t="e">
        <f t="shared" si="274"/>
        <v>#NUM!</v>
      </c>
      <c r="BH5835" t="e">
        <f t="shared" si="275"/>
        <v>#NUM!</v>
      </c>
      <c r="BI5835" t="e">
        <f>VLOOKUP(H5835,Sheet2!$A$1:$B$270,2,FALSE)</f>
        <v>#N/A</v>
      </c>
    </row>
    <row r="5836" spans="15:61">
      <c r="O5836" s="57"/>
      <c r="P5836" s="57"/>
      <c r="AP5836" s="57"/>
      <c r="BA5836" s="57"/>
      <c r="BF5836" s="6" t="e">
        <f t="shared" si="273"/>
        <v>#NUM!</v>
      </c>
      <c r="BG5836" t="e">
        <f t="shared" si="274"/>
        <v>#NUM!</v>
      </c>
      <c r="BH5836" t="e">
        <f t="shared" si="275"/>
        <v>#NUM!</v>
      </c>
      <c r="BI5836" t="e">
        <f>VLOOKUP(H5836,Sheet2!$A$1:$B$270,2,FALSE)</f>
        <v>#N/A</v>
      </c>
    </row>
    <row r="5837" spans="15:61">
      <c r="O5837" s="57"/>
      <c r="P5837" s="57"/>
      <c r="AO5837" s="57"/>
      <c r="AP5837" s="57"/>
      <c r="BA5837" s="57"/>
      <c r="BF5837" s="6" t="e">
        <f t="shared" si="273"/>
        <v>#NUM!</v>
      </c>
      <c r="BG5837" t="e">
        <f t="shared" si="274"/>
        <v>#NUM!</v>
      </c>
      <c r="BH5837" t="e">
        <f t="shared" si="275"/>
        <v>#NUM!</v>
      </c>
      <c r="BI5837" t="e">
        <f>VLOOKUP(H5837,Sheet2!$A$1:$B$270,2,FALSE)</f>
        <v>#N/A</v>
      </c>
    </row>
    <row r="5838" spans="15:61">
      <c r="O5838" s="57"/>
      <c r="P5838" s="57"/>
      <c r="AO5838" s="57"/>
      <c r="AP5838" s="57"/>
      <c r="BA5838" s="57"/>
      <c r="BF5838" s="6" t="e">
        <f t="shared" si="273"/>
        <v>#NUM!</v>
      </c>
      <c r="BG5838" t="e">
        <f t="shared" si="274"/>
        <v>#NUM!</v>
      </c>
      <c r="BH5838" t="e">
        <f t="shared" si="275"/>
        <v>#NUM!</v>
      </c>
      <c r="BI5838" t="e">
        <f>VLOOKUP(H5838,Sheet2!$A$1:$B$270,2,FALSE)</f>
        <v>#N/A</v>
      </c>
    </row>
    <row r="5839" spans="15:61">
      <c r="O5839" s="57"/>
      <c r="P5839" s="57"/>
      <c r="AO5839" s="57"/>
      <c r="BA5839" s="57"/>
      <c r="BF5839" s="6" t="e">
        <f t="shared" si="273"/>
        <v>#NUM!</v>
      </c>
      <c r="BG5839" t="e">
        <f t="shared" si="274"/>
        <v>#NUM!</v>
      </c>
      <c r="BH5839" t="e">
        <f t="shared" si="275"/>
        <v>#NUM!</v>
      </c>
      <c r="BI5839" t="e">
        <f>VLOOKUP(H5839,Sheet2!$A$1:$B$270,2,FALSE)</f>
        <v>#N/A</v>
      </c>
    </row>
    <row r="5840" spans="15:61">
      <c r="O5840" s="57"/>
      <c r="P5840" s="57"/>
      <c r="AP5840" s="57"/>
      <c r="BA5840" s="57"/>
      <c r="BF5840" s="6" t="e">
        <f t="shared" si="273"/>
        <v>#NUM!</v>
      </c>
      <c r="BG5840" t="e">
        <f t="shared" si="274"/>
        <v>#NUM!</v>
      </c>
      <c r="BH5840" t="e">
        <f t="shared" si="275"/>
        <v>#NUM!</v>
      </c>
      <c r="BI5840" t="e">
        <f>VLOOKUP(H5840,Sheet2!$A$1:$B$270,2,FALSE)</f>
        <v>#N/A</v>
      </c>
    </row>
    <row r="5841" spans="15:61">
      <c r="O5841" s="57"/>
      <c r="P5841" s="57"/>
      <c r="AO5841" s="57"/>
      <c r="AP5841" s="57"/>
      <c r="BA5841" s="57"/>
      <c r="BF5841" s="6" t="e">
        <f t="shared" si="273"/>
        <v>#NUM!</v>
      </c>
      <c r="BG5841" t="e">
        <f t="shared" si="274"/>
        <v>#NUM!</v>
      </c>
      <c r="BH5841" t="e">
        <f t="shared" si="275"/>
        <v>#NUM!</v>
      </c>
      <c r="BI5841" t="e">
        <f>VLOOKUP(H5841,Sheet2!$A$1:$B$270,2,FALSE)</f>
        <v>#N/A</v>
      </c>
    </row>
    <row r="5842" spans="15:61">
      <c r="O5842" s="57"/>
      <c r="P5842" s="57"/>
      <c r="AP5842" s="57"/>
      <c r="BA5842" s="57"/>
      <c r="BF5842" s="6" t="e">
        <f t="shared" si="273"/>
        <v>#NUM!</v>
      </c>
      <c r="BG5842" t="e">
        <f t="shared" si="274"/>
        <v>#NUM!</v>
      </c>
      <c r="BH5842" t="e">
        <f t="shared" si="275"/>
        <v>#NUM!</v>
      </c>
      <c r="BI5842" t="e">
        <f>VLOOKUP(H5842,Sheet2!$A$1:$B$270,2,FALSE)</f>
        <v>#N/A</v>
      </c>
    </row>
    <row r="5843" spans="15:61">
      <c r="O5843" s="57"/>
      <c r="P5843" s="57"/>
      <c r="AP5843" s="57"/>
      <c r="BA5843" s="57"/>
      <c r="BF5843" s="6" t="e">
        <f t="shared" si="273"/>
        <v>#NUM!</v>
      </c>
      <c r="BG5843" t="e">
        <f t="shared" si="274"/>
        <v>#NUM!</v>
      </c>
      <c r="BH5843" t="e">
        <f t="shared" si="275"/>
        <v>#NUM!</v>
      </c>
      <c r="BI5843" t="e">
        <f>VLOOKUP(H5843,Sheet2!$A$1:$B$270,2,FALSE)</f>
        <v>#N/A</v>
      </c>
    </row>
    <row r="5844" spans="15:61">
      <c r="O5844" s="57"/>
      <c r="P5844" s="57"/>
      <c r="AO5844" s="57"/>
      <c r="BA5844" s="57"/>
      <c r="BF5844" s="6" t="e">
        <f t="shared" si="273"/>
        <v>#NUM!</v>
      </c>
      <c r="BG5844" t="e">
        <f t="shared" si="274"/>
        <v>#NUM!</v>
      </c>
      <c r="BH5844" t="e">
        <f t="shared" si="275"/>
        <v>#NUM!</v>
      </c>
      <c r="BI5844" t="e">
        <f>VLOOKUP(H5844,Sheet2!$A$1:$B$270,2,FALSE)</f>
        <v>#N/A</v>
      </c>
    </row>
    <row r="5845" spans="15:61">
      <c r="O5845" s="57"/>
      <c r="P5845" s="57"/>
      <c r="AM5845" s="58"/>
      <c r="AO5845" s="57"/>
      <c r="BA5845" s="57"/>
      <c r="BB5845" s="58"/>
      <c r="BF5845" s="6" t="e">
        <f t="shared" si="273"/>
        <v>#NUM!</v>
      </c>
      <c r="BG5845" t="e">
        <f t="shared" si="274"/>
        <v>#NUM!</v>
      </c>
      <c r="BH5845" t="e">
        <f t="shared" si="275"/>
        <v>#NUM!</v>
      </c>
      <c r="BI5845" t="e">
        <f>VLOOKUP(H5845,Sheet2!$A$1:$B$270,2,FALSE)</f>
        <v>#N/A</v>
      </c>
    </row>
    <row r="5846" spans="15:61">
      <c r="O5846" s="57"/>
      <c r="P5846" s="57"/>
      <c r="AM5846" s="58"/>
      <c r="BA5846" s="57"/>
      <c r="BB5846" s="58"/>
      <c r="BF5846" s="6" t="e">
        <f t="shared" si="273"/>
        <v>#NUM!</v>
      </c>
      <c r="BG5846" t="e">
        <f t="shared" si="274"/>
        <v>#NUM!</v>
      </c>
      <c r="BH5846" t="e">
        <f t="shared" si="275"/>
        <v>#NUM!</v>
      </c>
      <c r="BI5846" t="e">
        <f>VLOOKUP(H5846,Sheet2!$A$1:$B$270,2,FALSE)</f>
        <v>#N/A</v>
      </c>
    </row>
    <row r="5847" spans="15:61">
      <c r="O5847" s="57"/>
      <c r="P5847" s="57"/>
      <c r="AP5847" s="57"/>
      <c r="BA5847" s="57"/>
      <c r="BF5847" s="6" t="e">
        <f t="shared" si="273"/>
        <v>#NUM!</v>
      </c>
      <c r="BG5847" t="e">
        <f t="shared" si="274"/>
        <v>#NUM!</v>
      </c>
      <c r="BH5847" t="e">
        <f t="shared" si="275"/>
        <v>#NUM!</v>
      </c>
      <c r="BI5847" t="e">
        <f>VLOOKUP(H5847,Sheet2!$A$1:$B$270,2,FALSE)</f>
        <v>#N/A</v>
      </c>
    </row>
    <row r="5848" spans="15:61">
      <c r="O5848" s="57"/>
      <c r="P5848" s="57"/>
      <c r="AM5848" s="58"/>
      <c r="BA5848" s="57"/>
      <c r="BB5848" s="58"/>
      <c r="BF5848" s="6" t="e">
        <f t="shared" si="273"/>
        <v>#NUM!</v>
      </c>
      <c r="BG5848" t="e">
        <f t="shared" si="274"/>
        <v>#NUM!</v>
      </c>
      <c r="BH5848" t="e">
        <f t="shared" si="275"/>
        <v>#NUM!</v>
      </c>
      <c r="BI5848" t="e">
        <f>VLOOKUP(H5848,Sheet2!$A$1:$B$270,2,FALSE)</f>
        <v>#N/A</v>
      </c>
    </row>
    <row r="5849" spans="15:61">
      <c r="O5849" s="57"/>
      <c r="P5849" s="57"/>
      <c r="AM5849" s="58"/>
      <c r="BA5849" s="57"/>
      <c r="BB5849" s="58"/>
      <c r="BF5849" s="6" t="e">
        <f t="shared" si="273"/>
        <v>#NUM!</v>
      </c>
      <c r="BG5849" t="e">
        <f t="shared" si="274"/>
        <v>#NUM!</v>
      </c>
      <c r="BH5849" t="e">
        <f t="shared" si="275"/>
        <v>#NUM!</v>
      </c>
      <c r="BI5849" t="e">
        <f>VLOOKUP(H5849,Sheet2!$A$1:$B$270,2,FALSE)</f>
        <v>#N/A</v>
      </c>
    </row>
    <row r="5850" spans="15:61">
      <c r="O5850" s="57"/>
      <c r="P5850" s="57"/>
      <c r="AP5850" s="57"/>
      <c r="BA5850" s="57"/>
      <c r="BF5850" s="6" t="e">
        <f t="shared" si="273"/>
        <v>#NUM!</v>
      </c>
      <c r="BG5850" t="e">
        <f t="shared" si="274"/>
        <v>#NUM!</v>
      </c>
      <c r="BH5850" t="e">
        <f t="shared" si="275"/>
        <v>#NUM!</v>
      </c>
      <c r="BI5850" t="e">
        <f>VLOOKUP(H5850,Sheet2!$A$1:$B$270,2,FALSE)</f>
        <v>#N/A</v>
      </c>
    </row>
    <row r="5851" spans="15:61">
      <c r="O5851" s="57"/>
      <c r="P5851" s="57"/>
      <c r="AO5851" s="57"/>
      <c r="AP5851" s="57"/>
      <c r="BA5851" s="57"/>
      <c r="BF5851" s="6" t="e">
        <f t="shared" si="273"/>
        <v>#NUM!</v>
      </c>
      <c r="BG5851" t="e">
        <f t="shared" si="274"/>
        <v>#NUM!</v>
      </c>
      <c r="BH5851" t="e">
        <f t="shared" si="275"/>
        <v>#NUM!</v>
      </c>
      <c r="BI5851" t="e">
        <f>VLOOKUP(H5851,Sheet2!$A$1:$B$270,2,FALSE)</f>
        <v>#N/A</v>
      </c>
    </row>
    <row r="5852" spans="15:61">
      <c r="O5852" s="57"/>
      <c r="P5852" s="57"/>
      <c r="AP5852" s="57"/>
      <c r="BA5852" s="57"/>
      <c r="BF5852" s="6" t="e">
        <f t="shared" si="273"/>
        <v>#NUM!</v>
      </c>
      <c r="BG5852" t="e">
        <f t="shared" si="274"/>
        <v>#NUM!</v>
      </c>
      <c r="BH5852" t="e">
        <f t="shared" si="275"/>
        <v>#NUM!</v>
      </c>
      <c r="BI5852" t="e">
        <f>VLOOKUP(H5852,Sheet2!$A$1:$B$270,2,FALSE)</f>
        <v>#N/A</v>
      </c>
    </row>
    <row r="5853" spans="15:61">
      <c r="O5853" s="57"/>
      <c r="P5853" s="57"/>
      <c r="AM5853" s="58"/>
      <c r="BA5853" s="57"/>
      <c r="BB5853" s="58"/>
      <c r="BF5853" s="6" t="e">
        <f t="shared" si="273"/>
        <v>#NUM!</v>
      </c>
      <c r="BG5853" t="e">
        <f t="shared" si="274"/>
        <v>#NUM!</v>
      </c>
      <c r="BH5853" t="e">
        <f t="shared" si="275"/>
        <v>#NUM!</v>
      </c>
      <c r="BI5853" t="e">
        <f>VLOOKUP(H5853,Sheet2!$A$1:$B$270,2,FALSE)</f>
        <v>#N/A</v>
      </c>
    </row>
    <row r="5854" spans="15:61">
      <c r="O5854" s="57"/>
      <c r="P5854" s="57"/>
      <c r="AO5854" s="57"/>
      <c r="AP5854" s="57"/>
      <c r="BA5854" s="57"/>
      <c r="BF5854" s="6" t="e">
        <f t="shared" si="273"/>
        <v>#NUM!</v>
      </c>
      <c r="BG5854" t="e">
        <f t="shared" si="274"/>
        <v>#NUM!</v>
      </c>
      <c r="BH5854" t="e">
        <f t="shared" si="275"/>
        <v>#NUM!</v>
      </c>
      <c r="BI5854" t="e">
        <f>VLOOKUP(H5854,Sheet2!$A$1:$B$270,2,FALSE)</f>
        <v>#N/A</v>
      </c>
    </row>
    <row r="5855" spans="15:61">
      <c r="O5855" s="57"/>
      <c r="P5855" s="57"/>
      <c r="BA5855" s="57"/>
      <c r="BF5855" s="6" t="e">
        <f t="shared" si="273"/>
        <v>#NUM!</v>
      </c>
      <c r="BG5855" t="e">
        <f t="shared" si="274"/>
        <v>#NUM!</v>
      </c>
      <c r="BH5855" t="e">
        <f t="shared" si="275"/>
        <v>#NUM!</v>
      </c>
      <c r="BI5855" t="e">
        <f>VLOOKUP(H5855,Sheet2!$A$1:$B$270,2,FALSE)</f>
        <v>#N/A</v>
      </c>
    </row>
    <row r="5856" spans="15:61">
      <c r="O5856" s="57"/>
      <c r="P5856" s="57"/>
      <c r="AO5856" s="57"/>
      <c r="BA5856" s="57"/>
      <c r="BF5856" s="6" t="e">
        <f t="shared" si="273"/>
        <v>#NUM!</v>
      </c>
      <c r="BG5856" t="e">
        <f t="shared" si="274"/>
        <v>#NUM!</v>
      </c>
      <c r="BH5856" t="e">
        <f t="shared" si="275"/>
        <v>#NUM!</v>
      </c>
      <c r="BI5856" t="e">
        <f>VLOOKUP(H5856,Sheet2!$A$1:$B$270,2,FALSE)</f>
        <v>#N/A</v>
      </c>
    </row>
    <row r="5857" spans="15:61">
      <c r="O5857" s="57"/>
      <c r="P5857" s="57"/>
      <c r="AO5857" s="57"/>
      <c r="AP5857" s="57"/>
      <c r="BA5857" s="57"/>
      <c r="BF5857" s="6" t="e">
        <f t="shared" si="273"/>
        <v>#NUM!</v>
      </c>
      <c r="BG5857" t="e">
        <f t="shared" si="274"/>
        <v>#NUM!</v>
      </c>
      <c r="BH5857" t="e">
        <f t="shared" si="275"/>
        <v>#NUM!</v>
      </c>
      <c r="BI5857" t="e">
        <f>VLOOKUP(H5857,Sheet2!$A$1:$B$270,2,FALSE)</f>
        <v>#N/A</v>
      </c>
    </row>
    <row r="5858" spans="15:61">
      <c r="O5858" s="57"/>
      <c r="P5858" s="57"/>
      <c r="AP5858" s="57"/>
      <c r="BA5858" s="57"/>
      <c r="BF5858" s="6" t="e">
        <f t="shared" si="273"/>
        <v>#NUM!</v>
      </c>
      <c r="BG5858" t="e">
        <f t="shared" si="274"/>
        <v>#NUM!</v>
      </c>
      <c r="BH5858" t="e">
        <f t="shared" si="275"/>
        <v>#NUM!</v>
      </c>
      <c r="BI5858" t="e">
        <f>VLOOKUP(H5858,Sheet2!$A$1:$B$270,2,FALSE)</f>
        <v>#N/A</v>
      </c>
    </row>
    <row r="5859" spans="15:61">
      <c r="O5859" s="57"/>
      <c r="P5859" s="57"/>
      <c r="BA5859" s="57"/>
      <c r="BF5859" s="6" t="e">
        <f t="shared" si="273"/>
        <v>#NUM!</v>
      </c>
      <c r="BG5859" t="e">
        <f t="shared" si="274"/>
        <v>#NUM!</v>
      </c>
      <c r="BH5859" t="e">
        <f t="shared" si="275"/>
        <v>#NUM!</v>
      </c>
      <c r="BI5859" t="e">
        <f>VLOOKUP(H5859,Sheet2!$A$1:$B$270,2,FALSE)</f>
        <v>#N/A</v>
      </c>
    </row>
    <row r="5860" spans="15:61">
      <c r="O5860" s="57"/>
      <c r="P5860" s="57"/>
      <c r="AP5860" s="57"/>
      <c r="BA5860" s="57"/>
      <c r="BF5860" s="6" t="e">
        <f t="shared" si="273"/>
        <v>#NUM!</v>
      </c>
      <c r="BG5860" t="e">
        <f t="shared" si="274"/>
        <v>#NUM!</v>
      </c>
      <c r="BH5860" t="e">
        <f t="shared" si="275"/>
        <v>#NUM!</v>
      </c>
      <c r="BI5860" t="e">
        <f>VLOOKUP(H5860,Sheet2!$A$1:$B$270,2,FALSE)</f>
        <v>#N/A</v>
      </c>
    </row>
    <row r="5861" spans="15:61">
      <c r="O5861" s="57"/>
      <c r="P5861" s="57"/>
      <c r="AO5861" s="57"/>
      <c r="AP5861" s="57"/>
      <c r="BA5861" s="57"/>
      <c r="BF5861" s="6" t="e">
        <f t="shared" si="273"/>
        <v>#NUM!</v>
      </c>
      <c r="BG5861" t="e">
        <f t="shared" si="274"/>
        <v>#NUM!</v>
      </c>
      <c r="BH5861" t="e">
        <f t="shared" si="275"/>
        <v>#NUM!</v>
      </c>
      <c r="BI5861" t="e">
        <f>VLOOKUP(H5861,Sheet2!$A$1:$B$270,2,FALSE)</f>
        <v>#N/A</v>
      </c>
    </row>
    <row r="5862" spans="15:61">
      <c r="O5862" s="57"/>
      <c r="P5862" s="57"/>
      <c r="AP5862" s="57"/>
      <c r="BA5862" s="57"/>
      <c r="BF5862" s="6" t="e">
        <f t="shared" si="273"/>
        <v>#NUM!</v>
      </c>
      <c r="BG5862" t="e">
        <f t="shared" si="274"/>
        <v>#NUM!</v>
      </c>
      <c r="BH5862" t="e">
        <f t="shared" si="275"/>
        <v>#NUM!</v>
      </c>
      <c r="BI5862" t="e">
        <f>VLOOKUP(H5862,Sheet2!$A$1:$B$270,2,FALSE)</f>
        <v>#N/A</v>
      </c>
    </row>
    <row r="5863" spans="15:61">
      <c r="O5863" s="57"/>
      <c r="P5863" s="57"/>
      <c r="BA5863" s="57"/>
      <c r="BF5863" s="6" t="e">
        <f t="shared" si="273"/>
        <v>#NUM!</v>
      </c>
      <c r="BG5863" t="e">
        <f t="shared" si="274"/>
        <v>#NUM!</v>
      </c>
      <c r="BH5863" t="e">
        <f t="shared" si="275"/>
        <v>#NUM!</v>
      </c>
      <c r="BI5863" t="e">
        <f>VLOOKUP(H5863,Sheet2!$A$1:$B$270,2,FALSE)</f>
        <v>#N/A</v>
      </c>
    </row>
    <row r="5864" spans="15:61">
      <c r="O5864" s="57"/>
      <c r="P5864" s="57"/>
      <c r="AM5864" s="58"/>
      <c r="BA5864" s="57"/>
      <c r="BB5864" s="58"/>
      <c r="BF5864" s="6" t="e">
        <f t="shared" si="273"/>
        <v>#NUM!</v>
      </c>
      <c r="BG5864" t="e">
        <f t="shared" si="274"/>
        <v>#NUM!</v>
      </c>
      <c r="BH5864" t="e">
        <f t="shared" si="275"/>
        <v>#NUM!</v>
      </c>
      <c r="BI5864" t="e">
        <f>VLOOKUP(H5864,Sheet2!$A$1:$B$270,2,FALSE)</f>
        <v>#N/A</v>
      </c>
    </row>
    <row r="5865" spans="15:61">
      <c r="O5865" s="57"/>
      <c r="P5865" s="57"/>
      <c r="AO5865" s="57"/>
      <c r="AP5865" s="57"/>
      <c r="BA5865" s="57"/>
      <c r="BF5865" s="6" t="e">
        <f t="shared" si="273"/>
        <v>#NUM!</v>
      </c>
      <c r="BG5865" t="e">
        <f t="shared" si="274"/>
        <v>#NUM!</v>
      </c>
      <c r="BH5865" t="e">
        <f t="shared" si="275"/>
        <v>#NUM!</v>
      </c>
      <c r="BI5865" t="e">
        <f>VLOOKUP(H5865,Sheet2!$A$1:$B$270,2,FALSE)</f>
        <v>#N/A</v>
      </c>
    </row>
    <row r="5866" spans="15:61">
      <c r="O5866" s="57"/>
      <c r="P5866" s="57"/>
      <c r="AP5866" s="57"/>
      <c r="BA5866" s="57"/>
      <c r="BF5866" s="6" t="e">
        <f t="shared" si="273"/>
        <v>#NUM!</v>
      </c>
      <c r="BG5866" t="e">
        <f t="shared" si="274"/>
        <v>#NUM!</v>
      </c>
      <c r="BH5866" t="e">
        <f t="shared" si="275"/>
        <v>#NUM!</v>
      </c>
      <c r="BI5866" t="e">
        <f>VLOOKUP(H5866,Sheet2!$A$1:$B$270,2,FALSE)</f>
        <v>#N/A</v>
      </c>
    </row>
    <row r="5867" spans="15:61">
      <c r="O5867" s="57"/>
      <c r="P5867" s="57"/>
      <c r="BF5867" s="6" t="e">
        <f t="shared" si="273"/>
        <v>#NUM!</v>
      </c>
      <c r="BG5867" t="e">
        <f t="shared" si="274"/>
        <v>#NUM!</v>
      </c>
      <c r="BH5867" t="e">
        <f t="shared" si="275"/>
        <v>#NUM!</v>
      </c>
      <c r="BI5867" t="e">
        <f>VLOOKUP(H5867,Sheet2!$A$1:$B$270,2,FALSE)</f>
        <v>#N/A</v>
      </c>
    </row>
    <row r="5868" spans="15:61">
      <c r="O5868" s="57"/>
      <c r="P5868" s="57"/>
      <c r="AP5868" s="57"/>
      <c r="BA5868" s="57"/>
      <c r="BF5868" s="6" t="e">
        <f t="shared" si="273"/>
        <v>#NUM!</v>
      </c>
      <c r="BG5868" t="e">
        <f t="shared" si="274"/>
        <v>#NUM!</v>
      </c>
      <c r="BH5868" t="e">
        <f t="shared" si="275"/>
        <v>#NUM!</v>
      </c>
      <c r="BI5868" t="e">
        <f>VLOOKUP(H5868,Sheet2!$A$1:$B$270,2,FALSE)</f>
        <v>#N/A</v>
      </c>
    </row>
    <row r="5869" spans="15:61">
      <c r="O5869" s="57"/>
      <c r="P5869" s="57"/>
      <c r="AP5869" s="57"/>
      <c r="BA5869" s="57"/>
      <c r="BF5869" s="6" t="e">
        <f t="shared" si="273"/>
        <v>#NUM!</v>
      </c>
      <c r="BG5869" t="e">
        <f t="shared" si="274"/>
        <v>#NUM!</v>
      </c>
      <c r="BH5869" t="e">
        <f t="shared" si="275"/>
        <v>#NUM!</v>
      </c>
      <c r="BI5869" t="e">
        <f>VLOOKUP(H5869,Sheet2!$A$1:$B$270,2,FALSE)</f>
        <v>#N/A</v>
      </c>
    </row>
    <row r="5870" spans="15:61">
      <c r="O5870" s="57"/>
      <c r="P5870" s="57"/>
      <c r="AO5870" s="57"/>
      <c r="AP5870" s="57"/>
      <c r="BA5870" s="57"/>
      <c r="BF5870" s="6" t="e">
        <f t="shared" si="273"/>
        <v>#NUM!</v>
      </c>
      <c r="BG5870" t="e">
        <f t="shared" si="274"/>
        <v>#NUM!</v>
      </c>
      <c r="BH5870" t="e">
        <f t="shared" si="275"/>
        <v>#NUM!</v>
      </c>
      <c r="BI5870" t="e">
        <f>VLOOKUP(H5870,Sheet2!$A$1:$B$270,2,FALSE)</f>
        <v>#N/A</v>
      </c>
    </row>
    <row r="5871" spans="15:61">
      <c r="O5871" s="57"/>
      <c r="P5871" s="57"/>
      <c r="AP5871" s="57"/>
      <c r="BA5871" s="57"/>
      <c r="BF5871" s="6" t="e">
        <f t="shared" si="273"/>
        <v>#NUM!</v>
      </c>
      <c r="BG5871" t="e">
        <f t="shared" si="274"/>
        <v>#NUM!</v>
      </c>
      <c r="BH5871" t="e">
        <f t="shared" si="275"/>
        <v>#NUM!</v>
      </c>
      <c r="BI5871" t="e">
        <f>VLOOKUP(H5871,Sheet2!$A$1:$B$270,2,FALSE)</f>
        <v>#N/A</v>
      </c>
    </row>
    <row r="5872" spans="15:61">
      <c r="O5872" s="57"/>
      <c r="P5872" s="57"/>
      <c r="AO5872" s="57"/>
      <c r="AP5872" s="57"/>
      <c r="BA5872" s="57"/>
      <c r="BF5872" s="6" t="e">
        <f t="shared" si="273"/>
        <v>#NUM!</v>
      </c>
      <c r="BG5872" t="e">
        <f t="shared" si="274"/>
        <v>#NUM!</v>
      </c>
      <c r="BH5872" t="e">
        <f t="shared" si="275"/>
        <v>#NUM!</v>
      </c>
      <c r="BI5872" t="e">
        <f>VLOOKUP(H5872,Sheet2!$A$1:$B$270,2,FALSE)</f>
        <v>#N/A</v>
      </c>
    </row>
    <row r="5873" spans="15:61">
      <c r="O5873" s="57"/>
      <c r="P5873" s="57"/>
      <c r="AO5873" s="57"/>
      <c r="AP5873" s="57"/>
      <c r="BA5873" s="57"/>
      <c r="BF5873" s="6" t="e">
        <f t="shared" si="273"/>
        <v>#NUM!</v>
      </c>
      <c r="BG5873" t="e">
        <f t="shared" si="274"/>
        <v>#NUM!</v>
      </c>
      <c r="BH5873" t="e">
        <f t="shared" si="275"/>
        <v>#NUM!</v>
      </c>
      <c r="BI5873" t="e">
        <f>VLOOKUP(H5873,Sheet2!$A$1:$B$270,2,FALSE)</f>
        <v>#N/A</v>
      </c>
    </row>
    <row r="5874" spans="15:61">
      <c r="O5874" s="57"/>
      <c r="P5874" s="57"/>
      <c r="AP5874" s="57"/>
      <c r="BA5874" s="57"/>
      <c r="BF5874" s="6" t="e">
        <f t="shared" si="273"/>
        <v>#NUM!</v>
      </c>
      <c r="BG5874" t="e">
        <f t="shared" si="274"/>
        <v>#NUM!</v>
      </c>
      <c r="BH5874" t="e">
        <f t="shared" si="275"/>
        <v>#NUM!</v>
      </c>
      <c r="BI5874" t="e">
        <f>VLOOKUP(H5874,Sheet2!$A$1:$B$270,2,FALSE)</f>
        <v>#N/A</v>
      </c>
    </row>
    <row r="5875" spans="15:61">
      <c r="O5875" s="57"/>
      <c r="P5875" s="57"/>
      <c r="AP5875" s="57"/>
      <c r="BA5875" s="57"/>
      <c r="BF5875" s="6" t="e">
        <f t="shared" si="273"/>
        <v>#NUM!</v>
      </c>
      <c r="BG5875" t="e">
        <f t="shared" si="274"/>
        <v>#NUM!</v>
      </c>
      <c r="BH5875" t="e">
        <f t="shared" si="275"/>
        <v>#NUM!</v>
      </c>
      <c r="BI5875" t="e">
        <f>VLOOKUP(H5875,Sheet2!$A$1:$B$270,2,FALSE)</f>
        <v>#N/A</v>
      </c>
    </row>
    <row r="5876" spans="15:61">
      <c r="O5876" s="57"/>
      <c r="P5876" s="57"/>
      <c r="AP5876" s="57"/>
      <c r="BA5876" s="57"/>
      <c r="BF5876" s="6" t="e">
        <f t="shared" si="273"/>
        <v>#NUM!</v>
      </c>
      <c r="BG5876" t="e">
        <f t="shared" si="274"/>
        <v>#NUM!</v>
      </c>
      <c r="BH5876" t="e">
        <f t="shared" si="275"/>
        <v>#NUM!</v>
      </c>
      <c r="BI5876" t="e">
        <f>VLOOKUP(H5876,Sheet2!$A$1:$B$270,2,FALSE)</f>
        <v>#N/A</v>
      </c>
    </row>
    <row r="5877" spans="15:61">
      <c r="O5877" s="57"/>
      <c r="P5877" s="57"/>
      <c r="AM5877" s="58"/>
      <c r="AO5877" s="57"/>
      <c r="BA5877" s="57"/>
      <c r="BB5877" s="58"/>
      <c r="BF5877" s="6" t="e">
        <f t="shared" si="273"/>
        <v>#NUM!</v>
      </c>
      <c r="BG5877" t="e">
        <f t="shared" si="274"/>
        <v>#NUM!</v>
      </c>
      <c r="BH5877" t="e">
        <f t="shared" si="275"/>
        <v>#NUM!</v>
      </c>
      <c r="BI5877" t="e">
        <f>VLOOKUP(H5877,Sheet2!$A$1:$B$270,2,FALSE)</f>
        <v>#N/A</v>
      </c>
    </row>
    <row r="5878" spans="15:61">
      <c r="O5878" s="57"/>
      <c r="P5878" s="57"/>
      <c r="AP5878" s="57"/>
      <c r="BA5878" s="57"/>
      <c r="BF5878" s="6" t="e">
        <f t="shared" si="273"/>
        <v>#NUM!</v>
      </c>
      <c r="BG5878" t="e">
        <f t="shared" si="274"/>
        <v>#NUM!</v>
      </c>
      <c r="BH5878" t="e">
        <f t="shared" si="275"/>
        <v>#NUM!</v>
      </c>
      <c r="BI5878" t="e">
        <f>VLOOKUP(H5878,Sheet2!$A$1:$B$270,2,FALSE)</f>
        <v>#N/A</v>
      </c>
    </row>
    <row r="5879" spans="15:61">
      <c r="O5879" s="57"/>
      <c r="P5879" s="57"/>
      <c r="AO5879" s="57"/>
      <c r="AP5879" s="57"/>
      <c r="BA5879" s="57"/>
      <c r="BF5879" s="6" t="e">
        <f t="shared" si="273"/>
        <v>#NUM!</v>
      </c>
      <c r="BG5879" t="e">
        <f t="shared" si="274"/>
        <v>#NUM!</v>
      </c>
      <c r="BH5879" t="e">
        <f t="shared" si="275"/>
        <v>#NUM!</v>
      </c>
      <c r="BI5879" t="e">
        <f>VLOOKUP(H5879,Sheet2!$A$1:$B$270,2,FALSE)</f>
        <v>#N/A</v>
      </c>
    </row>
    <row r="5880" spans="15:61">
      <c r="O5880" s="57"/>
      <c r="P5880" s="57"/>
      <c r="AO5880" s="57"/>
      <c r="AP5880" s="57"/>
      <c r="BA5880" s="57"/>
      <c r="BF5880" s="6" t="e">
        <f t="shared" si="273"/>
        <v>#NUM!</v>
      </c>
      <c r="BG5880" t="e">
        <f t="shared" si="274"/>
        <v>#NUM!</v>
      </c>
      <c r="BH5880" t="e">
        <f t="shared" si="275"/>
        <v>#NUM!</v>
      </c>
      <c r="BI5880" t="e">
        <f>VLOOKUP(H5880,Sheet2!$A$1:$B$270,2,FALSE)</f>
        <v>#N/A</v>
      </c>
    </row>
    <row r="5881" spans="15:61">
      <c r="O5881" s="57"/>
      <c r="P5881" s="57"/>
      <c r="BA5881" s="57"/>
      <c r="BF5881" s="6" t="e">
        <f t="shared" si="273"/>
        <v>#NUM!</v>
      </c>
      <c r="BG5881" t="e">
        <f t="shared" si="274"/>
        <v>#NUM!</v>
      </c>
      <c r="BH5881" t="e">
        <f t="shared" si="275"/>
        <v>#NUM!</v>
      </c>
      <c r="BI5881" t="e">
        <f>VLOOKUP(H5881,Sheet2!$A$1:$B$270,2,FALSE)</f>
        <v>#N/A</v>
      </c>
    </row>
    <row r="5882" spans="15:61">
      <c r="O5882" s="57"/>
      <c r="P5882" s="57"/>
      <c r="AO5882" s="57"/>
      <c r="AP5882" s="57"/>
      <c r="BA5882" s="57"/>
      <c r="BF5882" s="6" t="e">
        <f t="shared" si="273"/>
        <v>#NUM!</v>
      </c>
      <c r="BG5882" t="e">
        <f t="shared" si="274"/>
        <v>#NUM!</v>
      </c>
      <c r="BH5882" t="e">
        <f t="shared" si="275"/>
        <v>#NUM!</v>
      </c>
      <c r="BI5882" t="e">
        <f>VLOOKUP(H5882,Sheet2!$A$1:$B$270,2,FALSE)</f>
        <v>#N/A</v>
      </c>
    </row>
    <row r="5883" spans="15:61">
      <c r="O5883" s="57"/>
      <c r="P5883" s="57"/>
      <c r="AP5883" s="57"/>
      <c r="BA5883" s="57"/>
      <c r="BF5883" s="6" t="e">
        <f t="shared" si="273"/>
        <v>#NUM!</v>
      </c>
      <c r="BG5883" t="e">
        <f t="shared" si="274"/>
        <v>#NUM!</v>
      </c>
      <c r="BH5883" t="e">
        <f t="shared" si="275"/>
        <v>#NUM!</v>
      </c>
      <c r="BI5883" t="e">
        <f>VLOOKUP(H5883,Sheet2!$A$1:$B$270,2,FALSE)</f>
        <v>#N/A</v>
      </c>
    </row>
    <row r="5884" spans="15:61">
      <c r="O5884" s="57"/>
      <c r="P5884" s="57"/>
      <c r="AP5884" s="57"/>
      <c r="BA5884" s="57"/>
      <c r="BF5884" s="6" t="e">
        <f t="shared" si="273"/>
        <v>#NUM!</v>
      </c>
      <c r="BG5884" t="e">
        <f t="shared" si="274"/>
        <v>#NUM!</v>
      </c>
      <c r="BH5884" t="e">
        <f t="shared" si="275"/>
        <v>#NUM!</v>
      </c>
      <c r="BI5884" t="e">
        <f>VLOOKUP(H5884,Sheet2!$A$1:$B$270,2,FALSE)</f>
        <v>#N/A</v>
      </c>
    </row>
    <row r="5885" spans="15:61">
      <c r="O5885" s="57"/>
      <c r="P5885" s="57"/>
      <c r="AM5885" s="58"/>
      <c r="BA5885" s="57"/>
      <c r="BB5885" s="58"/>
      <c r="BF5885" s="6" t="e">
        <f t="shared" si="273"/>
        <v>#NUM!</v>
      </c>
      <c r="BG5885" t="e">
        <f t="shared" si="274"/>
        <v>#NUM!</v>
      </c>
      <c r="BH5885" t="e">
        <f t="shared" si="275"/>
        <v>#NUM!</v>
      </c>
      <c r="BI5885" t="e">
        <f>VLOOKUP(H5885,Sheet2!$A$1:$B$270,2,FALSE)</f>
        <v>#N/A</v>
      </c>
    </row>
    <row r="5886" spans="15:61">
      <c r="O5886" s="57"/>
      <c r="P5886" s="57"/>
      <c r="AP5886" s="57"/>
      <c r="BA5886" s="57"/>
      <c r="BF5886" s="6" t="e">
        <f t="shared" si="273"/>
        <v>#NUM!</v>
      </c>
      <c r="BG5886" t="e">
        <f t="shared" si="274"/>
        <v>#NUM!</v>
      </c>
      <c r="BH5886" t="e">
        <f t="shared" si="275"/>
        <v>#NUM!</v>
      </c>
      <c r="BI5886" t="e">
        <f>VLOOKUP(H5886,Sheet2!$A$1:$B$270,2,FALSE)</f>
        <v>#N/A</v>
      </c>
    </row>
    <row r="5887" spans="15:61">
      <c r="O5887" s="57"/>
      <c r="P5887" s="57"/>
      <c r="AP5887" s="57"/>
      <c r="BA5887" s="57"/>
      <c r="BF5887" s="6" t="e">
        <f t="shared" si="273"/>
        <v>#NUM!</v>
      </c>
      <c r="BG5887" t="e">
        <f t="shared" si="274"/>
        <v>#NUM!</v>
      </c>
      <c r="BH5887" t="e">
        <f t="shared" si="275"/>
        <v>#NUM!</v>
      </c>
      <c r="BI5887" t="e">
        <f>VLOOKUP(H5887,Sheet2!$A$1:$B$270,2,FALSE)</f>
        <v>#N/A</v>
      </c>
    </row>
    <row r="5888" spans="15:61">
      <c r="O5888" s="57"/>
      <c r="P5888" s="57"/>
      <c r="AM5888" s="58"/>
      <c r="BA5888" s="57"/>
      <c r="BB5888" s="58"/>
      <c r="BF5888" s="6" t="e">
        <f t="shared" si="273"/>
        <v>#NUM!</v>
      </c>
      <c r="BG5888" t="e">
        <f t="shared" si="274"/>
        <v>#NUM!</v>
      </c>
      <c r="BH5888" t="e">
        <f t="shared" si="275"/>
        <v>#NUM!</v>
      </c>
      <c r="BI5888" t="e">
        <f>VLOOKUP(H5888,Sheet2!$A$1:$B$270,2,FALSE)</f>
        <v>#N/A</v>
      </c>
    </row>
    <row r="5889" spans="15:61">
      <c r="O5889" s="57"/>
      <c r="P5889" s="57"/>
      <c r="AO5889" s="57"/>
      <c r="AP5889" s="57"/>
      <c r="BA5889" s="57"/>
      <c r="BF5889" s="6" t="e">
        <f t="shared" si="273"/>
        <v>#NUM!</v>
      </c>
      <c r="BG5889" t="e">
        <f t="shared" si="274"/>
        <v>#NUM!</v>
      </c>
      <c r="BH5889" t="e">
        <f t="shared" si="275"/>
        <v>#NUM!</v>
      </c>
      <c r="BI5889" t="e">
        <f>VLOOKUP(H5889,Sheet2!$A$1:$B$270,2,FALSE)</f>
        <v>#N/A</v>
      </c>
    </row>
    <row r="5890" spans="15:61">
      <c r="O5890" s="57"/>
      <c r="P5890" s="57"/>
      <c r="AP5890" s="57"/>
      <c r="BA5890" s="57"/>
      <c r="BF5890" s="6" t="e">
        <f t="shared" ref="BF5890:BF5953" si="276">DATE(BC5890,BD5890,BE5890)</f>
        <v>#NUM!</v>
      </c>
      <c r="BG5890" t="e">
        <f t="shared" ref="BG5890:BG5953" si="277">BF5890-BA5890</f>
        <v>#NUM!</v>
      </c>
      <c r="BH5890" t="e">
        <f t="shared" ref="BH5890:BH5953" si="278">IF(BG5890=1,"COMPLY",IF(BG5890&lt;1,"COMPLY","NOT COMPLY"))</f>
        <v>#NUM!</v>
      </c>
      <c r="BI5890" t="e">
        <f>VLOOKUP(H5890,Sheet2!$A$1:$B$270,2,FALSE)</f>
        <v>#N/A</v>
      </c>
    </row>
    <row r="5891" spans="15:61">
      <c r="O5891" s="57"/>
      <c r="P5891" s="57"/>
      <c r="AP5891" s="57"/>
      <c r="BA5891" s="57"/>
      <c r="BF5891" s="6" t="e">
        <f t="shared" si="276"/>
        <v>#NUM!</v>
      </c>
      <c r="BG5891" t="e">
        <f t="shared" si="277"/>
        <v>#NUM!</v>
      </c>
      <c r="BH5891" t="e">
        <f t="shared" si="278"/>
        <v>#NUM!</v>
      </c>
      <c r="BI5891" t="e">
        <f>VLOOKUP(H5891,Sheet2!$A$1:$B$270,2,FALSE)</f>
        <v>#N/A</v>
      </c>
    </row>
    <row r="5892" spans="15:61">
      <c r="O5892" s="57"/>
      <c r="P5892" s="57"/>
      <c r="AP5892" s="57"/>
      <c r="BA5892" s="57"/>
      <c r="BF5892" s="6" t="e">
        <f t="shared" si="276"/>
        <v>#NUM!</v>
      </c>
      <c r="BG5892" t="e">
        <f t="shared" si="277"/>
        <v>#NUM!</v>
      </c>
      <c r="BH5892" t="e">
        <f t="shared" si="278"/>
        <v>#NUM!</v>
      </c>
      <c r="BI5892" t="e">
        <f>VLOOKUP(H5892,Sheet2!$A$1:$B$270,2,FALSE)</f>
        <v>#N/A</v>
      </c>
    </row>
    <row r="5893" spans="15:61">
      <c r="O5893" s="57"/>
      <c r="P5893" s="57"/>
      <c r="AP5893" s="57"/>
      <c r="BA5893" s="57"/>
      <c r="BF5893" s="6" t="e">
        <f t="shared" si="276"/>
        <v>#NUM!</v>
      </c>
      <c r="BG5893" t="e">
        <f t="shared" si="277"/>
        <v>#NUM!</v>
      </c>
      <c r="BH5893" t="e">
        <f t="shared" si="278"/>
        <v>#NUM!</v>
      </c>
      <c r="BI5893" t="e">
        <f>VLOOKUP(H5893,Sheet2!$A$1:$B$270,2,FALSE)</f>
        <v>#N/A</v>
      </c>
    </row>
    <row r="5894" spans="15:61">
      <c r="O5894" s="57"/>
      <c r="P5894" s="57"/>
      <c r="AO5894" s="57"/>
      <c r="AP5894" s="57"/>
      <c r="BA5894" s="57"/>
      <c r="BF5894" s="6" t="e">
        <f t="shared" si="276"/>
        <v>#NUM!</v>
      </c>
      <c r="BG5894" t="e">
        <f t="shared" si="277"/>
        <v>#NUM!</v>
      </c>
      <c r="BH5894" t="e">
        <f t="shared" si="278"/>
        <v>#NUM!</v>
      </c>
      <c r="BI5894" t="e">
        <f>VLOOKUP(H5894,Sheet2!$A$1:$B$270,2,FALSE)</f>
        <v>#N/A</v>
      </c>
    </row>
    <row r="5895" spans="15:61">
      <c r="O5895" s="57"/>
      <c r="P5895" s="57"/>
      <c r="AP5895" s="57"/>
      <c r="BA5895" s="57"/>
      <c r="BF5895" s="6" t="e">
        <f t="shared" si="276"/>
        <v>#NUM!</v>
      </c>
      <c r="BG5895" t="e">
        <f t="shared" si="277"/>
        <v>#NUM!</v>
      </c>
      <c r="BH5895" t="e">
        <f t="shared" si="278"/>
        <v>#NUM!</v>
      </c>
      <c r="BI5895" t="e">
        <f>VLOOKUP(H5895,Sheet2!$A$1:$B$270,2,FALSE)</f>
        <v>#N/A</v>
      </c>
    </row>
    <row r="5896" spans="15:61">
      <c r="O5896" s="57"/>
      <c r="P5896" s="57"/>
      <c r="AP5896" s="57"/>
      <c r="BA5896" s="57"/>
      <c r="BF5896" s="6" t="e">
        <f t="shared" si="276"/>
        <v>#NUM!</v>
      </c>
      <c r="BG5896" t="e">
        <f t="shared" si="277"/>
        <v>#NUM!</v>
      </c>
      <c r="BH5896" t="e">
        <f t="shared" si="278"/>
        <v>#NUM!</v>
      </c>
      <c r="BI5896" t="e">
        <f>VLOOKUP(H5896,Sheet2!$A$1:$B$270,2,FALSE)</f>
        <v>#N/A</v>
      </c>
    </row>
    <row r="5897" spans="15:61">
      <c r="O5897" s="57"/>
      <c r="P5897" s="57"/>
      <c r="AM5897" s="58"/>
      <c r="AO5897" s="57"/>
      <c r="BA5897" s="57"/>
      <c r="BB5897" s="58"/>
      <c r="BF5897" s="6" t="e">
        <f t="shared" si="276"/>
        <v>#NUM!</v>
      </c>
      <c r="BG5897" t="e">
        <f t="shared" si="277"/>
        <v>#NUM!</v>
      </c>
      <c r="BH5897" t="e">
        <f t="shared" si="278"/>
        <v>#NUM!</v>
      </c>
      <c r="BI5897" t="e">
        <f>VLOOKUP(H5897,Sheet2!$A$1:$B$270,2,FALSE)</f>
        <v>#N/A</v>
      </c>
    </row>
    <row r="5898" spans="15:61">
      <c r="O5898" s="57"/>
      <c r="P5898" s="57"/>
      <c r="AO5898" s="57"/>
      <c r="AP5898" s="57"/>
      <c r="BA5898" s="57"/>
      <c r="BF5898" s="6" t="e">
        <f t="shared" si="276"/>
        <v>#NUM!</v>
      </c>
      <c r="BG5898" t="e">
        <f t="shared" si="277"/>
        <v>#NUM!</v>
      </c>
      <c r="BH5898" t="e">
        <f t="shared" si="278"/>
        <v>#NUM!</v>
      </c>
      <c r="BI5898" t="e">
        <f>VLOOKUP(H5898,Sheet2!$A$1:$B$270,2,FALSE)</f>
        <v>#N/A</v>
      </c>
    </row>
    <row r="5899" spans="15:61">
      <c r="O5899" s="57"/>
      <c r="P5899" s="57"/>
      <c r="AP5899" s="57"/>
      <c r="BA5899" s="57"/>
      <c r="BF5899" s="6" t="e">
        <f t="shared" si="276"/>
        <v>#NUM!</v>
      </c>
      <c r="BG5899" t="e">
        <f t="shared" si="277"/>
        <v>#NUM!</v>
      </c>
      <c r="BH5899" t="e">
        <f t="shared" si="278"/>
        <v>#NUM!</v>
      </c>
      <c r="BI5899" t="e">
        <f>VLOOKUP(H5899,Sheet2!$A$1:$B$270,2,FALSE)</f>
        <v>#N/A</v>
      </c>
    </row>
    <row r="5900" spans="15:61">
      <c r="O5900" s="57"/>
      <c r="P5900" s="57"/>
      <c r="BA5900" s="57"/>
      <c r="BF5900" s="6" t="e">
        <f t="shared" si="276"/>
        <v>#NUM!</v>
      </c>
      <c r="BG5900" t="e">
        <f t="shared" si="277"/>
        <v>#NUM!</v>
      </c>
      <c r="BH5900" t="e">
        <f t="shared" si="278"/>
        <v>#NUM!</v>
      </c>
      <c r="BI5900" t="e">
        <f>VLOOKUP(H5900,Sheet2!$A$1:$B$270,2,FALSE)</f>
        <v>#N/A</v>
      </c>
    </row>
    <row r="5901" spans="15:61">
      <c r="O5901" s="57"/>
      <c r="P5901" s="57"/>
      <c r="AO5901" s="57"/>
      <c r="AP5901" s="57"/>
      <c r="BA5901" s="57"/>
      <c r="BF5901" s="6" t="e">
        <f t="shared" si="276"/>
        <v>#NUM!</v>
      </c>
      <c r="BG5901" t="e">
        <f t="shared" si="277"/>
        <v>#NUM!</v>
      </c>
      <c r="BH5901" t="e">
        <f t="shared" si="278"/>
        <v>#NUM!</v>
      </c>
      <c r="BI5901" t="e">
        <f>VLOOKUP(H5901,Sheet2!$A$1:$B$270,2,FALSE)</f>
        <v>#N/A</v>
      </c>
    </row>
    <row r="5902" spans="15:61">
      <c r="O5902" s="57"/>
      <c r="P5902" s="57"/>
      <c r="AP5902" s="57"/>
      <c r="BA5902" s="57"/>
      <c r="BF5902" s="6" t="e">
        <f t="shared" si="276"/>
        <v>#NUM!</v>
      </c>
      <c r="BG5902" t="e">
        <f t="shared" si="277"/>
        <v>#NUM!</v>
      </c>
      <c r="BH5902" t="e">
        <f t="shared" si="278"/>
        <v>#NUM!</v>
      </c>
      <c r="BI5902" t="e">
        <f>VLOOKUP(H5902,Sheet2!$A$1:$B$270,2,FALSE)</f>
        <v>#N/A</v>
      </c>
    </row>
    <row r="5903" spans="15:61">
      <c r="O5903" s="57"/>
      <c r="P5903" s="57"/>
      <c r="AO5903" s="57"/>
      <c r="AP5903" s="57"/>
      <c r="BA5903" s="57"/>
      <c r="BF5903" s="6" t="e">
        <f t="shared" si="276"/>
        <v>#NUM!</v>
      </c>
      <c r="BG5903" t="e">
        <f t="shared" si="277"/>
        <v>#NUM!</v>
      </c>
      <c r="BH5903" t="e">
        <f t="shared" si="278"/>
        <v>#NUM!</v>
      </c>
      <c r="BI5903" t="e">
        <f>VLOOKUP(H5903,Sheet2!$A$1:$B$270,2,FALSE)</f>
        <v>#N/A</v>
      </c>
    </row>
    <row r="5904" spans="15:61">
      <c r="O5904" s="57"/>
      <c r="P5904" s="57"/>
      <c r="AP5904" s="57"/>
      <c r="BA5904" s="57"/>
      <c r="BF5904" s="6" t="e">
        <f t="shared" si="276"/>
        <v>#NUM!</v>
      </c>
      <c r="BG5904" t="e">
        <f t="shared" si="277"/>
        <v>#NUM!</v>
      </c>
      <c r="BH5904" t="e">
        <f t="shared" si="278"/>
        <v>#NUM!</v>
      </c>
      <c r="BI5904" t="e">
        <f>VLOOKUP(H5904,Sheet2!$A$1:$B$270,2,FALSE)</f>
        <v>#N/A</v>
      </c>
    </row>
    <row r="5905" spans="15:61">
      <c r="O5905" s="57"/>
      <c r="P5905" s="57"/>
      <c r="AP5905" s="57"/>
      <c r="BA5905" s="57"/>
      <c r="BF5905" s="6" t="e">
        <f t="shared" si="276"/>
        <v>#NUM!</v>
      </c>
      <c r="BG5905" t="e">
        <f t="shared" si="277"/>
        <v>#NUM!</v>
      </c>
      <c r="BH5905" t="e">
        <f t="shared" si="278"/>
        <v>#NUM!</v>
      </c>
      <c r="BI5905" t="e">
        <f>VLOOKUP(H5905,Sheet2!$A$1:$B$270,2,FALSE)</f>
        <v>#N/A</v>
      </c>
    </row>
    <row r="5906" spans="15:61">
      <c r="O5906" s="57"/>
      <c r="P5906" s="57"/>
      <c r="AO5906" s="57"/>
      <c r="AP5906" s="57"/>
      <c r="BA5906" s="57"/>
      <c r="BF5906" s="6" t="e">
        <f t="shared" si="276"/>
        <v>#NUM!</v>
      </c>
      <c r="BG5906" t="e">
        <f t="shared" si="277"/>
        <v>#NUM!</v>
      </c>
      <c r="BH5906" t="e">
        <f t="shared" si="278"/>
        <v>#NUM!</v>
      </c>
      <c r="BI5906" t="e">
        <f>VLOOKUP(H5906,Sheet2!$A$1:$B$270,2,FALSE)</f>
        <v>#N/A</v>
      </c>
    </row>
    <row r="5907" spans="15:61">
      <c r="O5907" s="57"/>
      <c r="P5907" s="57"/>
      <c r="AP5907" s="57"/>
      <c r="BA5907" s="57"/>
      <c r="BF5907" s="6" t="e">
        <f t="shared" si="276"/>
        <v>#NUM!</v>
      </c>
      <c r="BG5907" t="e">
        <f t="shared" si="277"/>
        <v>#NUM!</v>
      </c>
      <c r="BH5907" t="e">
        <f t="shared" si="278"/>
        <v>#NUM!</v>
      </c>
      <c r="BI5907" t="e">
        <f>VLOOKUP(H5907,Sheet2!$A$1:$B$270,2,FALSE)</f>
        <v>#N/A</v>
      </c>
    </row>
    <row r="5908" spans="15:61">
      <c r="O5908" s="57"/>
      <c r="P5908" s="57"/>
      <c r="AO5908" s="57"/>
      <c r="AP5908" s="57"/>
      <c r="BA5908" s="57"/>
      <c r="BF5908" s="6" t="e">
        <f t="shared" si="276"/>
        <v>#NUM!</v>
      </c>
      <c r="BG5908" t="e">
        <f t="shared" si="277"/>
        <v>#NUM!</v>
      </c>
      <c r="BH5908" t="e">
        <f t="shared" si="278"/>
        <v>#NUM!</v>
      </c>
      <c r="BI5908" t="e">
        <f>VLOOKUP(H5908,Sheet2!$A$1:$B$270,2,FALSE)</f>
        <v>#N/A</v>
      </c>
    </row>
    <row r="5909" spans="15:61">
      <c r="O5909" s="57"/>
      <c r="P5909" s="57"/>
      <c r="AP5909" s="57"/>
      <c r="BA5909" s="57"/>
      <c r="BF5909" s="6" t="e">
        <f t="shared" si="276"/>
        <v>#NUM!</v>
      </c>
      <c r="BG5909" t="e">
        <f t="shared" si="277"/>
        <v>#NUM!</v>
      </c>
      <c r="BH5909" t="e">
        <f t="shared" si="278"/>
        <v>#NUM!</v>
      </c>
      <c r="BI5909" t="e">
        <f>VLOOKUP(H5909,Sheet2!$A$1:$B$270,2,FALSE)</f>
        <v>#N/A</v>
      </c>
    </row>
    <row r="5910" spans="15:61">
      <c r="O5910" s="57"/>
      <c r="P5910" s="57"/>
      <c r="AO5910" s="57"/>
      <c r="AP5910" s="57"/>
      <c r="BA5910" s="57"/>
      <c r="BF5910" s="6" t="e">
        <f t="shared" si="276"/>
        <v>#NUM!</v>
      </c>
      <c r="BG5910" t="e">
        <f t="shared" si="277"/>
        <v>#NUM!</v>
      </c>
      <c r="BH5910" t="e">
        <f t="shared" si="278"/>
        <v>#NUM!</v>
      </c>
      <c r="BI5910" t="e">
        <f>VLOOKUP(H5910,Sheet2!$A$1:$B$270,2,FALSE)</f>
        <v>#N/A</v>
      </c>
    </row>
    <row r="5911" spans="15:61">
      <c r="O5911" s="57"/>
      <c r="P5911" s="57"/>
      <c r="AP5911" s="57"/>
      <c r="BA5911" s="57"/>
      <c r="BF5911" s="6" t="e">
        <f t="shared" si="276"/>
        <v>#NUM!</v>
      </c>
      <c r="BG5911" t="e">
        <f t="shared" si="277"/>
        <v>#NUM!</v>
      </c>
      <c r="BH5911" t="e">
        <f t="shared" si="278"/>
        <v>#NUM!</v>
      </c>
      <c r="BI5911" t="e">
        <f>VLOOKUP(H5911,Sheet2!$A$1:$B$270,2,FALSE)</f>
        <v>#N/A</v>
      </c>
    </row>
    <row r="5912" spans="15:61">
      <c r="O5912" s="57"/>
      <c r="P5912" s="57"/>
      <c r="BF5912" s="6" t="e">
        <f t="shared" si="276"/>
        <v>#NUM!</v>
      </c>
      <c r="BG5912" t="e">
        <f t="shared" si="277"/>
        <v>#NUM!</v>
      </c>
      <c r="BH5912" t="e">
        <f t="shared" si="278"/>
        <v>#NUM!</v>
      </c>
      <c r="BI5912" t="e">
        <f>VLOOKUP(H5912,Sheet2!$A$1:$B$270,2,FALSE)</f>
        <v>#N/A</v>
      </c>
    </row>
    <row r="5913" spans="15:61">
      <c r="O5913" s="57"/>
      <c r="P5913" s="57"/>
      <c r="AM5913" s="58"/>
      <c r="AO5913" s="57"/>
      <c r="BA5913" s="57"/>
      <c r="BB5913" s="58"/>
      <c r="BF5913" s="6" t="e">
        <f t="shared" si="276"/>
        <v>#NUM!</v>
      </c>
      <c r="BG5913" t="e">
        <f t="shared" si="277"/>
        <v>#NUM!</v>
      </c>
      <c r="BH5913" t="e">
        <f t="shared" si="278"/>
        <v>#NUM!</v>
      </c>
      <c r="BI5913" t="e">
        <f>VLOOKUP(H5913,Sheet2!$A$1:$B$270,2,FALSE)</f>
        <v>#N/A</v>
      </c>
    </row>
    <row r="5914" spans="15:61">
      <c r="O5914" s="57"/>
      <c r="P5914" s="57"/>
      <c r="BA5914" s="57"/>
      <c r="BF5914" s="6" t="e">
        <f t="shared" si="276"/>
        <v>#NUM!</v>
      </c>
      <c r="BG5914" t="e">
        <f t="shared" si="277"/>
        <v>#NUM!</v>
      </c>
      <c r="BH5914" t="e">
        <f t="shared" si="278"/>
        <v>#NUM!</v>
      </c>
      <c r="BI5914" t="e">
        <f>VLOOKUP(H5914,Sheet2!$A$1:$B$270,2,FALSE)</f>
        <v>#N/A</v>
      </c>
    </row>
    <row r="5915" spans="15:61">
      <c r="O5915" s="57"/>
      <c r="P5915" s="57"/>
      <c r="AP5915" s="57"/>
      <c r="BA5915" s="57"/>
      <c r="BF5915" s="6" t="e">
        <f t="shared" si="276"/>
        <v>#NUM!</v>
      </c>
      <c r="BG5915" t="e">
        <f t="shared" si="277"/>
        <v>#NUM!</v>
      </c>
      <c r="BH5915" t="e">
        <f t="shared" si="278"/>
        <v>#NUM!</v>
      </c>
      <c r="BI5915" t="e">
        <f>VLOOKUP(H5915,Sheet2!$A$1:$B$270,2,FALSE)</f>
        <v>#N/A</v>
      </c>
    </row>
    <row r="5916" spans="15:61">
      <c r="O5916" s="57"/>
      <c r="P5916" s="57"/>
      <c r="AP5916" s="57"/>
      <c r="BA5916" s="57"/>
      <c r="BF5916" s="6" t="e">
        <f t="shared" si="276"/>
        <v>#NUM!</v>
      </c>
      <c r="BG5916" t="e">
        <f t="shared" si="277"/>
        <v>#NUM!</v>
      </c>
      <c r="BH5916" t="e">
        <f t="shared" si="278"/>
        <v>#NUM!</v>
      </c>
      <c r="BI5916" t="e">
        <f>VLOOKUP(H5916,Sheet2!$A$1:$B$270,2,FALSE)</f>
        <v>#N/A</v>
      </c>
    </row>
    <row r="5917" spans="15:61">
      <c r="O5917" s="57"/>
      <c r="P5917" s="57"/>
      <c r="AM5917" s="58"/>
      <c r="BA5917" s="57"/>
      <c r="BB5917" s="58"/>
      <c r="BF5917" s="6" t="e">
        <f t="shared" si="276"/>
        <v>#NUM!</v>
      </c>
      <c r="BG5917" t="e">
        <f t="shared" si="277"/>
        <v>#NUM!</v>
      </c>
      <c r="BH5917" t="e">
        <f t="shared" si="278"/>
        <v>#NUM!</v>
      </c>
      <c r="BI5917" t="e">
        <f>VLOOKUP(H5917,Sheet2!$A$1:$B$270,2,FALSE)</f>
        <v>#N/A</v>
      </c>
    </row>
    <row r="5918" spans="15:61">
      <c r="O5918" s="57"/>
      <c r="P5918" s="57"/>
      <c r="AO5918" s="57"/>
      <c r="AP5918" s="57"/>
      <c r="BA5918" s="57"/>
      <c r="BF5918" s="6" t="e">
        <f t="shared" si="276"/>
        <v>#NUM!</v>
      </c>
      <c r="BG5918" t="e">
        <f t="shared" si="277"/>
        <v>#NUM!</v>
      </c>
      <c r="BH5918" t="e">
        <f t="shared" si="278"/>
        <v>#NUM!</v>
      </c>
      <c r="BI5918" t="e">
        <f>VLOOKUP(H5918,Sheet2!$A$1:$B$270,2,FALSE)</f>
        <v>#N/A</v>
      </c>
    </row>
    <row r="5919" spans="15:61">
      <c r="O5919" s="57"/>
      <c r="P5919" s="57"/>
      <c r="AM5919" s="58"/>
      <c r="AO5919" s="57"/>
      <c r="BA5919" s="57"/>
      <c r="BB5919" s="58"/>
      <c r="BF5919" s="6" t="e">
        <f t="shared" si="276"/>
        <v>#NUM!</v>
      </c>
      <c r="BG5919" t="e">
        <f t="shared" si="277"/>
        <v>#NUM!</v>
      </c>
      <c r="BH5919" t="e">
        <f t="shared" si="278"/>
        <v>#NUM!</v>
      </c>
      <c r="BI5919" t="e">
        <f>VLOOKUP(H5919,Sheet2!$A$1:$B$270,2,FALSE)</f>
        <v>#N/A</v>
      </c>
    </row>
    <row r="5920" spans="15:61">
      <c r="O5920" s="57"/>
      <c r="P5920" s="57"/>
      <c r="AP5920" s="57"/>
      <c r="BA5920" s="57"/>
      <c r="BF5920" s="6" t="e">
        <f t="shared" si="276"/>
        <v>#NUM!</v>
      </c>
      <c r="BG5920" t="e">
        <f t="shared" si="277"/>
        <v>#NUM!</v>
      </c>
      <c r="BH5920" t="e">
        <f t="shared" si="278"/>
        <v>#NUM!</v>
      </c>
      <c r="BI5920" t="e">
        <f>VLOOKUP(H5920,Sheet2!$A$1:$B$270,2,FALSE)</f>
        <v>#N/A</v>
      </c>
    </row>
    <row r="5921" spans="15:61">
      <c r="O5921" s="57"/>
      <c r="P5921" s="57"/>
      <c r="AP5921" s="57"/>
      <c r="BA5921" s="57"/>
      <c r="BF5921" s="6" t="e">
        <f t="shared" si="276"/>
        <v>#NUM!</v>
      </c>
      <c r="BG5921" t="e">
        <f t="shared" si="277"/>
        <v>#NUM!</v>
      </c>
      <c r="BH5921" t="e">
        <f t="shared" si="278"/>
        <v>#NUM!</v>
      </c>
      <c r="BI5921" t="e">
        <f>VLOOKUP(H5921,Sheet2!$A$1:$B$270,2,FALSE)</f>
        <v>#N/A</v>
      </c>
    </row>
    <row r="5922" spans="15:61">
      <c r="O5922" s="57"/>
      <c r="P5922" s="57"/>
      <c r="AO5922" s="57"/>
      <c r="AP5922" s="57"/>
      <c r="BA5922" s="57"/>
      <c r="BF5922" s="6" t="e">
        <f t="shared" si="276"/>
        <v>#NUM!</v>
      </c>
      <c r="BG5922" t="e">
        <f t="shared" si="277"/>
        <v>#NUM!</v>
      </c>
      <c r="BH5922" t="e">
        <f t="shared" si="278"/>
        <v>#NUM!</v>
      </c>
      <c r="BI5922" t="e">
        <f>VLOOKUP(H5922,Sheet2!$A$1:$B$270,2,FALSE)</f>
        <v>#N/A</v>
      </c>
    </row>
    <row r="5923" spans="15:61">
      <c r="O5923" s="57"/>
      <c r="P5923" s="57"/>
      <c r="AP5923" s="57"/>
      <c r="BA5923" s="57"/>
      <c r="BF5923" s="6" t="e">
        <f t="shared" si="276"/>
        <v>#NUM!</v>
      </c>
      <c r="BG5923" t="e">
        <f t="shared" si="277"/>
        <v>#NUM!</v>
      </c>
      <c r="BH5923" t="e">
        <f t="shared" si="278"/>
        <v>#NUM!</v>
      </c>
      <c r="BI5923" t="e">
        <f>VLOOKUP(H5923,Sheet2!$A$1:$B$270,2,FALSE)</f>
        <v>#N/A</v>
      </c>
    </row>
    <row r="5924" spans="15:61">
      <c r="O5924" s="57"/>
      <c r="P5924" s="57"/>
      <c r="AO5924" s="57"/>
      <c r="AP5924" s="57"/>
      <c r="BA5924" s="57"/>
      <c r="BF5924" s="6" t="e">
        <f t="shared" si="276"/>
        <v>#NUM!</v>
      </c>
      <c r="BG5924" t="e">
        <f t="shared" si="277"/>
        <v>#NUM!</v>
      </c>
      <c r="BH5924" t="e">
        <f t="shared" si="278"/>
        <v>#NUM!</v>
      </c>
      <c r="BI5924" t="e">
        <f>VLOOKUP(H5924,Sheet2!$A$1:$B$270,2,FALSE)</f>
        <v>#N/A</v>
      </c>
    </row>
    <row r="5925" spans="15:61">
      <c r="O5925" s="57"/>
      <c r="P5925" s="57"/>
      <c r="BA5925" s="57"/>
      <c r="BF5925" s="6" t="e">
        <f t="shared" si="276"/>
        <v>#NUM!</v>
      </c>
      <c r="BG5925" t="e">
        <f t="shared" si="277"/>
        <v>#NUM!</v>
      </c>
      <c r="BH5925" t="e">
        <f t="shared" si="278"/>
        <v>#NUM!</v>
      </c>
      <c r="BI5925" t="e">
        <f>VLOOKUP(H5925,Sheet2!$A$1:$B$270,2,FALSE)</f>
        <v>#N/A</v>
      </c>
    </row>
    <row r="5926" spans="15:61">
      <c r="O5926" s="57"/>
      <c r="P5926" s="57"/>
      <c r="AP5926" s="57"/>
      <c r="BA5926" s="57"/>
      <c r="BF5926" s="6" t="e">
        <f t="shared" si="276"/>
        <v>#NUM!</v>
      </c>
      <c r="BG5926" t="e">
        <f t="shared" si="277"/>
        <v>#NUM!</v>
      </c>
      <c r="BH5926" t="e">
        <f t="shared" si="278"/>
        <v>#NUM!</v>
      </c>
      <c r="BI5926" t="e">
        <f>VLOOKUP(H5926,Sheet2!$A$1:$B$270,2,FALSE)</f>
        <v>#N/A</v>
      </c>
    </row>
    <row r="5927" spans="15:61">
      <c r="O5927" s="57"/>
      <c r="P5927" s="57"/>
      <c r="AP5927" s="57"/>
      <c r="BA5927" s="57"/>
      <c r="BF5927" s="6" t="e">
        <f t="shared" si="276"/>
        <v>#NUM!</v>
      </c>
      <c r="BG5927" t="e">
        <f t="shared" si="277"/>
        <v>#NUM!</v>
      </c>
      <c r="BH5927" t="e">
        <f t="shared" si="278"/>
        <v>#NUM!</v>
      </c>
      <c r="BI5927" t="e">
        <f>VLOOKUP(H5927,Sheet2!$A$1:$B$270,2,FALSE)</f>
        <v>#N/A</v>
      </c>
    </row>
    <row r="5928" spans="15:61">
      <c r="O5928" s="57"/>
      <c r="P5928" s="57"/>
      <c r="AO5928" s="57"/>
      <c r="AP5928" s="57"/>
      <c r="BA5928" s="57"/>
      <c r="BF5928" s="6" t="e">
        <f t="shared" si="276"/>
        <v>#NUM!</v>
      </c>
      <c r="BG5928" t="e">
        <f t="shared" si="277"/>
        <v>#NUM!</v>
      </c>
      <c r="BH5928" t="e">
        <f t="shared" si="278"/>
        <v>#NUM!</v>
      </c>
      <c r="BI5928" t="e">
        <f>VLOOKUP(H5928,Sheet2!$A$1:$B$270,2,FALSE)</f>
        <v>#N/A</v>
      </c>
    </row>
    <row r="5929" spans="15:61">
      <c r="O5929" s="57"/>
      <c r="P5929" s="57"/>
      <c r="AP5929" s="57"/>
      <c r="BA5929" s="57"/>
      <c r="BF5929" s="6" t="e">
        <f t="shared" si="276"/>
        <v>#NUM!</v>
      </c>
      <c r="BG5929" t="e">
        <f t="shared" si="277"/>
        <v>#NUM!</v>
      </c>
      <c r="BH5929" t="e">
        <f t="shared" si="278"/>
        <v>#NUM!</v>
      </c>
      <c r="BI5929" t="e">
        <f>VLOOKUP(H5929,Sheet2!$A$1:$B$270,2,FALSE)</f>
        <v>#N/A</v>
      </c>
    </row>
    <row r="5930" spans="15:61">
      <c r="O5930" s="57"/>
      <c r="P5930" s="57"/>
      <c r="AP5930" s="57"/>
      <c r="BA5930" s="57"/>
      <c r="BF5930" s="6" t="e">
        <f t="shared" si="276"/>
        <v>#NUM!</v>
      </c>
      <c r="BG5930" t="e">
        <f t="shared" si="277"/>
        <v>#NUM!</v>
      </c>
      <c r="BH5930" t="e">
        <f t="shared" si="278"/>
        <v>#NUM!</v>
      </c>
      <c r="BI5930" t="e">
        <f>VLOOKUP(H5930,Sheet2!$A$1:$B$270,2,FALSE)</f>
        <v>#N/A</v>
      </c>
    </row>
    <row r="5931" spans="15:61">
      <c r="O5931" s="57"/>
      <c r="P5931" s="57"/>
      <c r="AM5931" s="58"/>
      <c r="BA5931" s="57"/>
      <c r="BB5931" s="58"/>
      <c r="BF5931" s="6" t="e">
        <f t="shared" si="276"/>
        <v>#NUM!</v>
      </c>
      <c r="BG5931" t="e">
        <f t="shared" si="277"/>
        <v>#NUM!</v>
      </c>
      <c r="BH5931" t="e">
        <f t="shared" si="278"/>
        <v>#NUM!</v>
      </c>
      <c r="BI5931" t="e">
        <f>VLOOKUP(H5931,Sheet2!$A$1:$B$270,2,FALSE)</f>
        <v>#N/A</v>
      </c>
    </row>
    <row r="5932" spans="15:61">
      <c r="O5932" s="57"/>
      <c r="P5932" s="57"/>
      <c r="AO5932" s="57"/>
      <c r="BF5932" s="6" t="e">
        <f t="shared" si="276"/>
        <v>#NUM!</v>
      </c>
      <c r="BG5932" t="e">
        <f t="shared" si="277"/>
        <v>#NUM!</v>
      </c>
      <c r="BH5932" t="e">
        <f t="shared" si="278"/>
        <v>#NUM!</v>
      </c>
      <c r="BI5932" t="e">
        <f>VLOOKUP(H5932,Sheet2!$A$1:$B$270,2,FALSE)</f>
        <v>#N/A</v>
      </c>
    </row>
    <row r="5933" spans="15:61">
      <c r="O5933" s="57"/>
      <c r="P5933" s="57"/>
      <c r="AO5933" s="57"/>
      <c r="AP5933" s="57"/>
      <c r="BA5933" s="57"/>
      <c r="BF5933" s="6" t="e">
        <f t="shared" si="276"/>
        <v>#NUM!</v>
      </c>
      <c r="BG5933" t="e">
        <f t="shared" si="277"/>
        <v>#NUM!</v>
      </c>
      <c r="BH5933" t="e">
        <f t="shared" si="278"/>
        <v>#NUM!</v>
      </c>
      <c r="BI5933" t="e">
        <f>VLOOKUP(H5933,Sheet2!$A$1:$B$270,2,FALSE)</f>
        <v>#N/A</v>
      </c>
    </row>
    <row r="5934" spans="15:61">
      <c r="O5934" s="57"/>
      <c r="P5934" s="57"/>
      <c r="BA5934" s="57"/>
      <c r="BF5934" s="6" t="e">
        <f t="shared" si="276"/>
        <v>#NUM!</v>
      </c>
      <c r="BG5934" t="e">
        <f t="shared" si="277"/>
        <v>#NUM!</v>
      </c>
      <c r="BH5934" t="e">
        <f t="shared" si="278"/>
        <v>#NUM!</v>
      </c>
      <c r="BI5934" t="e">
        <f>VLOOKUP(H5934,Sheet2!$A$1:$B$270,2,FALSE)</f>
        <v>#N/A</v>
      </c>
    </row>
    <row r="5935" spans="15:61">
      <c r="O5935" s="57"/>
      <c r="P5935" s="57"/>
      <c r="AP5935" s="57"/>
      <c r="BA5935" s="57"/>
      <c r="BF5935" s="6" t="e">
        <f t="shared" si="276"/>
        <v>#NUM!</v>
      </c>
      <c r="BG5935" t="e">
        <f t="shared" si="277"/>
        <v>#NUM!</v>
      </c>
      <c r="BH5935" t="e">
        <f t="shared" si="278"/>
        <v>#NUM!</v>
      </c>
      <c r="BI5935" t="e">
        <f>VLOOKUP(H5935,Sheet2!$A$1:$B$270,2,FALSE)</f>
        <v>#N/A</v>
      </c>
    </row>
    <row r="5936" spans="15:61">
      <c r="O5936" s="57"/>
      <c r="P5936" s="57"/>
      <c r="AP5936" s="57"/>
      <c r="BA5936" s="57"/>
      <c r="BF5936" s="6" t="e">
        <f t="shared" si="276"/>
        <v>#NUM!</v>
      </c>
      <c r="BG5936" t="e">
        <f t="shared" si="277"/>
        <v>#NUM!</v>
      </c>
      <c r="BH5936" t="e">
        <f t="shared" si="278"/>
        <v>#NUM!</v>
      </c>
      <c r="BI5936" t="e">
        <f>VLOOKUP(H5936,Sheet2!$A$1:$B$270,2,FALSE)</f>
        <v>#N/A</v>
      </c>
    </row>
    <row r="5937" spans="15:61">
      <c r="O5937" s="57"/>
      <c r="P5937" s="57"/>
      <c r="AP5937" s="57"/>
      <c r="BA5937" s="57"/>
      <c r="BF5937" s="6" t="e">
        <f t="shared" si="276"/>
        <v>#NUM!</v>
      </c>
      <c r="BG5937" t="e">
        <f t="shared" si="277"/>
        <v>#NUM!</v>
      </c>
      <c r="BH5937" t="e">
        <f t="shared" si="278"/>
        <v>#NUM!</v>
      </c>
      <c r="BI5937" t="e">
        <f>VLOOKUP(H5937,Sheet2!$A$1:$B$270,2,FALSE)</f>
        <v>#N/A</v>
      </c>
    </row>
    <row r="5938" spans="15:61">
      <c r="O5938" s="57"/>
      <c r="P5938" s="57"/>
      <c r="AP5938" s="57"/>
      <c r="BA5938" s="57"/>
      <c r="BF5938" s="6" t="e">
        <f t="shared" si="276"/>
        <v>#NUM!</v>
      </c>
      <c r="BG5938" t="e">
        <f t="shared" si="277"/>
        <v>#NUM!</v>
      </c>
      <c r="BH5938" t="e">
        <f t="shared" si="278"/>
        <v>#NUM!</v>
      </c>
      <c r="BI5938" t="e">
        <f>VLOOKUP(H5938,Sheet2!$A$1:$B$270,2,FALSE)</f>
        <v>#N/A</v>
      </c>
    </row>
    <row r="5939" spans="15:61">
      <c r="O5939" s="57"/>
      <c r="P5939" s="57"/>
      <c r="AO5939" s="57"/>
      <c r="AP5939" s="57"/>
      <c r="BA5939" s="57"/>
      <c r="BF5939" s="6" t="e">
        <f t="shared" si="276"/>
        <v>#NUM!</v>
      </c>
      <c r="BG5939" t="e">
        <f t="shared" si="277"/>
        <v>#NUM!</v>
      </c>
      <c r="BH5939" t="e">
        <f t="shared" si="278"/>
        <v>#NUM!</v>
      </c>
      <c r="BI5939" t="e">
        <f>VLOOKUP(H5939,Sheet2!$A$1:$B$270,2,FALSE)</f>
        <v>#N/A</v>
      </c>
    </row>
    <row r="5940" spans="15:61">
      <c r="O5940" s="57"/>
      <c r="P5940" s="57"/>
      <c r="AO5940" s="57"/>
      <c r="AP5940" s="57"/>
      <c r="BA5940" s="57"/>
      <c r="BF5940" s="6" t="e">
        <f t="shared" si="276"/>
        <v>#NUM!</v>
      </c>
      <c r="BG5940" t="e">
        <f t="shared" si="277"/>
        <v>#NUM!</v>
      </c>
      <c r="BH5940" t="e">
        <f t="shared" si="278"/>
        <v>#NUM!</v>
      </c>
      <c r="BI5940" t="e">
        <f>VLOOKUP(H5940,Sheet2!$A$1:$B$270,2,FALSE)</f>
        <v>#N/A</v>
      </c>
    </row>
    <row r="5941" spans="15:61">
      <c r="O5941" s="57"/>
      <c r="P5941" s="57"/>
      <c r="AP5941" s="57"/>
      <c r="BA5941" s="57"/>
      <c r="BF5941" s="6" t="e">
        <f t="shared" si="276"/>
        <v>#NUM!</v>
      </c>
      <c r="BG5941" t="e">
        <f t="shared" si="277"/>
        <v>#NUM!</v>
      </c>
      <c r="BH5941" t="e">
        <f t="shared" si="278"/>
        <v>#NUM!</v>
      </c>
      <c r="BI5941" t="e">
        <f>VLOOKUP(H5941,Sheet2!$A$1:$B$270,2,FALSE)</f>
        <v>#N/A</v>
      </c>
    </row>
    <row r="5942" spans="15:61">
      <c r="O5942" s="57"/>
      <c r="P5942" s="57"/>
      <c r="AO5942" s="57"/>
      <c r="BF5942" s="6" t="e">
        <f t="shared" si="276"/>
        <v>#NUM!</v>
      </c>
      <c r="BG5942" t="e">
        <f t="shared" si="277"/>
        <v>#NUM!</v>
      </c>
      <c r="BH5942" t="e">
        <f t="shared" si="278"/>
        <v>#NUM!</v>
      </c>
      <c r="BI5942" t="e">
        <f>VLOOKUP(H5942,Sheet2!$A$1:$B$270,2,FALSE)</f>
        <v>#N/A</v>
      </c>
    </row>
    <row r="5943" spans="15:61">
      <c r="O5943" s="57"/>
      <c r="P5943" s="57"/>
      <c r="AO5943" s="57"/>
      <c r="AP5943" s="57"/>
      <c r="BA5943" s="57"/>
      <c r="BF5943" s="6" t="e">
        <f t="shared" si="276"/>
        <v>#NUM!</v>
      </c>
      <c r="BG5943" t="e">
        <f t="shared" si="277"/>
        <v>#NUM!</v>
      </c>
      <c r="BH5943" t="e">
        <f t="shared" si="278"/>
        <v>#NUM!</v>
      </c>
      <c r="BI5943" t="e">
        <f>VLOOKUP(H5943,Sheet2!$A$1:$B$270,2,FALSE)</f>
        <v>#N/A</v>
      </c>
    </row>
    <row r="5944" spans="15:61">
      <c r="O5944" s="57"/>
      <c r="P5944" s="57"/>
      <c r="AP5944" s="57"/>
      <c r="BA5944" s="57"/>
      <c r="BF5944" s="6" t="e">
        <f t="shared" si="276"/>
        <v>#NUM!</v>
      </c>
      <c r="BG5944" t="e">
        <f t="shared" si="277"/>
        <v>#NUM!</v>
      </c>
      <c r="BH5944" t="e">
        <f t="shared" si="278"/>
        <v>#NUM!</v>
      </c>
      <c r="BI5944" t="e">
        <f>VLOOKUP(H5944,Sheet2!$A$1:$B$270,2,FALSE)</f>
        <v>#N/A</v>
      </c>
    </row>
    <row r="5945" spans="15:61">
      <c r="O5945" s="57"/>
      <c r="P5945" s="57"/>
      <c r="BF5945" s="6" t="e">
        <f t="shared" si="276"/>
        <v>#NUM!</v>
      </c>
      <c r="BG5945" t="e">
        <f t="shared" si="277"/>
        <v>#NUM!</v>
      </c>
      <c r="BH5945" t="e">
        <f t="shared" si="278"/>
        <v>#NUM!</v>
      </c>
      <c r="BI5945" t="e">
        <f>VLOOKUP(H5945,Sheet2!$A$1:$B$270,2,FALSE)</f>
        <v>#N/A</v>
      </c>
    </row>
    <row r="5946" spans="15:61">
      <c r="O5946" s="57"/>
      <c r="P5946" s="57"/>
      <c r="AP5946" s="57"/>
      <c r="BA5946" s="57"/>
      <c r="BF5946" s="6" t="e">
        <f t="shared" si="276"/>
        <v>#NUM!</v>
      </c>
      <c r="BG5946" t="e">
        <f t="shared" si="277"/>
        <v>#NUM!</v>
      </c>
      <c r="BH5946" t="e">
        <f t="shared" si="278"/>
        <v>#NUM!</v>
      </c>
      <c r="BI5946" t="e">
        <f>VLOOKUP(H5946,Sheet2!$A$1:$B$270,2,FALSE)</f>
        <v>#N/A</v>
      </c>
    </row>
    <row r="5947" spans="15:61">
      <c r="O5947" s="57"/>
      <c r="P5947" s="57"/>
      <c r="BA5947" s="57"/>
      <c r="BF5947" s="6" t="e">
        <f t="shared" si="276"/>
        <v>#NUM!</v>
      </c>
      <c r="BG5947" t="e">
        <f t="shared" si="277"/>
        <v>#NUM!</v>
      </c>
      <c r="BH5947" t="e">
        <f t="shared" si="278"/>
        <v>#NUM!</v>
      </c>
      <c r="BI5947" t="e">
        <f>VLOOKUP(H5947,Sheet2!$A$1:$B$270,2,FALSE)</f>
        <v>#N/A</v>
      </c>
    </row>
    <row r="5948" spans="15:61">
      <c r="O5948" s="57"/>
      <c r="P5948" s="57"/>
      <c r="AP5948" s="57"/>
      <c r="BA5948" s="57"/>
      <c r="BF5948" s="6" t="e">
        <f t="shared" si="276"/>
        <v>#NUM!</v>
      </c>
      <c r="BG5948" t="e">
        <f t="shared" si="277"/>
        <v>#NUM!</v>
      </c>
      <c r="BH5948" t="e">
        <f t="shared" si="278"/>
        <v>#NUM!</v>
      </c>
      <c r="BI5948" t="e">
        <f>VLOOKUP(H5948,Sheet2!$A$1:$B$270,2,FALSE)</f>
        <v>#N/A</v>
      </c>
    </row>
    <row r="5949" spans="15:61">
      <c r="O5949" s="57"/>
      <c r="P5949" s="57"/>
      <c r="AP5949" s="57"/>
      <c r="BA5949" s="57"/>
      <c r="BF5949" s="6" t="e">
        <f t="shared" si="276"/>
        <v>#NUM!</v>
      </c>
      <c r="BG5949" t="e">
        <f t="shared" si="277"/>
        <v>#NUM!</v>
      </c>
      <c r="BH5949" t="e">
        <f t="shared" si="278"/>
        <v>#NUM!</v>
      </c>
      <c r="BI5949" t="e">
        <f>VLOOKUP(H5949,Sheet2!$A$1:$B$270,2,FALSE)</f>
        <v>#N/A</v>
      </c>
    </row>
    <row r="5950" spans="15:61">
      <c r="O5950" s="57"/>
      <c r="P5950" s="57"/>
      <c r="BA5950" s="57"/>
      <c r="BF5950" s="6" t="e">
        <f t="shared" si="276"/>
        <v>#NUM!</v>
      </c>
      <c r="BG5950" t="e">
        <f t="shared" si="277"/>
        <v>#NUM!</v>
      </c>
      <c r="BH5950" t="e">
        <f t="shared" si="278"/>
        <v>#NUM!</v>
      </c>
      <c r="BI5950" t="e">
        <f>VLOOKUP(H5950,Sheet2!$A$1:$B$270,2,FALSE)</f>
        <v>#N/A</v>
      </c>
    </row>
    <row r="5951" spans="15:61">
      <c r="O5951" s="57"/>
      <c r="P5951" s="57"/>
      <c r="AP5951" s="57"/>
      <c r="BA5951" s="57"/>
      <c r="BF5951" s="6" t="e">
        <f t="shared" si="276"/>
        <v>#NUM!</v>
      </c>
      <c r="BG5951" t="e">
        <f t="shared" si="277"/>
        <v>#NUM!</v>
      </c>
      <c r="BH5951" t="e">
        <f t="shared" si="278"/>
        <v>#NUM!</v>
      </c>
      <c r="BI5951" t="e">
        <f>VLOOKUP(H5951,Sheet2!$A$1:$B$270,2,FALSE)</f>
        <v>#N/A</v>
      </c>
    </row>
    <row r="5952" spans="15:61">
      <c r="O5952" s="57"/>
      <c r="P5952" s="57"/>
      <c r="AP5952" s="57"/>
      <c r="BA5952" s="57"/>
      <c r="BF5952" s="6" t="e">
        <f t="shared" si="276"/>
        <v>#NUM!</v>
      </c>
      <c r="BG5952" t="e">
        <f t="shared" si="277"/>
        <v>#NUM!</v>
      </c>
      <c r="BH5952" t="e">
        <f t="shared" si="278"/>
        <v>#NUM!</v>
      </c>
      <c r="BI5952" t="e">
        <f>VLOOKUP(H5952,Sheet2!$A$1:$B$270,2,FALSE)</f>
        <v>#N/A</v>
      </c>
    </row>
    <row r="5953" spans="15:61">
      <c r="O5953" s="57"/>
      <c r="P5953" s="57"/>
      <c r="AM5953" s="58"/>
      <c r="AO5953" s="57"/>
      <c r="BA5953" s="57"/>
      <c r="BB5953" s="58"/>
      <c r="BF5953" s="6" t="e">
        <f t="shared" si="276"/>
        <v>#NUM!</v>
      </c>
      <c r="BG5953" t="e">
        <f t="shared" si="277"/>
        <v>#NUM!</v>
      </c>
      <c r="BH5953" t="e">
        <f t="shared" si="278"/>
        <v>#NUM!</v>
      </c>
      <c r="BI5953" t="e">
        <f>VLOOKUP(H5953,Sheet2!$A$1:$B$270,2,FALSE)</f>
        <v>#N/A</v>
      </c>
    </row>
    <row r="5954" spans="15:61">
      <c r="O5954" s="57"/>
      <c r="P5954" s="57"/>
      <c r="AO5954" s="57"/>
      <c r="AP5954" s="57"/>
      <c r="BA5954" s="57"/>
      <c r="BF5954" s="6" t="e">
        <f t="shared" ref="BF5954:BF5978" si="279">DATE(BC5954,BD5954,BE5954)</f>
        <v>#NUM!</v>
      </c>
      <c r="BG5954" t="e">
        <f t="shared" ref="BG5954:BG5978" si="280">BF5954-BA5954</f>
        <v>#NUM!</v>
      </c>
      <c r="BH5954" t="e">
        <f t="shared" ref="BH5954:BH5978" si="281">IF(BG5954=1,"COMPLY",IF(BG5954&lt;1,"COMPLY","NOT COMPLY"))</f>
        <v>#NUM!</v>
      </c>
      <c r="BI5954" t="e">
        <f>VLOOKUP(H5954,Sheet2!$A$1:$B$270,2,FALSE)</f>
        <v>#N/A</v>
      </c>
    </row>
    <row r="5955" spans="15:61">
      <c r="O5955" s="57"/>
      <c r="P5955" s="57"/>
      <c r="BA5955" s="57"/>
      <c r="BF5955" s="6" t="e">
        <f t="shared" si="279"/>
        <v>#NUM!</v>
      </c>
      <c r="BG5955" t="e">
        <f t="shared" si="280"/>
        <v>#NUM!</v>
      </c>
      <c r="BH5955" t="e">
        <f t="shared" si="281"/>
        <v>#NUM!</v>
      </c>
      <c r="BI5955" t="e">
        <f>VLOOKUP(H5955,Sheet2!$A$1:$B$270,2,FALSE)</f>
        <v>#N/A</v>
      </c>
    </row>
    <row r="5956" spans="15:61">
      <c r="O5956" s="57"/>
      <c r="P5956" s="57"/>
      <c r="AM5956" s="58"/>
      <c r="BA5956" s="57"/>
      <c r="BB5956" s="58"/>
      <c r="BF5956" s="6" t="e">
        <f t="shared" si="279"/>
        <v>#NUM!</v>
      </c>
      <c r="BG5956" t="e">
        <f t="shared" si="280"/>
        <v>#NUM!</v>
      </c>
      <c r="BH5956" t="e">
        <f t="shared" si="281"/>
        <v>#NUM!</v>
      </c>
      <c r="BI5956" t="e">
        <f>VLOOKUP(H5956,Sheet2!$A$1:$B$270,2,FALSE)</f>
        <v>#N/A</v>
      </c>
    </row>
    <row r="5957" spans="15:61">
      <c r="O5957" s="57"/>
      <c r="P5957" s="57"/>
      <c r="AO5957" s="57"/>
      <c r="BA5957" s="57"/>
      <c r="BF5957" s="6" t="e">
        <f t="shared" si="279"/>
        <v>#NUM!</v>
      </c>
      <c r="BG5957" t="e">
        <f t="shared" si="280"/>
        <v>#NUM!</v>
      </c>
      <c r="BH5957" t="e">
        <f t="shared" si="281"/>
        <v>#NUM!</v>
      </c>
      <c r="BI5957" t="e">
        <f>VLOOKUP(H5957,Sheet2!$A$1:$B$270,2,FALSE)</f>
        <v>#N/A</v>
      </c>
    </row>
    <row r="5958" spans="15:61">
      <c r="O5958" s="57"/>
      <c r="P5958" s="57"/>
      <c r="AO5958" s="57"/>
      <c r="AP5958" s="57"/>
      <c r="BA5958" s="57"/>
      <c r="BF5958" s="6" t="e">
        <f t="shared" si="279"/>
        <v>#NUM!</v>
      </c>
      <c r="BG5958" t="e">
        <f t="shared" si="280"/>
        <v>#NUM!</v>
      </c>
      <c r="BH5958" t="e">
        <f t="shared" si="281"/>
        <v>#NUM!</v>
      </c>
      <c r="BI5958" t="e">
        <f>VLOOKUP(H5958,Sheet2!$A$1:$B$270,2,FALSE)</f>
        <v>#N/A</v>
      </c>
    </row>
    <row r="5959" spans="15:61">
      <c r="O5959" s="57"/>
      <c r="P5959" s="57"/>
      <c r="AP5959" s="57"/>
      <c r="BA5959" s="57"/>
      <c r="BF5959" s="6" t="e">
        <f t="shared" si="279"/>
        <v>#NUM!</v>
      </c>
      <c r="BG5959" t="e">
        <f t="shared" si="280"/>
        <v>#NUM!</v>
      </c>
      <c r="BH5959" t="e">
        <f t="shared" si="281"/>
        <v>#NUM!</v>
      </c>
      <c r="BI5959" t="e">
        <f>VLOOKUP(H5959,Sheet2!$A$1:$B$270,2,FALSE)</f>
        <v>#N/A</v>
      </c>
    </row>
    <row r="5960" spans="15:61">
      <c r="O5960" s="57"/>
      <c r="P5960" s="57"/>
      <c r="BA5960" s="57"/>
      <c r="BF5960" s="6" t="e">
        <f t="shared" si="279"/>
        <v>#NUM!</v>
      </c>
      <c r="BG5960" t="e">
        <f t="shared" si="280"/>
        <v>#NUM!</v>
      </c>
      <c r="BH5960" t="e">
        <f t="shared" si="281"/>
        <v>#NUM!</v>
      </c>
      <c r="BI5960" t="e">
        <f>VLOOKUP(H5960,Sheet2!$A$1:$B$270,2,FALSE)</f>
        <v>#N/A</v>
      </c>
    </row>
    <row r="5961" spans="15:61">
      <c r="O5961" s="57"/>
      <c r="P5961" s="57"/>
      <c r="AP5961" s="57"/>
      <c r="BA5961" s="57"/>
      <c r="BF5961" s="6" t="e">
        <f t="shared" si="279"/>
        <v>#NUM!</v>
      </c>
      <c r="BG5961" t="e">
        <f t="shared" si="280"/>
        <v>#NUM!</v>
      </c>
      <c r="BH5961" t="e">
        <f t="shared" si="281"/>
        <v>#NUM!</v>
      </c>
      <c r="BI5961" t="e">
        <f>VLOOKUP(H5961,Sheet2!$A$1:$B$270,2,FALSE)</f>
        <v>#N/A</v>
      </c>
    </row>
    <row r="5962" spans="15:61">
      <c r="O5962" s="57"/>
      <c r="P5962" s="57"/>
      <c r="AO5962" s="57"/>
      <c r="AP5962" s="57"/>
      <c r="BA5962" s="57"/>
      <c r="BF5962" s="6" t="e">
        <f t="shared" si="279"/>
        <v>#NUM!</v>
      </c>
      <c r="BG5962" t="e">
        <f t="shared" si="280"/>
        <v>#NUM!</v>
      </c>
      <c r="BH5962" t="e">
        <f t="shared" si="281"/>
        <v>#NUM!</v>
      </c>
      <c r="BI5962" t="e">
        <f>VLOOKUP(H5962,Sheet2!$A$1:$B$270,2,FALSE)</f>
        <v>#N/A</v>
      </c>
    </row>
    <row r="5963" spans="15:61">
      <c r="O5963" s="57"/>
      <c r="P5963" s="57"/>
      <c r="AO5963" s="57"/>
      <c r="AP5963" s="57"/>
      <c r="BA5963" s="57"/>
      <c r="BF5963" s="6" t="e">
        <f t="shared" si="279"/>
        <v>#NUM!</v>
      </c>
      <c r="BG5963" t="e">
        <f t="shared" si="280"/>
        <v>#NUM!</v>
      </c>
      <c r="BH5963" t="e">
        <f t="shared" si="281"/>
        <v>#NUM!</v>
      </c>
      <c r="BI5963" t="e">
        <f>VLOOKUP(H5963,Sheet2!$A$1:$B$270,2,FALSE)</f>
        <v>#N/A</v>
      </c>
    </row>
    <row r="5964" spans="15:61">
      <c r="O5964" s="57"/>
      <c r="P5964" s="57"/>
      <c r="AO5964" s="57"/>
      <c r="AP5964" s="57"/>
      <c r="BA5964" s="57"/>
      <c r="BF5964" s="6" t="e">
        <f t="shared" si="279"/>
        <v>#NUM!</v>
      </c>
      <c r="BG5964" t="e">
        <f t="shared" si="280"/>
        <v>#NUM!</v>
      </c>
      <c r="BH5964" t="e">
        <f t="shared" si="281"/>
        <v>#NUM!</v>
      </c>
      <c r="BI5964" t="e">
        <f>VLOOKUP(H5964,Sheet2!$A$1:$B$270,2,FALSE)</f>
        <v>#N/A</v>
      </c>
    </row>
    <row r="5965" spans="15:61">
      <c r="O5965" s="57"/>
      <c r="P5965" s="57"/>
      <c r="BA5965" s="57"/>
      <c r="BF5965" s="6" t="e">
        <f t="shared" si="279"/>
        <v>#NUM!</v>
      </c>
      <c r="BG5965" t="e">
        <f t="shared" si="280"/>
        <v>#NUM!</v>
      </c>
      <c r="BH5965" t="e">
        <f t="shared" si="281"/>
        <v>#NUM!</v>
      </c>
      <c r="BI5965" t="e">
        <f>VLOOKUP(H5965,Sheet2!$A$1:$B$270,2,FALSE)</f>
        <v>#N/A</v>
      </c>
    </row>
    <row r="5966" spans="15:61">
      <c r="O5966" s="57"/>
      <c r="P5966" s="57"/>
      <c r="AO5966" s="57"/>
      <c r="AP5966" s="57"/>
      <c r="BA5966" s="57"/>
      <c r="BF5966" s="6" t="e">
        <f t="shared" si="279"/>
        <v>#NUM!</v>
      </c>
      <c r="BG5966" t="e">
        <f t="shared" si="280"/>
        <v>#NUM!</v>
      </c>
      <c r="BH5966" t="e">
        <f t="shared" si="281"/>
        <v>#NUM!</v>
      </c>
      <c r="BI5966" t="e">
        <f>VLOOKUP(H5966,Sheet2!$A$1:$B$270,2,FALSE)</f>
        <v>#N/A</v>
      </c>
    </row>
    <row r="5967" spans="15:61">
      <c r="O5967" s="57"/>
      <c r="P5967" s="57"/>
      <c r="AM5967" s="58"/>
      <c r="AO5967" s="57"/>
      <c r="BA5967" s="57"/>
      <c r="BB5967" s="58"/>
      <c r="BF5967" s="6" t="e">
        <f t="shared" si="279"/>
        <v>#NUM!</v>
      </c>
      <c r="BG5967" t="e">
        <f t="shared" si="280"/>
        <v>#NUM!</v>
      </c>
      <c r="BH5967" t="e">
        <f t="shared" si="281"/>
        <v>#NUM!</v>
      </c>
      <c r="BI5967" t="e">
        <f>VLOOKUP(H5967,Sheet2!$A$1:$B$270,2,FALSE)</f>
        <v>#N/A</v>
      </c>
    </row>
    <row r="5968" spans="15:61">
      <c r="O5968" s="57"/>
      <c r="P5968" s="57"/>
      <c r="AO5968" s="57"/>
      <c r="AP5968" s="57"/>
      <c r="BA5968" s="57"/>
      <c r="BF5968" s="6" t="e">
        <f t="shared" si="279"/>
        <v>#NUM!</v>
      </c>
      <c r="BG5968" t="e">
        <f t="shared" si="280"/>
        <v>#NUM!</v>
      </c>
      <c r="BH5968" t="e">
        <f t="shared" si="281"/>
        <v>#NUM!</v>
      </c>
      <c r="BI5968" t="e">
        <f>VLOOKUP(H5968,Sheet2!$A$1:$B$270,2,FALSE)</f>
        <v>#N/A</v>
      </c>
    </row>
    <row r="5969" spans="15:61">
      <c r="O5969" s="57"/>
      <c r="P5969" s="57"/>
      <c r="AP5969" s="57"/>
      <c r="BA5969" s="57"/>
      <c r="BF5969" s="6" t="e">
        <f t="shared" si="279"/>
        <v>#NUM!</v>
      </c>
      <c r="BG5969" t="e">
        <f t="shared" si="280"/>
        <v>#NUM!</v>
      </c>
      <c r="BH5969" t="e">
        <f t="shared" si="281"/>
        <v>#NUM!</v>
      </c>
      <c r="BI5969" t="e">
        <f>VLOOKUP(H5969,Sheet2!$A$1:$B$270,2,FALSE)</f>
        <v>#N/A</v>
      </c>
    </row>
    <row r="5970" spans="15:61">
      <c r="O5970" s="57"/>
      <c r="P5970" s="57"/>
      <c r="AO5970" s="57"/>
      <c r="AP5970" s="57"/>
      <c r="BA5970" s="57"/>
      <c r="BF5970" s="6" t="e">
        <f t="shared" si="279"/>
        <v>#NUM!</v>
      </c>
      <c r="BG5970" t="e">
        <f t="shared" si="280"/>
        <v>#NUM!</v>
      </c>
      <c r="BH5970" t="e">
        <f t="shared" si="281"/>
        <v>#NUM!</v>
      </c>
      <c r="BI5970" t="e">
        <f>VLOOKUP(H5970,Sheet2!$A$1:$B$270,2,FALSE)</f>
        <v>#N/A</v>
      </c>
    </row>
    <row r="5971" spans="15:61">
      <c r="O5971" s="57"/>
      <c r="P5971" s="57"/>
      <c r="AP5971" s="57"/>
      <c r="BA5971" s="57"/>
      <c r="BF5971" s="6" t="e">
        <f t="shared" si="279"/>
        <v>#NUM!</v>
      </c>
      <c r="BG5971" t="e">
        <f t="shared" si="280"/>
        <v>#NUM!</v>
      </c>
      <c r="BH5971" t="e">
        <f t="shared" si="281"/>
        <v>#NUM!</v>
      </c>
      <c r="BI5971" t="e">
        <f>VLOOKUP(H5971,Sheet2!$A$1:$B$270,2,FALSE)</f>
        <v>#N/A</v>
      </c>
    </row>
    <row r="5972" spans="15:61">
      <c r="O5972" s="57"/>
      <c r="P5972" s="57"/>
      <c r="AO5972" s="57"/>
      <c r="AP5972" s="57"/>
      <c r="BA5972" s="57"/>
      <c r="BF5972" s="6" t="e">
        <f t="shared" si="279"/>
        <v>#NUM!</v>
      </c>
      <c r="BG5972" t="e">
        <f t="shared" si="280"/>
        <v>#NUM!</v>
      </c>
      <c r="BH5972" t="e">
        <f t="shared" si="281"/>
        <v>#NUM!</v>
      </c>
      <c r="BI5972" t="e">
        <f>VLOOKUP(H5972,Sheet2!$A$1:$B$270,2,FALSE)</f>
        <v>#N/A</v>
      </c>
    </row>
    <row r="5973" spans="15:61">
      <c r="O5973" s="57"/>
      <c r="P5973" s="57"/>
      <c r="AM5973" s="58"/>
      <c r="BA5973" s="57"/>
      <c r="BB5973" s="58"/>
      <c r="BF5973" s="6" t="e">
        <f t="shared" si="279"/>
        <v>#NUM!</v>
      </c>
      <c r="BG5973" t="e">
        <f t="shared" si="280"/>
        <v>#NUM!</v>
      </c>
      <c r="BH5973" t="e">
        <f t="shared" si="281"/>
        <v>#NUM!</v>
      </c>
      <c r="BI5973" t="e">
        <f>VLOOKUP(H5973,Sheet2!$A$1:$B$270,2,FALSE)</f>
        <v>#N/A</v>
      </c>
    </row>
    <row r="5974" spans="15:61">
      <c r="O5974" s="57"/>
      <c r="P5974" s="57"/>
      <c r="AO5974" s="57"/>
      <c r="BA5974" s="57"/>
      <c r="BF5974" s="6" t="e">
        <f t="shared" si="279"/>
        <v>#NUM!</v>
      </c>
      <c r="BG5974" t="e">
        <f t="shared" si="280"/>
        <v>#NUM!</v>
      </c>
      <c r="BH5974" t="e">
        <f t="shared" si="281"/>
        <v>#NUM!</v>
      </c>
      <c r="BI5974" t="e">
        <f>VLOOKUP(H5974,Sheet2!$A$1:$B$270,2,FALSE)</f>
        <v>#N/A</v>
      </c>
    </row>
    <row r="5975" spans="15:61">
      <c r="O5975" s="57"/>
      <c r="P5975" s="57"/>
      <c r="AP5975" s="57"/>
      <c r="BA5975" s="57"/>
      <c r="BF5975" s="6" t="e">
        <f t="shared" si="279"/>
        <v>#NUM!</v>
      </c>
      <c r="BG5975" t="e">
        <f t="shared" si="280"/>
        <v>#NUM!</v>
      </c>
      <c r="BH5975" t="e">
        <f t="shared" si="281"/>
        <v>#NUM!</v>
      </c>
      <c r="BI5975" t="e">
        <f>VLOOKUP(H5975,Sheet2!$A$1:$B$270,2,FALSE)</f>
        <v>#N/A</v>
      </c>
    </row>
    <row r="5976" spans="15:61">
      <c r="O5976" s="57"/>
      <c r="P5976" s="57"/>
      <c r="AP5976" s="57"/>
      <c r="BA5976" s="57"/>
      <c r="BF5976" s="6" t="e">
        <f t="shared" si="279"/>
        <v>#NUM!</v>
      </c>
      <c r="BG5976" t="e">
        <f t="shared" si="280"/>
        <v>#NUM!</v>
      </c>
      <c r="BH5976" t="e">
        <f t="shared" si="281"/>
        <v>#NUM!</v>
      </c>
      <c r="BI5976" t="e">
        <f>VLOOKUP(H5976,Sheet2!$A$1:$B$270,2,FALSE)</f>
        <v>#N/A</v>
      </c>
    </row>
    <row r="5977" spans="15:61">
      <c r="O5977" s="57"/>
      <c r="P5977" s="57"/>
      <c r="AP5977" s="57"/>
      <c r="BA5977" s="57"/>
      <c r="BF5977" s="6" t="e">
        <f t="shared" si="279"/>
        <v>#NUM!</v>
      </c>
      <c r="BG5977" t="e">
        <f t="shared" si="280"/>
        <v>#NUM!</v>
      </c>
      <c r="BH5977" t="e">
        <f t="shared" si="281"/>
        <v>#NUM!</v>
      </c>
      <c r="BI5977" t="e">
        <f>VLOOKUP(H5977,Sheet2!$A$1:$B$270,2,FALSE)</f>
        <v>#N/A</v>
      </c>
    </row>
    <row r="5978" spans="15:61">
      <c r="O5978" s="57"/>
      <c r="P5978" s="57"/>
      <c r="AO5978" s="57"/>
      <c r="BA5978" s="57"/>
      <c r="BF5978" s="6" t="e">
        <f t="shared" si="279"/>
        <v>#NUM!</v>
      </c>
      <c r="BG5978" t="e">
        <f t="shared" si="280"/>
        <v>#NUM!</v>
      </c>
      <c r="BH5978" t="e">
        <f t="shared" si="281"/>
        <v>#NUM!</v>
      </c>
      <c r="BI5978" t="e">
        <f>VLOOKUP(H5978,Sheet2!$A$1:$B$270,2,FALSE)</f>
        <v>#N/A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70"/>
  <sheetViews>
    <sheetView topLeftCell="A75" workbookViewId="0">
      <selection activeCell="A148" sqref="A148"/>
    </sheetView>
  </sheetViews>
  <sheetFormatPr defaultColWidth="9" defaultRowHeight="15"/>
  <cols>
    <col min="1" max="1" width="22.5703125" style="1" customWidth="1"/>
    <col min="2" max="2" width="22.5703125" customWidth="1"/>
  </cols>
  <sheetData>
    <row r="1" spans="1:2">
      <c r="A1" s="2" t="s">
        <v>161</v>
      </c>
      <c r="B1" s="3" t="s">
        <v>78</v>
      </c>
    </row>
    <row r="2" spans="1:2">
      <c r="A2" s="86" t="s">
        <v>466</v>
      </c>
      <c r="B2" s="1" t="s">
        <v>92</v>
      </c>
    </row>
    <row r="3" spans="1:2">
      <c r="A3" s="86" t="s">
        <v>457</v>
      </c>
      <c r="B3" s="1" t="s">
        <v>92</v>
      </c>
    </row>
    <row r="4" spans="1:2">
      <c r="A4" s="86" t="s">
        <v>428</v>
      </c>
      <c r="B4" s="1" t="s">
        <v>92</v>
      </c>
    </row>
    <row r="5" spans="1:2">
      <c r="A5" s="86" t="s">
        <v>523</v>
      </c>
      <c r="B5" s="1" t="s">
        <v>92</v>
      </c>
    </row>
    <row r="6" spans="1:2">
      <c r="A6" s="86" t="s">
        <v>330</v>
      </c>
      <c r="B6" s="1" t="s">
        <v>92</v>
      </c>
    </row>
    <row r="7" spans="1:2">
      <c r="A7" s="86" t="s">
        <v>452</v>
      </c>
      <c r="B7" s="1" t="s">
        <v>92</v>
      </c>
    </row>
    <row r="8" spans="1:2">
      <c r="A8" s="86" t="s">
        <v>442</v>
      </c>
      <c r="B8" s="1" t="s">
        <v>92</v>
      </c>
    </row>
    <row r="9" spans="1:2">
      <c r="A9" s="86" t="s">
        <v>468</v>
      </c>
      <c r="B9" s="1" t="s">
        <v>95</v>
      </c>
    </row>
    <row r="10" spans="1:2">
      <c r="A10" s="86" t="s">
        <v>386</v>
      </c>
      <c r="B10" s="1" t="s">
        <v>95</v>
      </c>
    </row>
    <row r="11" spans="1:2">
      <c r="A11" s="86" t="s">
        <v>459</v>
      </c>
      <c r="B11" s="1" t="s">
        <v>95</v>
      </c>
    </row>
    <row r="12" spans="1:2">
      <c r="A12" s="86" t="s">
        <v>519</v>
      </c>
      <c r="B12" s="1" t="s">
        <v>95</v>
      </c>
    </row>
    <row r="13" spans="1:2">
      <c r="A13" s="86" t="s">
        <v>520</v>
      </c>
      <c r="B13" s="1" t="s">
        <v>95</v>
      </c>
    </row>
    <row r="14" spans="1:2">
      <c r="A14" s="86" t="s">
        <v>353</v>
      </c>
      <c r="B14" s="1" t="s">
        <v>95</v>
      </c>
    </row>
    <row r="15" spans="1:2">
      <c r="A15" s="86" t="s">
        <v>521</v>
      </c>
      <c r="B15" s="1" t="s">
        <v>95</v>
      </c>
    </row>
    <row r="16" spans="1:2">
      <c r="A16" s="86" t="s">
        <v>522</v>
      </c>
      <c r="B16" s="1" t="s">
        <v>95</v>
      </c>
    </row>
    <row r="17" spans="1:2">
      <c r="A17" s="86" t="s">
        <v>244</v>
      </c>
      <c r="B17" s="1" t="s">
        <v>95</v>
      </c>
    </row>
    <row r="18" spans="1:2">
      <c r="A18" s="86" t="s">
        <v>254</v>
      </c>
      <c r="B18" s="1" t="s">
        <v>92</v>
      </c>
    </row>
    <row r="19" spans="1:2">
      <c r="A19" s="86" t="s">
        <v>302</v>
      </c>
      <c r="B19" s="1" t="s">
        <v>92</v>
      </c>
    </row>
    <row r="20" spans="1:2">
      <c r="A20" s="86" t="s">
        <v>509</v>
      </c>
      <c r="B20" s="1" t="s">
        <v>92</v>
      </c>
    </row>
    <row r="21" spans="1:2">
      <c r="A21" s="86" t="s">
        <v>472</v>
      </c>
      <c r="B21" s="1" t="s">
        <v>92</v>
      </c>
    </row>
    <row r="22" spans="1:2">
      <c r="A22" s="86" t="s">
        <v>364</v>
      </c>
      <c r="B22" s="1" t="s">
        <v>227</v>
      </c>
    </row>
    <row r="23" spans="1:2">
      <c r="A23" s="86" t="s">
        <v>483</v>
      </c>
      <c r="B23" s="1" t="s">
        <v>227</v>
      </c>
    </row>
    <row r="24" spans="1:2">
      <c r="A24" s="86" t="s">
        <v>356</v>
      </c>
      <c r="B24" s="1" t="s">
        <v>227</v>
      </c>
    </row>
    <row r="25" spans="1:2">
      <c r="A25" s="86" t="s">
        <v>323</v>
      </c>
      <c r="B25" s="1" t="s">
        <v>227</v>
      </c>
    </row>
    <row r="26" spans="1:2">
      <c r="A26" s="86" t="s">
        <v>484</v>
      </c>
      <c r="B26" s="1" t="s">
        <v>227</v>
      </c>
    </row>
    <row r="27" spans="1:2">
      <c r="A27" s="86" t="s">
        <v>485</v>
      </c>
      <c r="B27" s="1" t="s">
        <v>227</v>
      </c>
    </row>
    <row r="28" spans="1:2">
      <c r="A28" s="86" t="s">
        <v>486</v>
      </c>
      <c r="B28" s="1" t="s">
        <v>227</v>
      </c>
    </row>
    <row r="29" spans="1:2">
      <c r="A29" s="86" t="s">
        <v>477</v>
      </c>
      <c r="B29" s="1" t="s">
        <v>109</v>
      </c>
    </row>
    <row r="30" spans="1:2">
      <c r="A30" s="86" t="s">
        <v>497</v>
      </c>
      <c r="B30" s="1" t="s">
        <v>107</v>
      </c>
    </row>
    <row r="31" spans="1:2">
      <c r="A31" s="86" t="s">
        <v>432</v>
      </c>
      <c r="B31" s="1" t="s">
        <v>107</v>
      </c>
    </row>
    <row r="32" spans="1:2">
      <c r="A32" s="86" t="s">
        <v>345</v>
      </c>
      <c r="B32" s="1" t="s">
        <v>107</v>
      </c>
    </row>
    <row r="33" spans="1:2">
      <c r="A33" s="86" t="s">
        <v>393</v>
      </c>
      <c r="B33" s="1" t="s">
        <v>88</v>
      </c>
    </row>
    <row r="34" spans="1:2">
      <c r="A34" s="86" t="s">
        <v>488</v>
      </c>
      <c r="B34" s="1" t="s">
        <v>122</v>
      </c>
    </row>
    <row r="35" spans="1:2">
      <c r="A35" s="86" t="s">
        <v>337</v>
      </c>
      <c r="B35" s="1" t="s">
        <v>106</v>
      </c>
    </row>
    <row r="36" spans="1:2">
      <c r="A36" s="86" t="s">
        <v>334</v>
      </c>
      <c r="B36" s="1" t="s">
        <v>227</v>
      </c>
    </row>
    <row r="37" spans="1:2">
      <c r="A37" s="86" t="s">
        <v>422</v>
      </c>
      <c r="B37" s="1" t="s">
        <v>227</v>
      </c>
    </row>
    <row r="38" spans="1:2">
      <c r="A38" s="86" t="s">
        <v>228</v>
      </c>
      <c r="B38" s="1" t="s">
        <v>227</v>
      </c>
    </row>
    <row r="39" spans="1:2">
      <c r="A39" s="86" t="s">
        <v>278</v>
      </c>
      <c r="B39" s="1" t="s">
        <v>227</v>
      </c>
    </row>
    <row r="40" spans="1:2">
      <c r="A40" s="86" t="s">
        <v>437</v>
      </c>
      <c r="B40" s="1" t="s">
        <v>227</v>
      </c>
    </row>
    <row r="41" spans="1:2">
      <c r="A41" s="86" t="s">
        <v>487</v>
      </c>
      <c r="B41" s="1" t="s">
        <v>227</v>
      </c>
    </row>
    <row r="42" spans="1:2">
      <c r="A42" s="86" t="s">
        <v>326</v>
      </c>
      <c r="B42" s="1" t="s">
        <v>227</v>
      </c>
    </row>
    <row r="43" spans="1:2">
      <c r="A43" s="86" t="s">
        <v>444</v>
      </c>
      <c r="B43" s="1" t="s">
        <v>227</v>
      </c>
    </row>
    <row r="44" spans="1:2">
      <c r="A44" s="86" t="s">
        <v>482</v>
      </c>
      <c r="B44" s="1" t="s">
        <v>227</v>
      </c>
    </row>
    <row r="45" spans="1:2">
      <c r="A45" s="86" t="s">
        <v>377</v>
      </c>
      <c r="B45" s="1" t="s">
        <v>227</v>
      </c>
    </row>
    <row r="46" spans="1:2">
      <c r="A46" s="86" t="s">
        <v>481</v>
      </c>
      <c r="B46" s="1" t="s">
        <v>227</v>
      </c>
    </row>
    <row r="47" spans="1:2">
      <c r="A47" s="86" t="s">
        <v>418</v>
      </c>
      <c r="B47" s="1" t="s">
        <v>663</v>
      </c>
    </row>
    <row r="48" spans="1:2">
      <c r="A48" s="86" t="s">
        <v>385</v>
      </c>
      <c r="B48" s="1" t="s">
        <v>663</v>
      </c>
    </row>
    <row r="49" spans="1:2">
      <c r="A49" s="86" t="s">
        <v>376</v>
      </c>
      <c r="B49" s="1" t="s">
        <v>663</v>
      </c>
    </row>
    <row r="50" spans="1:2">
      <c r="A50" s="86" t="s">
        <v>451</v>
      </c>
      <c r="B50" s="1" t="s">
        <v>663</v>
      </c>
    </row>
    <row r="51" spans="1:2">
      <c r="A51" s="86" t="s">
        <v>308</v>
      </c>
      <c r="B51" s="1" t="s">
        <v>666</v>
      </c>
    </row>
    <row r="52" spans="1:2">
      <c r="A52" s="86" t="s">
        <v>352</v>
      </c>
      <c r="B52" s="1" t="s">
        <v>663</v>
      </c>
    </row>
    <row r="53" spans="1:2">
      <c r="A53" s="86" t="s">
        <v>305</v>
      </c>
      <c r="B53" s="1" t="s">
        <v>663</v>
      </c>
    </row>
    <row r="54" spans="1:2">
      <c r="A54" s="86" t="s">
        <v>270</v>
      </c>
      <c r="B54" s="1" t="s">
        <v>663</v>
      </c>
    </row>
    <row r="55" spans="1:2">
      <c r="A55" s="86" t="s">
        <v>387</v>
      </c>
      <c r="B55" s="1" t="s">
        <v>666</v>
      </c>
    </row>
    <row r="56" spans="1:2">
      <c r="A56" s="86" t="s">
        <v>372</v>
      </c>
      <c r="B56" s="1" t="s">
        <v>666</v>
      </c>
    </row>
    <row r="57" spans="1:2">
      <c r="A57" s="86" t="s">
        <v>329</v>
      </c>
      <c r="B57" s="1" t="s">
        <v>666</v>
      </c>
    </row>
    <row r="58" spans="1:2">
      <c r="A58" s="86" t="s">
        <v>287</v>
      </c>
      <c r="B58" s="1" t="s">
        <v>663</v>
      </c>
    </row>
    <row r="59" spans="1:2">
      <c r="A59" s="86" t="s">
        <v>309</v>
      </c>
      <c r="B59" s="1" t="s">
        <v>666</v>
      </c>
    </row>
    <row r="60" spans="1:2">
      <c r="A60" s="86" t="s">
        <v>355</v>
      </c>
      <c r="B60" s="1" t="s">
        <v>666</v>
      </c>
    </row>
    <row r="61" spans="1:2">
      <c r="A61" s="86" t="s">
        <v>267</v>
      </c>
      <c r="B61" s="1" t="s">
        <v>663</v>
      </c>
    </row>
    <row r="62" spans="1:2">
      <c r="A62" s="86" t="s">
        <v>262</v>
      </c>
      <c r="B62" s="1" t="s">
        <v>666</v>
      </c>
    </row>
    <row r="63" spans="1:2">
      <c r="A63" s="86" t="s">
        <v>402</v>
      </c>
      <c r="B63" s="1" t="s">
        <v>663</v>
      </c>
    </row>
    <row r="64" spans="1:2">
      <c r="A64" s="86" t="s">
        <v>489</v>
      </c>
      <c r="B64" s="1" t="s">
        <v>663</v>
      </c>
    </row>
    <row r="65" spans="1:2">
      <c r="A65" s="86" t="s">
        <v>328</v>
      </c>
      <c r="B65" s="1" t="s">
        <v>666</v>
      </c>
    </row>
    <row r="66" spans="1:2">
      <c r="A66" s="86" t="s">
        <v>338</v>
      </c>
      <c r="B66" s="1" t="s">
        <v>99</v>
      </c>
    </row>
    <row r="67" spans="1:2">
      <c r="A67" s="86" t="s">
        <v>383</v>
      </c>
      <c r="B67" s="1" t="s">
        <v>99</v>
      </c>
    </row>
    <row r="68" spans="1:2">
      <c r="A68" s="86" t="s">
        <v>496</v>
      </c>
      <c r="B68" s="1" t="s">
        <v>99</v>
      </c>
    </row>
    <row r="69" spans="1:2">
      <c r="A69" s="86" t="s">
        <v>333</v>
      </c>
      <c r="B69" s="1" t="s">
        <v>99</v>
      </c>
    </row>
    <row r="70" spans="1:2">
      <c r="A70" s="86" t="s">
        <v>341</v>
      </c>
      <c r="B70" s="1" t="s">
        <v>99</v>
      </c>
    </row>
    <row r="71" spans="1:2">
      <c r="A71" s="86" t="s">
        <v>490</v>
      </c>
      <c r="B71" s="1" t="s">
        <v>99</v>
      </c>
    </row>
    <row r="72" spans="1:2">
      <c r="A72" s="86" t="s">
        <v>406</v>
      </c>
      <c r="B72" s="1" t="s">
        <v>99</v>
      </c>
    </row>
    <row r="73" spans="1:2">
      <c r="A73" s="86" t="s">
        <v>281</v>
      </c>
      <c r="B73" s="1" t="s">
        <v>99</v>
      </c>
    </row>
    <row r="74" spans="1:2">
      <c r="A74" s="86" t="s">
        <v>375</v>
      </c>
      <c r="B74" s="1" t="s">
        <v>99</v>
      </c>
    </row>
    <row r="75" spans="1:2">
      <c r="A75" s="86" t="s">
        <v>465</v>
      </c>
      <c r="B75" s="1" t="s">
        <v>99</v>
      </c>
    </row>
    <row r="76" spans="1:2">
      <c r="A76" s="86" t="s">
        <v>275</v>
      </c>
      <c r="B76" s="1" t="s">
        <v>99</v>
      </c>
    </row>
    <row r="77" spans="1:2">
      <c r="A77" s="86" t="s">
        <v>491</v>
      </c>
      <c r="B77" s="1" t="s">
        <v>99</v>
      </c>
    </row>
    <row r="78" spans="1:2">
      <c r="A78" s="86" t="s">
        <v>310</v>
      </c>
      <c r="B78" s="1" t="s">
        <v>99</v>
      </c>
    </row>
    <row r="79" spans="1:2">
      <c r="A79" s="86" t="s">
        <v>450</v>
      </c>
      <c r="B79" s="1" t="s">
        <v>99</v>
      </c>
    </row>
    <row r="80" spans="1:2">
      <c r="A80" s="86" t="s">
        <v>419</v>
      </c>
      <c r="B80" s="1" t="s">
        <v>102</v>
      </c>
    </row>
    <row r="81" spans="1:2">
      <c r="A81" s="86" t="s">
        <v>492</v>
      </c>
      <c r="B81" s="1" t="s">
        <v>102</v>
      </c>
    </row>
    <row r="82" spans="1:2">
      <c r="A82" s="86" t="s">
        <v>493</v>
      </c>
      <c r="B82" s="1" t="s">
        <v>102</v>
      </c>
    </row>
    <row r="83" spans="1:2">
      <c r="A83" s="86" t="s">
        <v>362</v>
      </c>
      <c r="B83" s="1" t="s">
        <v>102</v>
      </c>
    </row>
    <row r="84" spans="1:2">
      <c r="A84" s="86" t="s">
        <v>435</v>
      </c>
      <c r="B84" s="1" t="s">
        <v>102</v>
      </c>
    </row>
    <row r="85" spans="1:2">
      <c r="A85" s="86" t="s">
        <v>384</v>
      </c>
      <c r="B85" s="1" t="s">
        <v>102</v>
      </c>
    </row>
    <row r="86" spans="1:2">
      <c r="A86" s="86" t="s">
        <v>448</v>
      </c>
      <c r="B86" s="1" t="s">
        <v>102</v>
      </c>
    </row>
    <row r="87" spans="1:2">
      <c r="A87" s="86" t="s">
        <v>438</v>
      </c>
      <c r="B87" s="1" t="s">
        <v>102</v>
      </c>
    </row>
    <row r="88" spans="1:2">
      <c r="A88" s="86" t="s">
        <v>368</v>
      </c>
      <c r="B88" s="1" t="s">
        <v>102</v>
      </c>
    </row>
    <row r="89" spans="1:2">
      <c r="A89" s="86" t="s">
        <v>433</v>
      </c>
      <c r="B89" s="1" t="s">
        <v>102</v>
      </c>
    </row>
    <row r="90" spans="1:2">
      <c r="A90" s="86" t="s">
        <v>276</v>
      </c>
      <c r="B90" s="1" t="s">
        <v>102</v>
      </c>
    </row>
    <row r="91" spans="1:2">
      <c r="A91" s="86" t="s">
        <v>502</v>
      </c>
      <c r="B91" s="1" t="s">
        <v>88</v>
      </c>
    </row>
    <row r="92" spans="1:2">
      <c r="A92" s="86" t="s">
        <v>503</v>
      </c>
      <c r="B92" s="1" t="s">
        <v>88</v>
      </c>
    </row>
    <row r="93" spans="1:2">
      <c r="A93" s="86" t="s">
        <v>504</v>
      </c>
      <c r="B93" s="1" t="s">
        <v>88</v>
      </c>
    </row>
    <row r="94" spans="1:2">
      <c r="A94" s="86" t="s">
        <v>426</v>
      </c>
      <c r="B94" s="1" t="s">
        <v>88</v>
      </c>
    </row>
    <row r="95" spans="1:2">
      <c r="A95" s="86" t="s">
        <v>343</v>
      </c>
      <c r="B95" s="1" t="s">
        <v>88</v>
      </c>
    </row>
    <row r="96" spans="1:2">
      <c r="A96" s="86" t="s">
        <v>455</v>
      </c>
      <c r="B96" s="1" t="s">
        <v>88</v>
      </c>
    </row>
    <row r="97" spans="1:2">
      <c r="A97" s="86" t="s">
        <v>505</v>
      </c>
      <c r="B97" s="1" t="s">
        <v>88</v>
      </c>
    </row>
    <row r="98" spans="1:2">
      <c r="A98" s="86" t="s">
        <v>508</v>
      </c>
      <c r="B98" s="1" t="s">
        <v>88</v>
      </c>
    </row>
    <row r="99" spans="1:2">
      <c r="A99" s="86" t="s">
        <v>394</v>
      </c>
      <c r="B99" s="1" t="s">
        <v>88</v>
      </c>
    </row>
    <row r="100" spans="1:2">
      <c r="A100" s="86" t="s">
        <v>479</v>
      </c>
      <c r="B100" s="1" t="s">
        <v>95</v>
      </c>
    </row>
    <row r="101" spans="1:2">
      <c r="A101" s="86" t="s">
        <v>283</v>
      </c>
      <c r="B101" s="1" t="s">
        <v>95</v>
      </c>
    </row>
    <row r="102" spans="1:2">
      <c r="A102" s="86" t="s">
        <v>507</v>
      </c>
      <c r="B102" s="1" t="s">
        <v>95</v>
      </c>
    </row>
    <row r="103" spans="1:2">
      <c r="A103" s="86" t="s">
        <v>295</v>
      </c>
      <c r="B103" s="1" t="s">
        <v>88</v>
      </c>
    </row>
    <row r="104" spans="1:2">
      <c r="A104" s="86" t="s">
        <v>430</v>
      </c>
      <c r="B104" s="1" t="s">
        <v>90</v>
      </c>
    </row>
    <row r="105" spans="1:2">
      <c r="A105" s="86" t="s">
        <v>470</v>
      </c>
      <c r="B105" s="1" t="s">
        <v>90</v>
      </c>
    </row>
    <row r="106" spans="1:2">
      <c r="A106" s="86" t="s">
        <v>346</v>
      </c>
      <c r="B106" s="1" t="s">
        <v>90</v>
      </c>
    </row>
    <row r="107" spans="1:2">
      <c r="A107" s="86" t="s">
        <v>506</v>
      </c>
      <c r="B107" s="1" t="s">
        <v>90</v>
      </c>
    </row>
    <row r="108" spans="1:2">
      <c r="A108" s="86" t="s">
        <v>382</v>
      </c>
      <c r="B108" s="1" t="s">
        <v>90</v>
      </c>
    </row>
    <row r="109" spans="1:2">
      <c r="A109" s="86" t="s">
        <v>458</v>
      </c>
      <c r="B109" s="1" t="s">
        <v>90</v>
      </c>
    </row>
    <row r="110" spans="1:2">
      <c r="A110" s="86" t="s">
        <v>449</v>
      </c>
      <c r="B110" s="1" t="s">
        <v>90</v>
      </c>
    </row>
    <row r="111" spans="1:2">
      <c r="A111" s="86" t="s">
        <v>303</v>
      </c>
      <c r="B111" s="1" t="s">
        <v>90</v>
      </c>
    </row>
    <row r="112" spans="1:2">
      <c r="A112" s="86" t="s">
        <v>409</v>
      </c>
      <c r="B112" s="1" t="s">
        <v>90</v>
      </c>
    </row>
    <row r="113" spans="1:2">
      <c r="A113" s="86" t="s">
        <v>421</v>
      </c>
      <c r="B113" s="1" t="s">
        <v>93</v>
      </c>
    </row>
    <row r="114" spans="1:2">
      <c r="A114" s="86" t="s">
        <v>462</v>
      </c>
      <c r="B114" s="1" t="s">
        <v>93</v>
      </c>
    </row>
    <row r="115" spans="1:2">
      <c r="A115" s="86" t="s">
        <v>311</v>
      </c>
      <c r="B115" s="1" t="s">
        <v>93</v>
      </c>
    </row>
    <row r="116" spans="1:2">
      <c r="A116" s="86" t="s">
        <v>296</v>
      </c>
      <c r="B116" s="1" t="s">
        <v>93</v>
      </c>
    </row>
    <row r="117" spans="1:2">
      <c r="A117" s="86" t="s">
        <v>381</v>
      </c>
      <c r="B117" s="1" t="s">
        <v>93</v>
      </c>
    </row>
    <row r="118" spans="1:2">
      <c r="A118" s="86" t="s">
        <v>424</v>
      </c>
      <c r="B118" s="1" t="s">
        <v>107</v>
      </c>
    </row>
    <row r="119" spans="1:2">
      <c r="A119" s="86" t="s">
        <v>471</v>
      </c>
      <c r="B119" s="1" t="s">
        <v>107</v>
      </c>
    </row>
    <row r="120" spans="1:2">
      <c r="A120" s="86" t="s">
        <v>292</v>
      </c>
      <c r="B120" s="1" t="s">
        <v>107</v>
      </c>
    </row>
    <row r="121" spans="1:2">
      <c r="A121" s="86" t="s">
        <v>500</v>
      </c>
      <c r="B121" s="1" t="s">
        <v>107</v>
      </c>
    </row>
    <row r="122" spans="1:2">
      <c r="A122" s="86" t="s">
        <v>260</v>
      </c>
      <c r="B122" s="1" t="s">
        <v>107</v>
      </c>
    </row>
    <row r="123" spans="1:2">
      <c r="A123" s="86" t="s">
        <v>464</v>
      </c>
      <c r="B123" s="1" t="s">
        <v>106</v>
      </c>
    </row>
    <row r="124" spans="1:2">
      <c r="A124" s="86" t="s">
        <v>365</v>
      </c>
      <c r="B124" s="1" t="s">
        <v>106</v>
      </c>
    </row>
    <row r="125" spans="1:2">
      <c r="A125" s="86" t="s">
        <v>480</v>
      </c>
      <c r="B125" s="1" t="s">
        <v>106</v>
      </c>
    </row>
    <row r="126" spans="1:2">
      <c r="A126" s="86" t="s">
        <v>331</v>
      </c>
      <c r="B126" s="1" t="s">
        <v>106</v>
      </c>
    </row>
    <row r="127" spans="1:2">
      <c r="A127" s="86" t="s">
        <v>499</v>
      </c>
      <c r="B127" s="1" t="s">
        <v>106</v>
      </c>
    </row>
    <row r="128" spans="1:2">
      <c r="A128" s="86" t="s">
        <v>429</v>
      </c>
      <c r="B128" s="1" t="s">
        <v>107</v>
      </c>
    </row>
    <row r="129" spans="1:2">
      <c r="A129" s="86" t="s">
        <v>366</v>
      </c>
      <c r="B129" s="1" t="s">
        <v>102</v>
      </c>
    </row>
    <row r="130" spans="1:2">
      <c r="A130" s="86" t="s">
        <v>498</v>
      </c>
      <c r="B130" s="1" t="s">
        <v>107</v>
      </c>
    </row>
    <row r="131" spans="1:2">
      <c r="A131" s="86" t="s">
        <v>473</v>
      </c>
      <c r="B131" s="1" t="s">
        <v>102</v>
      </c>
    </row>
    <row r="132" spans="1:2">
      <c r="A132" s="86" t="s">
        <v>475</v>
      </c>
      <c r="B132" s="1" t="s">
        <v>107</v>
      </c>
    </row>
    <row r="133" spans="1:2">
      <c r="A133" s="86" t="s">
        <v>443</v>
      </c>
      <c r="B133" s="1" t="s">
        <v>107</v>
      </c>
    </row>
    <row r="134" spans="1:2">
      <c r="A134" s="86" t="s">
        <v>374</v>
      </c>
      <c r="B134" s="1" t="s">
        <v>102</v>
      </c>
    </row>
    <row r="135" spans="1:2">
      <c r="A135" s="86" t="s">
        <v>447</v>
      </c>
      <c r="B135" s="1" t="s">
        <v>107</v>
      </c>
    </row>
    <row r="136" spans="1:2">
      <c r="A136" s="86" t="s">
        <v>415</v>
      </c>
      <c r="B136" s="1" t="s">
        <v>107</v>
      </c>
    </row>
    <row r="137" spans="1:2">
      <c r="A137" s="86" t="s">
        <v>494</v>
      </c>
      <c r="B137" s="1" t="s">
        <v>102</v>
      </c>
    </row>
    <row r="138" spans="1:2">
      <c r="A138" s="86" t="s">
        <v>495</v>
      </c>
      <c r="B138" s="1" t="s">
        <v>102</v>
      </c>
    </row>
    <row r="139" spans="1:2">
      <c r="A139" s="86" t="s">
        <v>388</v>
      </c>
      <c r="B139" s="1" t="s">
        <v>248</v>
      </c>
    </row>
    <row r="140" spans="1:2">
      <c r="A140" s="86" t="s">
        <v>249</v>
      </c>
      <c r="B140" s="1" t="s">
        <v>87</v>
      </c>
    </row>
    <row r="141" spans="1:2">
      <c r="A141" s="86" t="s">
        <v>425</v>
      </c>
      <c r="B141" s="1" t="s">
        <v>87</v>
      </c>
    </row>
    <row r="142" spans="1:2">
      <c r="A142" s="86" t="s">
        <v>517</v>
      </c>
      <c r="B142" s="1" t="s">
        <v>248</v>
      </c>
    </row>
    <row r="143" spans="1:2">
      <c r="A143" s="86" t="s">
        <v>440</v>
      </c>
      <c r="B143" s="1" t="s">
        <v>87</v>
      </c>
    </row>
    <row r="144" spans="1:2">
      <c r="A144" s="86" t="s">
        <v>403</v>
      </c>
      <c r="B144" s="1" t="s">
        <v>248</v>
      </c>
    </row>
    <row r="145" spans="1:2">
      <c r="A145" s="86" t="s">
        <v>324</v>
      </c>
      <c r="B145" s="1" t="s">
        <v>248</v>
      </c>
    </row>
    <row r="146" spans="1:2">
      <c r="A146" s="86" t="s">
        <v>439</v>
      </c>
      <c r="B146" s="1" t="s">
        <v>87</v>
      </c>
    </row>
    <row r="147" spans="1:2">
      <c r="A147" s="86" t="s">
        <v>436</v>
      </c>
      <c r="B147" s="1" t="s">
        <v>248</v>
      </c>
    </row>
    <row r="148" spans="1:2">
      <c r="A148" s="86" t="s">
        <v>420</v>
      </c>
      <c r="B148" s="1" t="s">
        <v>87</v>
      </c>
    </row>
    <row r="149" spans="1:2">
      <c r="A149" s="86" t="s">
        <v>286</v>
      </c>
      <c r="B149" s="1" t="s">
        <v>87</v>
      </c>
    </row>
    <row r="150" spans="1:2">
      <c r="A150" s="86" t="s">
        <v>354</v>
      </c>
      <c r="B150" s="1" t="s">
        <v>87</v>
      </c>
    </row>
    <row r="151" spans="1:2">
      <c r="A151" s="86" t="s">
        <v>518</v>
      </c>
      <c r="B151" s="1" t="s">
        <v>87</v>
      </c>
    </row>
    <row r="152" spans="1:2">
      <c r="A152" s="86" t="s">
        <v>423</v>
      </c>
      <c r="B152" s="1" t="s">
        <v>248</v>
      </c>
    </row>
    <row r="153" spans="1:2">
      <c r="A153" s="86" t="s">
        <v>431</v>
      </c>
      <c r="B153" s="1" t="s">
        <v>248</v>
      </c>
    </row>
    <row r="154" spans="1:2">
      <c r="A154" s="86" t="s">
        <v>511</v>
      </c>
      <c r="B154" s="1" t="s">
        <v>248</v>
      </c>
    </row>
    <row r="155" spans="1:2">
      <c r="A155" s="86" t="s">
        <v>512</v>
      </c>
      <c r="B155" s="1" t="s">
        <v>248</v>
      </c>
    </row>
    <row r="156" spans="1:2">
      <c r="A156" s="86" t="s">
        <v>513</v>
      </c>
      <c r="B156" s="1" t="s">
        <v>248</v>
      </c>
    </row>
    <row r="157" spans="1:2">
      <c r="A157" s="86" t="s">
        <v>514</v>
      </c>
      <c r="B157" s="1" t="s">
        <v>248</v>
      </c>
    </row>
    <row r="158" spans="1:2">
      <c r="A158" s="86" t="s">
        <v>515</v>
      </c>
      <c r="B158" s="1" t="s">
        <v>248</v>
      </c>
    </row>
    <row r="159" spans="1:2">
      <c r="A159" s="86" t="s">
        <v>516</v>
      </c>
      <c r="B159" s="1" t="s">
        <v>248</v>
      </c>
    </row>
    <row r="160" spans="1:2">
      <c r="A160" s="86" t="s">
        <v>412</v>
      </c>
      <c r="B160" s="1" t="s">
        <v>248</v>
      </c>
    </row>
    <row r="161" spans="1:2">
      <c r="A161" s="86" t="s">
        <v>398</v>
      </c>
      <c r="B161" s="1" t="s">
        <v>248</v>
      </c>
    </row>
    <row r="162" spans="1:2">
      <c r="A162" s="86" t="s">
        <v>336</v>
      </c>
      <c r="B162" s="1" t="s">
        <v>248</v>
      </c>
    </row>
    <row r="163" spans="1:2">
      <c r="A163" s="86" t="s">
        <v>397</v>
      </c>
      <c r="B163" s="1" t="s">
        <v>89</v>
      </c>
    </row>
    <row r="164" spans="1:2">
      <c r="A164" s="86" t="s">
        <v>360</v>
      </c>
      <c r="B164" s="1" t="s">
        <v>89</v>
      </c>
    </row>
    <row r="165" spans="1:2">
      <c r="A165" s="86" t="s">
        <v>266</v>
      </c>
      <c r="B165" s="1" t="s">
        <v>89</v>
      </c>
    </row>
    <row r="166" spans="1:2">
      <c r="A166" s="86" t="s">
        <v>399</v>
      </c>
      <c r="B166" s="1" t="s">
        <v>89</v>
      </c>
    </row>
    <row r="167" spans="1:2">
      <c r="A167" s="86" t="s">
        <v>349</v>
      </c>
      <c r="B167" s="1" t="s">
        <v>122</v>
      </c>
    </row>
    <row r="168" spans="1:2">
      <c r="A168" s="86" t="s">
        <v>405</v>
      </c>
      <c r="B168" s="1" t="s">
        <v>122</v>
      </c>
    </row>
    <row r="169" spans="1:2">
      <c r="A169" s="86" t="s">
        <v>325</v>
      </c>
      <c r="B169" s="1" t="s">
        <v>122</v>
      </c>
    </row>
    <row r="170" spans="1:2">
      <c r="A170" s="86" t="s">
        <v>407</v>
      </c>
      <c r="B170" s="1" t="s">
        <v>122</v>
      </c>
    </row>
    <row r="171" spans="1:2">
      <c r="A171" s="86" t="s">
        <v>510</v>
      </c>
      <c r="B171" s="1" t="s">
        <v>89</v>
      </c>
    </row>
    <row r="172" spans="1:2">
      <c r="A172" s="86" t="s">
        <v>390</v>
      </c>
      <c r="B172" s="1" t="s">
        <v>89</v>
      </c>
    </row>
    <row r="173" spans="1:2">
      <c r="A173" s="86" t="s">
        <v>342</v>
      </c>
      <c r="B173" s="1" t="s">
        <v>89</v>
      </c>
    </row>
    <row r="174" spans="1:2">
      <c r="A174" s="86" t="s">
        <v>463</v>
      </c>
      <c r="B174" s="1" t="s">
        <v>89</v>
      </c>
    </row>
    <row r="175" spans="1:2">
      <c r="A175" s="86" t="s">
        <v>298</v>
      </c>
      <c r="B175" s="1" t="s">
        <v>89</v>
      </c>
    </row>
    <row r="176" spans="1:2">
      <c r="A176" s="86" t="s">
        <v>252</v>
      </c>
      <c r="B176" s="1" t="s">
        <v>89</v>
      </c>
    </row>
    <row r="177" spans="1:2">
      <c r="A177" s="86" t="s">
        <v>474</v>
      </c>
      <c r="B177" s="1" t="s">
        <v>122</v>
      </c>
    </row>
    <row r="178" spans="1:2">
      <c r="A178" s="86" t="s">
        <v>291</v>
      </c>
      <c r="B178" s="1" t="s">
        <v>122</v>
      </c>
    </row>
    <row r="179" spans="1:2">
      <c r="A179" s="86" t="s">
        <v>321</v>
      </c>
      <c r="B179" s="1" t="s">
        <v>122</v>
      </c>
    </row>
    <row r="180" spans="1:2">
      <c r="A180" s="86" t="s">
        <v>453</v>
      </c>
      <c r="B180" s="1" t="s">
        <v>122</v>
      </c>
    </row>
    <row r="181" spans="1:2">
      <c r="A181" s="86" t="s">
        <v>347</v>
      </c>
      <c r="B181" s="1" t="s">
        <v>122</v>
      </c>
    </row>
    <row r="182" spans="1:2">
      <c r="A182" s="86" t="s">
        <v>340</v>
      </c>
      <c r="B182" s="1" t="s">
        <v>122</v>
      </c>
    </row>
    <row r="183" spans="1:2">
      <c r="A183" s="86" t="s">
        <v>348</v>
      </c>
      <c r="B183" s="1" t="s">
        <v>122</v>
      </c>
    </row>
    <row r="184" spans="1:2">
      <c r="A184" s="86" t="s">
        <v>401</v>
      </c>
      <c r="B184" s="1" t="s">
        <v>105</v>
      </c>
    </row>
    <row r="185" spans="1:2">
      <c r="A185" s="86" t="s">
        <v>294</v>
      </c>
      <c r="B185" s="1" t="s">
        <v>105</v>
      </c>
    </row>
    <row r="186" spans="1:2">
      <c r="A186" s="86" t="s">
        <v>363</v>
      </c>
      <c r="B186" s="1" t="s">
        <v>105</v>
      </c>
    </row>
    <row r="187" spans="1:2">
      <c r="A187" s="86" t="s">
        <v>391</v>
      </c>
      <c r="B187" s="1" t="s">
        <v>105</v>
      </c>
    </row>
    <row r="188" spans="1:2">
      <c r="A188" s="86" t="s">
        <v>441</v>
      </c>
      <c r="B188" s="1" t="s">
        <v>106</v>
      </c>
    </row>
    <row r="189" spans="1:2">
      <c r="A189" s="86" t="s">
        <v>290</v>
      </c>
      <c r="B189" s="1" t="s">
        <v>106</v>
      </c>
    </row>
    <row r="190" spans="1:2">
      <c r="A190" s="86" t="s">
        <v>446</v>
      </c>
      <c r="B190" s="1" t="s">
        <v>106</v>
      </c>
    </row>
    <row r="191" spans="1:2">
      <c r="A191" s="86" t="s">
        <v>414</v>
      </c>
      <c r="B191" s="1" t="s">
        <v>106</v>
      </c>
    </row>
    <row r="192" spans="1:2">
      <c r="A192" s="86" t="s">
        <v>319</v>
      </c>
      <c r="B192" s="1" t="s">
        <v>106</v>
      </c>
    </row>
    <row r="193" spans="1:2">
      <c r="A193" s="86" t="s">
        <v>233</v>
      </c>
      <c r="B193" s="1" t="s">
        <v>232</v>
      </c>
    </row>
    <row r="194" spans="1:2">
      <c r="A194" s="86" t="s">
        <v>300</v>
      </c>
      <c r="B194" s="1" t="s">
        <v>232</v>
      </c>
    </row>
    <row r="195" spans="1:2">
      <c r="A195" s="86" t="s">
        <v>259</v>
      </c>
      <c r="B195" s="1" t="s">
        <v>232</v>
      </c>
    </row>
    <row r="196" spans="1:2">
      <c r="A196" s="86" t="s">
        <v>501</v>
      </c>
      <c r="B196" s="1" t="s">
        <v>232</v>
      </c>
    </row>
    <row r="197" spans="1:2">
      <c r="A197" s="86" t="s">
        <v>427</v>
      </c>
      <c r="B197" s="1" t="s">
        <v>232</v>
      </c>
    </row>
    <row r="198" spans="1:2">
      <c r="A198" s="86" t="s">
        <v>380</v>
      </c>
      <c r="B198" s="1" t="s">
        <v>232</v>
      </c>
    </row>
    <row r="199" spans="1:2">
      <c r="A199" s="86" t="s">
        <v>297</v>
      </c>
      <c r="B199" s="1" t="s">
        <v>105</v>
      </c>
    </row>
    <row r="200" spans="1:2">
      <c r="A200" s="86" t="s">
        <v>371</v>
      </c>
      <c r="B200" s="1" t="s">
        <v>105</v>
      </c>
    </row>
    <row r="201" spans="1:2">
      <c r="A201" s="86" t="s">
        <v>434</v>
      </c>
      <c r="B201" s="1" t="s">
        <v>105</v>
      </c>
    </row>
    <row r="202" spans="1:2">
      <c r="A202" s="86" t="s">
        <v>370</v>
      </c>
      <c r="B202" s="1" t="s">
        <v>105</v>
      </c>
    </row>
    <row r="203" spans="1:2">
      <c r="A203" s="86" t="s">
        <v>293</v>
      </c>
      <c r="B203" s="1" t="s">
        <v>105</v>
      </c>
    </row>
    <row r="204" spans="1:2">
      <c r="A204" s="86" t="s">
        <v>265</v>
      </c>
      <c r="B204" s="1" t="s">
        <v>105</v>
      </c>
    </row>
    <row r="205" spans="1:2">
      <c r="A205" s="86" t="s">
        <v>211</v>
      </c>
      <c r="B205" s="1" t="s">
        <v>118</v>
      </c>
    </row>
    <row r="206" spans="1:2">
      <c r="A206" s="86" t="s">
        <v>277</v>
      </c>
      <c r="B206" s="1" t="s">
        <v>118</v>
      </c>
    </row>
    <row r="207" spans="1:2">
      <c r="A207" s="86" t="s">
        <v>478</v>
      </c>
      <c r="B207" s="1" t="s">
        <v>118</v>
      </c>
    </row>
    <row r="208" spans="1:2">
      <c r="A208" s="86" t="s">
        <v>268</v>
      </c>
      <c r="B208" s="1" t="s">
        <v>781</v>
      </c>
    </row>
    <row r="209" spans="1:2">
      <c r="A209" s="86" t="s">
        <v>243</v>
      </c>
      <c r="B209" s="1" t="s">
        <v>210</v>
      </c>
    </row>
    <row r="210" spans="1:2">
      <c r="A210" s="86" t="s">
        <v>263</v>
      </c>
      <c r="B210" s="1" t="s">
        <v>210</v>
      </c>
    </row>
    <row r="211" spans="1:2">
      <c r="A211" s="86" t="s">
        <v>395</v>
      </c>
      <c r="B211" s="1" t="s">
        <v>781</v>
      </c>
    </row>
    <row r="212" spans="1:2">
      <c r="A212" s="86" t="s">
        <v>273</v>
      </c>
      <c r="B212" s="1" t="s">
        <v>781</v>
      </c>
    </row>
    <row r="213" spans="1:2">
      <c r="A213" s="86" t="s">
        <v>454</v>
      </c>
      <c r="B213" s="1" t="s">
        <v>118</v>
      </c>
    </row>
    <row r="214" spans="1:2">
      <c r="A214" s="86" t="s">
        <v>351</v>
      </c>
      <c r="B214" s="1" t="s">
        <v>781</v>
      </c>
    </row>
    <row r="215" spans="1:2">
      <c r="A215" s="86" t="s">
        <v>358</v>
      </c>
      <c r="B215" s="1" t="s">
        <v>781</v>
      </c>
    </row>
    <row r="216" spans="1:2">
      <c r="A216" s="86" t="s">
        <v>313</v>
      </c>
      <c r="B216" s="1" t="s">
        <v>110</v>
      </c>
    </row>
    <row r="217" spans="1:2">
      <c r="A217" s="86" t="s">
        <v>445</v>
      </c>
      <c r="B217" s="1" t="s">
        <v>110</v>
      </c>
    </row>
    <row r="218" spans="1:2">
      <c r="A218" s="86" t="s">
        <v>529</v>
      </c>
      <c r="B218" s="1" t="s">
        <v>110</v>
      </c>
    </row>
    <row r="219" spans="1:2">
      <c r="A219" s="86" t="s">
        <v>367</v>
      </c>
      <c r="B219" s="1" t="s">
        <v>118</v>
      </c>
    </row>
    <row r="220" spans="1:2">
      <c r="A220" s="86" t="s">
        <v>247</v>
      </c>
      <c r="B220" s="1" t="s">
        <v>110</v>
      </c>
    </row>
    <row r="221" spans="1:2">
      <c r="A221" s="86" t="s">
        <v>238</v>
      </c>
      <c r="B221" s="1" t="s">
        <v>110</v>
      </c>
    </row>
    <row r="222" spans="1:2">
      <c r="A222" s="86" t="s">
        <v>469</v>
      </c>
      <c r="B222" s="1" t="s">
        <v>110</v>
      </c>
    </row>
    <row r="223" spans="1:2">
      <c r="A223" s="86" t="s">
        <v>411</v>
      </c>
      <c r="B223" s="1" t="s">
        <v>117</v>
      </c>
    </row>
    <row r="224" spans="1:2">
      <c r="A224" s="86" t="s">
        <v>528</v>
      </c>
      <c r="B224" s="1" t="s">
        <v>111</v>
      </c>
    </row>
    <row r="225" spans="1:2">
      <c r="A225" s="86" t="s">
        <v>274</v>
      </c>
      <c r="B225" s="1" t="s">
        <v>117</v>
      </c>
    </row>
    <row r="226" spans="1:2">
      <c r="A226" s="86" t="s">
        <v>456</v>
      </c>
      <c r="B226" s="1" t="s">
        <v>117</v>
      </c>
    </row>
    <row r="227" spans="1:2">
      <c r="A227" s="86" t="s">
        <v>255</v>
      </c>
      <c r="B227" s="1" t="s">
        <v>111</v>
      </c>
    </row>
    <row r="228" spans="1:2">
      <c r="A228" s="86" t="s">
        <v>378</v>
      </c>
      <c r="B228" s="1" t="s">
        <v>109</v>
      </c>
    </row>
    <row r="229" spans="1:2">
      <c r="A229" s="86" t="s">
        <v>369</v>
      </c>
      <c r="B229" s="1" t="s">
        <v>120</v>
      </c>
    </row>
    <row r="230" spans="1:2">
      <c r="A230" s="86" t="s">
        <v>476</v>
      </c>
      <c r="B230" s="1" t="s">
        <v>113</v>
      </c>
    </row>
    <row r="231" spans="1:2">
      <c r="A231" s="86" t="s">
        <v>317</v>
      </c>
      <c r="B231" s="1" t="s">
        <v>113</v>
      </c>
    </row>
    <row r="232" spans="1:2">
      <c r="A232" s="86" t="s">
        <v>467</v>
      </c>
      <c r="B232" s="1" t="s">
        <v>120</v>
      </c>
    </row>
    <row r="233" spans="1:2">
      <c r="A233" s="86" t="s">
        <v>361</v>
      </c>
      <c r="B233" s="1" t="s">
        <v>109</v>
      </c>
    </row>
    <row r="234" spans="1:2">
      <c r="A234" s="86" t="s">
        <v>312</v>
      </c>
      <c r="B234" s="1" t="s">
        <v>120</v>
      </c>
    </row>
    <row r="235" spans="1:2">
      <c r="A235" s="86" t="s">
        <v>320</v>
      </c>
      <c r="B235" s="1" t="s">
        <v>109</v>
      </c>
    </row>
    <row r="236" spans="1:2">
      <c r="A236" s="86" t="s">
        <v>301</v>
      </c>
      <c r="B236" s="1" t="s">
        <v>109</v>
      </c>
    </row>
    <row r="237" spans="1:2">
      <c r="A237" s="86" t="s">
        <v>408</v>
      </c>
      <c r="B237" s="1" t="s">
        <v>113</v>
      </c>
    </row>
    <row r="238" spans="1:2">
      <c r="A238" s="86" t="s">
        <v>413</v>
      </c>
      <c r="B238" s="1" t="s">
        <v>109</v>
      </c>
    </row>
    <row r="239" spans="1:2">
      <c r="A239" s="86" t="s">
        <v>526</v>
      </c>
      <c r="B239" s="1" t="s">
        <v>84</v>
      </c>
    </row>
    <row r="240" spans="1:2">
      <c r="A240" s="86" t="s">
        <v>241</v>
      </c>
      <c r="B240" s="1" t="s">
        <v>84</v>
      </c>
    </row>
    <row r="241" spans="1:2">
      <c r="A241" s="86" t="s">
        <v>279</v>
      </c>
      <c r="B241" s="1" t="s">
        <v>85</v>
      </c>
    </row>
    <row r="242" spans="1:2">
      <c r="A242" s="86" t="s">
        <v>357</v>
      </c>
      <c r="B242" s="1" t="s">
        <v>85</v>
      </c>
    </row>
    <row r="243" spans="1:2">
      <c r="A243" s="86" t="s">
        <v>460</v>
      </c>
      <c r="B243" s="1" t="s">
        <v>85</v>
      </c>
    </row>
    <row r="244" spans="1:2">
      <c r="A244" s="86" t="s">
        <v>461</v>
      </c>
      <c r="B244" s="1" t="s">
        <v>79</v>
      </c>
    </row>
    <row r="245" spans="1:2">
      <c r="A245" s="86" t="s">
        <v>251</v>
      </c>
      <c r="B245" s="1" t="s">
        <v>84</v>
      </c>
    </row>
    <row r="246" spans="1:2">
      <c r="A246" s="86" t="s">
        <v>373</v>
      </c>
      <c r="B246" s="1" t="s">
        <v>85</v>
      </c>
    </row>
    <row r="247" spans="1:2">
      <c r="A247" s="86" t="s">
        <v>524</v>
      </c>
      <c r="B247" s="1" t="s">
        <v>82</v>
      </c>
    </row>
    <row r="248" spans="1:2">
      <c r="A248" s="86" t="s">
        <v>282</v>
      </c>
      <c r="B248" s="1" t="s">
        <v>79</v>
      </c>
    </row>
    <row r="249" spans="1:2">
      <c r="A249" s="86" t="s">
        <v>332</v>
      </c>
      <c r="B249" s="1" t="s">
        <v>85</v>
      </c>
    </row>
    <row r="250" spans="1:2">
      <c r="A250" s="86" t="s">
        <v>322</v>
      </c>
      <c r="B250" s="1" t="s">
        <v>84</v>
      </c>
    </row>
    <row r="251" spans="1:2">
      <c r="A251" s="86" t="s">
        <v>410</v>
      </c>
      <c r="B251" s="1" t="s">
        <v>84</v>
      </c>
    </row>
    <row r="252" spans="1:2">
      <c r="A252" s="86" t="s">
        <v>400</v>
      </c>
      <c r="B252" s="1" t="s">
        <v>82</v>
      </c>
    </row>
    <row r="253" spans="1:2">
      <c r="A253" s="86" t="s">
        <v>525</v>
      </c>
      <c r="B253" s="1" t="s">
        <v>79</v>
      </c>
    </row>
    <row r="254" spans="1:2">
      <c r="A254" s="86" t="s">
        <v>264</v>
      </c>
      <c r="B254" s="1" t="s">
        <v>82</v>
      </c>
    </row>
    <row r="255" spans="1:2">
      <c r="A255" s="86" t="s">
        <v>396</v>
      </c>
      <c r="B255" s="1" t="s">
        <v>81</v>
      </c>
    </row>
    <row r="256" spans="1:2">
      <c r="A256" s="86" t="s">
        <v>231</v>
      </c>
      <c r="B256" s="1" t="s">
        <v>83</v>
      </c>
    </row>
    <row r="257" spans="1:2">
      <c r="A257" s="86" t="s">
        <v>379</v>
      </c>
      <c r="B257" s="1" t="s">
        <v>83</v>
      </c>
    </row>
    <row r="258" spans="1:2">
      <c r="A258" s="86" t="s">
        <v>299</v>
      </c>
      <c r="B258" s="1" t="s">
        <v>86</v>
      </c>
    </row>
    <row r="259" spans="1:2">
      <c r="A259" s="86" t="s">
        <v>392</v>
      </c>
      <c r="B259" s="1" t="s">
        <v>83</v>
      </c>
    </row>
    <row r="260" spans="1:2">
      <c r="A260" s="86" t="s">
        <v>416</v>
      </c>
      <c r="B260" s="1" t="s">
        <v>86</v>
      </c>
    </row>
    <row r="261" spans="1:2">
      <c r="A261" s="86" t="s">
        <v>350</v>
      </c>
      <c r="B261" s="1" t="s">
        <v>81</v>
      </c>
    </row>
    <row r="262" spans="1:2">
      <c r="A262" s="86" t="s">
        <v>318</v>
      </c>
      <c r="B262" s="1" t="s">
        <v>83</v>
      </c>
    </row>
    <row r="263" spans="1:2">
      <c r="A263" s="86" t="s">
        <v>417</v>
      </c>
      <c r="B263" s="1" t="s">
        <v>81</v>
      </c>
    </row>
    <row r="264" spans="1:2">
      <c r="A264" s="86" t="s">
        <v>272</v>
      </c>
      <c r="B264" s="1" t="s">
        <v>86</v>
      </c>
    </row>
    <row r="265" spans="1:2">
      <c r="A265" s="86" t="s">
        <v>316</v>
      </c>
      <c r="B265" s="1" t="s">
        <v>81</v>
      </c>
    </row>
    <row r="266" spans="1:2">
      <c r="A266" s="86" t="s">
        <v>527</v>
      </c>
      <c r="B266" s="1" t="s">
        <v>114</v>
      </c>
    </row>
    <row r="267" spans="1:2">
      <c r="A267" s="86" t="s">
        <v>339</v>
      </c>
      <c r="B267" s="1" t="s">
        <v>111</v>
      </c>
    </row>
    <row r="268" spans="1:2">
      <c r="A268" s="86" t="s">
        <v>359</v>
      </c>
      <c r="B268" s="1" t="s">
        <v>114</v>
      </c>
    </row>
    <row r="269" spans="1:2">
      <c r="A269" s="86" t="s">
        <v>404</v>
      </c>
      <c r="B269" s="1" t="s">
        <v>113</v>
      </c>
    </row>
    <row r="270" spans="1:2">
      <c r="A270" s="86" t="s">
        <v>389</v>
      </c>
      <c r="B270" s="1" t="s">
        <v>114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7218-0C7E-408F-95F6-6D51D201E605}">
  <sheetPr filterMode="1"/>
  <dimension ref="A1:J270"/>
  <sheetViews>
    <sheetView workbookViewId="0">
      <selection activeCell="N73" sqref="N73"/>
    </sheetView>
  </sheetViews>
  <sheetFormatPr defaultRowHeight="15"/>
  <cols>
    <col min="1" max="1" width="23.7109375" bestFit="1" customWidth="1"/>
    <col min="2" max="2" width="25.140625" customWidth="1"/>
    <col min="3" max="3" width="16.28515625" bestFit="1" customWidth="1"/>
    <col min="4" max="4" width="10.140625" bestFit="1" customWidth="1"/>
    <col min="5" max="5" width="5.85546875" bestFit="1" customWidth="1"/>
    <col min="8" max="8" width="19.140625" bestFit="1" customWidth="1"/>
    <col min="9" max="9" width="18.42578125" customWidth="1"/>
    <col min="10" max="10" width="13.42578125" bestFit="1" customWidth="1"/>
  </cols>
  <sheetData>
    <row r="1" spans="1:10">
      <c r="A1" s="84" t="s">
        <v>613</v>
      </c>
      <c r="B1" s="84" t="s">
        <v>614</v>
      </c>
      <c r="C1" s="84" t="s">
        <v>615</v>
      </c>
      <c r="D1" s="84" t="s">
        <v>616</v>
      </c>
      <c r="E1" s="85" t="s">
        <v>617</v>
      </c>
      <c r="F1" s="85" t="s">
        <v>618</v>
      </c>
      <c r="G1" s="85" t="s">
        <v>619</v>
      </c>
      <c r="H1" s="85" t="s">
        <v>620</v>
      </c>
      <c r="I1" s="85" t="s">
        <v>621</v>
      </c>
      <c r="J1" s="85" t="s">
        <v>622</v>
      </c>
    </row>
    <row r="2" spans="1:10" hidden="1">
      <c r="A2" s="1" t="s">
        <v>94</v>
      </c>
      <c r="B2" s="1" t="s">
        <v>623</v>
      </c>
      <c r="C2" s="1" t="s">
        <v>38</v>
      </c>
      <c r="D2" s="1" t="s">
        <v>624</v>
      </c>
      <c r="E2" s="86" t="s">
        <v>466</v>
      </c>
      <c r="F2" s="1" t="s">
        <v>625</v>
      </c>
      <c r="G2" s="1">
        <v>1501564</v>
      </c>
      <c r="H2" s="1" t="s">
        <v>92</v>
      </c>
      <c r="I2" s="1" t="s">
        <v>38</v>
      </c>
      <c r="J2" s="1" t="s">
        <v>624</v>
      </c>
    </row>
    <row r="3" spans="1:10" hidden="1">
      <c r="A3" s="1" t="s">
        <v>94</v>
      </c>
      <c r="B3" s="1" t="s">
        <v>623</v>
      </c>
      <c r="C3" s="1" t="s">
        <v>38</v>
      </c>
      <c r="D3" s="1" t="s">
        <v>624</v>
      </c>
      <c r="E3" s="86" t="s">
        <v>457</v>
      </c>
      <c r="F3" s="1" t="s">
        <v>626</v>
      </c>
      <c r="G3" s="1">
        <v>1501562</v>
      </c>
      <c r="H3" s="1" t="s">
        <v>92</v>
      </c>
      <c r="I3" s="1" t="s">
        <v>38</v>
      </c>
      <c r="J3" s="1" t="s">
        <v>624</v>
      </c>
    </row>
    <row r="4" spans="1:10" hidden="1">
      <c r="A4" s="1" t="s">
        <v>94</v>
      </c>
      <c r="B4" s="1" t="s">
        <v>623</v>
      </c>
      <c r="C4" s="1" t="s">
        <v>38</v>
      </c>
      <c r="D4" s="1" t="s">
        <v>624</v>
      </c>
      <c r="E4" s="86" t="s">
        <v>428</v>
      </c>
      <c r="F4" s="1" t="s">
        <v>627</v>
      </c>
      <c r="G4" s="1">
        <v>1501560</v>
      </c>
      <c r="H4" s="1" t="s">
        <v>92</v>
      </c>
      <c r="I4" s="1" t="s">
        <v>38</v>
      </c>
      <c r="J4" s="1" t="s">
        <v>624</v>
      </c>
    </row>
    <row r="5" spans="1:10" hidden="1">
      <c r="A5" s="1" t="s">
        <v>94</v>
      </c>
      <c r="B5" s="1" t="s">
        <v>623</v>
      </c>
      <c r="C5" s="1" t="s">
        <v>38</v>
      </c>
      <c r="D5" s="1" t="s">
        <v>624</v>
      </c>
      <c r="E5" s="86" t="s">
        <v>523</v>
      </c>
      <c r="F5" s="1" t="s">
        <v>628</v>
      </c>
      <c r="G5" s="1">
        <v>1501558</v>
      </c>
      <c r="H5" s="1" t="s">
        <v>92</v>
      </c>
      <c r="I5" s="1" t="s">
        <v>38</v>
      </c>
      <c r="J5" s="1" t="s">
        <v>624</v>
      </c>
    </row>
    <row r="6" spans="1:10" hidden="1">
      <c r="A6" s="1" t="s">
        <v>94</v>
      </c>
      <c r="B6" s="1" t="s">
        <v>623</v>
      </c>
      <c r="C6" s="1" t="s">
        <v>38</v>
      </c>
      <c r="D6" s="1" t="s">
        <v>624</v>
      </c>
      <c r="E6" s="86" t="s">
        <v>330</v>
      </c>
      <c r="F6" s="1" t="s">
        <v>561</v>
      </c>
      <c r="G6" s="1">
        <v>1501556</v>
      </c>
      <c r="H6" s="1" t="s">
        <v>92</v>
      </c>
      <c r="I6" s="1" t="s">
        <v>38</v>
      </c>
      <c r="J6" s="1" t="s">
        <v>624</v>
      </c>
    </row>
    <row r="7" spans="1:10" hidden="1">
      <c r="A7" s="1" t="s">
        <v>94</v>
      </c>
      <c r="B7" s="1" t="s">
        <v>623</v>
      </c>
      <c r="C7" s="1" t="s">
        <v>38</v>
      </c>
      <c r="D7" s="1" t="s">
        <v>624</v>
      </c>
      <c r="E7" s="86" t="s">
        <v>452</v>
      </c>
      <c r="F7" s="1" t="s">
        <v>94</v>
      </c>
      <c r="G7" s="1">
        <v>1501554</v>
      </c>
      <c r="H7" s="1" t="s">
        <v>92</v>
      </c>
      <c r="I7" s="1" t="s">
        <v>38</v>
      </c>
      <c r="J7" s="1" t="s">
        <v>624</v>
      </c>
    </row>
    <row r="8" spans="1:10" hidden="1">
      <c r="A8" s="1" t="s">
        <v>94</v>
      </c>
      <c r="B8" s="1" t="s">
        <v>623</v>
      </c>
      <c r="C8" s="1" t="s">
        <v>38</v>
      </c>
      <c r="D8" s="1" t="s">
        <v>624</v>
      </c>
      <c r="E8" s="86" t="s">
        <v>442</v>
      </c>
      <c r="F8" s="1" t="s">
        <v>629</v>
      </c>
      <c r="G8" s="1">
        <v>1501552</v>
      </c>
      <c r="H8" s="1" t="s">
        <v>92</v>
      </c>
      <c r="I8" s="1" t="s">
        <v>38</v>
      </c>
      <c r="J8" s="1" t="s">
        <v>624</v>
      </c>
    </row>
    <row r="9" spans="1:10" hidden="1">
      <c r="A9" s="1" t="s">
        <v>95</v>
      </c>
      <c r="B9" s="1" t="s">
        <v>623</v>
      </c>
      <c r="C9" s="1" t="s">
        <v>38</v>
      </c>
      <c r="D9" s="1" t="s">
        <v>624</v>
      </c>
      <c r="E9" s="86" t="s">
        <v>468</v>
      </c>
      <c r="F9" s="1" t="s">
        <v>630</v>
      </c>
      <c r="G9" s="1">
        <v>1501548</v>
      </c>
      <c r="H9" s="1" t="s">
        <v>95</v>
      </c>
      <c r="I9" s="1" t="s">
        <v>38</v>
      </c>
      <c r="J9" s="1" t="s">
        <v>624</v>
      </c>
    </row>
    <row r="10" spans="1:10" hidden="1">
      <c r="A10" s="1" t="s">
        <v>95</v>
      </c>
      <c r="B10" s="1" t="s">
        <v>623</v>
      </c>
      <c r="C10" s="1" t="s">
        <v>38</v>
      </c>
      <c r="D10" s="1" t="s">
        <v>624</v>
      </c>
      <c r="E10" s="86" t="s">
        <v>386</v>
      </c>
      <c r="F10" s="1" t="s">
        <v>631</v>
      </c>
      <c r="G10" s="1">
        <v>1501546</v>
      </c>
      <c r="H10" s="1" t="s">
        <v>95</v>
      </c>
      <c r="I10" s="1" t="s">
        <v>38</v>
      </c>
      <c r="J10" s="1" t="s">
        <v>624</v>
      </c>
    </row>
    <row r="11" spans="1:10" hidden="1">
      <c r="A11" s="1" t="s">
        <v>95</v>
      </c>
      <c r="B11" s="1" t="s">
        <v>623</v>
      </c>
      <c r="C11" s="1" t="s">
        <v>38</v>
      </c>
      <c r="D11" s="1" t="s">
        <v>624</v>
      </c>
      <c r="E11" s="86" t="s">
        <v>459</v>
      </c>
      <c r="F11" s="1" t="s">
        <v>632</v>
      </c>
      <c r="G11" s="1">
        <v>1501544</v>
      </c>
      <c r="H11" s="1" t="s">
        <v>95</v>
      </c>
      <c r="I11" s="1" t="s">
        <v>38</v>
      </c>
      <c r="J11" s="1" t="s">
        <v>624</v>
      </c>
    </row>
    <row r="12" spans="1:10" hidden="1">
      <c r="A12" s="1" t="s">
        <v>95</v>
      </c>
      <c r="B12" s="1" t="s">
        <v>623</v>
      </c>
      <c r="C12" s="1" t="s">
        <v>38</v>
      </c>
      <c r="D12" s="1" t="s">
        <v>624</v>
      </c>
      <c r="E12" s="86" t="s">
        <v>519</v>
      </c>
      <c r="F12" s="1" t="s">
        <v>633</v>
      </c>
      <c r="G12" s="1">
        <v>1501542</v>
      </c>
      <c r="H12" s="1" t="s">
        <v>95</v>
      </c>
      <c r="I12" s="1" t="s">
        <v>38</v>
      </c>
      <c r="J12" s="1" t="s">
        <v>624</v>
      </c>
    </row>
    <row r="13" spans="1:10" hidden="1">
      <c r="A13" s="1" t="s">
        <v>95</v>
      </c>
      <c r="B13" s="1" t="s">
        <v>623</v>
      </c>
      <c r="C13" s="1" t="s">
        <v>38</v>
      </c>
      <c r="D13" s="1" t="s">
        <v>624</v>
      </c>
      <c r="E13" s="86" t="s">
        <v>520</v>
      </c>
      <c r="F13" s="1" t="s">
        <v>634</v>
      </c>
      <c r="G13" s="1">
        <v>1501540</v>
      </c>
      <c r="H13" s="1" t="s">
        <v>95</v>
      </c>
      <c r="I13" s="1" t="s">
        <v>38</v>
      </c>
      <c r="J13" s="1" t="s">
        <v>624</v>
      </c>
    </row>
    <row r="14" spans="1:10" hidden="1">
      <c r="A14" s="1" t="s">
        <v>95</v>
      </c>
      <c r="B14" s="1" t="s">
        <v>623</v>
      </c>
      <c r="C14" s="1" t="s">
        <v>38</v>
      </c>
      <c r="D14" s="1" t="s">
        <v>624</v>
      </c>
      <c r="E14" s="86" t="s">
        <v>353</v>
      </c>
      <c r="F14" s="1" t="s">
        <v>608</v>
      </c>
      <c r="G14" s="1">
        <v>1501538</v>
      </c>
      <c r="H14" s="1" t="s">
        <v>95</v>
      </c>
      <c r="I14" s="1" t="s">
        <v>38</v>
      </c>
      <c r="J14" s="1" t="s">
        <v>624</v>
      </c>
    </row>
    <row r="15" spans="1:10" hidden="1">
      <c r="A15" s="1" t="s">
        <v>95</v>
      </c>
      <c r="B15" s="1" t="s">
        <v>623</v>
      </c>
      <c r="C15" s="1" t="s">
        <v>38</v>
      </c>
      <c r="D15" s="1" t="s">
        <v>624</v>
      </c>
      <c r="E15" s="86" t="s">
        <v>521</v>
      </c>
      <c r="F15" s="1" t="s">
        <v>635</v>
      </c>
      <c r="G15" s="1">
        <v>1501536</v>
      </c>
      <c r="H15" s="1" t="s">
        <v>95</v>
      </c>
      <c r="I15" s="1" t="s">
        <v>38</v>
      </c>
      <c r="J15" s="1" t="s">
        <v>624</v>
      </c>
    </row>
    <row r="16" spans="1:10" hidden="1">
      <c r="A16" s="1" t="s">
        <v>95</v>
      </c>
      <c r="B16" s="1" t="s">
        <v>623</v>
      </c>
      <c r="C16" s="1" t="s">
        <v>38</v>
      </c>
      <c r="D16" s="1" t="s">
        <v>624</v>
      </c>
      <c r="E16" s="86" t="s">
        <v>522</v>
      </c>
      <c r="F16" s="1" t="s">
        <v>636</v>
      </c>
      <c r="G16" s="1">
        <v>1501534</v>
      </c>
      <c r="H16" s="1" t="s">
        <v>95</v>
      </c>
      <c r="I16" s="1" t="s">
        <v>38</v>
      </c>
      <c r="J16" s="1" t="s">
        <v>624</v>
      </c>
    </row>
    <row r="17" spans="1:10" hidden="1">
      <c r="A17" s="1" t="s">
        <v>95</v>
      </c>
      <c r="B17" s="1" t="s">
        <v>623</v>
      </c>
      <c r="C17" s="1" t="s">
        <v>38</v>
      </c>
      <c r="D17" s="1" t="s">
        <v>624</v>
      </c>
      <c r="E17" s="86" t="s">
        <v>244</v>
      </c>
      <c r="F17" s="1" t="s">
        <v>95</v>
      </c>
      <c r="G17" s="1">
        <v>1501532</v>
      </c>
      <c r="H17" s="1" t="s">
        <v>95</v>
      </c>
      <c r="I17" s="1" t="s">
        <v>38</v>
      </c>
      <c r="J17" s="1" t="s">
        <v>624</v>
      </c>
    </row>
    <row r="18" spans="1:10" hidden="1">
      <c r="A18" s="1" t="s">
        <v>92</v>
      </c>
      <c r="B18" s="1" t="s">
        <v>637</v>
      </c>
      <c r="C18" s="1" t="s">
        <v>38</v>
      </c>
      <c r="D18" s="1" t="s">
        <v>624</v>
      </c>
      <c r="E18" s="86" t="s">
        <v>254</v>
      </c>
      <c r="F18" s="1" t="s">
        <v>638</v>
      </c>
      <c r="G18" s="1">
        <v>1501528</v>
      </c>
      <c r="H18" s="1" t="s">
        <v>92</v>
      </c>
      <c r="I18" s="1" t="s">
        <v>38</v>
      </c>
      <c r="J18" s="1" t="s">
        <v>624</v>
      </c>
    </row>
    <row r="19" spans="1:10" hidden="1">
      <c r="A19" s="1" t="s">
        <v>92</v>
      </c>
      <c r="B19" s="1" t="s">
        <v>637</v>
      </c>
      <c r="C19" s="1" t="s">
        <v>38</v>
      </c>
      <c r="D19" s="1" t="s">
        <v>624</v>
      </c>
      <c r="E19" s="86" t="s">
        <v>302</v>
      </c>
      <c r="F19" s="1" t="s">
        <v>92</v>
      </c>
      <c r="G19" s="1">
        <v>1501526</v>
      </c>
      <c r="H19" s="1" t="s">
        <v>92</v>
      </c>
      <c r="I19" s="1" t="s">
        <v>38</v>
      </c>
      <c r="J19" s="1" t="s">
        <v>624</v>
      </c>
    </row>
    <row r="20" spans="1:10" hidden="1">
      <c r="A20" s="1" t="s">
        <v>92</v>
      </c>
      <c r="B20" s="1" t="s">
        <v>637</v>
      </c>
      <c r="C20" s="1" t="s">
        <v>38</v>
      </c>
      <c r="D20" s="1" t="s">
        <v>624</v>
      </c>
      <c r="E20" s="86" t="s">
        <v>509</v>
      </c>
      <c r="F20" s="1" t="s">
        <v>639</v>
      </c>
      <c r="G20" s="1">
        <v>1501524</v>
      </c>
      <c r="H20" s="1" t="s">
        <v>92</v>
      </c>
      <c r="I20" s="1" t="s">
        <v>38</v>
      </c>
      <c r="J20" s="1" t="s">
        <v>624</v>
      </c>
    </row>
    <row r="21" spans="1:10" hidden="1">
      <c r="A21" s="1" t="s">
        <v>92</v>
      </c>
      <c r="B21" s="1" t="s">
        <v>637</v>
      </c>
      <c r="C21" s="1" t="s">
        <v>38</v>
      </c>
      <c r="D21" s="1" t="s">
        <v>624</v>
      </c>
      <c r="E21" s="86" t="s">
        <v>472</v>
      </c>
      <c r="F21" s="1" t="s">
        <v>570</v>
      </c>
      <c r="G21" s="1">
        <v>1501522</v>
      </c>
      <c r="H21" s="1" t="s">
        <v>92</v>
      </c>
      <c r="I21" s="1" t="s">
        <v>38</v>
      </c>
      <c r="J21" s="1" t="s">
        <v>624</v>
      </c>
    </row>
    <row r="22" spans="1:10" hidden="1">
      <c r="A22" s="1" t="s">
        <v>127</v>
      </c>
      <c r="B22" s="1" t="s">
        <v>637</v>
      </c>
      <c r="C22" s="1" t="s">
        <v>55</v>
      </c>
      <c r="D22" s="1" t="s">
        <v>624</v>
      </c>
      <c r="E22" s="86" t="s">
        <v>364</v>
      </c>
      <c r="F22" s="1" t="s">
        <v>640</v>
      </c>
      <c r="G22" s="1">
        <v>1501516</v>
      </c>
      <c r="H22" s="1" t="s">
        <v>227</v>
      </c>
      <c r="I22" s="1" t="s">
        <v>55</v>
      </c>
      <c r="J22" s="1" t="s">
        <v>624</v>
      </c>
    </row>
    <row r="23" spans="1:10" hidden="1">
      <c r="A23" s="1" t="s">
        <v>127</v>
      </c>
      <c r="B23" s="1" t="s">
        <v>637</v>
      </c>
      <c r="C23" s="1" t="s">
        <v>55</v>
      </c>
      <c r="D23" s="1" t="s">
        <v>624</v>
      </c>
      <c r="E23" s="86" t="s">
        <v>483</v>
      </c>
      <c r="F23" s="1" t="s">
        <v>641</v>
      </c>
      <c r="G23" s="1">
        <v>1501514</v>
      </c>
      <c r="H23" s="1" t="s">
        <v>227</v>
      </c>
      <c r="I23" s="1" t="s">
        <v>55</v>
      </c>
      <c r="J23" s="1" t="s">
        <v>624</v>
      </c>
    </row>
    <row r="24" spans="1:10" hidden="1">
      <c r="A24" s="1" t="s">
        <v>127</v>
      </c>
      <c r="B24" s="1" t="s">
        <v>637</v>
      </c>
      <c r="C24" s="1" t="s">
        <v>55</v>
      </c>
      <c r="D24" s="1" t="s">
        <v>624</v>
      </c>
      <c r="E24" s="86" t="s">
        <v>356</v>
      </c>
      <c r="F24" s="1" t="s">
        <v>642</v>
      </c>
      <c r="G24" s="1">
        <v>1501512</v>
      </c>
      <c r="H24" s="1" t="s">
        <v>227</v>
      </c>
      <c r="I24" s="1" t="s">
        <v>55</v>
      </c>
      <c r="J24" s="1" t="s">
        <v>624</v>
      </c>
    </row>
    <row r="25" spans="1:10" hidden="1">
      <c r="A25" s="1" t="s">
        <v>127</v>
      </c>
      <c r="B25" s="1" t="s">
        <v>637</v>
      </c>
      <c r="C25" s="1" t="s">
        <v>55</v>
      </c>
      <c r="D25" s="1" t="s">
        <v>624</v>
      </c>
      <c r="E25" s="86" t="s">
        <v>323</v>
      </c>
      <c r="F25" s="1" t="s">
        <v>643</v>
      </c>
      <c r="G25" s="1">
        <v>1501510</v>
      </c>
      <c r="H25" s="1" t="s">
        <v>227</v>
      </c>
      <c r="I25" s="1" t="s">
        <v>55</v>
      </c>
      <c r="J25" s="1" t="s">
        <v>624</v>
      </c>
    </row>
    <row r="26" spans="1:10" hidden="1">
      <c r="A26" s="1" t="s">
        <v>127</v>
      </c>
      <c r="B26" s="1" t="s">
        <v>637</v>
      </c>
      <c r="C26" s="1" t="s">
        <v>55</v>
      </c>
      <c r="D26" s="1" t="s">
        <v>624</v>
      </c>
      <c r="E26" s="86" t="s">
        <v>484</v>
      </c>
      <c r="F26" s="1" t="s">
        <v>644</v>
      </c>
      <c r="G26" s="1">
        <v>1501508</v>
      </c>
      <c r="H26" s="1" t="s">
        <v>227</v>
      </c>
      <c r="I26" s="1" t="s">
        <v>55</v>
      </c>
      <c r="J26" s="1" t="s">
        <v>624</v>
      </c>
    </row>
    <row r="27" spans="1:10" hidden="1">
      <c r="A27" s="1" t="s">
        <v>127</v>
      </c>
      <c r="B27" s="1" t="s">
        <v>637</v>
      </c>
      <c r="C27" s="1" t="s">
        <v>55</v>
      </c>
      <c r="D27" s="1" t="s">
        <v>624</v>
      </c>
      <c r="E27" s="86" t="s">
        <v>485</v>
      </c>
      <c r="F27" s="1" t="s">
        <v>645</v>
      </c>
      <c r="G27" s="1">
        <v>1501506</v>
      </c>
      <c r="H27" s="1" t="s">
        <v>227</v>
      </c>
      <c r="I27" s="1" t="s">
        <v>55</v>
      </c>
      <c r="J27" s="1" t="s">
        <v>624</v>
      </c>
    </row>
    <row r="28" spans="1:10" hidden="1">
      <c r="A28" s="1" t="s">
        <v>127</v>
      </c>
      <c r="B28" s="1" t="s">
        <v>637</v>
      </c>
      <c r="C28" s="1" t="s">
        <v>55</v>
      </c>
      <c r="D28" s="1" t="s">
        <v>624</v>
      </c>
      <c r="E28" s="86" t="s">
        <v>486</v>
      </c>
      <c r="F28" s="1" t="s">
        <v>646</v>
      </c>
      <c r="G28" s="1">
        <v>1501502</v>
      </c>
      <c r="H28" s="1" t="s">
        <v>227</v>
      </c>
      <c r="I28" s="1" t="s">
        <v>55</v>
      </c>
      <c r="J28" s="1" t="s">
        <v>624</v>
      </c>
    </row>
    <row r="29" spans="1:10" hidden="1">
      <c r="A29" s="1" t="s">
        <v>109</v>
      </c>
      <c r="B29" s="1" t="s">
        <v>637</v>
      </c>
      <c r="C29" s="1" t="s">
        <v>45</v>
      </c>
      <c r="D29" s="1" t="s">
        <v>624</v>
      </c>
      <c r="E29" s="86" t="s">
        <v>477</v>
      </c>
      <c r="F29" s="1" t="s">
        <v>647</v>
      </c>
      <c r="G29" s="1">
        <v>243825001</v>
      </c>
      <c r="H29" s="1" t="s">
        <v>109</v>
      </c>
      <c r="I29" s="1" t="s">
        <v>45</v>
      </c>
      <c r="J29" s="1" t="s">
        <v>624</v>
      </c>
    </row>
    <row r="30" spans="1:10">
      <c r="A30" s="1" t="s">
        <v>104</v>
      </c>
      <c r="B30" s="1" t="s">
        <v>623</v>
      </c>
      <c r="C30" s="1" t="s">
        <v>42</v>
      </c>
      <c r="D30" s="1" t="s">
        <v>624</v>
      </c>
      <c r="E30" s="86" t="s">
        <v>497</v>
      </c>
      <c r="F30" s="1" t="s">
        <v>648</v>
      </c>
      <c r="G30" s="1">
        <v>188400019</v>
      </c>
      <c r="H30" s="1" t="s">
        <v>107</v>
      </c>
      <c r="I30" s="1" t="s">
        <v>42</v>
      </c>
      <c r="J30" s="1" t="s">
        <v>624</v>
      </c>
    </row>
    <row r="31" spans="1:10">
      <c r="A31" s="1" t="s">
        <v>107</v>
      </c>
      <c r="B31" s="1" t="s">
        <v>637</v>
      </c>
      <c r="C31" s="1" t="s">
        <v>42</v>
      </c>
      <c r="D31" s="1" t="s">
        <v>624</v>
      </c>
      <c r="E31" s="86" t="s">
        <v>432</v>
      </c>
      <c r="F31" s="1" t="s">
        <v>649</v>
      </c>
      <c r="G31" s="1">
        <v>188400017</v>
      </c>
      <c r="H31" s="1" t="s">
        <v>107</v>
      </c>
      <c r="I31" s="1" t="s">
        <v>42</v>
      </c>
      <c r="J31" s="1" t="s">
        <v>624</v>
      </c>
    </row>
    <row r="32" spans="1:10">
      <c r="A32" s="1" t="s">
        <v>107</v>
      </c>
      <c r="B32" s="1" t="s">
        <v>637</v>
      </c>
      <c r="C32" s="1" t="s">
        <v>42</v>
      </c>
      <c r="D32" s="1" t="s">
        <v>624</v>
      </c>
      <c r="E32" s="86" t="s">
        <v>345</v>
      </c>
      <c r="F32" s="1" t="s">
        <v>650</v>
      </c>
      <c r="G32" s="1">
        <v>188400015</v>
      </c>
      <c r="H32" s="1" t="s">
        <v>107</v>
      </c>
      <c r="I32" s="1" t="s">
        <v>42</v>
      </c>
      <c r="J32" s="1" t="s">
        <v>624</v>
      </c>
    </row>
    <row r="33" spans="1:10" hidden="1">
      <c r="A33" s="1" t="s">
        <v>98</v>
      </c>
      <c r="B33" s="1" t="s">
        <v>637</v>
      </c>
      <c r="C33" s="1" t="s">
        <v>38</v>
      </c>
      <c r="D33" s="1" t="s">
        <v>624</v>
      </c>
      <c r="E33" s="86" t="s">
        <v>393</v>
      </c>
      <c r="F33" s="1" t="s">
        <v>651</v>
      </c>
      <c r="G33" s="1">
        <v>56250001</v>
      </c>
      <c r="H33" s="1" t="s">
        <v>88</v>
      </c>
      <c r="I33" s="1" t="s">
        <v>38</v>
      </c>
      <c r="J33" s="1" t="s">
        <v>624</v>
      </c>
    </row>
    <row r="34" spans="1:10" hidden="1">
      <c r="A34" s="1" t="s">
        <v>122</v>
      </c>
      <c r="B34" s="1" t="s">
        <v>637</v>
      </c>
      <c r="C34" s="1" t="s">
        <v>55</v>
      </c>
      <c r="D34" s="1" t="s">
        <v>624</v>
      </c>
      <c r="E34" s="86" t="s">
        <v>488</v>
      </c>
      <c r="F34" s="1" t="s">
        <v>652</v>
      </c>
      <c r="G34" s="1">
        <v>3450029</v>
      </c>
      <c r="H34" s="1" t="s">
        <v>122</v>
      </c>
      <c r="I34" s="1" t="s">
        <v>55</v>
      </c>
      <c r="J34" s="1" t="s">
        <v>624</v>
      </c>
    </row>
    <row r="35" spans="1:10">
      <c r="A35" s="1" t="s">
        <v>106</v>
      </c>
      <c r="B35" s="1" t="s">
        <v>637</v>
      </c>
      <c r="C35" s="1" t="s">
        <v>42</v>
      </c>
      <c r="D35" s="1" t="s">
        <v>624</v>
      </c>
      <c r="E35" s="86" t="s">
        <v>337</v>
      </c>
      <c r="F35" s="1" t="s">
        <v>653</v>
      </c>
      <c r="G35" s="1">
        <v>3450001</v>
      </c>
      <c r="H35" s="1" t="s">
        <v>106</v>
      </c>
      <c r="I35" s="1" t="s">
        <v>42</v>
      </c>
      <c r="J35" s="1" t="s">
        <v>624</v>
      </c>
    </row>
    <row r="36" spans="1:10" hidden="1">
      <c r="A36" s="1" t="s">
        <v>121</v>
      </c>
      <c r="B36" s="1" t="s">
        <v>637</v>
      </c>
      <c r="C36" s="1" t="s">
        <v>55</v>
      </c>
      <c r="D36" s="1" t="s">
        <v>624</v>
      </c>
      <c r="E36" s="86" t="s">
        <v>334</v>
      </c>
      <c r="F36" s="1" t="s">
        <v>335</v>
      </c>
      <c r="G36" s="1">
        <v>1501500</v>
      </c>
      <c r="H36" s="1" t="s">
        <v>227</v>
      </c>
      <c r="I36" s="1" t="s">
        <v>55</v>
      </c>
      <c r="J36" s="1" t="s">
        <v>624</v>
      </c>
    </row>
    <row r="37" spans="1:10" hidden="1">
      <c r="A37" s="1" t="s">
        <v>127</v>
      </c>
      <c r="B37" s="1" t="s">
        <v>637</v>
      </c>
      <c r="C37" s="1" t="s">
        <v>55</v>
      </c>
      <c r="D37" s="1" t="s">
        <v>624</v>
      </c>
      <c r="E37" s="86" t="s">
        <v>422</v>
      </c>
      <c r="F37" s="1" t="s">
        <v>654</v>
      </c>
      <c r="G37" s="1">
        <v>1501498</v>
      </c>
      <c r="H37" s="1" t="s">
        <v>227</v>
      </c>
      <c r="I37" s="1" t="s">
        <v>55</v>
      </c>
      <c r="J37" s="1" t="s">
        <v>624</v>
      </c>
    </row>
    <row r="38" spans="1:10" hidden="1">
      <c r="A38" s="1" t="s">
        <v>127</v>
      </c>
      <c r="B38" s="1" t="s">
        <v>637</v>
      </c>
      <c r="C38" s="1" t="s">
        <v>55</v>
      </c>
      <c r="D38" s="1" t="s">
        <v>624</v>
      </c>
      <c r="E38" s="86" t="s">
        <v>228</v>
      </c>
      <c r="F38" s="1" t="s">
        <v>127</v>
      </c>
      <c r="G38" s="1">
        <v>1501496</v>
      </c>
      <c r="H38" s="1" t="s">
        <v>227</v>
      </c>
      <c r="I38" s="1" t="s">
        <v>55</v>
      </c>
      <c r="J38" s="1" t="s">
        <v>624</v>
      </c>
    </row>
    <row r="39" spans="1:10" hidden="1">
      <c r="A39" s="1" t="s">
        <v>121</v>
      </c>
      <c r="B39" s="1" t="s">
        <v>637</v>
      </c>
      <c r="C39" s="1" t="s">
        <v>55</v>
      </c>
      <c r="D39" s="1" t="s">
        <v>624</v>
      </c>
      <c r="E39" s="86" t="s">
        <v>278</v>
      </c>
      <c r="F39" s="1" t="s">
        <v>655</v>
      </c>
      <c r="G39" s="1">
        <v>1501494</v>
      </c>
      <c r="H39" s="1" t="s">
        <v>227</v>
      </c>
      <c r="I39" s="1" t="s">
        <v>55</v>
      </c>
      <c r="J39" s="1" t="s">
        <v>624</v>
      </c>
    </row>
    <row r="40" spans="1:10" hidden="1">
      <c r="A40" s="1" t="s">
        <v>121</v>
      </c>
      <c r="B40" s="1" t="s">
        <v>637</v>
      </c>
      <c r="C40" s="1" t="s">
        <v>55</v>
      </c>
      <c r="D40" s="1" t="s">
        <v>624</v>
      </c>
      <c r="E40" s="86" t="s">
        <v>437</v>
      </c>
      <c r="F40" s="1" t="s">
        <v>656</v>
      </c>
      <c r="G40" s="1">
        <v>1501492</v>
      </c>
      <c r="H40" s="1" t="s">
        <v>227</v>
      </c>
      <c r="I40" s="1" t="s">
        <v>55</v>
      </c>
      <c r="J40" s="1" t="s">
        <v>624</v>
      </c>
    </row>
    <row r="41" spans="1:10" hidden="1">
      <c r="A41" s="1" t="s">
        <v>127</v>
      </c>
      <c r="B41" s="1" t="s">
        <v>637</v>
      </c>
      <c r="C41" s="1" t="s">
        <v>55</v>
      </c>
      <c r="D41" s="1" t="s">
        <v>624</v>
      </c>
      <c r="E41" s="86" t="s">
        <v>487</v>
      </c>
      <c r="F41" s="1" t="s">
        <v>657</v>
      </c>
      <c r="G41" s="1">
        <v>1501490</v>
      </c>
      <c r="H41" s="1" t="s">
        <v>227</v>
      </c>
      <c r="I41" s="1" t="s">
        <v>55</v>
      </c>
      <c r="J41" s="1" t="s">
        <v>624</v>
      </c>
    </row>
    <row r="42" spans="1:10" hidden="1">
      <c r="A42" s="1" t="s">
        <v>121</v>
      </c>
      <c r="B42" s="1" t="s">
        <v>637</v>
      </c>
      <c r="C42" s="1" t="s">
        <v>55</v>
      </c>
      <c r="D42" s="1" t="s">
        <v>624</v>
      </c>
      <c r="E42" s="86" t="s">
        <v>326</v>
      </c>
      <c r="F42" s="1" t="s">
        <v>658</v>
      </c>
      <c r="G42" s="1">
        <v>1501486</v>
      </c>
      <c r="H42" s="1" t="s">
        <v>227</v>
      </c>
      <c r="I42" s="1" t="s">
        <v>55</v>
      </c>
      <c r="J42" s="1" t="s">
        <v>624</v>
      </c>
    </row>
    <row r="43" spans="1:10" hidden="1">
      <c r="A43" s="1" t="s">
        <v>121</v>
      </c>
      <c r="B43" s="1" t="s">
        <v>637</v>
      </c>
      <c r="C43" s="1" t="s">
        <v>55</v>
      </c>
      <c r="D43" s="1" t="s">
        <v>624</v>
      </c>
      <c r="E43" s="86" t="s">
        <v>444</v>
      </c>
      <c r="F43" s="1" t="s">
        <v>659</v>
      </c>
      <c r="G43" s="1">
        <v>1501484</v>
      </c>
      <c r="H43" s="1" t="s">
        <v>227</v>
      </c>
      <c r="I43" s="1" t="s">
        <v>55</v>
      </c>
      <c r="J43" s="1" t="s">
        <v>624</v>
      </c>
    </row>
    <row r="44" spans="1:10" hidden="1">
      <c r="A44" s="1" t="s">
        <v>121</v>
      </c>
      <c r="B44" s="1" t="s">
        <v>637</v>
      </c>
      <c r="C44" s="1" t="s">
        <v>55</v>
      </c>
      <c r="D44" s="1" t="s">
        <v>624</v>
      </c>
      <c r="E44" s="86" t="s">
        <v>482</v>
      </c>
      <c r="F44" s="1" t="s">
        <v>660</v>
      </c>
      <c r="G44" s="1">
        <v>1501482</v>
      </c>
      <c r="H44" s="1" t="s">
        <v>227</v>
      </c>
      <c r="I44" s="1" t="s">
        <v>55</v>
      </c>
      <c r="J44" s="1" t="s">
        <v>624</v>
      </c>
    </row>
    <row r="45" spans="1:10" hidden="1">
      <c r="A45" s="1" t="s">
        <v>121</v>
      </c>
      <c r="B45" s="1" t="s">
        <v>637</v>
      </c>
      <c r="C45" s="1" t="s">
        <v>55</v>
      </c>
      <c r="D45" s="1" t="s">
        <v>624</v>
      </c>
      <c r="E45" s="86" t="s">
        <v>377</v>
      </c>
      <c r="F45" s="1" t="s">
        <v>121</v>
      </c>
      <c r="G45" s="1">
        <v>1501480</v>
      </c>
      <c r="H45" s="1" t="s">
        <v>227</v>
      </c>
      <c r="I45" s="1" t="s">
        <v>55</v>
      </c>
      <c r="J45" s="1" t="s">
        <v>624</v>
      </c>
    </row>
    <row r="46" spans="1:10" hidden="1">
      <c r="A46" s="1" t="s">
        <v>121</v>
      </c>
      <c r="B46" s="1" t="s">
        <v>637</v>
      </c>
      <c r="C46" s="1" t="s">
        <v>55</v>
      </c>
      <c r="D46" s="1" t="s">
        <v>624</v>
      </c>
      <c r="E46" s="86" t="s">
        <v>481</v>
      </c>
      <c r="F46" s="1" t="s">
        <v>661</v>
      </c>
      <c r="G46" s="1">
        <v>1501478</v>
      </c>
      <c r="H46" s="1" t="s">
        <v>227</v>
      </c>
      <c r="I46" s="1" t="s">
        <v>55</v>
      </c>
      <c r="J46" s="1" t="s">
        <v>624</v>
      </c>
    </row>
    <row r="47" spans="1:10" hidden="1">
      <c r="A47" s="1" t="s">
        <v>128</v>
      </c>
      <c r="B47" s="1" t="s">
        <v>637</v>
      </c>
      <c r="C47" s="1" t="s">
        <v>55</v>
      </c>
      <c r="D47" s="1" t="s">
        <v>624</v>
      </c>
      <c r="E47" s="86" t="s">
        <v>418</v>
      </c>
      <c r="F47" s="1" t="s">
        <v>662</v>
      </c>
      <c r="G47" s="1">
        <v>1501474</v>
      </c>
      <c r="H47" s="1" t="s">
        <v>663</v>
      </c>
      <c r="I47" s="1" t="s">
        <v>55</v>
      </c>
      <c r="J47" s="1" t="s">
        <v>624</v>
      </c>
    </row>
    <row r="48" spans="1:10" hidden="1">
      <c r="A48" s="1" t="s">
        <v>123</v>
      </c>
      <c r="B48" s="1" t="s">
        <v>623</v>
      </c>
      <c r="C48" s="1" t="s">
        <v>55</v>
      </c>
      <c r="D48" s="1" t="s">
        <v>624</v>
      </c>
      <c r="E48" s="86" t="s">
        <v>385</v>
      </c>
      <c r="F48" s="1" t="s">
        <v>538</v>
      </c>
      <c r="G48" s="1">
        <v>1501472</v>
      </c>
      <c r="H48" s="1" t="s">
        <v>663</v>
      </c>
      <c r="I48" s="1" t="s">
        <v>55</v>
      </c>
      <c r="J48" s="1" t="s">
        <v>624</v>
      </c>
    </row>
    <row r="49" spans="1:10" hidden="1">
      <c r="A49" s="1" t="s">
        <v>128</v>
      </c>
      <c r="B49" s="1" t="s">
        <v>637</v>
      </c>
      <c r="C49" s="1" t="s">
        <v>55</v>
      </c>
      <c r="D49" s="1" t="s">
        <v>624</v>
      </c>
      <c r="E49" s="86" t="s">
        <v>376</v>
      </c>
      <c r="F49" s="1" t="s">
        <v>128</v>
      </c>
      <c r="G49" s="1">
        <v>1501470</v>
      </c>
      <c r="H49" s="1" t="s">
        <v>663</v>
      </c>
      <c r="I49" s="1" t="s">
        <v>55</v>
      </c>
      <c r="J49" s="1" t="s">
        <v>624</v>
      </c>
    </row>
    <row r="50" spans="1:10" hidden="1">
      <c r="A50" s="1" t="s">
        <v>128</v>
      </c>
      <c r="B50" s="1" t="s">
        <v>637</v>
      </c>
      <c r="C50" s="1" t="s">
        <v>55</v>
      </c>
      <c r="D50" s="1" t="s">
        <v>624</v>
      </c>
      <c r="E50" s="86" t="s">
        <v>451</v>
      </c>
      <c r="F50" s="1" t="s">
        <v>664</v>
      </c>
      <c r="G50" s="1">
        <v>1501468</v>
      </c>
      <c r="H50" s="1" t="s">
        <v>663</v>
      </c>
      <c r="I50" s="1" t="s">
        <v>55</v>
      </c>
      <c r="J50" s="1" t="s">
        <v>624</v>
      </c>
    </row>
    <row r="51" spans="1:10" hidden="1">
      <c r="A51" s="1" t="s">
        <v>126</v>
      </c>
      <c r="B51" s="1" t="s">
        <v>637</v>
      </c>
      <c r="C51" s="1" t="s">
        <v>55</v>
      </c>
      <c r="D51" s="1" t="s">
        <v>624</v>
      </c>
      <c r="E51" s="86" t="s">
        <v>308</v>
      </c>
      <c r="F51" s="1" t="s">
        <v>665</v>
      </c>
      <c r="G51" s="1">
        <v>1501466</v>
      </c>
      <c r="H51" s="1" t="s">
        <v>666</v>
      </c>
      <c r="I51" s="1" t="s">
        <v>55</v>
      </c>
      <c r="J51" s="1" t="s">
        <v>624</v>
      </c>
    </row>
    <row r="52" spans="1:10" hidden="1">
      <c r="A52" s="1" t="s">
        <v>128</v>
      </c>
      <c r="B52" s="1" t="s">
        <v>637</v>
      </c>
      <c r="C52" s="1" t="s">
        <v>55</v>
      </c>
      <c r="D52" s="1" t="s">
        <v>624</v>
      </c>
      <c r="E52" s="86" t="s">
        <v>352</v>
      </c>
      <c r="F52" s="1" t="s">
        <v>594</v>
      </c>
      <c r="G52" s="1">
        <v>1501464</v>
      </c>
      <c r="H52" s="1" t="s">
        <v>663</v>
      </c>
      <c r="I52" s="1" t="s">
        <v>55</v>
      </c>
      <c r="J52" s="1" t="s">
        <v>624</v>
      </c>
    </row>
    <row r="53" spans="1:10" hidden="1">
      <c r="A53" s="1" t="s">
        <v>128</v>
      </c>
      <c r="B53" s="1" t="s">
        <v>637</v>
      </c>
      <c r="C53" s="1" t="s">
        <v>55</v>
      </c>
      <c r="D53" s="1" t="s">
        <v>624</v>
      </c>
      <c r="E53" s="86" t="s">
        <v>305</v>
      </c>
      <c r="F53" s="1" t="s">
        <v>602</v>
      </c>
      <c r="G53" s="1">
        <v>1501462</v>
      </c>
      <c r="H53" s="1" t="s">
        <v>663</v>
      </c>
      <c r="I53" s="1" t="s">
        <v>55</v>
      </c>
      <c r="J53" s="1" t="s">
        <v>624</v>
      </c>
    </row>
    <row r="54" spans="1:10" hidden="1">
      <c r="A54" s="1" t="s">
        <v>128</v>
      </c>
      <c r="B54" s="1" t="s">
        <v>637</v>
      </c>
      <c r="C54" s="1" t="s">
        <v>55</v>
      </c>
      <c r="D54" s="1" t="s">
        <v>624</v>
      </c>
      <c r="E54" s="86" t="s">
        <v>270</v>
      </c>
      <c r="F54" s="1" t="s">
        <v>667</v>
      </c>
      <c r="G54" s="1">
        <v>1501460</v>
      </c>
      <c r="H54" s="1" t="s">
        <v>663</v>
      </c>
      <c r="I54" s="1" t="s">
        <v>55</v>
      </c>
      <c r="J54" s="1" t="s">
        <v>624</v>
      </c>
    </row>
    <row r="55" spans="1:10" hidden="1">
      <c r="A55" s="1" t="s">
        <v>124</v>
      </c>
      <c r="B55" s="1" t="s">
        <v>623</v>
      </c>
      <c r="C55" s="1" t="s">
        <v>55</v>
      </c>
      <c r="D55" s="1" t="s">
        <v>624</v>
      </c>
      <c r="E55" s="86" t="s">
        <v>387</v>
      </c>
      <c r="F55" s="1" t="s">
        <v>668</v>
      </c>
      <c r="G55" s="1">
        <v>1501458</v>
      </c>
      <c r="H55" s="1" t="s">
        <v>666</v>
      </c>
      <c r="I55" s="1" t="s">
        <v>55</v>
      </c>
      <c r="J55" s="1" t="s">
        <v>624</v>
      </c>
    </row>
    <row r="56" spans="1:10" hidden="1">
      <c r="A56" s="1" t="s">
        <v>126</v>
      </c>
      <c r="B56" s="1" t="s">
        <v>637</v>
      </c>
      <c r="C56" s="1" t="s">
        <v>55</v>
      </c>
      <c r="D56" s="1" t="s">
        <v>624</v>
      </c>
      <c r="E56" s="86" t="s">
        <v>372</v>
      </c>
      <c r="F56" s="1" t="s">
        <v>126</v>
      </c>
      <c r="G56" s="1">
        <v>1501456</v>
      </c>
      <c r="H56" s="1" t="s">
        <v>666</v>
      </c>
      <c r="I56" s="1" t="s">
        <v>55</v>
      </c>
      <c r="J56" s="1" t="s">
        <v>624</v>
      </c>
    </row>
    <row r="57" spans="1:10" hidden="1">
      <c r="A57" s="1" t="s">
        <v>124</v>
      </c>
      <c r="B57" s="1" t="s">
        <v>623</v>
      </c>
      <c r="C57" s="1" t="s">
        <v>55</v>
      </c>
      <c r="D57" s="1" t="s">
        <v>624</v>
      </c>
      <c r="E57" s="86" t="s">
        <v>329</v>
      </c>
      <c r="F57" s="1" t="s">
        <v>669</v>
      </c>
      <c r="G57" s="1">
        <v>1501454</v>
      </c>
      <c r="H57" s="1" t="s">
        <v>666</v>
      </c>
      <c r="I57" s="1" t="s">
        <v>55</v>
      </c>
      <c r="J57" s="1" t="s">
        <v>624</v>
      </c>
    </row>
    <row r="58" spans="1:10" hidden="1">
      <c r="A58" s="1" t="s">
        <v>123</v>
      </c>
      <c r="B58" s="1" t="s">
        <v>623</v>
      </c>
      <c r="C58" s="1" t="s">
        <v>55</v>
      </c>
      <c r="D58" s="1" t="s">
        <v>624</v>
      </c>
      <c r="E58" s="86" t="s">
        <v>287</v>
      </c>
      <c r="F58" s="1" t="s">
        <v>271</v>
      </c>
      <c r="G58" s="1">
        <v>1501452</v>
      </c>
      <c r="H58" s="1" t="s">
        <v>663</v>
      </c>
      <c r="I58" s="1" t="s">
        <v>55</v>
      </c>
      <c r="J58" s="1" t="s">
        <v>624</v>
      </c>
    </row>
    <row r="59" spans="1:10" hidden="1">
      <c r="A59" s="1" t="s">
        <v>124</v>
      </c>
      <c r="B59" s="1" t="s">
        <v>623</v>
      </c>
      <c r="C59" s="1" t="s">
        <v>55</v>
      </c>
      <c r="D59" s="1" t="s">
        <v>624</v>
      </c>
      <c r="E59" s="86" t="s">
        <v>309</v>
      </c>
      <c r="F59" s="1" t="s">
        <v>605</v>
      </c>
      <c r="G59" s="1">
        <v>1501450</v>
      </c>
      <c r="H59" s="1" t="s">
        <v>666</v>
      </c>
      <c r="I59" s="1" t="s">
        <v>55</v>
      </c>
      <c r="J59" s="1" t="s">
        <v>624</v>
      </c>
    </row>
    <row r="60" spans="1:10" hidden="1">
      <c r="A60" s="1" t="s">
        <v>126</v>
      </c>
      <c r="B60" s="1" t="s">
        <v>637</v>
      </c>
      <c r="C60" s="1" t="s">
        <v>55</v>
      </c>
      <c r="D60" s="1" t="s">
        <v>624</v>
      </c>
      <c r="E60" s="86" t="s">
        <v>355</v>
      </c>
      <c r="F60" s="1" t="s">
        <v>607</v>
      </c>
      <c r="G60" s="1">
        <v>1501448</v>
      </c>
      <c r="H60" s="1" t="s">
        <v>666</v>
      </c>
      <c r="I60" s="1" t="s">
        <v>55</v>
      </c>
      <c r="J60" s="1" t="s">
        <v>624</v>
      </c>
    </row>
    <row r="61" spans="1:10" hidden="1">
      <c r="A61" s="1" t="s">
        <v>123</v>
      </c>
      <c r="B61" s="1" t="s">
        <v>623</v>
      </c>
      <c r="C61" s="1" t="s">
        <v>55</v>
      </c>
      <c r="D61" s="1" t="s">
        <v>624</v>
      </c>
      <c r="E61" s="86" t="s">
        <v>267</v>
      </c>
      <c r="F61" s="1" t="s">
        <v>123</v>
      </c>
      <c r="G61" s="1">
        <v>1501446</v>
      </c>
      <c r="H61" s="1" t="s">
        <v>663</v>
      </c>
      <c r="I61" s="1" t="s">
        <v>55</v>
      </c>
      <c r="J61" s="1" t="s">
        <v>624</v>
      </c>
    </row>
    <row r="62" spans="1:10" hidden="1">
      <c r="A62" s="1" t="s">
        <v>126</v>
      </c>
      <c r="B62" s="1" t="s">
        <v>637</v>
      </c>
      <c r="C62" s="1" t="s">
        <v>55</v>
      </c>
      <c r="D62" s="1" t="s">
        <v>624</v>
      </c>
      <c r="E62" s="86" t="s">
        <v>262</v>
      </c>
      <c r="F62" s="1" t="s">
        <v>575</v>
      </c>
      <c r="G62" s="1">
        <v>1501444</v>
      </c>
      <c r="H62" s="1" t="s">
        <v>666</v>
      </c>
      <c r="I62" s="1" t="s">
        <v>55</v>
      </c>
      <c r="J62" s="1" t="s">
        <v>624</v>
      </c>
    </row>
    <row r="63" spans="1:10" hidden="1">
      <c r="A63" s="1" t="s">
        <v>128</v>
      </c>
      <c r="B63" s="1" t="s">
        <v>637</v>
      </c>
      <c r="C63" s="1" t="s">
        <v>55</v>
      </c>
      <c r="D63" s="1" t="s">
        <v>624</v>
      </c>
      <c r="E63" s="86" t="s">
        <v>402</v>
      </c>
      <c r="F63" s="1" t="s">
        <v>670</v>
      </c>
      <c r="G63" s="1">
        <v>1501442</v>
      </c>
      <c r="H63" s="1" t="s">
        <v>663</v>
      </c>
      <c r="I63" s="1" t="s">
        <v>55</v>
      </c>
      <c r="J63" s="1" t="s">
        <v>624</v>
      </c>
    </row>
    <row r="64" spans="1:10" hidden="1">
      <c r="A64" s="1" t="s">
        <v>123</v>
      </c>
      <c r="B64" s="1" t="s">
        <v>623</v>
      </c>
      <c r="C64" s="1" t="s">
        <v>55</v>
      </c>
      <c r="D64" s="1" t="s">
        <v>624</v>
      </c>
      <c r="E64" s="86" t="s">
        <v>489</v>
      </c>
      <c r="F64" s="1" t="s">
        <v>671</v>
      </c>
      <c r="G64" s="1">
        <v>1501440</v>
      </c>
      <c r="H64" s="1" t="s">
        <v>663</v>
      </c>
      <c r="I64" s="1" t="s">
        <v>55</v>
      </c>
      <c r="J64" s="1" t="s">
        <v>624</v>
      </c>
    </row>
    <row r="65" spans="1:10" hidden="1">
      <c r="A65" s="1" t="s">
        <v>124</v>
      </c>
      <c r="B65" s="1" t="s">
        <v>623</v>
      </c>
      <c r="C65" s="1" t="s">
        <v>55</v>
      </c>
      <c r="D65" s="1" t="s">
        <v>624</v>
      </c>
      <c r="E65" s="86" t="s">
        <v>328</v>
      </c>
      <c r="F65" s="1" t="s">
        <v>672</v>
      </c>
      <c r="G65" s="1">
        <v>1501438</v>
      </c>
      <c r="H65" s="1" t="s">
        <v>666</v>
      </c>
      <c r="I65" s="1" t="s">
        <v>55</v>
      </c>
      <c r="J65" s="1" t="s">
        <v>624</v>
      </c>
    </row>
    <row r="66" spans="1:10">
      <c r="A66" s="1" t="s">
        <v>108</v>
      </c>
      <c r="B66" s="1" t="s">
        <v>623</v>
      </c>
      <c r="C66" s="1" t="s">
        <v>42</v>
      </c>
      <c r="D66" s="1" t="s">
        <v>624</v>
      </c>
      <c r="E66" s="86" t="s">
        <v>338</v>
      </c>
      <c r="F66" s="1" t="s">
        <v>673</v>
      </c>
      <c r="G66" s="1">
        <v>1501432</v>
      </c>
      <c r="H66" s="1" t="s">
        <v>99</v>
      </c>
      <c r="I66" s="1" t="s">
        <v>42</v>
      </c>
      <c r="J66" s="1" t="s">
        <v>624</v>
      </c>
    </row>
    <row r="67" spans="1:10">
      <c r="A67" s="1" t="s">
        <v>108</v>
      </c>
      <c r="B67" s="1" t="s">
        <v>623</v>
      </c>
      <c r="C67" s="1" t="s">
        <v>42</v>
      </c>
      <c r="D67" s="1" t="s">
        <v>624</v>
      </c>
      <c r="E67" s="86" t="s">
        <v>383</v>
      </c>
      <c r="F67" s="1" t="s">
        <v>108</v>
      </c>
      <c r="G67" s="1">
        <v>1501430</v>
      </c>
      <c r="H67" s="1" t="s">
        <v>99</v>
      </c>
      <c r="I67" s="1" t="s">
        <v>42</v>
      </c>
      <c r="J67" s="1" t="s">
        <v>624</v>
      </c>
    </row>
    <row r="68" spans="1:10">
      <c r="A68" s="1" t="s">
        <v>108</v>
      </c>
      <c r="B68" s="1" t="s">
        <v>623</v>
      </c>
      <c r="C68" s="1" t="s">
        <v>42</v>
      </c>
      <c r="D68" s="1" t="s">
        <v>624</v>
      </c>
      <c r="E68" s="86" t="s">
        <v>496</v>
      </c>
      <c r="F68" s="1" t="s">
        <v>674</v>
      </c>
      <c r="G68" s="1">
        <v>1501428</v>
      </c>
      <c r="H68" s="1" t="s">
        <v>99</v>
      </c>
      <c r="I68" s="1" t="s">
        <v>42</v>
      </c>
      <c r="J68" s="1" t="s">
        <v>624</v>
      </c>
    </row>
    <row r="69" spans="1:10">
      <c r="A69" s="1" t="s">
        <v>108</v>
      </c>
      <c r="B69" s="1" t="s">
        <v>623</v>
      </c>
      <c r="C69" s="1" t="s">
        <v>42</v>
      </c>
      <c r="D69" s="1" t="s">
        <v>624</v>
      </c>
      <c r="E69" s="86" t="s">
        <v>333</v>
      </c>
      <c r="F69" s="1" t="s">
        <v>675</v>
      </c>
      <c r="G69" s="1">
        <v>1501426</v>
      </c>
      <c r="H69" s="1" t="s">
        <v>99</v>
      </c>
      <c r="I69" s="1" t="s">
        <v>42</v>
      </c>
      <c r="J69" s="1" t="s">
        <v>624</v>
      </c>
    </row>
    <row r="70" spans="1:10">
      <c r="A70" s="1" t="s">
        <v>99</v>
      </c>
      <c r="B70" s="1" t="s">
        <v>637</v>
      </c>
      <c r="C70" s="1" t="s">
        <v>42</v>
      </c>
      <c r="D70" s="1" t="s">
        <v>624</v>
      </c>
      <c r="E70" s="86" t="s">
        <v>341</v>
      </c>
      <c r="F70" s="1" t="s">
        <v>676</v>
      </c>
      <c r="G70" s="1">
        <v>1501422</v>
      </c>
      <c r="H70" s="1" t="s">
        <v>99</v>
      </c>
      <c r="I70" s="1" t="s">
        <v>42</v>
      </c>
      <c r="J70" s="1" t="s">
        <v>624</v>
      </c>
    </row>
    <row r="71" spans="1:10">
      <c r="A71" s="1" t="s">
        <v>99</v>
      </c>
      <c r="B71" s="1" t="s">
        <v>637</v>
      </c>
      <c r="C71" s="1" t="s">
        <v>42</v>
      </c>
      <c r="D71" s="1" t="s">
        <v>624</v>
      </c>
      <c r="E71" s="86" t="s">
        <v>490</v>
      </c>
      <c r="F71" s="1" t="s">
        <v>677</v>
      </c>
      <c r="G71" s="1">
        <v>1501420</v>
      </c>
      <c r="H71" s="1" t="s">
        <v>99</v>
      </c>
      <c r="I71" s="1" t="s">
        <v>42</v>
      </c>
      <c r="J71" s="1" t="s">
        <v>624</v>
      </c>
    </row>
    <row r="72" spans="1:10">
      <c r="A72" s="1" t="s">
        <v>99</v>
      </c>
      <c r="B72" s="1" t="s">
        <v>637</v>
      </c>
      <c r="C72" s="1" t="s">
        <v>42</v>
      </c>
      <c r="D72" s="1" t="s">
        <v>624</v>
      </c>
      <c r="E72" s="86" t="s">
        <v>406</v>
      </c>
      <c r="F72" s="1" t="s">
        <v>678</v>
      </c>
      <c r="G72" s="1">
        <v>1501418</v>
      </c>
      <c r="H72" s="1" t="s">
        <v>99</v>
      </c>
      <c r="I72" s="1" t="s">
        <v>42</v>
      </c>
      <c r="J72" s="1" t="s">
        <v>624</v>
      </c>
    </row>
    <row r="73" spans="1:10">
      <c r="A73" s="1" t="s">
        <v>99</v>
      </c>
      <c r="B73" s="1" t="s">
        <v>637</v>
      </c>
      <c r="C73" s="1" t="s">
        <v>42</v>
      </c>
      <c r="D73" s="1" t="s">
        <v>624</v>
      </c>
      <c r="E73" s="86" t="s">
        <v>281</v>
      </c>
      <c r="F73" s="1" t="s">
        <v>568</v>
      </c>
      <c r="G73" s="1">
        <v>1501416</v>
      </c>
      <c r="H73" s="1" t="s">
        <v>99</v>
      </c>
      <c r="I73" s="1" t="s">
        <v>42</v>
      </c>
      <c r="J73" s="1" t="s">
        <v>624</v>
      </c>
    </row>
    <row r="74" spans="1:10">
      <c r="A74" s="1" t="s">
        <v>99</v>
      </c>
      <c r="B74" s="1" t="s">
        <v>637</v>
      </c>
      <c r="C74" s="1" t="s">
        <v>42</v>
      </c>
      <c r="D74" s="1" t="s">
        <v>624</v>
      </c>
      <c r="E74" s="86" t="s">
        <v>375</v>
      </c>
      <c r="F74" s="1" t="s">
        <v>679</v>
      </c>
      <c r="G74" s="1">
        <v>1501414</v>
      </c>
      <c r="H74" s="1" t="s">
        <v>99</v>
      </c>
      <c r="I74" s="1" t="s">
        <v>42</v>
      </c>
      <c r="J74" s="1" t="s">
        <v>624</v>
      </c>
    </row>
    <row r="75" spans="1:10">
      <c r="A75" s="1" t="s">
        <v>99</v>
      </c>
      <c r="B75" s="1" t="s">
        <v>637</v>
      </c>
      <c r="C75" s="1" t="s">
        <v>42</v>
      </c>
      <c r="D75" s="1" t="s">
        <v>624</v>
      </c>
      <c r="E75" s="86" t="s">
        <v>465</v>
      </c>
      <c r="F75" s="1" t="s">
        <v>680</v>
      </c>
      <c r="G75" s="1">
        <v>1501412</v>
      </c>
      <c r="H75" s="1" t="s">
        <v>99</v>
      </c>
      <c r="I75" s="1" t="s">
        <v>42</v>
      </c>
      <c r="J75" s="1" t="s">
        <v>624</v>
      </c>
    </row>
    <row r="76" spans="1:10">
      <c r="A76" s="1" t="s">
        <v>99</v>
      </c>
      <c r="B76" s="1" t="s">
        <v>637</v>
      </c>
      <c r="C76" s="1" t="s">
        <v>42</v>
      </c>
      <c r="D76" s="1" t="s">
        <v>624</v>
      </c>
      <c r="E76" s="86" t="s">
        <v>275</v>
      </c>
      <c r="F76" s="1" t="s">
        <v>655</v>
      </c>
      <c r="G76" s="1">
        <v>1501410</v>
      </c>
      <c r="H76" s="1" t="s">
        <v>99</v>
      </c>
      <c r="I76" s="1" t="s">
        <v>42</v>
      </c>
      <c r="J76" s="1" t="s">
        <v>624</v>
      </c>
    </row>
    <row r="77" spans="1:10">
      <c r="A77" s="1" t="s">
        <v>99</v>
      </c>
      <c r="B77" s="1" t="s">
        <v>637</v>
      </c>
      <c r="C77" s="1" t="s">
        <v>42</v>
      </c>
      <c r="D77" s="1" t="s">
        <v>624</v>
      </c>
      <c r="E77" s="86" t="s">
        <v>491</v>
      </c>
      <c r="F77" s="1" t="s">
        <v>681</v>
      </c>
      <c r="G77" s="1">
        <v>1501408</v>
      </c>
      <c r="H77" s="1" t="s">
        <v>99</v>
      </c>
      <c r="I77" s="1" t="s">
        <v>42</v>
      </c>
      <c r="J77" s="1" t="s">
        <v>624</v>
      </c>
    </row>
    <row r="78" spans="1:10">
      <c r="A78" s="1" t="s">
        <v>99</v>
      </c>
      <c r="B78" s="1" t="s">
        <v>637</v>
      </c>
      <c r="C78" s="1" t="s">
        <v>42</v>
      </c>
      <c r="D78" s="1" t="s">
        <v>624</v>
      </c>
      <c r="E78" s="86" t="s">
        <v>310</v>
      </c>
      <c r="F78" s="1" t="s">
        <v>99</v>
      </c>
      <c r="G78" s="1">
        <v>1501406</v>
      </c>
      <c r="H78" s="1" t="s">
        <v>99</v>
      </c>
      <c r="I78" s="1" t="s">
        <v>42</v>
      </c>
      <c r="J78" s="1" t="s">
        <v>624</v>
      </c>
    </row>
    <row r="79" spans="1:10">
      <c r="A79" s="1" t="s">
        <v>99</v>
      </c>
      <c r="B79" s="1" t="s">
        <v>637</v>
      </c>
      <c r="C79" s="1" t="s">
        <v>42</v>
      </c>
      <c r="D79" s="1" t="s">
        <v>624</v>
      </c>
      <c r="E79" s="86" t="s">
        <v>450</v>
      </c>
      <c r="F79" s="1" t="s">
        <v>682</v>
      </c>
      <c r="G79" s="1">
        <v>1501404</v>
      </c>
      <c r="H79" s="1" t="s">
        <v>99</v>
      </c>
      <c r="I79" s="1" t="s">
        <v>42</v>
      </c>
      <c r="J79" s="1" t="s">
        <v>624</v>
      </c>
    </row>
    <row r="80" spans="1:10">
      <c r="A80" s="1" t="s">
        <v>102</v>
      </c>
      <c r="B80" s="1" t="s">
        <v>637</v>
      </c>
      <c r="C80" s="1" t="s">
        <v>42</v>
      </c>
      <c r="D80" s="1" t="s">
        <v>624</v>
      </c>
      <c r="E80" s="86" t="s">
        <v>419</v>
      </c>
      <c r="F80" s="1" t="s">
        <v>683</v>
      </c>
      <c r="G80" s="1">
        <v>1501400</v>
      </c>
      <c r="H80" s="1" t="s">
        <v>102</v>
      </c>
      <c r="I80" s="1" t="s">
        <v>42</v>
      </c>
      <c r="J80" s="1" t="s">
        <v>624</v>
      </c>
    </row>
    <row r="81" spans="1:10">
      <c r="A81" s="1" t="s">
        <v>102</v>
      </c>
      <c r="B81" s="1" t="s">
        <v>637</v>
      </c>
      <c r="C81" s="1" t="s">
        <v>42</v>
      </c>
      <c r="D81" s="1" t="s">
        <v>624</v>
      </c>
      <c r="E81" s="86" t="s">
        <v>492</v>
      </c>
      <c r="F81" s="1" t="s">
        <v>684</v>
      </c>
      <c r="G81" s="1">
        <v>1501398</v>
      </c>
      <c r="H81" s="1" t="s">
        <v>102</v>
      </c>
      <c r="I81" s="1" t="s">
        <v>42</v>
      </c>
      <c r="J81" s="1" t="s">
        <v>624</v>
      </c>
    </row>
    <row r="82" spans="1:10">
      <c r="A82" s="1" t="s">
        <v>102</v>
      </c>
      <c r="B82" s="1" t="s">
        <v>637</v>
      </c>
      <c r="C82" s="1" t="s">
        <v>42</v>
      </c>
      <c r="D82" s="1" t="s">
        <v>624</v>
      </c>
      <c r="E82" s="86" t="s">
        <v>493</v>
      </c>
      <c r="F82" s="1" t="s">
        <v>685</v>
      </c>
      <c r="G82" s="1">
        <v>1501396</v>
      </c>
      <c r="H82" s="1" t="s">
        <v>102</v>
      </c>
      <c r="I82" s="1" t="s">
        <v>42</v>
      </c>
      <c r="J82" s="1" t="s">
        <v>624</v>
      </c>
    </row>
    <row r="83" spans="1:10">
      <c r="A83" s="1" t="s">
        <v>102</v>
      </c>
      <c r="B83" s="1" t="s">
        <v>637</v>
      </c>
      <c r="C83" s="1" t="s">
        <v>42</v>
      </c>
      <c r="D83" s="1" t="s">
        <v>624</v>
      </c>
      <c r="E83" s="86" t="s">
        <v>362</v>
      </c>
      <c r="F83" s="1" t="s">
        <v>102</v>
      </c>
      <c r="G83" s="1">
        <v>1501394</v>
      </c>
      <c r="H83" s="1" t="s">
        <v>102</v>
      </c>
      <c r="I83" s="1" t="s">
        <v>42</v>
      </c>
      <c r="J83" s="1" t="s">
        <v>624</v>
      </c>
    </row>
    <row r="84" spans="1:10">
      <c r="A84" s="1" t="s">
        <v>102</v>
      </c>
      <c r="B84" s="1" t="s">
        <v>637</v>
      </c>
      <c r="C84" s="1" t="s">
        <v>42</v>
      </c>
      <c r="D84" s="1" t="s">
        <v>624</v>
      </c>
      <c r="E84" s="86" t="s">
        <v>435</v>
      </c>
      <c r="F84" s="1" t="s">
        <v>686</v>
      </c>
      <c r="G84" s="1">
        <v>1501392</v>
      </c>
      <c r="H84" s="1" t="s">
        <v>102</v>
      </c>
      <c r="I84" s="1" t="s">
        <v>42</v>
      </c>
      <c r="J84" s="1" t="s">
        <v>624</v>
      </c>
    </row>
    <row r="85" spans="1:10">
      <c r="A85" s="1" t="s">
        <v>102</v>
      </c>
      <c r="B85" s="1" t="s">
        <v>637</v>
      </c>
      <c r="C85" s="1" t="s">
        <v>42</v>
      </c>
      <c r="D85" s="1" t="s">
        <v>624</v>
      </c>
      <c r="E85" s="86" t="s">
        <v>384</v>
      </c>
      <c r="F85" s="1" t="s">
        <v>687</v>
      </c>
      <c r="G85" s="1">
        <v>1501390</v>
      </c>
      <c r="H85" s="1" t="s">
        <v>102</v>
      </c>
      <c r="I85" s="1" t="s">
        <v>42</v>
      </c>
      <c r="J85" s="1" t="s">
        <v>624</v>
      </c>
    </row>
    <row r="86" spans="1:10">
      <c r="A86" s="1" t="s">
        <v>102</v>
      </c>
      <c r="B86" s="1" t="s">
        <v>637</v>
      </c>
      <c r="C86" s="1" t="s">
        <v>42</v>
      </c>
      <c r="D86" s="1" t="s">
        <v>624</v>
      </c>
      <c r="E86" s="86" t="s">
        <v>448</v>
      </c>
      <c r="F86" s="1" t="s">
        <v>688</v>
      </c>
      <c r="G86" s="1">
        <v>1501388</v>
      </c>
      <c r="H86" s="1" t="s">
        <v>102</v>
      </c>
      <c r="I86" s="1" t="s">
        <v>42</v>
      </c>
      <c r="J86" s="1" t="s">
        <v>624</v>
      </c>
    </row>
    <row r="87" spans="1:10">
      <c r="A87" s="1" t="s">
        <v>102</v>
      </c>
      <c r="B87" s="1" t="s">
        <v>637</v>
      </c>
      <c r="C87" s="1" t="s">
        <v>42</v>
      </c>
      <c r="D87" s="1" t="s">
        <v>624</v>
      </c>
      <c r="E87" s="86" t="s">
        <v>438</v>
      </c>
      <c r="F87" s="1" t="s">
        <v>689</v>
      </c>
      <c r="G87" s="1">
        <v>1501386</v>
      </c>
      <c r="H87" s="1" t="s">
        <v>102</v>
      </c>
      <c r="I87" s="1" t="s">
        <v>42</v>
      </c>
      <c r="J87" s="1" t="s">
        <v>624</v>
      </c>
    </row>
    <row r="88" spans="1:10">
      <c r="A88" s="1" t="s">
        <v>100</v>
      </c>
      <c r="B88" s="1" t="s">
        <v>623</v>
      </c>
      <c r="C88" s="1" t="s">
        <v>42</v>
      </c>
      <c r="D88" s="1" t="s">
        <v>624</v>
      </c>
      <c r="E88" s="86" t="s">
        <v>368</v>
      </c>
      <c r="F88" s="1" t="s">
        <v>690</v>
      </c>
      <c r="G88" s="1">
        <v>1501382</v>
      </c>
      <c r="H88" s="1" t="s">
        <v>102</v>
      </c>
      <c r="I88" s="1" t="s">
        <v>42</v>
      </c>
      <c r="J88" s="1" t="s">
        <v>624</v>
      </c>
    </row>
    <row r="89" spans="1:10">
      <c r="A89" s="1" t="s">
        <v>100</v>
      </c>
      <c r="B89" s="1" t="s">
        <v>623</v>
      </c>
      <c r="C89" s="1" t="s">
        <v>42</v>
      </c>
      <c r="D89" s="1" t="s">
        <v>624</v>
      </c>
      <c r="E89" s="86" t="s">
        <v>433</v>
      </c>
      <c r="F89" s="1" t="s">
        <v>691</v>
      </c>
      <c r="G89" s="1">
        <v>1501380</v>
      </c>
      <c r="H89" s="1" t="s">
        <v>102</v>
      </c>
      <c r="I89" s="1" t="s">
        <v>42</v>
      </c>
      <c r="J89" s="1" t="s">
        <v>624</v>
      </c>
    </row>
    <row r="90" spans="1:10">
      <c r="A90" s="1" t="s">
        <v>100</v>
      </c>
      <c r="B90" s="1" t="s">
        <v>623</v>
      </c>
      <c r="C90" s="1" t="s">
        <v>42</v>
      </c>
      <c r="D90" s="1" t="s">
        <v>624</v>
      </c>
      <c r="E90" s="86" t="s">
        <v>276</v>
      </c>
      <c r="F90" s="1" t="s">
        <v>100</v>
      </c>
      <c r="G90" s="1">
        <v>1501378</v>
      </c>
      <c r="H90" s="1" t="s">
        <v>102</v>
      </c>
      <c r="I90" s="1" t="s">
        <v>42</v>
      </c>
      <c r="J90" s="1" t="s">
        <v>624</v>
      </c>
    </row>
    <row r="91" spans="1:10" hidden="1">
      <c r="A91" s="1" t="s">
        <v>88</v>
      </c>
      <c r="B91" s="1" t="s">
        <v>637</v>
      </c>
      <c r="C91" s="1" t="s">
        <v>38</v>
      </c>
      <c r="D91" s="1" t="s">
        <v>624</v>
      </c>
      <c r="E91" s="86" t="s">
        <v>502</v>
      </c>
      <c r="F91" s="1" t="s">
        <v>692</v>
      </c>
      <c r="G91" s="1">
        <v>1501372</v>
      </c>
      <c r="H91" s="1" t="s">
        <v>88</v>
      </c>
      <c r="I91" s="1" t="s">
        <v>38</v>
      </c>
      <c r="J91" s="1" t="s">
        <v>624</v>
      </c>
    </row>
    <row r="92" spans="1:10" hidden="1">
      <c r="A92" s="1" t="s">
        <v>88</v>
      </c>
      <c r="B92" s="1" t="s">
        <v>637</v>
      </c>
      <c r="C92" s="1" t="s">
        <v>38</v>
      </c>
      <c r="D92" s="1" t="s">
        <v>624</v>
      </c>
      <c r="E92" s="86" t="s">
        <v>503</v>
      </c>
      <c r="F92" s="1" t="s">
        <v>693</v>
      </c>
      <c r="G92" s="1">
        <v>1501370</v>
      </c>
      <c r="H92" s="1" t="s">
        <v>88</v>
      </c>
      <c r="I92" s="1" t="s">
        <v>38</v>
      </c>
      <c r="J92" s="1" t="s">
        <v>624</v>
      </c>
    </row>
    <row r="93" spans="1:10" hidden="1">
      <c r="A93" s="1" t="s">
        <v>88</v>
      </c>
      <c r="B93" s="1" t="s">
        <v>637</v>
      </c>
      <c r="C93" s="1" t="s">
        <v>38</v>
      </c>
      <c r="D93" s="1" t="s">
        <v>624</v>
      </c>
      <c r="E93" s="86" t="s">
        <v>504</v>
      </c>
      <c r="F93" s="1" t="s">
        <v>694</v>
      </c>
      <c r="G93" s="1">
        <v>1501368</v>
      </c>
      <c r="H93" s="1" t="s">
        <v>88</v>
      </c>
      <c r="I93" s="1" t="s">
        <v>38</v>
      </c>
      <c r="J93" s="1" t="s">
        <v>624</v>
      </c>
    </row>
    <row r="94" spans="1:10" hidden="1">
      <c r="A94" s="1" t="s">
        <v>88</v>
      </c>
      <c r="B94" s="1" t="s">
        <v>637</v>
      </c>
      <c r="C94" s="1" t="s">
        <v>38</v>
      </c>
      <c r="D94" s="1" t="s">
        <v>624</v>
      </c>
      <c r="E94" s="86" t="s">
        <v>426</v>
      </c>
      <c r="F94" s="1" t="s">
        <v>88</v>
      </c>
      <c r="G94" s="1">
        <v>1501366</v>
      </c>
      <c r="H94" s="1" t="s">
        <v>88</v>
      </c>
      <c r="I94" s="1" t="s">
        <v>38</v>
      </c>
      <c r="J94" s="1" t="s">
        <v>624</v>
      </c>
    </row>
    <row r="95" spans="1:10" hidden="1">
      <c r="A95" s="1" t="s">
        <v>88</v>
      </c>
      <c r="B95" s="1" t="s">
        <v>637</v>
      </c>
      <c r="C95" s="1" t="s">
        <v>38</v>
      </c>
      <c r="D95" s="1" t="s">
        <v>624</v>
      </c>
      <c r="E95" s="86" t="s">
        <v>343</v>
      </c>
      <c r="F95" s="1" t="s">
        <v>695</v>
      </c>
      <c r="G95" s="1">
        <v>1501364</v>
      </c>
      <c r="H95" s="1" t="s">
        <v>88</v>
      </c>
      <c r="I95" s="1" t="s">
        <v>38</v>
      </c>
      <c r="J95" s="1" t="s">
        <v>624</v>
      </c>
    </row>
    <row r="96" spans="1:10" hidden="1">
      <c r="A96" s="1" t="s">
        <v>88</v>
      </c>
      <c r="B96" s="1" t="s">
        <v>637</v>
      </c>
      <c r="C96" s="1" t="s">
        <v>38</v>
      </c>
      <c r="D96" s="1" t="s">
        <v>624</v>
      </c>
      <c r="E96" s="86" t="s">
        <v>455</v>
      </c>
      <c r="F96" s="1" t="s">
        <v>558</v>
      </c>
      <c r="G96" s="1">
        <v>1501362</v>
      </c>
      <c r="H96" s="1" t="s">
        <v>88</v>
      </c>
      <c r="I96" s="1" t="s">
        <v>38</v>
      </c>
      <c r="J96" s="1" t="s">
        <v>624</v>
      </c>
    </row>
    <row r="97" spans="1:10" hidden="1">
      <c r="A97" s="1" t="s">
        <v>88</v>
      </c>
      <c r="B97" s="1" t="s">
        <v>637</v>
      </c>
      <c r="C97" s="1" t="s">
        <v>38</v>
      </c>
      <c r="D97" s="1" t="s">
        <v>624</v>
      </c>
      <c r="E97" s="86" t="s">
        <v>505</v>
      </c>
      <c r="F97" s="1" t="s">
        <v>696</v>
      </c>
      <c r="G97" s="1">
        <v>1501360</v>
      </c>
      <c r="H97" s="1" t="s">
        <v>88</v>
      </c>
      <c r="I97" s="1" t="s">
        <v>38</v>
      </c>
      <c r="J97" s="1" t="s">
        <v>624</v>
      </c>
    </row>
    <row r="98" spans="1:10" hidden="1">
      <c r="A98" s="1" t="s">
        <v>98</v>
      </c>
      <c r="B98" s="1" t="s">
        <v>637</v>
      </c>
      <c r="C98" s="1" t="s">
        <v>38</v>
      </c>
      <c r="D98" s="1" t="s">
        <v>624</v>
      </c>
      <c r="E98" s="86" t="s">
        <v>508</v>
      </c>
      <c r="F98" s="1" t="s">
        <v>697</v>
      </c>
      <c r="G98" s="1">
        <v>1501356</v>
      </c>
      <c r="H98" s="1" t="s">
        <v>88</v>
      </c>
      <c r="I98" s="1" t="s">
        <v>38</v>
      </c>
      <c r="J98" s="1" t="s">
        <v>624</v>
      </c>
    </row>
    <row r="99" spans="1:10" hidden="1">
      <c r="A99" s="1" t="s">
        <v>98</v>
      </c>
      <c r="B99" s="1" t="s">
        <v>637</v>
      </c>
      <c r="C99" s="1" t="s">
        <v>38</v>
      </c>
      <c r="D99" s="1" t="s">
        <v>624</v>
      </c>
      <c r="E99" s="86" t="s">
        <v>394</v>
      </c>
      <c r="F99" s="1" t="s">
        <v>698</v>
      </c>
      <c r="G99" s="1">
        <v>1501354</v>
      </c>
      <c r="H99" s="1" t="s">
        <v>88</v>
      </c>
      <c r="I99" s="1" t="s">
        <v>38</v>
      </c>
      <c r="J99" s="1" t="s">
        <v>624</v>
      </c>
    </row>
    <row r="100" spans="1:10" hidden="1">
      <c r="A100" s="1" t="s">
        <v>96</v>
      </c>
      <c r="B100" s="1" t="s">
        <v>623</v>
      </c>
      <c r="C100" s="1" t="s">
        <v>38</v>
      </c>
      <c r="D100" s="1" t="s">
        <v>624</v>
      </c>
      <c r="E100" s="86" t="s">
        <v>479</v>
      </c>
      <c r="F100" s="1" t="s">
        <v>699</v>
      </c>
      <c r="G100" s="1">
        <v>1501352</v>
      </c>
      <c r="H100" s="1" t="s">
        <v>95</v>
      </c>
      <c r="I100" s="1" t="s">
        <v>38</v>
      </c>
      <c r="J100" s="1" t="s">
        <v>624</v>
      </c>
    </row>
    <row r="101" spans="1:10" hidden="1">
      <c r="A101" s="1" t="s">
        <v>96</v>
      </c>
      <c r="B101" s="1" t="s">
        <v>623</v>
      </c>
      <c r="C101" s="1" t="s">
        <v>38</v>
      </c>
      <c r="D101" s="1" t="s">
        <v>624</v>
      </c>
      <c r="E101" s="86" t="s">
        <v>283</v>
      </c>
      <c r="F101" s="1" t="s">
        <v>96</v>
      </c>
      <c r="G101" s="1">
        <v>1501350</v>
      </c>
      <c r="H101" s="1" t="s">
        <v>95</v>
      </c>
      <c r="I101" s="1" t="s">
        <v>38</v>
      </c>
      <c r="J101" s="1" t="s">
        <v>624</v>
      </c>
    </row>
    <row r="102" spans="1:10" hidden="1">
      <c r="A102" s="1" t="s">
        <v>96</v>
      </c>
      <c r="B102" s="1" t="s">
        <v>623</v>
      </c>
      <c r="C102" s="1" t="s">
        <v>38</v>
      </c>
      <c r="D102" s="1" t="s">
        <v>624</v>
      </c>
      <c r="E102" s="86" t="s">
        <v>507</v>
      </c>
      <c r="F102" s="1" t="s">
        <v>700</v>
      </c>
      <c r="G102" s="1">
        <v>1501348</v>
      </c>
      <c r="H102" s="1" t="s">
        <v>95</v>
      </c>
      <c r="I102" s="1" t="s">
        <v>38</v>
      </c>
      <c r="J102" s="1" t="s">
        <v>624</v>
      </c>
    </row>
    <row r="103" spans="1:10" hidden="1">
      <c r="A103" s="1" t="s">
        <v>98</v>
      </c>
      <c r="B103" s="1" t="s">
        <v>637</v>
      </c>
      <c r="C103" s="1" t="s">
        <v>38</v>
      </c>
      <c r="D103" s="1" t="s">
        <v>624</v>
      </c>
      <c r="E103" s="86" t="s">
        <v>295</v>
      </c>
      <c r="F103" s="1" t="s">
        <v>98</v>
      </c>
      <c r="G103" s="1">
        <v>1501346</v>
      </c>
      <c r="H103" s="1" t="s">
        <v>88</v>
      </c>
      <c r="I103" s="1" t="s">
        <v>38</v>
      </c>
      <c r="J103" s="1" t="s">
        <v>624</v>
      </c>
    </row>
    <row r="104" spans="1:10" hidden="1">
      <c r="A104" s="1" t="s">
        <v>90</v>
      </c>
      <c r="B104" s="1" t="s">
        <v>637</v>
      </c>
      <c r="C104" s="1" t="s">
        <v>38</v>
      </c>
      <c r="D104" s="1" t="s">
        <v>624</v>
      </c>
      <c r="E104" s="86" t="s">
        <v>430</v>
      </c>
      <c r="F104" s="1" t="s">
        <v>556</v>
      </c>
      <c r="G104" s="1">
        <v>1501342</v>
      </c>
      <c r="H104" s="1" t="s">
        <v>90</v>
      </c>
      <c r="I104" s="1" t="s">
        <v>38</v>
      </c>
      <c r="J104" s="1" t="s">
        <v>624</v>
      </c>
    </row>
    <row r="105" spans="1:10" hidden="1">
      <c r="A105" s="1" t="s">
        <v>90</v>
      </c>
      <c r="B105" s="1" t="s">
        <v>637</v>
      </c>
      <c r="C105" s="1" t="s">
        <v>38</v>
      </c>
      <c r="D105" s="1" t="s">
        <v>624</v>
      </c>
      <c r="E105" s="86" t="s">
        <v>470</v>
      </c>
      <c r="F105" s="1" t="s">
        <v>701</v>
      </c>
      <c r="G105" s="1">
        <v>1501340</v>
      </c>
      <c r="H105" s="1" t="s">
        <v>90</v>
      </c>
      <c r="I105" s="1" t="s">
        <v>38</v>
      </c>
      <c r="J105" s="1" t="s">
        <v>624</v>
      </c>
    </row>
    <row r="106" spans="1:10" hidden="1">
      <c r="A106" s="1" t="s">
        <v>90</v>
      </c>
      <c r="B106" s="1" t="s">
        <v>637</v>
      </c>
      <c r="C106" s="1" t="s">
        <v>38</v>
      </c>
      <c r="D106" s="1" t="s">
        <v>624</v>
      </c>
      <c r="E106" s="86" t="s">
        <v>346</v>
      </c>
      <c r="F106" s="1" t="s">
        <v>304</v>
      </c>
      <c r="G106" s="1">
        <v>1501338</v>
      </c>
      <c r="H106" s="1" t="s">
        <v>90</v>
      </c>
      <c r="I106" s="1" t="s">
        <v>38</v>
      </c>
      <c r="J106" s="1" t="s">
        <v>624</v>
      </c>
    </row>
    <row r="107" spans="1:10" hidden="1">
      <c r="A107" s="1" t="s">
        <v>90</v>
      </c>
      <c r="B107" s="1" t="s">
        <v>637</v>
      </c>
      <c r="C107" s="1" t="s">
        <v>38</v>
      </c>
      <c r="D107" s="1" t="s">
        <v>624</v>
      </c>
      <c r="E107" s="86" t="s">
        <v>506</v>
      </c>
      <c r="F107" s="1" t="s">
        <v>702</v>
      </c>
      <c r="G107" s="1">
        <v>1501336</v>
      </c>
      <c r="H107" s="1" t="s">
        <v>90</v>
      </c>
      <c r="I107" s="1" t="s">
        <v>38</v>
      </c>
      <c r="J107" s="1" t="s">
        <v>624</v>
      </c>
    </row>
    <row r="108" spans="1:10" hidden="1">
      <c r="A108" s="1" t="s">
        <v>90</v>
      </c>
      <c r="B108" s="1" t="s">
        <v>637</v>
      </c>
      <c r="C108" s="1" t="s">
        <v>38</v>
      </c>
      <c r="D108" s="1" t="s">
        <v>624</v>
      </c>
      <c r="E108" s="86" t="s">
        <v>382</v>
      </c>
      <c r="F108" s="1" t="s">
        <v>703</v>
      </c>
      <c r="G108" s="1">
        <v>1501334</v>
      </c>
      <c r="H108" s="1" t="s">
        <v>90</v>
      </c>
      <c r="I108" s="1" t="s">
        <v>38</v>
      </c>
      <c r="J108" s="1" t="s">
        <v>624</v>
      </c>
    </row>
    <row r="109" spans="1:10" hidden="1">
      <c r="A109" s="1" t="s">
        <v>90</v>
      </c>
      <c r="B109" s="1" t="s">
        <v>637</v>
      </c>
      <c r="C109" s="1" t="s">
        <v>38</v>
      </c>
      <c r="D109" s="1" t="s">
        <v>624</v>
      </c>
      <c r="E109" s="86" t="s">
        <v>458</v>
      </c>
      <c r="F109" s="1" t="s">
        <v>704</v>
      </c>
      <c r="G109" s="1">
        <v>1501332</v>
      </c>
      <c r="H109" s="1" t="s">
        <v>90</v>
      </c>
      <c r="I109" s="1" t="s">
        <v>38</v>
      </c>
      <c r="J109" s="1" t="s">
        <v>624</v>
      </c>
    </row>
    <row r="110" spans="1:10" hidden="1">
      <c r="A110" s="1" t="s">
        <v>90</v>
      </c>
      <c r="B110" s="1" t="s">
        <v>637</v>
      </c>
      <c r="C110" s="1" t="s">
        <v>38</v>
      </c>
      <c r="D110" s="1" t="s">
        <v>624</v>
      </c>
      <c r="E110" s="86" t="s">
        <v>449</v>
      </c>
      <c r="F110" s="1" t="s">
        <v>705</v>
      </c>
      <c r="G110" s="1">
        <v>1501330</v>
      </c>
      <c r="H110" s="1" t="s">
        <v>90</v>
      </c>
      <c r="I110" s="1" t="s">
        <v>38</v>
      </c>
      <c r="J110" s="1" t="s">
        <v>624</v>
      </c>
    </row>
    <row r="111" spans="1:10" hidden="1">
      <c r="A111" s="1" t="s">
        <v>90</v>
      </c>
      <c r="B111" s="1" t="s">
        <v>637</v>
      </c>
      <c r="C111" s="1" t="s">
        <v>38</v>
      </c>
      <c r="D111" s="1" t="s">
        <v>624</v>
      </c>
      <c r="E111" s="86" t="s">
        <v>303</v>
      </c>
      <c r="F111" s="1" t="s">
        <v>706</v>
      </c>
      <c r="G111" s="1">
        <v>1501328</v>
      </c>
      <c r="H111" s="1" t="s">
        <v>90</v>
      </c>
      <c r="I111" s="1" t="s">
        <v>38</v>
      </c>
      <c r="J111" s="1" t="s">
        <v>624</v>
      </c>
    </row>
    <row r="112" spans="1:10" hidden="1">
      <c r="A112" s="1" t="s">
        <v>90</v>
      </c>
      <c r="B112" s="1" t="s">
        <v>637</v>
      </c>
      <c r="C112" s="1" t="s">
        <v>38</v>
      </c>
      <c r="D112" s="1" t="s">
        <v>624</v>
      </c>
      <c r="E112" s="86" t="s">
        <v>409</v>
      </c>
      <c r="F112" s="1" t="s">
        <v>90</v>
      </c>
      <c r="G112" s="1">
        <v>1501326</v>
      </c>
      <c r="H112" s="1" t="s">
        <v>90</v>
      </c>
      <c r="I112" s="1" t="s">
        <v>38</v>
      </c>
      <c r="J112" s="1" t="s">
        <v>624</v>
      </c>
    </row>
    <row r="113" spans="1:10" hidden="1">
      <c r="A113" s="1" t="s">
        <v>93</v>
      </c>
      <c r="B113" s="1" t="s">
        <v>637</v>
      </c>
      <c r="C113" s="1" t="s">
        <v>38</v>
      </c>
      <c r="D113" s="1" t="s">
        <v>624</v>
      </c>
      <c r="E113" s="86" t="s">
        <v>421</v>
      </c>
      <c r="F113" s="1" t="s">
        <v>707</v>
      </c>
      <c r="G113" s="1">
        <v>1501322</v>
      </c>
      <c r="H113" s="1" t="s">
        <v>93</v>
      </c>
      <c r="I113" s="1" t="s">
        <v>38</v>
      </c>
      <c r="J113" s="1" t="s">
        <v>624</v>
      </c>
    </row>
    <row r="114" spans="1:10" hidden="1">
      <c r="A114" s="1" t="s">
        <v>93</v>
      </c>
      <c r="B114" s="1" t="s">
        <v>637</v>
      </c>
      <c r="C114" s="1" t="s">
        <v>38</v>
      </c>
      <c r="D114" s="1" t="s">
        <v>624</v>
      </c>
      <c r="E114" s="86" t="s">
        <v>462</v>
      </c>
      <c r="F114" s="1" t="s">
        <v>708</v>
      </c>
      <c r="G114" s="1">
        <v>1501320</v>
      </c>
      <c r="H114" s="1" t="s">
        <v>93</v>
      </c>
      <c r="I114" s="1" t="s">
        <v>38</v>
      </c>
      <c r="J114" s="1" t="s">
        <v>624</v>
      </c>
    </row>
    <row r="115" spans="1:10" hidden="1">
      <c r="A115" s="1" t="s">
        <v>93</v>
      </c>
      <c r="B115" s="1" t="s">
        <v>637</v>
      </c>
      <c r="C115" s="1" t="s">
        <v>38</v>
      </c>
      <c r="D115" s="1" t="s">
        <v>624</v>
      </c>
      <c r="E115" s="86" t="s">
        <v>311</v>
      </c>
      <c r="F115" s="1" t="s">
        <v>709</v>
      </c>
      <c r="G115" s="1">
        <v>1501318</v>
      </c>
      <c r="H115" s="1" t="s">
        <v>93</v>
      </c>
      <c r="I115" s="1" t="s">
        <v>38</v>
      </c>
      <c r="J115" s="1" t="s">
        <v>624</v>
      </c>
    </row>
    <row r="116" spans="1:10" hidden="1">
      <c r="A116" s="1" t="s">
        <v>93</v>
      </c>
      <c r="B116" s="1" t="s">
        <v>637</v>
      </c>
      <c r="C116" s="1" t="s">
        <v>38</v>
      </c>
      <c r="D116" s="1" t="s">
        <v>624</v>
      </c>
      <c r="E116" s="86" t="s">
        <v>296</v>
      </c>
      <c r="F116" s="1" t="s">
        <v>93</v>
      </c>
      <c r="G116" s="1">
        <v>1501316</v>
      </c>
      <c r="H116" s="1" t="s">
        <v>93</v>
      </c>
      <c r="I116" s="1" t="s">
        <v>38</v>
      </c>
      <c r="J116" s="1" t="s">
        <v>624</v>
      </c>
    </row>
    <row r="117" spans="1:10" hidden="1">
      <c r="A117" s="1" t="s">
        <v>93</v>
      </c>
      <c r="B117" s="1" t="s">
        <v>637</v>
      </c>
      <c r="C117" s="1" t="s">
        <v>38</v>
      </c>
      <c r="D117" s="1" t="s">
        <v>624</v>
      </c>
      <c r="E117" s="86" t="s">
        <v>381</v>
      </c>
      <c r="F117" s="1" t="s">
        <v>589</v>
      </c>
      <c r="G117" s="1">
        <v>1501314</v>
      </c>
      <c r="H117" s="1" t="s">
        <v>93</v>
      </c>
      <c r="I117" s="1" t="s">
        <v>38</v>
      </c>
      <c r="J117" s="1" t="s">
        <v>624</v>
      </c>
    </row>
    <row r="118" spans="1:10">
      <c r="A118" s="1" t="s">
        <v>107</v>
      </c>
      <c r="B118" s="1" t="s">
        <v>637</v>
      </c>
      <c r="C118" s="1" t="s">
        <v>42</v>
      </c>
      <c r="D118" s="1" t="s">
        <v>624</v>
      </c>
      <c r="E118" s="86" t="s">
        <v>424</v>
      </c>
      <c r="F118" s="1" t="s">
        <v>710</v>
      </c>
      <c r="G118" s="1">
        <v>1501308</v>
      </c>
      <c r="H118" s="1" t="s">
        <v>107</v>
      </c>
      <c r="I118" s="1" t="s">
        <v>42</v>
      </c>
      <c r="J118" s="1" t="s">
        <v>624</v>
      </c>
    </row>
    <row r="119" spans="1:10">
      <c r="A119" s="1" t="s">
        <v>107</v>
      </c>
      <c r="B119" s="1" t="s">
        <v>637</v>
      </c>
      <c r="C119" s="1" t="s">
        <v>42</v>
      </c>
      <c r="D119" s="1" t="s">
        <v>624</v>
      </c>
      <c r="E119" s="86" t="s">
        <v>471</v>
      </c>
      <c r="F119" s="1" t="s">
        <v>711</v>
      </c>
      <c r="G119" s="1">
        <v>1501306</v>
      </c>
      <c r="H119" s="1" t="s">
        <v>107</v>
      </c>
      <c r="I119" s="1" t="s">
        <v>42</v>
      </c>
      <c r="J119" s="1" t="s">
        <v>624</v>
      </c>
    </row>
    <row r="120" spans="1:10">
      <c r="A120" s="1" t="s">
        <v>107</v>
      </c>
      <c r="B120" s="1" t="s">
        <v>637</v>
      </c>
      <c r="C120" s="1" t="s">
        <v>42</v>
      </c>
      <c r="D120" s="1" t="s">
        <v>624</v>
      </c>
      <c r="E120" s="86" t="s">
        <v>292</v>
      </c>
      <c r="F120" s="1" t="s">
        <v>712</v>
      </c>
      <c r="G120" s="1">
        <v>1501304</v>
      </c>
      <c r="H120" s="1" t="s">
        <v>107</v>
      </c>
      <c r="I120" s="1" t="s">
        <v>42</v>
      </c>
      <c r="J120" s="1" t="s">
        <v>624</v>
      </c>
    </row>
    <row r="121" spans="1:10">
      <c r="A121" s="1" t="s">
        <v>107</v>
      </c>
      <c r="B121" s="1" t="s">
        <v>637</v>
      </c>
      <c r="C121" s="1" t="s">
        <v>42</v>
      </c>
      <c r="D121" s="1" t="s">
        <v>624</v>
      </c>
      <c r="E121" s="86" t="s">
        <v>500</v>
      </c>
      <c r="F121" s="1" t="s">
        <v>713</v>
      </c>
      <c r="G121" s="1">
        <v>1501302</v>
      </c>
      <c r="H121" s="1" t="s">
        <v>107</v>
      </c>
      <c r="I121" s="1" t="s">
        <v>42</v>
      </c>
      <c r="J121" s="1" t="s">
        <v>624</v>
      </c>
    </row>
    <row r="122" spans="1:10">
      <c r="A122" s="1" t="s">
        <v>107</v>
      </c>
      <c r="B122" s="1" t="s">
        <v>637</v>
      </c>
      <c r="C122" s="1" t="s">
        <v>42</v>
      </c>
      <c r="D122" s="1" t="s">
        <v>624</v>
      </c>
      <c r="E122" s="86" t="s">
        <v>260</v>
      </c>
      <c r="F122" s="1" t="s">
        <v>107</v>
      </c>
      <c r="G122" s="1">
        <v>1501300</v>
      </c>
      <c r="H122" s="1" t="s">
        <v>107</v>
      </c>
      <c r="I122" s="1" t="s">
        <v>42</v>
      </c>
      <c r="J122" s="1" t="s">
        <v>624</v>
      </c>
    </row>
    <row r="123" spans="1:10">
      <c r="A123" s="1" t="s">
        <v>106</v>
      </c>
      <c r="B123" s="1" t="s">
        <v>637</v>
      </c>
      <c r="C123" s="1" t="s">
        <v>42</v>
      </c>
      <c r="D123" s="1" t="s">
        <v>624</v>
      </c>
      <c r="E123" s="86" t="s">
        <v>464</v>
      </c>
      <c r="F123" s="1" t="s">
        <v>714</v>
      </c>
      <c r="G123" s="1">
        <v>1501296</v>
      </c>
      <c r="H123" s="1" t="s">
        <v>106</v>
      </c>
      <c r="I123" s="1" t="s">
        <v>42</v>
      </c>
      <c r="J123" s="1" t="s">
        <v>624</v>
      </c>
    </row>
    <row r="124" spans="1:10">
      <c r="A124" s="1" t="s">
        <v>106</v>
      </c>
      <c r="B124" s="1" t="s">
        <v>637</v>
      </c>
      <c r="C124" s="1" t="s">
        <v>42</v>
      </c>
      <c r="D124" s="1" t="s">
        <v>624</v>
      </c>
      <c r="E124" s="86" t="s">
        <v>365</v>
      </c>
      <c r="F124" s="1" t="s">
        <v>715</v>
      </c>
      <c r="G124" s="1">
        <v>1501294</v>
      </c>
      <c r="H124" s="1" t="s">
        <v>106</v>
      </c>
      <c r="I124" s="1" t="s">
        <v>42</v>
      </c>
      <c r="J124" s="1" t="s">
        <v>624</v>
      </c>
    </row>
    <row r="125" spans="1:10">
      <c r="A125" s="1" t="s">
        <v>106</v>
      </c>
      <c r="B125" s="1" t="s">
        <v>637</v>
      </c>
      <c r="C125" s="1" t="s">
        <v>42</v>
      </c>
      <c r="D125" s="1" t="s">
        <v>624</v>
      </c>
      <c r="E125" s="86" t="s">
        <v>480</v>
      </c>
      <c r="F125" s="1" t="s">
        <v>716</v>
      </c>
      <c r="G125" s="1">
        <v>1501292</v>
      </c>
      <c r="H125" s="1" t="s">
        <v>106</v>
      </c>
      <c r="I125" s="1" t="s">
        <v>42</v>
      </c>
      <c r="J125" s="1" t="s">
        <v>624</v>
      </c>
    </row>
    <row r="126" spans="1:10">
      <c r="A126" s="1" t="s">
        <v>106</v>
      </c>
      <c r="B126" s="1" t="s">
        <v>637</v>
      </c>
      <c r="C126" s="1" t="s">
        <v>42</v>
      </c>
      <c r="D126" s="1" t="s">
        <v>624</v>
      </c>
      <c r="E126" s="86" t="s">
        <v>331</v>
      </c>
      <c r="F126" s="1" t="s">
        <v>604</v>
      </c>
      <c r="G126" s="1">
        <v>1501290</v>
      </c>
      <c r="H126" s="1" t="s">
        <v>106</v>
      </c>
      <c r="I126" s="1" t="s">
        <v>42</v>
      </c>
      <c r="J126" s="1" t="s">
        <v>624</v>
      </c>
    </row>
    <row r="127" spans="1:10">
      <c r="A127" s="1" t="s">
        <v>106</v>
      </c>
      <c r="B127" s="1" t="s">
        <v>637</v>
      </c>
      <c r="C127" s="1" t="s">
        <v>42</v>
      </c>
      <c r="D127" s="1" t="s">
        <v>624</v>
      </c>
      <c r="E127" s="86" t="s">
        <v>499</v>
      </c>
      <c r="F127" s="1" t="s">
        <v>717</v>
      </c>
      <c r="G127" s="1">
        <v>1501288</v>
      </c>
      <c r="H127" s="1" t="s">
        <v>106</v>
      </c>
      <c r="I127" s="1" t="s">
        <v>42</v>
      </c>
      <c r="J127" s="1" t="s">
        <v>624</v>
      </c>
    </row>
    <row r="128" spans="1:10">
      <c r="A128" s="1" t="s">
        <v>104</v>
      </c>
      <c r="B128" s="1" t="s">
        <v>623</v>
      </c>
      <c r="C128" s="1" t="s">
        <v>42</v>
      </c>
      <c r="D128" s="1" t="s">
        <v>624</v>
      </c>
      <c r="E128" s="86" t="s">
        <v>429</v>
      </c>
      <c r="F128" s="1" t="s">
        <v>718</v>
      </c>
      <c r="G128" s="1">
        <v>1501284</v>
      </c>
      <c r="H128" s="1" t="s">
        <v>107</v>
      </c>
      <c r="I128" s="1" t="s">
        <v>42</v>
      </c>
      <c r="J128" s="1" t="s">
        <v>624</v>
      </c>
    </row>
    <row r="129" spans="1:10">
      <c r="A129" s="1" t="s">
        <v>102</v>
      </c>
      <c r="B129" s="1" t="s">
        <v>637</v>
      </c>
      <c r="C129" s="1" t="s">
        <v>42</v>
      </c>
      <c r="D129" s="1" t="s">
        <v>624</v>
      </c>
      <c r="E129" s="86" t="s">
        <v>366</v>
      </c>
      <c r="F129" s="1" t="s">
        <v>719</v>
      </c>
      <c r="G129" s="1">
        <v>1501282</v>
      </c>
      <c r="H129" s="1" t="s">
        <v>102</v>
      </c>
      <c r="I129" s="1" t="s">
        <v>42</v>
      </c>
      <c r="J129" s="1" t="s">
        <v>624</v>
      </c>
    </row>
    <row r="130" spans="1:10">
      <c r="A130" s="1" t="s">
        <v>104</v>
      </c>
      <c r="B130" s="1" t="s">
        <v>623</v>
      </c>
      <c r="C130" s="1" t="s">
        <v>42</v>
      </c>
      <c r="D130" s="1" t="s">
        <v>624</v>
      </c>
      <c r="E130" s="86" t="s">
        <v>498</v>
      </c>
      <c r="F130" s="1" t="s">
        <v>720</v>
      </c>
      <c r="G130" s="1">
        <v>1501280</v>
      </c>
      <c r="H130" s="1" t="s">
        <v>107</v>
      </c>
      <c r="I130" s="1" t="s">
        <v>42</v>
      </c>
      <c r="J130" s="1" t="s">
        <v>624</v>
      </c>
    </row>
    <row r="131" spans="1:10">
      <c r="A131" s="1" t="s">
        <v>102</v>
      </c>
      <c r="B131" s="1" t="s">
        <v>637</v>
      </c>
      <c r="C131" s="1" t="s">
        <v>42</v>
      </c>
      <c r="D131" s="1" t="s">
        <v>624</v>
      </c>
      <c r="E131" s="86" t="s">
        <v>473</v>
      </c>
      <c r="F131" s="1" t="s">
        <v>721</v>
      </c>
      <c r="G131" s="1">
        <v>1501276</v>
      </c>
      <c r="H131" s="1" t="s">
        <v>102</v>
      </c>
      <c r="I131" s="1" t="s">
        <v>42</v>
      </c>
      <c r="J131" s="1" t="s">
        <v>624</v>
      </c>
    </row>
    <row r="132" spans="1:10">
      <c r="A132" s="1" t="s">
        <v>104</v>
      </c>
      <c r="B132" s="1" t="s">
        <v>623</v>
      </c>
      <c r="C132" s="1" t="s">
        <v>42</v>
      </c>
      <c r="D132" s="1" t="s">
        <v>624</v>
      </c>
      <c r="E132" s="86" t="s">
        <v>475</v>
      </c>
      <c r="F132" s="1" t="s">
        <v>722</v>
      </c>
      <c r="G132" s="1">
        <v>1501274</v>
      </c>
      <c r="H132" s="1" t="s">
        <v>107</v>
      </c>
      <c r="I132" s="1" t="s">
        <v>42</v>
      </c>
      <c r="J132" s="1" t="s">
        <v>624</v>
      </c>
    </row>
    <row r="133" spans="1:10">
      <c r="A133" s="1" t="s">
        <v>104</v>
      </c>
      <c r="B133" s="1" t="s">
        <v>623</v>
      </c>
      <c r="C133" s="1" t="s">
        <v>42</v>
      </c>
      <c r="D133" s="1" t="s">
        <v>624</v>
      </c>
      <c r="E133" s="86" t="s">
        <v>443</v>
      </c>
      <c r="F133" s="1" t="s">
        <v>723</v>
      </c>
      <c r="G133" s="1">
        <v>1501272</v>
      </c>
      <c r="H133" s="1" t="s">
        <v>107</v>
      </c>
      <c r="I133" s="1" t="s">
        <v>42</v>
      </c>
      <c r="J133" s="1" t="s">
        <v>624</v>
      </c>
    </row>
    <row r="134" spans="1:10">
      <c r="A134" s="1" t="s">
        <v>102</v>
      </c>
      <c r="B134" s="1" t="s">
        <v>637</v>
      </c>
      <c r="C134" s="1" t="s">
        <v>42</v>
      </c>
      <c r="D134" s="1" t="s">
        <v>624</v>
      </c>
      <c r="E134" s="86" t="s">
        <v>374</v>
      </c>
      <c r="F134" s="1" t="s">
        <v>595</v>
      </c>
      <c r="G134" s="1">
        <v>1501270</v>
      </c>
      <c r="H134" s="1" t="s">
        <v>102</v>
      </c>
      <c r="I134" s="1" t="s">
        <v>42</v>
      </c>
      <c r="J134" s="1" t="s">
        <v>624</v>
      </c>
    </row>
    <row r="135" spans="1:10">
      <c r="A135" s="1" t="s">
        <v>104</v>
      </c>
      <c r="B135" s="1" t="s">
        <v>623</v>
      </c>
      <c r="C135" s="1" t="s">
        <v>42</v>
      </c>
      <c r="D135" s="1" t="s">
        <v>624</v>
      </c>
      <c r="E135" s="86" t="s">
        <v>447</v>
      </c>
      <c r="F135" s="1" t="s">
        <v>724</v>
      </c>
      <c r="G135" s="1">
        <v>1501268</v>
      </c>
      <c r="H135" s="1" t="s">
        <v>107</v>
      </c>
      <c r="I135" s="1" t="s">
        <v>42</v>
      </c>
      <c r="J135" s="1" t="s">
        <v>624</v>
      </c>
    </row>
    <row r="136" spans="1:10">
      <c r="A136" s="1" t="s">
        <v>104</v>
      </c>
      <c r="B136" s="1" t="s">
        <v>623</v>
      </c>
      <c r="C136" s="1" t="s">
        <v>42</v>
      </c>
      <c r="D136" s="1" t="s">
        <v>624</v>
      </c>
      <c r="E136" s="86" t="s">
        <v>415</v>
      </c>
      <c r="F136" s="1" t="s">
        <v>104</v>
      </c>
      <c r="G136" s="1">
        <v>1501266</v>
      </c>
      <c r="H136" s="1" t="s">
        <v>107</v>
      </c>
      <c r="I136" s="1" t="s">
        <v>42</v>
      </c>
      <c r="J136" s="1" t="s">
        <v>624</v>
      </c>
    </row>
    <row r="137" spans="1:10">
      <c r="A137" s="1" t="s">
        <v>102</v>
      </c>
      <c r="B137" s="1" t="s">
        <v>637</v>
      </c>
      <c r="C137" s="1" t="s">
        <v>42</v>
      </c>
      <c r="D137" s="1" t="s">
        <v>624</v>
      </c>
      <c r="E137" s="86" t="s">
        <v>494</v>
      </c>
      <c r="F137" s="1" t="s">
        <v>725</v>
      </c>
      <c r="G137" s="1">
        <v>1501264</v>
      </c>
      <c r="H137" s="1" t="s">
        <v>102</v>
      </c>
      <c r="I137" s="1" t="s">
        <v>42</v>
      </c>
      <c r="J137" s="1" t="s">
        <v>624</v>
      </c>
    </row>
    <row r="138" spans="1:10">
      <c r="A138" s="1" t="s">
        <v>102</v>
      </c>
      <c r="B138" s="1" t="s">
        <v>637</v>
      </c>
      <c r="C138" s="1" t="s">
        <v>42</v>
      </c>
      <c r="D138" s="1" t="s">
        <v>624</v>
      </c>
      <c r="E138" s="86" t="s">
        <v>495</v>
      </c>
      <c r="F138" s="1" t="s">
        <v>726</v>
      </c>
      <c r="G138" s="1">
        <v>1501262</v>
      </c>
      <c r="H138" s="1" t="s">
        <v>102</v>
      </c>
      <c r="I138" s="1" t="s">
        <v>42</v>
      </c>
      <c r="J138" s="1" t="s">
        <v>624</v>
      </c>
    </row>
    <row r="139" spans="1:10" hidden="1">
      <c r="A139" s="1" t="s">
        <v>91</v>
      </c>
      <c r="B139" s="1" t="s">
        <v>637</v>
      </c>
      <c r="C139" s="1" t="s">
        <v>38</v>
      </c>
      <c r="D139" s="1" t="s">
        <v>624</v>
      </c>
      <c r="E139" s="86" t="s">
        <v>388</v>
      </c>
      <c r="F139" s="1" t="s">
        <v>557</v>
      </c>
      <c r="G139" s="1">
        <v>1501256</v>
      </c>
      <c r="H139" s="1" t="s">
        <v>248</v>
      </c>
      <c r="I139" s="1" t="s">
        <v>38</v>
      </c>
      <c r="J139" s="1" t="s">
        <v>624</v>
      </c>
    </row>
    <row r="140" spans="1:10" hidden="1">
      <c r="A140" s="1" t="s">
        <v>87</v>
      </c>
      <c r="B140" s="1" t="s">
        <v>623</v>
      </c>
      <c r="C140" s="1" t="s">
        <v>38</v>
      </c>
      <c r="D140" s="1" t="s">
        <v>624</v>
      </c>
      <c r="E140" s="86" t="s">
        <v>249</v>
      </c>
      <c r="F140" s="1" t="s">
        <v>727</v>
      </c>
      <c r="G140" s="1">
        <v>1501254</v>
      </c>
      <c r="H140" s="1" t="s">
        <v>87</v>
      </c>
      <c r="I140" s="1" t="s">
        <v>38</v>
      </c>
      <c r="J140" s="1" t="s">
        <v>624</v>
      </c>
    </row>
    <row r="141" spans="1:10" hidden="1">
      <c r="A141" s="1" t="s">
        <v>87</v>
      </c>
      <c r="B141" s="1" t="s">
        <v>623</v>
      </c>
      <c r="C141" s="1" t="s">
        <v>38</v>
      </c>
      <c r="D141" s="1" t="s">
        <v>624</v>
      </c>
      <c r="E141" s="86" t="s">
        <v>425</v>
      </c>
      <c r="F141" s="1" t="s">
        <v>728</v>
      </c>
      <c r="G141" s="1">
        <v>1501252</v>
      </c>
      <c r="H141" s="1" t="s">
        <v>87</v>
      </c>
      <c r="I141" s="1" t="s">
        <v>38</v>
      </c>
      <c r="J141" s="1" t="s">
        <v>624</v>
      </c>
    </row>
    <row r="142" spans="1:10" hidden="1">
      <c r="A142" s="1" t="s">
        <v>91</v>
      </c>
      <c r="B142" s="1" t="s">
        <v>637</v>
      </c>
      <c r="C142" s="1" t="s">
        <v>38</v>
      </c>
      <c r="D142" s="1" t="s">
        <v>624</v>
      </c>
      <c r="E142" s="86" t="s">
        <v>517</v>
      </c>
      <c r="F142" s="1" t="s">
        <v>591</v>
      </c>
      <c r="G142" s="1">
        <v>1501250</v>
      </c>
      <c r="H142" s="1" t="s">
        <v>248</v>
      </c>
      <c r="I142" s="1" t="s">
        <v>38</v>
      </c>
      <c r="J142" s="1" t="s">
        <v>624</v>
      </c>
    </row>
    <row r="143" spans="1:10" hidden="1">
      <c r="A143" s="1" t="s">
        <v>87</v>
      </c>
      <c r="B143" s="1" t="s">
        <v>623</v>
      </c>
      <c r="C143" s="1" t="s">
        <v>38</v>
      </c>
      <c r="D143" s="1" t="s">
        <v>624</v>
      </c>
      <c r="E143" s="86" t="s">
        <v>440</v>
      </c>
      <c r="F143" s="1" t="s">
        <v>729</v>
      </c>
      <c r="G143" s="1">
        <v>1501248</v>
      </c>
      <c r="H143" s="1" t="s">
        <v>87</v>
      </c>
      <c r="I143" s="1" t="s">
        <v>38</v>
      </c>
      <c r="J143" s="1" t="s">
        <v>624</v>
      </c>
    </row>
    <row r="144" spans="1:10" hidden="1">
      <c r="A144" s="1" t="s">
        <v>91</v>
      </c>
      <c r="B144" s="1" t="s">
        <v>637</v>
      </c>
      <c r="C144" s="1" t="s">
        <v>38</v>
      </c>
      <c r="D144" s="1" t="s">
        <v>624</v>
      </c>
      <c r="E144" s="86" t="s">
        <v>403</v>
      </c>
      <c r="F144" s="1" t="s">
        <v>248</v>
      </c>
      <c r="G144" s="1">
        <v>1501246</v>
      </c>
      <c r="H144" s="1" t="s">
        <v>248</v>
      </c>
      <c r="I144" s="1" t="s">
        <v>38</v>
      </c>
      <c r="J144" s="1" t="s">
        <v>624</v>
      </c>
    </row>
    <row r="145" spans="1:10" hidden="1">
      <c r="A145" s="1" t="s">
        <v>91</v>
      </c>
      <c r="B145" s="1" t="s">
        <v>637</v>
      </c>
      <c r="C145" s="1" t="s">
        <v>38</v>
      </c>
      <c r="D145" s="1" t="s">
        <v>624</v>
      </c>
      <c r="E145" s="86" t="s">
        <v>324</v>
      </c>
      <c r="F145" s="1" t="s">
        <v>730</v>
      </c>
      <c r="G145" s="1">
        <v>1501244</v>
      </c>
      <c r="H145" s="1" t="s">
        <v>248</v>
      </c>
      <c r="I145" s="1" t="s">
        <v>38</v>
      </c>
      <c r="J145" s="1" t="s">
        <v>624</v>
      </c>
    </row>
    <row r="146" spans="1:10" hidden="1">
      <c r="A146" s="1" t="s">
        <v>87</v>
      </c>
      <c r="B146" s="1" t="s">
        <v>623</v>
      </c>
      <c r="C146" s="1" t="s">
        <v>38</v>
      </c>
      <c r="D146" s="1" t="s">
        <v>624</v>
      </c>
      <c r="E146" s="86" t="s">
        <v>439</v>
      </c>
      <c r="F146" s="1" t="s">
        <v>731</v>
      </c>
      <c r="G146" s="1">
        <v>1501242</v>
      </c>
      <c r="H146" s="1" t="s">
        <v>87</v>
      </c>
      <c r="I146" s="1" t="s">
        <v>38</v>
      </c>
      <c r="J146" s="1" t="s">
        <v>624</v>
      </c>
    </row>
    <row r="147" spans="1:10" hidden="1">
      <c r="A147" s="1" t="s">
        <v>91</v>
      </c>
      <c r="B147" s="1" t="s">
        <v>637</v>
      </c>
      <c r="C147" s="1" t="s">
        <v>38</v>
      </c>
      <c r="D147" s="1" t="s">
        <v>624</v>
      </c>
      <c r="E147" s="86" t="s">
        <v>436</v>
      </c>
      <c r="F147" s="1" t="s">
        <v>732</v>
      </c>
      <c r="G147" s="1">
        <v>1501238</v>
      </c>
      <c r="H147" s="1" t="s">
        <v>248</v>
      </c>
      <c r="I147" s="1" t="s">
        <v>38</v>
      </c>
      <c r="J147" s="1" t="s">
        <v>624</v>
      </c>
    </row>
    <row r="148" spans="1:10" hidden="1">
      <c r="A148" s="1" t="s">
        <v>87</v>
      </c>
      <c r="B148" s="1" t="s">
        <v>623</v>
      </c>
      <c r="C148" s="1" t="s">
        <v>38</v>
      </c>
      <c r="D148" s="1" t="s">
        <v>624</v>
      </c>
      <c r="E148" s="86" t="s">
        <v>420</v>
      </c>
      <c r="F148" s="1" t="s">
        <v>586</v>
      </c>
      <c r="G148" s="1">
        <v>1501236</v>
      </c>
      <c r="H148" s="1" t="s">
        <v>87</v>
      </c>
      <c r="I148" s="1" t="s">
        <v>38</v>
      </c>
      <c r="J148" s="1" t="s">
        <v>624</v>
      </c>
    </row>
    <row r="149" spans="1:10" hidden="1">
      <c r="A149" s="1" t="s">
        <v>87</v>
      </c>
      <c r="B149" s="1" t="s">
        <v>623</v>
      </c>
      <c r="C149" s="1" t="s">
        <v>38</v>
      </c>
      <c r="D149" s="1" t="s">
        <v>624</v>
      </c>
      <c r="E149" s="86" t="s">
        <v>286</v>
      </c>
      <c r="F149" s="1" t="s">
        <v>733</v>
      </c>
      <c r="G149" s="1">
        <v>1501232</v>
      </c>
      <c r="H149" s="1" t="s">
        <v>87</v>
      </c>
      <c r="I149" s="1" t="s">
        <v>38</v>
      </c>
      <c r="J149" s="1" t="s">
        <v>624</v>
      </c>
    </row>
    <row r="150" spans="1:10" hidden="1">
      <c r="A150" s="1" t="s">
        <v>87</v>
      </c>
      <c r="B150" s="1" t="s">
        <v>623</v>
      </c>
      <c r="C150" s="1" t="s">
        <v>38</v>
      </c>
      <c r="D150" s="1" t="s">
        <v>624</v>
      </c>
      <c r="E150" s="86" t="s">
        <v>354</v>
      </c>
      <c r="F150" s="1" t="s">
        <v>87</v>
      </c>
      <c r="G150" s="1">
        <v>1501230</v>
      </c>
      <c r="H150" s="1" t="s">
        <v>87</v>
      </c>
      <c r="I150" s="1" t="s">
        <v>38</v>
      </c>
      <c r="J150" s="1" t="s">
        <v>624</v>
      </c>
    </row>
    <row r="151" spans="1:10" hidden="1">
      <c r="A151" s="1" t="s">
        <v>87</v>
      </c>
      <c r="B151" s="1" t="s">
        <v>623</v>
      </c>
      <c r="C151" s="1" t="s">
        <v>38</v>
      </c>
      <c r="D151" s="1" t="s">
        <v>624</v>
      </c>
      <c r="E151" s="86" t="s">
        <v>518</v>
      </c>
      <c r="F151" s="1" t="s">
        <v>734</v>
      </c>
      <c r="G151" s="1">
        <v>1501228</v>
      </c>
      <c r="H151" s="1" t="s">
        <v>87</v>
      </c>
      <c r="I151" s="1" t="s">
        <v>38</v>
      </c>
      <c r="J151" s="1" t="s">
        <v>624</v>
      </c>
    </row>
    <row r="152" spans="1:10" hidden="1">
      <c r="A152" s="1" t="s">
        <v>91</v>
      </c>
      <c r="B152" s="1" t="s">
        <v>637</v>
      </c>
      <c r="C152" s="1" t="s">
        <v>38</v>
      </c>
      <c r="D152" s="1" t="s">
        <v>624</v>
      </c>
      <c r="E152" s="86" t="s">
        <v>423</v>
      </c>
      <c r="F152" s="1" t="s">
        <v>584</v>
      </c>
      <c r="G152" s="1">
        <v>1501224</v>
      </c>
      <c r="H152" s="1" t="s">
        <v>248</v>
      </c>
      <c r="I152" s="1" t="s">
        <v>38</v>
      </c>
      <c r="J152" s="1" t="s">
        <v>624</v>
      </c>
    </row>
    <row r="153" spans="1:10" hidden="1">
      <c r="A153" s="1" t="s">
        <v>91</v>
      </c>
      <c r="B153" s="1" t="s">
        <v>637</v>
      </c>
      <c r="C153" s="1" t="s">
        <v>38</v>
      </c>
      <c r="D153" s="1" t="s">
        <v>624</v>
      </c>
      <c r="E153" s="86" t="s">
        <v>431</v>
      </c>
      <c r="F153" s="1" t="s">
        <v>735</v>
      </c>
      <c r="G153" s="1">
        <v>1501222</v>
      </c>
      <c r="H153" s="1" t="s">
        <v>248</v>
      </c>
      <c r="I153" s="1" t="s">
        <v>38</v>
      </c>
      <c r="J153" s="1" t="s">
        <v>624</v>
      </c>
    </row>
    <row r="154" spans="1:10" hidden="1">
      <c r="A154" s="1" t="s">
        <v>91</v>
      </c>
      <c r="B154" s="1" t="s">
        <v>637</v>
      </c>
      <c r="C154" s="1" t="s">
        <v>38</v>
      </c>
      <c r="D154" s="1" t="s">
        <v>624</v>
      </c>
      <c r="E154" s="86" t="s">
        <v>511</v>
      </c>
      <c r="F154" s="1" t="s">
        <v>736</v>
      </c>
      <c r="G154" s="1">
        <v>1501220</v>
      </c>
      <c r="H154" s="1" t="s">
        <v>248</v>
      </c>
      <c r="I154" s="1" t="s">
        <v>38</v>
      </c>
      <c r="J154" s="1" t="s">
        <v>624</v>
      </c>
    </row>
    <row r="155" spans="1:10" hidden="1">
      <c r="A155" s="1" t="s">
        <v>91</v>
      </c>
      <c r="B155" s="1" t="s">
        <v>637</v>
      </c>
      <c r="C155" s="1" t="s">
        <v>38</v>
      </c>
      <c r="D155" s="1" t="s">
        <v>624</v>
      </c>
      <c r="E155" s="86" t="s">
        <v>512</v>
      </c>
      <c r="F155" s="1" t="s">
        <v>737</v>
      </c>
      <c r="G155" s="1">
        <v>1501218</v>
      </c>
      <c r="H155" s="1" t="s">
        <v>248</v>
      </c>
      <c r="I155" s="1" t="s">
        <v>38</v>
      </c>
      <c r="J155" s="1" t="s">
        <v>624</v>
      </c>
    </row>
    <row r="156" spans="1:10" hidden="1">
      <c r="A156" s="1" t="s">
        <v>91</v>
      </c>
      <c r="B156" s="1" t="s">
        <v>637</v>
      </c>
      <c r="C156" s="1" t="s">
        <v>38</v>
      </c>
      <c r="D156" s="1" t="s">
        <v>624</v>
      </c>
      <c r="E156" s="86" t="s">
        <v>513</v>
      </c>
      <c r="F156" s="1" t="s">
        <v>738</v>
      </c>
      <c r="G156" s="1">
        <v>1501216</v>
      </c>
      <c r="H156" s="1" t="s">
        <v>248</v>
      </c>
      <c r="I156" s="1" t="s">
        <v>38</v>
      </c>
      <c r="J156" s="1" t="s">
        <v>624</v>
      </c>
    </row>
    <row r="157" spans="1:10" hidden="1">
      <c r="A157" s="1" t="s">
        <v>91</v>
      </c>
      <c r="B157" s="1" t="s">
        <v>637</v>
      </c>
      <c r="C157" s="1" t="s">
        <v>38</v>
      </c>
      <c r="D157" s="1" t="s">
        <v>624</v>
      </c>
      <c r="E157" s="86" t="s">
        <v>514</v>
      </c>
      <c r="F157" s="1" t="s">
        <v>739</v>
      </c>
      <c r="G157" s="1">
        <v>1501214</v>
      </c>
      <c r="H157" s="1" t="s">
        <v>248</v>
      </c>
      <c r="I157" s="1" t="s">
        <v>38</v>
      </c>
      <c r="J157" s="1" t="s">
        <v>624</v>
      </c>
    </row>
    <row r="158" spans="1:10" hidden="1">
      <c r="A158" s="1" t="s">
        <v>91</v>
      </c>
      <c r="B158" s="1" t="s">
        <v>637</v>
      </c>
      <c r="C158" s="1" t="s">
        <v>38</v>
      </c>
      <c r="D158" s="1" t="s">
        <v>624</v>
      </c>
      <c r="E158" s="86" t="s">
        <v>515</v>
      </c>
      <c r="F158" s="1" t="s">
        <v>740</v>
      </c>
      <c r="G158" s="1">
        <v>1501212</v>
      </c>
      <c r="H158" s="1" t="s">
        <v>248</v>
      </c>
      <c r="I158" s="1" t="s">
        <v>38</v>
      </c>
      <c r="J158" s="1" t="s">
        <v>624</v>
      </c>
    </row>
    <row r="159" spans="1:10" hidden="1">
      <c r="A159" s="1" t="s">
        <v>91</v>
      </c>
      <c r="B159" s="1" t="s">
        <v>637</v>
      </c>
      <c r="C159" s="1" t="s">
        <v>38</v>
      </c>
      <c r="D159" s="1" t="s">
        <v>624</v>
      </c>
      <c r="E159" s="86" t="s">
        <v>516</v>
      </c>
      <c r="F159" s="1" t="s">
        <v>741</v>
      </c>
      <c r="G159" s="1">
        <v>1501210</v>
      </c>
      <c r="H159" s="1" t="s">
        <v>248</v>
      </c>
      <c r="I159" s="1" t="s">
        <v>38</v>
      </c>
      <c r="J159" s="1" t="s">
        <v>624</v>
      </c>
    </row>
    <row r="160" spans="1:10" hidden="1">
      <c r="A160" s="1" t="s">
        <v>91</v>
      </c>
      <c r="B160" s="1" t="s">
        <v>637</v>
      </c>
      <c r="C160" s="1" t="s">
        <v>38</v>
      </c>
      <c r="D160" s="1" t="s">
        <v>624</v>
      </c>
      <c r="E160" s="86" t="s">
        <v>412</v>
      </c>
      <c r="F160" s="1" t="s">
        <v>742</v>
      </c>
      <c r="G160" s="1">
        <v>1501208</v>
      </c>
      <c r="H160" s="1" t="s">
        <v>248</v>
      </c>
      <c r="I160" s="1" t="s">
        <v>38</v>
      </c>
      <c r="J160" s="1" t="s">
        <v>624</v>
      </c>
    </row>
    <row r="161" spans="1:10" hidden="1">
      <c r="A161" s="1" t="s">
        <v>91</v>
      </c>
      <c r="B161" s="1" t="s">
        <v>637</v>
      </c>
      <c r="C161" s="1" t="s">
        <v>38</v>
      </c>
      <c r="D161" s="1" t="s">
        <v>624</v>
      </c>
      <c r="E161" s="86" t="s">
        <v>398</v>
      </c>
      <c r="F161" s="1" t="s">
        <v>91</v>
      </c>
      <c r="G161" s="1">
        <v>1501206</v>
      </c>
      <c r="H161" s="1" t="s">
        <v>248</v>
      </c>
      <c r="I161" s="1" t="s">
        <v>38</v>
      </c>
      <c r="J161" s="1" t="s">
        <v>624</v>
      </c>
    </row>
    <row r="162" spans="1:10" hidden="1">
      <c r="A162" s="1" t="s">
        <v>91</v>
      </c>
      <c r="B162" s="1" t="s">
        <v>637</v>
      </c>
      <c r="C162" s="1" t="s">
        <v>38</v>
      </c>
      <c r="D162" s="1" t="s">
        <v>624</v>
      </c>
      <c r="E162" s="86" t="s">
        <v>336</v>
      </c>
      <c r="F162" s="1" t="s">
        <v>743</v>
      </c>
      <c r="G162" s="1">
        <v>1501204</v>
      </c>
      <c r="H162" s="1" t="s">
        <v>248</v>
      </c>
      <c r="I162" s="1" t="s">
        <v>38</v>
      </c>
      <c r="J162" s="1" t="s">
        <v>624</v>
      </c>
    </row>
    <row r="163" spans="1:10" hidden="1">
      <c r="A163" s="1" t="s">
        <v>89</v>
      </c>
      <c r="B163" s="1" t="s">
        <v>623</v>
      </c>
      <c r="C163" s="1" t="s">
        <v>38</v>
      </c>
      <c r="D163" s="1" t="s">
        <v>624</v>
      </c>
      <c r="E163" s="86" t="s">
        <v>397</v>
      </c>
      <c r="F163" s="1" t="s">
        <v>744</v>
      </c>
      <c r="G163" s="1">
        <v>1501198</v>
      </c>
      <c r="H163" s="1" t="s">
        <v>89</v>
      </c>
      <c r="I163" s="1" t="s">
        <v>38</v>
      </c>
      <c r="J163" s="1" t="s">
        <v>624</v>
      </c>
    </row>
    <row r="164" spans="1:10" hidden="1">
      <c r="A164" s="1" t="s">
        <v>89</v>
      </c>
      <c r="B164" s="1" t="s">
        <v>623</v>
      </c>
      <c r="C164" s="1" t="s">
        <v>38</v>
      </c>
      <c r="D164" s="1" t="s">
        <v>624</v>
      </c>
      <c r="E164" s="86" t="s">
        <v>360</v>
      </c>
      <c r="F164" s="1" t="s">
        <v>745</v>
      </c>
      <c r="G164" s="1">
        <v>1501196</v>
      </c>
      <c r="H164" s="1" t="s">
        <v>89</v>
      </c>
      <c r="I164" s="1" t="s">
        <v>38</v>
      </c>
      <c r="J164" s="1" t="s">
        <v>624</v>
      </c>
    </row>
    <row r="165" spans="1:10" hidden="1">
      <c r="A165" s="1" t="s">
        <v>89</v>
      </c>
      <c r="B165" s="1" t="s">
        <v>623</v>
      </c>
      <c r="C165" s="1" t="s">
        <v>38</v>
      </c>
      <c r="D165" s="1" t="s">
        <v>624</v>
      </c>
      <c r="E165" s="86" t="s">
        <v>266</v>
      </c>
      <c r="F165" s="1" t="s">
        <v>746</v>
      </c>
      <c r="G165" s="1">
        <v>1501194</v>
      </c>
      <c r="H165" s="1" t="s">
        <v>89</v>
      </c>
      <c r="I165" s="1" t="s">
        <v>38</v>
      </c>
      <c r="J165" s="1" t="s">
        <v>624</v>
      </c>
    </row>
    <row r="166" spans="1:10" hidden="1">
      <c r="A166" s="1" t="s">
        <v>89</v>
      </c>
      <c r="B166" s="1" t="s">
        <v>623</v>
      </c>
      <c r="C166" s="1" t="s">
        <v>38</v>
      </c>
      <c r="D166" s="1" t="s">
        <v>624</v>
      </c>
      <c r="E166" s="86" t="s">
        <v>399</v>
      </c>
      <c r="F166" s="1" t="s">
        <v>89</v>
      </c>
      <c r="G166" s="1">
        <v>1501192</v>
      </c>
      <c r="H166" s="1" t="s">
        <v>89</v>
      </c>
      <c r="I166" s="1" t="s">
        <v>38</v>
      </c>
      <c r="J166" s="1" t="s">
        <v>624</v>
      </c>
    </row>
    <row r="167" spans="1:10" hidden="1">
      <c r="A167" s="1" t="s">
        <v>125</v>
      </c>
      <c r="B167" s="1" t="s">
        <v>623</v>
      </c>
      <c r="C167" s="1" t="s">
        <v>55</v>
      </c>
      <c r="D167" s="1" t="s">
        <v>624</v>
      </c>
      <c r="E167" s="86" t="s">
        <v>349</v>
      </c>
      <c r="F167" s="1" t="s">
        <v>747</v>
      </c>
      <c r="G167" s="1">
        <v>1501188</v>
      </c>
      <c r="H167" s="1" t="s">
        <v>122</v>
      </c>
      <c r="I167" s="1" t="s">
        <v>55</v>
      </c>
      <c r="J167" s="1" t="s">
        <v>624</v>
      </c>
    </row>
    <row r="168" spans="1:10" hidden="1">
      <c r="A168" s="1" t="s">
        <v>125</v>
      </c>
      <c r="B168" s="1" t="s">
        <v>623</v>
      </c>
      <c r="C168" s="1" t="s">
        <v>55</v>
      </c>
      <c r="D168" s="1" t="s">
        <v>624</v>
      </c>
      <c r="E168" s="86" t="s">
        <v>405</v>
      </c>
      <c r="F168" s="1" t="s">
        <v>125</v>
      </c>
      <c r="G168" s="1">
        <v>1501186</v>
      </c>
      <c r="H168" s="1" t="s">
        <v>122</v>
      </c>
      <c r="I168" s="1" t="s">
        <v>55</v>
      </c>
      <c r="J168" s="1" t="s">
        <v>624</v>
      </c>
    </row>
    <row r="169" spans="1:10" hidden="1">
      <c r="A169" s="1" t="s">
        <v>125</v>
      </c>
      <c r="B169" s="1" t="s">
        <v>623</v>
      </c>
      <c r="C169" s="1" t="s">
        <v>55</v>
      </c>
      <c r="D169" s="1" t="s">
        <v>624</v>
      </c>
      <c r="E169" s="86" t="s">
        <v>325</v>
      </c>
      <c r="F169" s="1" t="s">
        <v>748</v>
      </c>
      <c r="G169" s="1">
        <v>1501184</v>
      </c>
      <c r="H169" s="1" t="s">
        <v>122</v>
      </c>
      <c r="I169" s="1" t="s">
        <v>55</v>
      </c>
      <c r="J169" s="1" t="s">
        <v>624</v>
      </c>
    </row>
    <row r="170" spans="1:10" hidden="1">
      <c r="A170" s="1" t="s">
        <v>125</v>
      </c>
      <c r="B170" s="1" t="s">
        <v>623</v>
      </c>
      <c r="C170" s="1" t="s">
        <v>55</v>
      </c>
      <c r="D170" s="1" t="s">
        <v>624</v>
      </c>
      <c r="E170" s="86" t="s">
        <v>407</v>
      </c>
      <c r="F170" s="1" t="s">
        <v>749</v>
      </c>
      <c r="G170" s="1">
        <v>1501182</v>
      </c>
      <c r="H170" s="1" t="s">
        <v>122</v>
      </c>
      <c r="I170" s="1" t="s">
        <v>55</v>
      </c>
      <c r="J170" s="1" t="s">
        <v>624</v>
      </c>
    </row>
    <row r="171" spans="1:10" hidden="1">
      <c r="A171" s="1" t="s">
        <v>97</v>
      </c>
      <c r="B171" s="1" t="s">
        <v>623</v>
      </c>
      <c r="C171" s="1" t="s">
        <v>38</v>
      </c>
      <c r="D171" s="1" t="s">
        <v>624</v>
      </c>
      <c r="E171" s="86" t="s">
        <v>510</v>
      </c>
      <c r="F171" s="1" t="s">
        <v>750</v>
      </c>
      <c r="G171" s="1">
        <v>1501178</v>
      </c>
      <c r="H171" s="1" t="s">
        <v>89</v>
      </c>
      <c r="I171" s="1" t="s">
        <v>38</v>
      </c>
      <c r="J171" s="1" t="s">
        <v>624</v>
      </c>
    </row>
    <row r="172" spans="1:10" hidden="1">
      <c r="A172" s="1" t="s">
        <v>97</v>
      </c>
      <c r="B172" s="1" t="s">
        <v>623</v>
      </c>
      <c r="C172" s="1" t="s">
        <v>38</v>
      </c>
      <c r="D172" s="1" t="s">
        <v>624</v>
      </c>
      <c r="E172" s="86" t="s">
        <v>390</v>
      </c>
      <c r="F172" s="1" t="s">
        <v>751</v>
      </c>
      <c r="G172" s="1">
        <v>1501176</v>
      </c>
      <c r="H172" s="1" t="s">
        <v>89</v>
      </c>
      <c r="I172" s="1" t="s">
        <v>38</v>
      </c>
      <c r="J172" s="1" t="s">
        <v>624</v>
      </c>
    </row>
    <row r="173" spans="1:10" hidden="1">
      <c r="A173" s="1" t="s">
        <v>97</v>
      </c>
      <c r="B173" s="1" t="s">
        <v>623</v>
      </c>
      <c r="C173" s="1" t="s">
        <v>38</v>
      </c>
      <c r="D173" s="1" t="s">
        <v>624</v>
      </c>
      <c r="E173" s="86" t="s">
        <v>342</v>
      </c>
      <c r="F173" s="1" t="s">
        <v>752</v>
      </c>
      <c r="G173" s="1">
        <v>1501174</v>
      </c>
      <c r="H173" s="1" t="s">
        <v>89</v>
      </c>
      <c r="I173" s="1" t="s">
        <v>38</v>
      </c>
      <c r="J173" s="1" t="s">
        <v>624</v>
      </c>
    </row>
    <row r="174" spans="1:10" hidden="1">
      <c r="A174" s="1" t="s">
        <v>97</v>
      </c>
      <c r="B174" s="1" t="s">
        <v>623</v>
      </c>
      <c r="C174" s="1" t="s">
        <v>38</v>
      </c>
      <c r="D174" s="1" t="s">
        <v>624</v>
      </c>
      <c r="E174" s="86" t="s">
        <v>463</v>
      </c>
      <c r="F174" s="1" t="s">
        <v>753</v>
      </c>
      <c r="G174" s="1">
        <v>1501172</v>
      </c>
      <c r="H174" s="1" t="s">
        <v>89</v>
      </c>
      <c r="I174" s="1" t="s">
        <v>38</v>
      </c>
      <c r="J174" s="1" t="s">
        <v>624</v>
      </c>
    </row>
    <row r="175" spans="1:10" hidden="1">
      <c r="A175" s="1" t="s">
        <v>97</v>
      </c>
      <c r="B175" s="1" t="s">
        <v>623</v>
      </c>
      <c r="C175" s="1" t="s">
        <v>38</v>
      </c>
      <c r="D175" s="1" t="s">
        <v>624</v>
      </c>
      <c r="E175" s="86" t="s">
        <v>298</v>
      </c>
      <c r="F175" s="1" t="s">
        <v>754</v>
      </c>
      <c r="G175" s="1">
        <v>1501170</v>
      </c>
      <c r="H175" s="1" t="s">
        <v>89</v>
      </c>
      <c r="I175" s="1" t="s">
        <v>38</v>
      </c>
      <c r="J175" s="1" t="s">
        <v>624</v>
      </c>
    </row>
    <row r="176" spans="1:10" hidden="1">
      <c r="A176" s="1" t="s">
        <v>97</v>
      </c>
      <c r="B176" s="1" t="s">
        <v>623</v>
      </c>
      <c r="C176" s="1" t="s">
        <v>38</v>
      </c>
      <c r="D176" s="1" t="s">
        <v>624</v>
      </c>
      <c r="E176" s="86" t="s">
        <v>252</v>
      </c>
      <c r="F176" s="1" t="s">
        <v>97</v>
      </c>
      <c r="G176" s="1">
        <v>1501168</v>
      </c>
      <c r="H176" s="1" t="s">
        <v>89</v>
      </c>
      <c r="I176" s="1" t="s">
        <v>38</v>
      </c>
      <c r="J176" s="1" t="s">
        <v>624</v>
      </c>
    </row>
    <row r="177" spans="1:10" hidden="1">
      <c r="A177" s="1" t="s">
        <v>122</v>
      </c>
      <c r="B177" s="1" t="s">
        <v>637</v>
      </c>
      <c r="C177" s="1" t="s">
        <v>55</v>
      </c>
      <c r="D177" s="1" t="s">
        <v>624</v>
      </c>
      <c r="E177" s="86" t="s">
        <v>474</v>
      </c>
      <c r="F177" s="1" t="s">
        <v>755</v>
      </c>
      <c r="G177" s="1">
        <v>1501164</v>
      </c>
      <c r="H177" s="1" t="s">
        <v>122</v>
      </c>
      <c r="I177" s="1" t="s">
        <v>55</v>
      </c>
      <c r="J177" s="1" t="s">
        <v>624</v>
      </c>
    </row>
    <row r="178" spans="1:10" hidden="1">
      <c r="A178" s="1" t="s">
        <v>122</v>
      </c>
      <c r="B178" s="1" t="s">
        <v>637</v>
      </c>
      <c r="C178" s="1" t="s">
        <v>55</v>
      </c>
      <c r="D178" s="1" t="s">
        <v>624</v>
      </c>
      <c r="E178" s="86" t="s">
        <v>291</v>
      </c>
      <c r="F178" s="1" t="s">
        <v>756</v>
      </c>
      <c r="G178" s="1">
        <v>1501162</v>
      </c>
      <c r="H178" s="1" t="s">
        <v>122</v>
      </c>
      <c r="I178" s="1" t="s">
        <v>55</v>
      </c>
      <c r="J178" s="1" t="s">
        <v>624</v>
      </c>
    </row>
    <row r="179" spans="1:10" hidden="1">
      <c r="A179" s="1" t="s">
        <v>122</v>
      </c>
      <c r="B179" s="1" t="s">
        <v>637</v>
      </c>
      <c r="C179" s="1" t="s">
        <v>55</v>
      </c>
      <c r="D179" s="1" t="s">
        <v>624</v>
      </c>
      <c r="E179" s="86" t="s">
        <v>321</v>
      </c>
      <c r="F179" s="1" t="s">
        <v>757</v>
      </c>
      <c r="G179" s="1">
        <v>1501160</v>
      </c>
      <c r="H179" s="1" t="s">
        <v>122</v>
      </c>
      <c r="I179" s="1" t="s">
        <v>55</v>
      </c>
      <c r="J179" s="1" t="s">
        <v>624</v>
      </c>
    </row>
    <row r="180" spans="1:10" hidden="1">
      <c r="A180" s="1" t="s">
        <v>122</v>
      </c>
      <c r="B180" s="1" t="s">
        <v>637</v>
      </c>
      <c r="C180" s="1" t="s">
        <v>55</v>
      </c>
      <c r="D180" s="1" t="s">
        <v>624</v>
      </c>
      <c r="E180" s="86" t="s">
        <v>453</v>
      </c>
      <c r="F180" s="1" t="s">
        <v>758</v>
      </c>
      <c r="G180" s="1">
        <v>1501158</v>
      </c>
      <c r="H180" s="1" t="s">
        <v>122</v>
      </c>
      <c r="I180" s="1" t="s">
        <v>55</v>
      </c>
      <c r="J180" s="1" t="s">
        <v>624</v>
      </c>
    </row>
    <row r="181" spans="1:10" hidden="1">
      <c r="A181" s="1" t="s">
        <v>122</v>
      </c>
      <c r="B181" s="1" t="s">
        <v>637</v>
      </c>
      <c r="C181" s="1" t="s">
        <v>55</v>
      </c>
      <c r="D181" s="1" t="s">
        <v>624</v>
      </c>
      <c r="E181" s="86" t="s">
        <v>347</v>
      </c>
      <c r="F181" s="1" t="s">
        <v>122</v>
      </c>
      <c r="G181" s="1">
        <v>1501156</v>
      </c>
      <c r="H181" s="1" t="s">
        <v>122</v>
      </c>
      <c r="I181" s="1" t="s">
        <v>55</v>
      </c>
      <c r="J181" s="1" t="s">
        <v>624</v>
      </c>
    </row>
    <row r="182" spans="1:10" hidden="1">
      <c r="A182" s="1" t="s">
        <v>122</v>
      </c>
      <c r="B182" s="1" t="s">
        <v>637</v>
      </c>
      <c r="C182" s="1" t="s">
        <v>55</v>
      </c>
      <c r="D182" s="1" t="s">
        <v>624</v>
      </c>
      <c r="E182" s="86" t="s">
        <v>340</v>
      </c>
      <c r="F182" s="1" t="s">
        <v>759</v>
      </c>
      <c r="G182" s="1">
        <v>1501154</v>
      </c>
      <c r="H182" s="1" t="s">
        <v>122</v>
      </c>
      <c r="I182" s="1" t="s">
        <v>55</v>
      </c>
      <c r="J182" s="1" t="s">
        <v>624</v>
      </c>
    </row>
    <row r="183" spans="1:10" hidden="1">
      <c r="A183" s="1" t="s">
        <v>122</v>
      </c>
      <c r="B183" s="1" t="s">
        <v>637</v>
      </c>
      <c r="C183" s="1" t="s">
        <v>55</v>
      </c>
      <c r="D183" s="1" t="s">
        <v>624</v>
      </c>
      <c r="E183" s="86" t="s">
        <v>348</v>
      </c>
      <c r="F183" s="1" t="s">
        <v>760</v>
      </c>
      <c r="G183" s="1">
        <v>1501152</v>
      </c>
      <c r="H183" s="1" t="s">
        <v>122</v>
      </c>
      <c r="I183" s="1" t="s">
        <v>55</v>
      </c>
      <c r="J183" s="1" t="s">
        <v>624</v>
      </c>
    </row>
    <row r="184" spans="1:10">
      <c r="A184" s="1" t="s">
        <v>103</v>
      </c>
      <c r="B184" s="1" t="s">
        <v>637</v>
      </c>
      <c r="C184" s="1" t="s">
        <v>42</v>
      </c>
      <c r="D184" s="1" t="s">
        <v>624</v>
      </c>
      <c r="E184" s="86" t="s">
        <v>401</v>
      </c>
      <c r="F184" s="1" t="s">
        <v>761</v>
      </c>
      <c r="G184" s="1">
        <v>1501146</v>
      </c>
      <c r="H184" s="1" t="s">
        <v>105</v>
      </c>
      <c r="I184" s="1" t="s">
        <v>42</v>
      </c>
      <c r="J184" s="1" t="s">
        <v>624</v>
      </c>
    </row>
    <row r="185" spans="1:10">
      <c r="A185" s="1" t="s">
        <v>103</v>
      </c>
      <c r="B185" s="1" t="s">
        <v>637</v>
      </c>
      <c r="C185" s="1" t="s">
        <v>42</v>
      </c>
      <c r="D185" s="1" t="s">
        <v>624</v>
      </c>
      <c r="E185" s="86" t="s">
        <v>294</v>
      </c>
      <c r="F185" s="1" t="s">
        <v>762</v>
      </c>
      <c r="G185" s="1">
        <v>1501144</v>
      </c>
      <c r="H185" s="1" t="s">
        <v>105</v>
      </c>
      <c r="I185" s="1" t="s">
        <v>42</v>
      </c>
      <c r="J185" s="1" t="s">
        <v>624</v>
      </c>
    </row>
    <row r="186" spans="1:10">
      <c r="A186" s="1" t="s">
        <v>103</v>
      </c>
      <c r="B186" s="1" t="s">
        <v>637</v>
      </c>
      <c r="C186" s="1" t="s">
        <v>42</v>
      </c>
      <c r="D186" s="1" t="s">
        <v>624</v>
      </c>
      <c r="E186" s="86" t="s">
        <v>363</v>
      </c>
      <c r="F186" s="1" t="s">
        <v>763</v>
      </c>
      <c r="G186" s="1">
        <v>1501142</v>
      </c>
      <c r="H186" s="1" t="s">
        <v>105</v>
      </c>
      <c r="I186" s="1" t="s">
        <v>42</v>
      </c>
      <c r="J186" s="1" t="s">
        <v>624</v>
      </c>
    </row>
    <row r="187" spans="1:10">
      <c r="A187" s="1" t="s">
        <v>103</v>
      </c>
      <c r="B187" s="1" t="s">
        <v>637</v>
      </c>
      <c r="C187" s="1" t="s">
        <v>42</v>
      </c>
      <c r="D187" s="1" t="s">
        <v>624</v>
      </c>
      <c r="E187" s="86" t="s">
        <v>391</v>
      </c>
      <c r="F187" s="1" t="s">
        <v>103</v>
      </c>
      <c r="G187" s="1">
        <v>1501140</v>
      </c>
      <c r="H187" s="1" t="s">
        <v>105</v>
      </c>
      <c r="I187" s="1" t="s">
        <v>42</v>
      </c>
      <c r="J187" s="1" t="s">
        <v>624</v>
      </c>
    </row>
    <row r="188" spans="1:10">
      <c r="A188" s="1" t="s">
        <v>106</v>
      </c>
      <c r="B188" s="1" t="s">
        <v>637</v>
      </c>
      <c r="C188" s="1" t="s">
        <v>42</v>
      </c>
      <c r="D188" s="1" t="s">
        <v>624</v>
      </c>
      <c r="E188" s="86" t="s">
        <v>441</v>
      </c>
      <c r="F188" s="1" t="s">
        <v>764</v>
      </c>
      <c r="G188" s="1">
        <v>1501136</v>
      </c>
      <c r="H188" s="1" t="s">
        <v>106</v>
      </c>
      <c r="I188" s="1" t="s">
        <v>42</v>
      </c>
      <c r="J188" s="1" t="s">
        <v>624</v>
      </c>
    </row>
    <row r="189" spans="1:10">
      <c r="A189" s="1" t="s">
        <v>106</v>
      </c>
      <c r="B189" s="1" t="s">
        <v>637</v>
      </c>
      <c r="C189" s="1" t="s">
        <v>42</v>
      </c>
      <c r="D189" s="1" t="s">
        <v>624</v>
      </c>
      <c r="E189" s="86" t="s">
        <v>290</v>
      </c>
      <c r="F189" s="1" t="s">
        <v>765</v>
      </c>
      <c r="G189" s="1">
        <v>1501134</v>
      </c>
      <c r="H189" s="1" t="s">
        <v>106</v>
      </c>
      <c r="I189" s="1" t="s">
        <v>42</v>
      </c>
      <c r="J189" s="1" t="s">
        <v>624</v>
      </c>
    </row>
    <row r="190" spans="1:10">
      <c r="A190" s="1" t="s">
        <v>106</v>
      </c>
      <c r="B190" s="1" t="s">
        <v>637</v>
      </c>
      <c r="C190" s="1" t="s">
        <v>42</v>
      </c>
      <c r="D190" s="1" t="s">
        <v>624</v>
      </c>
      <c r="E190" s="86" t="s">
        <v>446</v>
      </c>
      <c r="F190" s="1" t="s">
        <v>766</v>
      </c>
      <c r="G190" s="1">
        <v>1501132</v>
      </c>
      <c r="H190" s="1" t="s">
        <v>106</v>
      </c>
      <c r="I190" s="1" t="s">
        <v>42</v>
      </c>
      <c r="J190" s="1" t="s">
        <v>624</v>
      </c>
    </row>
    <row r="191" spans="1:10">
      <c r="A191" s="1" t="s">
        <v>106</v>
      </c>
      <c r="B191" s="1" t="s">
        <v>637</v>
      </c>
      <c r="C191" s="1" t="s">
        <v>42</v>
      </c>
      <c r="D191" s="1" t="s">
        <v>624</v>
      </c>
      <c r="E191" s="86" t="s">
        <v>414</v>
      </c>
      <c r="F191" s="1" t="s">
        <v>767</v>
      </c>
      <c r="G191" s="1">
        <v>1501130</v>
      </c>
      <c r="H191" s="1" t="s">
        <v>106</v>
      </c>
      <c r="I191" s="1" t="s">
        <v>42</v>
      </c>
      <c r="J191" s="1" t="s">
        <v>624</v>
      </c>
    </row>
    <row r="192" spans="1:10">
      <c r="A192" s="1" t="s">
        <v>106</v>
      </c>
      <c r="B192" s="1" t="s">
        <v>637</v>
      </c>
      <c r="C192" s="1" t="s">
        <v>42</v>
      </c>
      <c r="D192" s="1" t="s">
        <v>624</v>
      </c>
      <c r="E192" s="86" t="s">
        <v>319</v>
      </c>
      <c r="F192" s="1" t="s">
        <v>768</v>
      </c>
      <c r="G192" s="1">
        <v>1501128</v>
      </c>
      <c r="H192" s="1" t="s">
        <v>106</v>
      </c>
      <c r="I192" s="1" t="s">
        <v>42</v>
      </c>
      <c r="J192" s="1" t="s">
        <v>624</v>
      </c>
    </row>
    <row r="193" spans="1:10">
      <c r="A193" s="1" t="s">
        <v>101</v>
      </c>
      <c r="B193" s="1" t="s">
        <v>769</v>
      </c>
      <c r="C193" s="1" t="s">
        <v>42</v>
      </c>
      <c r="D193" s="1" t="s">
        <v>624</v>
      </c>
      <c r="E193" s="86" t="s">
        <v>233</v>
      </c>
      <c r="F193" s="1" t="s">
        <v>770</v>
      </c>
      <c r="G193" s="1">
        <v>1501124</v>
      </c>
      <c r="H193" s="1" t="s">
        <v>232</v>
      </c>
      <c r="I193" s="1" t="s">
        <v>42</v>
      </c>
      <c r="J193" s="1" t="s">
        <v>624</v>
      </c>
    </row>
    <row r="194" spans="1:10">
      <c r="A194" s="1" t="s">
        <v>101</v>
      </c>
      <c r="B194" s="1" t="s">
        <v>769</v>
      </c>
      <c r="C194" s="1" t="s">
        <v>42</v>
      </c>
      <c r="D194" s="1" t="s">
        <v>624</v>
      </c>
      <c r="E194" s="86" t="s">
        <v>300</v>
      </c>
      <c r="F194" s="1" t="s">
        <v>579</v>
      </c>
      <c r="G194" s="1">
        <v>1501122</v>
      </c>
      <c r="H194" s="1" t="s">
        <v>232</v>
      </c>
      <c r="I194" s="1" t="s">
        <v>42</v>
      </c>
      <c r="J194" s="1" t="s">
        <v>624</v>
      </c>
    </row>
    <row r="195" spans="1:10">
      <c r="A195" s="1" t="s">
        <v>101</v>
      </c>
      <c r="B195" s="1" t="s">
        <v>769</v>
      </c>
      <c r="C195" s="1" t="s">
        <v>42</v>
      </c>
      <c r="D195" s="1" t="s">
        <v>624</v>
      </c>
      <c r="E195" s="86" t="s">
        <v>259</v>
      </c>
      <c r="F195" s="1" t="s">
        <v>232</v>
      </c>
      <c r="G195" s="1">
        <v>1501120</v>
      </c>
      <c r="H195" s="1" t="s">
        <v>232</v>
      </c>
      <c r="I195" s="1" t="s">
        <v>42</v>
      </c>
      <c r="J195" s="1" t="s">
        <v>624</v>
      </c>
    </row>
    <row r="196" spans="1:10">
      <c r="A196" s="1" t="s">
        <v>101</v>
      </c>
      <c r="B196" s="1" t="s">
        <v>769</v>
      </c>
      <c r="C196" s="1" t="s">
        <v>42</v>
      </c>
      <c r="D196" s="1" t="s">
        <v>624</v>
      </c>
      <c r="E196" s="86" t="s">
        <v>501</v>
      </c>
      <c r="F196" s="1" t="s">
        <v>771</v>
      </c>
      <c r="G196" s="1">
        <v>1501118</v>
      </c>
      <c r="H196" s="1" t="s">
        <v>232</v>
      </c>
      <c r="I196" s="1" t="s">
        <v>42</v>
      </c>
      <c r="J196" s="1" t="s">
        <v>624</v>
      </c>
    </row>
    <row r="197" spans="1:10">
      <c r="A197" s="1" t="s">
        <v>101</v>
      </c>
      <c r="B197" s="1" t="s">
        <v>769</v>
      </c>
      <c r="C197" s="1" t="s">
        <v>42</v>
      </c>
      <c r="D197" s="1" t="s">
        <v>624</v>
      </c>
      <c r="E197" s="86" t="s">
        <v>427</v>
      </c>
      <c r="F197" s="1" t="s">
        <v>573</v>
      </c>
      <c r="G197" s="1">
        <v>1501116</v>
      </c>
      <c r="H197" s="1" t="s">
        <v>232</v>
      </c>
      <c r="I197" s="1" t="s">
        <v>42</v>
      </c>
      <c r="J197" s="1" t="s">
        <v>624</v>
      </c>
    </row>
    <row r="198" spans="1:10">
      <c r="A198" s="1" t="s">
        <v>101</v>
      </c>
      <c r="B198" s="1" t="s">
        <v>769</v>
      </c>
      <c r="C198" s="1" t="s">
        <v>42</v>
      </c>
      <c r="D198" s="1" t="s">
        <v>624</v>
      </c>
      <c r="E198" s="86" t="s">
        <v>380</v>
      </c>
      <c r="F198" s="1" t="s">
        <v>606</v>
      </c>
      <c r="G198" s="1">
        <v>1501114</v>
      </c>
      <c r="H198" s="1" t="s">
        <v>232</v>
      </c>
      <c r="I198" s="1" t="s">
        <v>42</v>
      </c>
      <c r="J198" s="1" t="s">
        <v>624</v>
      </c>
    </row>
    <row r="199" spans="1:10">
      <c r="A199" s="1" t="s">
        <v>105</v>
      </c>
      <c r="B199" s="1" t="s">
        <v>637</v>
      </c>
      <c r="C199" s="1" t="s">
        <v>42</v>
      </c>
      <c r="D199" s="1" t="s">
        <v>624</v>
      </c>
      <c r="E199" s="86" t="s">
        <v>297</v>
      </c>
      <c r="F199" s="1" t="s">
        <v>772</v>
      </c>
      <c r="G199" s="1">
        <v>1501110</v>
      </c>
      <c r="H199" s="1" t="s">
        <v>105</v>
      </c>
      <c r="I199" s="1" t="s">
        <v>42</v>
      </c>
      <c r="J199" s="1" t="s">
        <v>624</v>
      </c>
    </row>
    <row r="200" spans="1:10">
      <c r="A200" s="1" t="s">
        <v>105</v>
      </c>
      <c r="B200" s="1" t="s">
        <v>637</v>
      </c>
      <c r="C200" s="1" t="s">
        <v>42</v>
      </c>
      <c r="D200" s="1" t="s">
        <v>624</v>
      </c>
      <c r="E200" s="86" t="s">
        <v>371</v>
      </c>
      <c r="F200" s="1" t="s">
        <v>105</v>
      </c>
      <c r="G200" s="1">
        <v>1501108</v>
      </c>
      <c r="H200" s="1" t="s">
        <v>105</v>
      </c>
      <c r="I200" s="1" t="s">
        <v>42</v>
      </c>
      <c r="J200" s="1" t="s">
        <v>624</v>
      </c>
    </row>
    <row r="201" spans="1:10">
      <c r="A201" s="1" t="s">
        <v>105</v>
      </c>
      <c r="B201" s="1" t="s">
        <v>637</v>
      </c>
      <c r="C201" s="1" t="s">
        <v>42</v>
      </c>
      <c r="D201" s="1" t="s">
        <v>624</v>
      </c>
      <c r="E201" s="86" t="s">
        <v>434</v>
      </c>
      <c r="F201" s="1" t="s">
        <v>773</v>
      </c>
      <c r="G201" s="1">
        <v>1501106</v>
      </c>
      <c r="H201" s="1" t="s">
        <v>105</v>
      </c>
      <c r="I201" s="1" t="s">
        <v>42</v>
      </c>
      <c r="J201" s="1" t="s">
        <v>624</v>
      </c>
    </row>
    <row r="202" spans="1:10">
      <c r="A202" s="1" t="s">
        <v>105</v>
      </c>
      <c r="B202" s="1" t="s">
        <v>637</v>
      </c>
      <c r="C202" s="1" t="s">
        <v>42</v>
      </c>
      <c r="D202" s="1" t="s">
        <v>624</v>
      </c>
      <c r="E202" s="86" t="s">
        <v>370</v>
      </c>
      <c r="F202" s="1" t="s">
        <v>774</v>
      </c>
      <c r="G202" s="1">
        <v>1501104</v>
      </c>
      <c r="H202" s="1" t="s">
        <v>105</v>
      </c>
      <c r="I202" s="1" t="s">
        <v>42</v>
      </c>
      <c r="J202" s="1" t="s">
        <v>624</v>
      </c>
    </row>
    <row r="203" spans="1:10">
      <c r="A203" s="1" t="s">
        <v>105</v>
      </c>
      <c r="B203" s="1" t="s">
        <v>637</v>
      </c>
      <c r="C203" s="1" t="s">
        <v>42</v>
      </c>
      <c r="D203" s="1" t="s">
        <v>624</v>
      </c>
      <c r="E203" s="86" t="s">
        <v>293</v>
      </c>
      <c r="F203" s="1" t="s">
        <v>775</v>
      </c>
      <c r="G203" s="1">
        <v>1501102</v>
      </c>
      <c r="H203" s="1" t="s">
        <v>105</v>
      </c>
      <c r="I203" s="1" t="s">
        <v>42</v>
      </c>
      <c r="J203" s="1" t="s">
        <v>624</v>
      </c>
    </row>
    <row r="204" spans="1:10">
      <c r="A204" s="1" t="s">
        <v>105</v>
      </c>
      <c r="B204" s="1" t="s">
        <v>637</v>
      </c>
      <c r="C204" s="1" t="s">
        <v>42</v>
      </c>
      <c r="D204" s="1" t="s">
        <v>624</v>
      </c>
      <c r="E204" s="86" t="s">
        <v>265</v>
      </c>
      <c r="F204" s="1" t="s">
        <v>776</v>
      </c>
      <c r="G204" s="1">
        <v>1501100</v>
      </c>
      <c r="H204" s="1" t="s">
        <v>105</v>
      </c>
      <c r="I204" s="1" t="s">
        <v>42</v>
      </c>
      <c r="J204" s="1" t="s">
        <v>624</v>
      </c>
    </row>
    <row r="205" spans="1:10" hidden="1">
      <c r="A205" s="1" t="s">
        <v>118</v>
      </c>
      <c r="B205" s="1" t="s">
        <v>637</v>
      </c>
      <c r="C205" s="1" t="s">
        <v>45</v>
      </c>
      <c r="D205" s="1" t="s">
        <v>624</v>
      </c>
      <c r="E205" s="86" t="s">
        <v>211</v>
      </c>
      <c r="F205" s="1" t="s">
        <v>777</v>
      </c>
      <c r="G205" s="1">
        <v>1500654</v>
      </c>
      <c r="H205" s="1" t="s">
        <v>118</v>
      </c>
      <c r="I205" s="1" t="s">
        <v>45</v>
      </c>
      <c r="J205" s="1" t="s">
        <v>624</v>
      </c>
    </row>
    <row r="206" spans="1:10" hidden="1">
      <c r="A206" s="1" t="s">
        <v>118</v>
      </c>
      <c r="B206" s="1" t="s">
        <v>637</v>
      </c>
      <c r="C206" s="1" t="s">
        <v>45</v>
      </c>
      <c r="D206" s="1" t="s">
        <v>624</v>
      </c>
      <c r="E206" s="86" t="s">
        <v>277</v>
      </c>
      <c r="F206" s="1" t="s">
        <v>778</v>
      </c>
      <c r="G206" s="1">
        <v>1500652</v>
      </c>
      <c r="H206" s="1" t="s">
        <v>118</v>
      </c>
      <c r="I206" s="1" t="s">
        <v>45</v>
      </c>
      <c r="J206" s="1" t="s">
        <v>624</v>
      </c>
    </row>
    <row r="207" spans="1:10" hidden="1">
      <c r="A207" s="1" t="s">
        <v>118</v>
      </c>
      <c r="B207" s="1" t="s">
        <v>637</v>
      </c>
      <c r="C207" s="1" t="s">
        <v>45</v>
      </c>
      <c r="D207" s="1" t="s">
        <v>624</v>
      </c>
      <c r="E207" s="86" t="s">
        <v>478</v>
      </c>
      <c r="F207" s="1" t="s">
        <v>779</v>
      </c>
      <c r="G207" s="1">
        <v>1500650</v>
      </c>
      <c r="H207" s="1" t="s">
        <v>118</v>
      </c>
      <c r="I207" s="1" t="s">
        <v>45</v>
      </c>
      <c r="J207" s="1" t="s">
        <v>624</v>
      </c>
    </row>
    <row r="208" spans="1:10" hidden="1">
      <c r="A208" s="1" t="s">
        <v>116</v>
      </c>
      <c r="B208" s="1" t="s">
        <v>623</v>
      </c>
      <c r="C208" s="1" t="s">
        <v>45</v>
      </c>
      <c r="D208" s="1" t="s">
        <v>624</v>
      </c>
      <c r="E208" s="86" t="s">
        <v>268</v>
      </c>
      <c r="F208" s="1" t="s">
        <v>780</v>
      </c>
      <c r="G208" s="1">
        <v>1500646</v>
      </c>
      <c r="H208" s="1" t="s">
        <v>781</v>
      </c>
      <c r="I208" s="1" t="s">
        <v>45</v>
      </c>
      <c r="J208" s="1" t="s">
        <v>624</v>
      </c>
    </row>
    <row r="209" spans="1:10" hidden="1">
      <c r="A209" s="1" t="s">
        <v>112</v>
      </c>
      <c r="B209" s="1" t="s">
        <v>769</v>
      </c>
      <c r="C209" s="1" t="s">
        <v>45</v>
      </c>
      <c r="D209" s="1" t="s">
        <v>624</v>
      </c>
      <c r="E209" s="86" t="s">
        <v>243</v>
      </c>
      <c r="F209" s="1" t="s">
        <v>782</v>
      </c>
      <c r="G209" s="1">
        <v>1500644</v>
      </c>
      <c r="H209" s="1" t="s">
        <v>210</v>
      </c>
      <c r="I209" s="1" t="s">
        <v>45</v>
      </c>
      <c r="J209" s="1" t="s">
        <v>624</v>
      </c>
    </row>
    <row r="210" spans="1:10" hidden="1">
      <c r="A210" s="1" t="s">
        <v>112</v>
      </c>
      <c r="B210" s="1" t="s">
        <v>769</v>
      </c>
      <c r="C210" s="1" t="s">
        <v>45</v>
      </c>
      <c r="D210" s="1" t="s">
        <v>624</v>
      </c>
      <c r="E210" s="86" t="s">
        <v>263</v>
      </c>
      <c r="F210" s="1" t="s">
        <v>783</v>
      </c>
      <c r="G210" s="1">
        <v>1500642</v>
      </c>
      <c r="H210" s="1" t="s">
        <v>210</v>
      </c>
      <c r="I210" s="1" t="s">
        <v>45</v>
      </c>
      <c r="J210" s="1" t="s">
        <v>624</v>
      </c>
    </row>
    <row r="211" spans="1:10" hidden="1">
      <c r="A211" s="1" t="s">
        <v>115</v>
      </c>
      <c r="B211" s="1" t="s">
        <v>637</v>
      </c>
      <c r="C211" s="1" t="s">
        <v>45</v>
      </c>
      <c r="D211" s="1" t="s">
        <v>624</v>
      </c>
      <c r="E211" s="86" t="s">
        <v>395</v>
      </c>
      <c r="F211" s="1" t="s">
        <v>784</v>
      </c>
      <c r="G211" s="1">
        <v>1500640</v>
      </c>
      <c r="H211" s="1" t="s">
        <v>781</v>
      </c>
      <c r="I211" s="1" t="s">
        <v>45</v>
      </c>
      <c r="J211" s="1" t="s">
        <v>624</v>
      </c>
    </row>
    <row r="212" spans="1:10" hidden="1">
      <c r="A212" s="1" t="s">
        <v>115</v>
      </c>
      <c r="B212" s="1" t="s">
        <v>637</v>
      </c>
      <c r="C212" s="1" t="s">
        <v>45</v>
      </c>
      <c r="D212" s="1" t="s">
        <v>624</v>
      </c>
      <c r="E212" s="86" t="s">
        <v>273</v>
      </c>
      <c r="F212" s="1" t="s">
        <v>785</v>
      </c>
      <c r="G212" s="1">
        <v>1500638</v>
      </c>
      <c r="H212" s="1" t="s">
        <v>781</v>
      </c>
      <c r="I212" s="1" t="s">
        <v>45</v>
      </c>
      <c r="J212" s="1" t="s">
        <v>624</v>
      </c>
    </row>
    <row r="213" spans="1:10" hidden="1">
      <c r="A213" s="1" t="s">
        <v>118</v>
      </c>
      <c r="B213" s="1" t="s">
        <v>637</v>
      </c>
      <c r="C213" s="1" t="s">
        <v>45</v>
      </c>
      <c r="D213" s="1" t="s">
        <v>624</v>
      </c>
      <c r="E213" s="86" t="s">
        <v>454</v>
      </c>
      <c r="F213" s="1" t="s">
        <v>786</v>
      </c>
      <c r="G213" s="1">
        <v>1500636</v>
      </c>
      <c r="H213" s="1" t="s">
        <v>118</v>
      </c>
      <c r="I213" s="1" t="s">
        <v>45</v>
      </c>
      <c r="J213" s="1" t="s">
        <v>624</v>
      </c>
    </row>
    <row r="214" spans="1:10" hidden="1">
      <c r="A214" s="1" t="s">
        <v>116</v>
      </c>
      <c r="B214" s="1" t="s">
        <v>623</v>
      </c>
      <c r="C214" s="1" t="s">
        <v>45</v>
      </c>
      <c r="D214" s="1" t="s">
        <v>624</v>
      </c>
      <c r="E214" s="86" t="s">
        <v>351</v>
      </c>
      <c r="F214" s="1" t="s">
        <v>787</v>
      </c>
      <c r="G214" s="1">
        <v>1500634</v>
      </c>
      <c r="H214" s="1" t="s">
        <v>781</v>
      </c>
      <c r="I214" s="1" t="s">
        <v>45</v>
      </c>
      <c r="J214" s="1" t="s">
        <v>624</v>
      </c>
    </row>
    <row r="215" spans="1:10" hidden="1">
      <c r="A215" s="1" t="s">
        <v>116</v>
      </c>
      <c r="B215" s="1" t="s">
        <v>623</v>
      </c>
      <c r="C215" s="1" t="s">
        <v>45</v>
      </c>
      <c r="D215" s="1" t="s">
        <v>624</v>
      </c>
      <c r="E215" s="86" t="s">
        <v>358</v>
      </c>
      <c r="F215" s="1" t="s">
        <v>781</v>
      </c>
      <c r="G215" s="1">
        <v>1500632</v>
      </c>
      <c r="H215" s="1" t="s">
        <v>781</v>
      </c>
      <c r="I215" s="1" t="s">
        <v>45</v>
      </c>
      <c r="J215" s="1" t="s">
        <v>624</v>
      </c>
    </row>
    <row r="216" spans="1:10" hidden="1">
      <c r="A216" s="1" t="s">
        <v>110</v>
      </c>
      <c r="B216" s="1" t="s">
        <v>623</v>
      </c>
      <c r="C216" s="1" t="s">
        <v>45</v>
      </c>
      <c r="D216" s="1" t="s">
        <v>624</v>
      </c>
      <c r="E216" s="86" t="s">
        <v>313</v>
      </c>
      <c r="F216" s="1" t="s">
        <v>569</v>
      </c>
      <c r="G216" s="1">
        <v>1500628</v>
      </c>
      <c r="H216" s="1" t="s">
        <v>110</v>
      </c>
      <c r="I216" s="1" t="s">
        <v>45</v>
      </c>
      <c r="J216" s="1" t="s">
        <v>624</v>
      </c>
    </row>
    <row r="217" spans="1:10" hidden="1">
      <c r="A217" s="1" t="s">
        <v>110</v>
      </c>
      <c r="B217" s="1" t="s">
        <v>623</v>
      </c>
      <c r="C217" s="1" t="s">
        <v>45</v>
      </c>
      <c r="D217" s="1" t="s">
        <v>624</v>
      </c>
      <c r="E217" s="86" t="s">
        <v>445</v>
      </c>
      <c r="F217" s="1" t="s">
        <v>788</v>
      </c>
      <c r="G217" s="1">
        <v>1500626</v>
      </c>
      <c r="H217" s="1" t="s">
        <v>110</v>
      </c>
      <c r="I217" s="1" t="s">
        <v>45</v>
      </c>
      <c r="J217" s="1" t="s">
        <v>624</v>
      </c>
    </row>
    <row r="218" spans="1:10" hidden="1">
      <c r="A218" s="1" t="s">
        <v>110</v>
      </c>
      <c r="B218" s="1" t="s">
        <v>623</v>
      </c>
      <c r="C218" s="1" t="s">
        <v>45</v>
      </c>
      <c r="D218" s="1" t="s">
        <v>624</v>
      </c>
      <c r="E218" s="86" t="s">
        <v>529</v>
      </c>
      <c r="F218" s="1" t="s">
        <v>789</v>
      </c>
      <c r="G218" s="1">
        <v>1500624</v>
      </c>
      <c r="H218" s="1" t="s">
        <v>110</v>
      </c>
      <c r="I218" s="1" t="s">
        <v>45</v>
      </c>
      <c r="J218" s="1" t="s">
        <v>624</v>
      </c>
    </row>
    <row r="219" spans="1:10" hidden="1">
      <c r="A219" s="1" t="s">
        <v>118</v>
      </c>
      <c r="B219" s="1" t="s">
        <v>637</v>
      </c>
      <c r="C219" s="1" t="s">
        <v>45</v>
      </c>
      <c r="D219" s="1" t="s">
        <v>624</v>
      </c>
      <c r="E219" s="86" t="s">
        <v>367</v>
      </c>
      <c r="F219" s="1" t="s">
        <v>790</v>
      </c>
      <c r="G219" s="1">
        <v>1500622</v>
      </c>
      <c r="H219" s="1" t="s">
        <v>118</v>
      </c>
      <c r="I219" s="1" t="s">
        <v>45</v>
      </c>
      <c r="J219" s="1" t="s">
        <v>624</v>
      </c>
    </row>
    <row r="220" spans="1:10" hidden="1">
      <c r="A220" s="1" t="s">
        <v>110</v>
      </c>
      <c r="B220" s="1" t="s">
        <v>623</v>
      </c>
      <c r="C220" s="1" t="s">
        <v>45</v>
      </c>
      <c r="D220" s="1" t="s">
        <v>624</v>
      </c>
      <c r="E220" s="86" t="s">
        <v>247</v>
      </c>
      <c r="F220" s="1" t="s">
        <v>110</v>
      </c>
      <c r="G220" s="1">
        <v>1500620</v>
      </c>
      <c r="H220" s="1" t="s">
        <v>110</v>
      </c>
      <c r="I220" s="1" t="s">
        <v>45</v>
      </c>
      <c r="J220" s="1" t="s">
        <v>624</v>
      </c>
    </row>
    <row r="221" spans="1:10" hidden="1">
      <c r="A221" s="1" t="s">
        <v>110</v>
      </c>
      <c r="B221" s="1" t="s">
        <v>623</v>
      </c>
      <c r="C221" s="1" t="s">
        <v>45</v>
      </c>
      <c r="D221" s="1" t="s">
        <v>624</v>
      </c>
      <c r="E221" s="86" t="s">
        <v>238</v>
      </c>
      <c r="F221" s="1" t="s">
        <v>791</v>
      </c>
      <c r="G221" s="1">
        <v>1500618</v>
      </c>
      <c r="H221" s="1" t="s">
        <v>110</v>
      </c>
      <c r="I221" s="1" t="s">
        <v>45</v>
      </c>
      <c r="J221" s="1" t="s">
        <v>624</v>
      </c>
    </row>
    <row r="222" spans="1:10" hidden="1">
      <c r="A222" s="1" t="s">
        <v>110</v>
      </c>
      <c r="B222" s="1" t="s">
        <v>623</v>
      </c>
      <c r="C222" s="1" t="s">
        <v>45</v>
      </c>
      <c r="D222" s="1" t="s">
        <v>624</v>
      </c>
      <c r="E222" s="86" t="s">
        <v>469</v>
      </c>
      <c r="F222" s="1" t="s">
        <v>792</v>
      </c>
      <c r="G222" s="1">
        <v>1500616</v>
      </c>
      <c r="H222" s="1" t="s">
        <v>110</v>
      </c>
      <c r="I222" s="1" t="s">
        <v>45</v>
      </c>
      <c r="J222" s="1" t="s">
        <v>624</v>
      </c>
    </row>
    <row r="223" spans="1:10" hidden="1">
      <c r="A223" s="1" t="s">
        <v>117</v>
      </c>
      <c r="B223" s="1" t="s">
        <v>623</v>
      </c>
      <c r="C223" s="1" t="s">
        <v>45</v>
      </c>
      <c r="D223" s="1" t="s">
        <v>624</v>
      </c>
      <c r="E223" s="86" t="s">
        <v>411</v>
      </c>
      <c r="F223" s="1" t="s">
        <v>793</v>
      </c>
      <c r="G223" s="1">
        <v>1500522</v>
      </c>
      <c r="H223" s="1" t="s">
        <v>117</v>
      </c>
      <c r="I223" s="1" t="s">
        <v>45</v>
      </c>
      <c r="J223" s="1" t="s">
        <v>624</v>
      </c>
    </row>
    <row r="224" spans="1:10" hidden="1">
      <c r="A224" s="1" t="s">
        <v>111</v>
      </c>
      <c r="B224" s="1" t="s">
        <v>623</v>
      </c>
      <c r="C224" s="1" t="s">
        <v>45</v>
      </c>
      <c r="D224" s="1" t="s">
        <v>624</v>
      </c>
      <c r="E224" s="86" t="s">
        <v>528</v>
      </c>
      <c r="F224" s="1" t="s">
        <v>794</v>
      </c>
      <c r="G224" s="1">
        <v>1500520</v>
      </c>
      <c r="H224" s="1" t="s">
        <v>111</v>
      </c>
      <c r="I224" s="1" t="s">
        <v>45</v>
      </c>
      <c r="J224" s="1" t="s">
        <v>624</v>
      </c>
    </row>
    <row r="225" spans="1:10" hidden="1">
      <c r="A225" s="1" t="s">
        <v>117</v>
      </c>
      <c r="B225" s="1" t="s">
        <v>623</v>
      </c>
      <c r="C225" s="1" t="s">
        <v>45</v>
      </c>
      <c r="D225" s="1" t="s">
        <v>624</v>
      </c>
      <c r="E225" s="86" t="s">
        <v>274</v>
      </c>
      <c r="F225" s="1" t="s">
        <v>795</v>
      </c>
      <c r="G225" s="1">
        <v>1500518</v>
      </c>
      <c r="H225" s="1" t="s">
        <v>117</v>
      </c>
      <c r="I225" s="1" t="s">
        <v>45</v>
      </c>
      <c r="J225" s="1" t="s">
        <v>624</v>
      </c>
    </row>
    <row r="226" spans="1:10" hidden="1">
      <c r="A226" s="1" t="s">
        <v>117</v>
      </c>
      <c r="B226" s="1" t="s">
        <v>623</v>
      </c>
      <c r="C226" s="1" t="s">
        <v>45</v>
      </c>
      <c r="D226" s="1" t="s">
        <v>624</v>
      </c>
      <c r="E226" s="86" t="s">
        <v>456</v>
      </c>
      <c r="F226" s="1" t="s">
        <v>117</v>
      </c>
      <c r="G226" s="1">
        <v>1500514</v>
      </c>
      <c r="H226" s="1" t="s">
        <v>117</v>
      </c>
      <c r="I226" s="1" t="s">
        <v>45</v>
      </c>
      <c r="J226" s="1" t="s">
        <v>624</v>
      </c>
    </row>
    <row r="227" spans="1:10" hidden="1">
      <c r="A227" s="1" t="s">
        <v>111</v>
      </c>
      <c r="B227" s="1" t="s">
        <v>623</v>
      </c>
      <c r="C227" s="1" t="s">
        <v>45</v>
      </c>
      <c r="D227" s="1" t="s">
        <v>624</v>
      </c>
      <c r="E227" s="86" t="s">
        <v>255</v>
      </c>
      <c r="F227" s="1" t="s">
        <v>111</v>
      </c>
      <c r="G227" s="1">
        <v>1500508</v>
      </c>
      <c r="H227" s="1" t="s">
        <v>111</v>
      </c>
      <c r="I227" s="1" t="s">
        <v>45</v>
      </c>
      <c r="J227" s="1" t="s">
        <v>624</v>
      </c>
    </row>
    <row r="228" spans="1:10" hidden="1">
      <c r="A228" s="1" t="s">
        <v>109</v>
      </c>
      <c r="B228" s="1" t="s">
        <v>637</v>
      </c>
      <c r="C228" s="1" t="s">
        <v>45</v>
      </c>
      <c r="D228" s="1" t="s">
        <v>624</v>
      </c>
      <c r="E228" s="86" t="s">
        <v>378</v>
      </c>
      <c r="F228" s="1" t="s">
        <v>796</v>
      </c>
      <c r="G228" s="1">
        <v>1500504</v>
      </c>
      <c r="H228" s="1" t="s">
        <v>109</v>
      </c>
      <c r="I228" s="1" t="s">
        <v>45</v>
      </c>
      <c r="J228" s="1" t="s">
        <v>624</v>
      </c>
    </row>
    <row r="229" spans="1:10" hidden="1">
      <c r="A229" s="1" t="s">
        <v>119</v>
      </c>
      <c r="B229" s="1" t="s">
        <v>623</v>
      </c>
      <c r="C229" s="1" t="s">
        <v>45</v>
      </c>
      <c r="D229" s="1" t="s">
        <v>624</v>
      </c>
      <c r="E229" s="86" t="s">
        <v>369</v>
      </c>
      <c r="F229" s="1" t="s">
        <v>119</v>
      </c>
      <c r="G229" s="1">
        <v>1500500</v>
      </c>
      <c r="H229" s="1" t="s">
        <v>120</v>
      </c>
      <c r="I229" s="1" t="s">
        <v>45</v>
      </c>
      <c r="J229" s="1" t="s">
        <v>624</v>
      </c>
    </row>
    <row r="230" spans="1:10" hidden="1">
      <c r="A230" s="1" t="s">
        <v>113</v>
      </c>
      <c r="B230" s="1" t="s">
        <v>637</v>
      </c>
      <c r="C230" s="1" t="s">
        <v>45</v>
      </c>
      <c r="D230" s="1" t="s">
        <v>624</v>
      </c>
      <c r="E230" s="86" t="s">
        <v>476</v>
      </c>
      <c r="F230" s="1" t="s">
        <v>797</v>
      </c>
      <c r="G230" s="1">
        <v>1500498</v>
      </c>
      <c r="H230" s="1" t="s">
        <v>113</v>
      </c>
      <c r="I230" s="1" t="s">
        <v>45</v>
      </c>
      <c r="J230" s="1" t="s">
        <v>624</v>
      </c>
    </row>
    <row r="231" spans="1:10" hidden="1">
      <c r="A231" s="1" t="s">
        <v>113</v>
      </c>
      <c r="B231" s="1" t="s">
        <v>637</v>
      </c>
      <c r="C231" s="1" t="s">
        <v>45</v>
      </c>
      <c r="D231" s="1" t="s">
        <v>624</v>
      </c>
      <c r="E231" s="86" t="s">
        <v>317</v>
      </c>
      <c r="F231" s="1" t="s">
        <v>798</v>
      </c>
      <c r="G231" s="1">
        <v>1500494</v>
      </c>
      <c r="H231" s="1" t="s">
        <v>113</v>
      </c>
      <c r="I231" s="1" t="s">
        <v>45</v>
      </c>
      <c r="J231" s="1" t="s">
        <v>624</v>
      </c>
    </row>
    <row r="232" spans="1:10" hidden="1">
      <c r="A232" s="1" t="s">
        <v>120</v>
      </c>
      <c r="B232" s="1" t="s">
        <v>623</v>
      </c>
      <c r="C232" s="1" t="s">
        <v>45</v>
      </c>
      <c r="D232" s="1" t="s">
        <v>624</v>
      </c>
      <c r="E232" s="86" t="s">
        <v>467</v>
      </c>
      <c r="F232" s="1" t="s">
        <v>799</v>
      </c>
      <c r="G232" s="1">
        <v>1500492</v>
      </c>
      <c r="H232" s="1" t="s">
        <v>120</v>
      </c>
      <c r="I232" s="1" t="s">
        <v>45</v>
      </c>
      <c r="J232" s="1" t="s">
        <v>624</v>
      </c>
    </row>
    <row r="233" spans="1:10" hidden="1">
      <c r="A233" s="1" t="s">
        <v>109</v>
      </c>
      <c r="B233" s="1" t="s">
        <v>637</v>
      </c>
      <c r="C233" s="1" t="s">
        <v>45</v>
      </c>
      <c r="D233" s="1" t="s">
        <v>624</v>
      </c>
      <c r="E233" s="86" t="s">
        <v>361</v>
      </c>
      <c r="F233" s="1" t="s">
        <v>800</v>
      </c>
      <c r="G233" s="1">
        <v>1500490</v>
      </c>
      <c r="H233" s="1" t="s">
        <v>109</v>
      </c>
      <c r="I233" s="1" t="s">
        <v>45</v>
      </c>
      <c r="J233" s="1" t="s">
        <v>624</v>
      </c>
    </row>
    <row r="234" spans="1:10" hidden="1">
      <c r="A234" s="1" t="s">
        <v>120</v>
      </c>
      <c r="B234" s="1" t="s">
        <v>623</v>
      </c>
      <c r="C234" s="1" t="s">
        <v>45</v>
      </c>
      <c r="D234" s="1" t="s">
        <v>624</v>
      </c>
      <c r="E234" s="86" t="s">
        <v>312</v>
      </c>
      <c r="F234" s="1" t="s">
        <v>120</v>
      </c>
      <c r="G234" s="1">
        <v>1500488</v>
      </c>
      <c r="H234" s="1" t="s">
        <v>120</v>
      </c>
      <c r="I234" s="1" t="s">
        <v>45</v>
      </c>
      <c r="J234" s="1" t="s">
        <v>624</v>
      </c>
    </row>
    <row r="235" spans="1:10" hidden="1">
      <c r="A235" s="1" t="s">
        <v>109</v>
      </c>
      <c r="B235" s="1" t="s">
        <v>637</v>
      </c>
      <c r="C235" s="1" t="s">
        <v>45</v>
      </c>
      <c r="D235" s="1" t="s">
        <v>624</v>
      </c>
      <c r="E235" s="86" t="s">
        <v>320</v>
      </c>
      <c r="F235" s="1" t="s">
        <v>320</v>
      </c>
      <c r="G235" s="1">
        <v>1500486</v>
      </c>
      <c r="H235" s="1" t="s">
        <v>109</v>
      </c>
      <c r="I235" s="1" t="s">
        <v>45</v>
      </c>
      <c r="J235" s="1" t="s">
        <v>624</v>
      </c>
    </row>
    <row r="236" spans="1:10" hidden="1">
      <c r="A236" s="1" t="s">
        <v>109</v>
      </c>
      <c r="B236" s="1" t="s">
        <v>637</v>
      </c>
      <c r="C236" s="1" t="s">
        <v>45</v>
      </c>
      <c r="D236" s="1" t="s">
        <v>624</v>
      </c>
      <c r="E236" s="86" t="s">
        <v>301</v>
      </c>
      <c r="F236" s="1" t="s">
        <v>801</v>
      </c>
      <c r="G236" s="1">
        <v>1500484</v>
      </c>
      <c r="H236" s="1" t="s">
        <v>109</v>
      </c>
      <c r="I236" s="1" t="s">
        <v>45</v>
      </c>
      <c r="J236" s="1" t="s">
        <v>624</v>
      </c>
    </row>
    <row r="237" spans="1:10" hidden="1">
      <c r="A237" s="1" t="s">
        <v>113</v>
      </c>
      <c r="B237" s="1" t="s">
        <v>637</v>
      </c>
      <c r="C237" s="1" t="s">
        <v>45</v>
      </c>
      <c r="D237" s="1" t="s">
        <v>624</v>
      </c>
      <c r="E237" s="86" t="s">
        <v>408</v>
      </c>
      <c r="F237" s="1" t="s">
        <v>113</v>
      </c>
      <c r="G237" s="1">
        <v>1500482</v>
      </c>
      <c r="H237" s="1" t="s">
        <v>113</v>
      </c>
      <c r="I237" s="1" t="s">
        <v>45</v>
      </c>
      <c r="J237" s="1" t="s">
        <v>624</v>
      </c>
    </row>
    <row r="238" spans="1:10" hidden="1">
      <c r="A238" s="1" t="s">
        <v>109</v>
      </c>
      <c r="B238" s="1" t="s">
        <v>637</v>
      </c>
      <c r="C238" s="1" t="s">
        <v>45</v>
      </c>
      <c r="D238" s="1" t="s">
        <v>624</v>
      </c>
      <c r="E238" s="86" t="s">
        <v>413</v>
      </c>
      <c r="F238" s="1" t="s">
        <v>802</v>
      </c>
      <c r="G238" s="1">
        <v>1500480</v>
      </c>
      <c r="H238" s="1" t="s">
        <v>109</v>
      </c>
      <c r="I238" s="1" t="s">
        <v>45</v>
      </c>
      <c r="J238" s="1" t="s">
        <v>624</v>
      </c>
    </row>
    <row r="239" spans="1:10" hidden="1">
      <c r="A239" s="1" t="s">
        <v>84</v>
      </c>
      <c r="B239" s="1" t="s">
        <v>637</v>
      </c>
      <c r="C239" s="1" t="s">
        <v>34</v>
      </c>
      <c r="D239" s="1" t="s">
        <v>624</v>
      </c>
      <c r="E239" s="86" t="s">
        <v>526</v>
      </c>
      <c r="F239" s="1" t="s">
        <v>803</v>
      </c>
      <c r="G239" s="1">
        <v>1500450</v>
      </c>
      <c r="H239" s="1" t="s">
        <v>84</v>
      </c>
      <c r="I239" s="1" t="s">
        <v>34</v>
      </c>
      <c r="J239" s="1" t="s">
        <v>624</v>
      </c>
    </row>
    <row r="240" spans="1:10" hidden="1">
      <c r="A240" s="1" t="s">
        <v>84</v>
      </c>
      <c r="B240" s="1" t="s">
        <v>637</v>
      </c>
      <c r="C240" s="1" t="s">
        <v>34</v>
      </c>
      <c r="D240" s="1" t="s">
        <v>624</v>
      </c>
      <c r="E240" s="86" t="s">
        <v>241</v>
      </c>
      <c r="F240" s="1" t="s">
        <v>84</v>
      </c>
      <c r="G240" s="1">
        <v>1500448</v>
      </c>
      <c r="H240" s="1" t="s">
        <v>84</v>
      </c>
      <c r="I240" s="1" t="s">
        <v>34</v>
      </c>
      <c r="J240" s="1" t="s">
        <v>624</v>
      </c>
    </row>
    <row r="241" spans="1:10" hidden="1">
      <c r="A241" s="1" t="s">
        <v>85</v>
      </c>
      <c r="B241" s="1" t="s">
        <v>623</v>
      </c>
      <c r="C241" s="1" t="s">
        <v>34</v>
      </c>
      <c r="D241" s="1" t="s">
        <v>624</v>
      </c>
      <c r="E241" s="86" t="s">
        <v>279</v>
      </c>
      <c r="F241" s="1" t="s">
        <v>85</v>
      </c>
      <c r="G241" s="1">
        <v>1500444</v>
      </c>
      <c r="H241" s="1" t="s">
        <v>85</v>
      </c>
      <c r="I241" s="1" t="s">
        <v>34</v>
      </c>
      <c r="J241" s="1" t="s">
        <v>624</v>
      </c>
    </row>
    <row r="242" spans="1:10" hidden="1">
      <c r="A242" s="1" t="s">
        <v>85</v>
      </c>
      <c r="B242" s="1" t="s">
        <v>623</v>
      </c>
      <c r="C242" s="1" t="s">
        <v>34</v>
      </c>
      <c r="D242" s="1" t="s">
        <v>624</v>
      </c>
      <c r="E242" s="86" t="s">
        <v>357</v>
      </c>
      <c r="F242" s="1" t="s">
        <v>804</v>
      </c>
      <c r="G242" s="1">
        <v>1500442</v>
      </c>
      <c r="H242" s="1" t="s">
        <v>85</v>
      </c>
      <c r="I242" s="1" t="s">
        <v>34</v>
      </c>
      <c r="J242" s="1" t="s">
        <v>624</v>
      </c>
    </row>
    <row r="243" spans="1:10" hidden="1">
      <c r="A243" s="1" t="s">
        <v>85</v>
      </c>
      <c r="B243" s="1" t="s">
        <v>623</v>
      </c>
      <c r="C243" s="1" t="s">
        <v>34</v>
      </c>
      <c r="D243" s="1" t="s">
        <v>624</v>
      </c>
      <c r="E243" s="86" t="s">
        <v>460</v>
      </c>
      <c r="F243" s="1" t="s">
        <v>805</v>
      </c>
      <c r="G243" s="1">
        <v>1500440</v>
      </c>
      <c r="H243" s="1" t="s">
        <v>85</v>
      </c>
      <c r="I243" s="1" t="s">
        <v>34</v>
      </c>
      <c r="J243" s="1" t="s">
        <v>624</v>
      </c>
    </row>
    <row r="244" spans="1:10" hidden="1">
      <c r="A244" s="1" t="s">
        <v>79</v>
      </c>
      <c r="B244" s="1" t="s">
        <v>637</v>
      </c>
      <c r="C244" s="1" t="s">
        <v>34</v>
      </c>
      <c r="D244" s="1" t="s">
        <v>624</v>
      </c>
      <c r="E244" s="86" t="s">
        <v>461</v>
      </c>
      <c r="F244" s="1" t="s">
        <v>79</v>
      </c>
      <c r="G244" s="1">
        <v>1500436</v>
      </c>
      <c r="H244" s="1" t="s">
        <v>79</v>
      </c>
      <c r="I244" s="1" t="s">
        <v>34</v>
      </c>
      <c r="J244" s="1" t="s">
        <v>624</v>
      </c>
    </row>
    <row r="245" spans="1:10" hidden="1">
      <c r="A245" s="1" t="s">
        <v>84</v>
      </c>
      <c r="B245" s="1" t="s">
        <v>637</v>
      </c>
      <c r="C245" s="1" t="s">
        <v>34</v>
      </c>
      <c r="D245" s="1" t="s">
        <v>624</v>
      </c>
      <c r="E245" s="86" t="s">
        <v>251</v>
      </c>
      <c r="F245" s="1" t="s">
        <v>806</v>
      </c>
      <c r="G245" s="1">
        <v>1500434</v>
      </c>
      <c r="H245" s="1" t="s">
        <v>84</v>
      </c>
      <c r="I245" s="1" t="s">
        <v>34</v>
      </c>
      <c r="J245" s="1" t="s">
        <v>624</v>
      </c>
    </row>
    <row r="246" spans="1:10" hidden="1">
      <c r="A246" s="1" t="s">
        <v>80</v>
      </c>
      <c r="B246" s="1" t="s">
        <v>623</v>
      </c>
      <c r="C246" s="1" t="s">
        <v>34</v>
      </c>
      <c r="D246" s="1" t="s">
        <v>624</v>
      </c>
      <c r="E246" s="86" t="s">
        <v>373</v>
      </c>
      <c r="F246" s="1" t="s">
        <v>807</v>
      </c>
      <c r="G246" s="1">
        <v>1500432</v>
      </c>
      <c r="H246" s="1" t="s">
        <v>85</v>
      </c>
      <c r="I246" s="1" t="s">
        <v>34</v>
      </c>
      <c r="J246" s="1" t="s">
        <v>624</v>
      </c>
    </row>
    <row r="247" spans="1:10" hidden="1">
      <c r="A247" s="1" t="s">
        <v>82</v>
      </c>
      <c r="B247" s="1" t="s">
        <v>623</v>
      </c>
      <c r="C247" s="1" t="s">
        <v>34</v>
      </c>
      <c r="D247" s="1" t="s">
        <v>624</v>
      </c>
      <c r="E247" s="86" t="s">
        <v>524</v>
      </c>
      <c r="F247" s="1" t="s">
        <v>808</v>
      </c>
      <c r="G247" s="1">
        <v>1500430</v>
      </c>
      <c r="H247" s="1" t="s">
        <v>82</v>
      </c>
      <c r="I247" s="1" t="s">
        <v>34</v>
      </c>
      <c r="J247" s="1" t="s">
        <v>624</v>
      </c>
    </row>
    <row r="248" spans="1:10" hidden="1">
      <c r="A248" s="1" t="s">
        <v>79</v>
      </c>
      <c r="B248" s="1" t="s">
        <v>637</v>
      </c>
      <c r="C248" s="1" t="s">
        <v>34</v>
      </c>
      <c r="D248" s="1" t="s">
        <v>624</v>
      </c>
      <c r="E248" s="86" t="s">
        <v>282</v>
      </c>
      <c r="F248" s="1" t="s">
        <v>609</v>
      </c>
      <c r="G248" s="1">
        <v>1500428</v>
      </c>
      <c r="H248" s="1" t="s">
        <v>79</v>
      </c>
      <c r="I248" s="1" t="s">
        <v>34</v>
      </c>
      <c r="J248" s="1" t="s">
        <v>624</v>
      </c>
    </row>
    <row r="249" spans="1:10" hidden="1">
      <c r="A249" s="1" t="s">
        <v>80</v>
      </c>
      <c r="B249" s="1" t="s">
        <v>623</v>
      </c>
      <c r="C249" s="1" t="s">
        <v>34</v>
      </c>
      <c r="D249" s="1" t="s">
        <v>624</v>
      </c>
      <c r="E249" s="86" t="s">
        <v>332</v>
      </c>
      <c r="F249" s="1" t="s">
        <v>809</v>
      </c>
      <c r="G249" s="1">
        <v>1500426</v>
      </c>
      <c r="H249" s="1" t="s">
        <v>85</v>
      </c>
      <c r="I249" s="1" t="s">
        <v>34</v>
      </c>
      <c r="J249" s="1" t="s">
        <v>624</v>
      </c>
    </row>
    <row r="250" spans="1:10" hidden="1">
      <c r="A250" s="1" t="s">
        <v>84</v>
      </c>
      <c r="B250" s="1" t="s">
        <v>637</v>
      </c>
      <c r="C250" s="1" t="s">
        <v>34</v>
      </c>
      <c r="D250" s="1" t="s">
        <v>624</v>
      </c>
      <c r="E250" s="86" t="s">
        <v>322</v>
      </c>
      <c r="F250" s="1" t="s">
        <v>810</v>
      </c>
      <c r="G250" s="1">
        <v>1500424</v>
      </c>
      <c r="H250" s="1" t="s">
        <v>84</v>
      </c>
      <c r="I250" s="1" t="s">
        <v>34</v>
      </c>
      <c r="J250" s="1" t="s">
        <v>624</v>
      </c>
    </row>
    <row r="251" spans="1:10" hidden="1">
      <c r="A251" s="1" t="s">
        <v>84</v>
      </c>
      <c r="B251" s="1" t="s">
        <v>637</v>
      </c>
      <c r="C251" s="1" t="s">
        <v>34</v>
      </c>
      <c r="D251" s="1" t="s">
        <v>624</v>
      </c>
      <c r="E251" s="86" t="s">
        <v>410</v>
      </c>
      <c r="F251" s="1" t="s">
        <v>811</v>
      </c>
      <c r="G251" s="1">
        <v>1500422</v>
      </c>
      <c r="H251" s="1" t="s">
        <v>84</v>
      </c>
      <c r="I251" s="1" t="s">
        <v>34</v>
      </c>
      <c r="J251" s="1" t="s">
        <v>624</v>
      </c>
    </row>
    <row r="252" spans="1:10" hidden="1">
      <c r="A252" s="1" t="s">
        <v>82</v>
      </c>
      <c r="B252" s="1" t="s">
        <v>623</v>
      </c>
      <c r="C252" s="1" t="s">
        <v>34</v>
      </c>
      <c r="D252" s="1" t="s">
        <v>624</v>
      </c>
      <c r="E252" s="86" t="s">
        <v>400</v>
      </c>
      <c r="F252" s="1" t="s">
        <v>812</v>
      </c>
      <c r="G252" s="1">
        <v>1500420</v>
      </c>
      <c r="H252" s="1" t="s">
        <v>82</v>
      </c>
      <c r="I252" s="1" t="s">
        <v>34</v>
      </c>
      <c r="J252" s="1" t="s">
        <v>624</v>
      </c>
    </row>
    <row r="253" spans="1:10" hidden="1">
      <c r="A253" s="1" t="s">
        <v>79</v>
      </c>
      <c r="B253" s="1" t="s">
        <v>637</v>
      </c>
      <c r="C253" s="1" t="s">
        <v>34</v>
      </c>
      <c r="D253" s="1" t="s">
        <v>624</v>
      </c>
      <c r="E253" s="86" t="s">
        <v>525</v>
      </c>
      <c r="F253" s="1" t="s">
        <v>813</v>
      </c>
      <c r="G253" s="1">
        <v>1500418</v>
      </c>
      <c r="H253" s="1" t="s">
        <v>79</v>
      </c>
      <c r="I253" s="1" t="s">
        <v>34</v>
      </c>
      <c r="J253" s="1" t="s">
        <v>624</v>
      </c>
    </row>
    <row r="254" spans="1:10" hidden="1">
      <c r="A254" s="1" t="s">
        <v>82</v>
      </c>
      <c r="B254" s="1" t="s">
        <v>623</v>
      </c>
      <c r="C254" s="1" t="s">
        <v>34</v>
      </c>
      <c r="D254" s="1" t="s">
        <v>624</v>
      </c>
      <c r="E254" s="86" t="s">
        <v>264</v>
      </c>
      <c r="F254" s="1" t="s">
        <v>555</v>
      </c>
      <c r="G254" s="1">
        <v>1500416</v>
      </c>
      <c r="H254" s="1" t="s">
        <v>82</v>
      </c>
      <c r="I254" s="1" t="s">
        <v>34</v>
      </c>
      <c r="J254" s="1" t="s">
        <v>624</v>
      </c>
    </row>
    <row r="255" spans="1:10" hidden="1">
      <c r="A255" s="1" t="s">
        <v>81</v>
      </c>
      <c r="B255" s="1" t="s">
        <v>637</v>
      </c>
      <c r="C255" s="1" t="s">
        <v>34</v>
      </c>
      <c r="D255" s="1" t="s">
        <v>624</v>
      </c>
      <c r="E255" s="86" t="s">
        <v>396</v>
      </c>
      <c r="F255" s="1" t="s">
        <v>814</v>
      </c>
      <c r="G255" s="1">
        <v>3450003</v>
      </c>
      <c r="H255" s="1" t="s">
        <v>81</v>
      </c>
      <c r="I255" s="1" t="s">
        <v>34</v>
      </c>
      <c r="J255" s="1" t="s">
        <v>624</v>
      </c>
    </row>
    <row r="256" spans="1:10" hidden="1">
      <c r="A256" s="1" t="s">
        <v>83</v>
      </c>
      <c r="B256" s="1" t="s">
        <v>637</v>
      </c>
      <c r="C256" s="1" t="s">
        <v>34</v>
      </c>
      <c r="D256" s="1" t="s">
        <v>624</v>
      </c>
      <c r="E256" s="86" t="s">
        <v>231</v>
      </c>
      <c r="F256" s="1" t="s">
        <v>815</v>
      </c>
      <c r="G256" s="1">
        <v>1500474</v>
      </c>
      <c r="H256" s="1" t="s">
        <v>83</v>
      </c>
      <c r="I256" s="1" t="s">
        <v>34</v>
      </c>
      <c r="J256" s="1" t="s">
        <v>624</v>
      </c>
    </row>
    <row r="257" spans="1:10" hidden="1">
      <c r="A257" s="1" t="s">
        <v>83</v>
      </c>
      <c r="B257" s="1" t="s">
        <v>637</v>
      </c>
      <c r="C257" s="1" t="s">
        <v>34</v>
      </c>
      <c r="D257" s="1" t="s">
        <v>624</v>
      </c>
      <c r="E257" s="86" t="s">
        <v>379</v>
      </c>
      <c r="F257" s="1" t="s">
        <v>816</v>
      </c>
      <c r="G257" s="1">
        <v>1500472</v>
      </c>
      <c r="H257" s="1" t="s">
        <v>83</v>
      </c>
      <c r="I257" s="1" t="s">
        <v>34</v>
      </c>
      <c r="J257" s="1" t="s">
        <v>624</v>
      </c>
    </row>
    <row r="258" spans="1:10" hidden="1">
      <c r="A258" s="1" t="s">
        <v>86</v>
      </c>
      <c r="B258" s="1" t="s">
        <v>637</v>
      </c>
      <c r="C258" s="1" t="s">
        <v>34</v>
      </c>
      <c r="D258" s="1" t="s">
        <v>624</v>
      </c>
      <c r="E258" s="86" t="s">
        <v>299</v>
      </c>
      <c r="F258" s="1" t="s">
        <v>596</v>
      </c>
      <c r="G258" s="1">
        <v>1500470</v>
      </c>
      <c r="H258" s="1" t="s">
        <v>86</v>
      </c>
      <c r="I258" s="1" t="s">
        <v>34</v>
      </c>
      <c r="J258" s="1" t="s">
        <v>624</v>
      </c>
    </row>
    <row r="259" spans="1:10" hidden="1">
      <c r="A259" s="1" t="s">
        <v>83</v>
      </c>
      <c r="B259" s="1" t="s">
        <v>637</v>
      </c>
      <c r="C259" s="1" t="s">
        <v>34</v>
      </c>
      <c r="D259" s="1" t="s">
        <v>624</v>
      </c>
      <c r="E259" s="86" t="s">
        <v>392</v>
      </c>
      <c r="F259" s="1" t="s">
        <v>83</v>
      </c>
      <c r="G259" s="1">
        <v>1500468</v>
      </c>
      <c r="H259" s="1" t="s">
        <v>83</v>
      </c>
      <c r="I259" s="1" t="s">
        <v>34</v>
      </c>
      <c r="J259" s="1" t="s">
        <v>624</v>
      </c>
    </row>
    <row r="260" spans="1:10" hidden="1">
      <c r="A260" s="1" t="s">
        <v>86</v>
      </c>
      <c r="B260" s="1" t="s">
        <v>637</v>
      </c>
      <c r="C260" s="1" t="s">
        <v>34</v>
      </c>
      <c r="D260" s="1" t="s">
        <v>624</v>
      </c>
      <c r="E260" s="86" t="s">
        <v>416</v>
      </c>
      <c r="F260" s="1" t="s">
        <v>817</v>
      </c>
      <c r="G260" s="1">
        <v>1500456</v>
      </c>
      <c r="H260" s="1" t="s">
        <v>86</v>
      </c>
      <c r="I260" s="1" t="s">
        <v>34</v>
      </c>
      <c r="J260" s="1" t="s">
        <v>624</v>
      </c>
    </row>
    <row r="261" spans="1:10" hidden="1">
      <c r="A261" s="1" t="s">
        <v>81</v>
      </c>
      <c r="B261" s="1" t="s">
        <v>637</v>
      </c>
      <c r="C261" s="1" t="s">
        <v>34</v>
      </c>
      <c r="D261" s="1" t="s">
        <v>624</v>
      </c>
      <c r="E261" s="86" t="s">
        <v>350</v>
      </c>
      <c r="F261" s="1" t="s">
        <v>818</v>
      </c>
      <c r="G261" s="1">
        <v>1500464</v>
      </c>
      <c r="H261" s="1" t="s">
        <v>81</v>
      </c>
      <c r="I261" s="1" t="s">
        <v>34</v>
      </c>
      <c r="J261" s="1" t="s">
        <v>624</v>
      </c>
    </row>
    <row r="262" spans="1:10" hidden="1">
      <c r="A262" s="1" t="s">
        <v>83</v>
      </c>
      <c r="B262" s="1" t="s">
        <v>637</v>
      </c>
      <c r="C262" s="1" t="s">
        <v>34</v>
      </c>
      <c r="D262" s="1" t="s">
        <v>624</v>
      </c>
      <c r="E262" s="86" t="s">
        <v>318</v>
      </c>
      <c r="F262" s="1" t="s">
        <v>819</v>
      </c>
      <c r="G262" s="1">
        <v>1500462</v>
      </c>
      <c r="H262" s="1" t="s">
        <v>83</v>
      </c>
      <c r="I262" s="1" t="s">
        <v>34</v>
      </c>
      <c r="J262" s="1" t="s">
        <v>624</v>
      </c>
    </row>
    <row r="263" spans="1:10" hidden="1">
      <c r="A263" s="1" t="s">
        <v>81</v>
      </c>
      <c r="B263" s="1" t="s">
        <v>637</v>
      </c>
      <c r="C263" s="1" t="s">
        <v>34</v>
      </c>
      <c r="D263" s="1" t="s">
        <v>624</v>
      </c>
      <c r="E263" s="86" t="s">
        <v>417</v>
      </c>
      <c r="F263" s="1" t="s">
        <v>603</v>
      </c>
      <c r="G263" s="1">
        <v>1500460</v>
      </c>
      <c r="H263" s="1" t="s">
        <v>81</v>
      </c>
      <c r="I263" s="1" t="s">
        <v>34</v>
      </c>
      <c r="J263" s="1" t="s">
        <v>624</v>
      </c>
    </row>
    <row r="264" spans="1:10" hidden="1">
      <c r="A264" s="1" t="s">
        <v>86</v>
      </c>
      <c r="B264" s="1" t="s">
        <v>637</v>
      </c>
      <c r="C264" s="1" t="s">
        <v>34</v>
      </c>
      <c r="D264" s="1" t="s">
        <v>624</v>
      </c>
      <c r="E264" s="86" t="s">
        <v>272</v>
      </c>
      <c r="F264" s="1" t="s">
        <v>86</v>
      </c>
      <c r="G264" s="1">
        <v>1500458</v>
      </c>
      <c r="H264" s="1" t="s">
        <v>86</v>
      </c>
      <c r="I264" s="1" t="s">
        <v>34</v>
      </c>
      <c r="J264" s="1" t="s">
        <v>624</v>
      </c>
    </row>
    <row r="265" spans="1:10" hidden="1">
      <c r="A265" s="1" t="s">
        <v>81</v>
      </c>
      <c r="B265" s="1" t="s">
        <v>637</v>
      </c>
      <c r="C265" s="1" t="s">
        <v>34</v>
      </c>
      <c r="D265" s="1" t="s">
        <v>624</v>
      </c>
      <c r="E265" s="86" t="s">
        <v>316</v>
      </c>
      <c r="F265" s="1" t="s">
        <v>81</v>
      </c>
      <c r="G265" s="1">
        <v>1500466</v>
      </c>
      <c r="H265" s="1" t="s">
        <v>81</v>
      </c>
      <c r="I265" s="1" t="s">
        <v>34</v>
      </c>
      <c r="J265" s="1" t="s">
        <v>624</v>
      </c>
    </row>
    <row r="266" spans="1:10" hidden="1">
      <c r="A266" s="1" t="s">
        <v>114</v>
      </c>
      <c r="B266" s="1" t="s">
        <v>637</v>
      </c>
      <c r="C266" s="1" t="s">
        <v>45</v>
      </c>
      <c r="D266" s="1" t="s">
        <v>624</v>
      </c>
      <c r="E266" s="86" t="s">
        <v>527</v>
      </c>
      <c r="F266" s="1" t="s">
        <v>527</v>
      </c>
      <c r="G266" s="1">
        <v>1500496</v>
      </c>
      <c r="H266" s="1" t="s">
        <v>114</v>
      </c>
      <c r="I266" s="1" t="s">
        <v>45</v>
      </c>
      <c r="J266" s="1" t="s">
        <v>624</v>
      </c>
    </row>
    <row r="267" spans="1:10" hidden="1">
      <c r="A267" s="1" t="s">
        <v>111</v>
      </c>
      <c r="B267" s="1" t="s">
        <v>623</v>
      </c>
      <c r="C267" s="1" t="s">
        <v>45</v>
      </c>
      <c r="D267" s="1" t="s">
        <v>624</v>
      </c>
      <c r="E267" s="86" t="s">
        <v>339</v>
      </c>
      <c r="F267" s="1" t="s">
        <v>593</v>
      </c>
      <c r="G267" s="1">
        <v>1500510</v>
      </c>
      <c r="H267" s="1" t="s">
        <v>111</v>
      </c>
      <c r="I267" s="1" t="s">
        <v>45</v>
      </c>
      <c r="J267" s="1" t="s">
        <v>624</v>
      </c>
    </row>
    <row r="268" spans="1:10" hidden="1">
      <c r="A268" s="1" t="s">
        <v>114</v>
      </c>
      <c r="B268" s="1" t="s">
        <v>637</v>
      </c>
      <c r="C268" s="1" t="s">
        <v>45</v>
      </c>
      <c r="D268" s="1" t="s">
        <v>624</v>
      </c>
      <c r="E268" s="86" t="s">
        <v>359</v>
      </c>
      <c r="F268" s="1" t="s">
        <v>820</v>
      </c>
      <c r="G268" s="1">
        <v>1500512</v>
      </c>
      <c r="H268" s="1" t="s">
        <v>114</v>
      </c>
      <c r="I268" s="1" t="s">
        <v>45</v>
      </c>
      <c r="J268" s="1" t="s">
        <v>624</v>
      </c>
    </row>
    <row r="269" spans="1:10" hidden="1">
      <c r="A269" s="1" t="s">
        <v>113</v>
      </c>
      <c r="B269" s="1" t="s">
        <v>637</v>
      </c>
      <c r="C269" s="1" t="s">
        <v>45</v>
      </c>
      <c r="D269" s="1" t="s">
        <v>624</v>
      </c>
      <c r="E269" s="86" t="s">
        <v>404</v>
      </c>
      <c r="F269" s="1" t="s">
        <v>404</v>
      </c>
      <c r="G269" s="1">
        <v>1500502</v>
      </c>
      <c r="H269" s="1" t="s">
        <v>113</v>
      </c>
      <c r="I269" s="1" t="s">
        <v>45</v>
      </c>
      <c r="J269" s="1" t="s">
        <v>624</v>
      </c>
    </row>
    <row r="270" spans="1:10" hidden="1">
      <c r="A270" s="1" t="s">
        <v>114</v>
      </c>
      <c r="B270" s="1" t="s">
        <v>637</v>
      </c>
      <c r="C270" s="1" t="s">
        <v>45</v>
      </c>
      <c r="D270" s="1" t="s">
        <v>624</v>
      </c>
      <c r="E270" s="86" t="s">
        <v>389</v>
      </c>
      <c r="F270" s="1" t="s">
        <v>592</v>
      </c>
      <c r="G270" s="1">
        <v>1500516</v>
      </c>
      <c r="H270" s="1" t="s">
        <v>114</v>
      </c>
      <c r="I270" s="1" t="s">
        <v>45</v>
      </c>
      <c r="J270" s="1" t="s">
        <v>624</v>
      </c>
    </row>
  </sheetData>
  <autoFilter ref="A1:J270" xr:uid="{5AD57218-0C7E-408F-95F6-6D51D201E605}">
    <filterColumn colId="2">
      <filters>
        <filter val="JATIM TIMU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 MTD</vt:lpstr>
      <vt:lpstr>HARIAN</vt:lpstr>
      <vt:lpstr>Sheet1</vt:lpstr>
      <vt:lpstr>LAPORAN</vt:lpstr>
      <vt:lpstr>Sheet4</vt:lpstr>
      <vt:lpstr>LOOKUP  telda</vt:lpstr>
      <vt:lpstr>COPY DATA XPRO</vt:lpstr>
      <vt:lpstr>Sheet3</vt:lpstr>
      <vt:lpstr>DATA DETAIL</vt:lpstr>
      <vt:lpstr>Sheet2</vt:lpstr>
      <vt:lpstr>Sheet5</vt:lpstr>
    </vt:vector>
  </TitlesOfParts>
  <Company>Telkom Indonesia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990061</dc:creator>
  <cp:lastModifiedBy>AHMAD DEDI ARIANSYAH</cp:lastModifiedBy>
  <dcterms:created xsi:type="dcterms:W3CDTF">2024-08-30T01:50:00Z</dcterms:created>
  <dcterms:modified xsi:type="dcterms:W3CDTF">2026-09-10T05:01:22Z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C8AFC484198940E89A7452246BA079CD_12</vt:lpwstr>
  </property>
  <property fmtid="{D5CDD505-2E9C-101B-9397-08002B2CF9AE}" pid="3" name="KSOProductBuildVer">
    <vt:lpwstr>2057-12.2.0.21931</vt:lpwstr>
  </property>
</Properties>
</file>